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charts/chart78.xml" ContentType="application/vnd.openxmlformats-officedocument.drawingml.chart+xml"/>
  <Override PartName="/xl/charts/chart89.xml" ContentType="application/vnd.openxmlformats-officedocument.drawingml.chart+xml"/>
  <Override PartName="/xl/drawings/drawing28.xml" ContentType="application/vnd.openxmlformats-officedocument.drawing+xml"/>
  <Override PartName="/xl/charts/chart109.xml" ContentType="application/vnd.openxmlformats-officedocument.drawingml.chart+xml"/>
  <Override PartName="/xl/pivotTables/pivotTable2.xml" ContentType="application/vnd.openxmlformats-officedocument.spreadsheetml.pivotTable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charts/chart96.xml" ContentType="application/vnd.openxmlformats-officedocument.drawingml.chart+xml"/>
  <Override PartName="/xl/charts/chart116.xml" ContentType="application/vnd.openxmlformats-officedocument.drawingml.char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charts/chart74.xml" ContentType="application/vnd.openxmlformats-officedocument.drawingml.chart+xml"/>
  <Override PartName="/xl/charts/chart85.xml" ContentType="application/vnd.openxmlformats-officedocument.drawingml.chart+xml"/>
  <Override PartName="/xl/drawings/drawing24.xml" ContentType="application/vnd.openxmlformats-officedocument.drawing+xml"/>
  <Override PartName="/xl/charts/chart105.xml" ContentType="application/vnd.openxmlformats-officedocument.drawingml.chart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63.xml" ContentType="application/vnd.openxmlformats-officedocument.drawingml.chart+xml"/>
  <Override PartName="/xl/drawings/drawing20.xml" ContentType="application/vnd.openxmlformats-officedocument.drawing+xml"/>
  <Override PartName="/xl/charts/chart81.xml" ContentType="application/vnd.openxmlformats-officedocument.drawingml.chart+xml"/>
  <Override PartName="/xl/charts/chart92.xml" ContentType="application/vnd.openxmlformats-officedocument.drawingml.chart+xml"/>
  <Override PartName="/xl/charts/chart112.xml" ContentType="application/vnd.openxmlformats-officedocument.drawingml.chart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charts/chart101.xml" ContentType="application/vnd.openxmlformats-officedocument.drawingml.chart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32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charts/chart79.xml" ContentType="application/vnd.openxmlformats-officedocument.drawingml.chart+xml"/>
  <Override PartName="/xl/charts/chart97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xl/charts/chart86.xml" ContentType="application/vnd.openxmlformats-officedocument.drawingml.chart+xml"/>
  <Override PartName="/xl/drawings/drawing25.xml" ContentType="application/vnd.openxmlformats-officedocument.drawing+xml"/>
  <Override PartName="/xl/charts/chart117.xml" ContentType="application/vnd.openxmlformats-officedocument.drawingml.chart+xml"/>
  <Override PartName="/docProps/app.xml" ContentType="application/vnd.openxmlformats-officedocument.extended-properti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14.xml" ContentType="application/vnd.openxmlformats-officedocument.drawing+xml"/>
  <Override PartName="/xl/charts/chart75.xml" ContentType="application/vnd.openxmlformats-officedocument.drawingml.chart+xml"/>
  <Override PartName="/xl/charts/chart93.xml" ContentType="application/vnd.openxmlformats-officedocument.drawingml.chart+xml"/>
  <Override PartName="/xl/charts/chart106.xml" ContentType="application/vnd.openxmlformats-officedocument.drawingml.chart+xml"/>
  <Override PartName="/xl/drawings/drawing32.xml" ContentType="application/vnd.openxmlformats-officedocument.drawing+xml"/>
  <Override PartName="/xl/charts/chart17.xml" ContentType="application/vnd.openxmlformats-officedocument.drawingml.chart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21.xml" ContentType="application/vnd.openxmlformats-officedocument.drawing+xml"/>
  <Override PartName="/xl/charts/chart82.xml" ContentType="application/vnd.openxmlformats-officedocument.drawingml.chart+xml"/>
  <Override PartName="/xl/charts/chart113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/chart13.xml" ContentType="application/vnd.openxmlformats-officedocument.drawingml.chart+xml"/>
  <Override PartName="/xl/charts/chart24.xml" ContentType="application/vnd.openxmlformats-officedocument.drawingml.chart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charts/chart102.xml" ContentType="application/vnd.openxmlformats-officedocument.drawingml.chart+xml"/>
  <Override PartName="/xl/worksheets/sheet2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charts/chart31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69.xml" ContentType="application/vnd.openxmlformats-officedocument.drawingml.chart+xml"/>
  <Override PartName="/xl/charts/chart98.xml" ContentType="application/vnd.openxmlformats-officedocument.drawingml.chart+xml"/>
  <Override PartName="/xl/charts/chart118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drawings/drawing15.xml" ContentType="application/vnd.openxmlformats-officedocument.drawing+xml"/>
  <Override PartName="/xl/charts/chart58.xml" ContentType="application/vnd.openxmlformats-officedocument.drawingml.chart+xml"/>
  <Override PartName="/xl/charts/chart76.xml" ContentType="application/vnd.openxmlformats-officedocument.drawingml.chart+xml"/>
  <Override PartName="/xl/charts/chart87.xml" ContentType="application/vnd.openxmlformats-officedocument.drawingml.chart+xml"/>
  <Override PartName="/xl/drawings/drawing26.xml" ContentType="application/vnd.openxmlformats-officedocument.drawing+xml"/>
  <Override PartName="/xl/charts/chart107.xml" ContentType="application/vnd.openxmlformats-officedocument.drawingml.chart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charts/chart65.xml" ContentType="application/vnd.openxmlformats-officedocument.drawingml.chart+xml"/>
  <Override PartName="/xl/charts/chart83.xml" ContentType="application/vnd.openxmlformats-officedocument.drawingml.chart+xml"/>
  <Override PartName="/xl/drawings/drawing22.xml" ContentType="application/vnd.openxmlformats-officedocument.drawing+xml"/>
  <Override PartName="/xl/charts/chart94.xml" ContentType="application/vnd.openxmlformats-officedocument.drawingml.chart+xml"/>
  <Override PartName="/xl/charts/chart114.xml" ContentType="application/vnd.openxmlformats-officedocument.drawingml.chart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charts/chart25.xml" ContentType="application/vnd.openxmlformats-officedocument.drawingml.chart+xml"/>
  <Override PartName="/xl/drawings/drawing11.xml" ContentType="application/vnd.openxmlformats-officedocument.drawing+xml"/>
  <Override PartName="/xl/charts/chart54.xml" ContentType="application/vnd.openxmlformats-officedocument.drawingml.chart+xml"/>
  <Override PartName="/xl/charts/chart72.xml" ContentType="application/vnd.openxmlformats-officedocument.drawingml.chart+xml"/>
  <Override PartName="/xl/charts/chart103.xml" ContentType="application/vnd.openxmlformats-officedocument.drawingml.char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90.xml" ContentType="application/vnd.openxmlformats-officedocument.drawingml.chart+xml"/>
  <Override PartName="/xl/charts/chart110.xml" ContentType="application/vnd.openxmlformats-officedocument.drawingml.chart+xml"/>
  <Override PartName="/xl/worksheets/sheet27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23.xml" ContentType="application/vnd.openxmlformats-officedocument.spreadsheetml.worksheet+xml"/>
  <Override PartName="/xl/charts/chart99.xml" ContentType="application/vnd.openxmlformats-officedocument.drawingml.char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Default Extension="jpeg" ContentType="image/jpeg"/>
  <Override PartName="/xl/drawings/drawing5.xml" ContentType="application/vnd.openxmlformats-officedocument.drawing+xml"/>
  <Override PartName="/xl/charts/chart59.xml" ContentType="application/vnd.openxmlformats-officedocument.drawingml.chart+xml"/>
  <Override PartName="/xl/charts/chart88.xml" ContentType="application/vnd.openxmlformats-officedocument.drawingml.chart+xml"/>
  <Override PartName="/xl/drawings/drawing27.xml" ContentType="application/vnd.openxmlformats-officedocument.drawing+xml"/>
  <Override PartName="/xl/pivotTables/pivotTable1.xml" ContentType="application/vnd.openxmlformats-officedocument.spreadsheetml.pivotTable+xml"/>
  <Override PartName="/xl/charts/chart48.xml" ContentType="application/vnd.openxmlformats-officedocument.drawingml.chart+xml"/>
  <Override PartName="/xl/drawings/drawing16.xml" ContentType="application/vnd.openxmlformats-officedocument.drawing+xml"/>
  <Override PartName="/xl/charts/chart77.xml" ContentType="application/vnd.openxmlformats-officedocument.drawingml.chart+xml"/>
  <Override PartName="/xl/charts/chart95.xml" ContentType="application/vnd.openxmlformats-officedocument.drawingml.chart+xml"/>
  <Override PartName="/xl/charts/chart108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charts/chart84.xml" ContentType="application/vnd.openxmlformats-officedocument.drawingml.chart+xml"/>
  <Override PartName="/xl/drawings/drawing23.xml" ContentType="application/vnd.openxmlformats-officedocument.drawing+xml"/>
  <Override PartName="/xl/charts/chart115.xml" ContentType="application/vnd.openxmlformats-officedocument.drawingml.chart+xml"/>
  <Override PartName="/xl/pivotCache/pivotCacheDefinition1.xml" ContentType="application/vnd.openxmlformats-officedocument.spreadsheetml.pivotCacheDefinition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harts/chart91.xml" ContentType="application/vnd.openxmlformats-officedocument.drawingml.chart+xml"/>
  <Override PartName="/xl/charts/chart104.xml" ContentType="application/vnd.openxmlformats-officedocument.drawingml.chart+xml"/>
  <Override PartName="/xl/drawings/drawing30.xml" ContentType="application/vnd.openxmlformats-officedocument.drawing+xml"/>
  <Override PartName="/xl/worksheets/sheet28.xml" ContentType="application/vnd.openxmlformats-officedocument.spreadsheetml.workshee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80.xml" ContentType="application/vnd.openxmlformats-officedocument.drawingml.chart+xml"/>
  <Override PartName="/xl/charts/chart111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  <Override PartName="/xl/charts/chart100.xml" ContentType="application/vnd.openxmlformats-officedocument.drawingml.chart+xml"/>
  <Override PartName="/xl/drawings/drawing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-120" yWindow="-120" windowWidth="6216" windowHeight="3720" tabRatio="927" activeTab="1"/>
  </bookViews>
  <sheets>
    <sheet name="SVN-CV-01" sheetId="85" r:id="rId1"/>
    <sheet name="SVN-CV-02" sheetId="86" r:id="rId2"/>
    <sheet name="SVN-CV-19" sheetId="93" r:id="rId3"/>
    <sheet name="SVN-CV-09" sheetId="84" r:id="rId4"/>
    <sheet name="SVN-CV-22" sheetId="109" r:id="rId5"/>
    <sheet name="SVN-CV-28" sheetId="124" r:id="rId6"/>
    <sheet name="SVN-CV-29" sheetId="123" r:id="rId7"/>
    <sheet name="SVN-CV-31" sheetId="132" r:id="rId8"/>
    <sheet name="SVN-CV-35" sheetId="137" r:id="rId9"/>
    <sheet name="SVN-CV-37" sheetId="139" r:id="rId10"/>
    <sheet name="SVN-CV-38" sheetId="140" r:id="rId11"/>
    <sheet name="SVN-CV-39" sheetId="141" r:id="rId12"/>
    <sheet name="SVN-CV-40" sheetId="142" r:id="rId13"/>
    <sheet name="SVN-CV-41" sheetId="143" r:id="rId14"/>
    <sheet name="SVN-CV-42" sheetId="144" r:id="rId15"/>
    <sheet name="SVN-CV-43" sheetId="145" r:id="rId16"/>
    <sheet name="SVN-CV-45" sheetId="153" r:id="rId17"/>
    <sheet name="SVN-CV-46" sheetId="158" r:id="rId18"/>
    <sheet name="SVN-CV-47" sheetId="159" r:id="rId19"/>
    <sheet name="SVN-CV-48" sheetId="160" r:id="rId20"/>
    <sheet name="SVN-CV-49" sheetId="161" r:id="rId21"/>
    <sheet name="SVN-CV-50" sheetId="162" r:id="rId22"/>
    <sheet name="SVN-CV-51" sheetId="163" r:id="rId23"/>
    <sheet name="SVN-CV-32" sheetId="166" r:id="rId24"/>
    <sheet name="SVN-CV-33" sheetId="164" r:id="rId25"/>
    <sheet name="SVN-CV-34" sheetId="167" r:id="rId26"/>
    <sheet name="SVN-CV-27" sheetId="168" r:id="rId27"/>
    <sheet name="SVN-CV-52" sheetId="169" r:id="rId28"/>
    <sheet name="SVN-CV-53" sheetId="170" r:id="rId29"/>
    <sheet name="deslocamento mm e direção" sheetId="126" r:id="rId30"/>
    <sheet name="Localização" sheetId="11" r:id="rId31"/>
    <sheet name="GRÁFICO velocid x deslocamen" sheetId="157" r:id="rId32"/>
    <sheet name="histórico velocidade diaria" sheetId="154" r:id="rId33"/>
    <sheet name="GRÁFICO Pluvial x Deslocamento" sheetId="152" r:id="rId34"/>
    <sheet name="histórico pluvial" sheetId="149" r:id="rId35"/>
    <sheet name="RELATÓRIO SEMANAL" sheetId="130" r:id="rId36"/>
  </sheets>
  <definedNames>
    <definedName name="_xlnm._FilterDatabase" localSheetId="29" hidden="1">'deslocamento mm e direção'!$A$2:$A$83</definedName>
    <definedName name="_xlnm.Print_Area" localSheetId="0">'SVN-CV-01'!$B$5:$H$120</definedName>
    <definedName name="_xlnm.Print_Area" localSheetId="1">'SVN-CV-02'!$B$5:$H$105</definedName>
    <definedName name="_xlnm.Print_Area" localSheetId="3">'SVN-CV-09'!$B$5:$H$119</definedName>
    <definedName name="_xlnm.Print_Area" localSheetId="2">'SVN-CV-19'!$B$5:$H$119</definedName>
    <definedName name="_xlnm.Print_Area" localSheetId="4">'SVN-CV-22'!$B$5:$H$118</definedName>
    <definedName name="_xlnm.Print_Area" localSheetId="26">'SVN-CV-27'!$B$5:$H$118</definedName>
    <definedName name="_xlnm.Print_Area" localSheetId="5">'SVN-CV-28'!$B$5:$H$118</definedName>
    <definedName name="_xlnm.Print_Area" localSheetId="6">'SVN-CV-29'!$B$5:$H$118</definedName>
    <definedName name="_xlnm.Print_Area" localSheetId="7">'SVN-CV-31'!$B$5:$H$118</definedName>
    <definedName name="_xlnm.Print_Area" localSheetId="23">'SVN-CV-32'!$B$5:$H$120</definedName>
    <definedName name="_xlnm.Print_Area" localSheetId="24">'SVN-CV-33'!$B$5:$H$118</definedName>
    <definedName name="_xlnm.Print_Area" localSheetId="25">'SVN-CV-34'!$B$5:$H$118</definedName>
    <definedName name="_xlnm.Print_Area" localSheetId="8">'SVN-CV-35'!$B$5:$H$119</definedName>
    <definedName name="_xlnm.Print_Area" localSheetId="9">'SVN-CV-37'!$B$5:$H$118</definedName>
    <definedName name="_xlnm.Print_Area" localSheetId="10">'SVN-CV-38'!$B$5:$H$118</definedName>
    <definedName name="_xlnm.Print_Area" localSheetId="11">'SVN-CV-39'!$B$5:$H$118</definedName>
    <definedName name="_xlnm.Print_Area" localSheetId="12">'SVN-CV-40'!$B$5:$H$117</definedName>
    <definedName name="_xlnm.Print_Area" localSheetId="13">'SVN-CV-41'!$B$5:$H$118</definedName>
    <definedName name="_xlnm.Print_Area" localSheetId="14">'SVN-CV-42'!$B$5:$H$117</definedName>
    <definedName name="_xlnm.Print_Area" localSheetId="15">'SVN-CV-43'!$B$5:$H$118</definedName>
    <definedName name="_xlnm.Print_Area" localSheetId="16">'SVN-CV-45'!$B$5:$H$117</definedName>
    <definedName name="_xlnm.Print_Area" localSheetId="17">'SVN-CV-46'!$B$5:$H$118</definedName>
    <definedName name="_xlnm.Print_Area" localSheetId="18">'SVN-CV-47'!$B$5:$H$119</definedName>
    <definedName name="_xlnm.Print_Area" localSheetId="19">'SVN-CV-48'!$B$5:$H$119</definedName>
    <definedName name="_xlnm.Print_Area" localSheetId="20">'SVN-CV-49'!$B$5:$H$118</definedName>
    <definedName name="_xlnm.Print_Area" localSheetId="21">'SVN-CV-50'!$B$5:$H$118</definedName>
    <definedName name="_xlnm.Print_Area" localSheetId="22">'SVN-CV-51'!$B$5:$H$118</definedName>
    <definedName name="_xlnm.Print_Area" localSheetId="27">'SVN-CV-52'!$B$5:$H$118</definedName>
    <definedName name="_xlnm.Print_Area" localSheetId="28">'SVN-CV-53'!$B$5:$H$118</definedName>
    <definedName name="_xlnm.Print_Titles" localSheetId="0">'SVN-CV-01'!$5:$9</definedName>
    <definedName name="_xlnm.Print_Titles" localSheetId="1">'SVN-CV-02'!$5:$9</definedName>
    <definedName name="_xlnm.Print_Titles" localSheetId="3">'SVN-CV-09'!$5:$9</definedName>
    <definedName name="_xlnm.Print_Titles" localSheetId="2">'SVN-CV-19'!$5:$9</definedName>
    <definedName name="_xlnm.Print_Titles" localSheetId="4">'SVN-CV-22'!$5:$9</definedName>
    <definedName name="_xlnm.Print_Titles" localSheetId="26">'SVN-CV-27'!$5:$9</definedName>
    <definedName name="_xlnm.Print_Titles" localSheetId="5">'SVN-CV-28'!$5:$9</definedName>
    <definedName name="_xlnm.Print_Titles" localSheetId="6">'SVN-CV-29'!$5:$9</definedName>
    <definedName name="_xlnm.Print_Titles" localSheetId="7">'SVN-CV-31'!$5:$9</definedName>
    <definedName name="_xlnm.Print_Titles" localSheetId="23">'SVN-CV-32'!$5:$9</definedName>
    <definedName name="_xlnm.Print_Titles" localSheetId="24">'SVN-CV-33'!$5:$9</definedName>
    <definedName name="_xlnm.Print_Titles" localSheetId="25">'SVN-CV-34'!$5:$9</definedName>
    <definedName name="_xlnm.Print_Titles" localSheetId="8">'SVN-CV-35'!$5:$9</definedName>
    <definedName name="_xlnm.Print_Titles" localSheetId="9">'SVN-CV-37'!$5:$9</definedName>
    <definedName name="_xlnm.Print_Titles" localSheetId="10">'SVN-CV-38'!$5:$9</definedName>
    <definedName name="_xlnm.Print_Titles" localSheetId="11">'SVN-CV-39'!$5:$9</definedName>
    <definedName name="_xlnm.Print_Titles" localSheetId="12">'SVN-CV-40'!$5:$9</definedName>
    <definedName name="_xlnm.Print_Titles" localSheetId="13">'SVN-CV-41'!$5:$9</definedName>
    <definedName name="_xlnm.Print_Titles" localSheetId="14">'SVN-CV-42'!$5:$9</definedName>
    <definedName name="_xlnm.Print_Titles" localSheetId="15">'SVN-CV-43'!$5:$9</definedName>
    <definedName name="_xlnm.Print_Titles" localSheetId="16">'SVN-CV-45'!$5:$9</definedName>
    <definedName name="_xlnm.Print_Titles" localSheetId="17">'SVN-CV-46'!$5:$9</definedName>
    <definedName name="_xlnm.Print_Titles" localSheetId="18">'SVN-CV-47'!$5:$9</definedName>
    <definedName name="_xlnm.Print_Titles" localSheetId="19">'SVN-CV-48'!$5:$9</definedName>
    <definedName name="_xlnm.Print_Titles" localSheetId="20">'SVN-CV-49'!$5:$9</definedName>
    <definedName name="_xlnm.Print_Titles" localSheetId="21">'SVN-CV-50'!$5:$9</definedName>
    <definedName name="_xlnm.Print_Titles" localSheetId="22">'SVN-CV-51'!$5:$9</definedName>
    <definedName name="_xlnm.Print_Titles" localSheetId="27">'SVN-CV-52'!$5:$9</definedName>
    <definedName name="_xlnm.Print_Titles" localSheetId="28">'SVN-CV-53'!$5:$9</definedName>
  </definedNames>
  <calcPr calcId="124519"/>
  <pivotCaches>
    <pivotCache cacheId="2" r:id="rId37"/>
    <pivotCache cacheId="3" r:id="rId38"/>
  </pivotCaches>
</workbook>
</file>

<file path=xl/calcChain.xml><?xml version="1.0" encoding="utf-8"?>
<calcChain xmlns="http://schemas.openxmlformats.org/spreadsheetml/2006/main">
  <c r="F20" i="170"/>
  <c r="D20"/>
  <c r="F77" i="169"/>
  <c r="D77"/>
  <c r="J106" i="168"/>
  <c r="K106"/>
  <c r="L106"/>
  <c r="M106"/>
  <c r="Q106" s="1"/>
  <c r="N106"/>
  <c r="R106" s="1"/>
  <c r="O106"/>
  <c r="S106" s="1"/>
  <c r="P106"/>
  <c r="T106" s="1"/>
  <c r="F106"/>
  <c r="D106"/>
  <c r="J111" i="167"/>
  <c r="K111"/>
  <c r="L111"/>
  <c r="M111"/>
  <c r="Q111" s="1"/>
  <c r="N111"/>
  <c r="R111" s="1"/>
  <c r="O111"/>
  <c r="S111" s="1"/>
  <c r="P111"/>
  <c r="T111" s="1"/>
  <c r="F111"/>
  <c r="D111"/>
  <c r="J111" i="164"/>
  <c r="K111"/>
  <c r="L111"/>
  <c r="M111"/>
  <c r="Q111" s="1"/>
  <c r="N111"/>
  <c r="R111" s="1"/>
  <c r="O111"/>
  <c r="S111" s="1"/>
  <c r="P111"/>
  <c r="T111" s="1"/>
  <c r="F111"/>
  <c r="D111"/>
  <c r="J110" i="166"/>
  <c r="K110"/>
  <c r="L110"/>
  <c r="M110"/>
  <c r="Q110" s="1"/>
  <c r="N110"/>
  <c r="R110" s="1"/>
  <c r="O110"/>
  <c r="S110" s="1"/>
  <c r="P110"/>
  <c r="T110" s="1"/>
  <c r="F110"/>
  <c r="D110"/>
  <c r="J115" i="163"/>
  <c r="K115"/>
  <c r="L115"/>
  <c r="M115"/>
  <c r="Q115" s="1"/>
  <c r="N115"/>
  <c r="R115" s="1"/>
  <c r="O115"/>
  <c r="S115" s="1"/>
  <c r="P115"/>
  <c r="T115" s="1"/>
  <c r="F115"/>
  <c r="D115"/>
  <c r="J115" i="161"/>
  <c r="K115"/>
  <c r="L115"/>
  <c r="M115"/>
  <c r="Q115" s="1"/>
  <c r="N115"/>
  <c r="R115" s="1"/>
  <c r="O115"/>
  <c r="S115" s="1"/>
  <c r="P115"/>
  <c r="T115" s="1"/>
  <c r="F115"/>
  <c r="D115"/>
  <c r="J127" i="160"/>
  <c r="K127"/>
  <c r="L127"/>
  <c r="M127"/>
  <c r="Q127" s="1"/>
  <c r="N127"/>
  <c r="R127" s="1"/>
  <c r="O127"/>
  <c r="S127" s="1"/>
  <c r="P127"/>
  <c r="T127" s="1"/>
  <c r="F127"/>
  <c r="D127"/>
  <c r="J126" i="159"/>
  <c r="K126"/>
  <c r="L126"/>
  <c r="P126" s="1"/>
  <c r="T126" s="1"/>
  <c r="M126"/>
  <c r="Q126" s="1"/>
  <c r="N126"/>
  <c r="R126" s="1"/>
  <c r="O126"/>
  <c r="S126" s="1"/>
  <c r="F126"/>
  <c r="D126"/>
  <c r="J126" i="158"/>
  <c r="K126"/>
  <c r="L126"/>
  <c r="M126"/>
  <c r="Q126" s="1"/>
  <c r="N126"/>
  <c r="R126" s="1"/>
  <c r="O126"/>
  <c r="S126" s="1"/>
  <c r="P126"/>
  <c r="T126" s="1"/>
  <c r="F126"/>
  <c r="D126"/>
  <c r="J132" i="153"/>
  <c r="K132"/>
  <c r="L132"/>
  <c r="M132"/>
  <c r="Q132" s="1"/>
  <c r="N132"/>
  <c r="R132" s="1"/>
  <c r="O132"/>
  <c r="S132" s="1"/>
  <c r="P132"/>
  <c r="T132" s="1"/>
  <c r="F132"/>
  <c r="D132"/>
  <c r="J146" i="145"/>
  <c r="K146"/>
  <c r="L146"/>
  <c r="M146"/>
  <c r="Q146" s="1"/>
  <c r="N146"/>
  <c r="R146" s="1"/>
  <c r="O146"/>
  <c r="S146" s="1"/>
  <c r="P146"/>
  <c r="T146" s="1"/>
  <c r="F146"/>
  <c r="D146"/>
  <c r="J149" i="144"/>
  <c r="K149"/>
  <c r="L149"/>
  <c r="P149" s="1"/>
  <c r="T149" s="1"/>
  <c r="M149"/>
  <c r="Q149" s="1"/>
  <c r="N149"/>
  <c r="R149" s="1"/>
  <c r="O149"/>
  <c r="S149" s="1"/>
  <c r="F149"/>
  <c r="D149"/>
  <c r="J149" i="143"/>
  <c r="K149"/>
  <c r="L149"/>
  <c r="M149"/>
  <c r="Q149" s="1"/>
  <c r="N149"/>
  <c r="R149" s="1"/>
  <c r="O149"/>
  <c r="S149" s="1"/>
  <c r="P149"/>
  <c r="T149" s="1"/>
  <c r="F149"/>
  <c r="D149"/>
  <c r="J147" i="142"/>
  <c r="K147"/>
  <c r="L147"/>
  <c r="M147"/>
  <c r="Q147" s="1"/>
  <c r="N147"/>
  <c r="R147" s="1"/>
  <c r="O147"/>
  <c r="S147" s="1"/>
  <c r="P147"/>
  <c r="T147" s="1"/>
  <c r="F147"/>
  <c r="D147"/>
  <c r="J162" i="141"/>
  <c r="K162"/>
  <c r="L162"/>
  <c r="M162"/>
  <c r="Q162" s="1"/>
  <c r="N162"/>
  <c r="R162" s="1"/>
  <c r="O162"/>
  <c r="S162" s="1"/>
  <c r="P162"/>
  <c r="T162" s="1"/>
  <c r="F162"/>
  <c r="D162"/>
  <c r="J164" i="140"/>
  <c r="K164"/>
  <c r="L164"/>
  <c r="P164" s="1"/>
  <c r="T164" s="1"/>
  <c r="M164"/>
  <c r="Q164" s="1"/>
  <c r="N164"/>
  <c r="R164" s="1"/>
  <c r="O164"/>
  <c r="S164" s="1"/>
  <c r="F164"/>
  <c r="D164"/>
  <c r="J164" i="139"/>
  <c r="K164"/>
  <c r="L164"/>
  <c r="M164"/>
  <c r="Q164" s="1"/>
  <c r="N164"/>
  <c r="R164" s="1"/>
  <c r="O164"/>
  <c r="S164" s="1"/>
  <c r="P164"/>
  <c r="T164" s="1"/>
  <c r="F164"/>
  <c r="D164"/>
  <c r="J163" i="137"/>
  <c r="K163"/>
  <c r="L163"/>
  <c r="P163" s="1"/>
  <c r="T163" s="1"/>
  <c r="M163"/>
  <c r="Q163" s="1"/>
  <c r="N163"/>
  <c r="R163" s="1"/>
  <c r="O163"/>
  <c r="S163" s="1"/>
  <c r="F163"/>
  <c r="D163"/>
  <c r="H207" i="132"/>
  <c r="L207" s="1"/>
  <c r="P207" s="1"/>
  <c r="T207" s="1"/>
  <c r="I207"/>
  <c r="J207"/>
  <c r="M207"/>
  <c r="Q207" s="1"/>
  <c r="N207"/>
  <c r="R207" s="1"/>
  <c r="O207"/>
  <c r="S207" s="1"/>
  <c r="F207"/>
  <c r="D207"/>
  <c r="J221" i="123"/>
  <c r="K221"/>
  <c r="L221"/>
  <c r="P221" s="1"/>
  <c r="T221" s="1"/>
  <c r="M221"/>
  <c r="Q221" s="1"/>
  <c r="N221"/>
  <c r="R221" s="1"/>
  <c r="O221"/>
  <c r="S221" s="1"/>
  <c r="F221"/>
  <c r="D221"/>
  <c r="H222" i="124"/>
  <c r="J222"/>
  <c r="L222"/>
  <c r="M222"/>
  <c r="Q222" s="1"/>
  <c r="N222"/>
  <c r="R222" s="1"/>
  <c r="O222"/>
  <c r="S222" s="1"/>
  <c r="P222"/>
  <c r="T222" s="1"/>
  <c r="F222"/>
  <c r="D222"/>
  <c r="H253" i="109"/>
  <c r="O253" s="1"/>
  <c r="S253" s="1"/>
  <c r="J253"/>
  <c r="K253"/>
  <c r="M253"/>
  <c r="Q253" s="1"/>
  <c r="N253"/>
  <c r="R253" s="1"/>
  <c r="F253"/>
  <c r="D253"/>
  <c r="H331" i="84"/>
  <c r="O331" s="1"/>
  <c r="S331" s="1"/>
  <c r="I331"/>
  <c r="J331"/>
  <c r="K331"/>
  <c r="N331"/>
  <c r="R331" s="1"/>
  <c r="F331"/>
  <c r="D331"/>
  <c r="M331" s="1"/>
  <c r="Q331" s="1"/>
  <c r="H311" i="93"/>
  <c r="O311" s="1"/>
  <c r="S311" s="1"/>
  <c r="K311"/>
  <c r="F311"/>
  <c r="N311" s="1"/>
  <c r="R311" s="1"/>
  <c r="D311"/>
  <c r="M311" s="1"/>
  <c r="Q311" s="1"/>
  <c r="H314" i="86"/>
  <c r="J314"/>
  <c r="K314"/>
  <c r="L314"/>
  <c r="P314" s="1"/>
  <c r="T314" s="1"/>
  <c r="M314"/>
  <c r="Q314" s="1"/>
  <c r="N314"/>
  <c r="R314" s="1"/>
  <c r="O314"/>
  <c r="S314" s="1"/>
  <c r="F314"/>
  <c r="D314"/>
  <c r="F19" i="170"/>
  <c r="D19"/>
  <c r="F76" i="169"/>
  <c r="D76"/>
  <c r="J105" i="168"/>
  <c r="K105"/>
  <c r="L105"/>
  <c r="M105"/>
  <c r="Q105" s="1"/>
  <c r="N105"/>
  <c r="R105" s="1"/>
  <c r="O105"/>
  <c r="S105" s="1"/>
  <c r="P105"/>
  <c r="T105" s="1"/>
  <c r="F105"/>
  <c r="D105"/>
  <c r="J110" i="167"/>
  <c r="K110"/>
  <c r="L110"/>
  <c r="M110"/>
  <c r="Q110" s="1"/>
  <c r="N110"/>
  <c r="R110" s="1"/>
  <c r="O110"/>
  <c r="S110" s="1"/>
  <c r="P110"/>
  <c r="T110" s="1"/>
  <c r="F110"/>
  <c r="D110"/>
  <c r="J110" i="164"/>
  <c r="K110"/>
  <c r="L110"/>
  <c r="M110"/>
  <c r="Q110" s="1"/>
  <c r="N110"/>
  <c r="R110" s="1"/>
  <c r="O110"/>
  <c r="S110" s="1"/>
  <c r="P110"/>
  <c r="T110" s="1"/>
  <c r="F110"/>
  <c r="D110"/>
  <c r="J109" i="166"/>
  <c r="K109"/>
  <c r="L109"/>
  <c r="P109" s="1"/>
  <c r="T109" s="1"/>
  <c r="M109"/>
  <c r="Q109" s="1"/>
  <c r="N109"/>
  <c r="R109" s="1"/>
  <c r="O109"/>
  <c r="S109" s="1"/>
  <c r="F109"/>
  <c r="D109"/>
  <c r="J114" i="163"/>
  <c r="K114"/>
  <c r="L114"/>
  <c r="M114"/>
  <c r="Q114" s="1"/>
  <c r="N114"/>
  <c r="R114" s="1"/>
  <c r="O114"/>
  <c r="S114" s="1"/>
  <c r="P114"/>
  <c r="T114" s="1"/>
  <c r="F114"/>
  <c r="D114"/>
  <c r="J114" i="161"/>
  <c r="K114"/>
  <c r="L114"/>
  <c r="M114"/>
  <c r="Q114" s="1"/>
  <c r="N114"/>
  <c r="R114" s="1"/>
  <c r="O114"/>
  <c r="S114" s="1"/>
  <c r="P114"/>
  <c r="T114" s="1"/>
  <c r="F114"/>
  <c r="D114"/>
  <c r="J126" i="160"/>
  <c r="K126"/>
  <c r="L126"/>
  <c r="M126"/>
  <c r="Q126" s="1"/>
  <c r="N126"/>
  <c r="R126" s="1"/>
  <c r="O126"/>
  <c r="S126" s="1"/>
  <c r="P126"/>
  <c r="T126" s="1"/>
  <c r="F126"/>
  <c r="D126"/>
  <c r="J125" i="159"/>
  <c r="K125"/>
  <c r="L125"/>
  <c r="M125"/>
  <c r="Q125" s="1"/>
  <c r="N125"/>
  <c r="R125" s="1"/>
  <c r="O125"/>
  <c r="S125" s="1"/>
  <c r="P125"/>
  <c r="T125" s="1"/>
  <c r="F125"/>
  <c r="D125"/>
  <c r="J125" i="158"/>
  <c r="K125"/>
  <c r="L125"/>
  <c r="M125"/>
  <c r="Q125" s="1"/>
  <c r="N125"/>
  <c r="R125" s="1"/>
  <c r="O125"/>
  <c r="S125" s="1"/>
  <c r="P125"/>
  <c r="T125" s="1"/>
  <c r="F125"/>
  <c r="D125"/>
  <c r="J131" i="153"/>
  <c r="K131"/>
  <c r="L131"/>
  <c r="P131" s="1"/>
  <c r="T131" s="1"/>
  <c r="M131"/>
  <c r="Q131" s="1"/>
  <c r="N131"/>
  <c r="R131" s="1"/>
  <c r="O131"/>
  <c r="S131" s="1"/>
  <c r="F131"/>
  <c r="D131"/>
  <c r="J145" i="145"/>
  <c r="K145"/>
  <c r="L145"/>
  <c r="M145"/>
  <c r="Q145" s="1"/>
  <c r="N145"/>
  <c r="R145" s="1"/>
  <c r="O145"/>
  <c r="S145" s="1"/>
  <c r="P145"/>
  <c r="T145" s="1"/>
  <c r="F145"/>
  <c r="D145"/>
  <c r="J148" i="144"/>
  <c r="K148"/>
  <c r="L148"/>
  <c r="P148" s="1"/>
  <c r="T148" s="1"/>
  <c r="M148"/>
  <c r="Q148" s="1"/>
  <c r="N148"/>
  <c r="R148" s="1"/>
  <c r="O148"/>
  <c r="S148" s="1"/>
  <c r="F148"/>
  <c r="D148"/>
  <c r="J148" i="143"/>
  <c r="K148"/>
  <c r="L148"/>
  <c r="M148"/>
  <c r="Q148" s="1"/>
  <c r="N148"/>
  <c r="R148" s="1"/>
  <c r="O148"/>
  <c r="S148" s="1"/>
  <c r="P148"/>
  <c r="T148" s="1"/>
  <c r="F148"/>
  <c r="D148"/>
  <c r="J146" i="142"/>
  <c r="K146"/>
  <c r="L146"/>
  <c r="P146" s="1"/>
  <c r="T146" s="1"/>
  <c r="M146"/>
  <c r="Q146" s="1"/>
  <c r="N146"/>
  <c r="R146" s="1"/>
  <c r="O146"/>
  <c r="S146" s="1"/>
  <c r="F146"/>
  <c r="D146"/>
  <c r="J161" i="141"/>
  <c r="K161"/>
  <c r="L161"/>
  <c r="P161" s="1"/>
  <c r="T161" s="1"/>
  <c r="M161"/>
  <c r="Q161" s="1"/>
  <c r="N161"/>
  <c r="R161" s="1"/>
  <c r="O161"/>
  <c r="S161" s="1"/>
  <c r="F161"/>
  <c r="D161"/>
  <c r="J163" i="140"/>
  <c r="K163"/>
  <c r="L163"/>
  <c r="M163"/>
  <c r="Q163" s="1"/>
  <c r="N163"/>
  <c r="R163" s="1"/>
  <c r="O163"/>
  <c r="S163" s="1"/>
  <c r="P163"/>
  <c r="T163" s="1"/>
  <c r="F163"/>
  <c r="D163"/>
  <c r="J163" i="139"/>
  <c r="K163"/>
  <c r="L163"/>
  <c r="M163"/>
  <c r="Q163" s="1"/>
  <c r="N163"/>
  <c r="R163" s="1"/>
  <c r="O163"/>
  <c r="S163" s="1"/>
  <c r="P163"/>
  <c r="T163" s="1"/>
  <c r="F163"/>
  <c r="D163"/>
  <c r="J162" i="137"/>
  <c r="K162"/>
  <c r="L162"/>
  <c r="M162"/>
  <c r="Q162" s="1"/>
  <c r="N162"/>
  <c r="R162" s="1"/>
  <c r="O162"/>
  <c r="S162" s="1"/>
  <c r="P162"/>
  <c r="T162" s="1"/>
  <c r="F162"/>
  <c r="D162"/>
  <c r="H206" i="132"/>
  <c r="L206" s="1"/>
  <c r="P206" s="1"/>
  <c r="T206" s="1"/>
  <c r="I206"/>
  <c r="J206"/>
  <c r="M206"/>
  <c r="Q206" s="1"/>
  <c r="N206"/>
  <c r="R206" s="1"/>
  <c r="O206"/>
  <c r="S206" s="1"/>
  <c r="F206"/>
  <c r="D206"/>
  <c r="J220" i="123"/>
  <c r="K220"/>
  <c r="L220"/>
  <c r="P220" s="1"/>
  <c r="T220" s="1"/>
  <c r="M220"/>
  <c r="Q220" s="1"/>
  <c r="N220"/>
  <c r="R220" s="1"/>
  <c r="O220"/>
  <c r="S220" s="1"/>
  <c r="F220"/>
  <c r="D220"/>
  <c r="H221" i="124"/>
  <c r="J221"/>
  <c r="L221"/>
  <c r="P221" s="1"/>
  <c r="T221" s="1"/>
  <c r="M221"/>
  <c r="N221"/>
  <c r="R221" s="1"/>
  <c r="O221"/>
  <c r="S221" s="1"/>
  <c r="Q221"/>
  <c r="F221"/>
  <c r="D221"/>
  <c r="H252" i="109"/>
  <c r="J252"/>
  <c r="K252"/>
  <c r="L252"/>
  <c r="P252" s="1"/>
  <c r="T252" s="1"/>
  <c r="M252"/>
  <c r="Q252" s="1"/>
  <c r="N252"/>
  <c r="R252" s="1"/>
  <c r="O252"/>
  <c r="S252" s="1"/>
  <c r="F252"/>
  <c r="D252"/>
  <c r="H330" i="84"/>
  <c r="O330" s="1"/>
  <c r="S330" s="1"/>
  <c r="K330"/>
  <c r="L330"/>
  <c r="P330" s="1"/>
  <c r="T330" s="1"/>
  <c r="F330"/>
  <c r="N330" s="1"/>
  <c r="R330" s="1"/>
  <c r="D330"/>
  <c r="M330" s="1"/>
  <c r="Q330" s="1"/>
  <c r="H310" i="93"/>
  <c r="J310"/>
  <c r="K310"/>
  <c r="L310"/>
  <c r="P310" s="1"/>
  <c r="T310" s="1"/>
  <c r="M310"/>
  <c r="Q310" s="1"/>
  <c r="N310"/>
  <c r="R310" s="1"/>
  <c r="O310"/>
  <c r="S310" s="1"/>
  <c r="F310"/>
  <c r="D310"/>
  <c r="H313" i="86"/>
  <c r="J313"/>
  <c r="K313"/>
  <c r="L313"/>
  <c r="P313" s="1"/>
  <c r="T313" s="1"/>
  <c r="M313"/>
  <c r="Q313" s="1"/>
  <c r="N313"/>
  <c r="R313" s="1"/>
  <c r="O313"/>
  <c r="S313" s="1"/>
  <c r="F313"/>
  <c r="D313"/>
  <c r="C170" i="149"/>
  <c r="F18" i="170"/>
  <c r="D18"/>
  <c r="F75" i="169"/>
  <c r="D75"/>
  <c r="K104" i="168"/>
  <c r="F104"/>
  <c r="D104"/>
  <c r="K109" i="167"/>
  <c r="M109"/>
  <c r="Q109" s="1"/>
  <c r="N109"/>
  <c r="R109" s="1"/>
  <c r="F109"/>
  <c r="J109" s="1"/>
  <c r="D109"/>
  <c r="K109" i="164"/>
  <c r="F109"/>
  <c r="D109"/>
  <c r="K108" i="166"/>
  <c r="M108"/>
  <c r="Q108" s="1"/>
  <c r="F108"/>
  <c r="J108" s="1"/>
  <c r="D108"/>
  <c r="K113" i="163"/>
  <c r="M113"/>
  <c r="Q113" s="1"/>
  <c r="N113"/>
  <c r="R113" s="1"/>
  <c r="F113"/>
  <c r="D113"/>
  <c r="J113" s="1"/>
  <c r="J113" i="161"/>
  <c r="K113"/>
  <c r="M113"/>
  <c r="Q113" s="1"/>
  <c r="N113"/>
  <c r="R113" s="1"/>
  <c r="F113"/>
  <c r="D113"/>
  <c r="J125" i="160"/>
  <c r="K125"/>
  <c r="N125"/>
  <c r="R125" s="1"/>
  <c r="F125"/>
  <c r="D125"/>
  <c r="M125" s="1"/>
  <c r="Q125" s="1"/>
  <c r="J124" i="159"/>
  <c r="K124"/>
  <c r="M124"/>
  <c r="Q124" s="1"/>
  <c r="N124"/>
  <c r="R124" s="1"/>
  <c r="F124"/>
  <c r="D124"/>
  <c r="K124" i="158"/>
  <c r="F124"/>
  <c r="N124" s="1"/>
  <c r="R124" s="1"/>
  <c r="D124"/>
  <c r="M124" s="1"/>
  <c r="Q124" s="1"/>
  <c r="J130" i="153"/>
  <c r="K130"/>
  <c r="F130"/>
  <c r="D130"/>
  <c r="K144" i="145"/>
  <c r="F144"/>
  <c r="D144"/>
  <c r="K147" i="144"/>
  <c r="F147"/>
  <c r="D147"/>
  <c r="J147" i="143"/>
  <c r="K147"/>
  <c r="F147"/>
  <c r="D147"/>
  <c r="K145" i="142"/>
  <c r="F145"/>
  <c r="D145"/>
  <c r="J145" s="1"/>
  <c r="J160" i="141"/>
  <c r="K160"/>
  <c r="N160"/>
  <c r="R160" s="1"/>
  <c r="F160"/>
  <c r="D160"/>
  <c r="M160" s="1"/>
  <c r="Q160" s="1"/>
  <c r="K162" i="140"/>
  <c r="M162"/>
  <c r="Q162" s="1"/>
  <c r="F162"/>
  <c r="N162" s="1"/>
  <c r="R162" s="1"/>
  <c r="D162"/>
  <c r="J162" i="139"/>
  <c r="K162"/>
  <c r="M162"/>
  <c r="Q162" s="1"/>
  <c r="F162"/>
  <c r="N162" s="1"/>
  <c r="R162" s="1"/>
  <c r="D162"/>
  <c r="K161" i="137"/>
  <c r="F161"/>
  <c r="N161" s="1"/>
  <c r="R161" s="1"/>
  <c r="D161"/>
  <c r="M161" s="1"/>
  <c r="Q161" s="1"/>
  <c r="H205" i="132"/>
  <c r="J205"/>
  <c r="M205"/>
  <c r="Q205" s="1"/>
  <c r="F205"/>
  <c r="N205" s="1"/>
  <c r="R205" s="1"/>
  <c r="D205"/>
  <c r="I205" s="1"/>
  <c r="K219" i="123"/>
  <c r="M219"/>
  <c r="Q219" s="1"/>
  <c r="F219"/>
  <c r="N219" s="1"/>
  <c r="R219" s="1"/>
  <c r="D219"/>
  <c r="H220" i="124"/>
  <c r="O220" s="1"/>
  <c r="S220" s="1"/>
  <c r="F220"/>
  <c r="N220" s="1"/>
  <c r="R220" s="1"/>
  <c r="D220"/>
  <c r="M220" s="1"/>
  <c r="Q220" s="1"/>
  <c r="H251" i="109"/>
  <c r="O251" s="1"/>
  <c r="S251" s="1"/>
  <c r="K251"/>
  <c r="F251"/>
  <c r="N251" s="1"/>
  <c r="R251" s="1"/>
  <c r="D251"/>
  <c r="M251" s="1"/>
  <c r="Q251" s="1"/>
  <c r="H329" i="84"/>
  <c r="J329"/>
  <c r="K329"/>
  <c r="O329"/>
  <c r="S329" s="1"/>
  <c r="F329"/>
  <c r="N329" s="1"/>
  <c r="R329" s="1"/>
  <c r="D329"/>
  <c r="M329" s="1"/>
  <c r="Q329" s="1"/>
  <c r="J309" i="93"/>
  <c r="K309"/>
  <c r="L309"/>
  <c r="P309" s="1"/>
  <c r="T309" s="1"/>
  <c r="M309"/>
  <c r="Q309" s="1"/>
  <c r="N309"/>
  <c r="R309" s="1"/>
  <c r="H309"/>
  <c r="O309" s="1"/>
  <c r="S309" s="1"/>
  <c r="F309"/>
  <c r="D309"/>
  <c r="K312" i="86"/>
  <c r="O312"/>
  <c r="S312" s="1"/>
  <c r="H312"/>
  <c r="F312"/>
  <c r="N312" s="1"/>
  <c r="R312" s="1"/>
  <c r="D312"/>
  <c r="M312" s="1"/>
  <c r="Q312" s="1"/>
  <c r="K103" i="168"/>
  <c r="K108" i="167"/>
  <c r="K108" i="164"/>
  <c r="K107" i="166"/>
  <c r="K112" i="163"/>
  <c r="K112" i="161"/>
  <c r="K124" i="160"/>
  <c r="K123" i="159"/>
  <c r="K123" i="158"/>
  <c r="K129" i="153"/>
  <c r="K143" i="145"/>
  <c r="K146" i="144"/>
  <c r="K146" i="143"/>
  <c r="K144" i="142"/>
  <c r="K159" i="141"/>
  <c r="K161" i="140"/>
  <c r="K161" i="139"/>
  <c r="K160" i="137"/>
  <c r="H204" i="132"/>
  <c r="O204" s="1"/>
  <c r="S204" s="1"/>
  <c r="F204"/>
  <c r="N204" s="1"/>
  <c r="R204" s="1"/>
  <c r="D204"/>
  <c r="M204" s="1"/>
  <c r="Q204" s="1"/>
  <c r="K218" i="123"/>
  <c r="H219" i="124"/>
  <c r="O219" s="1"/>
  <c r="S219" s="1"/>
  <c r="F219"/>
  <c r="N219" s="1"/>
  <c r="R219" s="1"/>
  <c r="D219"/>
  <c r="M219" s="1"/>
  <c r="Q219" s="1"/>
  <c r="H250" i="109"/>
  <c r="F250"/>
  <c r="N250" s="1"/>
  <c r="R250" s="1"/>
  <c r="K250"/>
  <c r="D250"/>
  <c r="M250" s="1"/>
  <c r="Q250" s="1"/>
  <c r="H328" i="84"/>
  <c r="O328" s="1"/>
  <c r="S328" s="1"/>
  <c r="F328"/>
  <c r="N328" s="1"/>
  <c r="R328" s="1"/>
  <c r="K328"/>
  <c r="D328"/>
  <c r="M328" s="1"/>
  <c r="Q328" s="1"/>
  <c r="K308" i="93"/>
  <c r="H311" i="86"/>
  <c r="O311" s="1"/>
  <c r="S311" s="1"/>
  <c r="F311"/>
  <c r="N311" s="1"/>
  <c r="R311" s="1"/>
  <c r="K311"/>
  <c r="D311"/>
  <c r="M311" s="1"/>
  <c r="Q311" s="1"/>
  <c r="K102" i="168"/>
  <c r="K107" i="167"/>
  <c r="K107" i="164"/>
  <c r="K106" i="166"/>
  <c r="K111" i="163"/>
  <c r="K111" i="161"/>
  <c r="K123" i="160"/>
  <c r="K122" i="159"/>
  <c r="K122" i="158"/>
  <c r="K128" i="153"/>
  <c r="K142" i="145"/>
  <c r="K145" i="144"/>
  <c r="K145" i="143"/>
  <c r="K143" i="142"/>
  <c r="K158" i="141"/>
  <c r="K160" i="140"/>
  <c r="K160" i="139"/>
  <c r="K159" i="137"/>
  <c r="H203" i="132"/>
  <c r="O203" s="1"/>
  <c r="S203" s="1"/>
  <c r="F203"/>
  <c r="N203" s="1"/>
  <c r="R203" s="1"/>
  <c r="D203"/>
  <c r="M203" s="1"/>
  <c r="Q203" s="1"/>
  <c r="K217" i="123"/>
  <c r="H218" i="124"/>
  <c r="F218"/>
  <c r="N218" s="1"/>
  <c r="R218" s="1"/>
  <c r="D218"/>
  <c r="M218" s="1"/>
  <c r="Q218" s="1"/>
  <c r="H249" i="109"/>
  <c r="F249"/>
  <c r="N249" s="1"/>
  <c r="R249" s="1"/>
  <c r="K249"/>
  <c r="D249"/>
  <c r="M249" s="1"/>
  <c r="Q249" s="1"/>
  <c r="H327" i="84"/>
  <c r="O327" s="1"/>
  <c r="S327" s="1"/>
  <c r="F327"/>
  <c r="N327" s="1"/>
  <c r="R327" s="1"/>
  <c r="K327"/>
  <c r="D327"/>
  <c r="M327" s="1"/>
  <c r="Q327" s="1"/>
  <c r="K307" i="93"/>
  <c r="H310" i="86"/>
  <c r="O310" s="1"/>
  <c r="S310" s="1"/>
  <c r="F310"/>
  <c r="N310" s="1"/>
  <c r="R310" s="1"/>
  <c r="K310"/>
  <c r="D310"/>
  <c r="M310" s="1"/>
  <c r="Q310" s="1"/>
  <c r="K101" i="168"/>
  <c r="K106" i="167"/>
  <c r="K106" i="164"/>
  <c r="K105" i="166"/>
  <c r="K110" i="163"/>
  <c r="K110" i="161"/>
  <c r="K122" i="160"/>
  <c r="K121" i="159"/>
  <c r="K121" i="158"/>
  <c r="K127" i="153"/>
  <c r="K141" i="145"/>
  <c r="K144" i="144"/>
  <c r="K144" i="143"/>
  <c r="K142" i="142"/>
  <c r="K157" i="141"/>
  <c r="K159" i="140"/>
  <c r="K159" i="139"/>
  <c r="K158" i="137"/>
  <c r="H202" i="132"/>
  <c r="O202" s="1"/>
  <c r="S202" s="1"/>
  <c r="F202"/>
  <c r="N202" s="1"/>
  <c r="R202" s="1"/>
  <c r="D202"/>
  <c r="M202" s="1"/>
  <c r="Q202" s="1"/>
  <c r="K216" i="123"/>
  <c r="H217" i="124"/>
  <c r="O217" s="1"/>
  <c r="S217" s="1"/>
  <c r="F217"/>
  <c r="N217" s="1"/>
  <c r="R217" s="1"/>
  <c r="D217"/>
  <c r="M217" s="1"/>
  <c r="Q217" s="1"/>
  <c r="H248" i="109"/>
  <c r="O248" s="1"/>
  <c r="S248" s="1"/>
  <c r="F248"/>
  <c r="N248" s="1"/>
  <c r="R248" s="1"/>
  <c r="K248"/>
  <c r="D248"/>
  <c r="M248" s="1"/>
  <c r="Q248" s="1"/>
  <c r="H326" i="84"/>
  <c r="O326" s="1"/>
  <c r="S326" s="1"/>
  <c r="F326"/>
  <c r="N326" s="1"/>
  <c r="R326" s="1"/>
  <c r="K326"/>
  <c r="D326"/>
  <c r="M326" s="1"/>
  <c r="Q326" s="1"/>
  <c r="K306" i="93"/>
  <c r="H309" i="86"/>
  <c r="O309" s="1"/>
  <c r="S309" s="1"/>
  <c r="F309"/>
  <c r="N309" s="1"/>
  <c r="R309" s="1"/>
  <c r="K309"/>
  <c r="D309"/>
  <c r="M309" s="1"/>
  <c r="Q309" s="1"/>
  <c r="K100" i="168"/>
  <c r="K105" i="167"/>
  <c r="K105" i="164"/>
  <c r="K104" i="166"/>
  <c r="K109" i="163"/>
  <c r="K109" i="161"/>
  <c r="K121" i="160"/>
  <c r="K120" i="159"/>
  <c r="K120" i="158"/>
  <c r="K126" i="153"/>
  <c r="K140" i="145"/>
  <c r="K143" i="144"/>
  <c r="K143" i="143"/>
  <c r="K141" i="142"/>
  <c r="K156" i="141"/>
  <c r="K158" i="140"/>
  <c r="K158" i="139"/>
  <c r="K157" i="137"/>
  <c r="H201" i="132"/>
  <c r="O201"/>
  <c r="S201" s="1"/>
  <c r="F201"/>
  <c r="N201" s="1"/>
  <c r="R201" s="1"/>
  <c r="D201"/>
  <c r="M201" s="1"/>
  <c r="Q201" s="1"/>
  <c r="K215" i="123"/>
  <c r="H216" i="124"/>
  <c r="O216" s="1"/>
  <c r="S216" s="1"/>
  <c r="F216"/>
  <c r="N216" s="1"/>
  <c r="R216" s="1"/>
  <c r="K216"/>
  <c r="D216"/>
  <c r="M216" s="1"/>
  <c r="Q216" s="1"/>
  <c r="H247" i="109"/>
  <c r="O247" s="1"/>
  <c r="S247" s="1"/>
  <c r="F247"/>
  <c r="N247" s="1"/>
  <c r="R247" s="1"/>
  <c r="K247"/>
  <c r="D247"/>
  <c r="M247" s="1"/>
  <c r="Q247" s="1"/>
  <c r="H325" i="84"/>
  <c r="O325" s="1"/>
  <c r="S325" s="1"/>
  <c r="F325"/>
  <c r="N325" s="1"/>
  <c r="R325" s="1"/>
  <c r="K325"/>
  <c r="D325"/>
  <c r="M325" s="1"/>
  <c r="Q325" s="1"/>
  <c r="K305" i="93"/>
  <c r="H308" i="86"/>
  <c r="K308"/>
  <c r="M308"/>
  <c r="Q308" s="1"/>
  <c r="O308"/>
  <c r="S308" s="1"/>
  <c r="F308"/>
  <c r="N308" s="1"/>
  <c r="R308" s="1"/>
  <c r="D308"/>
  <c r="K99" i="168"/>
  <c r="K104" i="167"/>
  <c r="K104" i="164"/>
  <c r="K103" i="166"/>
  <c r="K108" i="163"/>
  <c r="K108" i="161"/>
  <c r="K120" i="160"/>
  <c r="K119" i="159"/>
  <c r="K119" i="158"/>
  <c r="K125" i="153"/>
  <c r="K139" i="145"/>
  <c r="K142" i="144"/>
  <c r="K142" i="143"/>
  <c r="K140" i="142"/>
  <c r="K155" i="141"/>
  <c r="K157" i="140"/>
  <c r="K157" i="139"/>
  <c r="K156" i="137"/>
  <c r="J200" i="132"/>
  <c r="H200"/>
  <c r="L200"/>
  <c r="P200" s="1"/>
  <c r="T200" s="1"/>
  <c r="M200"/>
  <c r="Q200" s="1"/>
  <c r="N200"/>
  <c r="R200" s="1"/>
  <c r="O200"/>
  <c r="S200" s="1"/>
  <c r="F200"/>
  <c r="D200"/>
  <c r="I200" s="1"/>
  <c r="K214" i="123"/>
  <c r="H215" i="124"/>
  <c r="O215" s="1"/>
  <c r="S215" s="1"/>
  <c r="F215"/>
  <c r="N215" s="1"/>
  <c r="R215" s="1"/>
  <c r="K215"/>
  <c r="D215"/>
  <c r="M215" s="1"/>
  <c r="Q215" s="1"/>
  <c r="H246" i="109"/>
  <c r="O246" s="1"/>
  <c r="S246" s="1"/>
  <c r="F246"/>
  <c r="N246" s="1"/>
  <c r="R246" s="1"/>
  <c r="K246"/>
  <c r="D246"/>
  <c r="M246" s="1"/>
  <c r="Q246" s="1"/>
  <c r="H324" i="84"/>
  <c r="O324" s="1"/>
  <c r="S324" s="1"/>
  <c r="F324"/>
  <c r="N324" s="1"/>
  <c r="R324" s="1"/>
  <c r="K324"/>
  <c r="D324"/>
  <c r="M324" s="1"/>
  <c r="Q324" s="1"/>
  <c r="K304" i="93"/>
  <c r="H307" i="86"/>
  <c r="O307" s="1"/>
  <c r="S307" s="1"/>
  <c r="F307"/>
  <c r="N307" s="1"/>
  <c r="R307" s="1"/>
  <c r="K307"/>
  <c r="K98" i="168"/>
  <c r="K103" i="167"/>
  <c r="K103" i="164"/>
  <c r="K102" i="166"/>
  <c r="K107" i="163"/>
  <c r="K107" i="161"/>
  <c r="K119" i="160"/>
  <c r="K118" i="159"/>
  <c r="K118" i="158"/>
  <c r="K124" i="153"/>
  <c r="K138" i="145"/>
  <c r="K141" i="144"/>
  <c r="K141" i="143"/>
  <c r="K139" i="142"/>
  <c r="K154" i="141"/>
  <c r="K156" i="140"/>
  <c r="K156" i="139"/>
  <c r="K155" i="137"/>
  <c r="J199" i="132"/>
  <c r="H199"/>
  <c r="O199" s="1"/>
  <c r="S199" s="1"/>
  <c r="F199"/>
  <c r="N199" s="1"/>
  <c r="R199" s="1"/>
  <c r="D199"/>
  <c r="M199" s="1"/>
  <c r="Q199" s="1"/>
  <c r="K213" i="123"/>
  <c r="H214" i="124"/>
  <c r="O214" s="1"/>
  <c r="S214" s="1"/>
  <c r="F214"/>
  <c r="N214" s="1"/>
  <c r="R214" s="1"/>
  <c r="K214"/>
  <c r="D214"/>
  <c r="M214" s="1"/>
  <c r="Q214" s="1"/>
  <c r="H245" i="109"/>
  <c r="O245" s="1"/>
  <c r="S245" s="1"/>
  <c r="F245"/>
  <c r="N245" s="1"/>
  <c r="R245" s="1"/>
  <c r="K245"/>
  <c r="D245"/>
  <c r="M245" s="1"/>
  <c r="Q245" s="1"/>
  <c r="H323" i="84"/>
  <c r="O323" s="1"/>
  <c r="S323" s="1"/>
  <c r="F323"/>
  <c r="N323" s="1"/>
  <c r="R323" s="1"/>
  <c r="K323"/>
  <c r="D323"/>
  <c r="M323" s="1"/>
  <c r="Q323" s="1"/>
  <c r="K303" i="93"/>
  <c r="F306" i="86"/>
  <c r="N306" s="1"/>
  <c r="R306" s="1"/>
  <c r="K306"/>
  <c r="F11" i="170"/>
  <c r="D11"/>
  <c r="F68" i="169"/>
  <c r="D68"/>
  <c r="K97" i="168"/>
  <c r="F97"/>
  <c r="D97"/>
  <c r="K102" i="167"/>
  <c r="F102"/>
  <c r="N102" s="1"/>
  <c r="R102" s="1"/>
  <c r="D102"/>
  <c r="M102" s="1"/>
  <c r="Q102" s="1"/>
  <c r="K102" i="164"/>
  <c r="F102"/>
  <c r="J102" s="1"/>
  <c r="D102"/>
  <c r="K101" i="166"/>
  <c r="F101"/>
  <c r="N101" s="1"/>
  <c r="R101" s="1"/>
  <c r="D101"/>
  <c r="M101" s="1"/>
  <c r="Q101" s="1"/>
  <c r="K106" i="163"/>
  <c r="F106"/>
  <c r="N106" s="1"/>
  <c r="R106" s="1"/>
  <c r="D106"/>
  <c r="M106" s="1"/>
  <c r="Q106" s="1"/>
  <c r="K106" i="161"/>
  <c r="M106"/>
  <c r="Q106" s="1"/>
  <c r="F106"/>
  <c r="N106" s="1"/>
  <c r="R106" s="1"/>
  <c r="D106"/>
  <c r="K118" i="160"/>
  <c r="F118"/>
  <c r="J118" s="1"/>
  <c r="D118"/>
  <c r="M118" s="1"/>
  <c r="Q118" s="1"/>
  <c r="K117" i="159"/>
  <c r="F117"/>
  <c r="N117" s="1"/>
  <c r="R117" s="1"/>
  <c r="D117"/>
  <c r="M117" s="1"/>
  <c r="Q117" s="1"/>
  <c r="K117" i="158"/>
  <c r="F117"/>
  <c r="N117" s="1"/>
  <c r="R117" s="1"/>
  <c r="D117"/>
  <c r="M117" s="1"/>
  <c r="Q117" s="1"/>
  <c r="K123" i="153"/>
  <c r="F123"/>
  <c r="J123" s="1"/>
  <c r="D123"/>
  <c r="K137" i="145"/>
  <c r="F137"/>
  <c r="J137" s="1"/>
  <c r="D137"/>
  <c r="K140" i="144"/>
  <c r="F140"/>
  <c r="D140"/>
  <c r="J140" s="1"/>
  <c r="K140" i="143"/>
  <c r="F140"/>
  <c r="D140"/>
  <c r="F138" i="142"/>
  <c r="D138"/>
  <c r="K138"/>
  <c r="J153" i="141"/>
  <c r="K153"/>
  <c r="M153"/>
  <c r="Q153" s="1"/>
  <c r="F153"/>
  <c r="N153" s="1"/>
  <c r="R153" s="1"/>
  <c r="D153"/>
  <c r="K155" i="140"/>
  <c r="F155"/>
  <c r="N155" s="1"/>
  <c r="R155" s="1"/>
  <c r="D155"/>
  <c r="M155" s="1"/>
  <c r="Q155" s="1"/>
  <c r="K155" i="139"/>
  <c r="F155"/>
  <c r="N155" s="1"/>
  <c r="R155" s="1"/>
  <c r="D155"/>
  <c r="M155" s="1"/>
  <c r="Q155" s="1"/>
  <c r="K154" i="137"/>
  <c r="F154"/>
  <c r="J154" s="1"/>
  <c r="D154"/>
  <c r="M154" s="1"/>
  <c r="Q154" s="1"/>
  <c r="H198" i="132"/>
  <c r="O198" s="1"/>
  <c r="S198" s="1"/>
  <c r="F198"/>
  <c r="N198" s="1"/>
  <c r="R198" s="1"/>
  <c r="D198"/>
  <c r="M198" s="1"/>
  <c r="Q198" s="1"/>
  <c r="K212" i="123"/>
  <c r="F212"/>
  <c r="N212" s="1"/>
  <c r="R212" s="1"/>
  <c r="D212"/>
  <c r="M212" s="1"/>
  <c r="Q212" s="1"/>
  <c r="K213" i="124"/>
  <c r="M213"/>
  <c r="Q213" s="1"/>
  <c r="H213"/>
  <c r="O213" s="1"/>
  <c r="S213" s="1"/>
  <c r="F213"/>
  <c r="N213" s="1"/>
  <c r="R213" s="1"/>
  <c r="D213"/>
  <c r="K244" i="109"/>
  <c r="N244"/>
  <c r="R244" s="1"/>
  <c r="O244"/>
  <c r="S244" s="1"/>
  <c r="H244"/>
  <c r="F244"/>
  <c r="D244"/>
  <c r="M244" s="1"/>
  <c r="Q244" s="1"/>
  <c r="H322" i="84"/>
  <c r="O322" s="1"/>
  <c r="S322" s="1"/>
  <c r="K322"/>
  <c r="F322"/>
  <c r="N322" s="1"/>
  <c r="R322" s="1"/>
  <c r="D322"/>
  <c r="M322" s="1"/>
  <c r="Q322" s="1"/>
  <c r="K302" i="93"/>
  <c r="F302"/>
  <c r="J302" s="1"/>
  <c r="D302"/>
  <c r="M302" s="1"/>
  <c r="Q302" s="1"/>
  <c r="H306" i="86"/>
  <c r="O306" s="1"/>
  <c r="S306" s="1"/>
  <c r="D306"/>
  <c r="M306" s="1"/>
  <c r="Q306" s="1"/>
  <c r="D307"/>
  <c r="M307" s="1"/>
  <c r="Q307" s="1"/>
  <c r="J305"/>
  <c r="K305"/>
  <c r="M305"/>
  <c r="Q305" s="1"/>
  <c r="N305"/>
  <c r="R305" s="1"/>
  <c r="O305"/>
  <c r="S305" s="1"/>
  <c r="H305"/>
  <c r="F305"/>
  <c r="D305"/>
  <c r="L305" s="1"/>
  <c r="P305" s="1"/>
  <c r="T305" s="1"/>
  <c r="K96" i="168"/>
  <c r="K101" i="167"/>
  <c r="K101" i="164"/>
  <c r="K100" i="166"/>
  <c r="K105" i="163"/>
  <c r="K105" i="161"/>
  <c r="K117" i="160"/>
  <c r="K116" i="159"/>
  <c r="K116" i="158"/>
  <c r="K122" i="153"/>
  <c r="K136" i="145"/>
  <c r="K139" i="144"/>
  <c r="K139" i="143"/>
  <c r="K137" i="142"/>
  <c r="K152" i="141"/>
  <c r="K154" i="140"/>
  <c r="K154" i="139"/>
  <c r="K153" i="137"/>
  <c r="H197" i="132"/>
  <c r="O197" s="1"/>
  <c r="S197" s="1"/>
  <c r="I197"/>
  <c r="F197"/>
  <c r="N197" s="1"/>
  <c r="R197" s="1"/>
  <c r="D197"/>
  <c r="M197" s="1"/>
  <c r="Q197" s="1"/>
  <c r="K211" i="123"/>
  <c r="H212" i="124"/>
  <c r="O212" s="1"/>
  <c r="S212" s="1"/>
  <c r="K212"/>
  <c r="N212"/>
  <c r="R212"/>
  <c r="F212"/>
  <c r="D212"/>
  <c r="M212" s="1"/>
  <c r="Q212" s="1"/>
  <c r="H243" i="109"/>
  <c r="O243" s="1"/>
  <c r="S243" s="1"/>
  <c r="J243"/>
  <c r="K243"/>
  <c r="M243"/>
  <c r="Q243" s="1"/>
  <c r="F243"/>
  <c r="N243" s="1"/>
  <c r="R243" s="1"/>
  <c r="D243"/>
  <c r="L243" s="1"/>
  <c r="P243" s="1"/>
  <c r="T243" s="1"/>
  <c r="H321" i="84"/>
  <c r="F321"/>
  <c r="N321" s="1"/>
  <c r="R321" s="1"/>
  <c r="K321"/>
  <c r="D321"/>
  <c r="M321" s="1"/>
  <c r="Q321" s="1"/>
  <c r="K301" i="93"/>
  <c r="H304" i="86"/>
  <c r="J304"/>
  <c r="K304"/>
  <c r="O304"/>
  <c r="S304" s="1"/>
  <c r="F304"/>
  <c r="N304" s="1"/>
  <c r="R304" s="1"/>
  <c r="D304"/>
  <c r="M304" s="1"/>
  <c r="Q304" s="1"/>
  <c r="H312" i="170"/>
  <c r="F312"/>
  <c r="D312"/>
  <c r="H311"/>
  <c r="F311"/>
  <c r="D311"/>
  <c r="H310"/>
  <c r="F310"/>
  <c r="D310"/>
  <c r="H309"/>
  <c r="F309"/>
  <c r="D309"/>
  <c r="H308"/>
  <c r="F308"/>
  <c r="D308"/>
  <c r="H307"/>
  <c r="F307"/>
  <c r="D307"/>
  <c r="H306"/>
  <c r="F306"/>
  <c r="D306"/>
  <c r="H305"/>
  <c r="F305"/>
  <c r="D305"/>
  <c r="H304"/>
  <c r="F304"/>
  <c r="D304"/>
  <c r="H303"/>
  <c r="F303"/>
  <c r="D303"/>
  <c r="H302"/>
  <c r="F302"/>
  <c r="D302"/>
  <c r="H301"/>
  <c r="F301"/>
  <c r="D301"/>
  <c r="H300"/>
  <c r="F300"/>
  <c r="D300"/>
  <c r="H299"/>
  <c r="F299"/>
  <c r="D299"/>
  <c r="H298"/>
  <c r="F298"/>
  <c r="D298"/>
  <c r="H297"/>
  <c r="F297"/>
  <c r="D297"/>
  <c r="H296"/>
  <c r="F296"/>
  <c r="D296"/>
  <c r="H295"/>
  <c r="F295"/>
  <c r="D295"/>
  <c r="H294"/>
  <c r="F294"/>
  <c r="D294"/>
  <c r="H293"/>
  <c r="F293"/>
  <c r="D293"/>
  <c r="H292"/>
  <c r="F292"/>
  <c r="D292"/>
  <c r="H291"/>
  <c r="F291"/>
  <c r="D291"/>
  <c r="H290"/>
  <c r="F290"/>
  <c r="D290"/>
  <c r="H289"/>
  <c r="F289"/>
  <c r="D289"/>
  <c r="H288"/>
  <c r="F288"/>
  <c r="D288"/>
  <c r="H287"/>
  <c r="F287"/>
  <c r="D287"/>
  <c r="H286"/>
  <c r="F286"/>
  <c r="D286"/>
  <c r="H285"/>
  <c r="F285"/>
  <c r="D285"/>
  <c r="H284"/>
  <c r="F284"/>
  <c r="D284"/>
  <c r="H283"/>
  <c r="F283"/>
  <c r="D283"/>
  <c r="H282"/>
  <c r="F282"/>
  <c r="D282"/>
  <c r="H281"/>
  <c r="F281"/>
  <c r="D281"/>
  <c r="H280"/>
  <c r="F280"/>
  <c r="D280"/>
  <c r="H279"/>
  <c r="F279"/>
  <c r="D279"/>
  <c r="H278"/>
  <c r="F278"/>
  <c r="D278"/>
  <c r="H277"/>
  <c r="F277"/>
  <c r="D277"/>
  <c r="H276"/>
  <c r="F276"/>
  <c r="D276"/>
  <c r="H275"/>
  <c r="F275"/>
  <c r="D275"/>
  <c r="H274"/>
  <c r="F274"/>
  <c r="D274"/>
  <c r="H273"/>
  <c r="F273"/>
  <c r="D273"/>
  <c r="H272"/>
  <c r="F272"/>
  <c r="D272"/>
  <c r="H271"/>
  <c r="F271"/>
  <c r="D271"/>
  <c r="H270"/>
  <c r="F270"/>
  <c r="D270"/>
  <c r="H269"/>
  <c r="F269"/>
  <c r="D269"/>
  <c r="H268"/>
  <c r="F268"/>
  <c r="D268"/>
  <c r="H267"/>
  <c r="F267"/>
  <c r="D267"/>
  <c r="H266"/>
  <c r="F266"/>
  <c r="D266"/>
  <c r="H265"/>
  <c r="F265"/>
  <c r="D265"/>
  <c r="H264"/>
  <c r="AO4" s="1"/>
  <c r="F264"/>
  <c r="D264"/>
  <c r="H263"/>
  <c r="F263"/>
  <c r="D263"/>
  <c r="H262"/>
  <c r="F262"/>
  <c r="D262"/>
  <c r="H261"/>
  <c r="F261"/>
  <c r="D261"/>
  <c r="H260"/>
  <c r="F260"/>
  <c r="D260"/>
  <c r="H259"/>
  <c r="F259"/>
  <c r="D259"/>
  <c r="H258"/>
  <c r="F258"/>
  <c r="D258"/>
  <c r="H257"/>
  <c r="F257"/>
  <c r="D257"/>
  <c r="H256"/>
  <c r="F256"/>
  <c r="D256"/>
  <c r="H255"/>
  <c r="F255"/>
  <c r="D255"/>
  <c r="H254"/>
  <c r="F254"/>
  <c r="D254"/>
  <c r="H253"/>
  <c r="F253"/>
  <c r="D253"/>
  <c r="H252"/>
  <c r="F252"/>
  <c r="D252"/>
  <c r="H251"/>
  <c r="F251"/>
  <c r="D251"/>
  <c r="H250"/>
  <c r="F250"/>
  <c r="D250"/>
  <c r="H249"/>
  <c r="F249"/>
  <c r="D249"/>
  <c r="H248"/>
  <c r="F248"/>
  <c r="D248"/>
  <c r="H247"/>
  <c r="F247"/>
  <c r="D247"/>
  <c r="H246"/>
  <c r="F246"/>
  <c r="D246"/>
  <c r="H245"/>
  <c r="F245"/>
  <c r="D245"/>
  <c r="H244"/>
  <c r="F244"/>
  <c r="D244"/>
  <c r="H243"/>
  <c r="F243"/>
  <c r="D243"/>
  <c r="H242"/>
  <c r="F242"/>
  <c r="D242"/>
  <c r="H241"/>
  <c r="F241"/>
  <c r="D241"/>
  <c r="H240"/>
  <c r="F240"/>
  <c r="D240"/>
  <c r="H239"/>
  <c r="F239"/>
  <c r="D239"/>
  <c r="H238"/>
  <c r="F238"/>
  <c r="D238"/>
  <c r="H237"/>
  <c r="F237"/>
  <c r="D237"/>
  <c r="H236"/>
  <c r="F236"/>
  <c r="D236"/>
  <c r="H235"/>
  <c r="F235"/>
  <c r="D235"/>
  <c r="H234"/>
  <c r="F234"/>
  <c r="D234"/>
  <c r="H233"/>
  <c r="F233"/>
  <c r="D233"/>
  <c r="H232"/>
  <c r="F232"/>
  <c r="D232"/>
  <c r="H231"/>
  <c r="F231"/>
  <c r="D231"/>
  <c r="H230"/>
  <c r="F230"/>
  <c r="D230"/>
  <c r="H229"/>
  <c r="F229"/>
  <c r="D229"/>
  <c r="H228"/>
  <c r="F228"/>
  <c r="D228"/>
  <c r="H227"/>
  <c r="F227"/>
  <c r="D227"/>
  <c r="H226"/>
  <c r="F226"/>
  <c r="D226"/>
  <c r="H225"/>
  <c r="F225"/>
  <c r="D225"/>
  <c r="H224"/>
  <c r="F224"/>
  <c r="D224"/>
  <c r="H223"/>
  <c r="F223"/>
  <c r="D223"/>
  <c r="H222"/>
  <c r="F222"/>
  <c r="D222"/>
  <c r="H221"/>
  <c r="F221"/>
  <c r="D221"/>
  <c r="H220"/>
  <c r="F220"/>
  <c r="D220"/>
  <c r="H219"/>
  <c r="F219"/>
  <c r="D219"/>
  <c r="H218"/>
  <c r="F218"/>
  <c r="D218"/>
  <c r="H217"/>
  <c r="F217"/>
  <c r="D217"/>
  <c r="H216"/>
  <c r="F216"/>
  <c r="D216"/>
  <c r="H215"/>
  <c r="F215"/>
  <c r="D215"/>
  <c r="H214"/>
  <c r="F214"/>
  <c r="D214"/>
  <c r="H213"/>
  <c r="F213"/>
  <c r="D213"/>
  <c r="H212"/>
  <c r="F212"/>
  <c r="D212"/>
  <c r="H211"/>
  <c r="F211"/>
  <c r="D211"/>
  <c r="H210"/>
  <c r="F210"/>
  <c r="D210"/>
  <c r="H209"/>
  <c r="F209"/>
  <c r="D209"/>
  <c r="H208"/>
  <c r="F208"/>
  <c r="D208"/>
  <c r="H207"/>
  <c r="F207"/>
  <c r="D207"/>
  <c r="H206"/>
  <c r="F206"/>
  <c r="D206"/>
  <c r="H205"/>
  <c r="F205"/>
  <c r="D205"/>
  <c r="H204"/>
  <c r="F204"/>
  <c r="D204"/>
  <c r="H203"/>
  <c r="F203"/>
  <c r="D203"/>
  <c r="H202"/>
  <c r="F202"/>
  <c r="D202"/>
  <c r="H201"/>
  <c r="F201"/>
  <c r="D201"/>
  <c r="H200"/>
  <c r="F200"/>
  <c r="D200"/>
  <c r="H199"/>
  <c r="F199"/>
  <c r="D199"/>
  <c r="H198"/>
  <c r="F198"/>
  <c r="D198"/>
  <c r="H197"/>
  <c r="F197"/>
  <c r="D197"/>
  <c r="H196"/>
  <c r="F196"/>
  <c r="D196"/>
  <c r="H195"/>
  <c r="F195"/>
  <c r="D195"/>
  <c r="H194"/>
  <c r="F194"/>
  <c r="D194"/>
  <c r="H193"/>
  <c r="F193"/>
  <c r="D193"/>
  <c r="H192"/>
  <c r="F192"/>
  <c r="D192"/>
  <c r="H191"/>
  <c r="F191"/>
  <c r="D191"/>
  <c r="H190"/>
  <c r="F190"/>
  <c r="D190"/>
  <c r="H189"/>
  <c r="F189"/>
  <c r="D189"/>
  <c r="H188"/>
  <c r="F188"/>
  <c r="D188"/>
  <c r="H187"/>
  <c r="F187"/>
  <c r="D187"/>
  <c r="H186"/>
  <c r="F186"/>
  <c r="D186"/>
  <c r="H185"/>
  <c r="F185"/>
  <c r="D185"/>
  <c r="H184"/>
  <c r="F184"/>
  <c r="D184"/>
  <c r="H183"/>
  <c r="F183"/>
  <c r="D183"/>
  <c r="H182"/>
  <c r="F182"/>
  <c r="D182"/>
  <c r="H181"/>
  <c r="F181"/>
  <c r="D181"/>
  <c r="H180"/>
  <c r="F180"/>
  <c r="D180"/>
  <c r="H179"/>
  <c r="F179"/>
  <c r="D179"/>
  <c r="H178"/>
  <c r="F178"/>
  <c r="D178"/>
  <c r="H177"/>
  <c r="F177"/>
  <c r="D177"/>
  <c r="H176"/>
  <c r="F176"/>
  <c r="D176"/>
  <c r="H175"/>
  <c r="F175"/>
  <c r="D175"/>
  <c r="H174"/>
  <c r="F174"/>
  <c r="D174"/>
  <c r="H173"/>
  <c r="F173"/>
  <c r="D173"/>
  <c r="H172"/>
  <c r="F172"/>
  <c r="D172"/>
  <c r="H171"/>
  <c r="F171"/>
  <c r="D171"/>
  <c r="H170"/>
  <c r="F170"/>
  <c r="D170"/>
  <c r="H169"/>
  <c r="F169"/>
  <c r="D169"/>
  <c r="H168"/>
  <c r="F168"/>
  <c r="D168"/>
  <c r="H167"/>
  <c r="F167"/>
  <c r="D167"/>
  <c r="H166"/>
  <c r="F166"/>
  <c r="D166"/>
  <c r="H165"/>
  <c r="F165"/>
  <c r="D165"/>
  <c r="H164"/>
  <c r="F164"/>
  <c r="D164"/>
  <c r="H163"/>
  <c r="F163"/>
  <c r="D163"/>
  <c r="H162"/>
  <c r="F162"/>
  <c r="D162"/>
  <c r="H161"/>
  <c r="F161"/>
  <c r="D161"/>
  <c r="H160"/>
  <c r="F160"/>
  <c r="D160"/>
  <c r="H159"/>
  <c r="F159"/>
  <c r="D159"/>
  <c r="H158"/>
  <c r="F158"/>
  <c r="D158"/>
  <c r="H157"/>
  <c r="F157"/>
  <c r="D157"/>
  <c r="H156"/>
  <c r="F156"/>
  <c r="D156"/>
  <c r="H155"/>
  <c r="F155"/>
  <c r="D155"/>
  <c r="H154"/>
  <c r="F154"/>
  <c r="D154"/>
  <c r="H153"/>
  <c r="F153"/>
  <c r="D153"/>
  <c r="H152"/>
  <c r="F152"/>
  <c r="D152"/>
  <c r="H151"/>
  <c r="F151"/>
  <c r="D151"/>
  <c r="H150"/>
  <c r="F150"/>
  <c r="D150"/>
  <c r="H149"/>
  <c r="F149"/>
  <c r="D149"/>
  <c r="H148"/>
  <c r="F148"/>
  <c r="D148"/>
  <c r="H147"/>
  <c r="F147"/>
  <c r="D147"/>
  <c r="H146"/>
  <c r="F146"/>
  <c r="D146"/>
  <c r="H145"/>
  <c r="F145"/>
  <c r="D145"/>
  <c r="H144"/>
  <c r="F144"/>
  <c r="D144"/>
  <c r="H143"/>
  <c r="F143"/>
  <c r="D143"/>
  <c r="H142"/>
  <c r="F142"/>
  <c r="D142"/>
  <c r="H141"/>
  <c r="F141"/>
  <c r="D141"/>
  <c r="H140"/>
  <c r="F140"/>
  <c r="D140"/>
  <c r="H139"/>
  <c r="F139"/>
  <c r="D139"/>
  <c r="H138"/>
  <c r="F138"/>
  <c r="D138"/>
  <c r="H137"/>
  <c r="F137"/>
  <c r="D137"/>
  <c r="H136"/>
  <c r="F136"/>
  <c r="D136"/>
  <c r="H135"/>
  <c r="F135"/>
  <c r="D135"/>
  <c r="H134"/>
  <c r="F134"/>
  <c r="D134"/>
  <c r="H133"/>
  <c r="F133"/>
  <c r="D133"/>
  <c r="H132"/>
  <c r="F132"/>
  <c r="D132"/>
  <c r="H131"/>
  <c r="F131"/>
  <c r="D131"/>
  <c r="H130"/>
  <c r="F130"/>
  <c r="D130"/>
  <c r="H129"/>
  <c r="F129"/>
  <c r="D129"/>
  <c r="H128"/>
  <c r="F128"/>
  <c r="D128"/>
  <c r="H127"/>
  <c r="F127"/>
  <c r="D127"/>
  <c r="H126"/>
  <c r="F126"/>
  <c r="D126"/>
  <c r="H125"/>
  <c r="F125"/>
  <c r="D125"/>
  <c r="H124"/>
  <c r="F124"/>
  <c r="D124"/>
  <c r="H123"/>
  <c r="F123"/>
  <c r="D123"/>
  <c r="H122"/>
  <c r="F122"/>
  <c r="D122"/>
  <c r="H121"/>
  <c r="F121"/>
  <c r="D121"/>
  <c r="H120"/>
  <c r="F120"/>
  <c r="D120"/>
  <c r="H119"/>
  <c r="F119"/>
  <c r="D119"/>
  <c r="H118"/>
  <c r="F118"/>
  <c r="D118"/>
  <c r="H117"/>
  <c r="F117"/>
  <c r="D117"/>
  <c r="H116"/>
  <c r="F116"/>
  <c r="D116"/>
  <c r="H115"/>
  <c r="F115"/>
  <c r="D115"/>
  <c r="H114"/>
  <c r="F114"/>
  <c r="D114"/>
  <c r="H113"/>
  <c r="F113"/>
  <c r="D113"/>
  <c r="H112"/>
  <c r="F112"/>
  <c r="D112"/>
  <c r="H111"/>
  <c r="F111"/>
  <c r="D111"/>
  <c r="H110"/>
  <c r="F110"/>
  <c r="D110"/>
  <c r="H109"/>
  <c r="F109"/>
  <c r="D109"/>
  <c r="H108"/>
  <c r="F108"/>
  <c r="D108"/>
  <c r="H107"/>
  <c r="F107"/>
  <c r="D107"/>
  <c r="H106"/>
  <c r="F106"/>
  <c r="D106"/>
  <c r="H105"/>
  <c r="F105"/>
  <c r="D105"/>
  <c r="H104"/>
  <c r="F104"/>
  <c r="D104"/>
  <c r="H103"/>
  <c r="F103"/>
  <c r="D103"/>
  <c r="H102"/>
  <c r="F102"/>
  <c r="D102"/>
  <c r="H101"/>
  <c r="F101"/>
  <c r="D101"/>
  <c r="H100"/>
  <c r="F100"/>
  <c r="D100"/>
  <c r="H99"/>
  <c r="F99"/>
  <c r="D99"/>
  <c r="H98"/>
  <c r="F98"/>
  <c r="D98"/>
  <c r="H97"/>
  <c r="F97"/>
  <c r="D97"/>
  <c r="H96"/>
  <c r="F96"/>
  <c r="D96"/>
  <c r="H95"/>
  <c r="F95"/>
  <c r="D95"/>
  <c r="H94"/>
  <c r="F94"/>
  <c r="D94"/>
  <c r="H93"/>
  <c r="F93"/>
  <c r="D93"/>
  <c r="H92"/>
  <c r="F92"/>
  <c r="D92"/>
  <c r="H91"/>
  <c r="F91"/>
  <c r="D91"/>
  <c r="H90"/>
  <c r="F90"/>
  <c r="D90"/>
  <c r="H89"/>
  <c r="F89"/>
  <c r="D89"/>
  <c r="H88"/>
  <c r="F88"/>
  <c r="D88"/>
  <c r="H87"/>
  <c r="F87"/>
  <c r="D87"/>
  <c r="K86"/>
  <c r="H86"/>
  <c r="F86"/>
  <c r="D86"/>
  <c r="K85"/>
  <c r="H85"/>
  <c r="F85"/>
  <c r="D85"/>
  <c r="I85" s="1"/>
  <c r="K84"/>
  <c r="H84"/>
  <c r="O84" s="1"/>
  <c r="S84" s="1"/>
  <c r="F84"/>
  <c r="I84" s="1"/>
  <c r="D84"/>
  <c r="K83"/>
  <c r="H83"/>
  <c r="F83"/>
  <c r="J83" s="1"/>
  <c r="D83"/>
  <c r="K82"/>
  <c r="H82"/>
  <c r="F82"/>
  <c r="D82"/>
  <c r="I82" s="1"/>
  <c r="K81"/>
  <c r="H81"/>
  <c r="O81" s="1"/>
  <c r="S81" s="1"/>
  <c r="F81"/>
  <c r="D81"/>
  <c r="K80"/>
  <c r="H80"/>
  <c r="F80"/>
  <c r="D80"/>
  <c r="K79"/>
  <c r="H79"/>
  <c r="F79"/>
  <c r="D79"/>
  <c r="K78"/>
  <c r="H78"/>
  <c r="F78"/>
  <c r="J78" s="1"/>
  <c r="D78"/>
  <c r="K77"/>
  <c r="H77"/>
  <c r="F77"/>
  <c r="D77"/>
  <c r="K76"/>
  <c r="H76"/>
  <c r="F76"/>
  <c r="D76"/>
  <c r="K75"/>
  <c r="H75"/>
  <c r="F75"/>
  <c r="J75" s="1"/>
  <c r="D75"/>
  <c r="K74"/>
  <c r="H74"/>
  <c r="O74" s="1"/>
  <c r="S74" s="1"/>
  <c r="F74"/>
  <c r="D74"/>
  <c r="K73"/>
  <c r="H73"/>
  <c r="F73"/>
  <c r="D73"/>
  <c r="K72"/>
  <c r="H72"/>
  <c r="F72"/>
  <c r="D72"/>
  <c r="K71"/>
  <c r="H71"/>
  <c r="F71"/>
  <c r="D71"/>
  <c r="K70"/>
  <c r="H70"/>
  <c r="F70"/>
  <c r="D70"/>
  <c r="K69"/>
  <c r="H69"/>
  <c r="F69"/>
  <c r="D69"/>
  <c r="I69" s="1"/>
  <c r="O68"/>
  <c r="S68" s="1"/>
  <c r="K68"/>
  <c r="H68"/>
  <c r="F68"/>
  <c r="J68" s="1"/>
  <c r="D68"/>
  <c r="M68" s="1"/>
  <c r="Q68" s="1"/>
  <c r="K67"/>
  <c r="H67"/>
  <c r="F67"/>
  <c r="D67"/>
  <c r="K66"/>
  <c r="H66"/>
  <c r="O66" s="1"/>
  <c r="S66" s="1"/>
  <c r="F66"/>
  <c r="J66" s="1"/>
  <c r="D66"/>
  <c r="K65"/>
  <c r="H65"/>
  <c r="F65"/>
  <c r="D65"/>
  <c r="K64"/>
  <c r="H64"/>
  <c r="F64"/>
  <c r="D64"/>
  <c r="M64" s="1"/>
  <c r="Q64" s="1"/>
  <c r="K63"/>
  <c r="H63"/>
  <c r="F63"/>
  <c r="D63"/>
  <c r="K62"/>
  <c r="H62"/>
  <c r="F62"/>
  <c r="D62"/>
  <c r="I62" s="1"/>
  <c r="K61"/>
  <c r="H61"/>
  <c r="O61" s="1"/>
  <c r="S61" s="1"/>
  <c r="F61"/>
  <c r="D61"/>
  <c r="K60"/>
  <c r="H60"/>
  <c r="F60"/>
  <c r="D60"/>
  <c r="K59"/>
  <c r="H59"/>
  <c r="F59"/>
  <c r="N59" s="1"/>
  <c r="R59" s="1"/>
  <c r="D59"/>
  <c r="K58"/>
  <c r="H58"/>
  <c r="O58" s="1"/>
  <c r="S58" s="1"/>
  <c r="F58"/>
  <c r="D58"/>
  <c r="K57"/>
  <c r="H57"/>
  <c r="F57"/>
  <c r="D57"/>
  <c r="J57" s="1"/>
  <c r="K56"/>
  <c r="H56"/>
  <c r="F56"/>
  <c r="D56"/>
  <c r="J56" s="1"/>
  <c r="K55"/>
  <c r="H55"/>
  <c r="F55"/>
  <c r="J55" s="1"/>
  <c r="D55"/>
  <c r="K54"/>
  <c r="H54"/>
  <c r="F54"/>
  <c r="D54"/>
  <c r="K53"/>
  <c r="H53"/>
  <c r="O53" s="1"/>
  <c r="S53" s="1"/>
  <c r="F53"/>
  <c r="J53" s="1"/>
  <c r="D53"/>
  <c r="K52"/>
  <c r="H52"/>
  <c r="O52" s="1"/>
  <c r="S52" s="1"/>
  <c r="F52"/>
  <c r="D52"/>
  <c r="K51"/>
  <c r="H51"/>
  <c r="F51"/>
  <c r="D51"/>
  <c r="K50"/>
  <c r="H50"/>
  <c r="F50"/>
  <c r="D50"/>
  <c r="K49"/>
  <c r="H49"/>
  <c r="O49" s="1"/>
  <c r="S49" s="1"/>
  <c r="F49"/>
  <c r="D49"/>
  <c r="K48"/>
  <c r="H48"/>
  <c r="F48"/>
  <c r="D48"/>
  <c r="K47"/>
  <c r="H47"/>
  <c r="F47"/>
  <c r="D47"/>
  <c r="K46"/>
  <c r="H46"/>
  <c r="O46" s="1"/>
  <c r="S46" s="1"/>
  <c r="F46"/>
  <c r="D46"/>
  <c r="K45"/>
  <c r="H45"/>
  <c r="F45"/>
  <c r="D45"/>
  <c r="K44"/>
  <c r="H44"/>
  <c r="F44"/>
  <c r="D44"/>
  <c r="M44" s="1"/>
  <c r="Q44" s="1"/>
  <c r="K43"/>
  <c r="H43"/>
  <c r="F43"/>
  <c r="D43"/>
  <c r="K42"/>
  <c r="H42"/>
  <c r="F42"/>
  <c r="D42"/>
  <c r="K41"/>
  <c r="H41"/>
  <c r="F41"/>
  <c r="D41"/>
  <c r="K40"/>
  <c r="H40"/>
  <c r="F40"/>
  <c r="D40"/>
  <c r="K39"/>
  <c r="H39"/>
  <c r="F39"/>
  <c r="D39"/>
  <c r="M39" s="1"/>
  <c r="Q39" s="1"/>
  <c r="K38"/>
  <c r="H38"/>
  <c r="O38" s="1"/>
  <c r="S38" s="1"/>
  <c r="F38"/>
  <c r="J38" s="1"/>
  <c r="D38"/>
  <c r="K37"/>
  <c r="H37"/>
  <c r="F37"/>
  <c r="D37"/>
  <c r="K36"/>
  <c r="J36"/>
  <c r="H36"/>
  <c r="F36"/>
  <c r="D36"/>
  <c r="M36" s="1"/>
  <c r="Q36" s="1"/>
  <c r="K35"/>
  <c r="H35"/>
  <c r="F35"/>
  <c r="D35"/>
  <c r="K34"/>
  <c r="H34"/>
  <c r="F34"/>
  <c r="D34"/>
  <c r="K33"/>
  <c r="H33"/>
  <c r="O33" s="1"/>
  <c r="S33" s="1"/>
  <c r="F33"/>
  <c r="N33" s="1"/>
  <c r="R33" s="1"/>
  <c r="D33"/>
  <c r="K32"/>
  <c r="H32"/>
  <c r="F32"/>
  <c r="D32"/>
  <c r="K31"/>
  <c r="H31"/>
  <c r="F31"/>
  <c r="D31"/>
  <c r="M31" s="1"/>
  <c r="Q31" s="1"/>
  <c r="K30"/>
  <c r="H30"/>
  <c r="O30" s="1"/>
  <c r="S30" s="1"/>
  <c r="F30"/>
  <c r="J30" s="1"/>
  <c r="D30"/>
  <c r="K29"/>
  <c r="H29"/>
  <c r="O29" s="1"/>
  <c r="S29" s="1"/>
  <c r="F29"/>
  <c r="D29"/>
  <c r="M28"/>
  <c r="Q28" s="1"/>
  <c r="K28"/>
  <c r="H28"/>
  <c r="F28"/>
  <c r="D28"/>
  <c r="K27"/>
  <c r="H27"/>
  <c r="F27"/>
  <c r="D27"/>
  <c r="K26"/>
  <c r="H26"/>
  <c r="F26"/>
  <c r="D26"/>
  <c r="K25"/>
  <c r="H25"/>
  <c r="F25"/>
  <c r="D25"/>
  <c r="K24"/>
  <c r="H24"/>
  <c r="O24" s="1"/>
  <c r="S24" s="1"/>
  <c r="F24"/>
  <c r="D24"/>
  <c r="K23"/>
  <c r="H23"/>
  <c r="F23"/>
  <c r="D23"/>
  <c r="O22"/>
  <c r="S22" s="1"/>
  <c r="K22"/>
  <c r="H22"/>
  <c r="F22"/>
  <c r="J22" s="1"/>
  <c r="D22"/>
  <c r="K21"/>
  <c r="H21"/>
  <c r="O21" s="1"/>
  <c r="S21" s="1"/>
  <c r="F21"/>
  <c r="D21"/>
  <c r="K20"/>
  <c r="H20"/>
  <c r="O20" s="1"/>
  <c r="S20" s="1"/>
  <c r="K19"/>
  <c r="H19"/>
  <c r="K18"/>
  <c r="H18"/>
  <c r="O18" s="1"/>
  <c r="S18" s="1"/>
  <c r="K17"/>
  <c r="H17"/>
  <c r="F17"/>
  <c r="D17"/>
  <c r="K16"/>
  <c r="H16"/>
  <c r="F16"/>
  <c r="D16"/>
  <c r="K15"/>
  <c r="H15"/>
  <c r="F15"/>
  <c r="D15"/>
  <c r="M15" s="1"/>
  <c r="Q15" s="1"/>
  <c r="K14"/>
  <c r="H14"/>
  <c r="O14" s="1"/>
  <c r="S14" s="1"/>
  <c r="F14"/>
  <c r="D14"/>
  <c r="K13"/>
  <c r="H13"/>
  <c r="F13"/>
  <c r="D13"/>
  <c r="O12"/>
  <c r="S12" s="1"/>
  <c r="K12"/>
  <c r="H12"/>
  <c r="F12"/>
  <c r="D12"/>
  <c r="K11"/>
  <c r="H11"/>
  <c r="M11"/>
  <c r="Q11" s="1"/>
  <c r="K10"/>
  <c r="H10"/>
  <c r="F10"/>
  <c r="D10"/>
  <c r="H9"/>
  <c r="F9"/>
  <c r="D9"/>
  <c r="V3"/>
  <c r="V2"/>
  <c r="V1"/>
  <c r="K95" i="168"/>
  <c r="K100" i="167"/>
  <c r="K100" i="164"/>
  <c r="K99" i="166"/>
  <c r="K104" i="163"/>
  <c r="K104" i="161"/>
  <c r="K116" i="160"/>
  <c r="K115" i="159"/>
  <c r="K115" i="158"/>
  <c r="K121" i="153"/>
  <c r="K135" i="145"/>
  <c r="K138" i="144"/>
  <c r="K138" i="143"/>
  <c r="K136" i="142"/>
  <c r="K151" i="141"/>
  <c r="K153" i="140"/>
  <c r="K153" i="139"/>
  <c r="K152" i="137"/>
  <c r="H196" i="132"/>
  <c r="O196" s="1"/>
  <c r="S196" s="1"/>
  <c r="N196"/>
  <c r="R196" s="1"/>
  <c r="F196"/>
  <c r="D196"/>
  <c r="M196" s="1"/>
  <c r="Q196" s="1"/>
  <c r="K210" i="123"/>
  <c r="H211" i="124"/>
  <c r="O211" s="1"/>
  <c r="S211" s="1"/>
  <c r="I211"/>
  <c r="J211"/>
  <c r="K211"/>
  <c r="N211"/>
  <c r="R211" s="1"/>
  <c r="F211"/>
  <c r="D211"/>
  <c r="M211" s="1"/>
  <c r="Q211" s="1"/>
  <c r="J242" i="109"/>
  <c r="K242"/>
  <c r="L242"/>
  <c r="P242" s="1"/>
  <c r="T242" s="1"/>
  <c r="M242"/>
  <c r="Q242" s="1"/>
  <c r="O242"/>
  <c r="S242" s="1"/>
  <c r="H242"/>
  <c r="F242"/>
  <c r="N242" s="1"/>
  <c r="R242" s="1"/>
  <c r="D242"/>
  <c r="K320" i="84"/>
  <c r="L320"/>
  <c r="P320" s="1"/>
  <c r="T320" s="1"/>
  <c r="M320"/>
  <c r="Q320" s="1"/>
  <c r="H320"/>
  <c r="O320" s="1"/>
  <c r="S320" s="1"/>
  <c r="F320"/>
  <c r="N320" s="1"/>
  <c r="R320" s="1"/>
  <c r="D320"/>
  <c r="K300" i="93"/>
  <c r="J303" i="86"/>
  <c r="K303"/>
  <c r="L303"/>
  <c r="P303" s="1"/>
  <c r="T303" s="1"/>
  <c r="M303"/>
  <c r="Q303" s="1"/>
  <c r="N303"/>
  <c r="R303" s="1"/>
  <c r="H303"/>
  <c r="O303" s="1"/>
  <c r="S303" s="1"/>
  <c r="F303"/>
  <c r="D303"/>
  <c r="K94" i="168"/>
  <c r="K99" i="167"/>
  <c r="K99" i="164"/>
  <c r="K98" i="166"/>
  <c r="K103" i="163"/>
  <c r="K103" i="161"/>
  <c r="K115" i="160"/>
  <c r="K114" i="159"/>
  <c r="K114" i="158"/>
  <c r="K120" i="153"/>
  <c r="K134" i="145"/>
  <c r="K137" i="144"/>
  <c r="K137" i="143"/>
  <c r="K135" i="142"/>
  <c r="K150" i="141"/>
  <c r="K152" i="140"/>
  <c r="K152" i="139"/>
  <c r="K151" i="137"/>
  <c r="H195" i="132"/>
  <c r="F195"/>
  <c r="N195" s="1"/>
  <c r="R195" s="1"/>
  <c r="D195"/>
  <c r="M195" s="1"/>
  <c r="Q195" s="1"/>
  <c r="K209" i="123"/>
  <c r="H210" i="124"/>
  <c r="O210" s="1"/>
  <c r="S210" s="1"/>
  <c r="F210"/>
  <c r="N210" s="1"/>
  <c r="R210" s="1"/>
  <c r="K210"/>
  <c r="D210"/>
  <c r="M210" s="1"/>
  <c r="Q210" s="1"/>
  <c r="H241" i="109"/>
  <c r="O241" s="1"/>
  <c r="S241" s="1"/>
  <c r="F241"/>
  <c r="N241" s="1"/>
  <c r="R241" s="1"/>
  <c r="K241"/>
  <c r="D241"/>
  <c r="M241" s="1"/>
  <c r="Q241" s="1"/>
  <c r="H319" i="84"/>
  <c r="F319"/>
  <c r="N319" s="1"/>
  <c r="R319" s="1"/>
  <c r="K319"/>
  <c r="D319"/>
  <c r="M319" s="1"/>
  <c r="Q319" s="1"/>
  <c r="K299" i="93"/>
  <c r="K302" i="86"/>
  <c r="N302"/>
  <c r="R302" s="1"/>
  <c r="O302"/>
  <c r="S302" s="1"/>
  <c r="H302"/>
  <c r="F302"/>
  <c r="D302"/>
  <c r="M302" s="1"/>
  <c r="Q302" s="1"/>
  <c r="L253" i="109" l="1"/>
  <c r="P253" s="1"/>
  <c r="T253" s="1"/>
  <c r="L331" i="84"/>
  <c r="P331" s="1"/>
  <c r="T331" s="1"/>
  <c r="J311" i="93"/>
  <c r="L311"/>
  <c r="P311" s="1"/>
  <c r="T311" s="1"/>
  <c r="I330" i="84"/>
  <c r="J330"/>
  <c r="N29" i="170"/>
  <c r="R29" s="1"/>
  <c r="I37"/>
  <c r="J60"/>
  <c r="I38"/>
  <c r="L213" i="124"/>
  <c r="P213" s="1"/>
  <c r="T213" s="1"/>
  <c r="L205" i="132"/>
  <c r="P205" s="1"/>
  <c r="T205" s="1"/>
  <c r="N108" i="166"/>
  <c r="R108" s="1"/>
  <c r="O36" i="170"/>
  <c r="S36" s="1"/>
  <c r="I329" i="84"/>
  <c r="J147" i="144"/>
  <c r="J23" i="170"/>
  <c r="J104" i="168"/>
  <c r="N118" i="160"/>
  <c r="R118" s="1"/>
  <c r="L304" i="86"/>
  <c r="P304" s="1"/>
  <c r="T304" s="1"/>
  <c r="I212" i="124"/>
  <c r="I199" i="132"/>
  <c r="L329" i="84"/>
  <c r="P329" s="1"/>
  <c r="T329" s="1"/>
  <c r="J212" i="124"/>
  <c r="L199" i="132"/>
  <c r="P199" s="1"/>
  <c r="T199" s="1"/>
  <c r="O205"/>
  <c r="S205" s="1"/>
  <c r="L211" i="124"/>
  <c r="P211" s="1"/>
  <c r="T211" s="1"/>
  <c r="J124" i="158"/>
  <c r="L212" i="124"/>
  <c r="P212" s="1"/>
  <c r="T212" s="1"/>
  <c r="J162" i="140"/>
  <c r="J155"/>
  <c r="J219" i="123"/>
  <c r="O50" i="170"/>
  <c r="S50" s="1"/>
  <c r="L73"/>
  <c r="P73" s="1"/>
  <c r="T73" s="1"/>
  <c r="N19"/>
  <c r="R19" s="1"/>
  <c r="L302" i="86"/>
  <c r="P302" s="1"/>
  <c r="T302" s="1"/>
  <c r="O10" i="170"/>
  <c r="S10" s="1"/>
  <c r="I34"/>
  <c r="J302" i="86"/>
  <c r="O34" i="170"/>
  <c r="S34" s="1"/>
  <c r="J320" i="84"/>
  <c r="J72" i="170"/>
  <c r="N302" i="93"/>
  <c r="R302" s="1"/>
  <c r="J97" i="168"/>
  <c r="I196" i="132"/>
  <c r="M72" i="170"/>
  <c r="Q72" s="1"/>
  <c r="J71"/>
  <c r="J79"/>
  <c r="O82"/>
  <c r="S82" s="1"/>
  <c r="J196" i="132"/>
  <c r="N154" i="137"/>
  <c r="R154" s="1"/>
  <c r="J28" i="170"/>
  <c r="N84"/>
  <c r="R84" s="1"/>
  <c r="O17"/>
  <c r="S17" s="1"/>
  <c r="N63"/>
  <c r="R63" s="1"/>
  <c r="M48"/>
  <c r="Q48" s="1"/>
  <c r="O70"/>
  <c r="S70" s="1"/>
  <c r="O78"/>
  <c r="S78" s="1"/>
  <c r="O86"/>
  <c r="S86" s="1"/>
  <c r="J220" i="124"/>
  <c r="J197" i="132"/>
  <c r="J195"/>
  <c r="J198"/>
  <c r="J109" i="164"/>
  <c r="O54" i="170"/>
  <c r="S54" s="1"/>
  <c r="J312" i="86"/>
  <c r="O69" i="170"/>
  <c r="S69" s="1"/>
  <c r="O77"/>
  <c r="S77" s="1"/>
  <c r="L197" i="132"/>
  <c r="P197" s="1"/>
  <c r="T197" s="1"/>
  <c r="L195"/>
  <c r="P195" s="1"/>
  <c r="T195" s="1"/>
  <c r="J15" i="170"/>
  <c r="L62"/>
  <c r="P62" s="1"/>
  <c r="T62" s="1"/>
  <c r="J201" i="132"/>
  <c r="L312" i="86"/>
  <c r="P312" s="1"/>
  <c r="T312" s="1"/>
  <c r="J161" i="137"/>
  <c r="J202" i="132"/>
  <c r="J251" i="109"/>
  <c r="J144" i="145"/>
  <c r="J308" i="86"/>
  <c r="I201" i="132"/>
  <c r="L251" i="109"/>
  <c r="P251" s="1"/>
  <c r="T251" s="1"/>
  <c r="J140" i="143"/>
  <c r="L308" i="86"/>
  <c r="P308" s="1"/>
  <c r="T308" s="1"/>
  <c r="I76" i="170"/>
  <c r="J84"/>
  <c r="J203" i="132"/>
  <c r="J204"/>
  <c r="L220" i="124"/>
  <c r="P220" s="1"/>
  <c r="T220" s="1"/>
  <c r="J17" i="170"/>
  <c r="L204" i="132"/>
  <c r="P204" s="1"/>
  <c r="T204" s="1"/>
  <c r="I204"/>
  <c r="L219" i="124"/>
  <c r="P219" s="1"/>
  <c r="T219" s="1"/>
  <c r="J219"/>
  <c r="L250" i="109"/>
  <c r="P250" s="1"/>
  <c r="T250" s="1"/>
  <c r="O250"/>
  <c r="S250" s="1"/>
  <c r="J250"/>
  <c r="L328" i="84"/>
  <c r="P328" s="1"/>
  <c r="T328" s="1"/>
  <c r="I328"/>
  <c r="J328"/>
  <c r="L311" i="86"/>
  <c r="P311" s="1"/>
  <c r="T311" s="1"/>
  <c r="J311"/>
  <c r="J16" i="170"/>
  <c r="L203" i="132"/>
  <c r="P203" s="1"/>
  <c r="T203" s="1"/>
  <c r="I203"/>
  <c r="L218" i="124"/>
  <c r="P218" s="1"/>
  <c r="T218" s="1"/>
  <c r="O218"/>
  <c r="S218" s="1"/>
  <c r="J218"/>
  <c r="L249" i="109"/>
  <c r="P249" s="1"/>
  <c r="T249" s="1"/>
  <c r="O249"/>
  <c r="S249" s="1"/>
  <c r="J249"/>
  <c r="L327" i="84"/>
  <c r="P327" s="1"/>
  <c r="T327" s="1"/>
  <c r="I327"/>
  <c r="J327"/>
  <c r="L310" i="86"/>
  <c r="P310" s="1"/>
  <c r="T310" s="1"/>
  <c r="J310"/>
  <c r="N15" i="170"/>
  <c r="R15" s="1"/>
  <c r="L202" i="132"/>
  <c r="P202" s="1"/>
  <c r="T202" s="1"/>
  <c r="I202"/>
  <c r="L217" i="124"/>
  <c r="P217" s="1"/>
  <c r="T217" s="1"/>
  <c r="J217"/>
  <c r="L248" i="109"/>
  <c r="P248" s="1"/>
  <c r="T248" s="1"/>
  <c r="J248"/>
  <c r="L326" i="84"/>
  <c r="P326" s="1"/>
  <c r="T326" s="1"/>
  <c r="I326"/>
  <c r="J326"/>
  <c r="L309" i="86"/>
  <c r="P309" s="1"/>
  <c r="T309" s="1"/>
  <c r="J309"/>
  <c r="J14" i="170"/>
  <c r="L201" i="132"/>
  <c r="P201" s="1"/>
  <c r="T201" s="1"/>
  <c r="L216" i="124"/>
  <c r="P216" s="1"/>
  <c r="T216" s="1"/>
  <c r="J216"/>
  <c r="L247" i="109"/>
  <c r="P247" s="1"/>
  <c r="T247" s="1"/>
  <c r="J247"/>
  <c r="L325" i="84"/>
  <c r="P325" s="1"/>
  <c r="T325" s="1"/>
  <c r="I325"/>
  <c r="J325"/>
  <c r="L215" i="124"/>
  <c r="P215" s="1"/>
  <c r="T215" s="1"/>
  <c r="J215"/>
  <c r="L246" i="109"/>
  <c r="P246" s="1"/>
  <c r="T246" s="1"/>
  <c r="J246"/>
  <c r="L324" i="84"/>
  <c r="P324" s="1"/>
  <c r="T324" s="1"/>
  <c r="I324"/>
  <c r="J324"/>
  <c r="L307" i="86"/>
  <c r="P307" s="1"/>
  <c r="T307" s="1"/>
  <c r="J307"/>
  <c r="L214" i="124"/>
  <c r="P214" s="1"/>
  <c r="T214" s="1"/>
  <c r="J214"/>
  <c r="L245" i="109"/>
  <c r="P245" s="1"/>
  <c r="T245" s="1"/>
  <c r="J245"/>
  <c r="L323" i="84"/>
  <c r="P323" s="1"/>
  <c r="T323" s="1"/>
  <c r="I323"/>
  <c r="J323"/>
  <c r="J306" i="86"/>
  <c r="L306"/>
  <c r="P306" s="1"/>
  <c r="T306" s="1"/>
  <c r="J102" i="167"/>
  <c r="J101" i="166"/>
  <c r="J106" i="163"/>
  <c r="J106" i="161"/>
  <c r="J117" i="159"/>
  <c r="J117" i="158"/>
  <c r="J138" i="142"/>
  <c r="J155" i="139"/>
  <c r="I198" i="132"/>
  <c r="L198"/>
  <c r="P198" s="1"/>
  <c r="T198" s="1"/>
  <c r="J212" i="123"/>
  <c r="J213" i="124"/>
  <c r="J244" i="109"/>
  <c r="L244"/>
  <c r="P244" s="1"/>
  <c r="T244" s="1"/>
  <c r="I322" i="84"/>
  <c r="J322"/>
  <c r="L322"/>
  <c r="P322" s="1"/>
  <c r="T322" s="1"/>
  <c r="L321"/>
  <c r="P321" s="1"/>
  <c r="T321" s="1"/>
  <c r="O321"/>
  <c r="S321" s="1"/>
  <c r="I321"/>
  <c r="J321"/>
  <c r="AQ4" i="170"/>
  <c r="L12"/>
  <c r="P12" s="1"/>
  <c r="T12" s="1"/>
  <c r="O65"/>
  <c r="S65" s="1"/>
  <c r="AM4"/>
  <c r="O42"/>
  <c r="S42" s="1"/>
  <c r="O45"/>
  <c r="S45" s="1"/>
  <c r="O62"/>
  <c r="S62" s="1"/>
  <c r="L14"/>
  <c r="P14" s="1"/>
  <c r="T14" s="1"/>
  <c r="L58"/>
  <c r="P58" s="1"/>
  <c r="T58" s="1"/>
  <c r="O26"/>
  <c r="S26" s="1"/>
  <c r="O37"/>
  <c r="S37" s="1"/>
  <c r="L66"/>
  <c r="P66" s="1"/>
  <c r="T66" s="1"/>
  <c r="O85"/>
  <c r="S85" s="1"/>
  <c r="J20"/>
  <c r="N25"/>
  <c r="R25" s="1"/>
  <c r="I74"/>
  <c r="L77"/>
  <c r="P77" s="1"/>
  <c r="T77" s="1"/>
  <c r="I80"/>
  <c r="I14"/>
  <c r="N41"/>
  <c r="R41" s="1"/>
  <c r="J12"/>
  <c r="I17"/>
  <c r="N35"/>
  <c r="R35" s="1"/>
  <c r="N49"/>
  <c r="R49" s="1"/>
  <c r="I52"/>
  <c r="I65"/>
  <c r="N21"/>
  <c r="R21" s="1"/>
  <c r="I57"/>
  <c r="I78"/>
  <c r="L81"/>
  <c r="P81" s="1"/>
  <c r="T81" s="1"/>
  <c r="I18"/>
  <c r="N45"/>
  <c r="R45" s="1"/>
  <c r="I72"/>
  <c r="I86"/>
  <c r="I13"/>
  <c r="I32"/>
  <c r="I54"/>
  <c r="N55"/>
  <c r="R55" s="1"/>
  <c r="I61"/>
  <c r="M40"/>
  <c r="Q40" s="1"/>
  <c r="M60"/>
  <c r="Q60" s="1"/>
  <c r="J80"/>
  <c r="J19"/>
  <c r="J27"/>
  <c r="L40"/>
  <c r="P40" s="1"/>
  <c r="T40" s="1"/>
  <c r="J43"/>
  <c r="J62"/>
  <c r="J64"/>
  <c r="M67"/>
  <c r="Q67" s="1"/>
  <c r="J11"/>
  <c r="M19"/>
  <c r="Q19" s="1"/>
  <c r="M27"/>
  <c r="Q27" s="1"/>
  <c r="J35"/>
  <c r="I40"/>
  <c r="M43"/>
  <c r="Q43" s="1"/>
  <c r="M24"/>
  <c r="Q24" s="1"/>
  <c r="L32"/>
  <c r="P32" s="1"/>
  <c r="T32" s="1"/>
  <c r="J37"/>
  <c r="J51"/>
  <c r="J59"/>
  <c r="J74"/>
  <c r="L48"/>
  <c r="P48" s="1"/>
  <c r="T48" s="1"/>
  <c r="I66"/>
  <c r="J18"/>
  <c r="J26"/>
  <c r="J42"/>
  <c r="I48"/>
  <c r="J76"/>
  <c r="J10"/>
  <c r="J58"/>
  <c r="L68"/>
  <c r="P68" s="1"/>
  <c r="T68" s="1"/>
  <c r="J50"/>
  <c r="I12"/>
  <c r="M20"/>
  <c r="Q20" s="1"/>
  <c r="M23"/>
  <c r="Q23" s="1"/>
  <c r="L28"/>
  <c r="P28" s="1"/>
  <c r="T28" s="1"/>
  <c r="M56"/>
  <c r="Q56" s="1"/>
  <c r="I68"/>
  <c r="J70"/>
  <c r="M76"/>
  <c r="Q76" s="1"/>
  <c r="I28"/>
  <c r="M52"/>
  <c r="Q52" s="1"/>
  <c r="J61"/>
  <c r="J81"/>
  <c r="I16"/>
  <c r="M32"/>
  <c r="Q32" s="1"/>
  <c r="M35"/>
  <c r="Q35" s="1"/>
  <c r="J39"/>
  <c r="J52"/>
  <c r="M59"/>
  <c r="Q59" s="1"/>
  <c r="L61"/>
  <c r="P61" s="1"/>
  <c r="T61" s="1"/>
  <c r="L72"/>
  <c r="P72" s="1"/>
  <c r="T72" s="1"/>
  <c r="M79"/>
  <c r="Q79" s="1"/>
  <c r="M83"/>
  <c r="Q83" s="1"/>
  <c r="J85"/>
  <c r="J13"/>
  <c r="J32"/>
  <c r="L44"/>
  <c r="P44" s="1"/>
  <c r="T44" s="1"/>
  <c r="J47"/>
  <c r="L52"/>
  <c r="P52" s="1"/>
  <c r="T52" s="1"/>
  <c r="I58"/>
  <c r="J63"/>
  <c r="J69"/>
  <c r="M80"/>
  <c r="Q80" s="1"/>
  <c r="J65"/>
  <c r="L13"/>
  <c r="P13" s="1"/>
  <c r="T13" s="1"/>
  <c r="L20"/>
  <c r="P20" s="1"/>
  <c r="T20" s="1"/>
  <c r="I44"/>
  <c r="M47"/>
  <c r="Q47" s="1"/>
  <c r="J54"/>
  <c r="I56"/>
  <c r="M63"/>
  <c r="Q63" s="1"/>
  <c r="L65"/>
  <c r="P65" s="1"/>
  <c r="T65" s="1"/>
  <c r="J67"/>
  <c r="L76"/>
  <c r="P76" s="1"/>
  <c r="T76" s="1"/>
  <c r="M84"/>
  <c r="Q84" s="1"/>
  <c r="AI2"/>
  <c r="AT2"/>
  <c r="M12"/>
  <c r="Q12" s="1"/>
  <c r="L17"/>
  <c r="P17" s="1"/>
  <c r="T17" s="1"/>
  <c r="I24"/>
  <c r="J34"/>
  <c r="I36"/>
  <c r="J46"/>
  <c r="I60"/>
  <c r="M71"/>
  <c r="Q71" s="1"/>
  <c r="J73"/>
  <c r="L80"/>
  <c r="P80" s="1"/>
  <c r="T80" s="1"/>
  <c r="J82"/>
  <c r="M16"/>
  <c r="Q16" s="1"/>
  <c r="M51"/>
  <c r="Q51" s="1"/>
  <c r="J86"/>
  <c r="J31"/>
  <c r="M55"/>
  <c r="Q55" s="1"/>
  <c r="L57"/>
  <c r="P57" s="1"/>
  <c r="T57" s="1"/>
  <c r="I64"/>
  <c r="M75"/>
  <c r="Q75" s="1"/>
  <c r="J77"/>
  <c r="AM2"/>
  <c r="J24"/>
  <c r="L30"/>
  <c r="P30" s="1"/>
  <c r="T30" s="1"/>
  <c r="I22"/>
  <c r="L25"/>
  <c r="P25" s="1"/>
  <c r="T25" s="1"/>
  <c r="L29"/>
  <c r="P29" s="1"/>
  <c r="T29" s="1"/>
  <c r="L34"/>
  <c r="P34" s="1"/>
  <c r="T34" s="1"/>
  <c r="L74"/>
  <c r="P74" s="1"/>
  <c r="T74" s="1"/>
  <c r="L78"/>
  <c r="P78" s="1"/>
  <c r="T78" s="1"/>
  <c r="L82"/>
  <c r="P82" s="1"/>
  <c r="T82" s="1"/>
  <c r="N83"/>
  <c r="R83" s="1"/>
  <c r="AK3"/>
  <c r="I20"/>
  <c r="J25"/>
  <c r="N27"/>
  <c r="R27" s="1"/>
  <c r="J29"/>
  <c r="N31"/>
  <c r="R31" s="1"/>
  <c r="J33"/>
  <c r="N37"/>
  <c r="R37" s="1"/>
  <c r="I41"/>
  <c r="I45"/>
  <c r="I49"/>
  <c r="N85"/>
  <c r="R85" s="1"/>
  <c r="L16"/>
  <c r="P16" s="1"/>
  <c r="T16" s="1"/>
  <c r="L56"/>
  <c r="P56" s="1"/>
  <c r="T56" s="1"/>
  <c r="L60"/>
  <c r="P60" s="1"/>
  <c r="T60" s="1"/>
  <c r="L64"/>
  <c r="P64" s="1"/>
  <c r="T64" s="1"/>
  <c r="N71"/>
  <c r="R71" s="1"/>
  <c r="N75"/>
  <c r="R75" s="1"/>
  <c r="N79"/>
  <c r="R79" s="1"/>
  <c r="I29"/>
  <c r="N67"/>
  <c r="R67" s="1"/>
  <c r="N73"/>
  <c r="R73" s="1"/>
  <c r="N77"/>
  <c r="R77" s="1"/>
  <c r="N81"/>
  <c r="R81" s="1"/>
  <c r="N23"/>
  <c r="R23" s="1"/>
  <c r="I10"/>
  <c r="J21"/>
  <c r="I25"/>
  <c r="I33"/>
  <c r="J40"/>
  <c r="I42"/>
  <c r="J44"/>
  <c r="I46"/>
  <c r="J48"/>
  <c r="I50"/>
  <c r="N69"/>
  <c r="R69" s="1"/>
  <c r="I73"/>
  <c r="I77"/>
  <c r="I81"/>
  <c r="AQ3"/>
  <c r="I21"/>
  <c r="L24"/>
  <c r="P24" s="1"/>
  <c r="T24" s="1"/>
  <c r="I26"/>
  <c r="I30"/>
  <c r="L42"/>
  <c r="P42" s="1"/>
  <c r="T42" s="1"/>
  <c r="L46"/>
  <c r="P46" s="1"/>
  <c r="T46" s="1"/>
  <c r="L50"/>
  <c r="P50" s="1"/>
  <c r="T50" s="1"/>
  <c r="AO3"/>
  <c r="N11"/>
  <c r="R11" s="1"/>
  <c r="N13"/>
  <c r="R13" s="1"/>
  <c r="N17"/>
  <c r="R17" s="1"/>
  <c r="L36"/>
  <c r="P36" s="1"/>
  <c r="T36" s="1"/>
  <c r="L41"/>
  <c r="P41" s="1"/>
  <c r="T41" s="1"/>
  <c r="L45"/>
  <c r="P45" s="1"/>
  <c r="T45" s="1"/>
  <c r="L49"/>
  <c r="P49" s="1"/>
  <c r="T49" s="1"/>
  <c r="N51"/>
  <c r="R51" s="1"/>
  <c r="N57"/>
  <c r="R57" s="1"/>
  <c r="N61"/>
  <c r="R61" s="1"/>
  <c r="N65"/>
  <c r="R65" s="1"/>
  <c r="L84"/>
  <c r="P84" s="1"/>
  <c r="T84" s="1"/>
  <c r="N53"/>
  <c r="R53" s="1"/>
  <c r="L26"/>
  <c r="P26" s="1"/>
  <c r="T26" s="1"/>
  <c r="N39"/>
  <c r="R39" s="1"/>
  <c r="J41"/>
  <c r="N43"/>
  <c r="R43" s="1"/>
  <c r="J45"/>
  <c r="N47"/>
  <c r="R47" s="1"/>
  <c r="J49"/>
  <c r="I53"/>
  <c r="I70"/>
  <c r="O16"/>
  <c r="S16" s="1"/>
  <c r="L38"/>
  <c r="P38" s="1"/>
  <c r="T38" s="1"/>
  <c r="L54"/>
  <c r="P54" s="1"/>
  <c r="T54" s="1"/>
  <c r="L70"/>
  <c r="P70" s="1"/>
  <c r="T70" s="1"/>
  <c r="L86"/>
  <c r="P86" s="1"/>
  <c r="T86" s="1"/>
  <c r="O64"/>
  <c r="S64" s="1"/>
  <c r="L10"/>
  <c r="P10" s="1"/>
  <c r="T10" s="1"/>
  <c r="O13"/>
  <c r="S13" s="1"/>
  <c r="L22"/>
  <c r="P22" s="1"/>
  <c r="T22" s="1"/>
  <c r="O25"/>
  <c r="S25" s="1"/>
  <c r="O28"/>
  <c r="S28" s="1"/>
  <c r="L37"/>
  <c r="P37" s="1"/>
  <c r="T37" s="1"/>
  <c r="O41"/>
  <c r="S41" s="1"/>
  <c r="O44"/>
  <c r="S44" s="1"/>
  <c r="L53"/>
  <c r="P53" s="1"/>
  <c r="T53" s="1"/>
  <c r="O57"/>
  <c r="S57" s="1"/>
  <c r="O60"/>
  <c r="S60" s="1"/>
  <c r="L69"/>
  <c r="P69" s="1"/>
  <c r="T69" s="1"/>
  <c r="O73"/>
  <c r="S73" s="1"/>
  <c r="O76"/>
  <c r="S76" s="1"/>
  <c r="L85"/>
  <c r="P85" s="1"/>
  <c r="T85" s="1"/>
  <c r="O48"/>
  <c r="S48" s="1"/>
  <c r="O83"/>
  <c r="S83" s="1"/>
  <c r="L21"/>
  <c r="P21" s="1"/>
  <c r="T21" s="1"/>
  <c r="O40"/>
  <c r="S40" s="1"/>
  <c r="O56"/>
  <c r="S56" s="1"/>
  <c r="O72"/>
  <c r="S72" s="1"/>
  <c r="L33"/>
  <c r="P33" s="1"/>
  <c r="T33" s="1"/>
  <c r="L18"/>
  <c r="P18" s="1"/>
  <c r="T18" s="1"/>
  <c r="AL4"/>
  <c r="O32"/>
  <c r="S32" s="1"/>
  <c r="O80"/>
  <c r="S80" s="1"/>
  <c r="AU2"/>
  <c r="AK4"/>
  <c r="L31"/>
  <c r="P31" s="1"/>
  <c r="T31" s="1"/>
  <c r="L51"/>
  <c r="P51" s="1"/>
  <c r="T51" s="1"/>
  <c r="L55"/>
  <c r="P55" s="1"/>
  <c r="T55" s="1"/>
  <c r="N26"/>
  <c r="R26" s="1"/>
  <c r="N82"/>
  <c r="R82" s="1"/>
  <c r="AK2"/>
  <c r="L19"/>
  <c r="P19" s="1"/>
  <c r="T19" s="1"/>
  <c r="L23"/>
  <c r="P23" s="1"/>
  <c r="T23" s="1"/>
  <c r="L35"/>
  <c r="P35" s="1"/>
  <c r="T35" s="1"/>
  <c r="L63"/>
  <c r="P63" s="1"/>
  <c r="T63" s="1"/>
  <c r="L71"/>
  <c r="P71" s="1"/>
  <c r="T71" s="1"/>
  <c r="L75"/>
  <c r="P75" s="1"/>
  <c r="T75" s="1"/>
  <c r="AM3"/>
  <c r="AJ4"/>
  <c r="N18"/>
  <c r="R18" s="1"/>
  <c r="N30"/>
  <c r="R30" s="1"/>
  <c r="N42"/>
  <c r="R42" s="1"/>
  <c r="N54"/>
  <c r="R54" s="1"/>
  <c r="N58"/>
  <c r="R58" s="1"/>
  <c r="N70"/>
  <c r="R70" s="1"/>
  <c r="N86"/>
  <c r="R86" s="1"/>
  <c r="AL3"/>
  <c r="M30"/>
  <c r="Q30" s="1"/>
  <c r="M34"/>
  <c r="Q34" s="1"/>
  <c r="M46"/>
  <c r="Q46" s="1"/>
  <c r="M50"/>
  <c r="Q50" s="1"/>
  <c r="M54"/>
  <c r="Q54" s="1"/>
  <c r="M78"/>
  <c r="Q78" s="1"/>
  <c r="M82"/>
  <c r="Q82" s="1"/>
  <c r="M86"/>
  <c r="Q86" s="1"/>
  <c r="AH3"/>
  <c r="AT3"/>
  <c r="AR3"/>
  <c r="AS2"/>
  <c r="L11"/>
  <c r="P11" s="1"/>
  <c r="T11" s="1"/>
  <c r="L27"/>
  <c r="P27" s="1"/>
  <c r="T27" s="1"/>
  <c r="L43"/>
  <c r="P43" s="1"/>
  <c r="T43" s="1"/>
  <c r="L47"/>
  <c r="P47" s="1"/>
  <c r="T47" s="1"/>
  <c r="L67"/>
  <c r="P67" s="1"/>
  <c r="T67" s="1"/>
  <c r="AR2"/>
  <c r="N14"/>
  <c r="R14" s="1"/>
  <c r="N46"/>
  <c r="R46" s="1"/>
  <c r="N50"/>
  <c r="R50" s="1"/>
  <c r="N66"/>
  <c r="R66" s="1"/>
  <c r="N74"/>
  <c r="R74" s="1"/>
  <c r="AQ2"/>
  <c r="AI4"/>
  <c r="AU4"/>
  <c r="M10"/>
  <c r="Q10" s="1"/>
  <c r="M14"/>
  <c r="Q14" s="1"/>
  <c r="M18"/>
  <c r="Q18" s="1"/>
  <c r="M22"/>
  <c r="Q22" s="1"/>
  <c r="M26"/>
  <c r="Q26" s="1"/>
  <c r="M38"/>
  <c r="Q38" s="1"/>
  <c r="M42"/>
  <c r="Q42" s="1"/>
  <c r="M58"/>
  <c r="Q58" s="1"/>
  <c r="M62"/>
  <c r="Q62" s="1"/>
  <c r="M66"/>
  <c r="Q66" s="1"/>
  <c r="M70"/>
  <c r="Q70" s="1"/>
  <c r="M74"/>
  <c r="Q74" s="1"/>
  <c r="AP2"/>
  <c r="AH4"/>
  <c r="AT4"/>
  <c r="I11"/>
  <c r="I15"/>
  <c r="I19"/>
  <c r="I23"/>
  <c r="I27"/>
  <c r="I31"/>
  <c r="I35"/>
  <c r="I39"/>
  <c r="I43"/>
  <c r="I47"/>
  <c r="I51"/>
  <c r="I55"/>
  <c r="I59"/>
  <c r="I63"/>
  <c r="I67"/>
  <c r="I71"/>
  <c r="I75"/>
  <c r="I79"/>
  <c r="I83"/>
  <c r="L39"/>
  <c r="P39" s="1"/>
  <c r="T39" s="1"/>
  <c r="L59"/>
  <c r="P59" s="1"/>
  <c r="T59" s="1"/>
  <c r="L79"/>
  <c r="P79" s="1"/>
  <c r="T79" s="1"/>
  <c r="N10"/>
  <c r="R10" s="1"/>
  <c r="N22"/>
  <c r="R22" s="1"/>
  <c r="N34"/>
  <c r="R34" s="1"/>
  <c r="N38"/>
  <c r="R38" s="1"/>
  <c r="N62"/>
  <c r="R62" s="1"/>
  <c r="N78"/>
  <c r="R78" s="1"/>
  <c r="AO2"/>
  <c r="AJ3"/>
  <c r="AS4"/>
  <c r="AP3"/>
  <c r="AN3"/>
  <c r="L15"/>
  <c r="P15" s="1"/>
  <c r="T15" s="1"/>
  <c r="L83"/>
  <c r="P83" s="1"/>
  <c r="T83" s="1"/>
  <c r="AN2"/>
  <c r="AI3"/>
  <c r="AU3"/>
  <c r="AR4"/>
  <c r="M13"/>
  <c r="Q13" s="1"/>
  <c r="M17"/>
  <c r="Q17" s="1"/>
  <c r="M21"/>
  <c r="Q21" s="1"/>
  <c r="M25"/>
  <c r="Q25" s="1"/>
  <c r="M29"/>
  <c r="Q29" s="1"/>
  <c r="M33"/>
  <c r="Q33" s="1"/>
  <c r="M37"/>
  <c r="Q37" s="1"/>
  <c r="M41"/>
  <c r="Q41" s="1"/>
  <c r="M45"/>
  <c r="Q45" s="1"/>
  <c r="M49"/>
  <c r="Q49" s="1"/>
  <c r="M53"/>
  <c r="Q53" s="1"/>
  <c r="M57"/>
  <c r="Q57" s="1"/>
  <c r="M61"/>
  <c r="Q61" s="1"/>
  <c r="M65"/>
  <c r="Q65" s="1"/>
  <c r="M69"/>
  <c r="Q69" s="1"/>
  <c r="M73"/>
  <c r="Q73" s="1"/>
  <c r="M77"/>
  <c r="Q77" s="1"/>
  <c r="M81"/>
  <c r="Q81" s="1"/>
  <c r="M85"/>
  <c r="Q85" s="1"/>
  <c r="AL2"/>
  <c r="AS3"/>
  <c r="AP4"/>
  <c r="N12"/>
  <c r="R12" s="1"/>
  <c r="N16"/>
  <c r="R16" s="1"/>
  <c r="N20"/>
  <c r="R20" s="1"/>
  <c r="N24"/>
  <c r="R24" s="1"/>
  <c r="N28"/>
  <c r="R28" s="1"/>
  <c r="N32"/>
  <c r="R32" s="1"/>
  <c r="N36"/>
  <c r="R36" s="1"/>
  <c r="N40"/>
  <c r="R40" s="1"/>
  <c r="N44"/>
  <c r="R44" s="1"/>
  <c r="N48"/>
  <c r="R48" s="1"/>
  <c r="N52"/>
  <c r="R52" s="1"/>
  <c r="N56"/>
  <c r="R56" s="1"/>
  <c r="N60"/>
  <c r="R60" s="1"/>
  <c r="N64"/>
  <c r="R64" s="1"/>
  <c r="N68"/>
  <c r="R68" s="1"/>
  <c r="N72"/>
  <c r="R72" s="1"/>
  <c r="N76"/>
  <c r="R76" s="1"/>
  <c r="N80"/>
  <c r="R80" s="1"/>
  <c r="AJ2"/>
  <c r="AN4"/>
  <c r="O11"/>
  <c r="S11" s="1"/>
  <c r="O15"/>
  <c r="S15" s="1"/>
  <c r="O19"/>
  <c r="S19" s="1"/>
  <c r="O23"/>
  <c r="S23" s="1"/>
  <c r="O27"/>
  <c r="S27" s="1"/>
  <c r="O31"/>
  <c r="S31" s="1"/>
  <c r="O35"/>
  <c r="S35" s="1"/>
  <c r="O39"/>
  <c r="S39" s="1"/>
  <c r="O43"/>
  <c r="S43" s="1"/>
  <c r="O47"/>
  <c r="S47" s="1"/>
  <c r="O51"/>
  <c r="S51" s="1"/>
  <c r="O55"/>
  <c r="S55" s="1"/>
  <c r="O59"/>
  <c r="S59" s="1"/>
  <c r="O63"/>
  <c r="S63" s="1"/>
  <c r="O67"/>
  <c r="S67" s="1"/>
  <c r="O71"/>
  <c r="S71" s="1"/>
  <c r="O75"/>
  <c r="S75" s="1"/>
  <c r="O79"/>
  <c r="S79" s="1"/>
  <c r="AH2"/>
  <c r="L196" i="132"/>
  <c r="P196" s="1"/>
  <c r="T196" s="1"/>
  <c r="I320" i="84"/>
  <c r="O195" i="132"/>
  <c r="S195" s="1"/>
  <c r="I195"/>
  <c r="L210" i="124"/>
  <c r="P210" s="1"/>
  <c r="T210" s="1"/>
  <c r="I210"/>
  <c r="J210"/>
  <c r="L241" i="109"/>
  <c r="P241" s="1"/>
  <c r="T241" s="1"/>
  <c r="J241"/>
  <c r="L319" i="84"/>
  <c r="P319" s="1"/>
  <c r="T319" s="1"/>
  <c r="O319"/>
  <c r="S319" s="1"/>
  <c r="I319"/>
  <c r="J319"/>
  <c r="AH6" i="170" l="1"/>
  <c r="AJ6"/>
  <c r="AI6"/>
  <c r="AO6"/>
  <c r="AG2"/>
  <c r="W1" s="1"/>
  <c r="AN6"/>
  <c r="AT6"/>
  <c r="AG8"/>
  <c r="AQ6"/>
  <c r="AK6"/>
  <c r="AL6"/>
  <c r="AR6"/>
  <c r="AS6"/>
  <c r="AP6"/>
  <c r="AU6"/>
  <c r="AM6"/>
  <c r="AG9"/>
  <c r="AP5"/>
  <c r="AQ5"/>
  <c r="AG7"/>
  <c r="AT5"/>
  <c r="AR5"/>
  <c r="AH5"/>
  <c r="AI5"/>
  <c r="AS5"/>
  <c r="AG4"/>
  <c r="W3" s="1"/>
  <c r="AU5"/>
  <c r="AJ5"/>
  <c r="AK5"/>
  <c r="AL5"/>
  <c r="AO5"/>
  <c r="AM5"/>
  <c r="AN5"/>
  <c r="AG3"/>
  <c r="W2" s="1"/>
  <c r="K93" i="168"/>
  <c r="K98" i="167"/>
  <c r="K98" i="164"/>
  <c r="K97" i="166"/>
  <c r="K102" i="163"/>
  <c r="K102" i="161"/>
  <c r="K114" i="160"/>
  <c r="K113" i="159"/>
  <c r="K113" i="158"/>
  <c r="K119" i="153"/>
  <c r="K133" i="145"/>
  <c r="K136" i="144"/>
  <c r="K136" i="143"/>
  <c r="K134" i="142"/>
  <c r="K149" i="141"/>
  <c r="K151" i="140"/>
  <c r="K151" i="139"/>
  <c r="K150" i="137"/>
  <c r="H194" i="132"/>
  <c r="L194" s="1"/>
  <c r="P194" s="1"/>
  <c r="T194" s="1"/>
  <c r="M194"/>
  <c r="Q194" s="1"/>
  <c r="F194"/>
  <c r="J194" s="1"/>
  <c r="D194"/>
  <c r="K208" i="123"/>
  <c r="H209" i="124"/>
  <c r="K209"/>
  <c r="N209"/>
  <c r="R209" s="1"/>
  <c r="F209"/>
  <c r="J209" s="1"/>
  <c r="D209"/>
  <c r="H240" i="109"/>
  <c r="O240" s="1"/>
  <c r="S240" s="1"/>
  <c r="F240"/>
  <c r="N240" s="1"/>
  <c r="R240" s="1"/>
  <c r="K240"/>
  <c r="D240"/>
  <c r="M240" s="1"/>
  <c r="Q240" s="1"/>
  <c r="H318" i="84"/>
  <c r="F318"/>
  <c r="N318" s="1"/>
  <c r="R318" s="1"/>
  <c r="K318"/>
  <c r="D318"/>
  <c r="M318" s="1"/>
  <c r="Q318" s="1"/>
  <c r="K298" i="93"/>
  <c r="J301" i="86"/>
  <c r="K301"/>
  <c r="L301"/>
  <c r="P301" s="1"/>
  <c r="T301" s="1"/>
  <c r="M301"/>
  <c r="Q301" s="1"/>
  <c r="N301"/>
  <c r="R301" s="1"/>
  <c r="O301"/>
  <c r="S301" s="1"/>
  <c r="H301"/>
  <c r="F301"/>
  <c r="D301"/>
  <c r="K92" i="168"/>
  <c r="K97" i="167"/>
  <c r="K97" i="164"/>
  <c r="K96" i="166"/>
  <c r="K101" i="163"/>
  <c r="K101" i="161"/>
  <c r="K113" i="160"/>
  <c r="K112" i="159"/>
  <c r="K112" i="158"/>
  <c r="K118" i="153"/>
  <c r="K132" i="145"/>
  <c r="K135" i="144"/>
  <c r="K135" i="143"/>
  <c r="K133" i="142"/>
  <c r="K148" i="141"/>
  <c r="K150" i="140"/>
  <c r="K150" i="139"/>
  <c r="K149" i="137"/>
  <c r="J193" i="132"/>
  <c r="H193"/>
  <c r="O193" s="1"/>
  <c r="S193" s="1"/>
  <c r="I193"/>
  <c r="M193"/>
  <c r="Q193" s="1"/>
  <c r="N193"/>
  <c r="R193" s="1"/>
  <c r="F193"/>
  <c r="D193"/>
  <c r="K207" i="123"/>
  <c r="H208" i="124"/>
  <c r="O208" s="1"/>
  <c r="S208" s="1"/>
  <c r="F208"/>
  <c r="N208" s="1"/>
  <c r="R208" s="1"/>
  <c r="K208"/>
  <c r="D208"/>
  <c r="M208" s="1"/>
  <c r="Q208" s="1"/>
  <c r="H239" i="109"/>
  <c r="O239" s="1"/>
  <c r="S239" s="1"/>
  <c r="K239"/>
  <c r="M239"/>
  <c r="Q239" s="1"/>
  <c r="N239"/>
  <c r="R239" s="1"/>
  <c r="F239"/>
  <c r="D239"/>
  <c r="H317" i="84"/>
  <c r="F317"/>
  <c r="N317" s="1"/>
  <c r="R317" s="1"/>
  <c r="K317"/>
  <c r="D317"/>
  <c r="M317" s="1"/>
  <c r="Q317" s="1"/>
  <c r="K297" i="93"/>
  <c r="H300" i="86"/>
  <c r="O300" s="1"/>
  <c r="S300" s="1"/>
  <c r="J300"/>
  <c r="K300"/>
  <c r="M300"/>
  <c r="Q300" s="1"/>
  <c r="N300"/>
  <c r="R300" s="1"/>
  <c r="F300"/>
  <c r="D300"/>
  <c r="K91" i="168"/>
  <c r="K96" i="167"/>
  <c r="K96" i="164"/>
  <c r="K95" i="166"/>
  <c r="K100" i="163"/>
  <c r="K100" i="161"/>
  <c r="K112" i="160"/>
  <c r="K111" i="159"/>
  <c r="K111" i="158"/>
  <c r="K117" i="153"/>
  <c r="K131" i="145"/>
  <c r="K134" i="144"/>
  <c r="K134" i="143"/>
  <c r="K132" i="142"/>
  <c r="K147" i="141"/>
  <c r="K149" i="140"/>
  <c r="K149" i="139"/>
  <c r="K148" i="137"/>
  <c r="H192" i="132"/>
  <c r="L192" s="1"/>
  <c r="P192" s="1"/>
  <c r="T192" s="1"/>
  <c r="N192"/>
  <c r="R192" s="1"/>
  <c r="F192"/>
  <c r="J192" s="1"/>
  <c r="D192"/>
  <c r="M192" s="1"/>
  <c r="Q192" s="1"/>
  <c r="K206" i="123"/>
  <c r="H207" i="124"/>
  <c r="O207" s="1"/>
  <c r="S207" s="1"/>
  <c r="I207"/>
  <c r="J207"/>
  <c r="K207"/>
  <c r="M207"/>
  <c r="Q207" s="1"/>
  <c r="N207"/>
  <c r="R207" s="1"/>
  <c r="F207"/>
  <c r="D207"/>
  <c r="N194" i="132" l="1"/>
  <c r="R194" s="1"/>
  <c r="J239" i="109"/>
  <c r="O194" i="132"/>
  <c r="S194" s="1"/>
  <c r="I209" i="124"/>
  <c r="L239" i="109"/>
  <c r="P239" s="1"/>
  <c r="T239" s="1"/>
  <c r="I192" i="132"/>
  <c r="I194"/>
  <c r="M209" i="124"/>
  <c r="Q209" s="1"/>
  <c r="L209"/>
  <c r="P209" s="1"/>
  <c r="T209" s="1"/>
  <c r="AR8" i="170"/>
  <c r="AN8"/>
  <c r="Y2"/>
  <c r="X8" s="1"/>
  <c r="AR7"/>
  <c r="AN7"/>
  <c r="Y1" s="1"/>
  <c r="X7" s="1"/>
  <c r="O209" i="124"/>
  <c r="S209" s="1"/>
  <c r="L240" i="109"/>
  <c r="P240" s="1"/>
  <c r="T240" s="1"/>
  <c r="J240"/>
  <c r="L318" i="84"/>
  <c r="P318" s="1"/>
  <c r="T318" s="1"/>
  <c r="O318"/>
  <c r="S318" s="1"/>
  <c r="I318"/>
  <c r="J318"/>
  <c r="L193" i="132"/>
  <c r="P193" s="1"/>
  <c r="T193" s="1"/>
  <c r="L208" i="124"/>
  <c r="P208" s="1"/>
  <c r="T208" s="1"/>
  <c r="I208"/>
  <c r="J208"/>
  <c r="L317" i="84"/>
  <c r="P317" s="1"/>
  <c r="T317" s="1"/>
  <c r="O317"/>
  <c r="S317" s="1"/>
  <c r="I317"/>
  <c r="J317"/>
  <c r="L300" i="86"/>
  <c r="P300" s="1"/>
  <c r="T300" s="1"/>
  <c r="O192" i="132"/>
  <c r="S192" s="1"/>
  <c r="L207" i="124"/>
  <c r="P207" s="1"/>
  <c r="T207" s="1"/>
  <c r="J238" i="109"/>
  <c r="K238"/>
  <c r="L238"/>
  <c r="P238" s="1"/>
  <c r="T238" s="1"/>
  <c r="M238"/>
  <c r="Q238" s="1"/>
  <c r="N238"/>
  <c r="R238" s="1"/>
  <c r="O238"/>
  <c r="S238" s="1"/>
  <c r="H238"/>
  <c r="F238"/>
  <c r="D238"/>
  <c r="H316" i="84"/>
  <c r="O316" s="1"/>
  <c r="S316" s="1"/>
  <c r="F316"/>
  <c r="N316" s="1"/>
  <c r="R316" s="1"/>
  <c r="K316"/>
  <c r="D316"/>
  <c r="M316" s="1"/>
  <c r="Q316" s="1"/>
  <c r="K296" i="93"/>
  <c r="J299" i="86"/>
  <c r="K299"/>
  <c r="L299"/>
  <c r="P299" s="1"/>
  <c r="T299" s="1"/>
  <c r="M299"/>
  <c r="Q299" s="1"/>
  <c r="N299"/>
  <c r="R299" s="1"/>
  <c r="O299"/>
  <c r="S299" s="1"/>
  <c r="H299"/>
  <c r="F299"/>
  <c r="D299"/>
  <c r="K90" i="168"/>
  <c r="K95" i="167"/>
  <c r="K95" i="164"/>
  <c r="K94" i="166"/>
  <c r="K99" i="163"/>
  <c r="K100" i="162"/>
  <c r="K99" i="161"/>
  <c r="K111" i="160"/>
  <c r="K110" i="159"/>
  <c r="K110" i="158"/>
  <c r="K116" i="153"/>
  <c r="K130" i="145"/>
  <c r="K133" i="144"/>
  <c r="K133" i="143"/>
  <c r="K131" i="142"/>
  <c r="K146" i="141"/>
  <c r="K148" i="140"/>
  <c r="K148" i="139"/>
  <c r="K147" i="137"/>
  <c r="J191" i="132"/>
  <c r="H191"/>
  <c r="L191" s="1"/>
  <c r="P191" s="1"/>
  <c r="T191" s="1"/>
  <c r="I191"/>
  <c r="M191"/>
  <c r="Q191" s="1"/>
  <c r="N191"/>
  <c r="R191" s="1"/>
  <c r="F191"/>
  <c r="D191"/>
  <c r="K205" i="123"/>
  <c r="H206" i="124"/>
  <c r="O206" s="1"/>
  <c r="S206" s="1"/>
  <c r="I206"/>
  <c r="J206"/>
  <c r="K206"/>
  <c r="M206"/>
  <c r="Q206" s="1"/>
  <c r="N206"/>
  <c r="R206" s="1"/>
  <c r="F206"/>
  <c r="D206"/>
  <c r="H237" i="109"/>
  <c r="O237" s="1"/>
  <c r="S237" s="1"/>
  <c r="K237"/>
  <c r="N237"/>
  <c r="R237" s="1"/>
  <c r="F237"/>
  <c r="D237"/>
  <c r="J237" s="1"/>
  <c r="N315" i="84"/>
  <c r="R315" s="1"/>
  <c r="O315"/>
  <c r="S315" s="1"/>
  <c r="H315"/>
  <c r="F315"/>
  <c r="K315"/>
  <c r="D315"/>
  <c r="M315" s="1"/>
  <c r="Q315" s="1"/>
  <c r="K295" i="93"/>
  <c r="J298" i="86"/>
  <c r="K298"/>
  <c r="L298"/>
  <c r="P298" s="1"/>
  <c r="T298" s="1"/>
  <c r="M298"/>
  <c r="Q298" s="1"/>
  <c r="N298"/>
  <c r="R298" s="1"/>
  <c r="O298"/>
  <c r="S298" s="1"/>
  <c r="H298"/>
  <c r="F298"/>
  <c r="D298"/>
  <c r="K89" i="168"/>
  <c r="K94" i="167"/>
  <c r="K94" i="164"/>
  <c r="K93" i="166"/>
  <c r="K98" i="163"/>
  <c r="K99" i="162"/>
  <c r="K98" i="161"/>
  <c r="K110" i="160"/>
  <c r="K109" i="159"/>
  <c r="K109" i="158"/>
  <c r="K115" i="153"/>
  <c r="K129" i="145"/>
  <c r="K132" i="144"/>
  <c r="K132" i="143"/>
  <c r="K130" i="142"/>
  <c r="K145" i="141"/>
  <c r="K147" i="140"/>
  <c r="K147" i="139"/>
  <c r="K146" i="137"/>
  <c r="H190" i="132"/>
  <c r="O190" s="1"/>
  <c r="S190" s="1"/>
  <c r="M190"/>
  <c r="Q190" s="1"/>
  <c r="N190"/>
  <c r="R190" s="1"/>
  <c r="F190"/>
  <c r="J190" s="1"/>
  <c r="D190"/>
  <c r="K204" i="123"/>
  <c r="H205" i="124"/>
  <c r="O205" s="1"/>
  <c r="S205" s="1"/>
  <c r="K205"/>
  <c r="M205"/>
  <c r="Q205" s="1"/>
  <c r="N205"/>
  <c r="R205" s="1"/>
  <c r="F205"/>
  <c r="J205" s="1"/>
  <c r="D205"/>
  <c r="H236" i="109"/>
  <c r="O236" s="1"/>
  <c r="S236" s="1"/>
  <c r="J236"/>
  <c r="K236"/>
  <c r="M236"/>
  <c r="Q236" s="1"/>
  <c r="N236"/>
  <c r="R236" s="1"/>
  <c r="F236"/>
  <c r="D236"/>
  <c r="K314" i="84"/>
  <c r="O314"/>
  <c r="S314" s="1"/>
  <c r="H314"/>
  <c r="F314"/>
  <c r="N314" s="1"/>
  <c r="R314" s="1"/>
  <c r="D314"/>
  <c r="M314" s="1"/>
  <c r="Q314" s="1"/>
  <c r="K294" i="93"/>
  <c r="H297" i="86"/>
  <c r="K297"/>
  <c r="M297"/>
  <c r="Q297" s="1"/>
  <c r="N297"/>
  <c r="R297" s="1"/>
  <c r="F297"/>
  <c r="J297" s="1"/>
  <c r="D297"/>
  <c r="I205" i="124" l="1"/>
  <c r="M237" i="109"/>
  <c r="Q237" s="1"/>
  <c r="L190" i="132"/>
  <c r="P190" s="1"/>
  <c r="T190" s="1"/>
  <c r="L297" i="86"/>
  <c r="P297" s="1"/>
  <c r="T297" s="1"/>
  <c r="O297"/>
  <c r="S297" s="1"/>
  <c r="L237" i="109"/>
  <c r="P237" s="1"/>
  <c r="T237" s="1"/>
  <c r="O191" i="132"/>
  <c r="S191" s="1"/>
  <c r="L236" i="109"/>
  <c r="P236" s="1"/>
  <c r="T236" s="1"/>
  <c r="L206" i="124"/>
  <c r="P206" s="1"/>
  <c r="T206" s="1"/>
  <c r="L205"/>
  <c r="P205" s="1"/>
  <c r="T205" s="1"/>
  <c r="I190" i="132"/>
  <c r="L316" i="84"/>
  <c r="P316" s="1"/>
  <c r="T316" s="1"/>
  <c r="I316"/>
  <c r="J316"/>
  <c r="L315"/>
  <c r="P315" s="1"/>
  <c r="T315" s="1"/>
  <c r="I315"/>
  <c r="J315"/>
  <c r="J314"/>
  <c r="L314"/>
  <c r="P314" s="1"/>
  <c r="T314" s="1"/>
  <c r="I314"/>
  <c r="K88" i="168" l="1"/>
  <c r="K93" i="167"/>
  <c r="K93" i="164"/>
  <c r="K92" i="166"/>
  <c r="K97" i="163"/>
  <c r="K98" i="162"/>
  <c r="K97" i="161"/>
  <c r="K109" i="160"/>
  <c r="K108" i="159"/>
  <c r="K108" i="158"/>
  <c r="K114" i="153"/>
  <c r="K128" i="145"/>
  <c r="K131" i="144"/>
  <c r="K131" i="143"/>
  <c r="K129" i="142"/>
  <c r="K144" i="141"/>
  <c r="K146" i="140"/>
  <c r="K146" i="139"/>
  <c r="K145" i="137"/>
  <c r="J189" i="132"/>
  <c r="O189"/>
  <c r="S189" s="1"/>
  <c r="H189"/>
  <c r="F189"/>
  <c r="N189" s="1"/>
  <c r="R189" s="1"/>
  <c r="D189"/>
  <c r="M189" s="1"/>
  <c r="Q189" s="1"/>
  <c r="K203" i="123"/>
  <c r="K204" i="124"/>
  <c r="N204"/>
  <c r="R204" s="1"/>
  <c r="O204"/>
  <c r="S204" s="1"/>
  <c r="H204"/>
  <c r="F204"/>
  <c r="D204"/>
  <c r="M204" s="1"/>
  <c r="Q204" s="1"/>
  <c r="K235" i="109"/>
  <c r="L235"/>
  <c r="P235" s="1"/>
  <c r="T235" s="1"/>
  <c r="M235"/>
  <c r="Q235" s="1"/>
  <c r="N235"/>
  <c r="R235" s="1"/>
  <c r="H235"/>
  <c r="O235" s="1"/>
  <c r="S235" s="1"/>
  <c r="F235"/>
  <c r="J235" s="1"/>
  <c r="D235"/>
  <c r="J313" i="84"/>
  <c r="K313"/>
  <c r="M313"/>
  <c r="Q313" s="1"/>
  <c r="H313"/>
  <c r="O313" s="1"/>
  <c r="S313" s="1"/>
  <c r="F313"/>
  <c r="N313" s="1"/>
  <c r="R313" s="1"/>
  <c r="D313"/>
  <c r="K293" i="93"/>
  <c r="K296" i="86"/>
  <c r="N296"/>
  <c r="R296" s="1"/>
  <c r="O296"/>
  <c r="S296" s="1"/>
  <c r="H295"/>
  <c r="H296"/>
  <c r="F296"/>
  <c r="D296"/>
  <c r="M296" s="1"/>
  <c r="Q296" s="1"/>
  <c r="H234" i="109"/>
  <c r="O234" s="1"/>
  <c r="S234" s="1"/>
  <c r="K87" i="168"/>
  <c r="K92" i="167"/>
  <c r="K92" i="164"/>
  <c r="K91" i="166"/>
  <c r="K96" i="163"/>
  <c r="K97" i="162"/>
  <c r="K96" i="161"/>
  <c r="K108" i="160"/>
  <c r="K107" i="159"/>
  <c r="K107" i="158"/>
  <c r="K113" i="153"/>
  <c r="K127" i="145"/>
  <c r="K130" i="144"/>
  <c r="K130" i="143"/>
  <c r="K128" i="142"/>
  <c r="K143" i="141"/>
  <c r="K145" i="140"/>
  <c r="K145" i="139"/>
  <c r="K144" i="137"/>
  <c r="J188" i="132"/>
  <c r="H188"/>
  <c r="O188" s="1"/>
  <c r="S188" s="1"/>
  <c r="I188"/>
  <c r="M188"/>
  <c r="Q188" s="1"/>
  <c r="N188"/>
  <c r="R188" s="1"/>
  <c r="F188"/>
  <c r="D188"/>
  <c r="K202" i="123"/>
  <c r="H203" i="124"/>
  <c r="O203" s="1"/>
  <c r="S203" s="1"/>
  <c r="K203"/>
  <c r="M203"/>
  <c r="Q203" s="1"/>
  <c r="N203"/>
  <c r="R203" s="1"/>
  <c r="F203"/>
  <c r="J203" s="1"/>
  <c r="D203"/>
  <c r="J234" i="109"/>
  <c r="K234"/>
  <c r="M234"/>
  <c r="Q234" s="1"/>
  <c r="N234"/>
  <c r="R234" s="1"/>
  <c r="F234"/>
  <c r="D234"/>
  <c r="H312" i="84"/>
  <c r="F312"/>
  <c r="D312"/>
  <c r="K292" i="93"/>
  <c r="J295" i="86"/>
  <c r="K295"/>
  <c r="L295"/>
  <c r="P295" s="1"/>
  <c r="T295" s="1"/>
  <c r="M295"/>
  <c r="Q295" s="1"/>
  <c r="N295"/>
  <c r="R295" s="1"/>
  <c r="O295"/>
  <c r="S295" s="1"/>
  <c r="F295"/>
  <c r="D295"/>
  <c r="K91" i="167"/>
  <c r="K91" i="164"/>
  <c r="K90" i="166"/>
  <c r="K95" i="163"/>
  <c r="K95" i="161"/>
  <c r="K107" i="160"/>
  <c r="K106" i="158"/>
  <c r="K112" i="153"/>
  <c r="K126" i="145"/>
  <c r="K129" i="144"/>
  <c r="K129" i="143"/>
  <c r="K127" i="142"/>
  <c r="K142" i="141"/>
  <c r="K144" i="140"/>
  <c r="K144" i="139"/>
  <c r="K143" i="137"/>
  <c r="H187" i="132"/>
  <c r="O187" s="1"/>
  <c r="S187" s="1"/>
  <c r="F187"/>
  <c r="N187" s="1"/>
  <c r="R187" s="1"/>
  <c r="D187"/>
  <c r="K201" i="123"/>
  <c r="H202" i="124"/>
  <c r="O202" s="1"/>
  <c r="S202" s="1"/>
  <c r="K202"/>
  <c r="F202"/>
  <c r="N202" s="1"/>
  <c r="R202" s="1"/>
  <c r="D202"/>
  <c r="M202" s="1"/>
  <c r="Q202" s="1"/>
  <c r="H233" i="109"/>
  <c r="F233"/>
  <c r="D233"/>
  <c r="H311" i="84"/>
  <c r="F311"/>
  <c r="I311" s="1"/>
  <c r="D311"/>
  <c r="H294" i="86"/>
  <c r="F294"/>
  <c r="D294"/>
  <c r="K90" i="167"/>
  <c r="K90" i="164"/>
  <c r="K89" i="166"/>
  <c r="K94" i="163"/>
  <c r="K94" i="161"/>
  <c r="K106" i="160"/>
  <c r="F105" i="159"/>
  <c r="K111" i="153"/>
  <c r="K125" i="145"/>
  <c r="K128" i="144"/>
  <c r="K128" i="143"/>
  <c r="K126" i="142"/>
  <c r="K143" i="140"/>
  <c r="K143" i="139"/>
  <c r="K142" i="137"/>
  <c r="H186" i="132"/>
  <c r="O186" s="1"/>
  <c r="S186" s="1"/>
  <c r="M186"/>
  <c r="Q186" s="1"/>
  <c r="N186"/>
  <c r="R186" s="1"/>
  <c r="F186"/>
  <c r="J186" s="1"/>
  <c r="D186"/>
  <c r="K200" i="123"/>
  <c r="H201" i="124"/>
  <c r="K201"/>
  <c r="M201"/>
  <c r="Q201" s="1"/>
  <c r="N201"/>
  <c r="R201" s="1"/>
  <c r="F201"/>
  <c r="J201" s="1"/>
  <c r="D201"/>
  <c r="H232" i="109"/>
  <c r="F232"/>
  <c r="D232"/>
  <c r="H310" i="84"/>
  <c r="F310"/>
  <c r="D310"/>
  <c r="H293" i="86"/>
  <c r="F293"/>
  <c r="D293"/>
  <c r="K89" i="167"/>
  <c r="K89" i="164"/>
  <c r="K93" i="163"/>
  <c r="K93" i="161"/>
  <c r="K105" i="160"/>
  <c r="K110" i="153"/>
  <c r="K124" i="145"/>
  <c r="K127" i="144"/>
  <c r="K127" i="143"/>
  <c r="K125" i="142"/>
  <c r="K142" i="140"/>
  <c r="K142" i="139"/>
  <c r="J185" i="132"/>
  <c r="H185"/>
  <c r="O185" s="1"/>
  <c r="S185" s="1"/>
  <c r="F185"/>
  <c r="I185" s="1"/>
  <c r="D185"/>
  <c r="M185" s="1"/>
  <c r="Q185" s="1"/>
  <c r="K199" i="123"/>
  <c r="K200" i="124"/>
  <c r="L200"/>
  <c r="P200" s="1"/>
  <c r="T200" s="1"/>
  <c r="M200"/>
  <c r="Q200" s="1"/>
  <c r="N200"/>
  <c r="R200" s="1"/>
  <c r="O200"/>
  <c r="S200" s="1"/>
  <c r="K199"/>
  <c r="H200"/>
  <c r="F200"/>
  <c r="D200"/>
  <c r="H231" i="109"/>
  <c r="F231"/>
  <c r="D231"/>
  <c r="H309" i="84"/>
  <c r="F309"/>
  <c r="I309" s="1"/>
  <c r="D309"/>
  <c r="H292" i="86"/>
  <c r="F292"/>
  <c r="D292"/>
  <c r="K88" i="167"/>
  <c r="K88" i="164"/>
  <c r="K92" i="163"/>
  <c r="K92" i="161"/>
  <c r="K104" i="160"/>
  <c r="K141" i="139"/>
  <c r="H184" i="132"/>
  <c r="F184"/>
  <c r="D184"/>
  <c r="K198" i="123"/>
  <c r="J199" i="124"/>
  <c r="H199"/>
  <c r="O199" s="1"/>
  <c r="S199" s="1"/>
  <c r="F199"/>
  <c r="N199" s="1"/>
  <c r="R199" s="1"/>
  <c r="D199"/>
  <c r="M199" s="1"/>
  <c r="Q199" s="1"/>
  <c r="H230" i="109"/>
  <c r="F230"/>
  <c r="D230"/>
  <c r="H308" i="84"/>
  <c r="F308"/>
  <c r="I308" s="1"/>
  <c r="D308"/>
  <c r="H291" i="86"/>
  <c r="F291"/>
  <c r="D291"/>
  <c r="K87" i="167"/>
  <c r="K87" i="164"/>
  <c r="K91" i="163"/>
  <c r="K91" i="161"/>
  <c r="K140" i="139"/>
  <c r="J183" i="132"/>
  <c r="H183"/>
  <c r="F183"/>
  <c r="I183" s="1"/>
  <c r="D183"/>
  <c r="H198" i="124"/>
  <c r="F198"/>
  <c r="D198"/>
  <c r="H229" i="109"/>
  <c r="F229"/>
  <c r="D229"/>
  <c r="H307" i="84"/>
  <c r="F307"/>
  <c r="I307" s="1"/>
  <c r="D307"/>
  <c r="H290" i="86"/>
  <c r="F290"/>
  <c r="D290"/>
  <c r="K90" i="163"/>
  <c r="K90" i="161"/>
  <c r="J182" i="132"/>
  <c r="H182"/>
  <c r="F182"/>
  <c r="I182" s="1"/>
  <c r="D182"/>
  <c r="H197" i="124"/>
  <c r="F197"/>
  <c r="I197" s="1"/>
  <c r="D197"/>
  <c r="H228" i="109"/>
  <c r="F228"/>
  <c r="D228"/>
  <c r="H306" i="84"/>
  <c r="F306"/>
  <c r="I306" s="1"/>
  <c r="D306"/>
  <c r="H289" i="86"/>
  <c r="F289"/>
  <c r="D289"/>
  <c r="I201" i="124" l="1"/>
  <c r="L199"/>
  <c r="P199" s="1"/>
  <c r="T199" s="1"/>
  <c r="L204"/>
  <c r="P204" s="1"/>
  <c r="T204" s="1"/>
  <c r="L185" i="132"/>
  <c r="P185" s="1"/>
  <c r="T185" s="1"/>
  <c r="L187"/>
  <c r="P187" s="1"/>
  <c r="T187" s="1"/>
  <c r="N185"/>
  <c r="R185" s="1"/>
  <c r="I203" i="124"/>
  <c r="L186" i="132"/>
  <c r="P186" s="1"/>
  <c r="T186" s="1"/>
  <c r="J204" i="124"/>
  <c r="I202"/>
  <c r="J200"/>
  <c r="L201"/>
  <c r="P201" s="1"/>
  <c r="T201" s="1"/>
  <c r="J202"/>
  <c r="J198"/>
  <c r="L313" i="84"/>
  <c r="P313" s="1"/>
  <c r="T313" s="1"/>
  <c r="O201" i="124"/>
  <c r="S201" s="1"/>
  <c r="L202"/>
  <c r="P202" s="1"/>
  <c r="T202" s="1"/>
  <c r="L203"/>
  <c r="P203" s="1"/>
  <c r="T203" s="1"/>
  <c r="L234" i="109"/>
  <c r="P234" s="1"/>
  <c r="T234" s="1"/>
  <c r="L188" i="132"/>
  <c r="P188" s="1"/>
  <c r="T188" s="1"/>
  <c r="J296" i="86"/>
  <c r="J187" i="132"/>
  <c r="I184"/>
  <c r="M187"/>
  <c r="Q187" s="1"/>
  <c r="J197" i="124"/>
  <c r="I186" i="132"/>
  <c r="L296" i="86"/>
  <c r="P296" s="1"/>
  <c r="T296" s="1"/>
  <c r="I198" i="124"/>
  <c r="J184" i="132"/>
  <c r="L189"/>
  <c r="P189" s="1"/>
  <c r="T189" s="1"/>
  <c r="I189"/>
  <c r="I204" i="124"/>
  <c r="I313" i="84"/>
  <c r="I312"/>
  <c r="I187" i="132"/>
  <c r="I310" i="84"/>
  <c r="I200" i="124"/>
  <c r="I199"/>
  <c r="K89" i="163"/>
  <c r="K89" i="161"/>
  <c r="H181" i="132"/>
  <c r="O181" s="1"/>
  <c r="S181" s="1"/>
  <c r="F181"/>
  <c r="N181" s="1"/>
  <c r="R181" s="1"/>
  <c r="D181"/>
  <c r="M181" s="1"/>
  <c r="Q181" s="1"/>
  <c r="H196" i="124"/>
  <c r="O196" s="1"/>
  <c r="S196" s="1"/>
  <c r="F196"/>
  <c r="N196" s="1"/>
  <c r="R196" s="1"/>
  <c r="D196"/>
  <c r="M196" s="1"/>
  <c r="Q196" s="1"/>
  <c r="H227" i="109"/>
  <c r="O227" s="1"/>
  <c r="S227" s="1"/>
  <c r="F227"/>
  <c r="N227" s="1"/>
  <c r="R227" s="1"/>
  <c r="D227"/>
  <c r="M227" s="1"/>
  <c r="Q227" s="1"/>
  <c r="H305" i="84"/>
  <c r="O305" s="1"/>
  <c r="S305" s="1"/>
  <c r="F305"/>
  <c r="N305" s="1"/>
  <c r="R305" s="1"/>
  <c r="D305"/>
  <c r="M305" s="1"/>
  <c r="Q305" s="1"/>
  <c r="H288" i="86"/>
  <c r="O288" s="1"/>
  <c r="S288" s="1"/>
  <c r="F288"/>
  <c r="N288" s="1"/>
  <c r="R288" s="1"/>
  <c r="D288"/>
  <c r="M288" s="1"/>
  <c r="Q288" s="1"/>
  <c r="H286"/>
  <c r="H285"/>
  <c r="H276"/>
  <c r="H277"/>
  <c r="H278"/>
  <c r="H279"/>
  <c r="H280"/>
  <c r="O280" s="1"/>
  <c r="S280" s="1"/>
  <c r="H281"/>
  <c r="O281" s="1"/>
  <c r="S281" s="1"/>
  <c r="H282"/>
  <c r="H283"/>
  <c r="O283" s="1"/>
  <c r="S283" s="1"/>
  <c r="H284"/>
  <c r="O284" s="1"/>
  <c r="S284" s="1"/>
  <c r="O286"/>
  <c r="S286" s="1"/>
  <c r="H287"/>
  <c r="O287" s="1"/>
  <c r="S287" s="1"/>
  <c r="K88" i="163"/>
  <c r="K88" i="161"/>
  <c r="H180" i="132"/>
  <c r="O180" s="1"/>
  <c r="S180" s="1"/>
  <c r="F180"/>
  <c r="N180" s="1"/>
  <c r="R180" s="1"/>
  <c r="D180"/>
  <c r="H195" i="124"/>
  <c r="O195" s="1"/>
  <c r="S195" s="1"/>
  <c r="F195"/>
  <c r="N195" s="1"/>
  <c r="R195" s="1"/>
  <c r="D195"/>
  <c r="M195" s="1"/>
  <c r="Q195" s="1"/>
  <c r="H226" i="109"/>
  <c r="O226" s="1"/>
  <c r="S226" s="1"/>
  <c r="F226"/>
  <c r="N226" s="1"/>
  <c r="R226" s="1"/>
  <c r="D226"/>
  <c r="M226" s="1"/>
  <c r="Q226" s="1"/>
  <c r="H304" i="84"/>
  <c r="O304" s="1"/>
  <c r="S304" s="1"/>
  <c r="F304"/>
  <c r="N304" s="1"/>
  <c r="R304" s="1"/>
  <c r="D304"/>
  <c r="M304" s="1"/>
  <c r="Q304" s="1"/>
  <c r="F287" i="86"/>
  <c r="N287" s="1"/>
  <c r="R287" s="1"/>
  <c r="D287"/>
  <c r="M287" s="1"/>
  <c r="Q287" s="1"/>
  <c r="K87" i="163"/>
  <c r="K87" i="161"/>
  <c r="H179" i="132"/>
  <c r="O179" s="1"/>
  <c r="S179" s="1"/>
  <c r="F179"/>
  <c r="I179" s="1"/>
  <c r="D179"/>
  <c r="H194" i="124"/>
  <c r="O194" s="1"/>
  <c r="S194" s="1"/>
  <c r="F194"/>
  <c r="N194" s="1"/>
  <c r="R194" s="1"/>
  <c r="D194"/>
  <c r="M194" s="1"/>
  <c r="Q194" s="1"/>
  <c r="H225" i="109"/>
  <c r="O225" s="1"/>
  <c r="S225" s="1"/>
  <c r="F225"/>
  <c r="N225" s="1"/>
  <c r="R225" s="1"/>
  <c r="D225"/>
  <c r="M225" s="1"/>
  <c r="Q225" s="1"/>
  <c r="H303" i="84"/>
  <c r="O303" s="1"/>
  <c r="S303" s="1"/>
  <c r="F303"/>
  <c r="N303" s="1"/>
  <c r="R303" s="1"/>
  <c r="D303"/>
  <c r="M303" s="1"/>
  <c r="Q303" s="1"/>
  <c r="F286" i="86"/>
  <c r="N286" s="1"/>
  <c r="R286" s="1"/>
  <c r="D286"/>
  <c r="M286" s="1"/>
  <c r="Q286" s="1"/>
  <c r="K98" i="160"/>
  <c r="K99"/>
  <c r="K100"/>
  <c r="K101"/>
  <c r="K102"/>
  <c r="K103"/>
  <c r="K97" i="159"/>
  <c r="K98"/>
  <c r="K99"/>
  <c r="K100"/>
  <c r="K101"/>
  <c r="K102"/>
  <c r="K103"/>
  <c r="K104"/>
  <c r="K105"/>
  <c r="K106"/>
  <c r="K97" i="158"/>
  <c r="K98"/>
  <c r="K99"/>
  <c r="K100"/>
  <c r="K101"/>
  <c r="K102"/>
  <c r="K103"/>
  <c r="K104"/>
  <c r="K105"/>
  <c r="K178" i="132"/>
  <c r="K179"/>
  <c r="K180"/>
  <c r="K181"/>
  <c r="K182"/>
  <c r="L182"/>
  <c r="P182" s="1"/>
  <c r="T182" s="1"/>
  <c r="M182"/>
  <c r="Q182" s="1"/>
  <c r="N182"/>
  <c r="R182" s="1"/>
  <c r="O182"/>
  <c r="S182" s="1"/>
  <c r="K183"/>
  <c r="L183"/>
  <c r="P183" s="1"/>
  <c r="T183" s="1"/>
  <c r="M183"/>
  <c r="Q183" s="1"/>
  <c r="N183"/>
  <c r="R183" s="1"/>
  <c r="O183"/>
  <c r="S183" s="1"/>
  <c r="K184"/>
  <c r="L184"/>
  <c r="P184" s="1"/>
  <c r="T184" s="1"/>
  <c r="M184"/>
  <c r="Q184" s="1"/>
  <c r="N184"/>
  <c r="R184" s="1"/>
  <c r="O184"/>
  <c r="S184" s="1"/>
  <c r="H178"/>
  <c r="O178" s="1"/>
  <c r="S178" s="1"/>
  <c r="I178"/>
  <c r="F178"/>
  <c r="N178" s="1"/>
  <c r="R178" s="1"/>
  <c r="D178"/>
  <c r="H193" i="124"/>
  <c r="O193" s="1"/>
  <c r="S193" s="1"/>
  <c r="K193"/>
  <c r="K194"/>
  <c r="K195"/>
  <c r="K196"/>
  <c r="K197"/>
  <c r="L197"/>
  <c r="P197" s="1"/>
  <c r="T197" s="1"/>
  <c r="M197"/>
  <c r="Q197" s="1"/>
  <c r="N197"/>
  <c r="R197" s="1"/>
  <c r="O197"/>
  <c r="S197" s="1"/>
  <c r="K198"/>
  <c r="L198"/>
  <c r="P198" s="1"/>
  <c r="T198" s="1"/>
  <c r="M198"/>
  <c r="Q198" s="1"/>
  <c r="N198"/>
  <c r="R198" s="1"/>
  <c r="O198"/>
  <c r="S198" s="1"/>
  <c r="F193"/>
  <c r="N193" s="1"/>
  <c r="R193" s="1"/>
  <c r="D193"/>
  <c r="M193" s="1"/>
  <c r="Q193" s="1"/>
  <c r="J224" i="109"/>
  <c r="K224"/>
  <c r="L224"/>
  <c r="P224" s="1"/>
  <c r="T224" s="1"/>
  <c r="M224"/>
  <c r="Q224" s="1"/>
  <c r="N224"/>
  <c r="R224" s="1"/>
  <c r="O224"/>
  <c r="S224" s="1"/>
  <c r="K225"/>
  <c r="K226"/>
  <c r="K227"/>
  <c r="J228"/>
  <c r="K228"/>
  <c r="L228"/>
  <c r="P228" s="1"/>
  <c r="T228" s="1"/>
  <c r="M228"/>
  <c r="Q228" s="1"/>
  <c r="N228"/>
  <c r="R228" s="1"/>
  <c r="O228"/>
  <c r="S228" s="1"/>
  <c r="J229"/>
  <c r="K229"/>
  <c r="L229"/>
  <c r="P229" s="1"/>
  <c r="T229" s="1"/>
  <c r="M229"/>
  <c r="Q229" s="1"/>
  <c r="N229"/>
  <c r="R229" s="1"/>
  <c r="O229"/>
  <c r="S229" s="1"/>
  <c r="J230"/>
  <c r="K230"/>
  <c r="L230"/>
  <c r="P230" s="1"/>
  <c r="T230" s="1"/>
  <c r="M230"/>
  <c r="Q230" s="1"/>
  <c r="N230"/>
  <c r="R230" s="1"/>
  <c r="O230"/>
  <c r="S230" s="1"/>
  <c r="J231"/>
  <c r="K231"/>
  <c r="L231"/>
  <c r="P231" s="1"/>
  <c r="T231" s="1"/>
  <c r="M231"/>
  <c r="Q231" s="1"/>
  <c r="N231"/>
  <c r="R231" s="1"/>
  <c r="O231"/>
  <c r="S231" s="1"/>
  <c r="J232"/>
  <c r="K232"/>
  <c r="L232"/>
  <c r="P232" s="1"/>
  <c r="T232" s="1"/>
  <c r="M232"/>
  <c r="Q232" s="1"/>
  <c r="N232"/>
  <c r="R232" s="1"/>
  <c r="O232"/>
  <c r="S232" s="1"/>
  <c r="J233"/>
  <c r="K233"/>
  <c r="L233"/>
  <c r="P233" s="1"/>
  <c r="T233" s="1"/>
  <c r="M233"/>
  <c r="Q233" s="1"/>
  <c r="N233"/>
  <c r="R233" s="1"/>
  <c r="O233"/>
  <c r="S233" s="1"/>
  <c r="H224"/>
  <c r="F224"/>
  <c r="D224"/>
  <c r="K192" i="123"/>
  <c r="K193"/>
  <c r="K194"/>
  <c r="K195"/>
  <c r="K196"/>
  <c r="K197"/>
  <c r="K103" i="153"/>
  <c r="K104"/>
  <c r="K105"/>
  <c r="K106"/>
  <c r="K107"/>
  <c r="K108"/>
  <c r="K109"/>
  <c r="K120" i="144"/>
  <c r="K121"/>
  <c r="K122"/>
  <c r="K123"/>
  <c r="K124"/>
  <c r="K125"/>
  <c r="K126"/>
  <c r="K120" i="143"/>
  <c r="K121"/>
  <c r="K122"/>
  <c r="K123"/>
  <c r="K124"/>
  <c r="K125"/>
  <c r="K126"/>
  <c r="K118" i="142"/>
  <c r="K119"/>
  <c r="K120"/>
  <c r="K121"/>
  <c r="K122"/>
  <c r="K123"/>
  <c r="K124"/>
  <c r="K134" i="137"/>
  <c r="K135"/>
  <c r="K136"/>
  <c r="K137"/>
  <c r="K138"/>
  <c r="K139"/>
  <c r="K140"/>
  <c r="K141"/>
  <c r="K117" i="145"/>
  <c r="K118"/>
  <c r="K119"/>
  <c r="K120"/>
  <c r="K121"/>
  <c r="K122"/>
  <c r="K123"/>
  <c r="K135" i="139"/>
  <c r="K136"/>
  <c r="K137"/>
  <c r="K138"/>
  <c r="K139"/>
  <c r="K135" i="140"/>
  <c r="K136"/>
  <c r="K137"/>
  <c r="K138"/>
  <c r="K139"/>
  <c r="K140"/>
  <c r="K141"/>
  <c r="K133" i="141"/>
  <c r="K134"/>
  <c r="K135"/>
  <c r="K136"/>
  <c r="K137"/>
  <c r="K138"/>
  <c r="K139"/>
  <c r="K140"/>
  <c r="K141"/>
  <c r="K87" i="162"/>
  <c r="K88"/>
  <c r="K89"/>
  <c r="K90"/>
  <c r="K91"/>
  <c r="K92"/>
  <c r="K93"/>
  <c r="K94"/>
  <c r="K95"/>
  <c r="K96"/>
  <c r="J302" i="84"/>
  <c r="K302"/>
  <c r="L302"/>
  <c r="P302" s="1"/>
  <c r="T302" s="1"/>
  <c r="M302"/>
  <c r="Q302" s="1"/>
  <c r="N302"/>
  <c r="R302" s="1"/>
  <c r="O302"/>
  <c r="S302" s="1"/>
  <c r="K303"/>
  <c r="K304"/>
  <c r="K305"/>
  <c r="J306"/>
  <c r="K306"/>
  <c r="L306"/>
  <c r="P306" s="1"/>
  <c r="T306" s="1"/>
  <c r="M306"/>
  <c r="Q306" s="1"/>
  <c r="N306"/>
  <c r="R306" s="1"/>
  <c r="O306"/>
  <c r="S306" s="1"/>
  <c r="J307"/>
  <c r="K307"/>
  <c r="L307"/>
  <c r="P307" s="1"/>
  <c r="T307" s="1"/>
  <c r="M307"/>
  <c r="Q307" s="1"/>
  <c r="N307"/>
  <c r="R307" s="1"/>
  <c r="O307"/>
  <c r="S307" s="1"/>
  <c r="J308"/>
  <c r="K308"/>
  <c r="L308"/>
  <c r="P308" s="1"/>
  <c r="T308" s="1"/>
  <c r="M308"/>
  <c r="Q308" s="1"/>
  <c r="N308"/>
  <c r="R308" s="1"/>
  <c r="O308"/>
  <c r="S308" s="1"/>
  <c r="J309"/>
  <c r="K309"/>
  <c r="L309"/>
  <c r="P309" s="1"/>
  <c r="T309" s="1"/>
  <c r="M309"/>
  <c r="Q309" s="1"/>
  <c r="N309"/>
  <c r="R309" s="1"/>
  <c r="O309"/>
  <c r="S309" s="1"/>
  <c r="J310"/>
  <c r="K310"/>
  <c r="L310"/>
  <c r="P310" s="1"/>
  <c r="T310" s="1"/>
  <c r="M310"/>
  <c r="Q310" s="1"/>
  <c r="N310"/>
  <c r="R310" s="1"/>
  <c r="O310"/>
  <c r="S310" s="1"/>
  <c r="J311"/>
  <c r="K311"/>
  <c r="L311"/>
  <c r="P311" s="1"/>
  <c r="T311" s="1"/>
  <c r="M311"/>
  <c r="Q311" s="1"/>
  <c r="N311"/>
  <c r="R311" s="1"/>
  <c r="O311"/>
  <c r="S311" s="1"/>
  <c r="J312"/>
  <c r="K312"/>
  <c r="L312"/>
  <c r="P312" s="1"/>
  <c r="T312" s="1"/>
  <c r="M312"/>
  <c r="Q312" s="1"/>
  <c r="N312"/>
  <c r="R312" s="1"/>
  <c r="O312"/>
  <c r="S312" s="1"/>
  <c r="H302"/>
  <c r="F302"/>
  <c r="D302"/>
  <c r="K282" i="93"/>
  <c r="K283"/>
  <c r="K284"/>
  <c r="K285"/>
  <c r="K286"/>
  <c r="K287"/>
  <c r="K288"/>
  <c r="K289"/>
  <c r="K290"/>
  <c r="K291"/>
  <c r="J285" i="86"/>
  <c r="K285"/>
  <c r="L285"/>
  <c r="P285" s="1"/>
  <c r="T285" s="1"/>
  <c r="M285"/>
  <c r="Q285" s="1"/>
  <c r="N285"/>
  <c r="R285" s="1"/>
  <c r="O285"/>
  <c r="S285" s="1"/>
  <c r="K286"/>
  <c r="K287"/>
  <c r="K288"/>
  <c r="J289"/>
  <c r="K289"/>
  <c r="L289"/>
  <c r="P289" s="1"/>
  <c r="T289" s="1"/>
  <c r="M289"/>
  <c r="Q289" s="1"/>
  <c r="N289"/>
  <c r="R289" s="1"/>
  <c r="O289"/>
  <c r="S289" s="1"/>
  <c r="J290"/>
  <c r="K290"/>
  <c r="L290"/>
  <c r="P290" s="1"/>
  <c r="T290" s="1"/>
  <c r="M290"/>
  <c r="Q290" s="1"/>
  <c r="N290"/>
  <c r="R290" s="1"/>
  <c r="O290"/>
  <c r="S290" s="1"/>
  <c r="J291"/>
  <c r="K291"/>
  <c r="L291"/>
  <c r="P291" s="1"/>
  <c r="T291" s="1"/>
  <c r="M291"/>
  <c r="Q291" s="1"/>
  <c r="N291"/>
  <c r="R291" s="1"/>
  <c r="O291"/>
  <c r="S291" s="1"/>
  <c r="J292"/>
  <c r="K292"/>
  <c r="L292"/>
  <c r="P292" s="1"/>
  <c r="T292" s="1"/>
  <c r="M292"/>
  <c r="Q292" s="1"/>
  <c r="N292"/>
  <c r="R292" s="1"/>
  <c r="O292"/>
  <c r="S292" s="1"/>
  <c r="J293"/>
  <c r="K293"/>
  <c r="L293"/>
  <c r="P293" s="1"/>
  <c r="T293" s="1"/>
  <c r="M293"/>
  <c r="Q293" s="1"/>
  <c r="N293"/>
  <c r="R293" s="1"/>
  <c r="O293"/>
  <c r="S293" s="1"/>
  <c r="J294"/>
  <c r="K294"/>
  <c r="L294"/>
  <c r="P294" s="1"/>
  <c r="T294" s="1"/>
  <c r="M294"/>
  <c r="Q294" s="1"/>
  <c r="N294"/>
  <c r="R294" s="1"/>
  <c r="O294"/>
  <c r="S294" s="1"/>
  <c r="F285"/>
  <c r="D285"/>
  <c r="K97" i="160"/>
  <c r="K96" i="159"/>
  <c r="K96" i="158"/>
  <c r="K102" i="153"/>
  <c r="K116" i="145"/>
  <c r="K119" i="144"/>
  <c r="K119" i="143"/>
  <c r="K117" i="142"/>
  <c r="K132" i="141"/>
  <c r="K134" i="140"/>
  <c r="K134" i="139"/>
  <c r="K133" i="137"/>
  <c r="H177" i="132"/>
  <c r="O177" s="1"/>
  <c r="S177" s="1"/>
  <c r="F177"/>
  <c r="N177" s="1"/>
  <c r="R177" s="1"/>
  <c r="D177"/>
  <c r="M177" s="1"/>
  <c r="Q177" s="1"/>
  <c r="K191" i="123"/>
  <c r="H192" i="124"/>
  <c r="L192" s="1"/>
  <c r="P192" s="1"/>
  <c r="T192" s="1"/>
  <c r="I192"/>
  <c r="K192"/>
  <c r="F192"/>
  <c r="N192" s="1"/>
  <c r="R192" s="1"/>
  <c r="D192"/>
  <c r="M192" s="1"/>
  <c r="Q192" s="1"/>
  <c r="H223" i="109"/>
  <c r="O223" s="1"/>
  <c r="S223" s="1"/>
  <c r="J223"/>
  <c r="K223"/>
  <c r="M223"/>
  <c r="Q223" s="1"/>
  <c r="N223"/>
  <c r="R223" s="1"/>
  <c r="F223"/>
  <c r="D223"/>
  <c r="J301" i="84"/>
  <c r="K301"/>
  <c r="L301"/>
  <c r="P301" s="1"/>
  <c r="T301" s="1"/>
  <c r="H301"/>
  <c r="O301" s="1"/>
  <c r="S301" s="1"/>
  <c r="F301"/>
  <c r="N301" s="1"/>
  <c r="R301" s="1"/>
  <c r="D301"/>
  <c r="M301" s="1"/>
  <c r="Q301" s="1"/>
  <c r="K281" i="93"/>
  <c r="K284" i="86"/>
  <c r="F284"/>
  <c r="N284" s="1"/>
  <c r="R284" s="1"/>
  <c r="D284"/>
  <c r="M284" s="1"/>
  <c r="Q284" s="1"/>
  <c r="H175" i="132"/>
  <c r="O175" s="1"/>
  <c r="S175" s="1"/>
  <c r="I175"/>
  <c r="J175"/>
  <c r="K175"/>
  <c r="M175"/>
  <c r="Q175" s="1"/>
  <c r="N175"/>
  <c r="R175" s="1"/>
  <c r="H176"/>
  <c r="O176" s="1"/>
  <c r="S176" s="1"/>
  <c r="I176"/>
  <c r="J176"/>
  <c r="K176"/>
  <c r="M176"/>
  <c r="Q176" s="1"/>
  <c r="F176"/>
  <c r="N176" s="1"/>
  <c r="R176" s="1"/>
  <c r="D176"/>
  <c r="K96" i="160"/>
  <c r="K95" i="159"/>
  <c r="K95" i="158"/>
  <c r="K101" i="153"/>
  <c r="K115" i="145"/>
  <c r="K118" i="144"/>
  <c r="K118" i="143"/>
  <c r="K116" i="142"/>
  <c r="K131" i="141"/>
  <c r="K133" i="140"/>
  <c r="K133" i="139"/>
  <c r="K132" i="137"/>
  <c r="K177" i="132"/>
  <c r="K190" i="123"/>
  <c r="H191" i="124"/>
  <c r="O191" s="1"/>
  <c r="S191" s="1"/>
  <c r="K191"/>
  <c r="F191"/>
  <c r="N191" s="1"/>
  <c r="R191" s="1"/>
  <c r="D191"/>
  <c r="M191" s="1"/>
  <c r="Q191" s="1"/>
  <c r="H222" i="109"/>
  <c r="O222" s="1"/>
  <c r="S222" s="1"/>
  <c r="K222"/>
  <c r="F222"/>
  <c r="N222" s="1"/>
  <c r="R222" s="1"/>
  <c r="D222"/>
  <c r="H296" i="84"/>
  <c r="O296" s="1"/>
  <c r="S296" s="1"/>
  <c r="H297"/>
  <c r="H298"/>
  <c r="O298" s="1"/>
  <c r="S298" s="1"/>
  <c r="H299"/>
  <c r="L299" s="1"/>
  <c r="P299" s="1"/>
  <c r="T299" s="1"/>
  <c r="H300"/>
  <c r="L300" s="1"/>
  <c r="P300" s="1"/>
  <c r="T300" s="1"/>
  <c r="K297"/>
  <c r="K298"/>
  <c r="I299"/>
  <c r="K299"/>
  <c r="M299"/>
  <c r="Q299" s="1"/>
  <c r="N299"/>
  <c r="R299" s="1"/>
  <c r="I300"/>
  <c r="J300"/>
  <c r="K300"/>
  <c r="N300"/>
  <c r="R300" s="1"/>
  <c r="F300"/>
  <c r="D300"/>
  <c r="M300" s="1"/>
  <c r="Q300" s="1"/>
  <c r="K280" i="93"/>
  <c r="K283" i="86"/>
  <c r="F283"/>
  <c r="N283" s="1"/>
  <c r="R283" s="1"/>
  <c r="D283"/>
  <c r="M283" s="1"/>
  <c r="Q283" s="1"/>
  <c r="K95" i="160"/>
  <c r="K94" i="159"/>
  <c r="K94" i="158"/>
  <c r="K100" i="153"/>
  <c r="K114" i="145"/>
  <c r="K117" i="144"/>
  <c r="K117" i="143"/>
  <c r="K115" i="142"/>
  <c r="K130" i="141"/>
  <c r="K132" i="140"/>
  <c r="K132" i="139"/>
  <c r="K131" i="137"/>
  <c r="K189" i="123"/>
  <c r="J190" i="124"/>
  <c r="H190"/>
  <c r="O190" s="1"/>
  <c r="S190" s="1"/>
  <c r="I190"/>
  <c r="K190"/>
  <c r="F190"/>
  <c r="N190" s="1"/>
  <c r="R190" s="1"/>
  <c r="D190"/>
  <c r="M190" s="1"/>
  <c r="Q190" s="1"/>
  <c r="H221" i="109"/>
  <c r="O221" s="1"/>
  <c r="S221" s="1"/>
  <c r="J221"/>
  <c r="K221"/>
  <c r="M221"/>
  <c r="Q221" s="1"/>
  <c r="N221"/>
  <c r="R221" s="1"/>
  <c r="F221"/>
  <c r="L221" s="1"/>
  <c r="P221" s="1"/>
  <c r="T221" s="1"/>
  <c r="D221"/>
  <c r="F299" i="84"/>
  <c r="J299" s="1"/>
  <c r="D299"/>
  <c r="K279" i="93"/>
  <c r="J282" i="86"/>
  <c r="K282"/>
  <c r="M282"/>
  <c r="Q282" s="1"/>
  <c r="O282"/>
  <c r="S282" s="1"/>
  <c r="F282"/>
  <c r="N282" s="1"/>
  <c r="R282" s="1"/>
  <c r="D282"/>
  <c r="L282" s="1"/>
  <c r="P282" s="1"/>
  <c r="T282" s="1"/>
  <c r="O277"/>
  <c r="S277" s="1"/>
  <c r="O278"/>
  <c r="S278" s="1"/>
  <c r="O279"/>
  <c r="S279" s="1"/>
  <c r="K94" i="160"/>
  <c r="K93" i="159"/>
  <c r="K93" i="158"/>
  <c r="K99" i="153"/>
  <c r="K113" i="145"/>
  <c r="K116" i="144"/>
  <c r="K116" i="143"/>
  <c r="K114" i="142"/>
  <c r="K129" i="141"/>
  <c r="K131" i="140"/>
  <c r="K131" i="139"/>
  <c r="K130" i="137"/>
  <c r="F175" i="132"/>
  <c r="D175"/>
  <c r="K188" i="123"/>
  <c r="H189" i="124"/>
  <c r="O189" s="1"/>
  <c r="S189" s="1"/>
  <c r="K189"/>
  <c r="F189"/>
  <c r="N189" s="1"/>
  <c r="R189" s="1"/>
  <c r="D189"/>
  <c r="M189" s="1"/>
  <c r="Q189" s="1"/>
  <c r="H220" i="109"/>
  <c r="O220" s="1"/>
  <c r="S220" s="1"/>
  <c r="K220"/>
  <c r="F220"/>
  <c r="N220" s="1"/>
  <c r="R220" s="1"/>
  <c r="D220"/>
  <c r="M220" s="1"/>
  <c r="Q220" s="1"/>
  <c r="F298" i="84"/>
  <c r="N298" s="1"/>
  <c r="R298" s="1"/>
  <c r="D298"/>
  <c r="L298" s="1"/>
  <c r="P298" s="1"/>
  <c r="T298" s="1"/>
  <c r="K278" i="93"/>
  <c r="F281" i="86"/>
  <c r="N281" s="1"/>
  <c r="R281" s="1"/>
  <c r="K281"/>
  <c r="D281"/>
  <c r="M281" s="1"/>
  <c r="Q281" s="1"/>
  <c r="K93" i="160"/>
  <c r="K92" i="159"/>
  <c r="K92" i="158"/>
  <c r="K98" i="153"/>
  <c r="K112" i="145"/>
  <c r="K115" i="144"/>
  <c r="K115" i="143"/>
  <c r="K113" i="142"/>
  <c r="K128" i="141"/>
  <c r="K130" i="140"/>
  <c r="K130" i="139"/>
  <c r="K129" i="137"/>
  <c r="H174" i="132"/>
  <c r="O174" s="1"/>
  <c r="S174" s="1"/>
  <c r="K174"/>
  <c r="M174"/>
  <c r="Q174" s="1"/>
  <c r="F174"/>
  <c r="N174" s="1"/>
  <c r="R174" s="1"/>
  <c r="D174"/>
  <c r="K187" i="123"/>
  <c r="H188" i="124"/>
  <c r="O188" s="1"/>
  <c r="S188" s="1"/>
  <c r="K188"/>
  <c r="F188"/>
  <c r="N188" s="1"/>
  <c r="R188" s="1"/>
  <c r="D188"/>
  <c r="M188" s="1"/>
  <c r="Q188" s="1"/>
  <c r="H219" i="109"/>
  <c r="O219" s="1"/>
  <c r="S219" s="1"/>
  <c r="K219"/>
  <c r="N219"/>
  <c r="R219" s="1"/>
  <c r="F219"/>
  <c r="D219"/>
  <c r="M219" s="1"/>
  <c r="Q219" s="1"/>
  <c r="F297" i="84"/>
  <c r="N297" s="1"/>
  <c r="R297" s="1"/>
  <c r="D297"/>
  <c r="I297" s="1"/>
  <c r="K277" i="93"/>
  <c r="K280" i="86"/>
  <c r="F280"/>
  <c r="J280" s="1"/>
  <c r="D280"/>
  <c r="M280" s="1"/>
  <c r="Q280" s="1"/>
  <c r="K92" i="160"/>
  <c r="K91" i="159"/>
  <c r="K91" i="158"/>
  <c r="K97" i="153"/>
  <c r="K111" i="145"/>
  <c r="K114" i="144"/>
  <c r="K114" i="143"/>
  <c r="K112" i="142"/>
  <c r="K127" i="141"/>
  <c r="K129" i="140"/>
  <c r="K129" i="139"/>
  <c r="K128" i="137"/>
  <c r="H173" i="132"/>
  <c r="O173" s="1"/>
  <c r="S173" s="1"/>
  <c r="K173"/>
  <c r="F173"/>
  <c r="N173" s="1"/>
  <c r="R173" s="1"/>
  <c r="D173"/>
  <c r="K186" i="123"/>
  <c r="H187" i="124"/>
  <c r="O187" s="1"/>
  <c r="S187" s="1"/>
  <c r="K187"/>
  <c r="F187"/>
  <c r="N187" s="1"/>
  <c r="R187" s="1"/>
  <c r="D187"/>
  <c r="M187" s="1"/>
  <c r="Q187" s="1"/>
  <c r="H218" i="109"/>
  <c r="O218" s="1"/>
  <c r="S218" s="1"/>
  <c r="K218"/>
  <c r="F218"/>
  <c r="N218" s="1"/>
  <c r="R218" s="1"/>
  <c r="D218"/>
  <c r="M218" s="1"/>
  <c r="Q218" s="1"/>
  <c r="K296" i="84"/>
  <c r="N296"/>
  <c r="R296" s="1"/>
  <c r="F296"/>
  <c r="D296"/>
  <c r="M296" s="1"/>
  <c r="Q296" s="1"/>
  <c r="K276" i="93"/>
  <c r="K279" i="86"/>
  <c r="N279"/>
  <c r="R279" s="1"/>
  <c r="F279"/>
  <c r="D279"/>
  <c r="K91" i="160"/>
  <c r="K90" i="159"/>
  <c r="K90" i="158"/>
  <c r="K96" i="153"/>
  <c r="K110" i="145"/>
  <c r="K113" i="144"/>
  <c r="K113" i="143"/>
  <c r="K111" i="142"/>
  <c r="K126" i="141"/>
  <c r="K128" i="140"/>
  <c r="K128" i="139"/>
  <c r="K127" i="137"/>
  <c r="H172" i="132"/>
  <c r="O172" s="1"/>
  <c r="S172" s="1"/>
  <c r="K172"/>
  <c r="F172"/>
  <c r="D172"/>
  <c r="M172" s="1"/>
  <c r="Q172" s="1"/>
  <c r="K185" i="123"/>
  <c r="H186" i="124"/>
  <c r="O186" s="1"/>
  <c r="S186" s="1"/>
  <c r="K186"/>
  <c r="F186"/>
  <c r="N186" s="1"/>
  <c r="R186" s="1"/>
  <c r="D186"/>
  <c r="M186" s="1"/>
  <c r="Q186" s="1"/>
  <c r="H217" i="109"/>
  <c r="O217" s="1"/>
  <c r="S217" s="1"/>
  <c r="K217"/>
  <c r="M217"/>
  <c r="Q217" s="1"/>
  <c r="N217"/>
  <c r="R217" s="1"/>
  <c r="F217"/>
  <c r="J217" s="1"/>
  <c r="D217"/>
  <c r="K295" i="84"/>
  <c r="H295"/>
  <c r="O295" s="1"/>
  <c r="S295" s="1"/>
  <c r="F295"/>
  <c r="N295" s="1"/>
  <c r="R295" s="1"/>
  <c r="D295"/>
  <c r="M295" s="1"/>
  <c r="Q295" s="1"/>
  <c r="K275" i="93"/>
  <c r="K278" i="86"/>
  <c r="F278"/>
  <c r="N278" s="1"/>
  <c r="R278" s="1"/>
  <c r="D278"/>
  <c r="M278" s="1"/>
  <c r="Q278" s="1"/>
  <c r="K90" i="160"/>
  <c r="K89" i="159"/>
  <c r="K89" i="158"/>
  <c r="K95" i="153"/>
  <c r="K109" i="145"/>
  <c r="K112" i="144"/>
  <c r="K112" i="143"/>
  <c r="K110" i="142"/>
  <c r="K125" i="141"/>
  <c r="K127" i="140"/>
  <c r="K127" i="139"/>
  <c r="K126" i="137"/>
  <c r="H171" i="132"/>
  <c r="O171" s="1"/>
  <c r="S171" s="1"/>
  <c r="K171"/>
  <c r="F171"/>
  <c r="N171" s="1"/>
  <c r="R171" s="1"/>
  <c r="D171"/>
  <c r="M171" s="1"/>
  <c r="Q171" s="1"/>
  <c r="K184" i="123"/>
  <c r="H185" i="124"/>
  <c r="O185" s="1"/>
  <c r="S185" s="1"/>
  <c r="K185"/>
  <c r="F185"/>
  <c r="D185"/>
  <c r="M185" s="1"/>
  <c r="Q185" s="1"/>
  <c r="H216" i="109"/>
  <c r="O216" s="1"/>
  <c r="S216" s="1"/>
  <c r="K216"/>
  <c r="F216"/>
  <c r="N216" s="1"/>
  <c r="R216" s="1"/>
  <c r="D216"/>
  <c r="M216" s="1"/>
  <c r="Q216" s="1"/>
  <c r="K294" i="84"/>
  <c r="N294"/>
  <c r="R294" s="1"/>
  <c r="O294"/>
  <c r="S294" s="1"/>
  <c r="H294"/>
  <c r="F294"/>
  <c r="D294"/>
  <c r="M294" s="1"/>
  <c r="Q294" s="1"/>
  <c r="K274" i="93"/>
  <c r="K277" i="86"/>
  <c r="M277"/>
  <c r="Q277" s="1"/>
  <c r="N277"/>
  <c r="R277" s="1"/>
  <c r="F277"/>
  <c r="J277" s="1"/>
  <c r="D277"/>
  <c r="K89" i="160"/>
  <c r="K88" i="159"/>
  <c r="K88" i="158"/>
  <c r="K94" i="153"/>
  <c r="K108" i="145"/>
  <c r="K111" i="144"/>
  <c r="K111" i="143"/>
  <c r="K109" i="142"/>
  <c r="K124" i="141"/>
  <c r="K126" i="140"/>
  <c r="K126" i="139"/>
  <c r="K125" i="137"/>
  <c r="H170" i="132"/>
  <c r="O170" s="1"/>
  <c r="S170" s="1"/>
  <c r="K170"/>
  <c r="F170"/>
  <c r="N170" s="1"/>
  <c r="R170" s="1"/>
  <c r="D170"/>
  <c r="M170" s="1"/>
  <c r="Q170" s="1"/>
  <c r="K183" i="123"/>
  <c r="H184" i="124"/>
  <c r="O184" s="1"/>
  <c r="S184" s="1"/>
  <c r="K184"/>
  <c r="N184"/>
  <c r="R184" s="1"/>
  <c r="F184"/>
  <c r="J184" s="1"/>
  <c r="D184"/>
  <c r="M184" s="1"/>
  <c r="Q184" s="1"/>
  <c r="H215" i="109"/>
  <c r="O215" s="1"/>
  <c r="S215" s="1"/>
  <c r="K215"/>
  <c r="F215"/>
  <c r="N215" s="1"/>
  <c r="R215" s="1"/>
  <c r="D215"/>
  <c r="M215" s="1"/>
  <c r="Q215" s="1"/>
  <c r="K293" i="84"/>
  <c r="O293"/>
  <c r="S293" s="1"/>
  <c r="H293"/>
  <c r="F293"/>
  <c r="J293" s="1"/>
  <c r="D293"/>
  <c r="K273" i="93"/>
  <c r="J276" i="86"/>
  <c r="K276"/>
  <c r="O276"/>
  <c r="S276" s="1"/>
  <c r="F276"/>
  <c r="N276" s="1"/>
  <c r="R276" s="1"/>
  <c r="D276"/>
  <c r="M276" s="1"/>
  <c r="Q276" s="1"/>
  <c r="K88" i="160"/>
  <c r="K87" i="158"/>
  <c r="K93" i="153"/>
  <c r="K107" i="145"/>
  <c r="K110" i="144"/>
  <c r="K110" i="143"/>
  <c r="K108" i="142"/>
  <c r="K123" i="141"/>
  <c r="K125" i="140"/>
  <c r="K125" i="139"/>
  <c r="K124" i="137"/>
  <c r="H169" i="132"/>
  <c r="O169" s="1"/>
  <c r="S169" s="1"/>
  <c r="K169"/>
  <c r="M169"/>
  <c r="Q169" s="1"/>
  <c r="F169"/>
  <c r="J169" s="1"/>
  <c r="D169"/>
  <c r="K182" i="123"/>
  <c r="H183" i="124"/>
  <c r="O183" s="1"/>
  <c r="S183" s="1"/>
  <c r="I183"/>
  <c r="K183"/>
  <c r="M183"/>
  <c r="Q183" s="1"/>
  <c r="N183"/>
  <c r="R183" s="1"/>
  <c r="F183"/>
  <c r="D183"/>
  <c r="H214" i="109"/>
  <c r="O214" s="1"/>
  <c r="S214" s="1"/>
  <c r="K214"/>
  <c r="N214"/>
  <c r="R214" s="1"/>
  <c r="F214"/>
  <c r="J214" s="1"/>
  <c r="D214"/>
  <c r="M214" s="1"/>
  <c r="Q214" s="1"/>
  <c r="K292" i="84"/>
  <c r="N292"/>
  <c r="R292" s="1"/>
  <c r="O292"/>
  <c r="S292" s="1"/>
  <c r="H292"/>
  <c r="F292"/>
  <c r="D292"/>
  <c r="K272" i="93"/>
  <c r="J275" i="86"/>
  <c r="K275"/>
  <c r="N275"/>
  <c r="R275" s="1"/>
  <c r="H275"/>
  <c r="O275" s="1"/>
  <c r="S275" s="1"/>
  <c r="F275"/>
  <c r="D275"/>
  <c r="M275" s="1"/>
  <c r="Q275" s="1"/>
  <c r="K92" i="153"/>
  <c r="K106" i="145"/>
  <c r="K109" i="144"/>
  <c r="K109" i="143"/>
  <c r="K107" i="142"/>
  <c r="K122" i="141"/>
  <c r="K124" i="140"/>
  <c r="K124" i="139"/>
  <c r="K123" i="137"/>
  <c r="K181" i="123"/>
  <c r="H182" i="124"/>
  <c r="O182" s="1"/>
  <c r="S182" s="1"/>
  <c r="K182"/>
  <c r="F182"/>
  <c r="I182" s="1"/>
  <c r="D182"/>
  <c r="H213" i="109"/>
  <c r="O213" s="1"/>
  <c r="S213" s="1"/>
  <c r="K213"/>
  <c r="F213"/>
  <c r="N213" s="1"/>
  <c r="R213" s="1"/>
  <c r="D213"/>
  <c r="K291" i="84"/>
  <c r="N291"/>
  <c r="R291" s="1"/>
  <c r="O291"/>
  <c r="S291" s="1"/>
  <c r="H291"/>
  <c r="F291"/>
  <c r="J291" s="1"/>
  <c r="D291"/>
  <c r="M291" s="1"/>
  <c r="Q291" s="1"/>
  <c r="K271" i="93"/>
  <c r="K91" i="153"/>
  <c r="K104" i="145"/>
  <c r="K105"/>
  <c r="K108" i="144"/>
  <c r="K108" i="143"/>
  <c r="K106" i="142"/>
  <c r="K121" i="141"/>
  <c r="K123" i="140"/>
  <c r="K123" i="139"/>
  <c r="K122" i="137"/>
  <c r="H168" i="132"/>
  <c r="O168" s="1"/>
  <c r="S168" s="1"/>
  <c r="K168"/>
  <c r="F168"/>
  <c r="N168" s="1"/>
  <c r="R168" s="1"/>
  <c r="D168"/>
  <c r="M168" s="1"/>
  <c r="Q168" s="1"/>
  <c r="K180" i="123"/>
  <c r="H181" i="124"/>
  <c r="O181" s="1"/>
  <c r="S181" s="1"/>
  <c r="K181"/>
  <c r="M181"/>
  <c r="Q181" s="1"/>
  <c r="N181"/>
  <c r="R181" s="1"/>
  <c r="F181"/>
  <c r="D181"/>
  <c r="H212" i="109"/>
  <c r="O212" s="1"/>
  <c r="S212" s="1"/>
  <c r="K212"/>
  <c r="F212"/>
  <c r="N212" s="1"/>
  <c r="R212" s="1"/>
  <c r="D212"/>
  <c r="M212" s="1"/>
  <c r="Q212" s="1"/>
  <c r="K290" i="84"/>
  <c r="M290"/>
  <c r="Q290" s="1"/>
  <c r="H290"/>
  <c r="O290" s="1"/>
  <c r="S290" s="1"/>
  <c r="F290"/>
  <c r="N290" s="1"/>
  <c r="R290" s="1"/>
  <c r="D290"/>
  <c r="K270" i="93"/>
  <c r="K274" i="86"/>
  <c r="M274"/>
  <c r="Q274" s="1"/>
  <c r="O274"/>
  <c r="S274" s="1"/>
  <c r="H274"/>
  <c r="F274"/>
  <c r="N274" s="1"/>
  <c r="R274" s="1"/>
  <c r="D274"/>
  <c r="K90" i="153"/>
  <c r="K107" i="144"/>
  <c r="K107" i="143"/>
  <c r="K105" i="142"/>
  <c r="K120" i="141"/>
  <c r="K122" i="140"/>
  <c r="K122" i="139"/>
  <c r="K121" i="137"/>
  <c r="H167" i="132"/>
  <c r="O167" s="1"/>
  <c r="S167" s="1"/>
  <c r="K167"/>
  <c r="F167"/>
  <c r="J167" s="1"/>
  <c r="D167"/>
  <c r="M167" s="1"/>
  <c r="Q167" s="1"/>
  <c r="K179" i="123"/>
  <c r="H180" i="124"/>
  <c r="O180" s="1"/>
  <c r="S180" s="1"/>
  <c r="K180"/>
  <c r="F180"/>
  <c r="N180" s="1"/>
  <c r="R180" s="1"/>
  <c r="D180"/>
  <c r="M180" s="1"/>
  <c r="Q180" s="1"/>
  <c r="H211" i="109"/>
  <c r="O211" s="1"/>
  <c r="S211" s="1"/>
  <c r="K211"/>
  <c r="F211"/>
  <c r="N211" s="1"/>
  <c r="R211" s="1"/>
  <c r="D211"/>
  <c r="M211" s="1"/>
  <c r="Q211" s="1"/>
  <c r="K289" i="84"/>
  <c r="H289"/>
  <c r="O289" s="1"/>
  <c r="S289" s="1"/>
  <c r="F289"/>
  <c r="J289" s="1"/>
  <c r="D289"/>
  <c r="M289" s="1"/>
  <c r="Q289" s="1"/>
  <c r="K269" i="93"/>
  <c r="K273" i="86"/>
  <c r="L273"/>
  <c r="P273" s="1"/>
  <c r="T273" s="1"/>
  <c r="O273"/>
  <c r="S273" s="1"/>
  <c r="H273"/>
  <c r="F273"/>
  <c r="N273" s="1"/>
  <c r="R273" s="1"/>
  <c r="D273"/>
  <c r="M273" s="1"/>
  <c r="Q273" s="1"/>
  <c r="H209" i="109"/>
  <c r="O209" s="1"/>
  <c r="S209" s="1"/>
  <c r="H210"/>
  <c r="H267" i="86"/>
  <c r="H268"/>
  <c r="H269"/>
  <c r="H270"/>
  <c r="H271"/>
  <c r="H272"/>
  <c r="K89" i="153"/>
  <c r="K103" i="145"/>
  <c r="K106" i="144"/>
  <c r="K106" i="143"/>
  <c r="K104" i="142"/>
  <c r="K119" i="141"/>
  <c r="K121" i="140"/>
  <c r="K121" i="139"/>
  <c r="K120" i="137"/>
  <c r="H166" i="132"/>
  <c r="F166"/>
  <c r="D166"/>
  <c r="K178" i="123"/>
  <c r="H179" i="124"/>
  <c r="K179"/>
  <c r="F179"/>
  <c r="N179" s="1"/>
  <c r="R179" s="1"/>
  <c r="D179"/>
  <c r="M179" s="1"/>
  <c r="Q179" s="1"/>
  <c r="K210" i="109"/>
  <c r="F210"/>
  <c r="N210" s="1"/>
  <c r="R210" s="1"/>
  <c r="D210"/>
  <c r="M210" s="1"/>
  <c r="Q210" s="1"/>
  <c r="K288" i="84"/>
  <c r="H288"/>
  <c r="O288" s="1"/>
  <c r="S288" s="1"/>
  <c r="F288"/>
  <c r="N288" s="1"/>
  <c r="R288" s="1"/>
  <c r="D288"/>
  <c r="M288" s="1"/>
  <c r="Q288" s="1"/>
  <c r="K268" i="93"/>
  <c r="J272" i="86"/>
  <c r="K272"/>
  <c r="M272"/>
  <c r="Q272" s="1"/>
  <c r="N272"/>
  <c r="R272" s="1"/>
  <c r="F272"/>
  <c r="D272"/>
  <c r="K88" i="153"/>
  <c r="K102" i="145"/>
  <c r="K105" i="144"/>
  <c r="K105" i="143"/>
  <c r="K103" i="142"/>
  <c r="K120" i="140"/>
  <c r="K120" i="139"/>
  <c r="K119" i="137"/>
  <c r="H165" i="132"/>
  <c r="F165"/>
  <c r="I165" s="1"/>
  <c r="D165"/>
  <c r="K177" i="123"/>
  <c r="H178" i="124"/>
  <c r="O178" s="1"/>
  <c r="S178" s="1"/>
  <c r="K178"/>
  <c r="F178"/>
  <c r="N178" s="1"/>
  <c r="R178" s="1"/>
  <c r="D178"/>
  <c r="M178" s="1"/>
  <c r="Q178" s="1"/>
  <c r="K209" i="109"/>
  <c r="N209"/>
  <c r="R209" s="1"/>
  <c r="F209"/>
  <c r="J209" s="1"/>
  <c r="D209"/>
  <c r="M209" s="1"/>
  <c r="Q209" s="1"/>
  <c r="K287" i="84"/>
  <c r="H287"/>
  <c r="O287" s="1"/>
  <c r="S287" s="1"/>
  <c r="F287"/>
  <c r="I287" s="1"/>
  <c r="D287"/>
  <c r="M287" s="1"/>
  <c r="Q287" s="1"/>
  <c r="K267" i="93"/>
  <c r="K271" i="86"/>
  <c r="M271"/>
  <c r="Q271" s="1"/>
  <c r="N271"/>
  <c r="R271" s="1"/>
  <c r="F271"/>
  <c r="D271"/>
  <c r="L297" i="84" l="1"/>
  <c r="P297" s="1"/>
  <c r="T297" s="1"/>
  <c r="J192" i="124"/>
  <c r="J278" i="86"/>
  <c r="M297" i="84"/>
  <c r="Q297" s="1"/>
  <c r="J297"/>
  <c r="O297"/>
  <c r="S297" s="1"/>
  <c r="I174" i="132"/>
  <c r="I179" i="124"/>
  <c r="I181"/>
  <c r="L222" i="109"/>
  <c r="P222" s="1"/>
  <c r="T222" s="1"/>
  <c r="L274" i="86"/>
  <c r="P274" s="1"/>
  <c r="T274" s="1"/>
  <c r="L271"/>
  <c r="P271" s="1"/>
  <c r="T271" s="1"/>
  <c r="L178" i="132"/>
  <c r="P178" s="1"/>
  <c r="T178" s="1"/>
  <c r="J178"/>
  <c r="L290" i="84"/>
  <c r="P290" s="1"/>
  <c r="T290" s="1"/>
  <c r="L292"/>
  <c r="P292" s="1"/>
  <c r="T292" s="1"/>
  <c r="J220" i="109"/>
  <c r="J283" i="86"/>
  <c r="M178" i="132"/>
  <c r="Q178" s="1"/>
  <c r="J187" i="124"/>
  <c r="L190"/>
  <c r="P190" s="1"/>
  <c r="T190" s="1"/>
  <c r="J185"/>
  <c r="J191"/>
  <c r="J189"/>
  <c r="I191"/>
  <c r="I194"/>
  <c r="I184"/>
  <c r="J194"/>
  <c r="J188"/>
  <c r="L188"/>
  <c r="P188" s="1"/>
  <c r="T188" s="1"/>
  <c r="L283" i="86"/>
  <c r="P283" s="1"/>
  <c r="T283" s="1"/>
  <c r="N289" i="84"/>
  <c r="R289" s="1"/>
  <c r="J181" i="132"/>
  <c r="I298" i="84"/>
  <c r="J196" i="124"/>
  <c r="L187"/>
  <c r="P187" s="1"/>
  <c r="T187" s="1"/>
  <c r="J298" i="84"/>
  <c r="L293"/>
  <c r="P293" s="1"/>
  <c r="T293" s="1"/>
  <c r="L189" i="124"/>
  <c r="P189" s="1"/>
  <c r="T189" s="1"/>
  <c r="L176" i="132"/>
  <c r="P176" s="1"/>
  <c r="T176" s="1"/>
  <c r="M298" i="84"/>
  <c r="Q298" s="1"/>
  <c r="J182" i="124"/>
  <c r="L276" i="86"/>
  <c r="P276" s="1"/>
  <c r="T276" s="1"/>
  <c r="L294" i="84"/>
  <c r="P294" s="1"/>
  <c r="T294" s="1"/>
  <c r="L289"/>
  <c r="P289" s="1"/>
  <c r="T289" s="1"/>
  <c r="L182" i="124"/>
  <c r="P182" s="1"/>
  <c r="T182" s="1"/>
  <c r="J193"/>
  <c r="J284" i="86"/>
  <c r="N185" i="124"/>
  <c r="R185" s="1"/>
  <c r="J222" i="109"/>
  <c r="J181" i="124"/>
  <c r="M292" i="84"/>
  <c r="Q292" s="1"/>
  <c r="L217" i="109"/>
  <c r="P217" s="1"/>
  <c r="T217" s="1"/>
  <c r="L284" i="86"/>
  <c r="P284" s="1"/>
  <c r="T284" s="1"/>
  <c r="J180" i="132"/>
  <c r="L183" i="124"/>
  <c r="P183" s="1"/>
  <c r="T183" s="1"/>
  <c r="L175" i="132"/>
  <c r="P175" s="1"/>
  <c r="T175" s="1"/>
  <c r="M222" i="109"/>
  <c r="Q222" s="1"/>
  <c r="J271" i="86"/>
  <c r="L272"/>
  <c r="P272" s="1"/>
  <c r="T272" s="1"/>
  <c r="J212" i="109"/>
  <c r="J274" i="86"/>
  <c r="I187" i="124"/>
  <c r="J292" i="84"/>
  <c r="J213" i="109"/>
  <c r="J179" i="132"/>
  <c r="J195" i="124"/>
  <c r="I181" i="132"/>
  <c r="L181"/>
  <c r="P181" s="1"/>
  <c r="T181" s="1"/>
  <c r="I196" i="124"/>
  <c r="L196"/>
  <c r="P196" s="1"/>
  <c r="T196" s="1"/>
  <c r="J227" i="109"/>
  <c r="L227"/>
  <c r="P227" s="1"/>
  <c r="T227" s="1"/>
  <c r="I305" i="84"/>
  <c r="J305"/>
  <c r="L305"/>
  <c r="P305" s="1"/>
  <c r="T305" s="1"/>
  <c r="J288" i="86"/>
  <c r="L288"/>
  <c r="P288" s="1"/>
  <c r="T288" s="1"/>
  <c r="I180" i="132"/>
  <c r="L180"/>
  <c r="P180" s="1"/>
  <c r="T180" s="1"/>
  <c r="M180"/>
  <c r="Q180" s="1"/>
  <c r="I195" i="124"/>
  <c r="L195"/>
  <c r="P195" s="1"/>
  <c r="T195" s="1"/>
  <c r="J226" i="109"/>
  <c r="L226"/>
  <c r="P226" s="1"/>
  <c r="T226" s="1"/>
  <c r="I304" i="84"/>
  <c r="J304"/>
  <c r="L304"/>
  <c r="P304" s="1"/>
  <c r="T304" s="1"/>
  <c r="J287" i="86"/>
  <c r="L287"/>
  <c r="P287" s="1"/>
  <c r="T287" s="1"/>
  <c r="N179" i="132"/>
  <c r="R179" s="1"/>
  <c r="M179"/>
  <c r="Q179" s="1"/>
  <c r="L179"/>
  <c r="P179" s="1"/>
  <c r="T179" s="1"/>
  <c r="L194" i="124"/>
  <c r="P194" s="1"/>
  <c r="T194" s="1"/>
  <c r="J225" i="109"/>
  <c r="L225"/>
  <c r="P225" s="1"/>
  <c r="T225" s="1"/>
  <c r="I303" i="84"/>
  <c r="J303"/>
  <c r="L303"/>
  <c r="P303" s="1"/>
  <c r="T303" s="1"/>
  <c r="J286" i="86"/>
  <c r="L286"/>
  <c r="P286" s="1"/>
  <c r="T286" s="1"/>
  <c r="L193" i="124"/>
  <c r="P193" s="1"/>
  <c r="T193" s="1"/>
  <c r="I193"/>
  <c r="I302" i="84"/>
  <c r="I177" i="132"/>
  <c r="O192" i="124"/>
  <c r="S192" s="1"/>
  <c r="L223" i="109"/>
  <c r="P223" s="1"/>
  <c r="T223" s="1"/>
  <c r="I301" i="84"/>
  <c r="L177" i="132"/>
  <c r="P177" s="1"/>
  <c r="T177" s="1"/>
  <c r="L172"/>
  <c r="P172" s="1"/>
  <c r="T172" s="1"/>
  <c r="N169"/>
  <c r="R169" s="1"/>
  <c r="I170"/>
  <c r="J172"/>
  <c r="I173"/>
  <c r="I172"/>
  <c r="I169"/>
  <c r="J174"/>
  <c r="I168"/>
  <c r="L174"/>
  <c r="P174" s="1"/>
  <c r="T174" s="1"/>
  <c r="L171"/>
  <c r="P171" s="1"/>
  <c r="T171" s="1"/>
  <c r="J177"/>
  <c r="N167"/>
  <c r="R167" s="1"/>
  <c r="L169"/>
  <c r="P169" s="1"/>
  <c r="T169" s="1"/>
  <c r="J171"/>
  <c r="L173"/>
  <c r="P173" s="1"/>
  <c r="T173" s="1"/>
  <c r="J173"/>
  <c r="I167"/>
  <c r="I166"/>
  <c r="L191" i="124"/>
  <c r="P191" s="1"/>
  <c r="T191" s="1"/>
  <c r="O299" i="84"/>
  <c r="S299" s="1"/>
  <c r="O300"/>
  <c r="S300" s="1"/>
  <c r="L279" i="86"/>
  <c r="P279" s="1"/>
  <c r="T279" s="1"/>
  <c r="L277"/>
  <c r="P277" s="1"/>
  <c r="T277" s="1"/>
  <c r="M293" i="84"/>
  <c r="Q293" s="1"/>
  <c r="J216" i="109"/>
  <c r="J296" i="84"/>
  <c r="M173" i="132"/>
  <c r="Q173" s="1"/>
  <c r="J210" i="109"/>
  <c r="L211"/>
  <c r="P211" s="1"/>
  <c r="T211" s="1"/>
  <c r="M213"/>
  <c r="Q213" s="1"/>
  <c r="N293" i="84"/>
  <c r="R293" s="1"/>
  <c r="N280" i="86"/>
  <c r="R280" s="1"/>
  <c r="I178" i="124"/>
  <c r="L216" i="109"/>
  <c r="P216" s="1"/>
  <c r="T216" s="1"/>
  <c r="L296" i="84"/>
  <c r="P296" s="1"/>
  <c r="T296" s="1"/>
  <c r="L280" i="86"/>
  <c r="P280" s="1"/>
  <c r="T280" s="1"/>
  <c r="J178" i="124"/>
  <c r="L213" i="109"/>
  <c r="P213" s="1"/>
  <c r="T213" s="1"/>
  <c r="J211"/>
  <c r="L275" i="86"/>
  <c r="P275" s="1"/>
  <c r="T275" s="1"/>
  <c r="J219" i="109"/>
  <c r="J186" i="124"/>
  <c r="L210" i="109"/>
  <c r="P210" s="1"/>
  <c r="T210" s="1"/>
  <c r="L219"/>
  <c r="P219" s="1"/>
  <c r="T219" s="1"/>
  <c r="I186" i="124"/>
  <c r="J288" i="84"/>
  <c r="J294"/>
  <c r="I171" i="132"/>
  <c r="L278" i="86"/>
  <c r="P278" s="1"/>
  <c r="T278" s="1"/>
  <c r="I189" i="124"/>
  <c r="L167" i="132"/>
  <c r="P167" s="1"/>
  <c r="T167" s="1"/>
  <c r="L291" i="84"/>
  <c r="P291" s="1"/>
  <c r="T291" s="1"/>
  <c r="L214" i="109"/>
  <c r="P214" s="1"/>
  <c r="T214" s="1"/>
  <c r="L184" i="124"/>
  <c r="P184" s="1"/>
  <c r="T184" s="1"/>
  <c r="N287" i="84"/>
  <c r="R287" s="1"/>
  <c r="J279" i="86"/>
  <c r="L220" i="109"/>
  <c r="P220" s="1"/>
  <c r="T220" s="1"/>
  <c r="M182" i="124"/>
  <c r="Q182" s="1"/>
  <c r="J215" i="109"/>
  <c r="J295" i="84"/>
  <c r="M279" i="86"/>
  <c r="Q279" s="1"/>
  <c r="I180" i="124"/>
  <c r="N182"/>
  <c r="R182" s="1"/>
  <c r="N172" i="132"/>
  <c r="R172" s="1"/>
  <c r="L287" i="84"/>
  <c r="P287" s="1"/>
  <c r="T287" s="1"/>
  <c r="L212" i="109"/>
  <c r="P212" s="1"/>
  <c r="T212" s="1"/>
  <c r="J180" i="124"/>
  <c r="L215" i="109"/>
  <c r="P215" s="1"/>
  <c r="T215" s="1"/>
  <c r="I185" i="124"/>
  <c r="L295" i="84"/>
  <c r="P295" s="1"/>
  <c r="T295" s="1"/>
  <c r="J218" i="109"/>
  <c r="L180" i="124"/>
  <c r="P180" s="1"/>
  <c r="T180" s="1"/>
  <c r="J168" i="132"/>
  <c r="J179" i="124"/>
  <c r="J273" i="86"/>
  <c r="J290" i="84"/>
  <c r="J183" i="124"/>
  <c r="J170" i="132"/>
  <c r="L185" i="124"/>
  <c r="P185" s="1"/>
  <c r="T185" s="1"/>
  <c r="L179"/>
  <c r="P179" s="1"/>
  <c r="T179" s="1"/>
  <c r="L218" i="109"/>
  <c r="P218" s="1"/>
  <c r="T218" s="1"/>
  <c r="I188" i="124"/>
  <c r="L168" i="132"/>
  <c r="P168" s="1"/>
  <c r="T168" s="1"/>
  <c r="L170"/>
  <c r="P170" s="1"/>
  <c r="T170" s="1"/>
  <c r="L281" i="86"/>
  <c r="P281" s="1"/>
  <c r="T281" s="1"/>
  <c r="J281"/>
  <c r="I296" i="84"/>
  <c r="L186" i="124"/>
  <c r="P186" s="1"/>
  <c r="T186" s="1"/>
  <c r="I295" i="84"/>
  <c r="I294"/>
  <c r="I293"/>
  <c r="I292"/>
  <c r="I291"/>
  <c r="L181" i="124"/>
  <c r="P181" s="1"/>
  <c r="T181" s="1"/>
  <c r="I290" i="84"/>
  <c r="I289"/>
  <c r="O272" i="86"/>
  <c r="S272" s="1"/>
  <c r="O271"/>
  <c r="S271" s="1"/>
  <c r="O179" i="124"/>
  <c r="S179" s="1"/>
  <c r="O210" i="109"/>
  <c r="S210" s="1"/>
  <c r="L209"/>
  <c r="P209" s="1"/>
  <c r="T209" s="1"/>
  <c r="L288" i="84"/>
  <c r="P288" s="1"/>
  <c r="T288" s="1"/>
  <c r="L178" i="124"/>
  <c r="P178" s="1"/>
  <c r="T178" s="1"/>
  <c r="J287" i="84"/>
  <c r="I288"/>
  <c r="K87" i="153"/>
  <c r="K101" i="145"/>
  <c r="K104" i="144"/>
  <c r="K104" i="143"/>
  <c r="K102" i="142"/>
  <c r="K118" i="141"/>
  <c r="K119" i="140"/>
  <c r="K119" i="139"/>
  <c r="K118" i="137"/>
  <c r="H164" i="132"/>
  <c r="F164"/>
  <c r="D164"/>
  <c r="K176" i="123"/>
  <c r="I164" i="132" l="1"/>
  <c r="H177" i="124"/>
  <c r="O177" s="1"/>
  <c r="S177" s="1"/>
  <c r="K177"/>
  <c r="N177"/>
  <c r="R177" s="1"/>
  <c r="F177"/>
  <c r="J177" s="1"/>
  <c r="D177"/>
  <c r="M177" s="1"/>
  <c r="Q177" s="1"/>
  <c r="H208" i="109"/>
  <c r="K208"/>
  <c r="F208"/>
  <c r="N208" s="1"/>
  <c r="R208" s="1"/>
  <c r="D208"/>
  <c r="M208" s="1"/>
  <c r="Q208" s="1"/>
  <c r="K286" i="84"/>
  <c r="H286"/>
  <c r="O286" s="1"/>
  <c r="S286" s="1"/>
  <c r="F286"/>
  <c r="N286" s="1"/>
  <c r="R286" s="1"/>
  <c r="D286"/>
  <c r="M286" s="1"/>
  <c r="Q286" s="1"/>
  <c r="K266" i="93"/>
  <c r="K270" i="86"/>
  <c r="O270"/>
  <c r="S270" s="1"/>
  <c r="F270"/>
  <c r="N270" s="1"/>
  <c r="R270" s="1"/>
  <c r="D270"/>
  <c r="M270" s="1"/>
  <c r="Q270" s="1"/>
  <c r="K86" i="153"/>
  <c r="K100" i="145"/>
  <c r="K103" i="144"/>
  <c r="K103" i="143"/>
  <c r="K101" i="142"/>
  <c r="K117" i="141"/>
  <c r="K118" i="140"/>
  <c r="K118" i="139"/>
  <c r="K117" i="137"/>
  <c r="H163" i="132"/>
  <c r="O163" s="1"/>
  <c r="S163" s="1"/>
  <c r="F163"/>
  <c r="N163" s="1"/>
  <c r="R163" s="1"/>
  <c r="D163"/>
  <c r="M163" s="1"/>
  <c r="Q163" s="1"/>
  <c r="H176" i="124"/>
  <c r="O176" s="1"/>
  <c r="S176" s="1"/>
  <c r="K176"/>
  <c r="F176"/>
  <c r="N176" s="1"/>
  <c r="R176" s="1"/>
  <c r="D176"/>
  <c r="M176" s="1"/>
  <c r="Q176" s="1"/>
  <c r="H207" i="109"/>
  <c r="K207"/>
  <c r="M207"/>
  <c r="Q207" s="1"/>
  <c r="F207"/>
  <c r="N207" s="1"/>
  <c r="R207" s="1"/>
  <c r="D207"/>
  <c r="H285" i="84"/>
  <c r="O285" s="1"/>
  <c r="S285" s="1"/>
  <c r="F285"/>
  <c r="N285" s="1"/>
  <c r="R285" s="1"/>
  <c r="K285"/>
  <c r="D285"/>
  <c r="K265" i="93"/>
  <c r="K269" i="86"/>
  <c r="M269"/>
  <c r="Q269" s="1"/>
  <c r="N269"/>
  <c r="R269" s="1"/>
  <c r="O269"/>
  <c r="S269" s="1"/>
  <c r="F269"/>
  <c r="J269" s="1"/>
  <c r="D269"/>
  <c r="K48" i="139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48" i="137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00" i="132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J164"/>
  <c r="K164"/>
  <c r="L164"/>
  <c r="P164" s="1"/>
  <c r="T164" s="1"/>
  <c r="M164"/>
  <c r="Q164" s="1"/>
  <c r="N164"/>
  <c r="R164" s="1"/>
  <c r="O164"/>
  <c r="S164" s="1"/>
  <c r="J165"/>
  <c r="K165"/>
  <c r="L165"/>
  <c r="P165" s="1"/>
  <c r="T165" s="1"/>
  <c r="M165"/>
  <c r="Q165" s="1"/>
  <c r="N165"/>
  <c r="R165" s="1"/>
  <c r="O165"/>
  <c r="S165" s="1"/>
  <c r="J166"/>
  <c r="K166"/>
  <c r="L166"/>
  <c r="P166" s="1"/>
  <c r="T166" s="1"/>
  <c r="M166"/>
  <c r="Q166" s="1"/>
  <c r="N166"/>
  <c r="R166" s="1"/>
  <c r="O166"/>
  <c r="S166" s="1"/>
  <c r="K107" i="123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09" i="124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39" i="10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17" i="84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02" i="93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188" i="86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N260"/>
  <c r="R260" s="1"/>
  <c r="K261"/>
  <c r="N261"/>
  <c r="R261" s="1"/>
  <c r="O261"/>
  <c r="S261" s="1"/>
  <c r="K262"/>
  <c r="K263"/>
  <c r="K264"/>
  <c r="K265"/>
  <c r="K266"/>
  <c r="K267"/>
  <c r="K268"/>
  <c r="K184" i="85"/>
  <c r="K185"/>
  <c r="K186"/>
  <c r="K187"/>
  <c r="K188"/>
  <c r="M188"/>
  <c r="Q188" s="1"/>
  <c r="K189"/>
  <c r="K190"/>
  <c r="K191"/>
  <c r="K192"/>
  <c r="K193"/>
  <c r="K194"/>
  <c r="K195"/>
  <c r="K196"/>
  <c r="Q196"/>
  <c r="J197"/>
  <c r="K197"/>
  <c r="L197"/>
  <c r="P197" s="1"/>
  <c r="T197" s="1"/>
  <c r="M197"/>
  <c r="Q197" s="1"/>
  <c r="N197"/>
  <c r="R197" s="1"/>
  <c r="O197"/>
  <c r="S197" s="1"/>
  <c r="K198"/>
  <c r="M198"/>
  <c r="Q198" s="1"/>
  <c r="K199"/>
  <c r="K200"/>
  <c r="K201"/>
  <c r="K202"/>
  <c r="K203"/>
  <c r="K204"/>
  <c r="K205"/>
  <c r="K206"/>
  <c r="K207"/>
  <c r="J208"/>
  <c r="K208"/>
  <c r="L208"/>
  <c r="P208" s="1"/>
  <c r="T208" s="1"/>
  <c r="M208"/>
  <c r="Q208" s="1"/>
  <c r="N208"/>
  <c r="R208" s="1"/>
  <c r="O208"/>
  <c r="S208" s="1"/>
  <c r="K209"/>
  <c r="M209"/>
  <c r="Q209" s="1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L238"/>
  <c r="P238" s="1"/>
  <c r="T238" s="1"/>
  <c r="N238"/>
  <c r="R238" s="1"/>
  <c r="O238"/>
  <c r="S238" s="1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J261"/>
  <c r="K261"/>
  <c r="O261"/>
  <c r="S261" s="1"/>
  <c r="K262"/>
  <c r="K263"/>
  <c r="K264"/>
  <c r="K265"/>
  <c r="K266"/>
  <c r="K267"/>
  <c r="K268"/>
  <c r="K269"/>
  <c r="D184"/>
  <c r="M184" s="1"/>
  <c r="Q184" s="1"/>
  <c r="F184"/>
  <c r="H184"/>
  <c r="O184" s="1"/>
  <c r="S184" s="1"/>
  <c r="D185"/>
  <c r="F185"/>
  <c r="H185"/>
  <c r="O185" s="1"/>
  <c r="S185" s="1"/>
  <c r="D186"/>
  <c r="J186" s="1"/>
  <c r="F186"/>
  <c r="N186" s="1"/>
  <c r="R186" s="1"/>
  <c r="H186"/>
  <c r="O186" s="1"/>
  <c r="S186" s="1"/>
  <c r="D187"/>
  <c r="M187" s="1"/>
  <c r="Q187" s="1"/>
  <c r="F187"/>
  <c r="N187" s="1"/>
  <c r="R187" s="1"/>
  <c r="H187"/>
  <c r="O187" s="1"/>
  <c r="S187" s="1"/>
  <c r="D188"/>
  <c r="F188"/>
  <c r="N188" s="1"/>
  <c r="R188" s="1"/>
  <c r="H188"/>
  <c r="O188" s="1"/>
  <c r="S188" s="1"/>
  <c r="D189"/>
  <c r="F189"/>
  <c r="H189"/>
  <c r="O189" s="1"/>
  <c r="S189" s="1"/>
  <c r="D190"/>
  <c r="F190"/>
  <c r="N190" s="1"/>
  <c r="R190" s="1"/>
  <c r="H190"/>
  <c r="O190" s="1"/>
  <c r="S190" s="1"/>
  <c r="D191"/>
  <c r="I191" s="1"/>
  <c r="F191"/>
  <c r="N191" s="1"/>
  <c r="R191" s="1"/>
  <c r="H191"/>
  <c r="O191" s="1"/>
  <c r="S191" s="1"/>
  <c r="D192"/>
  <c r="F192"/>
  <c r="H192"/>
  <c r="O192" s="1"/>
  <c r="S192" s="1"/>
  <c r="D193"/>
  <c r="M193" s="1"/>
  <c r="Q193" s="1"/>
  <c r="F193"/>
  <c r="H193"/>
  <c r="O193" s="1"/>
  <c r="S193" s="1"/>
  <c r="D194"/>
  <c r="F194"/>
  <c r="N194" s="1"/>
  <c r="R194" s="1"/>
  <c r="H194"/>
  <c r="O194" s="1"/>
  <c r="S194" s="1"/>
  <c r="D195"/>
  <c r="J195" s="1"/>
  <c r="F195"/>
  <c r="N195" s="1"/>
  <c r="R195" s="1"/>
  <c r="H195"/>
  <c r="O195" s="1"/>
  <c r="S195" s="1"/>
  <c r="D196"/>
  <c r="M196" s="1"/>
  <c r="F196"/>
  <c r="N196" s="1"/>
  <c r="R196" s="1"/>
  <c r="H196"/>
  <c r="O196" s="1"/>
  <c r="S196" s="1"/>
  <c r="D197"/>
  <c r="I197" s="1"/>
  <c r="F197"/>
  <c r="H197"/>
  <c r="D198"/>
  <c r="F198"/>
  <c r="N198" s="1"/>
  <c r="R198" s="1"/>
  <c r="H198"/>
  <c r="O198" s="1"/>
  <c r="S198" s="1"/>
  <c r="D199"/>
  <c r="M199" s="1"/>
  <c r="Q199" s="1"/>
  <c r="F199"/>
  <c r="N199" s="1"/>
  <c r="R199" s="1"/>
  <c r="H199"/>
  <c r="O199" s="1"/>
  <c r="S199" s="1"/>
  <c r="D200"/>
  <c r="M200" s="1"/>
  <c r="Q200" s="1"/>
  <c r="F200"/>
  <c r="N200" s="1"/>
  <c r="R200" s="1"/>
  <c r="H200"/>
  <c r="O200" s="1"/>
  <c r="S200" s="1"/>
  <c r="D201"/>
  <c r="F201"/>
  <c r="H201"/>
  <c r="O201" s="1"/>
  <c r="S201" s="1"/>
  <c r="D202"/>
  <c r="F202"/>
  <c r="H202"/>
  <c r="O202" s="1"/>
  <c r="S202" s="1"/>
  <c r="D203"/>
  <c r="F203"/>
  <c r="N203" s="1"/>
  <c r="R203" s="1"/>
  <c r="H203"/>
  <c r="O203" s="1"/>
  <c r="S203" s="1"/>
  <c r="D204"/>
  <c r="M204" s="1"/>
  <c r="Q204" s="1"/>
  <c r="F204"/>
  <c r="H204"/>
  <c r="O204" s="1"/>
  <c r="S204" s="1"/>
  <c r="D205"/>
  <c r="I205" s="1"/>
  <c r="F205"/>
  <c r="N205" s="1"/>
  <c r="R205" s="1"/>
  <c r="H205"/>
  <c r="O205" s="1"/>
  <c r="S205" s="1"/>
  <c r="D206"/>
  <c r="I206" s="1"/>
  <c r="F206"/>
  <c r="N206" s="1"/>
  <c r="R206" s="1"/>
  <c r="H206"/>
  <c r="O206" s="1"/>
  <c r="S206" s="1"/>
  <c r="D207"/>
  <c r="F207"/>
  <c r="N207" s="1"/>
  <c r="R207" s="1"/>
  <c r="H207"/>
  <c r="O207" s="1"/>
  <c r="S207" s="1"/>
  <c r="D208"/>
  <c r="F208"/>
  <c r="H208"/>
  <c r="D209"/>
  <c r="F209"/>
  <c r="H209"/>
  <c r="O209" s="1"/>
  <c r="S209" s="1"/>
  <c r="D210"/>
  <c r="F210"/>
  <c r="H210"/>
  <c r="O210" s="1"/>
  <c r="S210" s="1"/>
  <c r="D211"/>
  <c r="F211"/>
  <c r="N211" s="1"/>
  <c r="R211" s="1"/>
  <c r="H211"/>
  <c r="O211" s="1"/>
  <c r="S211" s="1"/>
  <c r="D212"/>
  <c r="M212" s="1"/>
  <c r="Q212" s="1"/>
  <c r="F212"/>
  <c r="N212" s="1"/>
  <c r="R212" s="1"/>
  <c r="H212"/>
  <c r="O212" s="1"/>
  <c r="S212" s="1"/>
  <c r="D213"/>
  <c r="L213" s="1"/>
  <c r="P213" s="1"/>
  <c r="T213" s="1"/>
  <c r="F213"/>
  <c r="N213" s="1"/>
  <c r="R213" s="1"/>
  <c r="H213"/>
  <c r="O213" s="1"/>
  <c r="S213" s="1"/>
  <c r="D214"/>
  <c r="F214"/>
  <c r="N214" s="1"/>
  <c r="R214" s="1"/>
  <c r="H214"/>
  <c r="O214" s="1"/>
  <c r="S214" s="1"/>
  <c r="D215"/>
  <c r="F215"/>
  <c r="H215"/>
  <c r="O215" s="1"/>
  <c r="S215" s="1"/>
  <c r="D216"/>
  <c r="M216" s="1"/>
  <c r="Q216" s="1"/>
  <c r="F216"/>
  <c r="N216" s="1"/>
  <c r="R216" s="1"/>
  <c r="H216"/>
  <c r="O216" s="1"/>
  <c r="S216" s="1"/>
  <c r="D217"/>
  <c r="M217" s="1"/>
  <c r="Q217" s="1"/>
  <c r="F217"/>
  <c r="N217" s="1"/>
  <c r="R217" s="1"/>
  <c r="H217"/>
  <c r="O217" s="1"/>
  <c r="S217" s="1"/>
  <c r="D218"/>
  <c r="F218"/>
  <c r="H218"/>
  <c r="O218" s="1"/>
  <c r="S218" s="1"/>
  <c r="D219"/>
  <c r="F219"/>
  <c r="H219"/>
  <c r="O219" s="1"/>
  <c r="S219" s="1"/>
  <c r="D220"/>
  <c r="F220"/>
  <c r="H220"/>
  <c r="O220" s="1"/>
  <c r="S220" s="1"/>
  <c r="D221"/>
  <c r="F221"/>
  <c r="N221" s="1"/>
  <c r="R221" s="1"/>
  <c r="H221"/>
  <c r="O221" s="1"/>
  <c r="S221" s="1"/>
  <c r="D222"/>
  <c r="I222" s="1"/>
  <c r="F222"/>
  <c r="H222"/>
  <c r="O222" s="1"/>
  <c r="S222" s="1"/>
  <c r="D223"/>
  <c r="M223" s="1"/>
  <c r="Q223" s="1"/>
  <c r="F223"/>
  <c r="N223" s="1"/>
  <c r="R223" s="1"/>
  <c r="H223"/>
  <c r="O223" s="1"/>
  <c r="S223" s="1"/>
  <c r="D224"/>
  <c r="M224" s="1"/>
  <c r="Q224" s="1"/>
  <c r="F224"/>
  <c r="N224" s="1"/>
  <c r="R224" s="1"/>
  <c r="H224"/>
  <c r="O224" s="1"/>
  <c r="S224" s="1"/>
  <c r="D225"/>
  <c r="M225" s="1"/>
  <c r="Q225" s="1"/>
  <c r="F225"/>
  <c r="N225" s="1"/>
  <c r="R225" s="1"/>
  <c r="H225"/>
  <c r="O225" s="1"/>
  <c r="S225" s="1"/>
  <c r="D226"/>
  <c r="M226" s="1"/>
  <c r="Q226" s="1"/>
  <c r="F226"/>
  <c r="N226" s="1"/>
  <c r="R226" s="1"/>
  <c r="H226"/>
  <c r="O226" s="1"/>
  <c r="S226" s="1"/>
  <c r="D227"/>
  <c r="F227"/>
  <c r="H227"/>
  <c r="O227" s="1"/>
  <c r="S227" s="1"/>
  <c r="D228"/>
  <c r="F228"/>
  <c r="N228" s="1"/>
  <c r="R228" s="1"/>
  <c r="H228"/>
  <c r="O228" s="1"/>
  <c r="S228" s="1"/>
  <c r="D229"/>
  <c r="M229" s="1"/>
  <c r="Q229" s="1"/>
  <c r="F229"/>
  <c r="H229"/>
  <c r="O229" s="1"/>
  <c r="S229" s="1"/>
  <c r="D230"/>
  <c r="I230" s="1"/>
  <c r="F230"/>
  <c r="N230" s="1"/>
  <c r="R230" s="1"/>
  <c r="H230"/>
  <c r="O230" s="1"/>
  <c r="S230" s="1"/>
  <c r="D231"/>
  <c r="I231" s="1"/>
  <c r="F231"/>
  <c r="N231" s="1"/>
  <c r="R231" s="1"/>
  <c r="H231"/>
  <c r="O231" s="1"/>
  <c r="S231" s="1"/>
  <c r="D232"/>
  <c r="M232" s="1"/>
  <c r="Q232" s="1"/>
  <c r="F232"/>
  <c r="N232" s="1"/>
  <c r="R232" s="1"/>
  <c r="H232"/>
  <c r="O232" s="1"/>
  <c r="S232" s="1"/>
  <c r="D233"/>
  <c r="M233" s="1"/>
  <c r="Q233" s="1"/>
  <c r="F233"/>
  <c r="N233" s="1"/>
  <c r="R233" s="1"/>
  <c r="H233"/>
  <c r="O233" s="1"/>
  <c r="S233" s="1"/>
  <c r="D234"/>
  <c r="F234"/>
  <c r="N234" s="1"/>
  <c r="R234" s="1"/>
  <c r="H234"/>
  <c r="O234" s="1"/>
  <c r="S234" s="1"/>
  <c r="D235"/>
  <c r="I235" s="1"/>
  <c r="F235"/>
  <c r="H235"/>
  <c r="O235" s="1"/>
  <c r="S235" s="1"/>
  <c r="D236"/>
  <c r="F236"/>
  <c r="H236"/>
  <c r="O236" s="1"/>
  <c r="S236" s="1"/>
  <c r="D237"/>
  <c r="M237" s="1"/>
  <c r="Q237" s="1"/>
  <c r="F237"/>
  <c r="H237"/>
  <c r="O237" s="1"/>
  <c r="S237" s="1"/>
  <c r="D238"/>
  <c r="I238" s="1"/>
  <c r="F238"/>
  <c r="H238"/>
  <c r="D239"/>
  <c r="I239" s="1"/>
  <c r="F239"/>
  <c r="N239" s="1"/>
  <c r="R239" s="1"/>
  <c r="H239"/>
  <c r="O239" s="1"/>
  <c r="S239" s="1"/>
  <c r="D240"/>
  <c r="M240" s="1"/>
  <c r="Q240" s="1"/>
  <c r="F240"/>
  <c r="N240" s="1"/>
  <c r="R240" s="1"/>
  <c r="H240"/>
  <c r="O240" s="1"/>
  <c r="S240" s="1"/>
  <c r="D241"/>
  <c r="F241"/>
  <c r="N241" s="1"/>
  <c r="R241" s="1"/>
  <c r="H241"/>
  <c r="O241" s="1"/>
  <c r="S241" s="1"/>
  <c r="D242"/>
  <c r="I242" s="1"/>
  <c r="F242"/>
  <c r="N242" s="1"/>
  <c r="R242" s="1"/>
  <c r="H242"/>
  <c r="O242" s="1"/>
  <c r="S242" s="1"/>
  <c r="D243"/>
  <c r="M243" s="1"/>
  <c r="Q243" s="1"/>
  <c r="F243"/>
  <c r="H243"/>
  <c r="O243" s="1"/>
  <c r="S243" s="1"/>
  <c r="D244"/>
  <c r="F244"/>
  <c r="H244"/>
  <c r="O244" s="1"/>
  <c r="S244" s="1"/>
  <c r="D245"/>
  <c r="F245"/>
  <c r="H245"/>
  <c r="O245" s="1"/>
  <c r="S245" s="1"/>
  <c r="D246"/>
  <c r="M246" s="1"/>
  <c r="Q246" s="1"/>
  <c r="F246"/>
  <c r="H246"/>
  <c r="O246" s="1"/>
  <c r="S246" s="1"/>
  <c r="D247"/>
  <c r="F247"/>
  <c r="N247" s="1"/>
  <c r="R247" s="1"/>
  <c r="H247"/>
  <c r="O247" s="1"/>
  <c r="S247" s="1"/>
  <c r="D248"/>
  <c r="M248" s="1"/>
  <c r="Q248" s="1"/>
  <c r="F248"/>
  <c r="N248" s="1"/>
  <c r="R248" s="1"/>
  <c r="H248"/>
  <c r="O248" s="1"/>
  <c r="S248" s="1"/>
  <c r="D249"/>
  <c r="M249" s="1"/>
  <c r="Q249" s="1"/>
  <c r="F249"/>
  <c r="N249" s="1"/>
  <c r="R249" s="1"/>
  <c r="H249"/>
  <c r="O249" s="1"/>
  <c r="S249" s="1"/>
  <c r="D250"/>
  <c r="M250" s="1"/>
  <c r="Q250" s="1"/>
  <c r="F250"/>
  <c r="N250" s="1"/>
  <c r="R250" s="1"/>
  <c r="H250"/>
  <c r="O250" s="1"/>
  <c r="S250" s="1"/>
  <c r="D251"/>
  <c r="M251" s="1"/>
  <c r="Q251" s="1"/>
  <c r="F251"/>
  <c r="N251" s="1"/>
  <c r="R251" s="1"/>
  <c r="H251"/>
  <c r="O251" s="1"/>
  <c r="S251" s="1"/>
  <c r="D252"/>
  <c r="M252" s="1"/>
  <c r="Q252" s="1"/>
  <c r="F252"/>
  <c r="N252" s="1"/>
  <c r="R252" s="1"/>
  <c r="H252"/>
  <c r="O252" s="1"/>
  <c r="S252" s="1"/>
  <c r="D253"/>
  <c r="M253" s="1"/>
  <c r="Q253" s="1"/>
  <c r="F253"/>
  <c r="N253" s="1"/>
  <c r="R253" s="1"/>
  <c r="H253"/>
  <c r="O253" s="1"/>
  <c r="S253" s="1"/>
  <c r="D254"/>
  <c r="M254" s="1"/>
  <c r="Q254" s="1"/>
  <c r="F254"/>
  <c r="N254" s="1"/>
  <c r="R254" s="1"/>
  <c r="H254"/>
  <c r="O254" s="1"/>
  <c r="S254" s="1"/>
  <c r="D255"/>
  <c r="F255"/>
  <c r="H255"/>
  <c r="O255" s="1"/>
  <c r="S255" s="1"/>
  <c r="D256"/>
  <c r="F256"/>
  <c r="H256"/>
  <c r="O256" s="1"/>
  <c r="S256" s="1"/>
  <c r="D257"/>
  <c r="M257" s="1"/>
  <c r="Q257" s="1"/>
  <c r="F257"/>
  <c r="H257"/>
  <c r="O257" s="1"/>
  <c r="S257" s="1"/>
  <c r="D258"/>
  <c r="L258" s="1"/>
  <c r="P258" s="1"/>
  <c r="T258" s="1"/>
  <c r="F258"/>
  <c r="N258" s="1"/>
  <c r="R258" s="1"/>
  <c r="H258"/>
  <c r="O258" s="1"/>
  <c r="S258" s="1"/>
  <c r="D259"/>
  <c r="M259" s="1"/>
  <c r="Q259" s="1"/>
  <c r="F259"/>
  <c r="N259" s="1"/>
  <c r="R259" s="1"/>
  <c r="H259"/>
  <c r="O259" s="1"/>
  <c r="S259" s="1"/>
  <c r="D260"/>
  <c r="M260" s="1"/>
  <c r="Q260" s="1"/>
  <c r="F260"/>
  <c r="N260" s="1"/>
  <c r="R260" s="1"/>
  <c r="H260"/>
  <c r="O260" s="1"/>
  <c r="S260" s="1"/>
  <c r="D261"/>
  <c r="F261"/>
  <c r="N261" s="1"/>
  <c r="R261" s="1"/>
  <c r="H261"/>
  <c r="D262"/>
  <c r="M262" s="1"/>
  <c r="Q262" s="1"/>
  <c r="F262"/>
  <c r="N262" s="1"/>
  <c r="R262" s="1"/>
  <c r="H262"/>
  <c r="O262" s="1"/>
  <c r="S262" s="1"/>
  <c r="D263"/>
  <c r="M263" s="1"/>
  <c r="Q263" s="1"/>
  <c r="F263"/>
  <c r="N263" s="1"/>
  <c r="R263" s="1"/>
  <c r="H263"/>
  <c r="O263" s="1"/>
  <c r="S263" s="1"/>
  <c r="D264"/>
  <c r="F264"/>
  <c r="H264"/>
  <c r="O264" s="1"/>
  <c r="S264" s="1"/>
  <c r="D265"/>
  <c r="M265" s="1"/>
  <c r="Q265" s="1"/>
  <c r="F265"/>
  <c r="N265" s="1"/>
  <c r="R265" s="1"/>
  <c r="H265"/>
  <c r="O265" s="1"/>
  <c r="S265" s="1"/>
  <c r="D266"/>
  <c r="M266" s="1"/>
  <c r="Q266" s="1"/>
  <c r="F266"/>
  <c r="N266" s="1"/>
  <c r="R266" s="1"/>
  <c r="H266"/>
  <c r="O266" s="1"/>
  <c r="S266" s="1"/>
  <c r="D267"/>
  <c r="F267"/>
  <c r="H267"/>
  <c r="O267" s="1"/>
  <c r="S267" s="1"/>
  <c r="D268"/>
  <c r="M268" s="1"/>
  <c r="Q268" s="1"/>
  <c r="F268"/>
  <c r="N268" s="1"/>
  <c r="R268" s="1"/>
  <c r="H268"/>
  <c r="O268" s="1"/>
  <c r="S268" s="1"/>
  <c r="D269"/>
  <c r="M269" s="1"/>
  <c r="Q269" s="1"/>
  <c r="F269"/>
  <c r="N269" s="1"/>
  <c r="R269" s="1"/>
  <c r="H269"/>
  <c r="O269" s="1"/>
  <c r="S269" s="1"/>
  <c r="K99" i="145"/>
  <c r="K102" i="144"/>
  <c r="K102" i="143"/>
  <c r="K100" i="142"/>
  <c r="K116" i="141"/>
  <c r="K117" i="140"/>
  <c r="F162" i="132"/>
  <c r="D162"/>
  <c r="M162" s="1"/>
  <c r="Q162" s="1"/>
  <c r="F175" i="124"/>
  <c r="D175"/>
  <c r="H206" i="109"/>
  <c r="O206" s="1"/>
  <c r="S206" s="1"/>
  <c r="F206"/>
  <c r="D206"/>
  <c r="H284" i="84"/>
  <c r="O284" s="1"/>
  <c r="S284" s="1"/>
  <c r="F284"/>
  <c r="D284"/>
  <c r="O268" i="86"/>
  <c r="S268" s="1"/>
  <c r="F268"/>
  <c r="D268"/>
  <c r="M268" s="1"/>
  <c r="Q268" s="1"/>
  <c r="K98" i="145"/>
  <c r="K101" i="144"/>
  <c r="K101" i="143"/>
  <c r="K99" i="142"/>
  <c r="K115" i="141"/>
  <c r="K116" i="140"/>
  <c r="F161" i="132"/>
  <c r="D161"/>
  <c r="F174" i="124"/>
  <c r="N174" s="1"/>
  <c r="R174" s="1"/>
  <c r="D174"/>
  <c r="M174" s="1"/>
  <c r="Q174" s="1"/>
  <c r="H204" i="109"/>
  <c r="O204" s="1"/>
  <c r="S204" s="1"/>
  <c r="H205"/>
  <c r="O205" s="1"/>
  <c r="S205" s="1"/>
  <c r="F205"/>
  <c r="D205"/>
  <c r="M205" s="1"/>
  <c r="Q205" s="1"/>
  <c r="H283" i="84"/>
  <c r="O283" s="1"/>
  <c r="S283" s="1"/>
  <c r="F283"/>
  <c r="J283" s="1"/>
  <c r="D283"/>
  <c r="O267" i="86"/>
  <c r="S267" s="1"/>
  <c r="F267"/>
  <c r="N267" s="1"/>
  <c r="R267" s="1"/>
  <c r="D267"/>
  <c r="M267" s="1"/>
  <c r="Q267" s="1"/>
  <c r="H160" i="132"/>
  <c r="O160" s="1"/>
  <c r="S160" s="1"/>
  <c r="H161"/>
  <c r="O161" s="1"/>
  <c r="S161" s="1"/>
  <c r="H162"/>
  <c r="F160"/>
  <c r="D160"/>
  <c r="H173" i="124"/>
  <c r="O173" s="1"/>
  <c r="S173" s="1"/>
  <c r="H174"/>
  <c r="H175"/>
  <c r="O175" s="1"/>
  <c r="S175" s="1"/>
  <c r="F173"/>
  <c r="D173"/>
  <c r="F204" i="109"/>
  <c r="D204"/>
  <c r="M204" s="1"/>
  <c r="Q204" s="1"/>
  <c r="H266" i="86"/>
  <c r="O266" s="1"/>
  <c r="S266" s="1"/>
  <c r="F266"/>
  <c r="N266" s="1"/>
  <c r="R266" s="1"/>
  <c r="D266"/>
  <c r="L266" s="1"/>
  <c r="P266" s="1"/>
  <c r="T266" s="1"/>
  <c r="H282" i="84"/>
  <c r="O282" s="1"/>
  <c r="S282" s="1"/>
  <c r="F282"/>
  <c r="N282" s="1"/>
  <c r="R282" s="1"/>
  <c r="D282"/>
  <c r="M282" s="1"/>
  <c r="Q282" s="1"/>
  <c r="K114" i="141"/>
  <c r="K115" i="140"/>
  <c r="K97" i="145"/>
  <c r="K98" i="142"/>
  <c r="K100" i="143"/>
  <c r="K100" i="144"/>
  <c r="K96" i="145"/>
  <c r="K99" i="144"/>
  <c r="K99" i="143"/>
  <c r="K97" i="142"/>
  <c r="K113" i="141"/>
  <c r="K114" i="140"/>
  <c r="H159" i="132"/>
  <c r="O159" s="1"/>
  <c r="S159" s="1"/>
  <c r="F159"/>
  <c r="D159"/>
  <c r="H172" i="124"/>
  <c r="O172" s="1"/>
  <c r="S172" s="1"/>
  <c r="F172"/>
  <c r="D172"/>
  <c r="H203" i="109"/>
  <c r="O203" s="1"/>
  <c r="S203" s="1"/>
  <c r="F203"/>
  <c r="D203"/>
  <c r="H281" i="84"/>
  <c r="O281" s="1"/>
  <c r="S281" s="1"/>
  <c r="F281"/>
  <c r="N281" s="1"/>
  <c r="R281" s="1"/>
  <c r="D281"/>
  <c r="M281" s="1"/>
  <c r="Q281" s="1"/>
  <c r="H265" i="86"/>
  <c r="O265" s="1"/>
  <c r="S265" s="1"/>
  <c r="F265"/>
  <c r="N265" s="1"/>
  <c r="R265" s="1"/>
  <c r="D265"/>
  <c r="M265" s="1"/>
  <c r="Q265" s="1"/>
  <c r="K95" i="145"/>
  <c r="K98" i="144"/>
  <c r="K98" i="143"/>
  <c r="K96" i="142"/>
  <c r="K112" i="141"/>
  <c r="K113" i="140"/>
  <c r="H158" i="132"/>
  <c r="O158" s="1"/>
  <c r="S158" s="1"/>
  <c r="F158"/>
  <c r="N158" s="1"/>
  <c r="R158" s="1"/>
  <c r="D158"/>
  <c r="M158" s="1"/>
  <c r="Q158" s="1"/>
  <c r="H171" i="124"/>
  <c r="O171" s="1"/>
  <c r="S171" s="1"/>
  <c r="F171"/>
  <c r="N171" s="1"/>
  <c r="R171" s="1"/>
  <c r="D171"/>
  <c r="M171" s="1"/>
  <c r="Q171" s="1"/>
  <c r="H202" i="109"/>
  <c r="O202" s="1"/>
  <c r="S202" s="1"/>
  <c r="F202"/>
  <c r="N202" s="1"/>
  <c r="R202" s="1"/>
  <c r="D202"/>
  <c r="H280" i="84"/>
  <c r="O280" s="1"/>
  <c r="S280" s="1"/>
  <c r="F280"/>
  <c r="D280"/>
  <c r="H264" i="86"/>
  <c r="O264" s="1"/>
  <c r="S264" s="1"/>
  <c r="F264"/>
  <c r="D264"/>
  <c r="K94" i="145"/>
  <c r="K97" i="144"/>
  <c r="K97" i="143"/>
  <c r="K95" i="142"/>
  <c r="K111" i="141"/>
  <c r="K112" i="140"/>
  <c r="H157" i="132"/>
  <c r="O157" s="1"/>
  <c r="S157" s="1"/>
  <c r="F157"/>
  <c r="N157" s="1"/>
  <c r="R157" s="1"/>
  <c r="D157"/>
  <c r="H170" i="124"/>
  <c r="O170" s="1"/>
  <c r="S170" s="1"/>
  <c r="F170"/>
  <c r="N170" s="1"/>
  <c r="R170" s="1"/>
  <c r="D170"/>
  <c r="M170" s="1"/>
  <c r="Q170" s="1"/>
  <c r="H201" i="109"/>
  <c r="O201" s="1"/>
  <c r="S201" s="1"/>
  <c r="F201"/>
  <c r="N201" s="1"/>
  <c r="R201" s="1"/>
  <c r="D201"/>
  <c r="M201" s="1"/>
  <c r="Q201" s="1"/>
  <c r="H279" i="84"/>
  <c r="O279" s="1"/>
  <c r="S279" s="1"/>
  <c r="F279"/>
  <c r="N279" s="1"/>
  <c r="R279" s="1"/>
  <c r="D279"/>
  <c r="K126" i="8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H263"/>
  <c r="O263" s="1"/>
  <c r="S263" s="1"/>
  <c r="F263"/>
  <c r="N263" s="1"/>
  <c r="R263" s="1"/>
  <c r="D263"/>
  <c r="M263" s="1"/>
  <c r="Q263" s="1"/>
  <c r="K93" i="145"/>
  <c r="K96" i="144"/>
  <c r="K96" i="143"/>
  <c r="K94" i="142"/>
  <c r="K110" i="141"/>
  <c r="K111" i="140"/>
  <c r="H156" i="132"/>
  <c r="O156" s="1"/>
  <c r="S156" s="1"/>
  <c r="F156"/>
  <c r="D156"/>
  <c r="H169" i="124"/>
  <c r="O169" s="1"/>
  <c r="S169" s="1"/>
  <c r="F169"/>
  <c r="D169"/>
  <c r="H200" i="109"/>
  <c r="O200" s="1"/>
  <c r="S200" s="1"/>
  <c r="F200"/>
  <c r="D200"/>
  <c r="H278" i="84"/>
  <c r="O278" s="1"/>
  <c r="S278" s="1"/>
  <c r="F278"/>
  <c r="D278"/>
  <c r="M278" s="1"/>
  <c r="Q278" s="1"/>
  <c r="H262" i="86"/>
  <c r="O262" s="1"/>
  <c r="S262" s="1"/>
  <c r="F262"/>
  <c r="N262" s="1"/>
  <c r="R262" s="1"/>
  <c r="D262"/>
  <c r="K92" i="145"/>
  <c r="K95" i="144"/>
  <c r="K95" i="143"/>
  <c r="K93" i="142"/>
  <c r="K109" i="141"/>
  <c r="K110" i="140"/>
  <c r="H155" i="132"/>
  <c r="O155" s="1"/>
  <c r="S155" s="1"/>
  <c r="F155"/>
  <c r="N155" s="1"/>
  <c r="R155" s="1"/>
  <c r="D155"/>
  <c r="M155" s="1"/>
  <c r="Q155" s="1"/>
  <c r="H168" i="124"/>
  <c r="O168" s="1"/>
  <c r="S168" s="1"/>
  <c r="F168"/>
  <c r="N168" s="1"/>
  <c r="R168" s="1"/>
  <c r="D168"/>
  <c r="M168" s="1"/>
  <c r="Q168" s="1"/>
  <c r="H199" i="109"/>
  <c r="O199" s="1"/>
  <c r="S199" s="1"/>
  <c r="F199"/>
  <c r="N199" s="1"/>
  <c r="R199" s="1"/>
  <c r="D199"/>
  <c r="M199" s="1"/>
  <c r="Q199" s="1"/>
  <c r="H277" i="84"/>
  <c r="O277" s="1"/>
  <c r="S277" s="1"/>
  <c r="F277"/>
  <c r="N277" s="1"/>
  <c r="R277" s="1"/>
  <c r="D277"/>
  <c r="M277" s="1"/>
  <c r="Q277" s="1"/>
  <c r="H261" i="86"/>
  <c r="F261"/>
  <c r="D261"/>
  <c r="K91" i="145"/>
  <c r="K94" i="144"/>
  <c r="K94" i="143"/>
  <c r="K92" i="142"/>
  <c r="K108" i="141"/>
  <c r="K109" i="140"/>
  <c r="H154" i="132"/>
  <c r="O154" s="1"/>
  <c r="S154" s="1"/>
  <c r="F154"/>
  <c r="N154" s="1"/>
  <c r="R154" s="1"/>
  <c r="D154"/>
  <c r="M154" s="1"/>
  <c r="Q154" s="1"/>
  <c r="H167" i="124"/>
  <c r="O167" s="1"/>
  <c r="S167" s="1"/>
  <c r="F167"/>
  <c r="N167" s="1"/>
  <c r="R167" s="1"/>
  <c r="D167"/>
  <c r="M167" s="1"/>
  <c r="Q167" s="1"/>
  <c r="H198" i="109"/>
  <c r="O198" s="1"/>
  <c r="S198" s="1"/>
  <c r="F198"/>
  <c r="N198" s="1"/>
  <c r="R198" s="1"/>
  <c r="D198"/>
  <c r="M198" s="1"/>
  <c r="Q198" s="1"/>
  <c r="H276" i="84"/>
  <c r="O276" s="1"/>
  <c r="S276" s="1"/>
  <c r="F276"/>
  <c r="N276" s="1"/>
  <c r="R276" s="1"/>
  <c r="D276"/>
  <c r="M276" s="1"/>
  <c r="Q276" s="1"/>
  <c r="H260" i="86"/>
  <c r="O260" s="1"/>
  <c r="S260" s="1"/>
  <c r="F260"/>
  <c r="J260" s="1"/>
  <c r="D260"/>
  <c r="M260" s="1"/>
  <c r="Q260" s="1"/>
  <c r="K90" i="145"/>
  <c r="K93" i="144"/>
  <c r="K93" i="143"/>
  <c r="K91" i="142"/>
  <c r="K107" i="141"/>
  <c r="K108" i="140"/>
  <c r="H153" i="132"/>
  <c r="O153" s="1"/>
  <c r="S153" s="1"/>
  <c r="F153"/>
  <c r="N153" s="1"/>
  <c r="R153" s="1"/>
  <c r="D153"/>
  <c r="H166" i="124"/>
  <c r="O166" s="1"/>
  <c r="S166" s="1"/>
  <c r="F166"/>
  <c r="D166"/>
  <c r="H197" i="109"/>
  <c r="O197" s="1"/>
  <c r="S197" s="1"/>
  <c r="F197"/>
  <c r="D197"/>
  <c r="H275" i="84"/>
  <c r="O275" s="1"/>
  <c r="S275" s="1"/>
  <c r="F275"/>
  <c r="D275"/>
  <c r="H259" i="86"/>
  <c r="O259" s="1"/>
  <c r="S259" s="1"/>
  <c r="F259"/>
  <c r="N259" s="1"/>
  <c r="R259" s="1"/>
  <c r="D259"/>
  <c r="M259" s="1"/>
  <c r="Q259" s="1"/>
  <c r="F258"/>
  <c r="N258" s="1"/>
  <c r="R258" s="1"/>
  <c r="H253"/>
  <c r="O253" s="1"/>
  <c r="S253" s="1"/>
  <c r="H254"/>
  <c r="O254" s="1"/>
  <c r="S254" s="1"/>
  <c r="H255"/>
  <c r="O255" s="1"/>
  <c r="S255" s="1"/>
  <c r="H256"/>
  <c r="O256" s="1"/>
  <c r="S256" s="1"/>
  <c r="H257"/>
  <c r="O257" s="1"/>
  <c r="S257" s="1"/>
  <c r="H258"/>
  <c r="O258" s="1"/>
  <c r="S258" s="1"/>
  <c r="K89" i="145"/>
  <c r="K92" i="144"/>
  <c r="K92" i="143"/>
  <c r="K89" i="142"/>
  <c r="K90"/>
  <c r="K106" i="141"/>
  <c r="K107" i="140"/>
  <c r="H152" i="132"/>
  <c r="O152" s="1"/>
  <c r="S152" s="1"/>
  <c r="F152"/>
  <c r="N152" s="1"/>
  <c r="R152" s="1"/>
  <c r="D152"/>
  <c r="M152" s="1"/>
  <c r="Q152" s="1"/>
  <c r="H165" i="124"/>
  <c r="O165" s="1"/>
  <c r="S165" s="1"/>
  <c r="F165"/>
  <c r="N165" s="1"/>
  <c r="R165" s="1"/>
  <c r="D165"/>
  <c r="H196" i="109"/>
  <c r="O196" s="1"/>
  <c r="S196" s="1"/>
  <c r="F196"/>
  <c r="D196"/>
  <c r="H274" i="84"/>
  <c r="O274" s="1"/>
  <c r="S274" s="1"/>
  <c r="F274"/>
  <c r="D274"/>
  <c r="D258" i="86"/>
  <c r="H56" i="161"/>
  <c r="H57"/>
  <c r="H58"/>
  <c r="H59"/>
  <c r="F56"/>
  <c r="F57"/>
  <c r="F58"/>
  <c r="D56"/>
  <c r="D57"/>
  <c r="D58"/>
  <c r="K88" i="145"/>
  <c r="K91" i="144"/>
  <c r="K91" i="143"/>
  <c r="K105" i="141"/>
  <c r="K106" i="140"/>
  <c r="H151" i="132"/>
  <c r="O151" s="1"/>
  <c r="S151" s="1"/>
  <c r="F151"/>
  <c r="N151" s="1"/>
  <c r="R151" s="1"/>
  <c r="D151"/>
  <c r="M151" s="1"/>
  <c r="Q151" s="1"/>
  <c r="F164" i="124"/>
  <c r="N164" s="1"/>
  <c r="R164" s="1"/>
  <c r="D164"/>
  <c r="M164" s="1"/>
  <c r="Q164" s="1"/>
  <c r="H195" i="109"/>
  <c r="O195" s="1"/>
  <c r="S195" s="1"/>
  <c r="F195"/>
  <c r="N195" s="1"/>
  <c r="R195" s="1"/>
  <c r="D195"/>
  <c r="M195" s="1"/>
  <c r="Q195" s="1"/>
  <c r="H273" i="84"/>
  <c r="O273" s="1"/>
  <c r="S273" s="1"/>
  <c r="F273"/>
  <c r="D273"/>
  <c r="F257" i="86"/>
  <c r="D257"/>
  <c r="M257" s="1"/>
  <c r="Q257" s="1"/>
  <c r="H150" i="132"/>
  <c r="F150"/>
  <c r="D150"/>
  <c r="D68" i="160"/>
  <c r="D69"/>
  <c r="H163" i="124"/>
  <c r="O163" s="1"/>
  <c r="S163" s="1"/>
  <c r="H164"/>
  <c r="O164" s="1"/>
  <c r="S164" s="1"/>
  <c r="F163"/>
  <c r="N163" s="1"/>
  <c r="R163" s="1"/>
  <c r="D163"/>
  <c r="M163" s="1"/>
  <c r="Q163" s="1"/>
  <c r="H194" i="109"/>
  <c r="O194" s="1"/>
  <c r="S194" s="1"/>
  <c r="F194"/>
  <c r="N194" s="1"/>
  <c r="R194" s="1"/>
  <c r="D194"/>
  <c r="K90" i="144"/>
  <c r="K90" i="143"/>
  <c r="K88" i="142"/>
  <c r="K87" i="145"/>
  <c r="K105" i="140"/>
  <c r="K104" i="141"/>
  <c r="H272" i="84"/>
  <c r="O272" s="1"/>
  <c r="S272" s="1"/>
  <c r="F272"/>
  <c r="N272" s="1"/>
  <c r="R272" s="1"/>
  <c r="D272"/>
  <c r="M272" s="1"/>
  <c r="Q272" s="1"/>
  <c r="F256" i="86"/>
  <c r="N256" s="1"/>
  <c r="R256" s="1"/>
  <c r="D256"/>
  <c r="M256" s="1"/>
  <c r="Q256" s="1"/>
  <c r="K86" i="144"/>
  <c r="K87"/>
  <c r="K88"/>
  <c r="K89"/>
  <c r="K87" i="143"/>
  <c r="K88"/>
  <c r="K89"/>
  <c r="K86" i="142"/>
  <c r="K87"/>
  <c r="K102" i="140"/>
  <c r="K103"/>
  <c r="K104"/>
  <c r="H149" i="132"/>
  <c r="O149" s="1"/>
  <c r="S149" s="1"/>
  <c r="F149"/>
  <c r="D149"/>
  <c r="M149" s="1"/>
  <c r="Q149" s="1"/>
  <c r="H162" i="124"/>
  <c r="O162" s="1"/>
  <c r="S162" s="1"/>
  <c r="F162"/>
  <c r="D162"/>
  <c r="M162" s="1"/>
  <c r="Q162" s="1"/>
  <c r="H193" i="109"/>
  <c r="O193" s="1"/>
  <c r="S193" s="1"/>
  <c r="F193"/>
  <c r="J193" s="1"/>
  <c r="D193"/>
  <c r="M193" s="1"/>
  <c r="Q193" s="1"/>
  <c r="H271" i="84"/>
  <c r="O271" s="1"/>
  <c r="S271" s="1"/>
  <c r="F271"/>
  <c r="N271" s="1"/>
  <c r="R271" s="1"/>
  <c r="D271"/>
  <c r="L271" s="1"/>
  <c r="P271" s="1"/>
  <c r="T271" s="1"/>
  <c r="F255" i="86"/>
  <c r="N255" s="1"/>
  <c r="R255" s="1"/>
  <c r="D255"/>
  <c r="M255" s="1"/>
  <c r="Q255" s="1"/>
  <c r="F148" i="132"/>
  <c r="N148" s="1"/>
  <c r="R148" s="1"/>
  <c r="D148"/>
  <c r="M148" s="1"/>
  <c r="Q148" s="1"/>
  <c r="H161" i="124"/>
  <c r="O161" s="1"/>
  <c r="S161" s="1"/>
  <c r="F161"/>
  <c r="N161" s="1"/>
  <c r="R161" s="1"/>
  <c r="D161"/>
  <c r="M161" s="1"/>
  <c r="Q161" s="1"/>
  <c r="H192" i="109"/>
  <c r="O192" s="1"/>
  <c r="S192" s="1"/>
  <c r="F192"/>
  <c r="N192" s="1"/>
  <c r="R192" s="1"/>
  <c r="D192"/>
  <c r="M192" s="1"/>
  <c r="Q192" s="1"/>
  <c r="H270" i="84"/>
  <c r="O270" s="1"/>
  <c r="S270" s="1"/>
  <c r="F270"/>
  <c r="N270" s="1"/>
  <c r="R270" s="1"/>
  <c r="D270"/>
  <c r="M270" s="1"/>
  <c r="Q270" s="1"/>
  <c r="F254" i="86"/>
  <c r="D254"/>
  <c r="F147" i="132"/>
  <c r="D147"/>
  <c r="H160" i="124"/>
  <c r="O160" s="1"/>
  <c r="S160" s="1"/>
  <c r="F160"/>
  <c r="D160"/>
  <c r="F191" i="109"/>
  <c r="D191"/>
  <c r="H269" i="84"/>
  <c r="O269" s="1"/>
  <c r="S269" s="1"/>
  <c r="F269"/>
  <c r="N269" s="1"/>
  <c r="R269" s="1"/>
  <c r="D269"/>
  <c r="F253" i="86"/>
  <c r="N253" s="1"/>
  <c r="R253" s="1"/>
  <c r="D253"/>
  <c r="M253" s="1"/>
  <c r="Q253" s="1"/>
  <c r="F252"/>
  <c r="N252" s="1"/>
  <c r="R252" s="1"/>
  <c r="D252"/>
  <c r="M252" s="1"/>
  <c r="Q252" s="1"/>
  <c r="H268" i="84"/>
  <c r="O268" s="1"/>
  <c r="S268" s="1"/>
  <c r="F268"/>
  <c r="D268"/>
  <c r="M268" s="1"/>
  <c r="Q268" s="1"/>
  <c r="H146" i="132"/>
  <c r="O146" s="1"/>
  <c r="S146" s="1"/>
  <c r="H147"/>
  <c r="O147" s="1"/>
  <c r="S147" s="1"/>
  <c r="H148"/>
  <c r="O148" s="1"/>
  <c r="S148" s="1"/>
  <c r="F146"/>
  <c r="N146" s="1"/>
  <c r="R146" s="1"/>
  <c r="D146"/>
  <c r="M146" s="1"/>
  <c r="Q146" s="1"/>
  <c r="F159" i="124"/>
  <c r="N159" s="1"/>
  <c r="R159" s="1"/>
  <c r="D159"/>
  <c r="M159" s="1"/>
  <c r="Q159" s="1"/>
  <c r="H190" i="109"/>
  <c r="O190" s="1"/>
  <c r="S190" s="1"/>
  <c r="H191"/>
  <c r="O191" s="1"/>
  <c r="S191" s="1"/>
  <c r="F190"/>
  <c r="N190" s="1"/>
  <c r="R190" s="1"/>
  <c r="D190"/>
  <c r="M190" s="1"/>
  <c r="Q190" s="1"/>
  <c r="D69" i="153"/>
  <c r="D70"/>
  <c r="F14" i="169"/>
  <c r="H145" i="132"/>
  <c r="O145" s="1"/>
  <c r="S145" s="1"/>
  <c r="F145"/>
  <c r="D145"/>
  <c r="F61" i="159"/>
  <c r="F62"/>
  <c r="F63"/>
  <c r="F63" i="160"/>
  <c r="H158" i="124"/>
  <c r="O158" s="1"/>
  <c r="S158" s="1"/>
  <c r="H159"/>
  <c r="O159" s="1"/>
  <c r="S159" s="1"/>
  <c r="F158"/>
  <c r="N158" s="1"/>
  <c r="R158" s="1"/>
  <c r="D158"/>
  <c r="M158" s="1"/>
  <c r="Q158" s="1"/>
  <c r="F189" i="109"/>
  <c r="N189" s="1"/>
  <c r="R189" s="1"/>
  <c r="D189"/>
  <c r="M189" s="1"/>
  <c r="Q189" s="1"/>
  <c r="H251" i="86"/>
  <c r="O251" s="1"/>
  <c r="S251" s="1"/>
  <c r="H252"/>
  <c r="O252" s="1"/>
  <c r="S252" s="1"/>
  <c r="F251"/>
  <c r="N251" s="1"/>
  <c r="R251" s="1"/>
  <c r="D251"/>
  <c r="M251" s="1"/>
  <c r="Q251" s="1"/>
  <c r="H267" i="84"/>
  <c r="O267" s="1"/>
  <c r="S267" s="1"/>
  <c r="F267"/>
  <c r="N267" s="1"/>
  <c r="R267" s="1"/>
  <c r="D267"/>
  <c r="F250" i="86"/>
  <c r="N250" s="1"/>
  <c r="R250" s="1"/>
  <c r="D250"/>
  <c r="M250" s="1"/>
  <c r="Q250" s="1"/>
  <c r="H247"/>
  <c r="O247" s="1"/>
  <c r="S247" s="1"/>
  <c r="H248"/>
  <c r="O248" s="1"/>
  <c r="S248" s="1"/>
  <c r="H249"/>
  <c r="O249" s="1"/>
  <c r="S249" s="1"/>
  <c r="H250"/>
  <c r="O250" s="1"/>
  <c r="S250" s="1"/>
  <c r="F249"/>
  <c r="D249"/>
  <c r="M249" s="1"/>
  <c r="Q249" s="1"/>
  <c r="H266" i="84"/>
  <c r="O266" s="1"/>
  <c r="S266" s="1"/>
  <c r="F266"/>
  <c r="N266" s="1"/>
  <c r="R266" s="1"/>
  <c r="D266"/>
  <c r="H265"/>
  <c r="O265" s="1"/>
  <c r="S265" s="1"/>
  <c r="F265"/>
  <c r="D265"/>
  <c r="F188" i="109"/>
  <c r="D188"/>
  <c r="H187"/>
  <c r="O187" s="1"/>
  <c r="S187" s="1"/>
  <c r="H188"/>
  <c r="O188" s="1"/>
  <c r="S188" s="1"/>
  <c r="H189"/>
  <c r="O189" s="1"/>
  <c r="S189" s="1"/>
  <c r="F187"/>
  <c r="D187"/>
  <c r="M187" s="1"/>
  <c r="Q187" s="1"/>
  <c r="F157" i="124"/>
  <c r="D157"/>
  <c r="M157" s="1"/>
  <c r="Q157" s="1"/>
  <c r="H156"/>
  <c r="O156" s="1"/>
  <c r="S156" s="1"/>
  <c r="H157"/>
  <c r="O157" s="1"/>
  <c r="S157" s="1"/>
  <c r="F156"/>
  <c r="J156" s="1"/>
  <c r="D156"/>
  <c r="M156" s="1"/>
  <c r="Q156" s="1"/>
  <c r="F144" i="132"/>
  <c r="D144"/>
  <c r="M144" s="1"/>
  <c r="Q144" s="1"/>
  <c r="H143"/>
  <c r="O143" s="1"/>
  <c r="S143" s="1"/>
  <c r="H144"/>
  <c r="O144" s="1"/>
  <c r="S144" s="1"/>
  <c r="F143"/>
  <c r="N143" s="1"/>
  <c r="R143" s="1"/>
  <c r="D143"/>
  <c r="M143" s="1"/>
  <c r="Q143" s="1"/>
  <c r="L207" i="109" l="1"/>
  <c r="P207" s="1"/>
  <c r="T207" s="1"/>
  <c r="J268" i="84"/>
  <c r="J238" i="85"/>
  <c r="L208" i="109"/>
  <c r="P208" s="1"/>
  <c r="T208" s="1"/>
  <c r="J246" i="85"/>
  <c r="J286" i="84"/>
  <c r="L283"/>
  <c r="P283" s="1"/>
  <c r="T283" s="1"/>
  <c r="L261" i="85"/>
  <c r="P261" s="1"/>
  <c r="T261" s="1"/>
  <c r="J162" i="132"/>
  <c r="J215" i="85"/>
  <c r="L202" i="109"/>
  <c r="P202" s="1"/>
  <c r="T202" s="1"/>
  <c r="J200" i="85"/>
  <c r="J206"/>
  <c r="J277" i="84"/>
  <c r="L206" i="85"/>
  <c r="P206" s="1"/>
  <c r="T206" s="1"/>
  <c r="J157" i="124"/>
  <c r="L221" i="85"/>
  <c r="P221" s="1"/>
  <c r="T221" s="1"/>
  <c r="I189"/>
  <c r="J176" i="124"/>
  <c r="J174"/>
  <c r="L267" i="84"/>
  <c r="P267" s="1"/>
  <c r="T267" s="1"/>
  <c r="M238" i="85"/>
  <c r="Q238" s="1"/>
  <c r="M206"/>
  <c r="Q206" s="1"/>
  <c r="J257"/>
  <c r="J204"/>
  <c r="L279" i="84"/>
  <c r="P279" s="1"/>
  <c r="T279" s="1"/>
  <c r="L247" i="85"/>
  <c r="P247" s="1"/>
  <c r="T247" s="1"/>
  <c r="L215"/>
  <c r="P215" s="1"/>
  <c r="T215" s="1"/>
  <c r="L198" i="109"/>
  <c r="P198" s="1"/>
  <c r="T198" s="1"/>
  <c r="J249" i="86"/>
  <c r="J205" i="109"/>
  <c r="J258" i="85"/>
  <c r="J199" i="109"/>
  <c r="J207"/>
  <c r="L199"/>
  <c r="P199" s="1"/>
  <c r="T199" s="1"/>
  <c r="N257" i="85"/>
  <c r="R257" s="1"/>
  <c r="J259"/>
  <c r="N246"/>
  <c r="R246" s="1"/>
  <c r="J230"/>
  <c r="L249" i="86"/>
  <c r="P249" s="1"/>
  <c r="T249" s="1"/>
  <c r="M283" i="84"/>
  <c r="Q283" s="1"/>
  <c r="M267"/>
  <c r="Q267" s="1"/>
  <c r="L286"/>
  <c r="P286" s="1"/>
  <c r="T286" s="1"/>
  <c r="J198" i="85"/>
  <c r="N283" i="84"/>
  <c r="R283" s="1"/>
  <c r="I219" i="85"/>
  <c r="I198"/>
  <c r="L259"/>
  <c r="P259" s="1"/>
  <c r="T259" s="1"/>
  <c r="L230"/>
  <c r="P230" s="1"/>
  <c r="T230" s="1"/>
  <c r="J267" i="86"/>
  <c r="N249"/>
  <c r="R249" s="1"/>
  <c r="J201" i="109"/>
  <c r="J184" i="85"/>
  <c r="L282" i="84"/>
  <c r="P282" s="1"/>
  <c r="T282" s="1"/>
  <c r="L246" i="85"/>
  <c r="P246" s="1"/>
  <c r="T246" s="1"/>
  <c r="J260"/>
  <c r="M247"/>
  <c r="Q247" s="1"/>
  <c r="M230"/>
  <c r="Q230" s="1"/>
  <c r="L241"/>
  <c r="P241" s="1"/>
  <c r="T241" s="1"/>
  <c r="L188"/>
  <c r="P188" s="1"/>
  <c r="T188" s="1"/>
  <c r="M215"/>
  <c r="Q215" s="1"/>
  <c r="J202" i="109"/>
  <c r="J249" i="85"/>
  <c r="N215"/>
  <c r="R215" s="1"/>
  <c r="L199"/>
  <c r="P199" s="1"/>
  <c r="T199" s="1"/>
  <c r="J271" i="84"/>
  <c r="M258" i="85"/>
  <c r="Q258" s="1"/>
  <c r="L249"/>
  <c r="P249" s="1"/>
  <c r="T249" s="1"/>
  <c r="J189"/>
  <c r="M271" i="84"/>
  <c r="Q271" s="1"/>
  <c r="M261" i="85"/>
  <c r="Q261" s="1"/>
  <c r="L216"/>
  <c r="P216" s="1"/>
  <c r="T216" s="1"/>
  <c r="L269" i="86"/>
  <c r="P269" s="1"/>
  <c r="T269" s="1"/>
  <c r="M266"/>
  <c r="Q266" s="1"/>
  <c r="J216" i="85"/>
  <c r="M202" i="109"/>
  <c r="Q202" s="1"/>
  <c r="J190"/>
  <c r="J162" i="124"/>
  <c r="I211" i="85"/>
  <c r="I190"/>
  <c r="L190" i="109"/>
  <c r="P190" s="1"/>
  <c r="T190" s="1"/>
  <c r="J250" i="85"/>
  <c r="J170" i="124"/>
  <c r="L262" i="86"/>
  <c r="P262" s="1"/>
  <c r="T262" s="1"/>
  <c r="L250" i="85"/>
  <c r="P250" s="1"/>
  <c r="T250" s="1"/>
  <c r="L189"/>
  <c r="P189" s="1"/>
  <c r="T189" s="1"/>
  <c r="J171" i="124"/>
  <c r="J282" i="84"/>
  <c r="L194" i="109"/>
  <c r="P194" s="1"/>
  <c r="T194" s="1"/>
  <c r="I170" i="124"/>
  <c r="M189" i="85"/>
  <c r="Q189" s="1"/>
  <c r="J256" i="86"/>
  <c r="J198" i="109"/>
  <c r="J266" i="86"/>
  <c r="L234" i="85"/>
  <c r="P234" s="1"/>
  <c r="T234" s="1"/>
  <c r="N189"/>
  <c r="R189" s="1"/>
  <c r="J276" i="84"/>
  <c r="L171" i="124"/>
  <c r="P171" s="1"/>
  <c r="T171" s="1"/>
  <c r="N162" i="132"/>
  <c r="R162" s="1"/>
  <c r="I144"/>
  <c r="J148"/>
  <c r="L170" i="124"/>
  <c r="P170" s="1"/>
  <c r="T170" s="1"/>
  <c r="J208" i="109"/>
  <c r="I243" i="85"/>
  <c r="L269" i="84"/>
  <c r="P269" s="1"/>
  <c r="T269" s="1"/>
  <c r="I157" i="132"/>
  <c r="L214" i="85"/>
  <c r="P214" s="1"/>
  <c r="T214" s="1"/>
  <c r="N184"/>
  <c r="R184" s="1"/>
  <c r="J265"/>
  <c r="I223"/>
  <c r="N156" i="124"/>
  <c r="R156" s="1"/>
  <c r="O208" i="109"/>
  <c r="S208" s="1"/>
  <c r="N157" i="124"/>
  <c r="R157" s="1"/>
  <c r="J222" i="85"/>
  <c r="I215"/>
  <c r="J231"/>
  <c r="L193" i="109"/>
  <c r="P193" s="1"/>
  <c r="T193" s="1"/>
  <c r="J225" i="85"/>
  <c r="J250" i="86"/>
  <c r="L276" i="84"/>
  <c r="P276" s="1"/>
  <c r="T276" s="1"/>
  <c r="J267"/>
  <c r="J262" i="86"/>
  <c r="J155" i="132"/>
  <c r="J161"/>
  <c r="L257" i="85"/>
  <c r="P257" s="1"/>
  <c r="T257" s="1"/>
  <c r="M241"/>
  <c r="Q241" s="1"/>
  <c r="L231"/>
  <c r="P231" s="1"/>
  <c r="T231" s="1"/>
  <c r="M221"/>
  <c r="Q221" s="1"/>
  <c r="L211"/>
  <c r="P211" s="1"/>
  <c r="T211" s="1"/>
  <c r="L250" i="86"/>
  <c r="P250" s="1"/>
  <c r="T250" s="1"/>
  <c r="N193" i="109"/>
  <c r="R193" s="1"/>
  <c r="L272" i="84"/>
  <c r="P272" s="1"/>
  <c r="T272" s="1"/>
  <c r="I207" i="85"/>
  <c r="J242"/>
  <c r="M222"/>
  <c r="Q222" s="1"/>
  <c r="J194" i="109"/>
  <c r="I221" i="85"/>
  <c r="L161" i="132"/>
  <c r="P161" s="1"/>
  <c r="T161" s="1"/>
  <c r="L222" i="85"/>
  <c r="P222" s="1"/>
  <c r="T222" s="1"/>
  <c r="M262" i="86"/>
  <c r="Q262" s="1"/>
  <c r="J157" i="132"/>
  <c r="M157"/>
  <c r="Q157" s="1"/>
  <c r="J262" i="85"/>
  <c r="L242"/>
  <c r="P242" s="1"/>
  <c r="T242" s="1"/>
  <c r="L204"/>
  <c r="P204" s="1"/>
  <c r="T204" s="1"/>
  <c r="M242"/>
  <c r="Q242" s="1"/>
  <c r="J214"/>
  <c r="L268" i="84"/>
  <c r="P268" s="1"/>
  <c r="T268" s="1"/>
  <c r="M194" i="109"/>
  <c r="Q194" s="1"/>
  <c r="J152" i="132"/>
  <c r="L262" i="85"/>
  <c r="P262" s="1"/>
  <c r="T262" s="1"/>
  <c r="J223"/>
  <c r="N204"/>
  <c r="R204" s="1"/>
  <c r="J265" i="86"/>
  <c r="J253"/>
  <c r="J279" i="84"/>
  <c r="N162" i="124"/>
  <c r="R162" s="1"/>
  <c r="J270" i="86"/>
  <c r="J251" i="85"/>
  <c r="L253" i="86"/>
  <c r="P253" s="1"/>
  <c r="T253" s="1"/>
  <c r="I234" i="85"/>
  <c r="I187"/>
  <c r="J232"/>
  <c r="N268" i="84"/>
  <c r="R268" s="1"/>
  <c r="J195" i="109"/>
  <c r="J163" i="124"/>
  <c r="L223" i="85"/>
  <c r="P223" s="1"/>
  <c r="T223" s="1"/>
  <c r="L265" i="86"/>
  <c r="P265" s="1"/>
  <c r="T265" s="1"/>
  <c r="N205" i="109"/>
  <c r="R205" s="1"/>
  <c r="J229" i="85"/>
  <c r="J234"/>
  <c r="J205"/>
  <c r="M279" i="84"/>
  <c r="Q279" s="1"/>
  <c r="L270" i="86"/>
  <c r="P270" s="1"/>
  <c r="T270" s="1"/>
  <c r="M269" i="84"/>
  <c r="Q269" s="1"/>
  <c r="J164" i="124"/>
  <c r="M161" i="132"/>
  <c r="Q161" s="1"/>
  <c r="M231" i="85"/>
  <c r="Q231" s="1"/>
  <c r="L161" i="124"/>
  <c r="P161" s="1"/>
  <c r="T161" s="1"/>
  <c r="N222" i="85"/>
  <c r="R222" s="1"/>
  <c r="J251" i="86"/>
  <c r="I217" i="85"/>
  <c r="M213"/>
  <c r="Q213" s="1"/>
  <c r="M214"/>
  <c r="Q214" s="1"/>
  <c r="N161" i="132"/>
  <c r="R161" s="1"/>
  <c r="J257" i="86"/>
  <c r="M234" i="85"/>
  <c r="Q234" s="1"/>
  <c r="M205"/>
  <c r="Q205" s="1"/>
  <c r="N144" i="132"/>
  <c r="R144" s="1"/>
  <c r="J212" i="85"/>
  <c r="J253"/>
  <c r="L144" i="132"/>
  <c r="P144" s="1"/>
  <c r="T144" s="1"/>
  <c r="L270" i="84"/>
  <c r="P270" s="1"/>
  <c r="T270" s="1"/>
  <c r="I199" i="85"/>
  <c r="J263"/>
  <c r="L205"/>
  <c r="P205" s="1"/>
  <c r="T205" s="1"/>
  <c r="M227"/>
  <c r="Q227" s="1"/>
  <c r="L227"/>
  <c r="P227" s="1"/>
  <c r="T227" s="1"/>
  <c r="J227"/>
  <c r="N227"/>
  <c r="R227" s="1"/>
  <c r="M218"/>
  <c r="Q218" s="1"/>
  <c r="L218"/>
  <c r="P218" s="1"/>
  <c r="T218" s="1"/>
  <c r="I237"/>
  <c r="N245"/>
  <c r="R245" s="1"/>
  <c r="J245"/>
  <c r="N218"/>
  <c r="R218" s="1"/>
  <c r="J218"/>
  <c r="M261" i="86"/>
  <c r="Q261" s="1"/>
  <c r="L261"/>
  <c r="P261" s="1"/>
  <c r="T261" s="1"/>
  <c r="N209" i="85"/>
  <c r="R209" s="1"/>
  <c r="L209"/>
  <c r="P209" s="1"/>
  <c r="T209" s="1"/>
  <c r="J209"/>
  <c r="M256"/>
  <c r="Q256" s="1"/>
  <c r="L256"/>
  <c r="P256" s="1"/>
  <c r="T256" s="1"/>
  <c r="N256"/>
  <c r="R256" s="1"/>
  <c r="J256"/>
  <c r="M228"/>
  <c r="Q228" s="1"/>
  <c r="L228"/>
  <c r="P228" s="1"/>
  <c r="T228" s="1"/>
  <c r="I218"/>
  <c r="I209"/>
  <c r="J237"/>
  <c r="N237"/>
  <c r="R237" s="1"/>
  <c r="M210"/>
  <c r="Q210" s="1"/>
  <c r="L210"/>
  <c r="P210" s="1"/>
  <c r="T210" s="1"/>
  <c r="J219"/>
  <c r="I226"/>
  <c r="J266"/>
  <c r="M220"/>
  <c r="Q220" s="1"/>
  <c r="L220"/>
  <c r="P220" s="1"/>
  <c r="T220" s="1"/>
  <c r="M201"/>
  <c r="Q201" s="1"/>
  <c r="L201"/>
  <c r="P201" s="1"/>
  <c r="T201" s="1"/>
  <c r="J220"/>
  <c r="I210"/>
  <c r="J201"/>
  <c r="L266"/>
  <c r="P266" s="1"/>
  <c r="T266" s="1"/>
  <c r="N196" i="109"/>
  <c r="R196" s="1"/>
  <c r="J196"/>
  <c r="M267" i="85"/>
  <c r="Q267" s="1"/>
  <c r="L267"/>
  <c r="P267" s="1"/>
  <c r="T267" s="1"/>
  <c r="M192"/>
  <c r="Q192" s="1"/>
  <c r="L192"/>
  <c r="P192" s="1"/>
  <c r="T192" s="1"/>
  <c r="I227"/>
  <c r="J192"/>
  <c r="N192"/>
  <c r="R192" s="1"/>
  <c r="L265" i="84"/>
  <c r="P265" s="1"/>
  <c r="T265" s="1"/>
  <c r="M265"/>
  <c r="Q265" s="1"/>
  <c r="M202" i="85"/>
  <c r="Q202" s="1"/>
  <c r="L202"/>
  <c r="P202" s="1"/>
  <c r="T202" s="1"/>
  <c r="I202"/>
  <c r="N202"/>
  <c r="R202" s="1"/>
  <c r="J202"/>
  <c r="L200"/>
  <c r="P200" s="1"/>
  <c r="T200" s="1"/>
  <c r="N147" i="132"/>
  <c r="R147" s="1"/>
  <c r="J147"/>
  <c r="M236" i="85"/>
  <c r="Q236" s="1"/>
  <c r="L236"/>
  <c r="P236" s="1"/>
  <c r="T236" s="1"/>
  <c r="N210"/>
  <c r="R210" s="1"/>
  <c r="J210"/>
  <c r="J211"/>
  <c r="J193"/>
  <c r="N145" i="132"/>
  <c r="R145" s="1"/>
  <c r="J145"/>
  <c r="N175" i="124"/>
  <c r="R175" s="1"/>
  <c r="J175"/>
  <c r="M203" i="85"/>
  <c r="Q203" s="1"/>
  <c r="L203"/>
  <c r="P203" s="1"/>
  <c r="T203" s="1"/>
  <c r="I203"/>
  <c r="N159" i="132"/>
  <c r="R159" s="1"/>
  <c r="J159"/>
  <c r="O162"/>
  <c r="S162" s="1"/>
  <c r="L162"/>
  <c r="P162" s="1"/>
  <c r="T162" s="1"/>
  <c r="M175" i="124"/>
  <c r="Q175" s="1"/>
  <c r="L175"/>
  <c r="P175" s="1"/>
  <c r="T175" s="1"/>
  <c r="J267" i="85"/>
  <c r="I201"/>
  <c r="J270" i="84"/>
  <c r="I193" i="85"/>
  <c r="N236"/>
  <c r="R236" s="1"/>
  <c r="J236"/>
  <c r="M266" i="84"/>
  <c r="Q266" s="1"/>
  <c r="L266"/>
  <c r="P266" s="1"/>
  <c r="T266" s="1"/>
  <c r="N160" i="132"/>
  <c r="R160" s="1"/>
  <c r="J160"/>
  <c r="L194" i="85"/>
  <c r="P194" s="1"/>
  <c r="T194" s="1"/>
  <c r="M194"/>
  <c r="Q194" s="1"/>
  <c r="I194"/>
  <c r="J194"/>
  <c r="J254" i="86"/>
  <c r="N254"/>
  <c r="R254" s="1"/>
  <c r="N273" i="84"/>
  <c r="R273" s="1"/>
  <c r="J273"/>
  <c r="M165" i="124"/>
  <c r="Q165" s="1"/>
  <c r="J165"/>
  <c r="L165"/>
  <c r="P165" s="1"/>
  <c r="T165" s="1"/>
  <c r="M153" i="132"/>
  <c r="Q153" s="1"/>
  <c r="L153"/>
  <c r="P153" s="1"/>
  <c r="T153" s="1"/>
  <c r="J153"/>
  <c r="N156"/>
  <c r="R156" s="1"/>
  <c r="J156"/>
  <c r="N280" i="84"/>
  <c r="R280" s="1"/>
  <c r="J280"/>
  <c r="M160" i="132"/>
  <c r="Q160" s="1"/>
  <c r="L160"/>
  <c r="P160" s="1"/>
  <c r="T160" s="1"/>
  <c r="N206" i="109"/>
  <c r="R206" s="1"/>
  <c r="J206"/>
  <c r="N265" i="84"/>
  <c r="R265" s="1"/>
  <c r="J265"/>
  <c r="M254" i="86"/>
  <c r="Q254" s="1"/>
  <c r="L254"/>
  <c r="P254" s="1"/>
  <c r="T254" s="1"/>
  <c r="M273" i="84"/>
  <c r="Q273" s="1"/>
  <c r="L273"/>
  <c r="P273" s="1"/>
  <c r="T273" s="1"/>
  <c r="I156" i="132"/>
  <c r="M156"/>
  <c r="Q156" s="1"/>
  <c r="L156"/>
  <c r="P156" s="1"/>
  <c r="T156" s="1"/>
  <c r="M280" i="84"/>
  <c r="Q280" s="1"/>
  <c r="L280"/>
  <c r="P280" s="1"/>
  <c r="T280" s="1"/>
  <c r="M206" i="109"/>
  <c r="Q206" s="1"/>
  <c r="L206"/>
  <c r="P206" s="1"/>
  <c r="T206" s="1"/>
  <c r="I185" i="85"/>
  <c r="M185"/>
  <c r="Q185" s="1"/>
  <c r="L185"/>
  <c r="P185" s="1"/>
  <c r="T185" s="1"/>
  <c r="I245"/>
  <c r="J261" i="86"/>
  <c r="J226" i="85"/>
  <c r="N166" i="124"/>
  <c r="R166" s="1"/>
  <c r="J166"/>
  <c r="N185" i="85"/>
  <c r="R185" s="1"/>
  <c r="J185"/>
  <c r="M166" i="124"/>
  <c r="Q166" s="1"/>
  <c r="L166"/>
  <c r="P166" s="1"/>
  <c r="T166" s="1"/>
  <c r="L159" i="132"/>
  <c r="P159" s="1"/>
  <c r="T159" s="1"/>
  <c r="M159"/>
  <c r="Q159" s="1"/>
  <c r="L226" i="85"/>
  <c r="P226" s="1"/>
  <c r="T226" s="1"/>
  <c r="I150" i="132"/>
  <c r="O150"/>
  <c r="S150" s="1"/>
  <c r="M169" i="124"/>
  <c r="Q169" s="1"/>
  <c r="L169"/>
  <c r="P169" s="1"/>
  <c r="T169" s="1"/>
  <c r="M264" i="86"/>
  <c r="Q264" s="1"/>
  <c r="L264"/>
  <c r="P264" s="1"/>
  <c r="T264" s="1"/>
  <c r="J173" i="124"/>
  <c r="N173"/>
  <c r="R173" s="1"/>
  <c r="M284" i="84"/>
  <c r="Q284" s="1"/>
  <c r="L284"/>
  <c r="P284" s="1"/>
  <c r="T284" s="1"/>
  <c r="N264" i="85"/>
  <c r="R264" s="1"/>
  <c r="J264"/>
  <c r="M211"/>
  <c r="Q211" s="1"/>
  <c r="L193"/>
  <c r="P193" s="1"/>
  <c r="T193" s="1"/>
  <c r="N150" i="132"/>
  <c r="R150" s="1"/>
  <c r="J150"/>
  <c r="N274" i="84"/>
  <c r="R274" s="1"/>
  <c r="J274"/>
  <c r="N197" i="109"/>
  <c r="R197" s="1"/>
  <c r="J197"/>
  <c r="N172" i="124"/>
  <c r="R172" s="1"/>
  <c r="J172"/>
  <c r="M173"/>
  <c r="Q173" s="1"/>
  <c r="L173"/>
  <c r="P173" s="1"/>
  <c r="T173" s="1"/>
  <c r="J254" i="85"/>
  <c r="L219"/>
  <c r="P219" s="1"/>
  <c r="T219" s="1"/>
  <c r="N193"/>
  <c r="R193" s="1"/>
  <c r="M188" i="109"/>
  <c r="Q188" s="1"/>
  <c r="L188"/>
  <c r="P188" s="1"/>
  <c r="T188" s="1"/>
  <c r="M160" i="124"/>
  <c r="Q160" s="1"/>
  <c r="L160"/>
  <c r="P160" s="1"/>
  <c r="T160" s="1"/>
  <c r="M274" i="84"/>
  <c r="Q274" s="1"/>
  <c r="L274"/>
  <c r="P274" s="1"/>
  <c r="T274" s="1"/>
  <c r="N200" i="109"/>
  <c r="R200" s="1"/>
  <c r="J200"/>
  <c r="M172" i="124"/>
  <c r="Q172" s="1"/>
  <c r="L172"/>
  <c r="P172" s="1"/>
  <c r="T172" s="1"/>
  <c r="N204" i="109"/>
  <c r="R204" s="1"/>
  <c r="J204"/>
  <c r="N268" i="86"/>
  <c r="R268" s="1"/>
  <c r="J268"/>
  <c r="M244" i="85"/>
  <c r="Q244" s="1"/>
  <c r="L244"/>
  <c r="P244" s="1"/>
  <c r="T244" s="1"/>
  <c r="L265"/>
  <c r="P265" s="1"/>
  <c r="T265" s="1"/>
  <c r="L237"/>
  <c r="P237" s="1"/>
  <c r="T237" s="1"/>
  <c r="M219"/>
  <c r="Q219" s="1"/>
  <c r="N244"/>
  <c r="R244" s="1"/>
  <c r="J244"/>
  <c r="L254"/>
  <c r="P254" s="1"/>
  <c r="T254" s="1"/>
  <c r="N219"/>
  <c r="R219" s="1"/>
  <c r="L257" i="86"/>
  <c r="P257" s="1"/>
  <c r="T257" s="1"/>
  <c r="N188" i="109"/>
  <c r="R188" s="1"/>
  <c r="J188"/>
  <c r="M147" i="132"/>
  <c r="Q147" s="1"/>
  <c r="L147"/>
  <c r="P147" s="1"/>
  <c r="T147" s="1"/>
  <c r="M196" i="109"/>
  <c r="Q196" s="1"/>
  <c r="L196"/>
  <c r="P196" s="1"/>
  <c r="T196" s="1"/>
  <c r="J169" i="124"/>
  <c r="N169"/>
  <c r="R169" s="1"/>
  <c r="N264" i="86"/>
  <c r="R264" s="1"/>
  <c r="J264"/>
  <c r="N284" i="84"/>
  <c r="R284" s="1"/>
  <c r="J284"/>
  <c r="M150" i="132"/>
  <c r="Q150" s="1"/>
  <c r="L150"/>
  <c r="P150" s="1"/>
  <c r="T150" s="1"/>
  <c r="M258" i="86"/>
  <c r="Q258" s="1"/>
  <c r="L258"/>
  <c r="P258" s="1"/>
  <c r="T258" s="1"/>
  <c r="J258"/>
  <c r="M200" i="109"/>
  <c r="Q200" s="1"/>
  <c r="L200"/>
  <c r="P200" s="1"/>
  <c r="T200" s="1"/>
  <c r="N275" i="84"/>
  <c r="R275" s="1"/>
  <c r="J275"/>
  <c r="N257" i="86"/>
  <c r="R257" s="1"/>
  <c r="O174" i="124"/>
  <c r="S174" s="1"/>
  <c r="L174"/>
  <c r="P174" s="1"/>
  <c r="T174" s="1"/>
  <c r="M145" i="132"/>
  <c r="Q145" s="1"/>
  <c r="L145"/>
  <c r="P145" s="1"/>
  <c r="T145" s="1"/>
  <c r="M264" i="85"/>
  <c r="Q264" s="1"/>
  <c r="L264"/>
  <c r="P264" s="1"/>
  <c r="T264" s="1"/>
  <c r="J243"/>
  <c r="N243"/>
  <c r="R243" s="1"/>
  <c r="L243"/>
  <c r="P243" s="1"/>
  <c r="T243" s="1"/>
  <c r="N160" i="124"/>
  <c r="R160" s="1"/>
  <c r="J160"/>
  <c r="M197" i="109"/>
  <c r="Q197" s="1"/>
  <c r="L197"/>
  <c r="P197" s="1"/>
  <c r="T197" s="1"/>
  <c r="N191"/>
  <c r="R191" s="1"/>
  <c r="J191"/>
  <c r="N187"/>
  <c r="R187" s="1"/>
  <c r="J187"/>
  <c r="L191"/>
  <c r="P191" s="1"/>
  <c r="T191" s="1"/>
  <c r="M191"/>
  <c r="Q191" s="1"/>
  <c r="N149" i="132"/>
  <c r="R149" s="1"/>
  <c r="J149"/>
  <c r="N203" i="109"/>
  <c r="R203" s="1"/>
  <c r="J203"/>
  <c r="M255" i="85"/>
  <c r="Q255" s="1"/>
  <c r="L255"/>
  <c r="P255" s="1"/>
  <c r="T255" s="1"/>
  <c r="M235"/>
  <c r="Q235" s="1"/>
  <c r="L235"/>
  <c r="P235" s="1"/>
  <c r="T235" s="1"/>
  <c r="M275" i="84"/>
  <c r="Q275" s="1"/>
  <c r="L275"/>
  <c r="P275" s="1"/>
  <c r="T275" s="1"/>
  <c r="N278"/>
  <c r="R278" s="1"/>
  <c r="J278"/>
  <c r="M203" i="109"/>
  <c r="Q203" s="1"/>
  <c r="L203"/>
  <c r="P203" s="1"/>
  <c r="T203" s="1"/>
  <c r="N255" i="85"/>
  <c r="R255" s="1"/>
  <c r="J255"/>
  <c r="M245"/>
  <c r="Q245" s="1"/>
  <c r="L245"/>
  <c r="P245" s="1"/>
  <c r="T245" s="1"/>
  <c r="J235"/>
  <c r="N235"/>
  <c r="R235" s="1"/>
  <c r="L162" i="124"/>
  <c r="P162" s="1"/>
  <c r="T162" s="1"/>
  <c r="L157" i="132"/>
  <c r="P157" s="1"/>
  <c r="T157" s="1"/>
  <c r="L149"/>
  <c r="P149" s="1"/>
  <c r="T149" s="1"/>
  <c r="I177" i="124"/>
  <c r="L177"/>
  <c r="P177" s="1"/>
  <c r="T177" s="1"/>
  <c r="J158"/>
  <c r="L158"/>
  <c r="P158" s="1"/>
  <c r="T158" s="1"/>
  <c r="J158" i="132"/>
  <c r="I176" i="124"/>
  <c r="L163"/>
  <c r="P163" s="1"/>
  <c r="T163" s="1"/>
  <c r="L158" i="132"/>
  <c r="P158" s="1"/>
  <c r="T158" s="1"/>
  <c r="J146"/>
  <c r="L176" i="124"/>
  <c r="P176" s="1"/>
  <c r="T176" s="1"/>
  <c r="I186" i="85"/>
  <c r="M186"/>
  <c r="Q186" s="1"/>
  <c r="L187" i="109"/>
  <c r="P187" s="1"/>
  <c r="T187" s="1"/>
  <c r="J159" i="124"/>
  <c r="L146" i="132"/>
  <c r="P146" s="1"/>
  <c r="T146" s="1"/>
  <c r="I229" i="85"/>
  <c r="J247"/>
  <c r="J239"/>
  <c r="L190"/>
  <c r="P190" s="1"/>
  <c r="T190" s="1"/>
  <c r="J263" i="86"/>
  <c r="J259"/>
  <c r="J272" i="84"/>
  <c r="J167" i="124"/>
  <c r="J154" i="132"/>
  <c r="I195" i="85"/>
  <c r="L212"/>
  <c r="P212" s="1"/>
  <c r="T212" s="1"/>
  <c r="N201"/>
  <c r="R201" s="1"/>
  <c r="M190"/>
  <c r="Q190" s="1"/>
  <c r="L195" i="109"/>
  <c r="P195" s="1"/>
  <c r="T195" s="1"/>
  <c r="L159" i="124"/>
  <c r="P159" s="1"/>
  <c r="T159" s="1"/>
  <c r="N267" i="85"/>
  <c r="R267" s="1"/>
  <c r="L239"/>
  <c r="P239" s="1"/>
  <c r="T239" s="1"/>
  <c r="N220"/>
  <c r="R220" s="1"/>
  <c r="L198"/>
  <c r="P198" s="1"/>
  <c r="T198" s="1"/>
  <c r="L263" i="86"/>
  <c r="P263" s="1"/>
  <c r="T263" s="1"/>
  <c r="L259"/>
  <c r="P259" s="1"/>
  <c r="T259" s="1"/>
  <c r="L167" i="124"/>
  <c r="P167" s="1"/>
  <c r="T167" s="1"/>
  <c r="L154" i="132"/>
  <c r="P154" s="1"/>
  <c r="T154" s="1"/>
  <c r="M239" i="85"/>
  <c r="Q239" s="1"/>
  <c r="I213"/>
  <c r="L251"/>
  <c r="P251" s="1"/>
  <c r="T251" s="1"/>
  <c r="J228"/>
  <c r="J217"/>
  <c r="J187"/>
  <c r="L267" i="86"/>
  <c r="P267" s="1"/>
  <c r="T267" s="1"/>
  <c r="L164" i="124"/>
  <c r="P164" s="1"/>
  <c r="T164" s="1"/>
  <c r="J190" i="85"/>
  <c r="J268"/>
  <c r="L263"/>
  <c r="P263" s="1"/>
  <c r="T263" s="1"/>
  <c r="L232"/>
  <c r="P232" s="1"/>
  <c r="T232" s="1"/>
  <c r="L195"/>
  <c r="P195" s="1"/>
  <c r="T195" s="1"/>
  <c r="J191"/>
  <c r="J255" i="86"/>
  <c r="L251"/>
  <c r="P251" s="1"/>
  <c r="T251" s="1"/>
  <c r="L277" i="84"/>
  <c r="P277" s="1"/>
  <c r="T277" s="1"/>
  <c r="J151" i="132"/>
  <c r="J240" i="85"/>
  <c r="J224"/>
  <c r="L217"/>
  <c r="P217" s="1"/>
  <c r="T217" s="1"/>
  <c r="M195"/>
  <c r="Q195" s="1"/>
  <c r="L187"/>
  <c r="P187" s="1"/>
  <c r="T187" s="1"/>
  <c r="L186"/>
  <c r="P186" s="1"/>
  <c r="T186" s="1"/>
  <c r="L268"/>
  <c r="P268" s="1"/>
  <c r="T268" s="1"/>
  <c r="L191"/>
  <c r="P191" s="1"/>
  <c r="T191" s="1"/>
  <c r="L255" i="86"/>
  <c r="P255" s="1"/>
  <c r="T255" s="1"/>
  <c r="L151" i="132"/>
  <c r="P151" s="1"/>
  <c r="T151" s="1"/>
  <c r="I214" i="85"/>
  <c r="J252"/>
  <c r="L240"/>
  <c r="P240" s="1"/>
  <c r="T240" s="1"/>
  <c r="L224"/>
  <c r="P224" s="1"/>
  <c r="T224" s="1"/>
  <c r="J221"/>
  <c r="J213"/>
  <c r="M191"/>
  <c r="Q191" s="1"/>
  <c r="J269" i="84"/>
  <c r="L260" i="86"/>
  <c r="P260" s="1"/>
  <c r="T260" s="1"/>
  <c r="L204" i="109"/>
  <c r="P204" s="1"/>
  <c r="T204" s="1"/>
  <c r="J168" i="124"/>
  <c r="L156"/>
  <c r="P156" s="1"/>
  <c r="T156" s="1"/>
  <c r="L155" i="132"/>
  <c r="P155" s="1"/>
  <c r="T155" s="1"/>
  <c r="L252" i="85"/>
  <c r="P252" s="1"/>
  <c r="T252" s="1"/>
  <c r="J248"/>
  <c r="J207"/>
  <c r="J199"/>
  <c r="L268" i="86"/>
  <c r="P268" s="1"/>
  <c r="T268" s="1"/>
  <c r="J281" i="84"/>
  <c r="J266"/>
  <c r="J192" i="109"/>
  <c r="J143" i="132"/>
  <c r="L168" i="124"/>
  <c r="P168" s="1"/>
  <c r="T168" s="1"/>
  <c r="L248" i="85"/>
  <c r="P248" s="1"/>
  <c r="T248" s="1"/>
  <c r="J203"/>
  <c r="L281" i="84"/>
  <c r="P281" s="1"/>
  <c r="T281" s="1"/>
  <c r="L192" i="109"/>
  <c r="P192" s="1"/>
  <c r="T192" s="1"/>
  <c r="L143" i="132"/>
  <c r="P143" s="1"/>
  <c r="T143" s="1"/>
  <c r="L207" i="85"/>
  <c r="P207" s="1"/>
  <c r="T207" s="1"/>
  <c r="I241"/>
  <c r="J269"/>
  <c r="L260"/>
  <c r="P260" s="1"/>
  <c r="T260" s="1"/>
  <c r="J241"/>
  <c r="L229"/>
  <c r="P229" s="1"/>
  <c r="T229" s="1"/>
  <c r="M207"/>
  <c r="Q207" s="1"/>
  <c r="J196"/>
  <c r="J188"/>
  <c r="L256" i="86"/>
  <c r="P256" s="1"/>
  <c r="T256" s="1"/>
  <c r="J252"/>
  <c r="L201" i="109"/>
  <c r="P201" s="1"/>
  <c r="T201" s="1"/>
  <c r="J161" i="124"/>
  <c r="L148" i="132"/>
  <c r="P148" s="1"/>
  <c r="T148" s="1"/>
  <c r="L233" i="85"/>
  <c r="P233" s="1"/>
  <c r="T233" s="1"/>
  <c r="L278" i="84"/>
  <c r="P278" s="1"/>
  <c r="T278" s="1"/>
  <c r="J189" i="109"/>
  <c r="J233" i="85"/>
  <c r="I233"/>
  <c r="L269"/>
  <c r="P269" s="1"/>
  <c r="T269" s="1"/>
  <c r="N229"/>
  <c r="R229" s="1"/>
  <c r="L196"/>
  <c r="P196" s="1"/>
  <c r="T196" s="1"/>
  <c r="L252" i="86"/>
  <c r="P252" s="1"/>
  <c r="T252" s="1"/>
  <c r="J144" i="132"/>
  <c r="L189" i="109"/>
  <c r="P189" s="1"/>
  <c r="T189" s="1"/>
  <c r="I225" i="85"/>
  <c r="L253"/>
  <c r="P253" s="1"/>
  <c r="T253" s="1"/>
  <c r="L225"/>
  <c r="P225" s="1"/>
  <c r="T225" s="1"/>
  <c r="L184"/>
  <c r="P184" s="1"/>
  <c r="T184" s="1"/>
  <c r="L205" i="109"/>
  <c r="P205" s="1"/>
  <c r="T205" s="1"/>
  <c r="L157" i="124"/>
  <c r="P157" s="1"/>
  <c r="T157" s="1"/>
  <c r="L152" i="132"/>
  <c r="P152" s="1"/>
  <c r="T152" s="1"/>
  <c r="I286" i="84"/>
  <c r="I163" i="132"/>
  <c r="J163"/>
  <c r="L163"/>
  <c r="P163" s="1"/>
  <c r="T163" s="1"/>
  <c r="O207" i="109"/>
  <c r="S207" s="1"/>
  <c r="I285" i="84"/>
  <c r="J285"/>
  <c r="M285"/>
  <c r="Q285" s="1"/>
  <c r="L285"/>
  <c r="P285" s="1"/>
  <c r="T285" s="1"/>
  <c r="I244" i="85"/>
  <c r="I240"/>
  <c r="I236"/>
  <c r="I232"/>
  <c r="I228"/>
  <c r="I224"/>
  <c r="I220"/>
  <c r="I216"/>
  <c r="I212"/>
  <c r="I208"/>
  <c r="I204"/>
  <c r="I200"/>
  <c r="I196"/>
  <c r="I192"/>
  <c r="I188"/>
  <c r="I184"/>
  <c r="I162" i="132"/>
  <c r="I175" i="124"/>
  <c r="I284" i="84"/>
  <c r="I161" i="132"/>
  <c r="I174" i="124"/>
  <c r="I283" i="84"/>
  <c r="I160" i="132"/>
  <c r="I173" i="124"/>
  <c r="I282" i="84"/>
  <c r="I275"/>
  <c r="I158" i="132"/>
  <c r="I169" i="124"/>
  <c r="I171"/>
  <c r="I159" i="132"/>
  <c r="I172" i="124"/>
  <c r="I281" i="84"/>
  <c r="I280"/>
  <c r="I279"/>
  <c r="I278"/>
  <c r="I155" i="132"/>
  <c r="I168" i="124"/>
  <c r="I277" i="84"/>
  <c r="I154" i="132"/>
  <c r="I167" i="124"/>
  <c r="I276" i="84"/>
  <c r="I153" i="132"/>
  <c r="I166" i="124"/>
  <c r="I270" i="84"/>
  <c r="I265"/>
  <c r="I163" i="124"/>
  <c r="I161"/>
  <c r="I152" i="132"/>
  <c r="I165" i="124"/>
  <c r="I274" i="84"/>
  <c r="I151" i="132"/>
  <c r="I164" i="124"/>
  <c r="I273" i="84"/>
  <c r="I272"/>
  <c r="I146" i="132"/>
  <c r="I271" i="84"/>
  <c r="I149" i="132"/>
  <c r="I162" i="124"/>
  <c r="I143" i="132"/>
  <c r="I266" i="84"/>
  <c r="I269"/>
  <c r="I145" i="132"/>
  <c r="I148"/>
  <c r="I147"/>
  <c r="I160" i="124"/>
  <c r="I268" i="84"/>
  <c r="I159" i="124"/>
  <c r="I158"/>
  <c r="I267" i="84"/>
  <c r="I157" i="124"/>
  <c r="I156"/>
  <c r="F142" i="132"/>
  <c r="D142"/>
  <c r="H155" i="124"/>
  <c r="O155" s="1"/>
  <c r="S155" s="1"/>
  <c r="F155"/>
  <c r="D155"/>
  <c r="H186" i="109"/>
  <c r="O186" s="1"/>
  <c r="S186" s="1"/>
  <c r="F186"/>
  <c r="D186"/>
  <c r="H264" i="84"/>
  <c r="O264" s="1"/>
  <c r="S264" s="1"/>
  <c r="F264"/>
  <c r="D264"/>
  <c r="F248" i="86"/>
  <c r="D248"/>
  <c r="F141" i="132"/>
  <c r="D141"/>
  <c r="F154" i="124"/>
  <c r="D154"/>
  <c r="H185" i="109"/>
  <c r="O185" s="1"/>
  <c r="S185" s="1"/>
  <c r="F185"/>
  <c r="D185"/>
  <c r="H263" i="84"/>
  <c r="O263" s="1"/>
  <c r="S263" s="1"/>
  <c r="F263"/>
  <c r="D263"/>
  <c r="F247" i="86"/>
  <c r="D247"/>
  <c r="H312" i="169"/>
  <c r="F312"/>
  <c r="D312"/>
  <c r="H311"/>
  <c r="F311"/>
  <c r="D311"/>
  <c r="H310"/>
  <c r="F310"/>
  <c r="D310"/>
  <c r="H309"/>
  <c r="F309"/>
  <c r="D309"/>
  <c r="H308"/>
  <c r="F308"/>
  <c r="D308"/>
  <c r="H307"/>
  <c r="F307"/>
  <c r="D307"/>
  <c r="H306"/>
  <c r="F306"/>
  <c r="D306"/>
  <c r="H305"/>
  <c r="F305"/>
  <c r="D305"/>
  <c r="H304"/>
  <c r="F304"/>
  <c r="D304"/>
  <c r="H303"/>
  <c r="F303"/>
  <c r="D303"/>
  <c r="H302"/>
  <c r="F302"/>
  <c r="D302"/>
  <c r="H301"/>
  <c r="F301"/>
  <c r="D301"/>
  <c r="H300"/>
  <c r="F300"/>
  <c r="D300"/>
  <c r="H299"/>
  <c r="F299"/>
  <c r="D299"/>
  <c r="H298"/>
  <c r="F298"/>
  <c r="D298"/>
  <c r="H297"/>
  <c r="F297"/>
  <c r="D297"/>
  <c r="H296"/>
  <c r="F296"/>
  <c r="D296"/>
  <c r="H295"/>
  <c r="F295"/>
  <c r="D295"/>
  <c r="H294"/>
  <c r="F294"/>
  <c r="D294"/>
  <c r="H293"/>
  <c r="F293"/>
  <c r="D293"/>
  <c r="H292"/>
  <c r="F292"/>
  <c r="D292"/>
  <c r="H291"/>
  <c r="F291"/>
  <c r="D291"/>
  <c r="H290"/>
  <c r="F290"/>
  <c r="D290"/>
  <c r="H289"/>
  <c r="F289"/>
  <c r="D289"/>
  <c r="H288"/>
  <c r="F288"/>
  <c r="D288"/>
  <c r="H287"/>
  <c r="F287"/>
  <c r="D287"/>
  <c r="H286"/>
  <c r="F286"/>
  <c r="D286"/>
  <c r="H285"/>
  <c r="F285"/>
  <c r="D285"/>
  <c r="H284"/>
  <c r="F284"/>
  <c r="D284"/>
  <c r="H283"/>
  <c r="F283"/>
  <c r="D283"/>
  <c r="H282"/>
  <c r="F282"/>
  <c r="D282"/>
  <c r="H281"/>
  <c r="F281"/>
  <c r="D281"/>
  <c r="H280"/>
  <c r="F280"/>
  <c r="D280"/>
  <c r="H279"/>
  <c r="F279"/>
  <c r="D279"/>
  <c r="H278"/>
  <c r="F278"/>
  <c r="D278"/>
  <c r="H277"/>
  <c r="F277"/>
  <c r="D277"/>
  <c r="H276"/>
  <c r="F276"/>
  <c r="D276"/>
  <c r="H275"/>
  <c r="F275"/>
  <c r="D275"/>
  <c r="H274"/>
  <c r="F274"/>
  <c r="D274"/>
  <c r="H273"/>
  <c r="F273"/>
  <c r="D273"/>
  <c r="H272"/>
  <c r="F272"/>
  <c r="D272"/>
  <c r="H271"/>
  <c r="F271"/>
  <c r="D271"/>
  <c r="H270"/>
  <c r="F270"/>
  <c r="D270"/>
  <c r="H269"/>
  <c r="F269"/>
  <c r="D269"/>
  <c r="H268"/>
  <c r="F268"/>
  <c r="D268"/>
  <c r="H267"/>
  <c r="F267"/>
  <c r="D267"/>
  <c r="H266"/>
  <c r="F266"/>
  <c r="D266"/>
  <c r="H265"/>
  <c r="F265"/>
  <c r="D265"/>
  <c r="H264"/>
  <c r="F264"/>
  <c r="D264"/>
  <c r="H263"/>
  <c r="F263"/>
  <c r="D263"/>
  <c r="H262"/>
  <c r="F262"/>
  <c r="D262"/>
  <c r="H261"/>
  <c r="F261"/>
  <c r="D261"/>
  <c r="H260"/>
  <c r="F260"/>
  <c r="D260"/>
  <c r="H259"/>
  <c r="F259"/>
  <c r="D259"/>
  <c r="H258"/>
  <c r="F258"/>
  <c r="D258"/>
  <c r="H257"/>
  <c r="F257"/>
  <c r="D257"/>
  <c r="H256"/>
  <c r="F256"/>
  <c r="D256"/>
  <c r="H255"/>
  <c r="F255"/>
  <c r="D255"/>
  <c r="H254"/>
  <c r="F254"/>
  <c r="D254"/>
  <c r="H253"/>
  <c r="F253"/>
  <c r="D253"/>
  <c r="H252"/>
  <c r="F252"/>
  <c r="D252"/>
  <c r="H251"/>
  <c r="F251"/>
  <c r="D251"/>
  <c r="H250"/>
  <c r="F250"/>
  <c r="D250"/>
  <c r="H249"/>
  <c r="F249"/>
  <c r="D249"/>
  <c r="H248"/>
  <c r="F248"/>
  <c r="D248"/>
  <c r="H247"/>
  <c r="F247"/>
  <c r="D247"/>
  <c r="H246"/>
  <c r="F246"/>
  <c r="D246"/>
  <c r="H245"/>
  <c r="F245"/>
  <c r="D245"/>
  <c r="H244"/>
  <c r="F244"/>
  <c r="D244"/>
  <c r="H243"/>
  <c r="F243"/>
  <c r="D243"/>
  <c r="H242"/>
  <c r="F242"/>
  <c r="D242"/>
  <c r="H241"/>
  <c r="F241"/>
  <c r="D241"/>
  <c r="H240"/>
  <c r="F240"/>
  <c r="D240"/>
  <c r="H239"/>
  <c r="F239"/>
  <c r="D239"/>
  <c r="H238"/>
  <c r="F238"/>
  <c r="D238"/>
  <c r="H237"/>
  <c r="F237"/>
  <c r="D237"/>
  <c r="H236"/>
  <c r="F236"/>
  <c r="D236"/>
  <c r="H235"/>
  <c r="F235"/>
  <c r="D235"/>
  <c r="H234"/>
  <c r="F234"/>
  <c r="D234"/>
  <c r="H233"/>
  <c r="F233"/>
  <c r="D233"/>
  <c r="H232"/>
  <c r="F232"/>
  <c r="D232"/>
  <c r="H231"/>
  <c r="F231"/>
  <c r="D231"/>
  <c r="H230"/>
  <c r="F230"/>
  <c r="D230"/>
  <c r="H229"/>
  <c r="F229"/>
  <c r="D229"/>
  <c r="H228"/>
  <c r="F228"/>
  <c r="D228"/>
  <c r="H227"/>
  <c r="F227"/>
  <c r="D227"/>
  <c r="H226"/>
  <c r="F226"/>
  <c r="D226"/>
  <c r="H225"/>
  <c r="F225"/>
  <c r="D225"/>
  <c r="H224"/>
  <c r="F224"/>
  <c r="D224"/>
  <c r="H223"/>
  <c r="F223"/>
  <c r="D223"/>
  <c r="H222"/>
  <c r="F222"/>
  <c r="D222"/>
  <c r="H221"/>
  <c r="F221"/>
  <c r="D221"/>
  <c r="H220"/>
  <c r="F220"/>
  <c r="D220"/>
  <c r="H219"/>
  <c r="F219"/>
  <c r="D219"/>
  <c r="H218"/>
  <c r="F218"/>
  <c r="D218"/>
  <c r="H217"/>
  <c r="F217"/>
  <c r="D217"/>
  <c r="H216"/>
  <c r="F216"/>
  <c r="D216"/>
  <c r="H215"/>
  <c r="F215"/>
  <c r="D215"/>
  <c r="H214"/>
  <c r="F214"/>
  <c r="D214"/>
  <c r="H213"/>
  <c r="F213"/>
  <c r="D213"/>
  <c r="H212"/>
  <c r="F212"/>
  <c r="D212"/>
  <c r="H211"/>
  <c r="F211"/>
  <c r="D211"/>
  <c r="H210"/>
  <c r="F210"/>
  <c r="D210"/>
  <c r="H209"/>
  <c r="F209"/>
  <c r="D209"/>
  <c r="H208"/>
  <c r="F208"/>
  <c r="D208"/>
  <c r="H207"/>
  <c r="F207"/>
  <c r="D207"/>
  <c r="H206"/>
  <c r="F206"/>
  <c r="D206"/>
  <c r="H205"/>
  <c r="F205"/>
  <c r="D205"/>
  <c r="H204"/>
  <c r="F204"/>
  <c r="D204"/>
  <c r="H203"/>
  <c r="F203"/>
  <c r="D203"/>
  <c r="H202"/>
  <c r="F202"/>
  <c r="D202"/>
  <c r="H201"/>
  <c r="F201"/>
  <c r="D201"/>
  <c r="H200"/>
  <c r="F200"/>
  <c r="D200"/>
  <c r="H199"/>
  <c r="F199"/>
  <c r="D199"/>
  <c r="H198"/>
  <c r="F198"/>
  <c r="D198"/>
  <c r="H197"/>
  <c r="F197"/>
  <c r="D197"/>
  <c r="H196"/>
  <c r="F196"/>
  <c r="D196"/>
  <c r="H195"/>
  <c r="F195"/>
  <c r="D195"/>
  <c r="H194"/>
  <c r="F194"/>
  <c r="D194"/>
  <c r="H193"/>
  <c r="F193"/>
  <c r="D193"/>
  <c r="H192"/>
  <c r="F192"/>
  <c r="D192"/>
  <c r="H191"/>
  <c r="F191"/>
  <c r="D191"/>
  <c r="H190"/>
  <c r="F190"/>
  <c r="D190"/>
  <c r="H189"/>
  <c r="F189"/>
  <c r="D189"/>
  <c r="H188"/>
  <c r="F188"/>
  <c r="D188"/>
  <c r="H187"/>
  <c r="F187"/>
  <c r="D187"/>
  <c r="H186"/>
  <c r="F186"/>
  <c r="D186"/>
  <c r="H185"/>
  <c r="F185"/>
  <c r="D185"/>
  <c r="H184"/>
  <c r="F184"/>
  <c r="D184"/>
  <c r="H183"/>
  <c r="F183"/>
  <c r="D183"/>
  <c r="H182"/>
  <c r="F182"/>
  <c r="D182"/>
  <c r="H181"/>
  <c r="F181"/>
  <c r="D181"/>
  <c r="H180"/>
  <c r="F180"/>
  <c r="D180"/>
  <c r="H179"/>
  <c r="F179"/>
  <c r="D179"/>
  <c r="H178"/>
  <c r="F178"/>
  <c r="D178"/>
  <c r="H177"/>
  <c r="F177"/>
  <c r="D177"/>
  <c r="H176"/>
  <c r="F176"/>
  <c r="D176"/>
  <c r="H175"/>
  <c r="F175"/>
  <c r="D175"/>
  <c r="H174"/>
  <c r="F174"/>
  <c r="D174"/>
  <c r="H173"/>
  <c r="F173"/>
  <c r="D173"/>
  <c r="H172"/>
  <c r="F172"/>
  <c r="D172"/>
  <c r="H171"/>
  <c r="F171"/>
  <c r="D171"/>
  <c r="H170"/>
  <c r="F170"/>
  <c r="D170"/>
  <c r="H169"/>
  <c r="F169"/>
  <c r="D169"/>
  <c r="H168"/>
  <c r="F168"/>
  <c r="D168"/>
  <c r="H167"/>
  <c r="F167"/>
  <c r="D167"/>
  <c r="H166"/>
  <c r="F166"/>
  <c r="D166"/>
  <c r="H165"/>
  <c r="F165"/>
  <c r="D165"/>
  <c r="H164"/>
  <c r="F164"/>
  <c r="D164"/>
  <c r="H163"/>
  <c r="F163"/>
  <c r="D163"/>
  <c r="H162"/>
  <c r="F162"/>
  <c r="D162"/>
  <c r="H161"/>
  <c r="F161"/>
  <c r="D161"/>
  <c r="H160"/>
  <c r="F160"/>
  <c r="D160"/>
  <c r="H159"/>
  <c r="F159"/>
  <c r="D159"/>
  <c r="H158"/>
  <c r="F158"/>
  <c r="D158"/>
  <c r="H157"/>
  <c r="F157"/>
  <c r="D157"/>
  <c r="H156"/>
  <c r="F156"/>
  <c r="D156"/>
  <c r="H155"/>
  <c r="F155"/>
  <c r="D155"/>
  <c r="H154"/>
  <c r="F154"/>
  <c r="D154"/>
  <c r="H153"/>
  <c r="F153"/>
  <c r="D153"/>
  <c r="H152"/>
  <c r="F152"/>
  <c r="D152"/>
  <c r="H151"/>
  <c r="F151"/>
  <c r="D151"/>
  <c r="H150"/>
  <c r="F150"/>
  <c r="D150"/>
  <c r="H149"/>
  <c r="F149"/>
  <c r="D149"/>
  <c r="H148"/>
  <c r="F148"/>
  <c r="D148"/>
  <c r="H147"/>
  <c r="F147"/>
  <c r="D147"/>
  <c r="H146"/>
  <c r="F146"/>
  <c r="D146"/>
  <c r="H145"/>
  <c r="F145"/>
  <c r="D145"/>
  <c r="H144"/>
  <c r="F144"/>
  <c r="D144"/>
  <c r="H143"/>
  <c r="F143"/>
  <c r="D143"/>
  <c r="H142"/>
  <c r="F142"/>
  <c r="D142"/>
  <c r="H141"/>
  <c r="F141"/>
  <c r="D141"/>
  <c r="H140"/>
  <c r="F140"/>
  <c r="D140"/>
  <c r="H139"/>
  <c r="F139"/>
  <c r="D139"/>
  <c r="H138"/>
  <c r="F138"/>
  <c r="D138"/>
  <c r="H137"/>
  <c r="F137"/>
  <c r="D137"/>
  <c r="H136"/>
  <c r="F136"/>
  <c r="D136"/>
  <c r="H135"/>
  <c r="F135"/>
  <c r="D135"/>
  <c r="H134"/>
  <c r="F134"/>
  <c r="D134"/>
  <c r="H133"/>
  <c r="F133"/>
  <c r="D133"/>
  <c r="H132"/>
  <c r="F132"/>
  <c r="D132"/>
  <c r="H131"/>
  <c r="F131"/>
  <c r="D131"/>
  <c r="H130"/>
  <c r="F130"/>
  <c r="D130"/>
  <c r="H129"/>
  <c r="F129"/>
  <c r="D129"/>
  <c r="H128"/>
  <c r="F128"/>
  <c r="D128"/>
  <c r="H127"/>
  <c r="F127"/>
  <c r="D127"/>
  <c r="H126"/>
  <c r="F126"/>
  <c r="D126"/>
  <c r="H125"/>
  <c r="F125"/>
  <c r="D125"/>
  <c r="H124"/>
  <c r="F124"/>
  <c r="D124"/>
  <c r="H123"/>
  <c r="F123"/>
  <c r="D123"/>
  <c r="H122"/>
  <c r="F122"/>
  <c r="D122"/>
  <c r="H121"/>
  <c r="F121"/>
  <c r="D121"/>
  <c r="H120"/>
  <c r="F120"/>
  <c r="D120"/>
  <c r="H119"/>
  <c r="F119"/>
  <c r="D119"/>
  <c r="H118"/>
  <c r="F118"/>
  <c r="D118"/>
  <c r="H117"/>
  <c r="F117"/>
  <c r="D117"/>
  <c r="H116"/>
  <c r="F116"/>
  <c r="D116"/>
  <c r="H115"/>
  <c r="F115"/>
  <c r="D115"/>
  <c r="H114"/>
  <c r="F114"/>
  <c r="D114"/>
  <c r="H113"/>
  <c r="F113"/>
  <c r="D113"/>
  <c r="H112"/>
  <c r="F112"/>
  <c r="D112"/>
  <c r="H111"/>
  <c r="F111"/>
  <c r="D111"/>
  <c r="H110"/>
  <c r="F110"/>
  <c r="D110"/>
  <c r="H109"/>
  <c r="F109"/>
  <c r="D109"/>
  <c r="H108"/>
  <c r="F108"/>
  <c r="D108"/>
  <c r="H107"/>
  <c r="F107"/>
  <c r="D107"/>
  <c r="H106"/>
  <c r="F106"/>
  <c r="D106"/>
  <c r="H105"/>
  <c r="F105"/>
  <c r="D105"/>
  <c r="H104"/>
  <c r="F104"/>
  <c r="D104"/>
  <c r="H103"/>
  <c r="F103"/>
  <c r="D103"/>
  <c r="H102"/>
  <c r="F102"/>
  <c r="D102"/>
  <c r="H101"/>
  <c r="F101"/>
  <c r="D101"/>
  <c r="H100"/>
  <c r="F100"/>
  <c r="D100"/>
  <c r="H99"/>
  <c r="F99"/>
  <c r="D99"/>
  <c r="H98"/>
  <c r="F98"/>
  <c r="D98"/>
  <c r="H97"/>
  <c r="F97"/>
  <c r="D97"/>
  <c r="H96"/>
  <c r="F96"/>
  <c r="D96"/>
  <c r="H95"/>
  <c r="F95"/>
  <c r="D95"/>
  <c r="H94"/>
  <c r="F94"/>
  <c r="D94"/>
  <c r="H93"/>
  <c r="F93"/>
  <c r="D93"/>
  <c r="H92"/>
  <c r="F92"/>
  <c r="D92"/>
  <c r="H91"/>
  <c r="F91"/>
  <c r="D91"/>
  <c r="H90"/>
  <c r="F90"/>
  <c r="D90"/>
  <c r="H89"/>
  <c r="F89"/>
  <c r="D89"/>
  <c r="H88"/>
  <c r="F88"/>
  <c r="D88"/>
  <c r="H87"/>
  <c r="F87"/>
  <c r="D87"/>
  <c r="K86"/>
  <c r="H86"/>
  <c r="F86"/>
  <c r="D86"/>
  <c r="K85"/>
  <c r="H85"/>
  <c r="F85"/>
  <c r="D85"/>
  <c r="K84"/>
  <c r="H84"/>
  <c r="F84"/>
  <c r="D84"/>
  <c r="K83"/>
  <c r="H83"/>
  <c r="F83"/>
  <c r="D83"/>
  <c r="K82"/>
  <c r="H82"/>
  <c r="F82"/>
  <c r="D82"/>
  <c r="K81"/>
  <c r="H81"/>
  <c r="F81"/>
  <c r="D81"/>
  <c r="K80"/>
  <c r="H80"/>
  <c r="F80"/>
  <c r="D80"/>
  <c r="K79"/>
  <c r="H79"/>
  <c r="F79"/>
  <c r="D79"/>
  <c r="K78"/>
  <c r="H78"/>
  <c r="F78"/>
  <c r="D78"/>
  <c r="K77"/>
  <c r="H77"/>
  <c r="K76"/>
  <c r="H76"/>
  <c r="K75"/>
  <c r="H75"/>
  <c r="K74"/>
  <c r="H74"/>
  <c r="F74"/>
  <c r="D74"/>
  <c r="K73"/>
  <c r="H73"/>
  <c r="F73"/>
  <c r="D73"/>
  <c r="K72"/>
  <c r="H72"/>
  <c r="F72"/>
  <c r="D72"/>
  <c r="K71"/>
  <c r="H71"/>
  <c r="F71"/>
  <c r="D71"/>
  <c r="K70"/>
  <c r="H70"/>
  <c r="F70"/>
  <c r="D70"/>
  <c r="K69"/>
  <c r="H69"/>
  <c r="F69"/>
  <c r="D69"/>
  <c r="K68"/>
  <c r="H68"/>
  <c r="K67"/>
  <c r="H67"/>
  <c r="F67"/>
  <c r="D67"/>
  <c r="K66"/>
  <c r="H66"/>
  <c r="F66"/>
  <c r="D66"/>
  <c r="K65"/>
  <c r="H65"/>
  <c r="F65"/>
  <c r="D65"/>
  <c r="K64"/>
  <c r="H64"/>
  <c r="F64"/>
  <c r="D64"/>
  <c r="K63"/>
  <c r="H63"/>
  <c r="F63"/>
  <c r="D63"/>
  <c r="K62"/>
  <c r="H62"/>
  <c r="F62"/>
  <c r="D62"/>
  <c r="K61"/>
  <c r="H61"/>
  <c r="F61"/>
  <c r="D61"/>
  <c r="K60"/>
  <c r="H60"/>
  <c r="F60"/>
  <c r="D60"/>
  <c r="K59"/>
  <c r="H59"/>
  <c r="F59"/>
  <c r="D59"/>
  <c r="K58"/>
  <c r="H58"/>
  <c r="F58"/>
  <c r="D58"/>
  <c r="K57"/>
  <c r="H57"/>
  <c r="F57"/>
  <c r="D57"/>
  <c r="K56"/>
  <c r="H56"/>
  <c r="F56"/>
  <c r="D56"/>
  <c r="K55"/>
  <c r="H55"/>
  <c r="F55"/>
  <c r="D55"/>
  <c r="K54"/>
  <c r="H54"/>
  <c r="F54"/>
  <c r="D54"/>
  <c r="K53"/>
  <c r="H53"/>
  <c r="F53"/>
  <c r="D53"/>
  <c r="K52"/>
  <c r="H52"/>
  <c r="F52"/>
  <c r="D52"/>
  <c r="K51"/>
  <c r="H51"/>
  <c r="F51"/>
  <c r="D51"/>
  <c r="K50"/>
  <c r="H50"/>
  <c r="F50"/>
  <c r="D50"/>
  <c r="K49"/>
  <c r="H49"/>
  <c r="F49"/>
  <c r="D49"/>
  <c r="K48"/>
  <c r="H48"/>
  <c r="F48"/>
  <c r="D48"/>
  <c r="K47"/>
  <c r="H47"/>
  <c r="F47"/>
  <c r="D47"/>
  <c r="K46"/>
  <c r="H46"/>
  <c r="F46"/>
  <c r="D46"/>
  <c r="K45"/>
  <c r="H45"/>
  <c r="F45"/>
  <c r="D45"/>
  <c r="K44"/>
  <c r="H44"/>
  <c r="F44"/>
  <c r="D44"/>
  <c r="K43"/>
  <c r="H43"/>
  <c r="F43"/>
  <c r="D43"/>
  <c r="K42"/>
  <c r="H42"/>
  <c r="F42"/>
  <c r="D42"/>
  <c r="K41"/>
  <c r="H41"/>
  <c r="F41"/>
  <c r="D41"/>
  <c r="K40"/>
  <c r="H40"/>
  <c r="F40"/>
  <c r="D40"/>
  <c r="K39"/>
  <c r="H39"/>
  <c r="F39"/>
  <c r="D39"/>
  <c r="K38"/>
  <c r="H38"/>
  <c r="F38"/>
  <c r="D38"/>
  <c r="K37"/>
  <c r="H37"/>
  <c r="F37"/>
  <c r="D37"/>
  <c r="K36"/>
  <c r="H36"/>
  <c r="F36"/>
  <c r="D36"/>
  <c r="K35"/>
  <c r="H35"/>
  <c r="F35"/>
  <c r="D35"/>
  <c r="K34"/>
  <c r="H34"/>
  <c r="F34"/>
  <c r="D34"/>
  <c r="K33"/>
  <c r="H33"/>
  <c r="F33"/>
  <c r="D33"/>
  <c r="K32"/>
  <c r="H32"/>
  <c r="F32"/>
  <c r="D32"/>
  <c r="K31"/>
  <c r="H31"/>
  <c r="F31"/>
  <c r="D31"/>
  <c r="K30"/>
  <c r="H30"/>
  <c r="F30"/>
  <c r="D30"/>
  <c r="K29"/>
  <c r="H29"/>
  <c r="F29"/>
  <c r="D29"/>
  <c r="K28"/>
  <c r="H28"/>
  <c r="F28"/>
  <c r="D28"/>
  <c r="K27"/>
  <c r="H27"/>
  <c r="F27"/>
  <c r="D27"/>
  <c r="K26"/>
  <c r="H26"/>
  <c r="F26"/>
  <c r="D26"/>
  <c r="K25"/>
  <c r="H25"/>
  <c r="F25"/>
  <c r="D25"/>
  <c r="K24"/>
  <c r="H24"/>
  <c r="F24"/>
  <c r="D24"/>
  <c r="K23"/>
  <c r="H23"/>
  <c r="F23"/>
  <c r="D23"/>
  <c r="K22"/>
  <c r="H22"/>
  <c r="F22"/>
  <c r="D22"/>
  <c r="K21"/>
  <c r="H21"/>
  <c r="F21"/>
  <c r="D21"/>
  <c r="K20"/>
  <c r="H20"/>
  <c r="F20"/>
  <c r="D20"/>
  <c r="K19"/>
  <c r="H19"/>
  <c r="F19"/>
  <c r="D19"/>
  <c r="K18"/>
  <c r="H18"/>
  <c r="F18"/>
  <c r="D18"/>
  <c r="K17"/>
  <c r="H17"/>
  <c r="F17"/>
  <c r="D17"/>
  <c r="K16"/>
  <c r="H16"/>
  <c r="F16"/>
  <c r="D16"/>
  <c r="K15"/>
  <c r="H15"/>
  <c r="F15"/>
  <c r="D15"/>
  <c r="K14"/>
  <c r="H14"/>
  <c r="D14"/>
  <c r="K13"/>
  <c r="H13"/>
  <c r="F13"/>
  <c r="D13"/>
  <c r="K12"/>
  <c r="H12"/>
  <c r="F12"/>
  <c r="D12"/>
  <c r="K11"/>
  <c r="H11"/>
  <c r="F11"/>
  <c r="D11"/>
  <c r="K10"/>
  <c r="H10"/>
  <c r="F10"/>
  <c r="D10"/>
  <c r="H9"/>
  <c r="F9"/>
  <c r="D9"/>
  <c r="V3"/>
  <c r="V2"/>
  <c r="V1"/>
  <c r="H242" i="86"/>
  <c r="O242" s="1"/>
  <c r="S242" s="1"/>
  <c r="H243"/>
  <c r="O243" s="1"/>
  <c r="S243" s="1"/>
  <c r="H244"/>
  <c r="O244" s="1"/>
  <c r="S244" s="1"/>
  <c r="H245"/>
  <c r="O245" s="1"/>
  <c r="S245" s="1"/>
  <c r="H246"/>
  <c r="O246" s="1"/>
  <c r="S246" s="1"/>
  <c r="F246"/>
  <c r="D246"/>
  <c r="H262" i="84"/>
  <c r="O262" s="1"/>
  <c r="S262" s="1"/>
  <c r="F262"/>
  <c r="D262"/>
  <c r="F184" i="109"/>
  <c r="D184"/>
  <c r="H153" i="124"/>
  <c r="O153" s="1"/>
  <c r="S153" s="1"/>
  <c r="H154"/>
  <c r="O154" s="1"/>
  <c r="S154" s="1"/>
  <c r="F153"/>
  <c r="D153"/>
  <c r="H140" i="132"/>
  <c r="O140" s="1"/>
  <c r="S140" s="1"/>
  <c r="H141"/>
  <c r="O141" s="1"/>
  <c r="S141" s="1"/>
  <c r="H142"/>
  <c r="O142" s="1"/>
  <c r="S142" s="1"/>
  <c r="F140"/>
  <c r="D140"/>
  <c r="H138"/>
  <c r="O138" s="1"/>
  <c r="S138" s="1"/>
  <c r="H139"/>
  <c r="O139" s="1"/>
  <c r="S139" s="1"/>
  <c r="H151" i="124"/>
  <c r="O151" s="1"/>
  <c r="S151" s="1"/>
  <c r="H152"/>
  <c r="O152" s="1"/>
  <c r="S152" s="1"/>
  <c r="F139" i="132"/>
  <c r="D139"/>
  <c r="F152" i="124"/>
  <c r="D152"/>
  <c r="F183" i="109"/>
  <c r="D183"/>
  <c r="H261" i="84"/>
  <c r="O261" s="1"/>
  <c r="S261" s="1"/>
  <c r="F261"/>
  <c r="D261"/>
  <c r="F245" i="86"/>
  <c r="D245"/>
  <c r="F138" i="132"/>
  <c r="D138"/>
  <c r="F151" i="124"/>
  <c r="D151"/>
  <c r="F182" i="109"/>
  <c r="D182"/>
  <c r="H260" i="84"/>
  <c r="O260" s="1"/>
  <c r="S260" s="1"/>
  <c r="F260"/>
  <c r="D260"/>
  <c r="F244" i="86"/>
  <c r="D244"/>
  <c r="H137" i="132"/>
  <c r="O137" s="1"/>
  <c r="S137" s="1"/>
  <c r="F137"/>
  <c r="D137"/>
  <c r="F150" i="124"/>
  <c r="D150"/>
  <c r="F181" i="109"/>
  <c r="D181"/>
  <c r="H259" i="84"/>
  <c r="O259" s="1"/>
  <c r="S259" s="1"/>
  <c r="F259"/>
  <c r="D259"/>
  <c r="F243" i="86"/>
  <c r="H136" i="132"/>
  <c r="O136" s="1"/>
  <c r="S136" s="1"/>
  <c r="F136"/>
  <c r="D136"/>
  <c r="F149" i="124"/>
  <c r="D149"/>
  <c r="F180" i="109"/>
  <c r="D180"/>
  <c r="H258" i="84"/>
  <c r="O258" s="1"/>
  <c r="S258" s="1"/>
  <c r="F258"/>
  <c r="D258"/>
  <c r="F242" i="86"/>
  <c r="H235"/>
  <c r="O235" s="1"/>
  <c r="S235" s="1"/>
  <c r="H236"/>
  <c r="O236" s="1"/>
  <c r="S236" s="1"/>
  <c r="H237"/>
  <c r="O237" s="1"/>
  <c r="S237" s="1"/>
  <c r="H238"/>
  <c r="O238" s="1"/>
  <c r="S238" s="1"/>
  <c r="H239"/>
  <c r="O239" s="1"/>
  <c r="S239" s="1"/>
  <c r="H240"/>
  <c r="O240" s="1"/>
  <c r="S240" s="1"/>
  <c r="H241"/>
  <c r="O241" s="1"/>
  <c r="S241" s="1"/>
  <c r="F241"/>
  <c r="H257" i="84"/>
  <c r="O257" s="1"/>
  <c r="S257" s="1"/>
  <c r="F257"/>
  <c r="D257"/>
  <c r="H170" i="109"/>
  <c r="O170" s="1"/>
  <c r="S170" s="1"/>
  <c r="H171"/>
  <c r="O171" s="1"/>
  <c r="S171" s="1"/>
  <c r="H172"/>
  <c r="O172" s="1"/>
  <c r="S172" s="1"/>
  <c r="H173"/>
  <c r="O173" s="1"/>
  <c r="S173" s="1"/>
  <c r="H174"/>
  <c r="O174" s="1"/>
  <c r="S174" s="1"/>
  <c r="H175"/>
  <c r="O175" s="1"/>
  <c r="S175" s="1"/>
  <c r="H176"/>
  <c r="O176" s="1"/>
  <c r="S176" s="1"/>
  <c r="H177"/>
  <c r="O177" s="1"/>
  <c r="S177" s="1"/>
  <c r="H178"/>
  <c r="O178" s="1"/>
  <c r="S178" s="1"/>
  <c r="H179"/>
  <c r="O179" s="1"/>
  <c r="S179" s="1"/>
  <c r="H180"/>
  <c r="O180" s="1"/>
  <c r="S180" s="1"/>
  <c r="H181"/>
  <c r="O181" s="1"/>
  <c r="S181" s="1"/>
  <c r="H182"/>
  <c r="O182" s="1"/>
  <c r="S182" s="1"/>
  <c r="H183"/>
  <c r="O183" s="1"/>
  <c r="S183" s="1"/>
  <c r="H184"/>
  <c r="O184" s="1"/>
  <c r="S184" s="1"/>
  <c r="F179"/>
  <c r="D179"/>
  <c r="H143" i="124"/>
  <c r="O143" s="1"/>
  <c r="S143" s="1"/>
  <c r="H144"/>
  <c r="O144" s="1"/>
  <c r="S144" s="1"/>
  <c r="H145"/>
  <c r="O145" s="1"/>
  <c r="S145" s="1"/>
  <c r="H146"/>
  <c r="O146" s="1"/>
  <c r="S146" s="1"/>
  <c r="H147"/>
  <c r="O147" s="1"/>
  <c r="S147" s="1"/>
  <c r="H148"/>
  <c r="O148" s="1"/>
  <c r="S148" s="1"/>
  <c r="H149"/>
  <c r="O149" s="1"/>
  <c r="S149" s="1"/>
  <c r="H150"/>
  <c r="O150" s="1"/>
  <c r="S150" s="1"/>
  <c r="F148"/>
  <c r="D148"/>
  <c r="H135" i="132"/>
  <c r="O135" s="1"/>
  <c r="S135" s="1"/>
  <c r="F135"/>
  <c r="D135"/>
  <c r="D134"/>
  <c r="H133"/>
  <c r="O133" s="1"/>
  <c r="S133" s="1"/>
  <c r="H134"/>
  <c r="O134" s="1"/>
  <c r="S134" s="1"/>
  <c r="F147" i="124"/>
  <c r="D147"/>
  <c r="F178" i="109"/>
  <c r="D178"/>
  <c r="H256" i="84"/>
  <c r="O256" s="1"/>
  <c r="S256" s="1"/>
  <c r="F256"/>
  <c r="D256"/>
  <c r="F240" i="86"/>
  <c r="F134" i="132"/>
  <c r="F146" i="124"/>
  <c r="D146"/>
  <c r="F177" i="109"/>
  <c r="D177"/>
  <c r="H255" i="84"/>
  <c r="O255" s="1"/>
  <c r="S255" s="1"/>
  <c r="F255"/>
  <c r="D255"/>
  <c r="F239" i="86"/>
  <c r="D32" i="168"/>
  <c r="F32"/>
  <c r="H32"/>
  <c r="D33"/>
  <c r="F33"/>
  <c r="H33"/>
  <c r="D34"/>
  <c r="F34"/>
  <c r="H34"/>
  <c r="D35"/>
  <c r="F35"/>
  <c r="H35"/>
  <c r="D36"/>
  <c r="F36"/>
  <c r="H36"/>
  <c r="D37"/>
  <c r="F37"/>
  <c r="H37"/>
  <c r="D38"/>
  <c r="F38"/>
  <c r="H38"/>
  <c r="D39"/>
  <c r="F39"/>
  <c r="H39"/>
  <c r="D40"/>
  <c r="F40"/>
  <c r="H40"/>
  <c r="D41"/>
  <c r="F41"/>
  <c r="H41"/>
  <c r="D42"/>
  <c r="F42"/>
  <c r="H42"/>
  <c r="D43"/>
  <c r="F43"/>
  <c r="H43"/>
  <c r="D44"/>
  <c r="F44"/>
  <c r="H44"/>
  <c r="D45"/>
  <c r="F45"/>
  <c r="H45"/>
  <c r="D46"/>
  <c r="F46"/>
  <c r="H46"/>
  <c r="D47"/>
  <c r="F47"/>
  <c r="H47"/>
  <c r="D48"/>
  <c r="F48"/>
  <c r="H48"/>
  <c r="D49"/>
  <c r="F49"/>
  <c r="H49"/>
  <c r="D50"/>
  <c r="F50"/>
  <c r="H50"/>
  <c r="D51"/>
  <c r="F51"/>
  <c r="H51"/>
  <c r="D52"/>
  <c r="F52"/>
  <c r="H52"/>
  <c r="D53"/>
  <c r="F53"/>
  <c r="H53"/>
  <c r="D54"/>
  <c r="F54"/>
  <c r="H54"/>
  <c r="D55"/>
  <c r="F55"/>
  <c r="H55"/>
  <c r="D56"/>
  <c r="F56"/>
  <c r="H56"/>
  <c r="D57"/>
  <c r="F57"/>
  <c r="H57"/>
  <c r="D58"/>
  <c r="F58"/>
  <c r="H58"/>
  <c r="D59"/>
  <c r="F59"/>
  <c r="H59"/>
  <c r="D60"/>
  <c r="F60"/>
  <c r="H60"/>
  <c r="D61"/>
  <c r="F61"/>
  <c r="H61"/>
  <c r="D62"/>
  <c r="F62"/>
  <c r="H62"/>
  <c r="D63"/>
  <c r="F63"/>
  <c r="H63"/>
  <c r="D64"/>
  <c r="F64"/>
  <c r="H64"/>
  <c r="D65"/>
  <c r="F65"/>
  <c r="H65"/>
  <c r="D66"/>
  <c r="F66"/>
  <c r="H66"/>
  <c r="D67"/>
  <c r="F67"/>
  <c r="H67"/>
  <c r="D68"/>
  <c r="F68"/>
  <c r="H68"/>
  <c r="D69"/>
  <c r="F69"/>
  <c r="H69"/>
  <c r="D70"/>
  <c r="F70"/>
  <c r="H70"/>
  <c r="D71"/>
  <c r="F71"/>
  <c r="H71"/>
  <c r="D72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D88"/>
  <c r="F88"/>
  <c r="H88"/>
  <c r="D89"/>
  <c r="F89"/>
  <c r="H89"/>
  <c r="D90"/>
  <c r="F90"/>
  <c r="H90"/>
  <c r="D91"/>
  <c r="F91"/>
  <c r="H91"/>
  <c r="D92"/>
  <c r="F92"/>
  <c r="H92"/>
  <c r="D93"/>
  <c r="F93"/>
  <c r="H93"/>
  <c r="D94"/>
  <c r="F94"/>
  <c r="H94"/>
  <c r="D95"/>
  <c r="F95"/>
  <c r="H95"/>
  <c r="O95" s="1"/>
  <c r="S95" s="1"/>
  <c r="D96"/>
  <c r="F96"/>
  <c r="H96"/>
  <c r="H97"/>
  <c r="D98"/>
  <c r="F98"/>
  <c r="H98"/>
  <c r="D99"/>
  <c r="F99"/>
  <c r="H99"/>
  <c r="D100"/>
  <c r="F100"/>
  <c r="H100"/>
  <c r="O100" s="1"/>
  <c r="S100" s="1"/>
  <c r="D101"/>
  <c r="F101"/>
  <c r="H101"/>
  <c r="D102"/>
  <c r="F102"/>
  <c r="H102"/>
  <c r="D103"/>
  <c r="F103"/>
  <c r="H103"/>
  <c r="H104"/>
  <c r="H105"/>
  <c r="H106"/>
  <c r="D107"/>
  <c r="F107"/>
  <c r="H107"/>
  <c r="D108"/>
  <c r="F108"/>
  <c r="H108"/>
  <c r="D109"/>
  <c r="F109"/>
  <c r="H109"/>
  <c r="D110"/>
  <c r="F110"/>
  <c r="H110"/>
  <c r="D111"/>
  <c r="F111"/>
  <c r="H111"/>
  <c r="D112"/>
  <c r="F112"/>
  <c r="H112"/>
  <c r="D113"/>
  <c r="F113"/>
  <c r="H113"/>
  <c r="D114"/>
  <c r="F114"/>
  <c r="H114"/>
  <c r="D115"/>
  <c r="F115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309"/>
  <c r="F309"/>
  <c r="H309"/>
  <c r="D310"/>
  <c r="F310"/>
  <c r="H310"/>
  <c r="D311"/>
  <c r="F311"/>
  <c r="H311"/>
  <c r="D312"/>
  <c r="F312"/>
  <c r="H312"/>
  <c r="D36" i="167"/>
  <c r="F36"/>
  <c r="H36"/>
  <c r="D37"/>
  <c r="M37" s="1"/>
  <c r="Q37" s="1"/>
  <c r="F37"/>
  <c r="N37" s="1"/>
  <c r="R37" s="1"/>
  <c r="H37"/>
  <c r="D38"/>
  <c r="F38"/>
  <c r="H38"/>
  <c r="D39"/>
  <c r="F39"/>
  <c r="H39"/>
  <c r="D40"/>
  <c r="F40"/>
  <c r="H40"/>
  <c r="D41"/>
  <c r="F41"/>
  <c r="N41" s="1"/>
  <c r="R41" s="1"/>
  <c r="H41"/>
  <c r="D42"/>
  <c r="F42"/>
  <c r="H42"/>
  <c r="D43"/>
  <c r="F43"/>
  <c r="H43"/>
  <c r="D44"/>
  <c r="M44" s="1"/>
  <c r="Q44" s="1"/>
  <c r="F44"/>
  <c r="H44"/>
  <c r="D45"/>
  <c r="M45" s="1"/>
  <c r="Q45" s="1"/>
  <c r="F45"/>
  <c r="N45" s="1"/>
  <c r="R45" s="1"/>
  <c r="H45"/>
  <c r="D46"/>
  <c r="F46"/>
  <c r="H46"/>
  <c r="D47"/>
  <c r="F47"/>
  <c r="H47"/>
  <c r="D48"/>
  <c r="F48"/>
  <c r="H48"/>
  <c r="D49"/>
  <c r="F49"/>
  <c r="H49"/>
  <c r="D50"/>
  <c r="F50"/>
  <c r="H50"/>
  <c r="D51"/>
  <c r="F51"/>
  <c r="H51"/>
  <c r="D52"/>
  <c r="F52"/>
  <c r="H52"/>
  <c r="D53"/>
  <c r="F53"/>
  <c r="H53"/>
  <c r="D54"/>
  <c r="F54"/>
  <c r="H54"/>
  <c r="D55"/>
  <c r="F55"/>
  <c r="H55"/>
  <c r="D56"/>
  <c r="F56"/>
  <c r="H56"/>
  <c r="D57"/>
  <c r="F57"/>
  <c r="H57"/>
  <c r="D58"/>
  <c r="F58"/>
  <c r="H58"/>
  <c r="D59"/>
  <c r="M59" s="1"/>
  <c r="Q59" s="1"/>
  <c r="F59"/>
  <c r="N59" s="1"/>
  <c r="R59" s="1"/>
  <c r="H59"/>
  <c r="D60"/>
  <c r="F60"/>
  <c r="H60"/>
  <c r="D61"/>
  <c r="F61"/>
  <c r="N61" s="1"/>
  <c r="R61" s="1"/>
  <c r="H61"/>
  <c r="D62"/>
  <c r="F62"/>
  <c r="N62" s="1"/>
  <c r="R62" s="1"/>
  <c r="H62"/>
  <c r="D63"/>
  <c r="F63"/>
  <c r="H63"/>
  <c r="D64"/>
  <c r="F64"/>
  <c r="H64"/>
  <c r="D65"/>
  <c r="I65" s="1"/>
  <c r="F65"/>
  <c r="N65" s="1"/>
  <c r="R65" s="1"/>
  <c r="H65"/>
  <c r="D66"/>
  <c r="M66" s="1"/>
  <c r="Q66" s="1"/>
  <c r="F66"/>
  <c r="N66" s="1"/>
  <c r="R66" s="1"/>
  <c r="H66"/>
  <c r="D67"/>
  <c r="F67"/>
  <c r="H67"/>
  <c r="D68"/>
  <c r="F68"/>
  <c r="H68"/>
  <c r="D69"/>
  <c r="F69"/>
  <c r="H69"/>
  <c r="D70"/>
  <c r="M70" s="1"/>
  <c r="Q70" s="1"/>
  <c r="F70"/>
  <c r="H70"/>
  <c r="D71"/>
  <c r="F71"/>
  <c r="H71"/>
  <c r="D72"/>
  <c r="F72"/>
  <c r="N72" s="1"/>
  <c r="R72" s="1"/>
  <c r="H72"/>
  <c r="D73"/>
  <c r="F73"/>
  <c r="H73"/>
  <c r="D74"/>
  <c r="M74" s="1"/>
  <c r="Q74" s="1"/>
  <c r="F74"/>
  <c r="H74"/>
  <c r="D75"/>
  <c r="F75"/>
  <c r="H75"/>
  <c r="D76"/>
  <c r="F76"/>
  <c r="N76" s="1"/>
  <c r="R76" s="1"/>
  <c r="H76"/>
  <c r="D77"/>
  <c r="F77"/>
  <c r="H77"/>
  <c r="D78"/>
  <c r="F78"/>
  <c r="H78"/>
  <c r="D79"/>
  <c r="F79"/>
  <c r="H79"/>
  <c r="D80"/>
  <c r="I80" s="1"/>
  <c r="F80"/>
  <c r="H80"/>
  <c r="D81"/>
  <c r="F81"/>
  <c r="H81"/>
  <c r="D82"/>
  <c r="F82"/>
  <c r="H82"/>
  <c r="D83"/>
  <c r="F83"/>
  <c r="H83"/>
  <c r="D84"/>
  <c r="M84" s="1"/>
  <c r="Q84" s="1"/>
  <c r="F84"/>
  <c r="H84"/>
  <c r="D85"/>
  <c r="F85"/>
  <c r="H85"/>
  <c r="D86"/>
  <c r="F86"/>
  <c r="H86"/>
  <c r="D87"/>
  <c r="F87"/>
  <c r="H87"/>
  <c r="D88"/>
  <c r="F88"/>
  <c r="H88"/>
  <c r="D89"/>
  <c r="F89"/>
  <c r="H89"/>
  <c r="D90"/>
  <c r="F90"/>
  <c r="H90"/>
  <c r="O90" s="1"/>
  <c r="S90" s="1"/>
  <c r="D91"/>
  <c r="F91"/>
  <c r="H91"/>
  <c r="D92"/>
  <c r="F92"/>
  <c r="H92"/>
  <c r="D93"/>
  <c r="F93"/>
  <c r="H93"/>
  <c r="D94"/>
  <c r="F94"/>
  <c r="H94"/>
  <c r="D95"/>
  <c r="F95"/>
  <c r="H95"/>
  <c r="D96"/>
  <c r="F96"/>
  <c r="H96"/>
  <c r="D97"/>
  <c r="F97"/>
  <c r="H97"/>
  <c r="D98"/>
  <c r="F98"/>
  <c r="H98"/>
  <c r="D99"/>
  <c r="F99"/>
  <c r="H99"/>
  <c r="D100"/>
  <c r="F100"/>
  <c r="H100"/>
  <c r="D101"/>
  <c r="F101"/>
  <c r="H101"/>
  <c r="O101" s="1"/>
  <c r="S101" s="1"/>
  <c r="H102"/>
  <c r="D103"/>
  <c r="F103"/>
  <c r="H103"/>
  <c r="O103" s="1"/>
  <c r="S103" s="1"/>
  <c r="D104"/>
  <c r="F104"/>
  <c r="H104"/>
  <c r="O104" s="1"/>
  <c r="S104" s="1"/>
  <c r="D105"/>
  <c r="F105"/>
  <c r="H105"/>
  <c r="D106"/>
  <c r="F106"/>
  <c r="H106"/>
  <c r="D107"/>
  <c r="F107"/>
  <c r="H107"/>
  <c r="O107" s="1"/>
  <c r="S107" s="1"/>
  <c r="D108"/>
  <c r="F108"/>
  <c r="H108"/>
  <c r="O108" s="1"/>
  <c r="S108" s="1"/>
  <c r="H109"/>
  <c r="H110"/>
  <c r="H111"/>
  <c r="D112"/>
  <c r="F112"/>
  <c r="H112"/>
  <c r="D113"/>
  <c r="F113"/>
  <c r="H113"/>
  <c r="D114"/>
  <c r="F114"/>
  <c r="H114"/>
  <c r="D115"/>
  <c r="F115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7" i="164"/>
  <c r="F37"/>
  <c r="H37"/>
  <c r="D38"/>
  <c r="F38"/>
  <c r="H38"/>
  <c r="D39"/>
  <c r="F39"/>
  <c r="H39"/>
  <c r="D40"/>
  <c r="F40"/>
  <c r="H40"/>
  <c r="D41"/>
  <c r="F41"/>
  <c r="H41"/>
  <c r="D42"/>
  <c r="F42"/>
  <c r="H42"/>
  <c r="D43"/>
  <c r="F43"/>
  <c r="H43"/>
  <c r="D44"/>
  <c r="F44"/>
  <c r="H44"/>
  <c r="D45"/>
  <c r="F45"/>
  <c r="H45"/>
  <c r="D46"/>
  <c r="F46"/>
  <c r="H46"/>
  <c r="D47"/>
  <c r="F47"/>
  <c r="H47"/>
  <c r="D48"/>
  <c r="F48"/>
  <c r="H48"/>
  <c r="D49"/>
  <c r="F49"/>
  <c r="H49"/>
  <c r="D50"/>
  <c r="F50"/>
  <c r="H50"/>
  <c r="D51"/>
  <c r="F51"/>
  <c r="H51"/>
  <c r="D52"/>
  <c r="F52"/>
  <c r="H52"/>
  <c r="D53"/>
  <c r="F53"/>
  <c r="H53"/>
  <c r="D54"/>
  <c r="F54"/>
  <c r="H54"/>
  <c r="D55"/>
  <c r="F55"/>
  <c r="H55"/>
  <c r="D56"/>
  <c r="F56"/>
  <c r="H56"/>
  <c r="D57"/>
  <c r="F57"/>
  <c r="H57"/>
  <c r="D58"/>
  <c r="F58"/>
  <c r="H58"/>
  <c r="D59"/>
  <c r="F59"/>
  <c r="H59"/>
  <c r="D60"/>
  <c r="F60"/>
  <c r="H60"/>
  <c r="D61"/>
  <c r="F61"/>
  <c r="H61"/>
  <c r="D62"/>
  <c r="F62"/>
  <c r="H62"/>
  <c r="D63"/>
  <c r="F63"/>
  <c r="H63"/>
  <c r="D64"/>
  <c r="F64"/>
  <c r="H64"/>
  <c r="D65"/>
  <c r="F65"/>
  <c r="H65"/>
  <c r="D66"/>
  <c r="F66"/>
  <c r="H66"/>
  <c r="D67"/>
  <c r="F67"/>
  <c r="H67"/>
  <c r="D68"/>
  <c r="F68"/>
  <c r="H68"/>
  <c r="D69"/>
  <c r="F69"/>
  <c r="H69"/>
  <c r="D70"/>
  <c r="F70"/>
  <c r="H70"/>
  <c r="D71"/>
  <c r="F71"/>
  <c r="H71"/>
  <c r="D72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D88"/>
  <c r="F88"/>
  <c r="H88"/>
  <c r="D89"/>
  <c r="F89"/>
  <c r="H89"/>
  <c r="D90"/>
  <c r="F90"/>
  <c r="H90"/>
  <c r="D91"/>
  <c r="F91"/>
  <c r="H91"/>
  <c r="D92"/>
  <c r="F92"/>
  <c r="H92"/>
  <c r="D93"/>
  <c r="F93"/>
  <c r="H93"/>
  <c r="D94"/>
  <c r="F94"/>
  <c r="H94"/>
  <c r="D95"/>
  <c r="F95"/>
  <c r="H95"/>
  <c r="D96"/>
  <c r="F96"/>
  <c r="H96"/>
  <c r="D97"/>
  <c r="F97"/>
  <c r="H97"/>
  <c r="D98"/>
  <c r="F98"/>
  <c r="H98"/>
  <c r="D99"/>
  <c r="F99"/>
  <c r="H99"/>
  <c r="D100"/>
  <c r="F100"/>
  <c r="H100"/>
  <c r="O100" s="1"/>
  <c r="S100" s="1"/>
  <c r="D101"/>
  <c r="F101"/>
  <c r="H101"/>
  <c r="H102"/>
  <c r="D103"/>
  <c r="F103"/>
  <c r="H103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D108"/>
  <c r="F108"/>
  <c r="H108"/>
  <c r="H109"/>
  <c r="H110"/>
  <c r="H111"/>
  <c r="D112"/>
  <c r="F112"/>
  <c r="H112"/>
  <c r="D113"/>
  <c r="F113"/>
  <c r="H113"/>
  <c r="D114"/>
  <c r="F114"/>
  <c r="H114"/>
  <c r="D115"/>
  <c r="F115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309"/>
  <c r="F309"/>
  <c r="H309"/>
  <c r="D36" i="166"/>
  <c r="M36" s="1"/>
  <c r="Q36" s="1"/>
  <c r="F36"/>
  <c r="N36" s="1"/>
  <c r="R36" s="1"/>
  <c r="H36"/>
  <c r="O36" s="1"/>
  <c r="S36" s="1"/>
  <c r="D37"/>
  <c r="F37"/>
  <c r="N37" s="1"/>
  <c r="R37" s="1"/>
  <c r="H37"/>
  <c r="O37" s="1"/>
  <c r="S37" s="1"/>
  <c r="D38"/>
  <c r="M38" s="1"/>
  <c r="Q38" s="1"/>
  <c r="F38"/>
  <c r="N38" s="1"/>
  <c r="R38" s="1"/>
  <c r="H38"/>
  <c r="O38" s="1"/>
  <c r="S38" s="1"/>
  <c r="D39"/>
  <c r="F39"/>
  <c r="N39" s="1"/>
  <c r="R39" s="1"/>
  <c r="H39"/>
  <c r="O39" s="1"/>
  <c r="S39" s="1"/>
  <c r="D40"/>
  <c r="M40" s="1"/>
  <c r="Q40" s="1"/>
  <c r="F40"/>
  <c r="N40" s="1"/>
  <c r="R40" s="1"/>
  <c r="H40"/>
  <c r="O40" s="1"/>
  <c r="S40" s="1"/>
  <c r="D41"/>
  <c r="F41"/>
  <c r="N41" s="1"/>
  <c r="R41" s="1"/>
  <c r="H41"/>
  <c r="O41" s="1"/>
  <c r="S41" s="1"/>
  <c r="D42"/>
  <c r="M42" s="1"/>
  <c r="Q42" s="1"/>
  <c r="F42"/>
  <c r="N42" s="1"/>
  <c r="R42" s="1"/>
  <c r="H42"/>
  <c r="D43"/>
  <c r="F43"/>
  <c r="N43" s="1"/>
  <c r="R43" s="1"/>
  <c r="H43"/>
  <c r="D44"/>
  <c r="F44"/>
  <c r="H44"/>
  <c r="D45"/>
  <c r="F45"/>
  <c r="N45" s="1"/>
  <c r="R45" s="1"/>
  <c r="H45"/>
  <c r="O45" s="1"/>
  <c r="S45" s="1"/>
  <c r="D46"/>
  <c r="M46" s="1"/>
  <c r="Q46" s="1"/>
  <c r="F46"/>
  <c r="N46" s="1"/>
  <c r="R46" s="1"/>
  <c r="H46"/>
  <c r="O46" s="1"/>
  <c r="S46" s="1"/>
  <c r="D47"/>
  <c r="F47"/>
  <c r="N47" s="1"/>
  <c r="R47" s="1"/>
  <c r="H47"/>
  <c r="O47" s="1"/>
  <c r="S47" s="1"/>
  <c r="D48"/>
  <c r="M48" s="1"/>
  <c r="Q48" s="1"/>
  <c r="F48"/>
  <c r="N48" s="1"/>
  <c r="R48" s="1"/>
  <c r="H48"/>
  <c r="O48" s="1"/>
  <c r="S48" s="1"/>
  <c r="D49"/>
  <c r="F49"/>
  <c r="N49" s="1"/>
  <c r="R49" s="1"/>
  <c r="H49"/>
  <c r="O49" s="1"/>
  <c r="S49" s="1"/>
  <c r="D50"/>
  <c r="M50" s="1"/>
  <c r="Q50" s="1"/>
  <c r="F50"/>
  <c r="N50" s="1"/>
  <c r="R50" s="1"/>
  <c r="H50"/>
  <c r="O50" s="1"/>
  <c r="S50" s="1"/>
  <c r="D51"/>
  <c r="F51"/>
  <c r="N51" s="1"/>
  <c r="R51" s="1"/>
  <c r="H51"/>
  <c r="O51" s="1"/>
  <c r="S51" s="1"/>
  <c r="D52"/>
  <c r="M52" s="1"/>
  <c r="Q52" s="1"/>
  <c r="F52"/>
  <c r="N52" s="1"/>
  <c r="R52" s="1"/>
  <c r="H52"/>
  <c r="O52" s="1"/>
  <c r="S52" s="1"/>
  <c r="D53"/>
  <c r="F53"/>
  <c r="N53" s="1"/>
  <c r="R53" s="1"/>
  <c r="H53"/>
  <c r="O53" s="1"/>
  <c r="S53" s="1"/>
  <c r="D54"/>
  <c r="F54"/>
  <c r="H54"/>
  <c r="D55"/>
  <c r="F55"/>
  <c r="N55" s="1"/>
  <c r="R55" s="1"/>
  <c r="H55"/>
  <c r="O55" s="1"/>
  <c r="S55" s="1"/>
  <c r="D56"/>
  <c r="M56" s="1"/>
  <c r="Q56" s="1"/>
  <c r="F56"/>
  <c r="N56" s="1"/>
  <c r="R56" s="1"/>
  <c r="H56"/>
  <c r="O56" s="1"/>
  <c r="S56" s="1"/>
  <c r="D57"/>
  <c r="F57"/>
  <c r="N57" s="1"/>
  <c r="R57" s="1"/>
  <c r="H57"/>
  <c r="O57" s="1"/>
  <c r="S57" s="1"/>
  <c r="D58"/>
  <c r="M58" s="1"/>
  <c r="Q58" s="1"/>
  <c r="F58"/>
  <c r="N58" s="1"/>
  <c r="R58" s="1"/>
  <c r="H58"/>
  <c r="O58" s="1"/>
  <c r="S58" s="1"/>
  <c r="D59"/>
  <c r="F59"/>
  <c r="N59" s="1"/>
  <c r="R59" s="1"/>
  <c r="H59"/>
  <c r="O59" s="1"/>
  <c r="S59" s="1"/>
  <c r="D60"/>
  <c r="M60" s="1"/>
  <c r="Q60" s="1"/>
  <c r="F60"/>
  <c r="N60" s="1"/>
  <c r="R60" s="1"/>
  <c r="H60"/>
  <c r="O60" s="1"/>
  <c r="S60" s="1"/>
  <c r="D61"/>
  <c r="F61"/>
  <c r="N61" s="1"/>
  <c r="R61" s="1"/>
  <c r="H61"/>
  <c r="O61" s="1"/>
  <c r="S61" s="1"/>
  <c r="D62"/>
  <c r="M62" s="1"/>
  <c r="Q62" s="1"/>
  <c r="F62"/>
  <c r="N62" s="1"/>
  <c r="R62" s="1"/>
  <c r="H62"/>
  <c r="O62" s="1"/>
  <c r="S62" s="1"/>
  <c r="D63"/>
  <c r="F63"/>
  <c r="N63" s="1"/>
  <c r="R63" s="1"/>
  <c r="H63"/>
  <c r="O63" s="1"/>
  <c r="S63" s="1"/>
  <c r="D64"/>
  <c r="F64"/>
  <c r="N64" s="1"/>
  <c r="R64" s="1"/>
  <c r="H64"/>
  <c r="D65"/>
  <c r="F65"/>
  <c r="N65" s="1"/>
  <c r="R65" s="1"/>
  <c r="H65"/>
  <c r="O65" s="1"/>
  <c r="S65" s="1"/>
  <c r="D66"/>
  <c r="M66" s="1"/>
  <c r="Q66" s="1"/>
  <c r="F66"/>
  <c r="N66" s="1"/>
  <c r="R66" s="1"/>
  <c r="H66"/>
  <c r="O66" s="1"/>
  <c r="S66" s="1"/>
  <c r="D67"/>
  <c r="F67"/>
  <c r="H67"/>
  <c r="D68"/>
  <c r="M68" s="1"/>
  <c r="Q68" s="1"/>
  <c r="F68"/>
  <c r="N68" s="1"/>
  <c r="R68" s="1"/>
  <c r="H68"/>
  <c r="D69"/>
  <c r="F69"/>
  <c r="N69" s="1"/>
  <c r="R69" s="1"/>
  <c r="H69"/>
  <c r="O69" s="1"/>
  <c r="S69" s="1"/>
  <c r="D70"/>
  <c r="M70" s="1"/>
  <c r="Q70" s="1"/>
  <c r="F70"/>
  <c r="N70" s="1"/>
  <c r="R70" s="1"/>
  <c r="H70"/>
  <c r="O70" s="1"/>
  <c r="S70" s="1"/>
  <c r="D71"/>
  <c r="F71"/>
  <c r="N71" s="1"/>
  <c r="R71" s="1"/>
  <c r="H71"/>
  <c r="O71" s="1"/>
  <c r="S71" s="1"/>
  <c r="D72"/>
  <c r="M72" s="1"/>
  <c r="Q72" s="1"/>
  <c r="F72"/>
  <c r="N72" s="1"/>
  <c r="R72" s="1"/>
  <c r="H72"/>
  <c r="O72" s="1"/>
  <c r="S72" s="1"/>
  <c r="D73"/>
  <c r="F73"/>
  <c r="N73" s="1"/>
  <c r="R73" s="1"/>
  <c r="H73"/>
  <c r="O73" s="1"/>
  <c r="S73" s="1"/>
  <c r="D74"/>
  <c r="M74" s="1"/>
  <c r="Q74" s="1"/>
  <c r="F74"/>
  <c r="H74"/>
  <c r="D75"/>
  <c r="F75"/>
  <c r="H75"/>
  <c r="D76"/>
  <c r="F76"/>
  <c r="N76" s="1"/>
  <c r="R76" s="1"/>
  <c r="H76"/>
  <c r="O76" s="1"/>
  <c r="S76" s="1"/>
  <c r="D77"/>
  <c r="F77"/>
  <c r="N77" s="1"/>
  <c r="R77" s="1"/>
  <c r="H77"/>
  <c r="O77" s="1"/>
  <c r="S77" s="1"/>
  <c r="D78"/>
  <c r="M78" s="1"/>
  <c r="Q78" s="1"/>
  <c r="F78"/>
  <c r="N78" s="1"/>
  <c r="R78" s="1"/>
  <c r="H78"/>
  <c r="O78" s="1"/>
  <c r="S78" s="1"/>
  <c r="D79"/>
  <c r="F79"/>
  <c r="N79" s="1"/>
  <c r="R79" s="1"/>
  <c r="H79"/>
  <c r="O79" s="1"/>
  <c r="S79" s="1"/>
  <c r="D80"/>
  <c r="M80" s="1"/>
  <c r="Q80" s="1"/>
  <c r="F80"/>
  <c r="N80" s="1"/>
  <c r="R80" s="1"/>
  <c r="H80"/>
  <c r="D81"/>
  <c r="F81"/>
  <c r="N81" s="1"/>
  <c r="R81" s="1"/>
  <c r="H81"/>
  <c r="O81" s="1"/>
  <c r="S81" s="1"/>
  <c r="D82"/>
  <c r="M82" s="1"/>
  <c r="Q82" s="1"/>
  <c r="F82"/>
  <c r="N82" s="1"/>
  <c r="R82" s="1"/>
  <c r="H82"/>
  <c r="O82" s="1"/>
  <c r="S82" s="1"/>
  <c r="D83"/>
  <c r="F83"/>
  <c r="N83" s="1"/>
  <c r="R83" s="1"/>
  <c r="H83"/>
  <c r="O83" s="1"/>
  <c r="S83" s="1"/>
  <c r="D84"/>
  <c r="M84" s="1"/>
  <c r="Q84" s="1"/>
  <c r="F84"/>
  <c r="N84" s="1"/>
  <c r="R84" s="1"/>
  <c r="H84"/>
  <c r="O84" s="1"/>
  <c r="S84" s="1"/>
  <c r="D85"/>
  <c r="F85"/>
  <c r="N85" s="1"/>
  <c r="R85" s="1"/>
  <c r="H85"/>
  <c r="O85" s="1"/>
  <c r="S85" s="1"/>
  <c r="D86"/>
  <c r="M86" s="1"/>
  <c r="Q86" s="1"/>
  <c r="F86"/>
  <c r="N86" s="1"/>
  <c r="R86" s="1"/>
  <c r="H86"/>
  <c r="O86" s="1"/>
  <c r="S86" s="1"/>
  <c r="D87"/>
  <c r="F87"/>
  <c r="H87"/>
  <c r="O87" s="1"/>
  <c r="S87" s="1"/>
  <c r="D88"/>
  <c r="M88" s="1"/>
  <c r="Q88" s="1"/>
  <c r="F88"/>
  <c r="N88" s="1"/>
  <c r="R88" s="1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H10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H108"/>
  <c r="H109"/>
  <c r="H110"/>
  <c r="D111"/>
  <c r="F111"/>
  <c r="H111"/>
  <c r="D112"/>
  <c r="F112"/>
  <c r="H112"/>
  <c r="D113"/>
  <c r="F113"/>
  <c r="H113"/>
  <c r="D114"/>
  <c r="F114"/>
  <c r="H114"/>
  <c r="D115"/>
  <c r="F115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309"/>
  <c r="F309"/>
  <c r="H309"/>
  <c r="D41" i="163"/>
  <c r="M41" s="1"/>
  <c r="Q41" s="1"/>
  <c r="F41"/>
  <c r="N41" s="1"/>
  <c r="R41" s="1"/>
  <c r="H41"/>
  <c r="O41" s="1"/>
  <c r="S41" s="1"/>
  <c r="D42"/>
  <c r="F42"/>
  <c r="H42"/>
  <c r="D43"/>
  <c r="F43"/>
  <c r="N43" s="1"/>
  <c r="R43" s="1"/>
  <c r="H43"/>
  <c r="O43" s="1"/>
  <c r="S43" s="1"/>
  <c r="D44"/>
  <c r="M44" s="1"/>
  <c r="Q44" s="1"/>
  <c r="F44"/>
  <c r="N44" s="1"/>
  <c r="R44" s="1"/>
  <c r="H44"/>
  <c r="O44" s="1"/>
  <c r="S44" s="1"/>
  <c r="D45"/>
  <c r="M45" s="1"/>
  <c r="Q45" s="1"/>
  <c r="F45"/>
  <c r="N45" s="1"/>
  <c r="R45" s="1"/>
  <c r="H45"/>
  <c r="O45" s="1"/>
  <c r="S45" s="1"/>
  <c r="D46"/>
  <c r="M46" s="1"/>
  <c r="Q46" s="1"/>
  <c r="F46"/>
  <c r="N46" s="1"/>
  <c r="R46" s="1"/>
  <c r="H46"/>
  <c r="O46" s="1"/>
  <c r="S46" s="1"/>
  <c r="D47"/>
  <c r="F47"/>
  <c r="N47" s="1"/>
  <c r="R47" s="1"/>
  <c r="H47"/>
  <c r="O47" s="1"/>
  <c r="S47" s="1"/>
  <c r="D48"/>
  <c r="M48" s="1"/>
  <c r="Q48" s="1"/>
  <c r="F48"/>
  <c r="N48" s="1"/>
  <c r="R48" s="1"/>
  <c r="H48"/>
  <c r="O48" s="1"/>
  <c r="S48" s="1"/>
  <c r="D49"/>
  <c r="F49"/>
  <c r="N49" s="1"/>
  <c r="R49" s="1"/>
  <c r="H49"/>
  <c r="O49" s="1"/>
  <c r="S49" s="1"/>
  <c r="D50"/>
  <c r="M50" s="1"/>
  <c r="Q50" s="1"/>
  <c r="F50"/>
  <c r="H50"/>
  <c r="O50" s="1"/>
  <c r="S50" s="1"/>
  <c r="D51"/>
  <c r="F51"/>
  <c r="N51" s="1"/>
  <c r="R51" s="1"/>
  <c r="H51"/>
  <c r="O51" s="1"/>
  <c r="S51" s="1"/>
  <c r="D52"/>
  <c r="M52" s="1"/>
  <c r="Q52" s="1"/>
  <c r="F52"/>
  <c r="N52" s="1"/>
  <c r="R52" s="1"/>
  <c r="H52"/>
  <c r="O52" s="1"/>
  <c r="S52" s="1"/>
  <c r="D53"/>
  <c r="M53" s="1"/>
  <c r="Q53" s="1"/>
  <c r="F53"/>
  <c r="N53" s="1"/>
  <c r="R53" s="1"/>
  <c r="H53"/>
  <c r="O53" s="1"/>
  <c r="S53" s="1"/>
  <c r="D54"/>
  <c r="M54" s="1"/>
  <c r="Q54" s="1"/>
  <c r="F54"/>
  <c r="H54"/>
  <c r="O54" s="1"/>
  <c r="S54" s="1"/>
  <c r="D55"/>
  <c r="M55" s="1"/>
  <c r="Q55" s="1"/>
  <c r="F55"/>
  <c r="N55" s="1"/>
  <c r="R55" s="1"/>
  <c r="H55"/>
  <c r="O55" s="1"/>
  <c r="S55" s="1"/>
  <c r="D56"/>
  <c r="M56" s="1"/>
  <c r="Q56" s="1"/>
  <c r="F56"/>
  <c r="N56" s="1"/>
  <c r="R56" s="1"/>
  <c r="H56"/>
  <c r="O56" s="1"/>
  <c r="S56" s="1"/>
  <c r="D57"/>
  <c r="M57" s="1"/>
  <c r="Q57" s="1"/>
  <c r="F57"/>
  <c r="N57" s="1"/>
  <c r="R57" s="1"/>
  <c r="H57"/>
  <c r="O57" s="1"/>
  <c r="S57" s="1"/>
  <c r="D58"/>
  <c r="M58" s="1"/>
  <c r="Q58" s="1"/>
  <c r="F58"/>
  <c r="N58" s="1"/>
  <c r="R58" s="1"/>
  <c r="H58"/>
  <c r="O58" s="1"/>
  <c r="S58" s="1"/>
  <c r="D59"/>
  <c r="F59"/>
  <c r="N59" s="1"/>
  <c r="R59" s="1"/>
  <c r="H59"/>
  <c r="O59" s="1"/>
  <c r="S59" s="1"/>
  <c r="D60"/>
  <c r="M60" s="1"/>
  <c r="Q60" s="1"/>
  <c r="F60"/>
  <c r="N60" s="1"/>
  <c r="R60" s="1"/>
  <c r="H60"/>
  <c r="D61"/>
  <c r="F61"/>
  <c r="N61" s="1"/>
  <c r="R61" s="1"/>
  <c r="H61"/>
  <c r="O61" s="1"/>
  <c r="S61" s="1"/>
  <c r="D62"/>
  <c r="M62" s="1"/>
  <c r="Q62" s="1"/>
  <c r="F62"/>
  <c r="H62"/>
  <c r="O62" s="1"/>
  <c r="S62" s="1"/>
  <c r="D63"/>
  <c r="F63"/>
  <c r="N63" s="1"/>
  <c r="R63" s="1"/>
  <c r="H63"/>
  <c r="O63" s="1"/>
  <c r="S63" s="1"/>
  <c r="D64"/>
  <c r="M64" s="1"/>
  <c r="Q64" s="1"/>
  <c r="F64"/>
  <c r="H64"/>
  <c r="D65"/>
  <c r="F65"/>
  <c r="H65"/>
  <c r="O65" s="1"/>
  <c r="S65" s="1"/>
  <c r="D66"/>
  <c r="M66" s="1"/>
  <c r="Q66" s="1"/>
  <c r="F66"/>
  <c r="H66"/>
  <c r="O66" s="1"/>
  <c r="S66" s="1"/>
  <c r="D67"/>
  <c r="M67" s="1"/>
  <c r="Q67" s="1"/>
  <c r="F67"/>
  <c r="N67" s="1"/>
  <c r="R67" s="1"/>
  <c r="H67"/>
  <c r="O67" s="1"/>
  <c r="S67" s="1"/>
  <c r="D68"/>
  <c r="M68" s="1"/>
  <c r="Q68" s="1"/>
  <c r="F68"/>
  <c r="N68" s="1"/>
  <c r="R68" s="1"/>
  <c r="H68"/>
  <c r="O68" s="1"/>
  <c r="S68" s="1"/>
  <c r="D69"/>
  <c r="M69" s="1"/>
  <c r="Q69" s="1"/>
  <c r="F69"/>
  <c r="N69" s="1"/>
  <c r="R69" s="1"/>
  <c r="H69"/>
  <c r="O69" s="1"/>
  <c r="S69" s="1"/>
  <c r="D70"/>
  <c r="M70" s="1"/>
  <c r="Q70" s="1"/>
  <c r="F70"/>
  <c r="H70"/>
  <c r="O70" s="1"/>
  <c r="S70" s="1"/>
  <c r="D71"/>
  <c r="F71"/>
  <c r="N71" s="1"/>
  <c r="R71" s="1"/>
  <c r="H71"/>
  <c r="O71" s="1"/>
  <c r="S71" s="1"/>
  <c r="D72"/>
  <c r="M72" s="1"/>
  <c r="Q72" s="1"/>
  <c r="F72"/>
  <c r="N72" s="1"/>
  <c r="R72" s="1"/>
  <c r="H72"/>
  <c r="O72" s="1"/>
  <c r="S72" s="1"/>
  <c r="D73"/>
  <c r="M73" s="1"/>
  <c r="Q73" s="1"/>
  <c r="F73"/>
  <c r="N73" s="1"/>
  <c r="R73" s="1"/>
  <c r="H73"/>
  <c r="O73" s="1"/>
  <c r="S73" s="1"/>
  <c r="D74"/>
  <c r="M74" s="1"/>
  <c r="Q74" s="1"/>
  <c r="F74"/>
  <c r="H74"/>
  <c r="O74" s="1"/>
  <c r="S74" s="1"/>
  <c r="D75"/>
  <c r="F75"/>
  <c r="N75" s="1"/>
  <c r="R75" s="1"/>
  <c r="H75"/>
  <c r="O75" s="1"/>
  <c r="S75" s="1"/>
  <c r="D76"/>
  <c r="M76" s="1"/>
  <c r="Q76" s="1"/>
  <c r="F76"/>
  <c r="N76" s="1"/>
  <c r="R76" s="1"/>
  <c r="H76"/>
  <c r="O76" s="1"/>
  <c r="S76" s="1"/>
  <c r="D77"/>
  <c r="F77"/>
  <c r="N77" s="1"/>
  <c r="R77" s="1"/>
  <c r="H77"/>
  <c r="O77" s="1"/>
  <c r="S77" s="1"/>
  <c r="D78"/>
  <c r="M78" s="1"/>
  <c r="Q78" s="1"/>
  <c r="F78"/>
  <c r="H78"/>
  <c r="O78" s="1"/>
  <c r="S78" s="1"/>
  <c r="D79"/>
  <c r="F79"/>
  <c r="N79" s="1"/>
  <c r="R79" s="1"/>
  <c r="H79"/>
  <c r="O79" s="1"/>
  <c r="S79" s="1"/>
  <c r="D80"/>
  <c r="M80" s="1"/>
  <c r="Q80" s="1"/>
  <c r="F80"/>
  <c r="N80" s="1"/>
  <c r="R80" s="1"/>
  <c r="H80"/>
  <c r="O80" s="1"/>
  <c r="S80" s="1"/>
  <c r="D81"/>
  <c r="M81" s="1"/>
  <c r="Q81" s="1"/>
  <c r="F81"/>
  <c r="N81" s="1"/>
  <c r="R81" s="1"/>
  <c r="H81"/>
  <c r="O81" s="1"/>
  <c r="S81" s="1"/>
  <c r="D82"/>
  <c r="M82" s="1"/>
  <c r="Q82" s="1"/>
  <c r="F82"/>
  <c r="H82"/>
  <c r="O82" s="1"/>
  <c r="S82" s="1"/>
  <c r="D83"/>
  <c r="F83"/>
  <c r="N83" s="1"/>
  <c r="R83" s="1"/>
  <c r="H83"/>
  <c r="O83" s="1"/>
  <c r="S83" s="1"/>
  <c r="D84"/>
  <c r="M84" s="1"/>
  <c r="Q84" s="1"/>
  <c r="F84"/>
  <c r="H84"/>
  <c r="O84" s="1"/>
  <c r="S84" s="1"/>
  <c r="D85"/>
  <c r="F85"/>
  <c r="N85" s="1"/>
  <c r="R85" s="1"/>
  <c r="H85"/>
  <c r="O85" s="1"/>
  <c r="S85" s="1"/>
  <c r="D86"/>
  <c r="M86" s="1"/>
  <c r="Q86" s="1"/>
  <c r="F86"/>
  <c r="N86" s="1"/>
  <c r="R86" s="1"/>
  <c r="H86"/>
  <c r="O86" s="1"/>
  <c r="S86" s="1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H106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H113"/>
  <c r="H114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309"/>
  <c r="F309"/>
  <c r="H309"/>
  <c r="D310"/>
  <c r="F310"/>
  <c r="H310"/>
  <c r="D311"/>
  <c r="F311"/>
  <c r="H311"/>
  <c r="D312"/>
  <c r="F312"/>
  <c r="H312"/>
  <c r="D313"/>
  <c r="F313"/>
  <c r="H313"/>
  <c r="D314"/>
  <c r="F314"/>
  <c r="H314"/>
  <c r="D315"/>
  <c r="F315"/>
  <c r="H315"/>
  <c r="D316"/>
  <c r="F316"/>
  <c r="H316"/>
  <c r="D317"/>
  <c r="F317"/>
  <c r="H317"/>
  <c r="D318"/>
  <c r="F318"/>
  <c r="H318"/>
  <c r="D319"/>
  <c r="F319"/>
  <c r="H319"/>
  <c r="D320"/>
  <c r="F320"/>
  <c r="H320"/>
  <c r="D321"/>
  <c r="F321"/>
  <c r="H321"/>
  <c r="D322"/>
  <c r="F322"/>
  <c r="H322"/>
  <c r="D323"/>
  <c r="F323"/>
  <c r="H323"/>
  <c r="D324"/>
  <c r="F324"/>
  <c r="H324"/>
  <c r="D325"/>
  <c r="F325"/>
  <c r="H325"/>
  <c r="D326"/>
  <c r="F326"/>
  <c r="H326"/>
  <c r="D327"/>
  <c r="F327"/>
  <c r="H327"/>
  <c r="D328"/>
  <c r="F328"/>
  <c r="H328"/>
  <c r="D329"/>
  <c r="F329"/>
  <c r="H329"/>
  <c r="D330"/>
  <c r="F330"/>
  <c r="H330"/>
  <c r="D331"/>
  <c r="F331"/>
  <c r="H331"/>
  <c r="D332"/>
  <c r="F332"/>
  <c r="H332"/>
  <c r="D333"/>
  <c r="F333"/>
  <c r="H333"/>
  <c r="D334"/>
  <c r="F334"/>
  <c r="H334"/>
  <c r="D335"/>
  <c r="F335"/>
  <c r="H335"/>
  <c r="D336"/>
  <c r="F336"/>
  <c r="H336"/>
  <c r="D337"/>
  <c r="F337"/>
  <c r="H337"/>
  <c r="D338"/>
  <c r="F338"/>
  <c r="H338"/>
  <c r="D339"/>
  <c r="F339"/>
  <c r="H339"/>
  <c r="D340"/>
  <c r="F340"/>
  <c r="H340"/>
  <c r="D341"/>
  <c r="F341"/>
  <c r="H341"/>
  <c r="D342"/>
  <c r="F342"/>
  <c r="H342"/>
  <c r="D343"/>
  <c r="F343"/>
  <c r="H343"/>
  <c r="D344"/>
  <c r="F344"/>
  <c r="H344"/>
  <c r="D345"/>
  <c r="F345"/>
  <c r="H345"/>
  <c r="D346"/>
  <c r="F346"/>
  <c r="H346"/>
  <c r="D347"/>
  <c r="F347"/>
  <c r="H347"/>
  <c r="D348"/>
  <c r="F348"/>
  <c r="H348"/>
  <c r="D349"/>
  <c r="F349"/>
  <c r="H349"/>
  <c r="D350"/>
  <c r="F350"/>
  <c r="H350"/>
  <c r="D351"/>
  <c r="F351"/>
  <c r="H351"/>
  <c r="D352"/>
  <c r="F352"/>
  <c r="H352"/>
  <c r="D353"/>
  <c r="F353"/>
  <c r="H353"/>
  <c r="D354"/>
  <c r="F354"/>
  <c r="H354"/>
  <c r="D355"/>
  <c r="F355"/>
  <c r="H355"/>
  <c r="D356"/>
  <c r="F356"/>
  <c r="H356"/>
  <c r="D357"/>
  <c r="F357"/>
  <c r="H357"/>
  <c r="D358"/>
  <c r="F358"/>
  <c r="H358"/>
  <c r="D359"/>
  <c r="F359"/>
  <c r="H359"/>
  <c r="D360"/>
  <c r="F360"/>
  <c r="H360"/>
  <c r="D41" i="162"/>
  <c r="M41" s="1"/>
  <c r="Q41" s="1"/>
  <c r="F41"/>
  <c r="H41"/>
  <c r="O41" s="1"/>
  <c r="S41" s="1"/>
  <c r="D42"/>
  <c r="M42" s="1"/>
  <c r="Q42" s="1"/>
  <c r="F42"/>
  <c r="H42"/>
  <c r="O42" s="1"/>
  <c r="S42" s="1"/>
  <c r="D43"/>
  <c r="M43" s="1"/>
  <c r="Q43" s="1"/>
  <c r="F43"/>
  <c r="H43"/>
  <c r="O43" s="1"/>
  <c r="S43" s="1"/>
  <c r="D44"/>
  <c r="F44"/>
  <c r="H44"/>
  <c r="O44" s="1"/>
  <c r="S44" s="1"/>
  <c r="D45"/>
  <c r="F45"/>
  <c r="H45"/>
  <c r="O45" s="1"/>
  <c r="S45" s="1"/>
  <c r="D46"/>
  <c r="M46" s="1"/>
  <c r="Q46" s="1"/>
  <c r="F46"/>
  <c r="H46"/>
  <c r="O46" s="1"/>
  <c r="S46" s="1"/>
  <c r="D47"/>
  <c r="M47" s="1"/>
  <c r="Q47" s="1"/>
  <c r="F47"/>
  <c r="H47"/>
  <c r="O47" s="1"/>
  <c r="S47" s="1"/>
  <c r="D48"/>
  <c r="M48" s="1"/>
  <c r="Q48" s="1"/>
  <c r="F48"/>
  <c r="H48"/>
  <c r="O48" s="1"/>
  <c r="S48" s="1"/>
  <c r="D49"/>
  <c r="F49"/>
  <c r="H49"/>
  <c r="O49" s="1"/>
  <c r="S49" s="1"/>
  <c r="D50"/>
  <c r="M50" s="1"/>
  <c r="Q50" s="1"/>
  <c r="F50"/>
  <c r="H50"/>
  <c r="O50" s="1"/>
  <c r="S50" s="1"/>
  <c r="D51"/>
  <c r="M51" s="1"/>
  <c r="Q51" s="1"/>
  <c r="F51"/>
  <c r="H51"/>
  <c r="O51" s="1"/>
  <c r="S51" s="1"/>
  <c r="D52"/>
  <c r="F52"/>
  <c r="H52"/>
  <c r="O52" s="1"/>
  <c r="S52" s="1"/>
  <c r="D53"/>
  <c r="F53"/>
  <c r="H53"/>
  <c r="O53" s="1"/>
  <c r="S53" s="1"/>
  <c r="D54"/>
  <c r="M54" s="1"/>
  <c r="Q54" s="1"/>
  <c r="F54"/>
  <c r="H54"/>
  <c r="O54" s="1"/>
  <c r="S54" s="1"/>
  <c r="D55"/>
  <c r="M55" s="1"/>
  <c r="Q55" s="1"/>
  <c r="F55"/>
  <c r="H55"/>
  <c r="O55" s="1"/>
  <c r="S55" s="1"/>
  <c r="D56"/>
  <c r="M56" s="1"/>
  <c r="Q56" s="1"/>
  <c r="F56"/>
  <c r="H56"/>
  <c r="O56" s="1"/>
  <c r="S56" s="1"/>
  <c r="D57"/>
  <c r="F57"/>
  <c r="H57"/>
  <c r="O57" s="1"/>
  <c r="S57" s="1"/>
  <c r="D58"/>
  <c r="M58" s="1"/>
  <c r="Q58" s="1"/>
  <c r="F58"/>
  <c r="H58"/>
  <c r="O58" s="1"/>
  <c r="S58" s="1"/>
  <c r="D59"/>
  <c r="F59"/>
  <c r="H59"/>
  <c r="O59" s="1"/>
  <c r="S59" s="1"/>
  <c r="D60"/>
  <c r="F60"/>
  <c r="H60"/>
  <c r="O60" s="1"/>
  <c r="S60" s="1"/>
  <c r="D61"/>
  <c r="F61"/>
  <c r="H61"/>
  <c r="O61" s="1"/>
  <c r="S61" s="1"/>
  <c r="D62"/>
  <c r="M62" s="1"/>
  <c r="Q62" s="1"/>
  <c r="F62"/>
  <c r="H62"/>
  <c r="O62" s="1"/>
  <c r="S62" s="1"/>
  <c r="D63"/>
  <c r="M63" s="1"/>
  <c r="Q63" s="1"/>
  <c r="F63"/>
  <c r="H63"/>
  <c r="O63" s="1"/>
  <c r="S63" s="1"/>
  <c r="D64"/>
  <c r="F64"/>
  <c r="H64"/>
  <c r="O64" s="1"/>
  <c r="S64" s="1"/>
  <c r="D65"/>
  <c r="F65"/>
  <c r="H65"/>
  <c r="O65" s="1"/>
  <c r="S65" s="1"/>
  <c r="D66"/>
  <c r="M66" s="1"/>
  <c r="Q66" s="1"/>
  <c r="F66"/>
  <c r="H66"/>
  <c r="O66" s="1"/>
  <c r="S66" s="1"/>
  <c r="D67"/>
  <c r="M67" s="1"/>
  <c r="Q67" s="1"/>
  <c r="F67"/>
  <c r="H67"/>
  <c r="O67" s="1"/>
  <c r="S67" s="1"/>
  <c r="D68"/>
  <c r="M68" s="1"/>
  <c r="Q68" s="1"/>
  <c r="F68"/>
  <c r="H68"/>
  <c r="O68" s="1"/>
  <c r="S68" s="1"/>
  <c r="D69"/>
  <c r="F69"/>
  <c r="H69"/>
  <c r="O69" s="1"/>
  <c r="S69" s="1"/>
  <c r="D70"/>
  <c r="M70" s="1"/>
  <c r="Q70" s="1"/>
  <c r="F70"/>
  <c r="H70"/>
  <c r="O70" s="1"/>
  <c r="S70" s="1"/>
  <c r="D71"/>
  <c r="M71" s="1"/>
  <c r="Q71" s="1"/>
  <c r="F71"/>
  <c r="N71" s="1"/>
  <c r="R71" s="1"/>
  <c r="H71"/>
  <c r="O71" s="1"/>
  <c r="S71" s="1"/>
  <c r="D72"/>
  <c r="F72"/>
  <c r="N72" s="1"/>
  <c r="R72" s="1"/>
  <c r="H72"/>
  <c r="O72" s="1"/>
  <c r="S72" s="1"/>
  <c r="D73"/>
  <c r="F73"/>
  <c r="H73"/>
  <c r="O73" s="1"/>
  <c r="S73" s="1"/>
  <c r="D74"/>
  <c r="M74" s="1"/>
  <c r="Q74" s="1"/>
  <c r="F74"/>
  <c r="H74"/>
  <c r="O74" s="1"/>
  <c r="S74" s="1"/>
  <c r="D75"/>
  <c r="M75" s="1"/>
  <c r="Q75" s="1"/>
  <c r="F75"/>
  <c r="N75" s="1"/>
  <c r="R75" s="1"/>
  <c r="H75"/>
  <c r="O75" s="1"/>
  <c r="S75" s="1"/>
  <c r="D76"/>
  <c r="F76"/>
  <c r="N76" s="1"/>
  <c r="R76" s="1"/>
  <c r="H76"/>
  <c r="O76" s="1"/>
  <c r="S76" s="1"/>
  <c r="D77"/>
  <c r="F77"/>
  <c r="N77" s="1"/>
  <c r="R77" s="1"/>
  <c r="H77"/>
  <c r="O77" s="1"/>
  <c r="S77" s="1"/>
  <c r="D78"/>
  <c r="M78" s="1"/>
  <c r="Q78" s="1"/>
  <c r="F78"/>
  <c r="H78"/>
  <c r="O78" s="1"/>
  <c r="S78" s="1"/>
  <c r="D79"/>
  <c r="M79" s="1"/>
  <c r="Q79" s="1"/>
  <c r="F79"/>
  <c r="N79" s="1"/>
  <c r="R79" s="1"/>
  <c r="H79"/>
  <c r="O79" s="1"/>
  <c r="S79" s="1"/>
  <c r="D80"/>
  <c r="M80" s="1"/>
  <c r="Q80" s="1"/>
  <c r="F80"/>
  <c r="N80" s="1"/>
  <c r="R80" s="1"/>
  <c r="H80"/>
  <c r="O80" s="1"/>
  <c r="S80" s="1"/>
  <c r="D81"/>
  <c r="F81"/>
  <c r="N81" s="1"/>
  <c r="R81" s="1"/>
  <c r="H81"/>
  <c r="O81" s="1"/>
  <c r="S81" s="1"/>
  <c r="D82"/>
  <c r="M82" s="1"/>
  <c r="Q82" s="1"/>
  <c r="F82"/>
  <c r="H82"/>
  <c r="O82" s="1"/>
  <c r="S82" s="1"/>
  <c r="D83"/>
  <c r="M83" s="1"/>
  <c r="Q83" s="1"/>
  <c r="F83"/>
  <c r="N83" s="1"/>
  <c r="R83" s="1"/>
  <c r="H83"/>
  <c r="O83" s="1"/>
  <c r="S83" s="1"/>
  <c r="D84"/>
  <c r="F84"/>
  <c r="N84" s="1"/>
  <c r="R84" s="1"/>
  <c r="H84"/>
  <c r="O84" s="1"/>
  <c r="S84" s="1"/>
  <c r="D85"/>
  <c r="F85"/>
  <c r="N85" s="1"/>
  <c r="R85" s="1"/>
  <c r="H85"/>
  <c r="O85" s="1"/>
  <c r="S85" s="1"/>
  <c r="D86"/>
  <c r="M86" s="1"/>
  <c r="Q86" s="1"/>
  <c r="F86"/>
  <c r="N86" s="1"/>
  <c r="R86" s="1"/>
  <c r="H86"/>
  <c r="D87"/>
  <c r="F87"/>
  <c r="H87"/>
  <c r="O87" s="1"/>
  <c r="S87" s="1"/>
  <c r="D88"/>
  <c r="F88"/>
  <c r="N88" s="1"/>
  <c r="R88" s="1"/>
  <c r="H88"/>
  <c r="O88" s="1"/>
  <c r="S88" s="1"/>
  <c r="D89"/>
  <c r="F89"/>
  <c r="N89" s="1"/>
  <c r="R89" s="1"/>
  <c r="H89"/>
  <c r="O89" s="1"/>
  <c r="S89" s="1"/>
  <c r="D90"/>
  <c r="F90"/>
  <c r="N90" s="1"/>
  <c r="R90" s="1"/>
  <c r="H90"/>
  <c r="O90" s="1"/>
  <c r="S90" s="1"/>
  <c r="D91"/>
  <c r="F91"/>
  <c r="N91" s="1"/>
  <c r="R91" s="1"/>
  <c r="H91"/>
  <c r="O91" s="1"/>
  <c r="S91" s="1"/>
  <c r="D92"/>
  <c r="F92"/>
  <c r="N92" s="1"/>
  <c r="R92" s="1"/>
  <c r="H92"/>
  <c r="O92" s="1"/>
  <c r="S92" s="1"/>
  <c r="D93"/>
  <c r="F93"/>
  <c r="N93" s="1"/>
  <c r="R93" s="1"/>
  <c r="H93"/>
  <c r="O93" s="1"/>
  <c r="S93" s="1"/>
  <c r="D94"/>
  <c r="F94"/>
  <c r="N94" s="1"/>
  <c r="R94" s="1"/>
  <c r="H94"/>
  <c r="O94" s="1"/>
  <c r="S94" s="1"/>
  <c r="D95"/>
  <c r="F95"/>
  <c r="N95" s="1"/>
  <c r="R95" s="1"/>
  <c r="H95"/>
  <c r="O95" s="1"/>
  <c r="S95" s="1"/>
  <c r="D96"/>
  <c r="F96"/>
  <c r="N96" s="1"/>
  <c r="R96" s="1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M101" s="1"/>
  <c r="Q101" s="1"/>
  <c r="F101"/>
  <c r="N101" s="1"/>
  <c r="R101" s="1"/>
  <c r="H101"/>
  <c r="O101" s="1"/>
  <c r="S101" s="1"/>
  <c r="D102"/>
  <c r="F102"/>
  <c r="H102"/>
  <c r="D103"/>
  <c r="F103"/>
  <c r="H103"/>
  <c r="D104"/>
  <c r="F104"/>
  <c r="H104"/>
  <c r="D105"/>
  <c r="F105"/>
  <c r="H105"/>
  <c r="D106"/>
  <c r="F106"/>
  <c r="H106"/>
  <c r="D107"/>
  <c r="F107"/>
  <c r="H107"/>
  <c r="D108"/>
  <c r="F108"/>
  <c r="H108"/>
  <c r="D109"/>
  <c r="F109"/>
  <c r="H109"/>
  <c r="D110"/>
  <c r="F110"/>
  <c r="H110"/>
  <c r="D111"/>
  <c r="F111"/>
  <c r="H111"/>
  <c r="D112"/>
  <c r="F112"/>
  <c r="H112"/>
  <c r="D113"/>
  <c r="F113"/>
  <c r="H113"/>
  <c r="D114"/>
  <c r="F114"/>
  <c r="H114"/>
  <c r="D115"/>
  <c r="F115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41" i="161"/>
  <c r="M41" s="1"/>
  <c r="Q41" s="1"/>
  <c r="F41"/>
  <c r="N41" s="1"/>
  <c r="R41" s="1"/>
  <c r="H41"/>
  <c r="O41" s="1"/>
  <c r="S41" s="1"/>
  <c r="D42"/>
  <c r="M42" s="1"/>
  <c r="Q42" s="1"/>
  <c r="F42"/>
  <c r="H42"/>
  <c r="O42" s="1"/>
  <c r="S42" s="1"/>
  <c r="D43"/>
  <c r="M43" s="1"/>
  <c r="Q43" s="1"/>
  <c r="F43"/>
  <c r="H43"/>
  <c r="D44"/>
  <c r="M44" s="1"/>
  <c r="Q44" s="1"/>
  <c r="F44"/>
  <c r="N44" s="1"/>
  <c r="R44" s="1"/>
  <c r="H44"/>
  <c r="O44" s="1"/>
  <c r="S44" s="1"/>
  <c r="D45"/>
  <c r="M45" s="1"/>
  <c r="Q45" s="1"/>
  <c r="F45"/>
  <c r="N45" s="1"/>
  <c r="R45" s="1"/>
  <c r="H45"/>
  <c r="O45" s="1"/>
  <c r="S45" s="1"/>
  <c r="D46"/>
  <c r="M46" s="1"/>
  <c r="Q46" s="1"/>
  <c r="F46"/>
  <c r="H46"/>
  <c r="O46" s="1"/>
  <c r="S46" s="1"/>
  <c r="D47"/>
  <c r="M47" s="1"/>
  <c r="Q47" s="1"/>
  <c r="F47"/>
  <c r="N47" s="1"/>
  <c r="R47" s="1"/>
  <c r="H47"/>
  <c r="O47" s="1"/>
  <c r="S47" s="1"/>
  <c r="D48"/>
  <c r="M48" s="1"/>
  <c r="Q48" s="1"/>
  <c r="F48"/>
  <c r="N48" s="1"/>
  <c r="R48" s="1"/>
  <c r="H48"/>
  <c r="O48" s="1"/>
  <c r="S48" s="1"/>
  <c r="D49"/>
  <c r="M49" s="1"/>
  <c r="Q49" s="1"/>
  <c r="F49"/>
  <c r="N49" s="1"/>
  <c r="R49" s="1"/>
  <c r="H49"/>
  <c r="O49" s="1"/>
  <c r="S49" s="1"/>
  <c r="D50"/>
  <c r="M50" s="1"/>
  <c r="Q50" s="1"/>
  <c r="F50"/>
  <c r="H50"/>
  <c r="O50" s="1"/>
  <c r="S50" s="1"/>
  <c r="D51"/>
  <c r="F51"/>
  <c r="N51" s="1"/>
  <c r="R51" s="1"/>
  <c r="H51"/>
  <c r="O51" s="1"/>
  <c r="S51" s="1"/>
  <c r="D52"/>
  <c r="M52" s="1"/>
  <c r="Q52" s="1"/>
  <c r="F52"/>
  <c r="N52" s="1"/>
  <c r="R52" s="1"/>
  <c r="H52"/>
  <c r="O52" s="1"/>
  <c r="S52" s="1"/>
  <c r="D53"/>
  <c r="M53" s="1"/>
  <c r="Q53" s="1"/>
  <c r="F53"/>
  <c r="N53" s="1"/>
  <c r="R53" s="1"/>
  <c r="H53"/>
  <c r="O53" s="1"/>
  <c r="S53" s="1"/>
  <c r="D54"/>
  <c r="M54" s="1"/>
  <c r="Q54" s="1"/>
  <c r="F54"/>
  <c r="H54"/>
  <c r="O54" s="1"/>
  <c r="S54" s="1"/>
  <c r="D55"/>
  <c r="M55" s="1"/>
  <c r="Q55" s="1"/>
  <c r="F55"/>
  <c r="N55" s="1"/>
  <c r="R55" s="1"/>
  <c r="H55"/>
  <c r="O55" s="1"/>
  <c r="S55" s="1"/>
  <c r="M56"/>
  <c r="Q56" s="1"/>
  <c r="N56"/>
  <c r="R56" s="1"/>
  <c r="O56"/>
  <c r="S56" s="1"/>
  <c r="M57"/>
  <c r="Q57" s="1"/>
  <c r="N57"/>
  <c r="R57" s="1"/>
  <c r="O57"/>
  <c r="S57" s="1"/>
  <c r="D59"/>
  <c r="M59" s="1"/>
  <c r="Q59" s="1"/>
  <c r="F59"/>
  <c r="O59"/>
  <c r="S59" s="1"/>
  <c r="D60"/>
  <c r="M60" s="1"/>
  <c r="Q60" s="1"/>
  <c r="F60"/>
  <c r="N60" s="1"/>
  <c r="R60" s="1"/>
  <c r="H60"/>
  <c r="O60" s="1"/>
  <c r="S60" s="1"/>
  <c r="D61"/>
  <c r="M61" s="1"/>
  <c r="Q61" s="1"/>
  <c r="F61"/>
  <c r="N61" s="1"/>
  <c r="R61" s="1"/>
  <c r="H61"/>
  <c r="O61" s="1"/>
  <c r="S61" s="1"/>
  <c r="D62"/>
  <c r="M62" s="1"/>
  <c r="Q62" s="1"/>
  <c r="F62"/>
  <c r="N62" s="1"/>
  <c r="R62" s="1"/>
  <c r="H62"/>
  <c r="O62" s="1"/>
  <c r="S62" s="1"/>
  <c r="D63"/>
  <c r="F63"/>
  <c r="N63" s="1"/>
  <c r="R63" s="1"/>
  <c r="H63"/>
  <c r="O63" s="1"/>
  <c r="S63" s="1"/>
  <c r="D64"/>
  <c r="F64"/>
  <c r="H64"/>
  <c r="O64" s="1"/>
  <c r="S64" s="1"/>
  <c r="D65"/>
  <c r="M65" s="1"/>
  <c r="Q65" s="1"/>
  <c r="F65"/>
  <c r="H65"/>
  <c r="D66"/>
  <c r="F66"/>
  <c r="N66" s="1"/>
  <c r="R66" s="1"/>
  <c r="H66"/>
  <c r="O66" s="1"/>
  <c r="S66" s="1"/>
  <c r="D67"/>
  <c r="M67" s="1"/>
  <c r="Q67" s="1"/>
  <c r="F67"/>
  <c r="N67" s="1"/>
  <c r="R67" s="1"/>
  <c r="H67"/>
  <c r="O67" s="1"/>
  <c r="S67" s="1"/>
  <c r="D68"/>
  <c r="M68" s="1"/>
  <c r="Q68" s="1"/>
  <c r="F68"/>
  <c r="N68" s="1"/>
  <c r="R68" s="1"/>
  <c r="H68"/>
  <c r="O68" s="1"/>
  <c r="S68" s="1"/>
  <c r="D69"/>
  <c r="M69" s="1"/>
  <c r="Q69" s="1"/>
  <c r="F69"/>
  <c r="N69" s="1"/>
  <c r="R69" s="1"/>
  <c r="H69"/>
  <c r="O69" s="1"/>
  <c r="S69" s="1"/>
  <c r="D70"/>
  <c r="M70" s="1"/>
  <c r="Q70" s="1"/>
  <c r="F70"/>
  <c r="N70" s="1"/>
  <c r="R70" s="1"/>
  <c r="H70"/>
  <c r="O70" s="1"/>
  <c r="S70" s="1"/>
  <c r="D71"/>
  <c r="M71" s="1"/>
  <c r="Q71" s="1"/>
  <c r="F71"/>
  <c r="N71" s="1"/>
  <c r="R71" s="1"/>
  <c r="H71"/>
  <c r="O71" s="1"/>
  <c r="S71" s="1"/>
  <c r="D72"/>
  <c r="M72" s="1"/>
  <c r="Q72" s="1"/>
  <c r="F72"/>
  <c r="N72" s="1"/>
  <c r="R72" s="1"/>
  <c r="H72"/>
  <c r="O72" s="1"/>
  <c r="S72" s="1"/>
  <c r="D73"/>
  <c r="M73" s="1"/>
  <c r="Q73" s="1"/>
  <c r="F73"/>
  <c r="N73" s="1"/>
  <c r="R73" s="1"/>
  <c r="H73"/>
  <c r="O73" s="1"/>
  <c r="S73" s="1"/>
  <c r="D74"/>
  <c r="M74" s="1"/>
  <c r="Q74" s="1"/>
  <c r="F74"/>
  <c r="N74" s="1"/>
  <c r="R74" s="1"/>
  <c r="H74"/>
  <c r="O74" s="1"/>
  <c r="S74" s="1"/>
  <c r="D75"/>
  <c r="M75" s="1"/>
  <c r="Q75" s="1"/>
  <c r="F75"/>
  <c r="N75" s="1"/>
  <c r="R75" s="1"/>
  <c r="H75"/>
  <c r="O75" s="1"/>
  <c r="S75" s="1"/>
  <c r="D76"/>
  <c r="M76" s="1"/>
  <c r="Q76" s="1"/>
  <c r="F76"/>
  <c r="N76" s="1"/>
  <c r="R76" s="1"/>
  <c r="H76"/>
  <c r="O76" s="1"/>
  <c r="S76" s="1"/>
  <c r="D77"/>
  <c r="M77" s="1"/>
  <c r="Q77" s="1"/>
  <c r="F77"/>
  <c r="N77" s="1"/>
  <c r="R77" s="1"/>
  <c r="H77"/>
  <c r="O77" s="1"/>
  <c r="S77" s="1"/>
  <c r="D78"/>
  <c r="M78" s="1"/>
  <c r="Q78" s="1"/>
  <c r="F78"/>
  <c r="N78" s="1"/>
  <c r="R78" s="1"/>
  <c r="H78"/>
  <c r="O78" s="1"/>
  <c r="S78" s="1"/>
  <c r="D79"/>
  <c r="F79"/>
  <c r="N79" s="1"/>
  <c r="R79" s="1"/>
  <c r="H79"/>
  <c r="O79" s="1"/>
  <c r="S79" s="1"/>
  <c r="D80"/>
  <c r="M80" s="1"/>
  <c r="Q80" s="1"/>
  <c r="F80"/>
  <c r="N80" s="1"/>
  <c r="R80" s="1"/>
  <c r="H80"/>
  <c r="O80" s="1"/>
  <c r="S80" s="1"/>
  <c r="D81"/>
  <c r="M81" s="1"/>
  <c r="Q81" s="1"/>
  <c r="F81"/>
  <c r="N81" s="1"/>
  <c r="R81" s="1"/>
  <c r="H81"/>
  <c r="O81" s="1"/>
  <c r="S81" s="1"/>
  <c r="D82"/>
  <c r="M82" s="1"/>
  <c r="Q82" s="1"/>
  <c r="F82"/>
  <c r="N82" s="1"/>
  <c r="R82" s="1"/>
  <c r="H82"/>
  <c r="O82" s="1"/>
  <c r="S82" s="1"/>
  <c r="D83"/>
  <c r="M83" s="1"/>
  <c r="Q83" s="1"/>
  <c r="F83"/>
  <c r="H83"/>
  <c r="O83" s="1"/>
  <c r="S83" s="1"/>
  <c r="D84"/>
  <c r="M84" s="1"/>
  <c r="Q84" s="1"/>
  <c r="F84"/>
  <c r="N84" s="1"/>
  <c r="R84" s="1"/>
  <c r="H84"/>
  <c r="O84" s="1"/>
  <c r="S84" s="1"/>
  <c r="D85"/>
  <c r="M85" s="1"/>
  <c r="Q85" s="1"/>
  <c r="F85"/>
  <c r="N85" s="1"/>
  <c r="R85" s="1"/>
  <c r="H85"/>
  <c r="O85" s="1"/>
  <c r="S85" s="1"/>
  <c r="D86"/>
  <c r="M86" s="1"/>
  <c r="Q86" s="1"/>
  <c r="F86"/>
  <c r="H86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H106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H113"/>
  <c r="H114"/>
  <c r="H115"/>
  <c r="D116"/>
  <c r="F116"/>
  <c r="H116"/>
  <c r="D117"/>
  <c r="F117"/>
  <c r="H117"/>
  <c r="D118"/>
  <c r="F118"/>
  <c r="H118"/>
  <c r="D119"/>
  <c r="F119"/>
  <c r="H119"/>
  <c r="D120"/>
  <c r="F120"/>
  <c r="H120"/>
  <c r="D121"/>
  <c r="F121"/>
  <c r="H121"/>
  <c r="D122"/>
  <c r="F122"/>
  <c r="H122"/>
  <c r="D123"/>
  <c r="F123"/>
  <c r="H123"/>
  <c r="D124"/>
  <c r="F124"/>
  <c r="H124"/>
  <c r="D125"/>
  <c r="F125"/>
  <c r="H125"/>
  <c r="D126"/>
  <c r="F126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52" i="160"/>
  <c r="F52"/>
  <c r="H52"/>
  <c r="D53"/>
  <c r="F53"/>
  <c r="H53"/>
  <c r="D54"/>
  <c r="F54"/>
  <c r="H54"/>
  <c r="D55"/>
  <c r="F55"/>
  <c r="H55"/>
  <c r="D56"/>
  <c r="F56"/>
  <c r="H56"/>
  <c r="D57"/>
  <c r="F57"/>
  <c r="H57"/>
  <c r="D58"/>
  <c r="F58"/>
  <c r="H58"/>
  <c r="D59"/>
  <c r="F59"/>
  <c r="H59"/>
  <c r="D60"/>
  <c r="F60"/>
  <c r="H60"/>
  <c r="D61"/>
  <c r="F61"/>
  <c r="H61"/>
  <c r="D62"/>
  <c r="F62"/>
  <c r="H62"/>
  <c r="D63"/>
  <c r="H63"/>
  <c r="D64"/>
  <c r="F64"/>
  <c r="H64"/>
  <c r="D65"/>
  <c r="F65"/>
  <c r="H65"/>
  <c r="D66"/>
  <c r="F66"/>
  <c r="H66"/>
  <c r="D67"/>
  <c r="F67"/>
  <c r="H67"/>
  <c r="F68"/>
  <c r="H68"/>
  <c r="F69"/>
  <c r="H69"/>
  <c r="D70"/>
  <c r="F70"/>
  <c r="H70"/>
  <c r="D71"/>
  <c r="F71"/>
  <c r="H71"/>
  <c r="D72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N99" s="1"/>
  <c r="R99" s="1"/>
  <c r="H99"/>
  <c r="O99" s="1"/>
  <c r="S99" s="1"/>
  <c r="D100"/>
  <c r="F100"/>
  <c r="N100" s="1"/>
  <c r="R100" s="1"/>
  <c r="H100"/>
  <c r="O100" s="1"/>
  <c r="S100" s="1"/>
  <c r="D101"/>
  <c r="F101"/>
  <c r="N101" s="1"/>
  <c r="R101" s="1"/>
  <c r="H101"/>
  <c r="O101" s="1"/>
  <c r="S101" s="1"/>
  <c r="D102"/>
  <c r="F102"/>
  <c r="N102" s="1"/>
  <c r="R102" s="1"/>
  <c r="H102"/>
  <c r="O102" s="1"/>
  <c r="S102" s="1"/>
  <c r="D103"/>
  <c r="F103"/>
  <c r="N103" s="1"/>
  <c r="R103" s="1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H118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H125"/>
  <c r="H126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51" i="159"/>
  <c r="F51"/>
  <c r="H51"/>
  <c r="D52"/>
  <c r="F52"/>
  <c r="H52"/>
  <c r="D53"/>
  <c r="F53"/>
  <c r="H53"/>
  <c r="D54"/>
  <c r="F54"/>
  <c r="H54"/>
  <c r="D55"/>
  <c r="F55"/>
  <c r="H55"/>
  <c r="D56"/>
  <c r="F56"/>
  <c r="H56"/>
  <c r="D57"/>
  <c r="F57"/>
  <c r="H57"/>
  <c r="D58"/>
  <c r="F58"/>
  <c r="H58"/>
  <c r="D59"/>
  <c r="F59"/>
  <c r="H59"/>
  <c r="D60"/>
  <c r="F60"/>
  <c r="H60"/>
  <c r="D61"/>
  <c r="H61"/>
  <c r="D62"/>
  <c r="H62"/>
  <c r="D63"/>
  <c r="H63"/>
  <c r="D64"/>
  <c r="F64"/>
  <c r="H64"/>
  <c r="D65"/>
  <c r="F65"/>
  <c r="H65"/>
  <c r="D66"/>
  <c r="F66"/>
  <c r="H66"/>
  <c r="D67"/>
  <c r="F67"/>
  <c r="H67"/>
  <c r="D68"/>
  <c r="F68"/>
  <c r="H68"/>
  <c r="D69"/>
  <c r="F69"/>
  <c r="H69"/>
  <c r="D70"/>
  <c r="F70"/>
  <c r="H70"/>
  <c r="D71"/>
  <c r="F71"/>
  <c r="H71"/>
  <c r="D72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N98" s="1"/>
  <c r="R98" s="1"/>
  <c r="H98"/>
  <c r="O98" s="1"/>
  <c r="S98" s="1"/>
  <c r="D99"/>
  <c r="F99"/>
  <c r="N99" s="1"/>
  <c r="R99" s="1"/>
  <c r="H99"/>
  <c r="O99" s="1"/>
  <c r="S99" s="1"/>
  <c r="D100"/>
  <c r="F100"/>
  <c r="N100" s="1"/>
  <c r="R100" s="1"/>
  <c r="H100"/>
  <c r="O100" s="1"/>
  <c r="S100" s="1"/>
  <c r="D101"/>
  <c r="F101"/>
  <c r="N101" s="1"/>
  <c r="R101" s="1"/>
  <c r="H101"/>
  <c r="O101" s="1"/>
  <c r="S101" s="1"/>
  <c r="D102"/>
  <c r="F102"/>
  <c r="N102" s="1"/>
  <c r="R102" s="1"/>
  <c r="H102"/>
  <c r="O102" s="1"/>
  <c r="S102" s="1"/>
  <c r="D103"/>
  <c r="F103"/>
  <c r="N103" s="1"/>
  <c r="R103" s="1"/>
  <c r="H103"/>
  <c r="O103" s="1"/>
  <c r="S103" s="1"/>
  <c r="D104"/>
  <c r="F104"/>
  <c r="N104" s="1"/>
  <c r="R104" s="1"/>
  <c r="H104"/>
  <c r="O104" s="1"/>
  <c r="S104" s="1"/>
  <c r="D105"/>
  <c r="N105"/>
  <c r="R105" s="1"/>
  <c r="H105"/>
  <c r="O105" s="1"/>
  <c r="S105" s="1"/>
  <c r="D106"/>
  <c r="F106"/>
  <c r="N106" s="1"/>
  <c r="R106" s="1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H117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H124"/>
  <c r="H125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52" i="158"/>
  <c r="F52"/>
  <c r="H52"/>
  <c r="D53"/>
  <c r="F53"/>
  <c r="H53"/>
  <c r="D54"/>
  <c r="F54"/>
  <c r="H54"/>
  <c r="D55"/>
  <c r="F55"/>
  <c r="H55"/>
  <c r="D56"/>
  <c r="F56"/>
  <c r="H56"/>
  <c r="D57"/>
  <c r="F57"/>
  <c r="H57"/>
  <c r="D58"/>
  <c r="F58"/>
  <c r="H58"/>
  <c r="D59"/>
  <c r="F59"/>
  <c r="H59"/>
  <c r="D60"/>
  <c r="F60"/>
  <c r="H60"/>
  <c r="D61"/>
  <c r="F61"/>
  <c r="H61"/>
  <c r="D62"/>
  <c r="F62"/>
  <c r="H62"/>
  <c r="D63"/>
  <c r="F63"/>
  <c r="H63"/>
  <c r="D64"/>
  <c r="F64"/>
  <c r="H64"/>
  <c r="D65"/>
  <c r="F65"/>
  <c r="H65"/>
  <c r="D66"/>
  <c r="F66"/>
  <c r="H66"/>
  <c r="D67"/>
  <c r="F67"/>
  <c r="H67"/>
  <c r="D68"/>
  <c r="F68"/>
  <c r="H68"/>
  <c r="D69"/>
  <c r="F69"/>
  <c r="H69"/>
  <c r="D70"/>
  <c r="F70"/>
  <c r="H70"/>
  <c r="D71"/>
  <c r="F71"/>
  <c r="H71"/>
  <c r="D72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N98" s="1"/>
  <c r="R98" s="1"/>
  <c r="H98"/>
  <c r="O98" s="1"/>
  <c r="S98" s="1"/>
  <c r="D99"/>
  <c r="F99"/>
  <c r="N99" s="1"/>
  <c r="R99" s="1"/>
  <c r="H99"/>
  <c r="O99" s="1"/>
  <c r="S99" s="1"/>
  <c r="D100"/>
  <c r="F100"/>
  <c r="N100" s="1"/>
  <c r="R100" s="1"/>
  <c r="H100"/>
  <c r="O100" s="1"/>
  <c r="S100" s="1"/>
  <c r="D101"/>
  <c r="F101"/>
  <c r="N101" s="1"/>
  <c r="R101" s="1"/>
  <c r="H101"/>
  <c r="O101" s="1"/>
  <c r="S101" s="1"/>
  <c r="D102"/>
  <c r="F102"/>
  <c r="N102" s="1"/>
  <c r="R102" s="1"/>
  <c r="H102"/>
  <c r="O102" s="1"/>
  <c r="S102" s="1"/>
  <c r="D103"/>
  <c r="F103"/>
  <c r="N103" s="1"/>
  <c r="R103" s="1"/>
  <c r="H103"/>
  <c r="O103" s="1"/>
  <c r="S103" s="1"/>
  <c r="D104"/>
  <c r="F104"/>
  <c r="N104" s="1"/>
  <c r="R104" s="1"/>
  <c r="H104"/>
  <c r="O104" s="1"/>
  <c r="S104" s="1"/>
  <c r="D105"/>
  <c r="F105"/>
  <c r="N105" s="1"/>
  <c r="R105" s="1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H117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H124"/>
  <c r="H125"/>
  <c r="H126"/>
  <c r="D127"/>
  <c r="F127"/>
  <c r="H127"/>
  <c r="D128"/>
  <c r="F128"/>
  <c r="H128"/>
  <c r="D129"/>
  <c r="F129"/>
  <c r="H129"/>
  <c r="D130"/>
  <c r="F130"/>
  <c r="H130"/>
  <c r="D131"/>
  <c r="F131"/>
  <c r="H131"/>
  <c r="D132"/>
  <c r="F132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58" i="153"/>
  <c r="F58"/>
  <c r="H58"/>
  <c r="D59"/>
  <c r="F59"/>
  <c r="H59"/>
  <c r="D60"/>
  <c r="F60"/>
  <c r="H60"/>
  <c r="D61"/>
  <c r="F61"/>
  <c r="H61"/>
  <c r="D62"/>
  <c r="F62"/>
  <c r="H62"/>
  <c r="D63"/>
  <c r="F63"/>
  <c r="H63"/>
  <c r="D64"/>
  <c r="F64"/>
  <c r="H64"/>
  <c r="D65"/>
  <c r="F65"/>
  <c r="H65"/>
  <c r="D66"/>
  <c r="F66"/>
  <c r="H66"/>
  <c r="D67"/>
  <c r="F67"/>
  <c r="H67"/>
  <c r="D68"/>
  <c r="F68"/>
  <c r="H68"/>
  <c r="F69"/>
  <c r="H69"/>
  <c r="F70"/>
  <c r="H70"/>
  <c r="D71"/>
  <c r="F71"/>
  <c r="H71"/>
  <c r="D72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O86" s="1"/>
  <c r="S86" s="1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H123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H130"/>
  <c r="H131"/>
  <c r="H132"/>
  <c r="D133"/>
  <c r="F133"/>
  <c r="H133"/>
  <c r="D134"/>
  <c r="F134"/>
  <c r="H134"/>
  <c r="D135"/>
  <c r="F135"/>
  <c r="H135"/>
  <c r="D136"/>
  <c r="F136"/>
  <c r="H136"/>
  <c r="D137"/>
  <c r="F137"/>
  <c r="H137"/>
  <c r="D138"/>
  <c r="F138"/>
  <c r="H138"/>
  <c r="D139"/>
  <c r="F139"/>
  <c r="H139"/>
  <c r="D140"/>
  <c r="F140"/>
  <c r="H140"/>
  <c r="D141"/>
  <c r="F141"/>
  <c r="H141"/>
  <c r="D142"/>
  <c r="F142"/>
  <c r="H142"/>
  <c r="D143"/>
  <c r="F143"/>
  <c r="H143"/>
  <c r="D144"/>
  <c r="F144"/>
  <c r="H144"/>
  <c r="D145"/>
  <c r="F145"/>
  <c r="H145"/>
  <c r="D146"/>
  <c r="F146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72" i="145"/>
  <c r="F72"/>
  <c r="H72"/>
  <c r="D73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H137"/>
  <c r="D138"/>
  <c r="F138"/>
  <c r="H138"/>
  <c r="O138" s="1"/>
  <c r="S138" s="1"/>
  <c r="D139"/>
  <c r="F139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H144"/>
  <c r="H145"/>
  <c r="H146"/>
  <c r="D147"/>
  <c r="F147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74" i="14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O86" s="1"/>
  <c r="S86" s="1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D138"/>
  <c r="F138"/>
  <c r="H138"/>
  <c r="O138" s="1"/>
  <c r="S138" s="1"/>
  <c r="D139"/>
  <c r="F139"/>
  <c r="H139"/>
  <c r="O139" s="1"/>
  <c r="S139" s="1"/>
  <c r="H140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D146"/>
  <c r="F146"/>
  <c r="H146"/>
  <c r="O146" s="1"/>
  <c r="S146" s="1"/>
  <c r="H147"/>
  <c r="H148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74" i="143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D138"/>
  <c r="F138"/>
  <c r="H138"/>
  <c r="O138" s="1"/>
  <c r="S138" s="1"/>
  <c r="D139"/>
  <c r="F139"/>
  <c r="H139"/>
  <c r="O139" s="1"/>
  <c r="S139" s="1"/>
  <c r="H140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D146"/>
  <c r="F146"/>
  <c r="H146"/>
  <c r="O146" s="1"/>
  <c r="S146" s="1"/>
  <c r="H147"/>
  <c r="H148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73" i="142"/>
  <c r="F73"/>
  <c r="H73"/>
  <c r="D74"/>
  <c r="F74"/>
  <c r="H74"/>
  <c r="D75"/>
  <c r="F75"/>
  <c r="H75"/>
  <c r="D76"/>
  <c r="F76"/>
  <c r="H76"/>
  <c r="D77"/>
  <c r="F77"/>
  <c r="H77"/>
  <c r="D78"/>
  <c r="F78"/>
  <c r="H78"/>
  <c r="D79"/>
  <c r="F79"/>
  <c r="H79"/>
  <c r="D80"/>
  <c r="F80"/>
  <c r="H80"/>
  <c r="D81"/>
  <c r="F81"/>
  <c r="H81"/>
  <c r="D82"/>
  <c r="F82"/>
  <c r="H82"/>
  <c r="D83"/>
  <c r="F83"/>
  <c r="H83"/>
  <c r="D84"/>
  <c r="F84"/>
  <c r="H84"/>
  <c r="D85"/>
  <c r="F85"/>
  <c r="H85"/>
  <c r="D86"/>
  <c r="F86"/>
  <c r="H86"/>
  <c r="O86" s="1"/>
  <c r="S86" s="1"/>
  <c r="D87"/>
  <c r="F87"/>
  <c r="H87"/>
  <c r="O87" s="1"/>
  <c r="S87" s="1"/>
  <c r="D88"/>
  <c r="F88"/>
  <c r="H88"/>
  <c r="O88" s="1"/>
  <c r="S88" s="1"/>
  <c r="D8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H138"/>
  <c r="D139"/>
  <c r="F139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H145"/>
  <c r="H146"/>
  <c r="H147"/>
  <c r="D148"/>
  <c r="F148"/>
  <c r="H148"/>
  <c r="D149"/>
  <c r="F149"/>
  <c r="H149"/>
  <c r="D150"/>
  <c r="F150"/>
  <c r="H150"/>
  <c r="D151"/>
  <c r="F151"/>
  <c r="H151"/>
  <c r="D152"/>
  <c r="F152"/>
  <c r="H152"/>
  <c r="D153"/>
  <c r="F153"/>
  <c r="H153"/>
  <c r="D154"/>
  <c r="F154"/>
  <c r="H154"/>
  <c r="D155"/>
  <c r="F155"/>
  <c r="H155"/>
  <c r="D156"/>
  <c r="F156"/>
  <c r="H156"/>
  <c r="D157"/>
  <c r="F157"/>
  <c r="H157"/>
  <c r="D158"/>
  <c r="F158"/>
  <c r="H158"/>
  <c r="D159"/>
  <c r="F159"/>
  <c r="H159"/>
  <c r="D160"/>
  <c r="F160"/>
  <c r="H160"/>
  <c r="D161"/>
  <c r="F161"/>
  <c r="H161"/>
  <c r="D162"/>
  <c r="F162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K87" i="141"/>
  <c r="K88"/>
  <c r="K89"/>
  <c r="K90"/>
  <c r="K91"/>
  <c r="K92"/>
  <c r="K93"/>
  <c r="K94"/>
  <c r="K95"/>
  <c r="K96"/>
  <c r="K97"/>
  <c r="K98"/>
  <c r="K99"/>
  <c r="K100"/>
  <c r="K101"/>
  <c r="K102"/>
  <c r="K103"/>
  <c r="D89"/>
  <c r="F89"/>
  <c r="N89" s="1"/>
  <c r="R89" s="1"/>
  <c r="H89"/>
  <c r="O89" s="1"/>
  <c r="S89" s="1"/>
  <c r="D90"/>
  <c r="M90" s="1"/>
  <c r="Q90" s="1"/>
  <c r="F90"/>
  <c r="N90" s="1"/>
  <c r="R90" s="1"/>
  <c r="H90"/>
  <c r="O90" s="1"/>
  <c r="S90" s="1"/>
  <c r="D91"/>
  <c r="M91" s="1"/>
  <c r="Q91" s="1"/>
  <c r="F91"/>
  <c r="N91" s="1"/>
  <c r="R91" s="1"/>
  <c r="H91"/>
  <c r="O91" s="1"/>
  <c r="S91" s="1"/>
  <c r="D92"/>
  <c r="F92"/>
  <c r="H92"/>
  <c r="O92" s="1"/>
  <c r="S92" s="1"/>
  <c r="D93"/>
  <c r="M93" s="1"/>
  <c r="Q93" s="1"/>
  <c r="F93"/>
  <c r="N93" s="1"/>
  <c r="R93" s="1"/>
  <c r="H93"/>
  <c r="O93" s="1"/>
  <c r="S93" s="1"/>
  <c r="D94"/>
  <c r="M94" s="1"/>
  <c r="Q94" s="1"/>
  <c r="F94"/>
  <c r="N94" s="1"/>
  <c r="R94" s="1"/>
  <c r="H94"/>
  <c r="O94" s="1"/>
  <c r="S94" s="1"/>
  <c r="D95"/>
  <c r="F95"/>
  <c r="N95" s="1"/>
  <c r="R95" s="1"/>
  <c r="H95"/>
  <c r="O95" s="1"/>
  <c r="S95" s="1"/>
  <c r="D96"/>
  <c r="M96" s="1"/>
  <c r="Q96" s="1"/>
  <c r="F96"/>
  <c r="N96" s="1"/>
  <c r="R96" s="1"/>
  <c r="H96"/>
  <c r="O96" s="1"/>
  <c r="S96" s="1"/>
  <c r="D97"/>
  <c r="M97" s="1"/>
  <c r="Q97" s="1"/>
  <c r="N97"/>
  <c r="R97" s="1"/>
  <c r="H97"/>
  <c r="D98"/>
  <c r="M98" s="1"/>
  <c r="Q98" s="1"/>
  <c r="F98"/>
  <c r="N98" s="1"/>
  <c r="R98" s="1"/>
  <c r="H98"/>
  <c r="O98" s="1"/>
  <c r="S98" s="1"/>
  <c r="D99"/>
  <c r="F99"/>
  <c r="N99" s="1"/>
  <c r="R99" s="1"/>
  <c r="H99"/>
  <c r="O99" s="1"/>
  <c r="S99" s="1"/>
  <c r="D100"/>
  <c r="M100" s="1"/>
  <c r="Q100" s="1"/>
  <c r="F100"/>
  <c r="H100"/>
  <c r="O100" s="1"/>
  <c r="S100" s="1"/>
  <c r="D101"/>
  <c r="M101" s="1"/>
  <c r="Q101" s="1"/>
  <c r="F101"/>
  <c r="N101" s="1"/>
  <c r="R101" s="1"/>
  <c r="H101"/>
  <c r="O101" s="1"/>
  <c r="S101" s="1"/>
  <c r="D102"/>
  <c r="M102" s="1"/>
  <c r="Q102" s="1"/>
  <c r="F102"/>
  <c r="N102" s="1"/>
  <c r="R102" s="1"/>
  <c r="H102"/>
  <c r="O102" s="1"/>
  <c r="S102" s="1"/>
  <c r="D103"/>
  <c r="M103" s="1"/>
  <c r="Q103" s="1"/>
  <c r="F103"/>
  <c r="N103" s="1"/>
  <c r="R103" s="1"/>
  <c r="H103"/>
  <c r="O103" s="1"/>
  <c r="S103" s="1"/>
  <c r="D104"/>
  <c r="F104"/>
  <c r="H104"/>
  <c r="O104" s="1"/>
  <c r="S104" s="1"/>
  <c r="D105"/>
  <c r="F105"/>
  <c r="N105" s="1"/>
  <c r="R105" s="1"/>
  <c r="H105"/>
  <c r="O105" s="1"/>
  <c r="S105" s="1"/>
  <c r="D106"/>
  <c r="F106"/>
  <c r="N106" s="1"/>
  <c r="R106" s="1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D138"/>
  <c r="F138"/>
  <c r="H138"/>
  <c r="O138" s="1"/>
  <c r="S138" s="1"/>
  <c r="D139"/>
  <c r="F139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D146"/>
  <c r="F146"/>
  <c r="H146"/>
  <c r="O146" s="1"/>
  <c r="S146" s="1"/>
  <c r="D147"/>
  <c r="F147"/>
  <c r="H147"/>
  <c r="O147" s="1"/>
  <c r="S147" s="1"/>
  <c r="D148"/>
  <c r="F148"/>
  <c r="H148"/>
  <c r="O148" s="1"/>
  <c r="S148" s="1"/>
  <c r="D149"/>
  <c r="F149"/>
  <c r="H149"/>
  <c r="O149" s="1"/>
  <c r="S149" s="1"/>
  <c r="D150"/>
  <c r="F150"/>
  <c r="H150"/>
  <c r="O150" s="1"/>
  <c r="S150" s="1"/>
  <c r="D151"/>
  <c r="F151"/>
  <c r="H151"/>
  <c r="O151" s="1"/>
  <c r="S151" s="1"/>
  <c r="D152"/>
  <c r="F152"/>
  <c r="H152"/>
  <c r="O152" s="1"/>
  <c r="S152" s="1"/>
  <c r="H153"/>
  <c r="D154"/>
  <c r="F154"/>
  <c r="H154"/>
  <c r="O154" s="1"/>
  <c r="S154" s="1"/>
  <c r="D155"/>
  <c r="F155"/>
  <c r="H155"/>
  <c r="O155" s="1"/>
  <c r="S155" s="1"/>
  <c r="D156"/>
  <c r="F156"/>
  <c r="H156"/>
  <c r="O156" s="1"/>
  <c r="S156" s="1"/>
  <c r="D157"/>
  <c r="F157"/>
  <c r="H157"/>
  <c r="O157" s="1"/>
  <c r="S157" s="1"/>
  <c r="D158"/>
  <c r="F158"/>
  <c r="H158"/>
  <c r="O158" s="1"/>
  <c r="S158" s="1"/>
  <c r="D159"/>
  <c r="F159"/>
  <c r="H159"/>
  <c r="O159" s="1"/>
  <c r="S159" s="1"/>
  <c r="H160"/>
  <c r="H161"/>
  <c r="H162"/>
  <c r="D163"/>
  <c r="F163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K87" i="140"/>
  <c r="K88"/>
  <c r="K89"/>
  <c r="K90"/>
  <c r="K91"/>
  <c r="K92"/>
  <c r="K93"/>
  <c r="K94"/>
  <c r="K95"/>
  <c r="K96"/>
  <c r="K97"/>
  <c r="K98"/>
  <c r="K99"/>
  <c r="K100"/>
  <c r="K101"/>
  <c r="D89"/>
  <c r="F89"/>
  <c r="N89" s="1"/>
  <c r="R89" s="1"/>
  <c r="H89"/>
  <c r="O89" s="1"/>
  <c r="S89" s="1"/>
  <c r="D90"/>
  <c r="M90" s="1"/>
  <c r="Q90" s="1"/>
  <c r="F90"/>
  <c r="N90" s="1"/>
  <c r="R90" s="1"/>
  <c r="H90"/>
  <c r="O90" s="1"/>
  <c r="S90" s="1"/>
  <c r="D91"/>
  <c r="M91" s="1"/>
  <c r="Q91" s="1"/>
  <c r="F91"/>
  <c r="N91" s="1"/>
  <c r="R91" s="1"/>
  <c r="H91"/>
  <c r="O91" s="1"/>
  <c r="S91" s="1"/>
  <c r="D92"/>
  <c r="M92" s="1"/>
  <c r="Q92" s="1"/>
  <c r="F92"/>
  <c r="N92" s="1"/>
  <c r="R92" s="1"/>
  <c r="H92"/>
  <c r="O92" s="1"/>
  <c r="S92" s="1"/>
  <c r="D93"/>
  <c r="F93"/>
  <c r="N93" s="1"/>
  <c r="R93" s="1"/>
  <c r="H93"/>
  <c r="O93" s="1"/>
  <c r="S93" s="1"/>
  <c r="D94"/>
  <c r="M94" s="1"/>
  <c r="Q94" s="1"/>
  <c r="F94"/>
  <c r="H94"/>
  <c r="O94" s="1"/>
  <c r="S94" s="1"/>
  <c r="D95"/>
  <c r="F95"/>
  <c r="N95" s="1"/>
  <c r="R95" s="1"/>
  <c r="H95"/>
  <c r="O95" s="1"/>
  <c r="S95" s="1"/>
  <c r="D96"/>
  <c r="M96" s="1"/>
  <c r="Q96" s="1"/>
  <c r="F96"/>
  <c r="N96" s="1"/>
  <c r="R96" s="1"/>
  <c r="H96"/>
  <c r="O96" s="1"/>
  <c r="S96" s="1"/>
  <c r="D97"/>
  <c r="M97" s="1"/>
  <c r="Q97" s="1"/>
  <c r="F97"/>
  <c r="N97" s="1"/>
  <c r="R97" s="1"/>
  <c r="H97"/>
  <c r="O97" s="1"/>
  <c r="S97" s="1"/>
  <c r="D98"/>
  <c r="M98" s="1"/>
  <c r="Q98" s="1"/>
  <c r="F98"/>
  <c r="N98" s="1"/>
  <c r="R98" s="1"/>
  <c r="H98"/>
  <c r="O98" s="1"/>
  <c r="S98" s="1"/>
  <c r="D99"/>
  <c r="F99"/>
  <c r="N99" s="1"/>
  <c r="R99" s="1"/>
  <c r="H99"/>
  <c r="O99" s="1"/>
  <c r="S99" s="1"/>
  <c r="D100"/>
  <c r="F100"/>
  <c r="N100" s="1"/>
  <c r="R100" s="1"/>
  <c r="H100"/>
  <c r="O100" s="1"/>
  <c r="S100" s="1"/>
  <c r="D101"/>
  <c r="M101" s="1"/>
  <c r="Q101" s="1"/>
  <c r="F101"/>
  <c r="H101"/>
  <c r="O101" s="1"/>
  <c r="S101" s="1"/>
  <c r="D102"/>
  <c r="M102" s="1"/>
  <c r="Q102" s="1"/>
  <c r="F102"/>
  <c r="N102" s="1"/>
  <c r="R102" s="1"/>
  <c r="H102"/>
  <c r="O102" s="1"/>
  <c r="S102" s="1"/>
  <c r="D103"/>
  <c r="M103" s="1"/>
  <c r="Q103" s="1"/>
  <c r="F103"/>
  <c r="N103" s="1"/>
  <c r="R103" s="1"/>
  <c r="H103"/>
  <c r="O103" s="1"/>
  <c r="S103" s="1"/>
  <c r="D104"/>
  <c r="M104" s="1"/>
  <c r="Q104" s="1"/>
  <c r="F104"/>
  <c r="N104" s="1"/>
  <c r="R104" s="1"/>
  <c r="H104"/>
  <c r="O104" s="1"/>
  <c r="S104" s="1"/>
  <c r="D105"/>
  <c r="F105"/>
  <c r="H105"/>
  <c r="O105" s="1"/>
  <c r="S105" s="1"/>
  <c r="D106"/>
  <c r="M106" s="1"/>
  <c r="Q106" s="1"/>
  <c r="F106"/>
  <c r="N106" s="1"/>
  <c r="R106" s="1"/>
  <c r="H106"/>
  <c r="O106" s="1"/>
  <c r="S106" s="1"/>
  <c r="D107"/>
  <c r="M107" s="1"/>
  <c r="Q107" s="1"/>
  <c r="F107"/>
  <c r="N107" s="1"/>
  <c r="R107" s="1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N116" s="1"/>
  <c r="R116" s="1"/>
  <c r="H116"/>
  <c r="O116" s="1"/>
  <c r="S116" s="1"/>
  <c r="D117"/>
  <c r="F117"/>
  <c r="N117" s="1"/>
  <c r="R117" s="1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D138"/>
  <c r="F138"/>
  <c r="H138"/>
  <c r="O138" s="1"/>
  <c r="S138" s="1"/>
  <c r="D139"/>
  <c r="F139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D146"/>
  <c r="F146"/>
  <c r="H146"/>
  <c r="O146" s="1"/>
  <c r="S146" s="1"/>
  <c r="D147"/>
  <c r="F147"/>
  <c r="H147"/>
  <c r="O147" s="1"/>
  <c r="S147" s="1"/>
  <c r="D148"/>
  <c r="F148"/>
  <c r="H148"/>
  <c r="O148" s="1"/>
  <c r="S148" s="1"/>
  <c r="D149"/>
  <c r="F149"/>
  <c r="H149"/>
  <c r="O149" s="1"/>
  <c r="S149" s="1"/>
  <c r="D150"/>
  <c r="F150"/>
  <c r="H150"/>
  <c r="O150" s="1"/>
  <c r="S150" s="1"/>
  <c r="D151"/>
  <c r="F151"/>
  <c r="H151"/>
  <c r="O151" s="1"/>
  <c r="S151" s="1"/>
  <c r="D152"/>
  <c r="F152"/>
  <c r="H152"/>
  <c r="O152" s="1"/>
  <c r="S152" s="1"/>
  <c r="D153"/>
  <c r="F153"/>
  <c r="H153"/>
  <c r="O153" s="1"/>
  <c r="S153" s="1"/>
  <c r="D154"/>
  <c r="F154"/>
  <c r="H154"/>
  <c r="O154" s="1"/>
  <c r="S154" s="1"/>
  <c r="H155"/>
  <c r="D156"/>
  <c r="F156"/>
  <c r="H156"/>
  <c r="O156" s="1"/>
  <c r="S156" s="1"/>
  <c r="D157"/>
  <c r="F157"/>
  <c r="H157"/>
  <c r="O157" s="1"/>
  <c r="S157" s="1"/>
  <c r="D158"/>
  <c r="F158"/>
  <c r="H158"/>
  <c r="O158" s="1"/>
  <c r="S158" s="1"/>
  <c r="D159"/>
  <c r="F159"/>
  <c r="H159"/>
  <c r="O159" s="1"/>
  <c r="S159" s="1"/>
  <c r="D160"/>
  <c r="F160"/>
  <c r="H160"/>
  <c r="O160" s="1"/>
  <c r="S160" s="1"/>
  <c r="D161"/>
  <c r="F161"/>
  <c r="H161"/>
  <c r="O161" s="1"/>
  <c r="S161" s="1"/>
  <c r="H162"/>
  <c r="H163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89" i="139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N136" s="1"/>
  <c r="R136" s="1"/>
  <c r="H136"/>
  <c r="O136" s="1"/>
  <c r="S136" s="1"/>
  <c r="D137"/>
  <c r="F137"/>
  <c r="N137" s="1"/>
  <c r="R137" s="1"/>
  <c r="H137"/>
  <c r="O137" s="1"/>
  <c r="S137" s="1"/>
  <c r="D138"/>
  <c r="F138"/>
  <c r="N138" s="1"/>
  <c r="R138" s="1"/>
  <c r="H138"/>
  <c r="O138" s="1"/>
  <c r="S138" s="1"/>
  <c r="D139"/>
  <c r="F139"/>
  <c r="N139" s="1"/>
  <c r="R139" s="1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D146"/>
  <c r="F146"/>
  <c r="H146"/>
  <c r="O146" s="1"/>
  <c r="S146" s="1"/>
  <c r="D147"/>
  <c r="F147"/>
  <c r="H147"/>
  <c r="O147" s="1"/>
  <c r="S147" s="1"/>
  <c r="D148"/>
  <c r="F148"/>
  <c r="H148"/>
  <c r="O148" s="1"/>
  <c r="S148" s="1"/>
  <c r="D149"/>
  <c r="F149"/>
  <c r="H149"/>
  <c r="O149" s="1"/>
  <c r="S149" s="1"/>
  <c r="D150"/>
  <c r="F150"/>
  <c r="H150"/>
  <c r="O150" s="1"/>
  <c r="S150" s="1"/>
  <c r="D151"/>
  <c r="F151"/>
  <c r="H151"/>
  <c r="O151" s="1"/>
  <c r="S151" s="1"/>
  <c r="D152"/>
  <c r="F152"/>
  <c r="H152"/>
  <c r="O152" s="1"/>
  <c r="S152" s="1"/>
  <c r="D153"/>
  <c r="F153"/>
  <c r="H153"/>
  <c r="O153" s="1"/>
  <c r="S153" s="1"/>
  <c r="D154"/>
  <c r="F154"/>
  <c r="H154"/>
  <c r="O154" s="1"/>
  <c r="S154" s="1"/>
  <c r="H155"/>
  <c r="D156"/>
  <c r="F156"/>
  <c r="H156"/>
  <c r="O156" s="1"/>
  <c r="S156" s="1"/>
  <c r="D157"/>
  <c r="F157"/>
  <c r="H157"/>
  <c r="O157" s="1"/>
  <c r="S157" s="1"/>
  <c r="D158"/>
  <c r="F158"/>
  <c r="H158"/>
  <c r="O158" s="1"/>
  <c r="S158" s="1"/>
  <c r="D159"/>
  <c r="F159"/>
  <c r="H159"/>
  <c r="O159" s="1"/>
  <c r="S159" s="1"/>
  <c r="D160"/>
  <c r="F160"/>
  <c r="H160"/>
  <c r="O160" s="1"/>
  <c r="S160" s="1"/>
  <c r="D161"/>
  <c r="F161"/>
  <c r="H161"/>
  <c r="O161" s="1"/>
  <c r="S161" s="1"/>
  <c r="H162"/>
  <c r="H163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89" i="137"/>
  <c r="F89"/>
  <c r="H89"/>
  <c r="O89" s="1"/>
  <c r="S89" s="1"/>
  <c r="D90"/>
  <c r="F90"/>
  <c r="H90"/>
  <c r="O90" s="1"/>
  <c r="S90" s="1"/>
  <c r="D91"/>
  <c r="F91"/>
  <c r="H91"/>
  <c r="O91" s="1"/>
  <c r="S91" s="1"/>
  <c r="D92"/>
  <c r="F92"/>
  <c r="H92"/>
  <c r="O92" s="1"/>
  <c r="S92" s="1"/>
  <c r="D93"/>
  <c r="F93"/>
  <c r="H93"/>
  <c r="O93" s="1"/>
  <c r="S93" s="1"/>
  <c r="D94"/>
  <c r="F94"/>
  <c r="H94"/>
  <c r="O94" s="1"/>
  <c r="S94" s="1"/>
  <c r="D95"/>
  <c r="F95"/>
  <c r="H95"/>
  <c r="O95" s="1"/>
  <c r="S95" s="1"/>
  <c r="D96"/>
  <c r="F96"/>
  <c r="H96"/>
  <c r="O96" s="1"/>
  <c r="S96" s="1"/>
  <c r="D97"/>
  <c r="F97"/>
  <c r="H97"/>
  <c r="O97" s="1"/>
  <c r="S97" s="1"/>
  <c r="D98"/>
  <c r="F98"/>
  <c r="H98"/>
  <c r="O98" s="1"/>
  <c r="S98" s="1"/>
  <c r="D99"/>
  <c r="F99"/>
  <c r="H99"/>
  <c r="O99" s="1"/>
  <c r="S99" s="1"/>
  <c r="D100"/>
  <c r="F100"/>
  <c r="H100"/>
  <c r="O100" s="1"/>
  <c r="S100" s="1"/>
  <c r="D101"/>
  <c r="F101"/>
  <c r="H101"/>
  <c r="O101" s="1"/>
  <c r="S101" s="1"/>
  <c r="D102"/>
  <c r="F102"/>
  <c r="H102"/>
  <c r="O102" s="1"/>
  <c r="S102" s="1"/>
  <c r="D103"/>
  <c r="F103"/>
  <c r="H103"/>
  <c r="O103" s="1"/>
  <c r="S103" s="1"/>
  <c r="D104"/>
  <c r="F104"/>
  <c r="H104"/>
  <c r="O104" s="1"/>
  <c r="S104" s="1"/>
  <c r="D105"/>
  <c r="F105"/>
  <c r="H105"/>
  <c r="O105" s="1"/>
  <c r="S105" s="1"/>
  <c r="D106"/>
  <c r="F106"/>
  <c r="H106"/>
  <c r="O106" s="1"/>
  <c r="S106" s="1"/>
  <c r="D107"/>
  <c r="F107"/>
  <c r="H107"/>
  <c r="O107" s="1"/>
  <c r="S107" s="1"/>
  <c r="D108"/>
  <c r="F108"/>
  <c r="H108"/>
  <c r="O108" s="1"/>
  <c r="S108" s="1"/>
  <c r="D109"/>
  <c r="F109"/>
  <c r="H109"/>
  <c r="O109" s="1"/>
  <c r="S109" s="1"/>
  <c r="D110"/>
  <c r="F110"/>
  <c r="H110"/>
  <c r="O110" s="1"/>
  <c r="S110" s="1"/>
  <c r="D111"/>
  <c r="F111"/>
  <c r="H111"/>
  <c r="O111" s="1"/>
  <c r="S111" s="1"/>
  <c r="D112"/>
  <c r="F112"/>
  <c r="H112"/>
  <c r="O112" s="1"/>
  <c r="S112" s="1"/>
  <c r="D113"/>
  <c r="F113"/>
  <c r="H113"/>
  <c r="O113" s="1"/>
  <c r="S113" s="1"/>
  <c r="D114"/>
  <c r="F114"/>
  <c r="H114"/>
  <c r="O114" s="1"/>
  <c r="S114" s="1"/>
  <c r="D115"/>
  <c r="F115"/>
  <c r="H115"/>
  <c r="O115" s="1"/>
  <c r="S115" s="1"/>
  <c r="D116"/>
  <c r="F116"/>
  <c r="H116"/>
  <c r="O116" s="1"/>
  <c r="S116" s="1"/>
  <c r="D117"/>
  <c r="F117"/>
  <c r="H117"/>
  <c r="O117" s="1"/>
  <c r="S117" s="1"/>
  <c r="D118"/>
  <c r="F118"/>
  <c r="H118"/>
  <c r="O118" s="1"/>
  <c r="S118" s="1"/>
  <c r="D119"/>
  <c r="F119"/>
  <c r="H119"/>
  <c r="O119" s="1"/>
  <c r="S119" s="1"/>
  <c r="D120"/>
  <c r="F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N135" s="1"/>
  <c r="R135" s="1"/>
  <c r="H135"/>
  <c r="O135" s="1"/>
  <c r="S135" s="1"/>
  <c r="D136"/>
  <c r="F136"/>
  <c r="N136" s="1"/>
  <c r="R136" s="1"/>
  <c r="H136"/>
  <c r="O136" s="1"/>
  <c r="S136" s="1"/>
  <c r="D137"/>
  <c r="F137"/>
  <c r="N137" s="1"/>
  <c r="R137" s="1"/>
  <c r="H137"/>
  <c r="O137" s="1"/>
  <c r="S137" s="1"/>
  <c r="D138"/>
  <c r="F138"/>
  <c r="N138" s="1"/>
  <c r="R138" s="1"/>
  <c r="H138"/>
  <c r="O138" s="1"/>
  <c r="S138" s="1"/>
  <c r="D139"/>
  <c r="F139"/>
  <c r="N139" s="1"/>
  <c r="R139" s="1"/>
  <c r="H139"/>
  <c r="O139" s="1"/>
  <c r="S139" s="1"/>
  <c r="D140"/>
  <c r="F140"/>
  <c r="N140" s="1"/>
  <c r="R140" s="1"/>
  <c r="H140"/>
  <c r="O140" s="1"/>
  <c r="S140" s="1"/>
  <c r="D141"/>
  <c r="F141"/>
  <c r="N141" s="1"/>
  <c r="R141" s="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D146"/>
  <c r="F146"/>
  <c r="H146"/>
  <c r="O146" s="1"/>
  <c r="S146" s="1"/>
  <c r="D147"/>
  <c r="F147"/>
  <c r="H147"/>
  <c r="O147" s="1"/>
  <c r="S147" s="1"/>
  <c r="D148"/>
  <c r="F148"/>
  <c r="H148"/>
  <c r="O148" s="1"/>
  <c r="S148" s="1"/>
  <c r="D149"/>
  <c r="F149"/>
  <c r="H149"/>
  <c r="O149" s="1"/>
  <c r="S149" s="1"/>
  <c r="D150"/>
  <c r="F150"/>
  <c r="H150"/>
  <c r="O150" s="1"/>
  <c r="S150" s="1"/>
  <c r="D151"/>
  <c r="F151"/>
  <c r="H151"/>
  <c r="O151" s="1"/>
  <c r="S151" s="1"/>
  <c r="D152"/>
  <c r="F152"/>
  <c r="H152"/>
  <c r="O152" s="1"/>
  <c r="S152" s="1"/>
  <c r="D153"/>
  <c r="F153"/>
  <c r="H153"/>
  <c r="O153" s="1"/>
  <c r="S153" s="1"/>
  <c r="H154"/>
  <c r="D155"/>
  <c r="F155"/>
  <c r="H155"/>
  <c r="O155" s="1"/>
  <c r="S155" s="1"/>
  <c r="D156"/>
  <c r="F156"/>
  <c r="H156"/>
  <c r="O156" s="1"/>
  <c r="S156" s="1"/>
  <c r="D157"/>
  <c r="F157"/>
  <c r="H157"/>
  <c r="O157" s="1"/>
  <c r="S157" s="1"/>
  <c r="D158"/>
  <c r="F158"/>
  <c r="H158"/>
  <c r="O158" s="1"/>
  <c r="S158" s="1"/>
  <c r="D159"/>
  <c r="F159"/>
  <c r="H159"/>
  <c r="O159" s="1"/>
  <c r="S159" s="1"/>
  <c r="D160"/>
  <c r="F160"/>
  <c r="H160"/>
  <c r="O160" s="1"/>
  <c r="S160" s="1"/>
  <c r="H161"/>
  <c r="H162"/>
  <c r="H163"/>
  <c r="D164"/>
  <c r="F164"/>
  <c r="H164"/>
  <c r="D165"/>
  <c r="F165"/>
  <c r="H165"/>
  <c r="D166"/>
  <c r="F166"/>
  <c r="H166"/>
  <c r="D167"/>
  <c r="F167"/>
  <c r="H167"/>
  <c r="D168"/>
  <c r="F168"/>
  <c r="H168"/>
  <c r="D169"/>
  <c r="F169"/>
  <c r="H169"/>
  <c r="D170"/>
  <c r="F170"/>
  <c r="H170"/>
  <c r="D171"/>
  <c r="F171"/>
  <c r="H171"/>
  <c r="D172"/>
  <c r="F172"/>
  <c r="H172"/>
  <c r="D173"/>
  <c r="F173"/>
  <c r="H173"/>
  <c r="D174"/>
  <c r="F174"/>
  <c r="H174"/>
  <c r="D175"/>
  <c r="F175"/>
  <c r="H175"/>
  <c r="D176"/>
  <c r="F176"/>
  <c r="H176"/>
  <c r="D177"/>
  <c r="F177"/>
  <c r="H177"/>
  <c r="D178"/>
  <c r="F178"/>
  <c r="H178"/>
  <c r="D179"/>
  <c r="F179"/>
  <c r="H179"/>
  <c r="D180"/>
  <c r="F180"/>
  <c r="H180"/>
  <c r="D181"/>
  <c r="F181"/>
  <c r="H181"/>
  <c r="D182"/>
  <c r="F182"/>
  <c r="H182"/>
  <c r="D183"/>
  <c r="F183"/>
  <c r="H183"/>
  <c r="D184"/>
  <c r="F184"/>
  <c r="H184"/>
  <c r="D185"/>
  <c r="F185"/>
  <c r="H185"/>
  <c r="D186"/>
  <c r="F186"/>
  <c r="H186"/>
  <c r="D187"/>
  <c r="F187"/>
  <c r="H187"/>
  <c r="D188"/>
  <c r="F188"/>
  <c r="H188"/>
  <c r="D189"/>
  <c r="F189"/>
  <c r="H189"/>
  <c r="D190"/>
  <c r="F190"/>
  <c r="H190"/>
  <c r="D191"/>
  <c r="F191"/>
  <c r="H191"/>
  <c r="D192"/>
  <c r="F192"/>
  <c r="H192"/>
  <c r="D193"/>
  <c r="F193"/>
  <c r="H193"/>
  <c r="D194"/>
  <c r="F194"/>
  <c r="H194"/>
  <c r="D195"/>
  <c r="F195"/>
  <c r="H195"/>
  <c r="D196"/>
  <c r="F196"/>
  <c r="H196"/>
  <c r="D197"/>
  <c r="F197"/>
  <c r="H197"/>
  <c r="D198"/>
  <c r="F198"/>
  <c r="H198"/>
  <c r="D199"/>
  <c r="F199"/>
  <c r="H199"/>
  <c r="D200"/>
  <c r="F200"/>
  <c r="H200"/>
  <c r="D201"/>
  <c r="F201"/>
  <c r="H201"/>
  <c r="D202"/>
  <c r="F202"/>
  <c r="H202"/>
  <c r="D203"/>
  <c r="F203"/>
  <c r="H203"/>
  <c r="D204"/>
  <c r="F204"/>
  <c r="H204"/>
  <c r="D205"/>
  <c r="F205"/>
  <c r="H205"/>
  <c r="D206"/>
  <c r="F206"/>
  <c r="H206"/>
  <c r="D207"/>
  <c r="F207"/>
  <c r="H207"/>
  <c r="D208"/>
  <c r="F208"/>
  <c r="H208"/>
  <c r="D209"/>
  <c r="F209"/>
  <c r="H209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D216"/>
  <c r="F216"/>
  <c r="H216"/>
  <c r="D217"/>
  <c r="F217"/>
  <c r="H217"/>
  <c r="D218"/>
  <c r="F218"/>
  <c r="H218"/>
  <c r="D219"/>
  <c r="F219"/>
  <c r="H219"/>
  <c r="D220"/>
  <c r="F220"/>
  <c r="H220"/>
  <c r="D221"/>
  <c r="F221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F133" i="132"/>
  <c r="D133"/>
  <c r="D146" i="123"/>
  <c r="F146"/>
  <c r="H146"/>
  <c r="O146" s="1"/>
  <c r="S146" s="1"/>
  <c r="D147"/>
  <c r="F147"/>
  <c r="H147"/>
  <c r="O147" s="1"/>
  <c r="S147" s="1"/>
  <c r="D148"/>
  <c r="F148"/>
  <c r="H148"/>
  <c r="O148" s="1"/>
  <c r="S148" s="1"/>
  <c r="D149"/>
  <c r="F149"/>
  <c r="H149"/>
  <c r="O149" s="1"/>
  <c r="S149" s="1"/>
  <c r="D150"/>
  <c r="F150"/>
  <c r="H150"/>
  <c r="O150" s="1"/>
  <c r="S150" s="1"/>
  <c r="D151"/>
  <c r="F151"/>
  <c r="H151"/>
  <c r="O151" s="1"/>
  <c r="S151" s="1"/>
  <c r="D152"/>
  <c r="F152"/>
  <c r="H152"/>
  <c r="O152" s="1"/>
  <c r="S152" s="1"/>
  <c r="D153"/>
  <c r="F153"/>
  <c r="H153"/>
  <c r="O153" s="1"/>
  <c r="S153" s="1"/>
  <c r="D154"/>
  <c r="F154"/>
  <c r="H154"/>
  <c r="O154" s="1"/>
  <c r="S154" s="1"/>
  <c r="D155"/>
  <c r="F155"/>
  <c r="H155"/>
  <c r="O155" s="1"/>
  <c r="S155" s="1"/>
  <c r="D156"/>
  <c r="F156"/>
  <c r="H156"/>
  <c r="O156" s="1"/>
  <c r="S156" s="1"/>
  <c r="D157"/>
  <c r="F157"/>
  <c r="H157"/>
  <c r="O157" s="1"/>
  <c r="S157" s="1"/>
  <c r="D158"/>
  <c r="F158"/>
  <c r="H158"/>
  <c r="O158" s="1"/>
  <c r="S158" s="1"/>
  <c r="D159"/>
  <c r="F159"/>
  <c r="H159"/>
  <c r="O159" s="1"/>
  <c r="S159" s="1"/>
  <c r="D160"/>
  <c r="F160"/>
  <c r="H160"/>
  <c r="O160" s="1"/>
  <c r="S160" s="1"/>
  <c r="D161"/>
  <c r="F161"/>
  <c r="H161"/>
  <c r="O161" s="1"/>
  <c r="S161" s="1"/>
  <c r="D162"/>
  <c r="F162"/>
  <c r="H162"/>
  <c r="O162" s="1"/>
  <c r="S162" s="1"/>
  <c r="D163"/>
  <c r="F163"/>
  <c r="H163"/>
  <c r="O163" s="1"/>
  <c r="S163" s="1"/>
  <c r="D164"/>
  <c r="F164"/>
  <c r="H164"/>
  <c r="O164" s="1"/>
  <c r="S164" s="1"/>
  <c r="D165"/>
  <c r="F165"/>
  <c r="H165"/>
  <c r="O165" s="1"/>
  <c r="S165" s="1"/>
  <c r="D166"/>
  <c r="F166"/>
  <c r="H166"/>
  <c r="O166" s="1"/>
  <c r="S166" s="1"/>
  <c r="D167"/>
  <c r="F167"/>
  <c r="H167"/>
  <c r="O167" s="1"/>
  <c r="S167" s="1"/>
  <c r="D168"/>
  <c r="F168"/>
  <c r="H168"/>
  <c r="O168" s="1"/>
  <c r="S168" s="1"/>
  <c r="D169"/>
  <c r="F169"/>
  <c r="H169"/>
  <c r="O169" s="1"/>
  <c r="S169" s="1"/>
  <c r="D170"/>
  <c r="F170"/>
  <c r="H170"/>
  <c r="O170" s="1"/>
  <c r="S170" s="1"/>
  <c r="D171"/>
  <c r="F171"/>
  <c r="H171"/>
  <c r="O171" s="1"/>
  <c r="S171" s="1"/>
  <c r="D172"/>
  <c r="F172"/>
  <c r="H172"/>
  <c r="O172" s="1"/>
  <c r="S172" s="1"/>
  <c r="D173"/>
  <c r="F173"/>
  <c r="H173"/>
  <c r="O173" s="1"/>
  <c r="S173" s="1"/>
  <c r="D174"/>
  <c r="F174"/>
  <c r="H174"/>
  <c r="O174" s="1"/>
  <c r="S174" s="1"/>
  <c r="D175"/>
  <c r="F175"/>
  <c r="N175" s="1"/>
  <c r="R175" s="1"/>
  <c r="H175"/>
  <c r="O175" s="1"/>
  <c r="S175" s="1"/>
  <c r="D176"/>
  <c r="F176"/>
  <c r="H176"/>
  <c r="O176" s="1"/>
  <c r="S176" s="1"/>
  <c r="D177"/>
  <c r="F177"/>
  <c r="H177"/>
  <c r="O177" s="1"/>
  <c r="S177" s="1"/>
  <c r="D178"/>
  <c r="F178"/>
  <c r="H178"/>
  <c r="O178" s="1"/>
  <c r="S178" s="1"/>
  <c r="D179"/>
  <c r="F179"/>
  <c r="H179"/>
  <c r="O179" s="1"/>
  <c r="S179" s="1"/>
  <c r="D180"/>
  <c r="F180"/>
  <c r="H180"/>
  <c r="O180" s="1"/>
  <c r="S180" s="1"/>
  <c r="D181"/>
  <c r="F181"/>
  <c r="H181"/>
  <c r="O181" s="1"/>
  <c r="S181" s="1"/>
  <c r="D182"/>
  <c r="F182"/>
  <c r="H182"/>
  <c r="O182" s="1"/>
  <c r="S182" s="1"/>
  <c r="D183"/>
  <c r="F183"/>
  <c r="H183"/>
  <c r="O183" s="1"/>
  <c r="S183" s="1"/>
  <c r="D184"/>
  <c r="F184"/>
  <c r="H184"/>
  <c r="O184" s="1"/>
  <c r="S184" s="1"/>
  <c r="D185"/>
  <c r="F185"/>
  <c r="H185"/>
  <c r="O185" s="1"/>
  <c r="S185" s="1"/>
  <c r="D186"/>
  <c r="F186"/>
  <c r="H186"/>
  <c r="O186" s="1"/>
  <c r="S186" s="1"/>
  <c r="D187"/>
  <c r="F187"/>
  <c r="H187"/>
  <c r="O187" s="1"/>
  <c r="S187" s="1"/>
  <c r="D188"/>
  <c r="F188"/>
  <c r="H188"/>
  <c r="O188" s="1"/>
  <c r="S188" s="1"/>
  <c r="D189"/>
  <c r="F189"/>
  <c r="H189"/>
  <c r="O189" s="1"/>
  <c r="S189" s="1"/>
  <c r="D190"/>
  <c r="F190"/>
  <c r="H190"/>
  <c r="O190" s="1"/>
  <c r="S190" s="1"/>
  <c r="D191"/>
  <c r="F191"/>
  <c r="H191"/>
  <c r="O191" s="1"/>
  <c r="S191" s="1"/>
  <c r="D192"/>
  <c r="F192"/>
  <c r="H192"/>
  <c r="O192" s="1"/>
  <c r="S192" s="1"/>
  <c r="D193"/>
  <c r="F193"/>
  <c r="N193" s="1"/>
  <c r="R193" s="1"/>
  <c r="H193"/>
  <c r="O193" s="1"/>
  <c r="S193" s="1"/>
  <c r="D194"/>
  <c r="F194"/>
  <c r="N194" s="1"/>
  <c r="R194" s="1"/>
  <c r="H194"/>
  <c r="O194" s="1"/>
  <c r="S194" s="1"/>
  <c r="D195"/>
  <c r="F195"/>
  <c r="N195" s="1"/>
  <c r="R195" s="1"/>
  <c r="H195"/>
  <c r="O195" s="1"/>
  <c r="S195" s="1"/>
  <c r="D196"/>
  <c r="F196"/>
  <c r="N196" s="1"/>
  <c r="R196" s="1"/>
  <c r="H196"/>
  <c r="O196" s="1"/>
  <c r="S196" s="1"/>
  <c r="D197"/>
  <c r="F197"/>
  <c r="N197" s="1"/>
  <c r="R197" s="1"/>
  <c r="H197"/>
  <c r="O197" s="1"/>
  <c r="S197" s="1"/>
  <c r="D198"/>
  <c r="F198"/>
  <c r="H198"/>
  <c r="O198" s="1"/>
  <c r="S198" s="1"/>
  <c r="D199"/>
  <c r="F199"/>
  <c r="H199"/>
  <c r="O199" s="1"/>
  <c r="S199" s="1"/>
  <c r="D200"/>
  <c r="F200"/>
  <c r="H200"/>
  <c r="O200" s="1"/>
  <c r="S200" s="1"/>
  <c r="D201"/>
  <c r="F201"/>
  <c r="H201"/>
  <c r="O201" s="1"/>
  <c r="S201" s="1"/>
  <c r="D202"/>
  <c r="F202"/>
  <c r="H202"/>
  <c r="O202" s="1"/>
  <c r="S202" s="1"/>
  <c r="D203"/>
  <c r="F203"/>
  <c r="H203"/>
  <c r="O203" s="1"/>
  <c r="S203" s="1"/>
  <c r="D204"/>
  <c r="F204"/>
  <c r="H204"/>
  <c r="O204" s="1"/>
  <c r="S204" s="1"/>
  <c r="D205"/>
  <c r="F205"/>
  <c r="H205"/>
  <c r="O205" s="1"/>
  <c r="S205" s="1"/>
  <c r="D206"/>
  <c r="F206"/>
  <c r="H206"/>
  <c r="O206" s="1"/>
  <c r="S206" s="1"/>
  <c r="D207"/>
  <c r="F207"/>
  <c r="H207"/>
  <c r="O207" s="1"/>
  <c r="S207" s="1"/>
  <c r="D208"/>
  <c r="F208"/>
  <c r="H208"/>
  <c r="O208" s="1"/>
  <c r="S208" s="1"/>
  <c r="D209"/>
  <c r="F209"/>
  <c r="H209"/>
  <c r="O209" s="1"/>
  <c r="S209" s="1"/>
  <c r="D210"/>
  <c r="F210"/>
  <c r="H210"/>
  <c r="O210" s="1"/>
  <c r="S210" s="1"/>
  <c r="D211"/>
  <c r="F211"/>
  <c r="H211"/>
  <c r="O211" s="1"/>
  <c r="S211" s="1"/>
  <c r="H212"/>
  <c r="D213"/>
  <c r="F213"/>
  <c r="H213"/>
  <c r="O213" s="1"/>
  <c r="S213" s="1"/>
  <c r="D214"/>
  <c r="F214"/>
  <c r="H214"/>
  <c r="O214" s="1"/>
  <c r="S214" s="1"/>
  <c r="D215"/>
  <c r="F215"/>
  <c r="H215"/>
  <c r="O215" s="1"/>
  <c r="S215" s="1"/>
  <c r="D216"/>
  <c r="F216"/>
  <c r="H216"/>
  <c r="O216" s="1"/>
  <c r="S216" s="1"/>
  <c r="D217"/>
  <c r="F217"/>
  <c r="H217"/>
  <c r="O217" s="1"/>
  <c r="S217" s="1"/>
  <c r="D218"/>
  <c r="F218"/>
  <c r="H218"/>
  <c r="O218" s="1"/>
  <c r="S218" s="1"/>
  <c r="H219"/>
  <c r="H220"/>
  <c r="H221"/>
  <c r="D222"/>
  <c r="F222"/>
  <c r="H222"/>
  <c r="D223"/>
  <c r="F223"/>
  <c r="H223"/>
  <c r="D224"/>
  <c r="F224"/>
  <c r="H224"/>
  <c r="D225"/>
  <c r="F225"/>
  <c r="H225"/>
  <c r="D226"/>
  <c r="F226"/>
  <c r="H226"/>
  <c r="D227"/>
  <c r="F227"/>
  <c r="H227"/>
  <c r="D228"/>
  <c r="F228"/>
  <c r="H228"/>
  <c r="D229"/>
  <c r="F229"/>
  <c r="H229"/>
  <c r="D230"/>
  <c r="F230"/>
  <c r="H230"/>
  <c r="D231"/>
  <c r="F231"/>
  <c r="H231"/>
  <c r="D232"/>
  <c r="F232"/>
  <c r="H232"/>
  <c r="D233"/>
  <c r="F233"/>
  <c r="H233"/>
  <c r="D234"/>
  <c r="F234"/>
  <c r="H234"/>
  <c r="D235"/>
  <c r="F235"/>
  <c r="H235"/>
  <c r="D236"/>
  <c r="F236"/>
  <c r="H236"/>
  <c r="D237"/>
  <c r="F237"/>
  <c r="H237"/>
  <c r="D238"/>
  <c r="F238"/>
  <c r="H238"/>
  <c r="D239"/>
  <c r="F239"/>
  <c r="H239"/>
  <c r="D240"/>
  <c r="F240"/>
  <c r="H240"/>
  <c r="D241"/>
  <c r="F241"/>
  <c r="H241"/>
  <c r="D242"/>
  <c r="F242"/>
  <c r="H242"/>
  <c r="D243"/>
  <c r="F243"/>
  <c r="H243"/>
  <c r="D244"/>
  <c r="F244"/>
  <c r="H244"/>
  <c r="D245"/>
  <c r="F245"/>
  <c r="H245"/>
  <c r="D246"/>
  <c r="F246"/>
  <c r="H246"/>
  <c r="D247"/>
  <c r="F247"/>
  <c r="H247"/>
  <c r="D248"/>
  <c r="F248"/>
  <c r="H248"/>
  <c r="D249"/>
  <c r="F249"/>
  <c r="H249"/>
  <c r="D250"/>
  <c r="F250"/>
  <c r="H250"/>
  <c r="D251"/>
  <c r="F251"/>
  <c r="H251"/>
  <c r="D252"/>
  <c r="F252"/>
  <c r="H252"/>
  <c r="D253"/>
  <c r="F253"/>
  <c r="H253"/>
  <c r="D254"/>
  <c r="F254"/>
  <c r="H254"/>
  <c r="D255"/>
  <c r="F255"/>
  <c r="H255"/>
  <c r="D256"/>
  <c r="F256"/>
  <c r="H256"/>
  <c r="D257"/>
  <c r="F257"/>
  <c r="H257"/>
  <c r="D258"/>
  <c r="F258"/>
  <c r="H258"/>
  <c r="D259"/>
  <c r="F259"/>
  <c r="H259"/>
  <c r="D260"/>
  <c r="F260"/>
  <c r="H260"/>
  <c r="D261"/>
  <c r="F261"/>
  <c r="H261"/>
  <c r="D262"/>
  <c r="F262"/>
  <c r="H262"/>
  <c r="D263"/>
  <c r="F263"/>
  <c r="H263"/>
  <c r="D264"/>
  <c r="F264"/>
  <c r="H264"/>
  <c r="D265"/>
  <c r="F265"/>
  <c r="H265"/>
  <c r="D266"/>
  <c r="F266"/>
  <c r="H266"/>
  <c r="D267"/>
  <c r="F267"/>
  <c r="H267"/>
  <c r="D268"/>
  <c r="F268"/>
  <c r="H268"/>
  <c r="D269"/>
  <c r="F269"/>
  <c r="H269"/>
  <c r="D270"/>
  <c r="F270"/>
  <c r="H270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F145" i="124"/>
  <c r="D145"/>
  <c r="F176" i="109"/>
  <c r="D176"/>
  <c r="H254" i="84"/>
  <c r="O254" s="1"/>
  <c r="S254" s="1"/>
  <c r="F254"/>
  <c r="D254"/>
  <c r="D236" i="93"/>
  <c r="F236"/>
  <c r="H236"/>
  <c r="O236" s="1"/>
  <c r="S236" s="1"/>
  <c r="D237"/>
  <c r="F237"/>
  <c r="H237"/>
  <c r="O237" s="1"/>
  <c r="S237" s="1"/>
  <c r="D238"/>
  <c r="F238"/>
  <c r="H238"/>
  <c r="O238" s="1"/>
  <c r="S238" s="1"/>
  <c r="D239"/>
  <c r="F239"/>
  <c r="H239"/>
  <c r="O239" s="1"/>
  <c r="S239" s="1"/>
  <c r="D240"/>
  <c r="F240"/>
  <c r="H240"/>
  <c r="O240" s="1"/>
  <c r="S240" s="1"/>
  <c r="D241"/>
  <c r="F241"/>
  <c r="H241"/>
  <c r="O241" s="1"/>
  <c r="S241" s="1"/>
  <c r="D242"/>
  <c r="F242"/>
  <c r="H242"/>
  <c r="O242" s="1"/>
  <c r="S242" s="1"/>
  <c r="D243"/>
  <c r="F243"/>
  <c r="H243"/>
  <c r="O243" s="1"/>
  <c r="S243" s="1"/>
  <c r="D244"/>
  <c r="F244"/>
  <c r="H244"/>
  <c r="O244" s="1"/>
  <c r="S244" s="1"/>
  <c r="D245"/>
  <c r="F245"/>
  <c r="H245"/>
  <c r="O245" s="1"/>
  <c r="S245" s="1"/>
  <c r="D246"/>
  <c r="F246"/>
  <c r="H246"/>
  <c r="O246" s="1"/>
  <c r="S246" s="1"/>
  <c r="D247"/>
  <c r="F247"/>
  <c r="H247"/>
  <c r="O247" s="1"/>
  <c r="S247" s="1"/>
  <c r="D248"/>
  <c r="F248"/>
  <c r="H248"/>
  <c r="O248" s="1"/>
  <c r="S248" s="1"/>
  <c r="D249"/>
  <c r="F249"/>
  <c r="H249"/>
  <c r="O249" s="1"/>
  <c r="S249" s="1"/>
  <c r="D250"/>
  <c r="F250"/>
  <c r="H250"/>
  <c r="O250" s="1"/>
  <c r="S250" s="1"/>
  <c r="D251"/>
  <c r="F251"/>
  <c r="H251"/>
  <c r="O251" s="1"/>
  <c r="S251" s="1"/>
  <c r="D252"/>
  <c r="F252"/>
  <c r="H252"/>
  <c r="O252" s="1"/>
  <c r="S252" s="1"/>
  <c r="D253"/>
  <c r="F253"/>
  <c r="H253"/>
  <c r="O253" s="1"/>
  <c r="S253" s="1"/>
  <c r="D254"/>
  <c r="F254"/>
  <c r="H254"/>
  <c r="O254" s="1"/>
  <c r="S254" s="1"/>
  <c r="D255"/>
  <c r="F255"/>
  <c r="H255"/>
  <c r="O255" s="1"/>
  <c r="S255" s="1"/>
  <c r="D256"/>
  <c r="F256"/>
  <c r="H256"/>
  <c r="O256" s="1"/>
  <c r="S256" s="1"/>
  <c r="D257"/>
  <c r="F257"/>
  <c r="H257"/>
  <c r="O257" s="1"/>
  <c r="S257" s="1"/>
  <c r="D258"/>
  <c r="F258"/>
  <c r="H258"/>
  <c r="O258" s="1"/>
  <c r="S258" s="1"/>
  <c r="D259"/>
  <c r="F259"/>
  <c r="H259"/>
  <c r="O259" s="1"/>
  <c r="S259" s="1"/>
  <c r="D260"/>
  <c r="F260"/>
  <c r="H260"/>
  <c r="O260" s="1"/>
  <c r="S260" s="1"/>
  <c r="D261"/>
  <c r="F261"/>
  <c r="H261"/>
  <c r="O261" s="1"/>
  <c r="S261" s="1"/>
  <c r="D262"/>
  <c r="F262"/>
  <c r="H262"/>
  <c r="O262" s="1"/>
  <c r="S262" s="1"/>
  <c r="D263"/>
  <c r="F263"/>
  <c r="H263"/>
  <c r="O263" s="1"/>
  <c r="S263" s="1"/>
  <c r="D264"/>
  <c r="F264"/>
  <c r="H264"/>
  <c r="O264" s="1"/>
  <c r="S264" s="1"/>
  <c r="D265"/>
  <c r="F265"/>
  <c r="H265"/>
  <c r="O265" s="1"/>
  <c r="S265" s="1"/>
  <c r="D266"/>
  <c r="F266"/>
  <c r="H266"/>
  <c r="O266" s="1"/>
  <c r="S266" s="1"/>
  <c r="D267"/>
  <c r="F267"/>
  <c r="H267"/>
  <c r="O267" s="1"/>
  <c r="S267" s="1"/>
  <c r="D268"/>
  <c r="F268"/>
  <c r="H268"/>
  <c r="O268" s="1"/>
  <c r="S268" s="1"/>
  <c r="D269"/>
  <c r="F269"/>
  <c r="H269"/>
  <c r="O269" s="1"/>
  <c r="S269" s="1"/>
  <c r="D270"/>
  <c r="F270"/>
  <c r="H270"/>
  <c r="O270" s="1"/>
  <c r="S270" s="1"/>
  <c r="D271"/>
  <c r="F271"/>
  <c r="H271"/>
  <c r="O271" s="1"/>
  <c r="S271" s="1"/>
  <c r="D272"/>
  <c r="F272"/>
  <c r="H272"/>
  <c r="O272" s="1"/>
  <c r="S272" s="1"/>
  <c r="D273"/>
  <c r="F273"/>
  <c r="H273"/>
  <c r="O273" s="1"/>
  <c r="S273" s="1"/>
  <c r="D274"/>
  <c r="F274"/>
  <c r="H274"/>
  <c r="O274" s="1"/>
  <c r="S274" s="1"/>
  <c r="D275"/>
  <c r="F275"/>
  <c r="H275"/>
  <c r="O275" s="1"/>
  <c r="S275" s="1"/>
  <c r="D276"/>
  <c r="F276"/>
  <c r="H276"/>
  <c r="O276" s="1"/>
  <c r="S276" s="1"/>
  <c r="D277"/>
  <c r="F277"/>
  <c r="H277"/>
  <c r="O277" s="1"/>
  <c r="S277" s="1"/>
  <c r="D278"/>
  <c r="F278"/>
  <c r="H278"/>
  <c r="O278" s="1"/>
  <c r="S278" s="1"/>
  <c r="D279"/>
  <c r="F279"/>
  <c r="H279"/>
  <c r="O279" s="1"/>
  <c r="S279" s="1"/>
  <c r="D280"/>
  <c r="F280"/>
  <c r="H280"/>
  <c r="O280" s="1"/>
  <c r="S280" s="1"/>
  <c r="D281"/>
  <c r="F281"/>
  <c r="H281"/>
  <c r="O281" s="1"/>
  <c r="S281" s="1"/>
  <c r="D282"/>
  <c r="F282"/>
  <c r="H282"/>
  <c r="O282" s="1"/>
  <c r="S282" s="1"/>
  <c r="D283"/>
  <c r="F283"/>
  <c r="N283" s="1"/>
  <c r="R283" s="1"/>
  <c r="H283"/>
  <c r="O283" s="1"/>
  <c r="S283" s="1"/>
  <c r="D284"/>
  <c r="F284"/>
  <c r="N284" s="1"/>
  <c r="R284" s="1"/>
  <c r="H284"/>
  <c r="O284" s="1"/>
  <c r="S284" s="1"/>
  <c r="D285"/>
  <c r="F285"/>
  <c r="N285" s="1"/>
  <c r="R285" s="1"/>
  <c r="H285"/>
  <c r="O285" s="1"/>
  <c r="S285" s="1"/>
  <c r="D286"/>
  <c r="F286"/>
  <c r="N286" s="1"/>
  <c r="R286" s="1"/>
  <c r="H286"/>
  <c r="O286" s="1"/>
  <c r="S286" s="1"/>
  <c r="D287"/>
  <c r="F287"/>
  <c r="N287" s="1"/>
  <c r="R287" s="1"/>
  <c r="H287"/>
  <c r="O287" s="1"/>
  <c r="S287" s="1"/>
  <c r="D288"/>
  <c r="F288"/>
  <c r="N288" s="1"/>
  <c r="R288" s="1"/>
  <c r="H288"/>
  <c r="O288" s="1"/>
  <c r="S288" s="1"/>
  <c r="D289"/>
  <c r="F289"/>
  <c r="N289" s="1"/>
  <c r="R289" s="1"/>
  <c r="H289"/>
  <c r="O289" s="1"/>
  <c r="S289" s="1"/>
  <c r="D290"/>
  <c r="F290"/>
  <c r="N290" s="1"/>
  <c r="R290" s="1"/>
  <c r="H290"/>
  <c r="O290" s="1"/>
  <c r="S290" s="1"/>
  <c r="D291"/>
  <c r="F291"/>
  <c r="N291" s="1"/>
  <c r="R291" s="1"/>
  <c r="H291"/>
  <c r="O291" s="1"/>
  <c r="S291" s="1"/>
  <c r="D292"/>
  <c r="F292"/>
  <c r="H292"/>
  <c r="O292" s="1"/>
  <c r="S292" s="1"/>
  <c r="D293"/>
  <c r="F293"/>
  <c r="H293"/>
  <c r="O293" s="1"/>
  <c r="S293" s="1"/>
  <c r="D294"/>
  <c r="F294"/>
  <c r="H294"/>
  <c r="O294" s="1"/>
  <c r="S294" s="1"/>
  <c r="D295"/>
  <c r="F295"/>
  <c r="H295"/>
  <c r="O295" s="1"/>
  <c r="S295" s="1"/>
  <c r="D296"/>
  <c r="F296"/>
  <c r="H296"/>
  <c r="O296" s="1"/>
  <c r="S296" s="1"/>
  <c r="D297"/>
  <c r="F297"/>
  <c r="H297"/>
  <c r="O297" s="1"/>
  <c r="S297" s="1"/>
  <c r="D298"/>
  <c r="F298"/>
  <c r="H298"/>
  <c r="O298" s="1"/>
  <c r="S298" s="1"/>
  <c r="D299"/>
  <c r="F299"/>
  <c r="H299"/>
  <c r="O299" s="1"/>
  <c r="S299" s="1"/>
  <c r="D300"/>
  <c r="F300"/>
  <c r="H300"/>
  <c r="O300" s="1"/>
  <c r="S300" s="1"/>
  <c r="D301"/>
  <c r="F301"/>
  <c r="H301"/>
  <c r="O301" s="1"/>
  <c r="S301" s="1"/>
  <c r="H302"/>
  <c r="D303"/>
  <c r="F303"/>
  <c r="H303"/>
  <c r="O303" s="1"/>
  <c r="S303" s="1"/>
  <c r="D304"/>
  <c r="F304"/>
  <c r="H304"/>
  <c r="O304" s="1"/>
  <c r="S304" s="1"/>
  <c r="D305"/>
  <c r="F305"/>
  <c r="H305"/>
  <c r="O305" s="1"/>
  <c r="S305" s="1"/>
  <c r="D306"/>
  <c r="F306"/>
  <c r="H306"/>
  <c r="O306" s="1"/>
  <c r="S306" s="1"/>
  <c r="D307"/>
  <c r="F307"/>
  <c r="H307"/>
  <c r="O307" s="1"/>
  <c r="S307" s="1"/>
  <c r="D308"/>
  <c r="F308"/>
  <c r="H308"/>
  <c r="O308" s="1"/>
  <c r="S308" s="1"/>
  <c r="D270" i="85"/>
  <c r="F270"/>
  <c r="H270"/>
  <c r="O270" s="1"/>
  <c r="S270" s="1"/>
  <c r="D271"/>
  <c r="F271"/>
  <c r="H271"/>
  <c r="D272"/>
  <c r="F272"/>
  <c r="H272"/>
  <c r="D273"/>
  <c r="F273"/>
  <c r="H273"/>
  <c r="D274"/>
  <c r="F274"/>
  <c r="H274"/>
  <c r="D275"/>
  <c r="F275"/>
  <c r="H275"/>
  <c r="D276"/>
  <c r="F276"/>
  <c r="H276"/>
  <c r="D277"/>
  <c r="F277"/>
  <c r="H277"/>
  <c r="D278"/>
  <c r="F278"/>
  <c r="H278"/>
  <c r="D279"/>
  <c r="F279"/>
  <c r="H279"/>
  <c r="D280"/>
  <c r="F280"/>
  <c r="H280"/>
  <c r="D281"/>
  <c r="F281"/>
  <c r="H281"/>
  <c r="D282"/>
  <c r="F282"/>
  <c r="H282"/>
  <c r="D283"/>
  <c r="F283"/>
  <c r="H283"/>
  <c r="D284"/>
  <c r="F284"/>
  <c r="H284"/>
  <c r="D285"/>
  <c r="F285"/>
  <c r="H285"/>
  <c r="D286"/>
  <c r="F286"/>
  <c r="H286"/>
  <c r="D287"/>
  <c r="F287"/>
  <c r="H287"/>
  <c r="D288"/>
  <c r="F288"/>
  <c r="H288"/>
  <c r="D289"/>
  <c r="F289"/>
  <c r="H289"/>
  <c r="D290"/>
  <c r="F290"/>
  <c r="H290"/>
  <c r="D291"/>
  <c r="F291"/>
  <c r="H291"/>
  <c r="D292"/>
  <c r="F292"/>
  <c r="H292"/>
  <c r="D293"/>
  <c r="F293"/>
  <c r="H293"/>
  <c r="D294"/>
  <c r="F294"/>
  <c r="H294"/>
  <c r="D295"/>
  <c r="F295"/>
  <c r="H295"/>
  <c r="D296"/>
  <c r="F296"/>
  <c r="H296"/>
  <c r="D297"/>
  <c r="F297"/>
  <c r="H297"/>
  <c r="D298"/>
  <c r="F298"/>
  <c r="H298"/>
  <c r="D299"/>
  <c r="F299"/>
  <c r="H299"/>
  <c r="D300"/>
  <c r="F300"/>
  <c r="H300"/>
  <c r="D301"/>
  <c r="F301"/>
  <c r="H301"/>
  <c r="D302"/>
  <c r="F302"/>
  <c r="H302"/>
  <c r="D303"/>
  <c r="F303"/>
  <c r="H303"/>
  <c r="D304"/>
  <c r="F304"/>
  <c r="H304"/>
  <c r="D305"/>
  <c r="F305"/>
  <c r="H305"/>
  <c r="D306"/>
  <c r="F306"/>
  <c r="H306"/>
  <c r="D307"/>
  <c r="F307"/>
  <c r="H307"/>
  <c r="D308"/>
  <c r="F308"/>
  <c r="H308"/>
  <c r="D309"/>
  <c r="F309"/>
  <c r="H309"/>
  <c r="D240" i="86"/>
  <c r="D241"/>
  <c r="D242"/>
  <c r="D243"/>
  <c r="F238"/>
  <c r="F144" i="124"/>
  <c r="D144"/>
  <c r="F175" i="109"/>
  <c r="D175"/>
  <c r="H253" i="84"/>
  <c r="O253" s="1"/>
  <c r="S253" s="1"/>
  <c r="F253"/>
  <c r="D253"/>
  <c r="D237" i="86"/>
  <c r="D238"/>
  <c r="D239"/>
  <c r="F237"/>
  <c r="F143" i="124"/>
  <c r="D143"/>
  <c r="F174" i="109"/>
  <c r="D174"/>
  <c r="F236" i="86"/>
  <c r="D236"/>
  <c r="F173" i="109"/>
  <c r="D173"/>
  <c r="F172"/>
  <c r="D172"/>
  <c r="F171"/>
  <c r="D171"/>
  <c r="F170"/>
  <c r="D170"/>
  <c r="H169"/>
  <c r="O169" s="1"/>
  <c r="S169" s="1"/>
  <c r="F169"/>
  <c r="D169"/>
  <c r="H168"/>
  <c r="O168" s="1"/>
  <c r="S168" s="1"/>
  <c r="F168"/>
  <c r="D168"/>
  <c r="D77" i="137"/>
  <c r="D78"/>
  <c r="F166" i="109"/>
  <c r="H22" i="166"/>
  <c r="F22"/>
  <c r="K22"/>
  <c r="D22"/>
  <c r="M22" s="1"/>
  <c r="Q22" s="1"/>
  <c r="H21"/>
  <c r="O21" s="1"/>
  <c r="S21" s="1"/>
  <c r="F21"/>
  <c r="K21"/>
  <c r="D21"/>
  <c r="M21" s="1"/>
  <c r="Q21" s="1"/>
  <c r="D163" i="109"/>
  <c r="H33" i="160"/>
  <c r="F33"/>
  <c r="N33" s="1"/>
  <c r="R33" s="1"/>
  <c r="K33"/>
  <c r="D33"/>
  <c r="M33" s="1"/>
  <c r="Q33" s="1"/>
  <c r="H33" i="159"/>
  <c r="O33" s="1"/>
  <c r="S33" s="1"/>
  <c r="F33"/>
  <c r="N33" s="1"/>
  <c r="R33" s="1"/>
  <c r="K33"/>
  <c r="D33"/>
  <c r="M33" s="1"/>
  <c r="Q33" s="1"/>
  <c r="H34" i="158"/>
  <c r="O34" s="1"/>
  <c r="S34" s="1"/>
  <c r="F34"/>
  <c r="N34" s="1"/>
  <c r="R34" s="1"/>
  <c r="K34"/>
  <c r="D34"/>
  <c r="M34" s="1"/>
  <c r="Q34" s="1"/>
  <c r="H71" i="137"/>
  <c r="O71" s="1"/>
  <c r="S71" s="1"/>
  <c r="F71"/>
  <c r="D71"/>
  <c r="F221" i="86"/>
  <c r="F222"/>
  <c r="F223"/>
  <c r="D221"/>
  <c r="D222"/>
  <c r="D223"/>
  <c r="D224"/>
  <c r="F217" i="93"/>
  <c r="F218"/>
  <c r="F219"/>
  <c r="F220"/>
  <c r="F221"/>
  <c r="D217"/>
  <c r="D218"/>
  <c r="D219"/>
  <c r="D220"/>
  <c r="D221"/>
  <c r="D222"/>
  <c r="F237" i="84"/>
  <c r="F238"/>
  <c r="F239"/>
  <c r="F240"/>
  <c r="F241"/>
  <c r="D237"/>
  <c r="D238"/>
  <c r="D239"/>
  <c r="D240"/>
  <c r="D241"/>
  <c r="F159" i="109"/>
  <c r="F160"/>
  <c r="F161"/>
  <c r="F162"/>
  <c r="D159"/>
  <c r="D160"/>
  <c r="D161"/>
  <c r="D162"/>
  <c r="F129" i="123"/>
  <c r="F130"/>
  <c r="F131"/>
  <c r="D129"/>
  <c r="D130"/>
  <c r="D131"/>
  <c r="D132"/>
  <c r="F128" i="124"/>
  <c r="F129"/>
  <c r="F130"/>
  <c r="F131"/>
  <c r="D128"/>
  <c r="D129"/>
  <c r="D130"/>
  <c r="D131"/>
  <c r="D132"/>
  <c r="F13" i="168"/>
  <c r="F14"/>
  <c r="F15"/>
  <c r="F16"/>
  <c r="D13"/>
  <c r="D14"/>
  <c r="D15"/>
  <c r="D16"/>
  <c r="F17" i="167"/>
  <c r="F18"/>
  <c r="F19"/>
  <c r="F20"/>
  <c r="N20" s="1"/>
  <c r="R20" s="1"/>
  <c r="D17"/>
  <c r="D18"/>
  <c r="D19"/>
  <c r="M19" s="1"/>
  <c r="Q19" s="1"/>
  <c r="D20"/>
  <c r="M20" s="1"/>
  <c r="Q20" s="1"/>
  <c r="F18" i="164"/>
  <c r="F19"/>
  <c r="F20"/>
  <c r="D18"/>
  <c r="D19"/>
  <c r="D20"/>
  <c r="D21"/>
  <c r="D22"/>
  <c r="F17" i="166"/>
  <c r="N17" s="1"/>
  <c r="R17" s="1"/>
  <c r="F18"/>
  <c r="N18" s="1"/>
  <c r="R18" s="1"/>
  <c r="F19"/>
  <c r="N19" s="1"/>
  <c r="R19" s="1"/>
  <c r="F20"/>
  <c r="N20" s="1"/>
  <c r="R20" s="1"/>
  <c r="F23"/>
  <c r="N23" s="1"/>
  <c r="R23" s="1"/>
  <c r="D17"/>
  <c r="D18"/>
  <c r="M18" s="1"/>
  <c r="Q18" s="1"/>
  <c r="D19"/>
  <c r="D20"/>
  <c r="M20" s="1"/>
  <c r="Q20" s="1"/>
  <c r="F116" i="132"/>
  <c r="F117"/>
  <c r="F118"/>
  <c r="D116"/>
  <c r="D117"/>
  <c r="D118"/>
  <c r="F70" i="137"/>
  <c r="F72"/>
  <c r="F73"/>
  <c r="D70"/>
  <c r="D72"/>
  <c r="D73"/>
  <c r="D74"/>
  <c r="D75"/>
  <c r="F70" i="139"/>
  <c r="F71"/>
  <c r="F72"/>
  <c r="F73"/>
  <c r="F74"/>
  <c r="D70"/>
  <c r="D71"/>
  <c r="D72"/>
  <c r="D73"/>
  <c r="D74"/>
  <c r="F70" i="140"/>
  <c r="F71"/>
  <c r="F72"/>
  <c r="F73"/>
  <c r="D70"/>
  <c r="D71"/>
  <c r="D72"/>
  <c r="F70" i="141"/>
  <c r="F71"/>
  <c r="F72"/>
  <c r="F73"/>
  <c r="D70"/>
  <c r="D71"/>
  <c r="D72"/>
  <c r="D73"/>
  <c r="D74"/>
  <c r="F54" i="142"/>
  <c r="F55"/>
  <c r="F56"/>
  <c r="F57"/>
  <c r="F58"/>
  <c r="D54"/>
  <c r="D55"/>
  <c r="D56"/>
  <c r="F55" i="143"/>
  <c r="F56"/>
  <c r="F57"/>
  <c r="F58"/>
  <c r="F59"/>
  <c r="D55"/>
  <c r="D56"/>
  <c r="D57"/>
  <c r="D58"/>
  <c r="F55" i="144"/>
  <c r="F56"/>
  <c r="F57"/>
  <c r="F58"/>
  <c r="D55"/>
  <c r="D56"/>
  <c r="D57"/>
  <c r="D58"/>
  <c r="D59"/>
  <c r="F53" i="145"/>
  <c r="F54"/>
  <c r="F55"/>
  <c r="F56"/>
  <c r="D53"/>
  <c r="D54"/>
  <c r="D55"/>
  <c r="F39" i="153"/>
  <c r="F40"/>
  <c r="F41"/>
  <c r="F42"/>
  <c r="D39"/>
  <c r="D40"/>
  <c r="D41"/>
  <c r="D42"/>
  <c r="F33" i="158"/>
  <c r="F35"/>
  <c r="F36"/>
  <c r="D33"/>
  <c r="D35"/>
  <c r="D36"/>
  <c r="F32" i="159"/>
  <c r="F34"/>
  <c r="F35"/>
  <c r="D32"/>
  <c r="D34"/>
  <c r="D35"/>
  <c r="F32" i="160"/>
  <c r="F34"/>
  <c r="F35"/>
  <c r="F36"/>
  <c r="D32"/>
  <c r="D34"/>
  <c r="D35"/>
  <c r="D36"/>
  <c r="F22" i="161"/>
  <c r="N22" s="1"/>
  <c r="R22" s="1"/>
  <c r="F23"/>
  <c r="N23" s="1"/>
  <c r="R23" s="1"/>
  <c r="F24"/>
  <c r="N24" s="1"/>
  <c r="R24" s="1"/>
  <c r="F25"/>
  <c r="N25" s="1"/>
  <c r="R25" s="1"/>
  <c r="D22"/>
  <c r="M22" s="1"/>
  <c r="Q22" s="1"/>
  <c r="D23"/>
  <c r="M23" s="1"/>
  <c r="Q23" s="1"/>
  <c r="D24"/>
  <c r="M24" s="1"/>
  <c r="Q24" s="1"/>
  <c r="D25"/>
  <c r="M25" s="1"/>
  <c r="Q25" s="1"/>
  <c r="F22" i="162"/>
  <c r="F23"/>
  <c r="F24"/>
  <c r="F25"/>
  <c r="N25" s="1"/>
  <c r="R25" s="1"/>
  <c r="D22"/>
  <c r="M22" s="1"/>
  <c r="Q22" s="1"/>
  <c r="D23"/>
  <c r="M23" s="1"/>
  <c r="Q23" s="1"/>
  <c r="D24"/>
  <c r="M24" s="1"/>
  <c r="Q24" s="1"/>
  <c r="F22" i="163"/>
  <c r="F23"/>
  <c r="N23" s="1"/>
  <c r="R23" s="1"/>
  <c r="F24"/>
  <c r="N24" s="1"/>
  <c r="R24" s="1"/>
  <c r="D22"/>
  <c r="M22" s="1"/>
  <c r="Q22" s="1"/>
  <c r="D23"/>
  <c r="D24"/>
  <c r="M24" s="1"/>
  <c r="Q24" s="1"/>
  <c r="F219" i="86"/>
  <c r="F220"/>
  <c r="F224"/>
  <c r="D219"/>
  <c r="D220"/>
  <c r="F215" i="93"/>
  <c r="F216"/>
  <c r="F222"/>
  <c r="D215"/>
  <c r="D216"/>
  <c r="H239" i="84"/>
  <c r="O239" s="1"/>
  <c r="S239" s="1"/>
  <c r="H240"/>
  <c r="O240" s="1"/>
  <c r="S240" s="1"/>
  <c r="H241"/>
  <c r="O241" s="1"/>
  <c r="S241" s="1"/>
  <c r="D242"/>
  <c r="F242"/>
  <c r="H242"/>
  <c r="O242" s="1"/>
  <c r="S242" s="1"/>
  <c r="D243"/>
  <c r="F243"/>
  <c r="H243"/>
  <c r="O243" s="1"/>
  <c r="S243" s="1"/>
  <c r="D244"/>
  <c r="F244"/>
  <c r="H244"/>
  <c r="O244" s="1"/>
  <c r="S244" s="1"/>
  <c r="D245"/>
  <c r="F245"/>
  <c r="H245"/>
  <c r="O245" s="1"/>
  <c r="S245" s="1"/>
  <c r="D246"/>
  <c r="F246"/>
  <c r="H246"/>
  <c r="O246" s="1"/>
  <c r="S246" s="1"/>
  <c r="D247"/>
  <c r="F247"/>
  <c r="H247"/>
  <c r="O247" s="1"/>
  <c r="S247" s="1"/>
  <c r="D248"/>
  <c r="F248"/>
  <c r="H248"/>
  <c r="O248" s="1"/>
  <c r="S248" s="1"/>
  <c r="D249"/>
  <c r="F249"/>
  <c r="H249"/>
  <c r="O249" s="1"/>
  <c r="S249" s="1"/>
  <c r="D250"/>
  <c r="F250"/>
  <c r="H250"/>
  <c r="O250" s="1"/>
  <c r="S250" s="1"/>
  <c r="D251"/>
  <c r="F251"/>
  <c r="H251"/>
  <c r="O251" s="1"/>
  <c r="S251" s="1"/>
  <c r="D252"/>
  <c r="F252"/>
  <c r="H252"/>
  <c r="O252" s="1"/>
  <c r="S252" s="1"/>
  <c r="F235"/>
  <c r="F236"/>
  <c r="D235"/>
  <c r="D236"/>
  <c r="F157" i="109"/>
  <c r="F158"/>
  <c r="D157"/>
  <c r="D158"/>
  <c r="F127" i="123"/>
  <c r="F128"/>
  <c r="F132"/>
  <c r="D127"/>
  <c r="D128"/>
  <c r="F126" i="124"/>
  <c r="F127"/>
  <c r="D126"/>
  <c r="D127"/>
  <c r="F11" i="168"/>
  <c r="F12"/>
  <c r="F17"/>
  <c r="D11"/>
  <c r="D12"/>
  <c r="D17"/>
  <c r="F15" i="167"/>
  <c r="F16"/>
  <c r="N16" s="1"/>
  <c r="R16" s="1"/>
  <c r="F21"/>
  <c r="F22"/>
  <c r="D15"/>
  <c r="D16"/>
  <c r="F16" i="164"/>
  <c r="F17"/>
  <c r="D16"/>
  <c r="D17"/>
  <c r="F15" i="166"/>
  <c r="F16"/>
  <c r="N16" s="1"/>
  <c r="R16" s="1"/>
  <c r="D15"/>
  <c r="M15" s="1"/>
  <c r="Q15" s="1"/>
  <c r="D16"/>
  <c r="M16" s="1"/>
  <c r="Q16" s="1"/>
  <c r="F114" i="132"/>
  <c r="F115"/>
  <c r="F119"/>
  <c r="F120"/>
  <c r="D114"/>
  <c r="D115"/>
  <c r="D119"/>
  <c r="D120"/>
  <c r="F68" i="137"/>
  <c r="F69"/>
  <c r="D68"/>
  <c r="D69"/>
  <c r="F68" i="139"/>
  <c r="F69"/>
  <c r="D68"/>
  <c r="D69"/>
  <c r="F68" i="140"/>
  <c r="F69"/>
  <c r="D68"/>
  <c r="D69"/>
  <c r="D73"/>
  <c r="F68" i="141"/>
  <c r="F69"/>
  <c r="D68"/>
  <c r="D69"/>
  <c r="F52" i="142"/>
  <c r="F53"/>
  <c r="D52"/>
  <c r="D53"/>
  <c r="D57"/>
  <c r="F53" i="143"/>
  <c r="F54"/>
  <c r="D53"/>
  <c r="D54"/>
  <c r="F53" i="144"/>
  <c r="F54"/>
  <c r="D53"/>
  <c r="D54"/>
  <c r="F51" i="145"/>
  <c r="F52"/>
  <c r="D51"/>
  <c r="D52"/>
  <c r="D56"/>
  <c r="F37" i="153"/>
  <c r="F38"/>
  <c r="D37"/>
  <c r="D38"/>
  <c r="F31" i="158"/>
  <c r="F32"/>
  <c r="D31"/>
  <c r="D32"/>
  <c r="F30" i="159"/>
  <c r="F31"/>
  <c r="F36"/>
  <c r="D30"/>
  <c r="D31"/>
  <c r="D36"/>
  <c r="F30" i="160"/>
  <c r="F31"/>
  <c r="D30"/>
  <c r="D31"/>
  <c r="D37"/>
  <c r="F20" i="161"/>
  <c r="N20" s="1"/>
  <c r="R20" s="1"/>
  <c r="F21"/>
  <c r="N21" s="1"/>
  <c r="R21" s="1"/>
  <c r="F26"/>
  <c r="N26" s="1"/>
  <c r="R26" s="1"/>
  <c r="D20"/>
  <c r="M20" s="1"/>
  <c r="Q20" s="1"/>
  <c r="D21"/>
  <c r="M21" s="1"/>
  <c r="Q21" s="1"/>
  <c r="F20" i="162"/>
  <c r="F21"/>
  <c r="N21" s="1"/>
  <c r="R21" s="1"/>
  <c r="F26"/>
  <c r="D20"/>
  <c r="M20" s="1"/>
  <c r="Q20" s="1"/>
  <c r="D21"/>
  <c r="D25"/>
  <c r="M25" s="1"/>
  <c r="Q25" s="1"/>
  <c r="F20" i="163"/>
  <c r="N20" s="1"/>
  <c r="R20" s="1"/>
  <c r="F21"/>
  <c r="N21" s="1"/>
  <c r="R21" s="1"/>
  <c r="D20"/>
  <c r="M20" s="1"/>
  <c r="Q20" s="1"/>
  <c r="D21"/>
  <c r="M21" s="1"/>
  <c r="Q21" s="1"/>
  <c r="H224" i="86"/>
  <c r="O224" s="1"/>
  <c r="S224" s="1"/>
  <c r="D225"/>
  <c r="F225"/>
  <c r="H225"/>
  <c r="O225" s="1"/>
  <c r="S225" s="1"/>
  <c r="D226"/>
  <c r="F226"/>
  <c r="H226"/>
  <c r="O226" s="1"/>
  <c r="S226" s="1"/>
  <c r="D227"/>
  <c r="F227"/>
  <c r="H227"/>
  <c r="O227" s="1"/>
  <c r="S227" s="1"/>
  <c r="D228"/>
  <c r="F228"/>
  <c r="H228"/>
  <c r="O228" s="1"/>
  <c r="S228" s="1"/>
  <c r="D229"/>
  <c r="F229"/>
  <c r="H229"/>
  <c r="O229" s="1"/>
  <c r="S229" s="1"/>
  <c r="D230"/>
  <c r="F230"/>
  <c r="H230"/>
  <c r="O230" s="1"/>
  <c r="S230" s="1"/>
  <c r="D231"/>
  <c r="F231"/>
  <c r="H231"/>
  <c r="O231" s="1"/>
  <c r="S231" s="1"/>
  <c r="D232"/>
  <c r="F232"/>
  <c r="H232"/>
  <c r="O232" s="1"/>
  <c r="S232" s="1"/>
  <c r="D233"/>
  <c r="F233"/>
  <c r="H233"/>
  <c r="O233" s="1"/>
  <c r="S233" s="1"/>
  <c r="D234"/>
  <c r="F234"/>
  <c r="H234"/>
  <c r="O234" s="1"/>
  <c r="S234" s="1"/>
  <c r="D235"/>
  <c r="F235"/>
  <c r="H218" i="93"/>
  <c r="O218" s="1"/>
  <c r="S218" s="1"/>
  <c r="H219"/>
  <c r="O219" s="1"/>
  <c r="S219" s="1"/>
  <c r="H220"/>
  <c r="O220" s="1"/>
  <c r="S220" s="1"/>
  <c r="H221"/>
  <c r="O221" s="1"/>
  <c r="S221" s="1"/>
  <c r="H222"/>
  <c r="O222" s="1"/>
  <c r="S222" s="1"/>
  <c r="D223"/>
  <c r="F223"/>
  <c r="H223"/>
  <c r="O223" s="1"/>
  <c r="S223" s="1"/>
  <c r="D224"/>
  <c r="F224"/>
  <c r="H224"/>
  <c r="O224" s="1"/>
  <c r="S224" s="1"/>
  <c r="D225"/>
  <c r="F225"/>
  <c r="H225"/>
  <c r="O225" s="1"/>
  <c r="S225" s="1"/>
  <c r="D226"/>
  <c r="F226"/>
  <c r="H226"/>
  <c r="O226" s="1"/>
  <c r="S226" s="1"/>
  <c r="D227"/>
  <c r="F227"/>
  <c r="H227"/>
  <c r="O227" s="1"/>
  <c r="S227" s="1"/>
  <c r="D228"/>
  <c r="F228"/>
  <c r="H228"/>
  <c r="O228" s="1"/>
  <c r="S228" s="1"/>
  <c r="D229"/>
  <c r="F229"/>
  <c r="H229"/>
  <c r="O229" s="1"/>
  <c r="S229" s="1"/>
  <c r="D230"/>
  <c r="F230"/>
  <c r="H230"/>
  <c r="O230" s="1"/>
  <c r="S230" s="1"/>
  <c r="D231"/>
  <c r="F231"/>
  <c r="H231"/>
  <c r="O231" s="1"/>
  <c r="S231" s="1"/>
  <c r="D232"/>
  <c r="F232"/>
  <c r="H232"/>
  <c r="O232" s="1"/>
  <c r="S232" s="1"/>
  <c r="D233"/>
  <c r="F233"/>
  <c r="H233"/>
  <c r="O233" s="1"/>
  <c r="S233" s="1"/>
  <c r="D234"/>
  <c r="F234"/>
  <c r="H234"/>
  <c r="O234" s="1"/>
  <c r="S234" s="1"/>
  <c r="D235"/>
  <c r="F235"/>
  <c r="H235"/>
  <c r="O235" s="1"/>
  <c r="S235" s="1"/>
  <c r="F218" i="86"/>
  <c r="D218"/>
  <c r="F214" i="93"/>
  <c r="D214"/>
  <c r="F234" i="84"/>
  <c r="D234"/>
  <c r="F156" i="109"/>
  <c r="D156"/>
  <c r="F126" i="123"/>
  <c r="D126"/>
  <c r="F125" i="124"/>
  <c r="D125"/>
  <c r="F9" i="168"/>
  <c r="F10"/>
  <c r="D9"/>
  <c r="D10"/>
  <c r="F14" i="167"/>
  <c r="D14"/>
  <c r="F15" i="164"/>
  <c r="D15"/>
  <c r="F14" i="166"/>
  <c r="D14"/>
  <c r="M14" s="1"/>
  <c r="Q14" s="1"/>
  <c r="F113" i="132"/>
  <c r="D113"/>
  <c r="F67" i="137"/>
  <c r="D67"/>
  <c r="F67" i="139"/>
  <c r="D67"/>
  <c r="F67" i="140"/>
  <c r="D67"/>
  <c r="F67" i="141"/>
  <c r="D67"/>
  <c r="F51" i="142"/>
  <c r="D51"/>
  <c r="F52" i="143"/>
  <c r="D52"/>
  <c r="F52" i="144"/>
  <c r="D52"/>
  <c r="F36" i="153"/>
  <c r="D36"/>
  <c r="F30" i="158"/>
  <c r="D30"/>
  <c r="F29" i="159"/>
  <c r="D29"/>
  <c r="F29" i="160"/>
  <c r="D29"/>
  <c r="F19" i="161"/>
  <c r="N19" s="1"/>
  <c r="R19" s="1"/>
  <c r="D19"/>
  <c r="M19" s="1"/>
  <c r="Q19" s="1"/>
  <c r="F19" i="162"/>
  <c r="D19"/>
  <c r="M19" s="1"/>
  <c r="Q19" s="1"/>
  <c r="F19" i="163"/>
  <c r="D19"/>
  <c r="AF81" i="126"/>
  <c r="A81"/>
  <c r="A82"/>
  <c r="A83"/>
  <c r="K86" i="168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H31"/>
  <c r="F31"/>
  <c r="D31"/>
  <c r="K30"/>
  <c r="H30"/>
  <c r="F30"/>
  <c r="D30"/>
  <c r="K29"/>
  <c r="H29"/>
  <c r="F29"/>
  <c r="D29"/>
  <c r="K28"/>
  <c r="H28"/>
  <c r="F28"/>
  <c r="D28"/>
  <c r="K27"/>
  <c r="H27"/>
  <c r="F27"/>
  <c r="D27"/>
  <c r="K26"/>
  <c r="H26"/>
  <c r="F26"/>
  <c r="D26"/>
  <c r="K25"/>
  <c r="H25"/>
  <c r="F25"/>
  <c r="D25"/>
  <c r="K24"/>
  <c r="H24"/>
  <c r="F24"/>
  <c r="D24"/>
  <c r="K23"/>
  <c r="H23"/>
  <c r="F23"/>
  <c r="D23"/>
  <c r="K22"/>
  <c r="H22"/>
  <c r="F22"/>
  <c r="D22"/>
  <c r="K21"/>
  <c r="H21"/>
  <c r="F21"/>
  <c r="D21"/>
  <c r="K20"/>
  <c r="H20"/>
  <c r="F20"/>
  <c r="D20"/>
  <c r="K19"/>
  <c r="H19"/>
  <c r="F19"/>
  <c r="D19"/>
  <c r="K18"/>
  <c r="H18"/>
  <c r="F18"/>
  <c r="D18"/>
  <c r="K17"/>
  <c r="H17"/>
  <c r="K16"/>
  <c r="H16"/>
  <c r="K15"/>
  <c r="H15"/>
  <c r="K14"/>
  <c r="H14"/>
  <c r="K13"/>
  <c r="H13"/>
  <c r="K12"/>
  <c r="H12"/>
  <c r="K11"/>
  <c r="H11"/>
  <c r="K10"/>
  <c r="H10"/>
  <c r="H9"/>
  <c r="V3"/>
  <c r="V2"/>
  <c r="V1"/>
  <c r="F217" i="86"/>
  <c r="D217"/>
  <c r="F213" i="93"/>
  <c r="D213"/>
  <c r="F233" i="84"/>
  <c r="D233"/>
  <c r="F155" i="109"/>
  <c r="D155"/>
  <c r="F125" i="123"/>
  <c r="D125"/>
  <c r="F124" i="124"/>
  <c r="D124"/>
  <c r="F13" i="167"/>
  <c r="D13"/>
  <c r="F14" i="164"/>
  <c r="D14"/>
  <c r="F13" i="166"/>
  <c r="N13" s="1"/>
  <c r="R13" s="1"/>
  <c r="D13"/>
  <c r="M13" s="1"/>
  <c r="Q13" s="1"/>
  <c r="F112" i="132"/>
  <c r="D112"/>
  <c r="F66" i="137"/>
  <c r="D66"/>
  <c r="F66" i="139"/>
  <c r="D66"/>
  <c r="F66" i="140"/>
  <c r="D66"/>
  <c r="F66" i="141"/>
  <c r="D66"/>
  <c r="F50" i="142"/>
  <c r="D50"/>
  <c r="F51" i="143"/>
  <c r="D51"/>
  <c r="F51" i="144"/>
  <c r="D51"/>
  <c r="F50" i="145"/>
  <c r="D50"/>
  <c r="F35" i="153"/>
  <c r="D35"/>
  <c r="F29" i="158"/>
  <c r="D29"/>
  <c r="F28" i="159"/>
  <c r="D28"/>
  <c r="F28" i="160"/>
  <c r="D28"/>
  <c r="F18" i="161"/>
  <c r="D18"/>
  <c r="M18" s="1"/>
  <c r="Q18" s="1"/>
  <c r="F18" i="162"/>
  <c r="D18"/>
  <c r="M18" s="1"/>
  <c r="Q18" s="1"/>
  <c r="F18" i="163"/>
  <c r="N18" s="1"/>
  <c r="R18" s="1"/>
  <c r="D18"/>
  <c r="M18" s="1"/>
  <c r="Q18" s="1"/>
  <c r="F17"/>
  <c r="N17" s="1"/>
  <c r="R17" s="1"/>
  <c r="D17"/>
  <c r="M17" s="1"/>
  <c r="Q17" s="1"/>
  <c r="F216" i="86"/>
  <c r="D216"/>
  <c r="F232" i="84"/>
  <c r="D232"/>
  <c r="F212" i="93"/>
  <c r="D212"/>
  <c r="H157" i="109"/>
  <c r="O157" s="1"/>
  <c r="S157" s="1"/>
  <c r="H158"/>
  <c r="O158" s="1"/>
  <c r="S158" s="1"/>
  <c r="H159"/>
  <c r="O159" s="1"/>
  <c r="S159" s="1"/>
  <c r="H160"/>
  <c r="O160" s="1"/>
  <c r="S160" s="1"/>
  <c r="H161"/>
  <c r="O161" s="1"/>
  <c r="S161" s="1"/>
  <c r="H162"/>
  <c r="O162" s="1"/>
  <c r="S162" s="1"/>
  <c r="F163"/>
  <c r="H163"/>
  <c r="O163" s="1"/>
  <c r="S163" s="1"/>
  <c r="D164"/>
  <c r="F164"/>
  <c r="H164"/>
  <c r="O164" s="1"/>
  <c r="S164" s="1"/>
  <c r="D165"/>
  <c r="F165"/>
  <c r="H165"/>
  <c r="O165" s="1"/>
  <c r="S165" s="1"/>
  <c r="D166"/>
  <c r="H166"/>
  <c r="O166" s="1"/>
  <c r="S166" s="1"/>
  <c r="D167"/>
  <c r="F167"/>
  <c r="H167"/>
  <c r="O167" s="1"/>
  <c r="S167" s="1"/>
  <c r="F154"/>
  <c r="D154"/>
  <c r="F124" i="123"/>
  <c r="D124"/>
  <c r="F123" i="124"/>
  <c r="D123"/>
  <c r="F12" i="167"/>
  <c r="D12"/>
  <c r="M12" s="1"/>
  <c r="Q12" s="1"/>
  <c r="F13" i="164"/>
  <c r="D13"/>
  <c r="F12" i="166"/>
  <c r="N12" s="1"/>
  <c r="R12" s="1"/>
  <c r="D12"/>
  <c r="F111" i="132"/>
  <c r="D111"/>
  <c r="F27" i="160"/>
  <c r="D27"/>
  <c r="F27" i="159"/>
  <c r="D27"/>
  <c r="F28" i="158"/>
  <c r="D28"/>
  <c r="F17" i="162"/>
  <c r="D17"/>
  <c r="F17" i="161"/>
  <c r="N17" s="1"/>
  <c r="R17" s="1"/>
  <c r="D17"/>
  <c r="M17" s="1"/>
  <c r="Q17" s="1"/>
  <c r="F65" i="141"/>
  <c r="D65"/>
  <c r="F65" i="140"/>
  <c r="D65"/>
  <c r="F65" i="139"/>
  <c r="D65"/>
  <c r="F49" i="145"/>
  <c r="D49"/>
  <c r="F65" i="137"/>
  <c r="D65"/>
  <c r="F49" i="142"/>
  <c r="D49"/>
  <c r="F50" i="143"/>
  <c r="D50"/>
  <c r="F50" i="144"/>
  <c r="D50"/>
  <c r="F34" i="153"/>
  <c r="D34"/>
  <c r="F10" i="167"/>
  <c r="N10" s="1"/>
  <c r="R10" s="1"/>
  <c r="F11"/>
  <c r="D10"/>
  <c r="D11"/>
  <c r="F11" i="164"/>
  <c r="F12"/>
  <c r="D11"/>
  <c r="D12"/>
  <c r="F10" i="166"/>
  <c r="F11"/>
  <c r="D10"/>
  <c r="D11"/>
  <c r="F15" i="163"/>
  <c r="N15" s="1"/>
  <c r="R15" s="1"/>
  <c r="F16"/>
  <c r="N16" s="1"/>
  <c r="R16" s="1"/>
  <c r="D15"/>
  <c r="M15" s="1"/>
  <c r="Q15" s="1"/>
  <c r="D16"/>
  <c r="M16" s="1"/>
  <c r="Q16" s="1"/>
  <c r="F15" i="162"/>
  <c r="F16"/>
  <c r="D15"/>
  <c r="M15" s="1"/>
  <c r="Q15" s="1"/>
  <c r="D16"/>
  <c r="F15" i="161"/>
  <c r="N15" s="1"/>
  <c r="R15" s="1"/>
  <c r="F16"/>
  <c r="N16" s="1"/>
  <c r="R16" s="1"/>
  <c r="D15"/>
  <c r="M15" s="1"/>
  <c r="Q15" s="1"/>
  <c r="D16"/>
  <c r="M16" s="1"/>
  <c r="Q16" s="1"/>
  <c r="F25" i="160"/>
  <c r="F26"/>
  <c r="D25"/>
  <c r="D26"/>
  <c r="F25" i="159"/>
  <c r="F26"/>
  <c r="D25"/>
  <c r="D26"/>
  <c r="F26" i="158"/>
  <c r="F27"/>
  <c r="D26"/>
  <c r="D27"/>
  <c r="F32" i="153"/>
  <c r="F33"/>
  <c r="D32"/>
  <c r="D33"/>
  <c r="F47" i="145"/>
  <c r="F48"/>
  <c r="D47"/>
  <c r="D48"/>
  <c r="F48" i="144"/>
  <c r="F49"/>
  <c r="D48"/>
  <c r="D49"/>
  <c r="F48" i="143"/>
  <c r="F49"/>
  <c r="D48"/>
  <c r="D49"/>
  <c r="F47" i="142"/>
  <c r="F48"/>
  <c r="D47"/>
  <c r="D48"/>
  <c r="F63" i="141"/>
  <c r="F64"/>
  <c r="D63"/>
  <c r="D64"/>
  <c r="F63" i="140"/>
  <c r="F64"/>
  <c r="D63"/>
  <c r="D64"/>
  <c r="F63" i="139"/>
  <c r="F64"/>
  <c r="D63"/>
  <c r="D64"/>
  <c r="F63" i="137"/>
  <c r="F64"/>
  <c r="D63"/>
  <c r="D64"/>
  <c r="F109" i="132"/>
  <c r="F110"/>
  <c r="D109"/>
  <c r="D110"/>
  <c r="F122" i="123"/>
  <c r="F123"/>
  <c r="D122"/>
  <c r="D123"/>
  <c r="F121" i="124"/>
  <c r="F122"/>
  <c r="D121"/>
  <c r="D122"/>
  <c r="F152" i="109"/>
  <c r="F153"/>
  <c r="D152"/>
  <c r="D153"/>
  <c r="F230" i="84"/>
  <c r="F231"/>
  <c r="D230"/>
  <c r="D231"/>
  <c r="F210" i="93"/>
  <c r="F211"/>
  <c r="D210"/>
  <c r="D211"/>
  <c r="F214" i="86"/>
  <c r="F215"/>
  <c r="D214"/>
  <c r="D215"/>
  <c r="AF72" i="126"/>
  <c r="AF75"/>
  <c r="AF78"/>
  <c r="K13" i="166"/>
  <c r="K14"/>
  <c r="K15"/>
  <c r="A72" i="126"/>
  <c r="A73"/>
  <c r="A74"/>
  <c r="A75"/>
  <c r="A76"/>
  <c r="A77"/>
  <c r="A78"/>
  <c r="A79"/>
  <c r="A80"/>
  <c r="K86" i="167"/>
  <c r="M86"/>
  <c r="Q86" s="1"/>
  <c r="K85"/>
  <c r="N85"/>
  <c r="R85" s="1"/>
  <c r="M85"/>
  <c r="Q85" s="1"/>
  <c r="K84"/>
  <c r="N84"/>
  <c r="R84" s="1"/>
  <c r="K83"/>
  <c r="K82"/>
  <c r="M82"/>
  <c r="Q82" s="1"/>
  <c r="K81"/>
  <c r="K80"/>
  <c r="K79"/>
  <c r="M79"/>
  <c r="Q79" s="1"/>
  <c r="K78"/>
  <c r="K77"/>
  <c r="K76"/>
  <c r="K75"/>
  <c r="K74"/>
  <c r="K73"/>
  <c r="K72"/>
  <c r="K71"/>
  <c r="K70"/>
  <c r="K69"/>
  <c r="K68"/>
  <c r="N68"/>
  <c r="R68" s="1"/>
  <c r="K67"/>
  <c r="N67"/>
  <c r="R67" s="1"/>
  <c r="M67"/>
  <c r="Q67" s="1"/>
  <c r="K66"/>
  <c r="K65"/>
  <c r="K64"/>
  <c r="K63"/>
  <c r="N63"/>
  <c r="R63" s="1"/>
  <c r="M63"/>
  <c r="Q63" s="1"/>
  <c r="K62"/>
  <c r="K61"/>
  <c r="K60"/>
  <c r="N60"/>
  <c r="R60" s="1"/>
  <c r="K59"/>
  <c r="K58"/>
  <c r="K57"/>
  <c r="K56"/>
  <c r="N56"/>
  <c r="R56" s="1"/>
  <c r="K55"/>
  <c r="K54"/>
  <c r="K53"/>
  <c r="K52"/>
  <c r="K51"/>
  <c r="K50"/>
  <c r="N50"/>
  <c r="R50" s="1"/>
  <c r="K49"/>
  <c r="K48"/>
  <c r="K47"/>
  <c r="K46"/>
  <c r="K45"/>
  <c r="K44"/>
  <c r="K43"/>
  <c r="N43"/>
  <c r="R43" s="1"/>
  <c r="K42"/>
  <c r="K41"/>
  <c r="M41"/>
  <c r="Q41" s="1"/>
  <c r="K40"/>
  <c r="M40"/>
  <c r="Q40" s="1"/>
  <c r="K39"/>
  <c r="K38"/>
  <c r="K37"/>
  <c r="K36"/>
  <c r="K35"/>
  <c r="H35"/>
  <c r="F35"/>
  <c r="D35"/>
  <c r="K34"/>
  <c r="H34"/>
  <c r="F34"/>
  <c r="D34"/>
  <c r="M34" s="1"/>
  <c r="Q34" s="1"/>
  <c r="K33"/>
  <c r="H33"/>
  <c r="F33"/>
  <c r="D33"/>
  <c r="K32"/>
  <c r="H32"/>
  <c r="F32"/>
  <c r="D32"/>
  <c r="K31"/>
  <c r="H31"/>
  <c r="F31"/>
  <c r="D31"/>
  <c r="K30"/>
  <c r="H30"/>
  <c r="F30"/>
  <c r="D30"/>
  <c r="M30" s="1"/>
  <c r="Q30" s="1"/>
  <c r="K29"/>
  <c r="H29"/>
  <c r="F29"/>
  <c r="D29"/>
  <c r="K28"/>
  <c r="H28"/>
  <c r="F28"/>
  <c r="N28" s="1"/>
  <c r="R28" s="1"/>
  <c r="D28"/>
  <c r="K27"/>
  <c r="H27"/>
  <c r="F27"/>
  <c r="D27"/>
  <c r="M27" s="1"/>
  <c r="Q27" s="1"/>
  <c r="K26"/>
  <c r="H26"/>
  <c r="F26"/>
  <c r="D26"/>
  <c r="M26" s="1"/>
  <c r="Q26" s="1"/>
  <c r="K25"/>
  <c r="H25"/>
  <c r="F25"/>
  <c r="D25"/>
  <c r="K24"/>
  <c r="H24"/>
  <c r="F24"/>
  <c r="N24" s="1"/>
  <c r="R24" s="1"/>
  <c r="D24"/>
  <c r="K23"/>
  <c r="H23"/>
  <c r="F23"/>
  <c r="D23"/>
  <c r="M23" s="1"/>
  <c r="Q23" s="1"/>
  <c r="K22"/>
  <c r="H22"/>
  <c r="D22"/>
  <c r="K21"/>
  <c r="H21"/>
  <c r="D21"/>
  <c r="K20"/>
  <c r="H20"/>
  <c r="K19"/>
  <c r="H19"/>
  <c r="K18"/>
  <c r="H18"/>
  <c r="K17"/>
  <c r="H17"/>
  <c r="K16"/>
  <c r="H16"/>
  <c r="K15"/>
  <c r="H15"/>
  <c r="K14"/>
  <c r="H14"/>
  <c r="K13"/>
  <c r="H13"/>
  <c r="K12"/>
  <c r="H12"/>
  <c r="K11"/>
  <c r="H11"/>
  <c r="K10"/>
  <c r="H10"/>
  <c r="H9"/>
  <c r="V3"/>
  <c r="V2"/>
  <c r="V1"/>
  <c r="H9" i="164"/>
  <c r="H10"/>
  <c r="F9"/>
  <c r="F10"/>
  <c r="D9"/>
  <c r="D10"/>
  <c r="F212" i="86"/>
  <c r="F213"/>
  <c r="D212"/>
  <c r="D213"/>
  <c r="F208" i="93"/>
  <c r="F209"/>
  <c r="D208"/>
  <c r="D209"/>
  <c r="F228" i="84"/>
  <c r="F229"/>
  <c r="D228"/>
  <c r="D229"/>
  <c r="K88" i="166"/>
  <c r="K87"/>
  <c r="N87"/>
  <c r="R87" s="1"/>
  <c r="K86"/>
  <c r="K85"/>
  <c r="K84"/>
  <c r="K83"/>
  <c r="K82"/>
  <c r="K81"/>
  <c r="K80"/>
  <c r="K79"/>
  <c r="K78"/>
  <c r="K77"/>
  <c r="K76"/>
  <c r="M76"/>
  <c r="Q76" s="1"/>
  <c r="K75"/>
  <c r="O75"/>
  <c r="S75" s="1"/>
  <c r="K74"/>
  <c r="O74"/>
  <c r="S74" s="1"/>
  <c r="N74"/>
  <c r="R74" s="1"/>
  <c r="K73"/>
  <c r="K72"/>
  <c r="K71"/>
  <c r="K70"/>
  <c r="K69"/>
  <c r="K68"/>
  <c r="K67"/>
  <c r="O67"/>
  <c r="S67" s="1"/>
  <c r="K66"/>
  <c r="K65"/>
  <c r="K64"/>
  <c r="O64"/>
  <c r="S64" s="1"/>
  <c r="M64"/>
  <c r="Q64" s="1"/>
  <c r="K63"/>
  <c r="K62"/>
  <c r="K61"/>
  <c r="K60"/>
  <c r="K59"/>
  <c r="K58"/>
  <c r="K57"/>
  <c r="K56"/>
  <c r="K55"/>
  <c r="K54"/>
  <c r="O54"/>
  <c r="S54" s="1"/>
  <c r="N54"/>
  <c r="R54" s="1"/>
  <c r="M54"/>
  <c r="Q54" s="1"/>
  <c r="K53"/>
  <c r="K52"/>
  <c r="K51"/>
  <c r="K50"/>
  <c r="K49"/>
  <c r="K48"/>
  <c r="K47"/>
  <c r="K46"/>
  <c r="K45"/>
  <c r="K44"/>
  <c r="O44"/>
  <c r="S44" s="1"/>
  <c r="N44"/>
  <c r="R44" s="1"/>
  <c r="M44"/>
  <c r="Q44" s="1"/>
  <c r="K43"/>
  <c r="O43"/>
  <c r="S43" s="1"/>
  <c r="K42"/>
  <c r="O42"/>
  <c r="S42" s="1"/>
  <c r="K41"/>
  <c r="K40"/>
  <c r="K39"/>
  <c r="K38"/>
  <c r="K37"/>
  <c r="K36"/>
  <c r="K35"/>
  <c r="H35"/>
  <c r="O35" s="1"/>
  <c r="S35" s="1"/>
  <c r="F35"/>
  <c r="N35" s="1"/>
  <c r="R35" s="1"/>
  <c r="D35"/>
  <c r="K34"/>
  <c r="H34"/>
  <c r="O34" s="1"/>
  <c r="S34" s="1"/>
  <c r="F34"/>
  <c r="N34" s="1"/>
  <c r="R34" s="1"/>
  <c r="D34"/>
  <c r="M34" s="1"/>
  <c r="Q34" s="1"/>
  <c r="K33"/>
  <c r="H33"/>
  <c r="O33" s="1"/>
  <c r="S33" s="1"/>
  <c r="F33"/>
  <c r="N33" s="1"/>
  <c r="R33" s="1"/>
  <c r="D33"/>
  <c r="K32"/>
  <c r="H32"/>
  <c r="O32" s="1"/>
  <c r="S32" s="1"/>
  <c r="F32"/>
  <c r="N32" s="1"/>
  <c r="R32" s="1"/>
  <c r="D32"/>
  <c r="M32" s="1"/>
  <c r="Q32" s="1"/>
  <c r="K31"/>
  <c r="H31"/>
  <c r="O31" s="1"/>
  <c r="S31" s="1"/>
  <c r="F31"/>
  <c r="N31" s="1"/>
  <c r="R31" s="1"/>
  <c r="D31"/>
  <c r="K30"/>
  <c r="H30"/>
  <c r="O30" s="1"/>
  <c r="S30" s="1"/>
  <c r="F30"/>
  <c r="N30" s="1"/>
  <c r="R30" s="1"/>
  <c r="D30"/>
  <c r="M30" s="1"/>
  <c r="Q30" s="1"/>
  <c r="K29"/>
  <c r="H29"/>
  <c r="O29" s="1"/>
  <c r="S29" s="1"/>
  <c r="F29"/>
  <c r="N29" s="1"/>
  <c r="R29" s="1"/>
  <c r="D29"/>
  <c r="K28"/>
  <c r="H28"/>
  <c r="O28" s="1"/>
  <c r="S28" s="1"/>
  <c r="F28"/>
  <c r="N28" s="1"/>
  <c r="R28" s="1"/>
  <c r="D28"/>
  <c r="M28" s="1"/>
  <c r="Q28" s="1"/>
  <c r="K27"/>
  <c r="H27"/>
  <c r="O27" s="1"/>
  <c r="S27" s="1"/>
  <c r="F27"/>
  <c r="N27" s="1"/>
  <c r="R27" s="1"/>
  <c r="D27"/>
  <c r="K26"/>
  <c r="H26"/>
  <c r="O26" s="1"/>
  <c r="S26" s="1"/>
  <c r="F26"/>
  <c r="N26" s="1"/>
  <c r="R26" s="1"/>
  <c r="D26"/>
  <c r="M26" s="1"/>
  <c r="Q26" s="1"/>
  <c r="K25"/>
  <c r="H25"/>
  <c r="O25" s="1"/>
  <c r="S25" s="1"/>
  <c r="F25"/>
  <c r="N25" s="1"/>
  <c r="R25" s="1"/>
  <c r="D25"/>
  <c r="K24"/>
  <c r="H24"/>
  <c r="O24" s="1"/>
  <c r="S24" s="1"/>
  <c r="F24"/>
  <c r="N24" s="1"/>
  <c r="R24" s="1"/>
  <c r="D24"/>
  <c r="M24" s="1"/>
  <c r="Q24" s="1"/>
  <c r="K23"/>
  <c r="H23"/>
  <c r="O23" s="1"/>
  <c r="S23" s="1"/>
  <c r="D23"/>
  <c r="K20"/>
  <c r="H20"/>
  <c r="O20" s="1"/>
  <c r="S20" s="1"/>
  <c r="K19"/>
  <c r="H19"/>
  <c r="O19" s="1"/>
  <c r="S19" s="1"/>
  <c r="K18"/>
  <c r="H18"/>
  <c r="O18" s="1"/>
  <c r="S18" s="1"/>
  <c r="K17"/>
  <c r="H17"/>
  <c r="O17" s="1"/>
  <c r="S17" s="1"/>
  <c r="K16"/>
  <c r="H16"/>
  <c r="O16" s="1"/>
  <c r="S16" s="1"/>
  <c r="H15"/>
  <c r="O15" s="1"/>
  <c r="S15" s="1"/>
  <c r="H14"/>
  <c r="O14" s="1"/>
  <c r="S14" s="1"/>
  <c r="H13"/>
  <c r="K12"/>
  <c r="H12"/>
  <c r="O12" s="1"/>
  <c r="S12" s="1"/>
  <c r="K11"/>
  <c r="H11"/>
  <c r="O11" s="1"/>
  <c r="S11" s="1"/>
  <c r="K10"/>
  <c r="H10"/>
  <c r="O10" s="1"/>
  <c r="S10" s="1"/>
  <c r="V3"/>
  <c r="V2"/>
  <c r="V1"/>
  <c r="F150" i="109"/>
  <c r="F151"/>
  <c r="D150"/>
  <c r="D151"/>
  <c r="F120" i="123"/>
  <c r="F121"/>
  <c r="D120"/>
  <c r="D121"/>
  <c r="F120" i="124"/>
  <c r="D120"/>
  <c r="F107" i="132"/>
  <c r="F108"/>
  <c r="D107"/>
  <c r="D108"/>
  <c r="F61" i="137"/>
  <c r="F62"/>
  <c r="D61"/>
  <c r="D62"/>
  <c r="F61" i="139"/>
  <c r="F62"/>
  <c r="D61"/>
  <c r="D62"/>
  <c r="F61" i="140"/>
  <c r="F62"/>
  <c r="D61"/>
  <c r="D62"/>
  <c r="F62" i="141"/>
  <c r="D62"/>
  <c r="F46" i="142"/>
  <c r="D46"/>
  <c r="F47" i="143"/>
  <c r="D47"/>
  <c r="F47" i="144"/>
  <c r="D47"/>
  <c r="F46" i="145"/>
  <c r="D46"/>
  <c r="F31" i="153"/>
  <c r="D31"/>
  <c r="F25" i="158"/>
  <c r="D25"/>
  <c r="F24" i="159"/>
  <c r="D24"/>
  <c r="F24" i="160"/>
  <c r="D24"/>
  <c r="F14" i="161"/>
  <c r="D14"/>
  <c r="M14" s="1"/>
  <c r="Q14" s="1"/>
  <c r="F14" i="162"/>
  <c r="D14"/>
  <c r="M14" s="1"/>
  <c r="Q14" s="1"/>
  <c r="F14" i="163"/>
  <c r="D14"/>
  <c r="M14" s="1"/>
  <c r="Q14" s="1"/>
  <c r="F61" i="141"/>
  <c r="D61"/>
  <c r="F45" i="142"/>
  <c r="D45"/>
  <c r="F46" i="143"/>
  <c r="D46"/>
  <c r="H46" i="144"/>
  <c r="H47"/>
  <c r="F46"/>
  <c r="D46"/>
  <c r="F45" i="145"/>
  <c r="D45"/>
  <c r="H30" i="153"/>
  <c r="H31"/>
  <c r="H32"/>
  <c r="F30"/>
  <c r="D30"/>
  <c r="H24" i="158"/>
  <c r="H25"/>
  <c r="F24"/>
  <c r="D24"/>
  <c r="K23" i="159"/>
  <c r="H23"/>
  <c r="O23" s="1"/>
  <c r="S23" s="1"/>
  <c r="H24"/>
  <c r="H25"/>
  <c r="F23"/>
  <c r="N23" s="1"/>
  <c r="R23" s="1"/>
  <c r="D23"/>
  <c r="H23" i="160"/>
  <c r="F23"/>
  <c r="D23"/>
  <c r="H13" i="161"/>
  <c r="O13" s="1"/>
  <c r="S13" s="1"/>
  <c r="H14"/>
  <c r="O14" s="1"/>
  <c r="S14" s="1"/>
  <c r="H15"/>
  <c r="O15" s="1"/>
  <c r="S15" s="1"/>
  <c r="H16"/>
  <c r="O16" s="1"/>
  <c r="S16" s="1"/>
  <c r="F13"/>
  <c r="N13" s="1"/>
  <c r="R13" s="1"/>
  <c r="D13"/>
  <c r="M13" s="1"/>
  <c r="Q13" s="1"/>
  <c r="K13" i="162"/>
  <c r="H13"/>
  <c r="O13" s="1"/>
  <c r="S13" s="1"/>
  <c r="H14"/>
  <c r="O14" s="1"/>
  <c r="S14" s="1"/>
  <c r="H15"/>
  <c r="O15" s="1"/>
  <c r="S15" s="1"/>
  <c r="H16"/>
  <c r="O16" s="1"/>
  <c r="S16" s="1"/>
  <c r="H17"/>
  <c r="O17" s="1"/>
  <c r="S17" s="1"/>
  <c r="H18"/>
  <c r="O18" s="1"/>
  <c r="S18" s="1"/>
  <c r="F13"/>
  <c r="D13"/>
  <c r="M13" s="1"/>
  <c r="Q13" s="1"/>
  <c r="H13" i="163"/>
  <c r="O13" s="1"/>
  <c r="S13" s="1"/>
  <c r="H14"/>
  <c r="O14" s="1"/>
  <c r="S14" s="1"/>
  <c r="F13"/>
  <c r="N13" s="1"/>
  <c r="R13" s="1"/>
  <c r="D13"/>
  <c r="M13" s="1"/>
  <c r="Q13" s="1"/>
  <c r="K86" i="164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H36"/>
  <c r="F36"/>
  <c r="D36"/>
  <c r="K35"/>
  <c r="H35"/>
  <c r="F35"/>
  <c r="D35"/>
  <c r="K34"/>
  <c r="H34"/>
  <c r="F34"/>
  <c r="D34"/>
  <c r="K33"/>
  <c r="H33"/>
  <c r="F33"/>
  <c r="D33"/>
  <c r="K32"/>
  <c r="H32"/>
  <c r="F32"/>
  <c r="D32"/>
  <c r="K31"/>
  <c r="H31"/>
  <c r="F31"/>
  <c r="D31"/>
  <c r="K30"/>
  <c r="H30"/>
  <c r="F30"/>
  <c r="D30"/>
  <c r="K29"/>
  <c r="H29"/>
  <c r="F29"/>
  <c r="D29"/>
  <c r="K28"/>
  <c r="H28"/>
  <c r="F28"/>
  <c r="D28"/>
  <c r="K27"/>
  <c r="H27"/>
  <c r="F27"/>
  <c r="D27"/>
  <c r="K26"/>
  <c r="H26"/>
  <c r="F26"/>
  <c r="D26"/>
  <c r="K25"/>
  <c r="H25"/>
  <c r="F25"/>
  <c r="D25"/>
  <c r="K24"/>
  <c r="H24"/>
  <c r="F24"/>
  <c r="D24"/>
  <c r="K23"/>
  <c r="H23"/>
  <c r="F23"/>
  <c r="D23"/>
  <c r="K22"/>
  <c r="H22"/>
  <c r="F22"/>
  <c r="K21"/>
  <c r="H21"/>
  <c r="F21"/>
  <c r="K20"/>
  <c r="H20"/>
  <c r="K19"/>
  <c r="H19"/>
  <c r="K18"/>
  <c r="H18"/>
  <c r="K17"/>
  <c r="H17"/>
  <c r="K16"/>
  <c r="H16"/>
  <c r="K15"/>
  <c r="H15"/>
  <c r="K14"/>
  <c r="H14"/>
  <c r="K13"/>
  <c r="H13"/>
  <c r="K12"/>
  <c r="H12"/>
  <c r="K11"/>
  <c r="H11"/>
  <c r="K10"/>
  <c r="V3"/>
  <c r="V2"/>
  <c r="V1"/>
  <c r="A24" i="126"/>
  <c r="AF24"/>
  <c r="A25"/>
  <c r="A26"/>
  <c r="H215" i="86"/>
  <c r="O215" s="1"/>
  <c r="S215" s="1"/>
  <c r="H216"/>
  <c r="O216" s="1"/>
  <c r="S216" s="1"/>
  <c r="H217"/>
  <c r="O217" s="1"/>
  <c r="S217" s="1"/>
  <c r="H218"/>
  <c r="O218" s="1"/>
  <c r="S218" s="1"/>
  <c r="H219"/>
  <c r="O219" s="1"/>
  <c r="S219" s="1"/>
  <c r="H220"/>
  <c r="O220" s="1"/>
  <c r="S220" s="1"/>
  <c r="H221"/>
  <c r="O221" s="1"/>
  <c r="S221" s="1"/>
  <c r="H222"/>
  <c r="O222" s="1"/>
  <c r="S222" s="1"/>
  <c r="H223"/>
  <c r="O223" s="1"/>
  <c r="S223" s="1"/>
  <c r="F211"/>
  <c r="D211"/>
  <c r="F207" i="93"/>
  <c r="D207"/>
  <c r="F227" i="84"/>
  <c r="D227"/>
  <c r="F149" i="109"/>
  <c r="D149"/>
  <c r="F119" i="123"/>
  <c r="D119"/>
  <c r="F119" i="124"/>
  <c r="D119"/>
  <c r="F106" i="132"/>
  <c r="D106"/>
  <c r="F60" i="137"/>
  <c r="D60"/>
  <c r="F60" i="139"/>
  <c r="D60"/>
  <c r="F60" i="140"/>
  <c r="D60"/>
  <c r="F60" i="141"/>
  <c r="D60"/>
  <c r="F44" i="142"/>
  <c r="D44"/>
  <c r="F45" i="143"/>
  <c r="D45"/>
  <c r="F45" i="144"/>
  <c r="D45"/>
  <c r="F44" i="145"/>
  <c r="D44"/>
  <c r="F29" i="153"/>
  <c r="D29"/>
  <c r="F23" i="158"/>
  <c r="D23"/>
  <c r="F22" i="159"/>
  <c r="D22"/>
  <c r="F22" i="160"/>
  <c r="D22"/>
  <c r="F12" i="162"/>
  <c r="D12"/>
  <c r="M12" s="1"/>
  <c r="Q12" s="1"/>
  <c r="F12" i="161"/>
  <c r="N12" s="1"/>
  <c r="R12" s="1"/>
  <c r="D12"/>
  <c r="M12" s="1"/>
  <c r="Q12" s="1"/>
  <c r="F12" i="163"/>
  <c r="N12" s="1"/>
  <c r="R12" s="1"/>
  <c r="D12"/>
  <c r="M12" s="1"/>
  <c r="Q12" s="1"/>
  <c r="F210" i="86"/>
  <c r="D210"/>
  <c r="F206" i="93"/>
  <c r="D206"/>
  <c r="F226" i="84"/>
  <c r="D226"/>
  <c r="F148" i="109"/>
  <c r="D148"/>
  <c r="F118" i="123"/>
  <c r="D118"/>
  <c r="H121" i="124"/>
  <c r="O121" s="1"/>
  <c r="S121" s="1"/>
  <c r="H122"/>
  <c r="O122" s="1"/>
  <c r="S122" s="1"/>
  <c r="H123"/>
  <c r="O123" s="1"/>
  <c r="S123" s="1"/>
  <c r="H124"/>
  <c r="O124" s="1"/>
  <c r="S124" s="1"/>
  <c r="H125"/>
  <c r="O125" s="1"/>
  <c r="S125" s="1"/>
  <c r="H126"/>
  <c r="O126" s="1"/>
  <c r="S126" s="1"/>
  <c r="H127"/>
  <c r="O127" s="1"/>
  <c r="S127" s="1"/>
  <c r="H128"/>
  <c r="O128" s="1"/>
  <c r="S128" s="1"/>
  <c r="H129"/>
  <c r="O129" s="1"/>
  <c r="S129" s="1"/>
  <c r="H130"/>
  <c r="O130" s="1"/>
  <c r="S130" s="1"/>
  <c r="H131"/>
  <c r="O131" s="1"/>
  <c r="S131" s="1"/>
  <c r="F132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D138"/>
  <c r="F138"/>
  <c r="H138"/>
  <c r="O138" s="1"/>
  <c r="S138" s="1"/>
  <c r="D139"/>
  <c r="F139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F118"/>
  <c r="D118"/>
  <c r="F105" i="132"/>
  <c r="D105"/>
  <c r="F59" i="137"/>
  <c r="D59"/>
  <c r="F59" i="139"/>
  <c r="D59"/>
  <c r="F59" i="140"/>
  <c r="D59"/>
  <c r="F59" i="141"/>
  <c r="D59"/>
  <c r="F43" i="142"/>
  <c r="D43"/>
  <c r="F44" i="143"/>
  <c r="D44"/>
  <c r="F44" i="144"/>
  <c r="D44"/>
  <c r="F43" i="145"/>
  <c r="D43"/>
  <c r="F28" i="153"/>
  <c r="D28"/>
  <c r="F22" i="158"/>
  <c r="D22"/>
  <c r="F21" i="159"/>
  <c r="D21"/>
  <c r="F21" i="160"/>
  <c r="D21"/>
  <c r="F11" i="161"/>
  <c r="N11" s="1"/>
  <c r="R11" s="1"/>
  <c r="D11"/>
  <c r="F11" i="162"/>
  <c r="D11"/>
  <c r="F11" i="163"/>
  <c r="N11" s="1"/>
  <c r="R11" s="1"/>
  <c r="D11"/>
  <c r="F209" i="86"/>
  <c r="D209"/>
  <c r="F205" i="93"/>
  <c r="D205"/>
  <c r="F225" i="84"/>
  <c r="D225"/>
  <c r="F147" i="109"/>
  <c r="D147"/>
  <c r="H120" i="123"/>
  <c r="O120" s="1"/>
  <c r="S120" s="1"/>
  <c r="H121"/>
  <c r="O121" s="1"/>
  <c r="S121" s="1"/>
  <c r="H122"/>
  <c r="O122" s="1"/>
  <c r="S122" s="1"/>
  <c r="H123"/>
  <c r="O123" s="1"/>
  <c r="S123" s="1"/>
  <c r="H124"/>
  <c r="O124" s="1"/>
  <c r="S124" s="1"/>
  <c r="H125"/>
  <c r="O125" s="1"/>
  <c r="S125" s="1"/>
  <c r="H126"/>
  <c r="O126" s="1"/>
  <c r="S126" s="1"/>
  <c r="H127"/>
  <c r="O127" s="1"/>
  <c r="S127" s="1"/>
  <c r="H128"/>
  <c r="O128" s="1"/>
  <c r="S128" s="1"/>
  <c r="H129"/>
  <c r="O129" s="1"/>
  <c r="S129" s="1"/>
  <c r="H130"/>
  <c r="O130" s="1"/>
  <c r="S130" s="1"/>
  <c r="H131"/>
  <c r="O131" s="1"/>
  <c r="S131" s="1"/>
  <c r="H132"/>
  <c r="O132" s="1"/>
  <c r="S132" s="1"/>
  <c r="D133"/>
  <c r="F133"/>
  <c r="H133"/>
  <c r="O133" s="1"/>
  <c r="S133" s="1"/>
  <c r="D134"/>
  <c r="F134"/>
  <c r="H134"/>
  <c r="O134" s="1"/>
  <c r="S134" s="1"/>
  <c r="D135"/>
  <c r="F135"/>
  <c r="H135"/>
  <c r="O135" s="1"/>
  <c r="S135" s="1"/>
  <c r="D136"/>
  <c r="F136"/>
  <c r="H136"/>
  <c r="O136" s="1"/>
  <c r="S136" s="1"/>
  <c r="D137"/>
  <c r="F137"/>
  <c r="H137"/>
  <c r="O137" s="1"/>
  <c r="S137" s="1"/>
  <c r="D138"/>
  <c r="F138"/>
  <c r="H138"/>
  <c r="O138" s="1"/>
  <c r="S138" s="1"/>
  <c r="D139"/>
  <c r="F139"/>
  <c r="H139"/>
  <c r="O139" s="1"/>
  <c r="S139" s="1"/>
  <c r="D140"/>
  <c r="F140"/>
  <c r="H140"/>
  <c r="O140" s="1"/>
  <c r="S140" s="1"/>
  <c r="D141"/>
  <c r="F141"/>
  <c r="H141"/>
  <c r="O141" s="1"/>
  <c r="S141" s="1"/>
  <c r="D142"/>
  <c r="F142"/>
  <c r="H142"/>
  <c r="O142" s="1"/>
  <c r="S142" s="1"/>
  <c r="D143"/>
  <c r="F143"/>
  <c r="H143"/>
  <c r="O143" s="1"/>
  <c r="S143" s="1"/>
  <c r="D144"/>
  <c r="F144"/>
  <c r="H144"/>
  <c r="O144" s="1"/>
  <c r="S144" s="1"/>
  <c r="D145"/>
  <c r="F145"/>
  <c r="H145"/>
  <c r="O145" s="1"/>
  <c r="S145" s="1"/>
  <c r="F117"/>
  <c r="D117"/>
  <c r="F117" i="124"/>
  <c r="D117"/>
  <c r="F104" i="132"/>
  <c r="D104"/>
  <c r="F58" i="137"/>
  <c r="D58"/>
  <c r="F58" i="139"/>
  <c r="D58"/>
  <c r="F58" i="140"/>
  <c r="D58"/>
  <c r="F58" i="141"/>
  <c r="D58"/>
  <c r="F42" i="142"/>
  <c r="D42"/>
  <c r="F43" i="143"/>
  <c r="D43"/>
  <c r="F43" i="144"/>
  <c r="D43"/>
  <c r="F42" i="145"/>
  <c r="D42"/>
  <c r="F27" i="153"/>
  <c r="D27"/>
  <c r="F21" i="158"/>
  <c r="D21"/>
  <c r="F20" i="159"/>
  <c r="D20"/>
  <c r="F20" i="160"/>
  <c r="D20"/>
  <c r="F10" i="161"/>
  <c r="N10" s="1"/>
  <c r="R10" s="1"/>
  <c r="D10"/>
  <c r="M10" s="1"/>
  <c r="Q10" s="1"/>
  <c r="F10" i="162"/>
  <c r="D10"/>
  <c r="M10" s="1"/>
  <c r="Q10" s="1"/>
  <c r="F10" i="163"/>
  <c r="D10"/>
  <c r="M10" s="1"/>
  <c r="Q10" s="1"/>
  <c r="AF63" i="126"/>
  <c r="AF66"/>
  <c r="AF69"/>
  <c r="A69"/>
  <c r="A70"/>
  <c r="A71"/>
  <c r="A66"/>
  <c r="A67"/>
  <c r="A68"/>
  <c r="A63"/>
  <c r="A64"/>
  <c r="A65"/>
  <c r="K86" i="163"/>
  <c r="K85"/>
  <c r="M85"/>
  <c r="Q85" s="1"/>
  <c r="K84"/>
  <c r="N84"/>
  <c r="R84" s="1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N65"/>
  <c r="R65" s="1"/>
  <c r="K64"/>
  <c r="K63"/>
  <c r="K62"/>
  <c r="K61"/>
  <c r="K60"/>
  <c r="O60"/>
  <c r="S60" s="1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O42"/>
  <c r="S42" s="1"/>
  <c r="N42"/>
  <c r="R42" s="1"/>
  <c r="M42"/>
  <c r="Q42" s="1"/>
  <c r="K41"/>
  <c r="K40"/>
  <c r="H40"/>
  <c r="O40" s="1"/>
  <c r="S40" s="1"/>
  <c r="F40"/>
  <c r="N40" s="1"/>
  <c r="R40" s="1"/>
  <c r="D40"/>
  <c r="M40" s="1"/>
  <c r="Q40" s="1"/>
  <c r="K39"/>
  <c r="H39"/>
  <c r="O39" s="1"/>
  <c r="S39" s="1"/>
  <c r="F39"/>
  <c r="N39" s="1"/>
  <c r="R39" s="1"/>
  <c r="D39"/>
  <c r="K38"/>
  <c r="H38"/>
  <c r="O38" s="1"/>
  <c r="S38" s="1"/>
  <c r="F38"/>
  <c r="D38"/>
  <c r="M38" s="1"/>
  <c r="Q38" s="1"/>
  <c r="K37"/>
  <c r="H37"/>
  <c r="O37" s="1"/>
  <c r="S37" s="1"/>
  <c r="F37"/>
  <c r="N37" s="1"/>
  <c r="R37" s="1"/>
  <c r="D37"/>
  <c r="M37" s="1"/>
  <c r="Q37" s="1"/>
  <c r="K36"/>
  <c r="H36"/>
  <c r="O36" s="1"/>
  <c r="S36" s="1"/>
  <c r="F36"/>
  <c r="N36" s="1"/>
  <c r="R36" s="1"/>
  <c r="D36"/>
  <c r="M36" s="1"/>
  <c r="Q36" s="1"/>
  <c r="K35"/>
  <c r="H35"/>
  <c r="O35" s="1"/>
  <c r="S35" s="1"/>
  <c r="F35"/>
  <c r="N35" s="1"/>
  <c r="R35" s="1"/>
  <c r="D35"/>
  <c r="M35" s="1"/>
  <c r="Q35" s="1"/>
  <c r="K34"/>
  <c r="H34"/>
  <c r="O34" s="1"/>
  <c r="S34" s="1"/>
  <c r="F34"/>
  <c r="D34"/>
  <c r="M34" s="1"/>
  <c r="Q34" s="1"/>
  <c r="K33"/>
  <c r="H33"/>
  <c r="O33" s="1"/>
  <c r="S33" s="1"/>
  <c r="F33"/>
  <c r="N33" s="1"/>
  <c r="R33" s="1"/>
  <c r="D33"/>
  <c r="M33" s="1"/>
  <c r="Q33" s="1"/>
  <c r="K32"/>
  <c r="H32"/>
  <c r="F32"/>
  <c r="N32" s="1"/>
  <c r="R32" s="1"/>
  <c r="D32"/>
  <c r="M32" s="1"/>
  <c r="Q32" s="1"/>
  <c r="K31"/>
  <c r="H31"/>
  <c r="O31" s="1"/>
  <c r="S31" s="1"/>
  <c r="F31"/>
  <c r="N31" s="1"/>
  <c r="R31" s="1"/>
  <c r="D31"/>
  <c r="K30"/>
  <c r="H30"/>
  <c r="O30" s="1"/>
  <c r="S30" s="1"/>
  <c r="F30"/>
  <c r="D30"/>
  <c r="M30" s="1"/>
  <c r="Q30" s="1"/>
  <c r="K29"/>
  <c r="H29"/>
  <c r="O29" s="1"/>
  <c r="S29" s="1"/>
  <c r="F29"/>
  <c r="N29" s="1"/>
  <c r="R29" s="1"/>
  <c r="D29"/>
  <c r="M29" s="1"/>
  <c r="Q29" s="1"/>
  <c r="K28"/>
  <c r="H28"/>
  <c r="O28" s="1"/>
  <c r="S28" s="1"/>
  <c r="F28"/>
  <c r="N28" s="1"/>
  <c r="R28" s="1"/>
  <c r="D28"/>
  <c r="M28" s="1"/>
  <c r="Q28" s="1"/>
  <c r="K27"/>
  <c r="H27"/>
  <c r="O27" s="1"/>
  <c r="S27" s="1"/>
  <c r="F27"/>
  <c r="N27" s="1"/>
  <c r="R27" s="1"/>
  <c r="D27"/>
  <c r="K26"/>
  <c r="H26"/>
  <c r="O26" s="1"/>
  <c r="S26" s="1"/>
  <c r="F26"/>
  <c r="D26"/>
  <c r="M26" s="1"/>
  <c r="Q26" s="1"/>
  <c r="K25"/>
  <c r="H25"/>
  <c r="O25" s="1"/>
  <c r="S25" s="1"/>
  <c r="F25"/>
  <c r="N25" s="1"/>
  <c r="R25" s="1"/>
  <c r="D25"/>
  <c r="M25" s="1"/>
  <c r="Q25" s="1"/>
  <c r="K24"/>
  <c r="H24"/>
  <c r="O24" s="1"/>
  <c r="S24" s="1"/>
  <c r="K23"/>
  <c r="H23"/>
  <c r="O23" s="1"/>
  <c r="S23" s="1"/>
  <c r="K22"/>
  <c r="H22"/>
  <c r="O22" s="1"/>
  <c r="S22" s="1"/>
  <c r="K21"/>
  <c r="H21"/>
  <c r="O21" s="1"/>
  <c r="S21" s="1"/>
  <c r="K20"/>
  <c r="H20"/>
  <c r="O20" s="1"/>
  <c r="S20" s="1"/>
  <c r="K19"/>
  <c r="H19"/>
  <c r="O19" s="1"/>
  <c r="S19" s="1"/>
  <c r="K18"/>
  <c r="H18"/>
  <c r="O18" s="1"/>
  <c r="S18" s="1"/>
  <c r="K17"/>
  <c r="H17"/>
  <c r="O17" s="1"/>
  <c r="S17" s="1"/>
  <c r="K16"/>
  <c r="H16"/>
  <c r="O16" s="1"/>
  <c r="S16" s="1"/>
  <c r="K15"/>
  <c r="H15"/>
  <c r="O15" s="1"/>
  <c r="S15" s="1"/>
  <c r="K14"/>
  <c r="K13"/>
  <c r="K12"/>
  <c r="H12"/>
  <c r="O12" s="1"/>
  <c r="S12" s="1"/>
  <c r="K11"/>
  <c r="H11"/>
  <c r="O11" s="1"/>
  <c r="S11" s="1"/>
  <c r="K10"/>
  <c r="H10"/>
  <c r="O10" s="1"/>
  <c r="S10" s="1"/>
  <c r="V3"/>
  <c r="V2"/>
  <c r="V1"/>
  <c r="K86" i="162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M59"/>
  <c r="Q59" s="1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H40"/>
  <c r="O40" s="1"/>
  <c r="S40" s="1"/>
  <c r="F40"/>
  <c r="D40"/>
  <c r="M40" s="1"/>
  <c r="Q40" s="1"/>
  <c r="K39"/>
  <c r="H39"/>
  <c r="O39" s="1"/>
  <c r="S39" s="1"/>
  <c r="F39"/>
  <c r="D39"/>
  <c r="M39" s="1"/>
  <c r="Q39" s="1"/>
  <c r="K38"/>
  <c r="H38"/>
  <c r="O38" s="1"/>
  <c r="S38" s="1"/>
  <c r="F38"/>
  <c r="D38"/>
  <c r="M38" s="1"/>
  <c r="Q38" s="1"/>
  <c r="K37"/>
  <c r="H37"/>
  <c r="O37" s="1"/>
  <c r="S37" s="1"/>
  <c r="F37"/>
  <c r="D37"/>
  <c r="K36"/>
  <c r="H36"/>
  <c r="O36" s="1"/>
  <c r="S36" s="1"/>
  <c r="F36"/>
  <c r="D36"/>
  <c r="K35"/>
  <c r="H35"/>
  <c r="O35" s="1"/>
  <c r="S35" s="1"/>
  <c r="F35"/>
  <c r="D35"/>
  <c r="M35" s="1"/>
  <c r="Q35" s="1"/>
  <c r="K34"/>
  <c r="H34"/>
  <c r="O34" s="1"/>
  <c r="S34" s="1"/>
  <c r="F34"/>
  <c r="D34"/>
  <c r="M34" s="1"/>
  <c r="Q34" s="1"/>
  <c r="K33"/>
  <c r="H33"/>
  <c r="O33" s="1"/>
  <c r="S33" s="1"/>
  <c r="F33"/>
  <c r="D33"/>
  <c r="K32"/>
  <c r="H32"/>
  <c r="O32" s="1"/>
  <c r="S32" s="1"/>
  <c r="F32"/>
  <c r="D32"/>
  <c r="M32" s="1"/>
  <c r="Q32" s="1"/>
  <c r="K31"/>
  <c r="H31"/>
  <c r="O31" s="1"/>
  <c r="S31" s="1"/>
  <c r="F31"/>
  <c r="D31"/>
  <c r="M31" s="1"/>
  <c r="Q31" s="1"/>
  <c r="K30"/>
  <c r="H30"/>
  <c r="O30" s="1"/>
  <c r="S30" s="1"/>
  <c r="F30"/>
  <c r="D30"/>
  <c r="M30" s="1"/>
  <c r="Q30" s="1"/>
  <c r="K29"/>
  <c r="H29"/>
  <c r="O29" s="1"/>
  <c r="S29" s="1"/>
  <c r="F29"/>
  <c r="N29" s="1"/>
  <c r="R29" s="1"/>
  <c r="D29"/>
  <c r="K28"/>
  <c r="H28"/>
  <c r="O28" s="1"/>
  <c r="S28" s="1"/>
  <c r="F28"/>
  <c r="D28"/>
  <c r="M28" s="1"/>
  <c r="Q28" s="1"/>
  <c r="K27"/>
  <c r="H27"/>
  <c r="O27" s="1"/>
  <c r="S27" s="1"/>
  <c r="F27"/>
  <c r="D27"/>
  <c r="M27" s="1"/>
  <c r="Q27" s="1"/>
  <c r="K26"/>
  <c r="H26"/>
  <c r="O26" s="1"/>
  <c r="S26" s="1"/>
  <c r="D26"/>
  <c r="M26" s="1"/>
  <c r="Q26" s="1"/>
  <c r="K25"/>
  <c r="H25"/>
  <c r="O25" s="1"/>
  <c r="S25" s="1"/>
  <c r="K24"/>
  <c r="H24"/>
  <c r="O24" s="1"/>
  <c r="S24" s="1"/>
  <c r="K23"/>
  <c r="H23"/>
  <c r="O23" s="1"/>
  <c r="S23" s="1"/>
  <c r="K22"/>
  <c r="H22"/>
  <c r="O22" s="1"/>
  <c r="S22" s="1"/>
  <c r="K21"/>
  <c r="H21"/>
  <c r="O21" s="1"/>
  <c r="S21" s="1"/>
  <c r="K20"/>
  <c r="H20"/>
  <c r="O20" s="1"/>
  <c r="S20" s="1"/>
  <c r="K19"/>
  <c r="H19"/>
  <c r="O19" s="1"/>
  <c r="S19" s="1"/>
  <c r="K18"/>
  <c r="K17"/>
  <c r="K16"/>
  <c r="K15"/>
  <c r="K14"/>
  <c r="K12"/>
  <c r="H12"/>
  <c r="O12" s="1"/>
  <c r="S12" s="1"/>
  <c r="K11"/>
  <c r="H11"/>
  <c r="O11" s="1"/>
  <c r="S11" s="1"/>
  <c r="K10"/>
  <c r="H10"/>
  <c r="O10" s="1"/>
  <c r="S10" s="1"/>
  <c r="V3"/>
  <c r="V2"/>
  <c r="V1"/>
  <c r="K86" i="161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O58"/>
  <c r="S58" s="1"/>
  <c r="N58"/>
  <c r="R58" s="1"/>
  <c r="M58"/>
  <c r="Q58" s="1"/>
  <c r="K57"/>
  <c r="K56"/>
  <c r="K55"/>
  <c r="K54"/>
  <c r="N54"/>
  <c r="R54" s="1"/>
  <c r="K53"/>
  <c r="K52"/>
  <c r="K51"/>
  <c r="K50"/>
  <c r="K49"/>
  <c r="K48"/>
  <c r="K47"/>
  <c r="K46"/>
  <c r="K45"/>
  <c r="K44"/>
  <c r="K43"/>
  <c r="O43"/>
  <c r="S43" s="1"/>
  <c r="K42"/>
  <c r="K41"/>
  <c r="K40"/>
  <c r="H40"/>
  <c r="O40" s="1"/>
  <c r="S40" s="1"/>
  <c r="F40"/>
  <c r="N40" s="1"/>
  <c r="R40" s="1"/>
  <c r="D40"/>
  <c r="M40" s="1"/>
  <c r="Q40" s="1"/>
  <c r="K39"/>
  <c r="H39"/>
  <c r="O39" s="1"/>
  <c r="S39" s="1"/>
  <c r="F39"/>
  <c r="D39"/>
  <c r="M39" s="1"/>
  <c r="Q39" s="1"/>
  <c r="K38"/>
  <c r="H38"/>
  <c r="O38" s="1"/>
  <c r="S38" s="1"/>
  <c r="F38"/>
  <c r="D38"/>
  <c r="M38" s="1"/>
  <c r="Q38" s="1"/>
  <c r="K37"/>
  <c r="H37"/>
  <c r="O37" s="1"/>
  <c r="S37" s="1"/>
  <c r="F37"/>
  <c r="N37" s="1"/>
  <c r="R37" s="1"/>
  <c r="D37"/>
  <c r="M37" s="1"/>
  <c r="Q37" s="1"/>
  <c r="K36"/>
  <c r="H36"/>
  <c r="O36" s="1"/>
  <c r="S36" s="1"/>
  <c r="F36"/>
  <c r="N36" s="1"/>
  <c r="R36" s="1"/>
  <c r="D36"/>
  <c r="M36" s="1"/>
  <c r="Q36" s="1"/>
  <c r="K35"/>
  <c r="H35"/>
  <c r="O35" s="1"/>
  <c r="S35" s="1"/>
  <c r="F35"/>
  <c r="N35" s="1"/>
  <c r="R35" s="1"/>
  <c r="D35"/>
  <c r="K34"/>
  <c r="H34"/>
  <c r="O34" s="1"/>
  <c r="S34" s="1"/>
  <c r="F34"/>
  <c r="N34" s="1"/>
  <c r="R34" s="1"/>
  <c r="D34"/>
  <c r="M34" s="1"/>
  <c r="Q34" s="1"/>
  <c r="K33"/>
  <c r="H33"/>
  <c r="F33"/>
  <c r="N33" s="1"/>
  <c r="R33" s="1"/>
  <c r="D33"/>
  <c r="M33" s="1"/>
  <c r="Q33" s="1"/>
  <c r="K32"/>
  <c r="H32"/>
  <c r="O32" s="1"/>
  <c r="S32" s="1"/>
  <c r="F32"/>
  <c r="N32" s="1"/>
  <c r="R32" s="1"/>
  <c r="D32"/>
  <c r="M32" s="1"/>
  <c r="Q32" s="1"/>
  <c r="K31"/>
  <c r="H31"/>
  <c r="O31" s="1"/>
  <c r="S31" s="1"/>
  <c r="F31"/>
  <c r="N31" s="1"/>
  <c r="R31" s="1"/>
  <c r="D31"/>
  <c r="K30"/>
  <c r="H30"/>
  <c r="O30" s="1"/>
  <c r="S30" s="1"/>
  <c r="F30"/>
  <c r="N30" s="1"/>
  <c r="R30" s="1"/>
  <c r="D30"/>
  <c r="K29"/>
  <c r="H29"/>
  <c r="O29" s="1"/>
  <c r="S29" s="1"/>
  <c r="F29"/>
  <c r="N29" s="1"/>
  <c r="R29" s="1"/>
  <c r="D29"/>
  <c r="M29" s="1"/>
  <c r="Q29" s="1"/>
  <c r="K28"/>
  <c r="H28"/>
  <c r="O28" s="1"/>
  <c r="S28" s="1"/>
  <c r="F28"/>
  <c r="N28" s="1"/>
  <c r="R28" s="1"/>
  <c r="D28"/>
  <c r="M28" s="1"/>
  <c r="Q28" s="1"/>
  <c r="K27"/>
  <c r="H27"/>
  <c r="O27" s="1"/>
  <c r="S27" s="1"/>
  <c r="F27"/>
  <c r="N27" s="1"/>
  <c r="R27" s="1"/>
  <c r="D27"/>
  <c r="K26"/>
  <c r="H26"/>
  <c r="O26" s="1"/>
  <c r="S26" s="1"/>
  <c r="D26"/>
  <c r="M26" s="1"/>
  <c r="Q26" s="1"/>
  <c r="K25"/>
  <c r="H25"/>
  <c r="O25" s="1"/>
  <c r="S25" s="1"/>
  <c r="K24"/>
  <c r="H24"/>
  <c r="O24" s="1"/>
  <c r="S24" s="1"/>
  <c r="K23"/>
  <c r="H23"/>
  <c r="O23" s="1"/>
  <c r="S23" s="1"/>
  <c r="K22"/>
  <c r="H22"/>
  <c r="O22" s="1"/>
  <c r="S22" s="1"/>
  <c r="K21"/>
  <c r="H21"/>
  <c r="O21" s="1"/>
  <c r="S21" s="1"/>
  <c r="K20"/>
  <c r="H20"/>
  <c r="O20" s="1"/>
  <c r="S20" s="1"/>
  <c r="K19"/>
  <c r="H19"/>
  <c r="O19" s="1"/>
  <c r="S19" s="1"/>
  <c r="K18"/>
  <c r="H18"/>
  <c r="O18" s="1"/>
  <c r="S18" s="1"/>
  <c r="K17"/>
  <c r="H17"/>
  <c r="O17" s="1"/>
  <c r="S17" s="1"/>
  <c r="K16"/>
  <c r="K15"/>
  <c r="K14"/>
  <c r="K13"/>
  <c r="K12"/>
  <c r="H12"/>
  <c r="O12" s="1"/>
  <c r="S12" s="1"/>
  <c r="K11"/>
  <c r="H11"/>
  <c r="O11" s="1"/>
  <c r="S11" s="1"/>
  <c r="K10"/>
  <c r="H10"/>
  <c r="O10" s="1"/>
  <c r="S10" s="1"/>
  <c r="V3"/>
  <c r="V2"/>
  <c r="V1"/>
  <c r="F208" i="86"/>
  <c r="D208"/>
  <c r="F204" i="93"/>
  <c r="D204"/>
  <c r="F224" i="84"/>
  <c r="D224"/>
  <c r="F146" i="109"/>
  <c r="D146"/>
  <c r="F116" i="123"/>
  <c r="D116"/>
  <c r="F116" i="124"/>
  <c r="D116"/>
  <c r="F103" i="132"/>
  <c r="D103"/>
  <c r="F57" i="137"/>
  <c r="D57"/>
  <c r="F57" i="139"/>
  <c r="D57"/>
  <c r="F57" i="140"/>
  <c r="D57"/>
  <c r="F57" i="141"/>
  <c r="D57"/>
  <c r="F41" i="142"/>
  <c r="D41"/>
  <c r="F42" i="143"/>
  <c r="D42"/>
  <c r="F42" i="144"/>
  <c r="D42"/>
  <c r="F41" i="145"/>
  <c r="D41"/>
  <c r="F26" i="153"/>
  <c r="D26"/>
  <c r="F20" i="158"/>
  <c r="D20"/>
  <c r="F19" i="159"/>
  <c r="D19"/>
  <c r="F19" i="160"/>
  <c r="D19"/>
  <c r="F207" i="86"/>
  <c r="D207"/>
  <c r="F203" i="93"/>
  <c r="D203"/>
  <c r="F223" i="84"/>
  <c r="D223"/>
  <c r="H148" i="109"/>
  <c r="O148" s="1"/>
  <c r="S148" s="1"/>
  <c r="H149"/>
  <c r="O149" s="1"/>
  <c r="S149" s="1"/>
  <c r="H150"/>
  <c r="O150" s="1"/>
  <c r="S150" s="1"/>
  <c r="H151"/>
  <c r="O151" s="1"/>
  <c r="S151" s="1"/>
  <c r="H152"/>
  <c r="O152" s="1"/>
  <c r="S152" s="1"/>
  <c r="H153"/>
  <c r="O153" s="1"/>
  <c r="S153" s="1"/>
  <c r="H154"/>
  <c r="O154" s="1"/>
  <c r="S154" s="1"/>
  <c r="H155"/>
  <c r="O155" s="1"/>
  <c r="S155" s="1"/>
  <c r="H156"/>
  <c r="O156" s="1"/>
  <c r="S156" s="1"/>
  <c r="F145"/>
  <c r="D145"/>
  <c r="F115" i="123"/>
  <c r="D115"/>
  <c r="F115" i="124"/>
  <c r="D115"/>
  <c r="F102" i="132"/>
  <c r="D102"/>
  <c r="F56" i="137"/>
  <c r="D56"/>
  <c r="F56" i="139"/>
  <c r="D56"/>
  <c r="F56" i="140"/>
  <c r="D56"/>
  <c r="F56" i="141"/>
  <c r="D56"/>
  <c r="F40" i="142"/>
  <c r="D40"/>
  <c r="F41" i="143"/>
  <c r="D41"/>
  <c r="F41" i="144"/>
  <c r="D41"/>
  <c r="F40" i="145"/>
  <c r="D40"/>
  <c r="F25" i="153"/>
  <c r="D25"/>
  <c r="F19" i="158"/>
  <c r="D19"/>
  <c r="F18" i="159"/>
  <c r="D18"/>
  <c r="F18" i="160"/>
  <c r="D18"/>
  <c r="F206" i="86"/>
  <c r="D206"/>
  <c r="F202" i="93"/>
  <c r="D202"/>
  <c r="F222" i="84"/>
  <c r="D222"/>
  <c r="F144" i="109"/>
  <c r="D144"/>
  <c r="F114" i="123"/>
  <c r="D114"/>
  <c r="F114" i="124"/>
  <c r="D114"/>
  <c r="F101" i="132"/>
  <c r="D101"/>
  <c r="F55" i="137"/>
  <c r="D55"/>
  <c r="F55" i="139"/>
  <c r="D55"/>
  <c r="F55" i="140"/>
  <c r="D55"/>
  <c r="F55" i="141"/>
  <c r="D55"/>
  <c r="F39" i="142"/>
  <c r="D39"/>
  <c r="F40" i="143"/>
  <c r="D40"/>
  <c r="F40" i="144"/>
  <c r="D40"/>
  <c r="F39" i="145"/>
  <c r="D39"/>
  <c r="F24" i="153"/>
  <c r="D24"/>
  <c r="F18" i="158"/>
  <c r="D18"/>
  <c r="F17" i="159"/>
  <c r="D17"/>
  <c r="F17" i="160"/>
  <c r="D17"/>
  <c r="F14"/>
  <c r="F15"/>
  <c r="F16"/>
  <c r="D14"/>
  <c r="D15"/>
  <c r="D16"/>
  <c r="F14" i="159"/>
  <c r="F15"/>
  <c r="F16"/>
  <c r="D14"/>
  <c r="D15"/>
  <c r="D16"/>
  <c r="F15" i="158"/>
  <c r="F16"/>
  <c r="F17"/>
  <c r="D15"/>
  <c r="D16"/>
  <c r="D17"/>
  <c r="F21" i="153"/>
  <c r="F22"/>
  <c r="F23"/>
  <c r="D21"/>
  <c r="D22"/>
  <c r="D23"/>
  <c r="F36" i="145"/>
  <c r="F37"/>
  <c r="F38"/>
  <c r="D36"/>
  <c r="D37"/>
  <c r="D38"/>
  <c r="F37" i="144"/>
  <c r="F38"/>
  <c r="F39"/>
  <c r="D37"/>
  <c r="D38"/>
  <c r="D39"/>
  <c r="F37" i="143"/>
  <c r="F38"/>
  <c r="F39"/>
  <c r="D37"/>
  <c r="D38"/>
  <c r="D39"/>
  <c r="F36" i="142"/>
  <c r="F37"/>
  <c r="F38"/>
  <c r="D36"/>
  <c r="D37"/>
  <c r="D38"/>
  <c r="F52" i="141"/>
  <c r="F53"/>
  <c r="F54"/>
  <c r="D52"/>
  <c r="D53"/>
  <c r="D54"/>
  <c r="F52" i="140"/>
  <c r="F53"/>
  <c r="F54"/>
  <c r="D52"/>
  <c r="D53"/>
  <c r="D54"/>
  <c r="F52" i="139"/>
  <c r="F53"/>
  <c r="F54"/>
  <c r="D52"/>
  <c r="D53"/>
  <c r="D54"/>
  <c r="F52" i="137"/>
  <c r="F53"/>
  <c r="F54"/>
  <c r="D52"/>
  <c r="D53"/>
  <c r="D54"/>
  <c r="F98" i="132"/>
  <c r="F99"/>
  <c r="F100"/>
  <c r="D98"/>
  <c r="D99"/>
  <c r="D100"/>
  <c r="F111" i="123"/>
  <c r="F112"/>
  <c r="F113"/>
  <c r="D111"/>
  <c r="D112"/>
  <c r="D113"/>
  <c r="F111" i="124"/>
  <c r="F112"/>
  <c r="F113"/>
  <c r="D111"/>
  <c r="D112"/>
  <c r="D113"/>
  <c r="F141" i="109"/>
  <c r="F142"/>
  <c r="F143"/>
  <c r="D141"/>
  <c r="D142"/>
  <c r="D143"/>
  <c r="H225" i="84"/>
  <c r="O225" s="1"/>
  <c r="S225" s="1"/>
  <c r="H226"/>
  <c r="O226" s="1"/>
  <c r="S226" s="1"/>
  <c r="H227"/>
  <c r="O227" s="1"/>
  <c r="S227" s="1"/>
  <c r="H228"/>
  <c r="O228" s="1"/>
  <c r="S228" s="1"/>
  <c r="H229"/>
  <c r="O229" s="1"/>
  <c r="S229" s="1"/>
  <c r="H230"/>
  <c r="O230" s="1"/>
  <c r="S230" s="1"/>
  <c r="H231"/>
  <c r="O231" s="1"/>
  <c r="S231" s="1"/>
  <c r="H232"/>
  <c r="O232" s="1"/>
  <c r="S232" s="1"/>
  <c r="H233"/>
  <c r="O233" s="1"/>
  <c r="S233" s="1"/>
  <c r="H234"/>
  <c r="O234" s="1"/>
  <c r="S234" s="1"/>
  <c r="H235"/>
  <c r="O235" s="1"/>
  <c r="S235" s="1"/>
  <c r="H236"/>
  <c r="O236" s="1"/>
  <c r="S236" s="1"/>
  <c r="H237"/>
  <c r="O237" s="1"/>
  <c r="S237" s="1"/>
  <c r="H238"/>
  <c r="O238" s="1"/>
  <c r="S238" s="1"/>
  <c r="F219"/>
  <c r="F220"/>
  <c r="F221"/>
  <c r="D219"/>
  <c r="D220"/>
  <c r="D221"/>
  <c r="F199" i="93"/>
  <c r="F200"/>
  <c r="F201"/>
  <c r="D199"/>
  <c r="D200"/>
  <c r="D201"/>
  <c r="M201" s="1"/>
  <c r="Q201" s="1"/>
  <c r="F203" i="86"/>
  <c r="F204"/>
  <c r="F205"/>
  <c r="D203"/>
  <c r="D204"/>
  <c r="D205"/>
  <c r="H201" i="93"/>
  <c r="O201" s="1"/>
  <c r="S201" s="1"/>
  <c r="K201"/>
  <c r="H202"/>
  <c r="O202" s="1"/>
  <c r="S202" s="1"/>
  <c r="H203"/>
  <c r="O203" s="1"/>
  <c r="S203" s="1"/>
  <c r="H204"/>
  <c r="O204" s="1"/>
  <c r="S204" s="1"/>
  <c r="H205"/>
  <c r="O205" s="1"/>
  <c r="S205" s="1"/>
  <c r="H206"/>
  <c r="O206" s="1"/>
  <c r="S206" s="1"/>
  <c r="H207"/>
  <c r="O207" s="1"/>
  <c r="S207" s="1"/>
  <c r="H208"/>
  <c r="O208" s="1"/>
  <c r="S208" s="1"/>
  <c r="H209"/>
  <c r="O209" s="1"/>
  <c r="S209" s="1"/>
  <c r="H210"/>
  <c r="O210" s="1"/>
  <c r="S210" s="1"/>
  <c r="H211"/>
  <c r="O211" s="1"/>
  <c r="S211" s="1"/>
  <c r="H212"/>
  <c r="O212" s="1"/>
  <c r="S212" s="1"/>
  <c r="H213"/>
  <c r="O213" s="1"/>
  <c r="S213" s="1"/>
  <c r="H214"/>
  <c r="O214" s="1"/>
  <c r="S214" s="1"/>
  <c r="H215"/>
  <c r="O215" s="1"/>
  <c r="S215" s="1"/>
  <c r="H216"/>
  <c r="O216" s="1"/>
  <c r="S216" s="1"/>
  <c r="H217"/>
  <c r="O217" s="1"/>
  <c r="S217" s="1"/>
  <c r="D218" i="84"/>
  <c r="M214" i="123" l="1"/>
  <c r="Q214" s="1"/>
  <c r="L214"/>
  <c r="P214" s="1"/>
  <c r="T214" s="1"/>
  <c r="N306" i="93"/>
  <c r="R306" s="1"/>
  <c r="J306"/>
  <c r="M161" i="139"/>
  <c r="Q161" s="1"/>
  <c r="L161"/>
  <c r="P161" s="1"/>
  <c r="T161" s="1"/>
  <c r="L139" i="142"/>
  <c r="P139" s="1"/>
  <c r="T139" s="1"/>
  <c r="O124" i="158"/>
  <c r="S124" s="1"/>
  <c r="L124"/>
  <c r="P124" s="1"/>
  <c r="T124" s="1"/>
  <c r="N122" i="160"/>
  <c r="R122" s="1"/>
  <c r="J122"/>
  <c r="N110" i="161"/>
  <c r="R110" s="1"/>
  <c r="J110"/>
  <c r="N108" i="163"/>
  <c r="R108" s="1"/>
  <c r="J108"/>
  <c r="M102" i="164"/>
  <c r="Q102" s="1"/>
  <c r="M109"/>
  <c r="Q109" s="1"/>
  <c r="M157" i="137"/>
  <c r="Q157" s="1"/>
  <c r="L157"/>
  <c r="P157" s="1"/>
  <c r="T157" s="1"/>
  <c r="N161" i="139"/>
  <c r="R161" s="1"/>
  <c r="J161"/>
  <c r="M151" i="141"/>
  <c r="Q151" s="1"/>
  <c r="L151"/>
  <c r="P151" s="1"/>
  <c r="T151" s="1"/>
  <c r="J139" i="142"/>
  <c r="O147" i="144"/>
  <c r="S147" s="1"/>
  <c r="L147"/>
  <c r="P147" s="1"/>
  <c r="T147" s="1"/>
  <c r="L121" i="153"/>
  <c r="P121" s="1"/>
  <c r="T121" s="1"/>
  <c r="M123" i="159"/>
  <c r="Q123" s="1"/>
  <c r="L123"/>
  <c r="P123" s="1"/>
  <c r="T123" s="1"/>
  <c r="M105" i="164"/>
  <c r="Q105" s="1"/>
  <c r="L105"/>
  <c r="P105" s="1"/>
  <c r="T105" s="1"/>
  <c r="M108" i="167"/>
  <c r="Q108" s="1"/>
  <c r="L108"/>
  <c r="P108" s="1"/>
  <c r="T108" s="1"/>
  <c r="M95" i="168"/>
  <c r="Q95" s="1"/>
  <c r="L95"/>
  <c r="P95" s="1"/>
  <c r="T95" s="1"/>
  <c r="M152" i="141"/>
  <c r="Q152" s="1"/>
  <c r="L152"/>
  <c r="P152" s="1"/>
  <c r="T152" s="1"/>
  <c r="N106" i="164"/>
  <c r="R106" s="1"/>
  <c r="J106"/>
  <c r="N308" i="93"/>
  <c r="R308" s="1"/>
  <c r="J308"/>
  <c r="N110" i="163"/>
  <c r="R110" s="1"/>
  <c r="J110"/>
  <c r="M100" i="166"/>
  <c r="Q100" s="1"/>
  <c r="L100"/>
  <c r="P100" s="1"/>
  <c r="T100" s="1"/>
  <c r="M158" i="137"/>
  <c r="Q158" s="1"/>
  <c r="L158"/>
  <c r="P158" s="1"/>
  <c r="T158" s="1"/>
  <c r="N153" i="140"/>
  <c r="R153" s="1"/>
  <c r="J153"/>
  <c r="L122" i="153"/>
  <c r="P122" s="1"/>
  <c r="T122" s="1"/>
  <c r="O124" i="159"/>
  <c r="S124" s="1"/>
  <c r="L124"/>
  <c r="P124" s="1"/>
  <c r="T124" s="1"/>
  <c r="L96" i="168"/>
  <c r="P96" s="1"/>
  <c r="T96" s="1"/>
  <c r="M96"/>
  <c r="Q96" s="1"/>
  <c r="M210" i="123"/>
  <c r="Q210" s="1"/>
  <c r="L210"/>
  <c r="P210" s="1"/>
  <c r="T210" s="1"/>
  <c r="L141" i="142"/>
  <c r="P141" s="1"/>
  <c r="T141" s="1"/>
  <c r="J139" i="143"/>
  <c r="J135" i="145"/>
  <c r="N124" i="160"/>
  <c r="R124" s="1"/>
  <c r="J124"/>
  <c r="N112" i="161"/>
  <c r="R112" s="1"/>
  <c r="J112"/>
  <c r="N54" i="168"/>
  <c r="R54" s="1"/>
  <c r="N97"/>
  <c r="R97" s="1"/>
  <c r="N104"/>
  <c r="R104" s="1"/>
  <c r="J210" i="123"/>
  <c r="N210"/>
  <c r="R210" s="1"/>
  <c r="M159" i="137"/>
  <c r="Q159" s="1"/>
  <c r="L159"/>
  <c r="P159" s="1"/>
  <c r="T159" s="1"/>
  <c r="N154" i="140"/>
  <c r="R154" s="1"/>
  <c r="J154"/>
  <c r="J141" i="142"/>
  <c r="M115" i="158"/>
  <c r="Q115" s="1"/>
  <c r="L115"/>
  <c r="P115" s="1"/>
  <c r="T115" s="1"/>
  <c r="N100" i="166"/>
  <c r="R100" s="1"/>
  <c r="J100"/>
  <c r="M107" i="164"/>
  <c r="Q107" s="1"/>
  <c r="L107"/>
  <c r="P107" s="1"/>
  <c r="T107" s="1"/>
  <c r="N159" i="137"/>
  <c r="R159" s="1"/>
  <c r="J159"/>
  <c r="M154" i="141"/>
  <c r="Q154" s="1"/>
  <c r="L154"/>
  <c r="P154" s="1"/>
  <c r="T154" s="1"/>
  <c r="L138" i="144"/>
  <c r="P138" s="1"/>
  <c r="T138" s="1"/>
  <c r="L136" i="145"/>
  <c r="P136" s="1"/>
  <c r="T136" s="1"/>
  <c r="L124" i="153"/>
  <c r="P124" s="1"/>
  <c r="T124" s="1"/>
  <c r="N115" i="158"/>
  <c r="R115" s="1"/>
  <c r="J115"/>
  <c r="O125" i="160"/>
  <c r="S125" s="1"/>
  <c r="L125"/>
  <c r="P125" s="1"/>
  <c r="T125" s="1"/>
  <c r="O113" i="161"/>
  <c r="S113" s="1"/>
  <c r="L113"/>
  <c r="P113" s="1"/>
  <c r="T113" s="1"/>
  <c r="M111" i="163"/>
  <c r="Q111" s="1"/>
  <c r="L111"/>
  <c r="P111" s="1"/>
  <c r="T111" s="1"/>
  <c r="N107" i="164"/>
  <c r="R107" s="1"/>
  <c r="J107"/>
  <c r="M98" i="168"/>
  <c r="Q98" s="1"/>
  <c r="L98"/>
  <c r="P98" s="1"/>
  <c r="T98" s="1"/>
  <c r="O96"/>
  <c r="S96" s="1"/>
  <c r="M308" i="93"/>
  <c r="Q308" s="1"/>
  <c r="L308"/>
  <c r="P308" s="1"/>
  <c r="T308" s="1"/>
  <c r="N158" i="137"/>
  <c r="R158" s="1"/>
  <c r="J158"/>
  <c r="L141" i="143"/>
  <c r="P141" s="1"/>
  <c r="T141" s="1"/>
  <c r="J136" i="145"/>
  <c r="J124" i="153"/>
  <c r="J111" i="163"/>
  <c r="N111"/>
  <c r="R111" s="1"/>
  <c r="N98" i="168"/>
  <c r="R98" s="1"/>
  <c r="J98"/>
  <c r="O107" i="164"/>
  <c r="S107" s="1"/>
  <c r="N307" i="93"/>
  <c r="R307" s="1"/>
  <c r="J307"/>
  <c r="J141" i="143"/>
  <c r="M116" i="158"/>
  <c r="Q116" s="1"/>
  <c r="L116"/>
  <c r="P116" s="1"/>
  <c r="T116" s="1"/>
  <c r="M102" i="166"/>
  <c r="Q102" s="1"/>
  <c r="L102"/>
  <c r="P102" s="1"/>
  <c r="T102" s="1"/>
  <c r="M108" i="164"/>
  <c r="Q108" s="1"/>
  <c r="L108"/>
  <c r="P108" s="1"/>
  <c r="T108" s="1"/>
  <c r="O96"/>
  <c r="S96" s="1"/>
  <c r="O98" i="168"/>
  <c r="S98" s="1"/>
  <c r="N152" i="141"/>
  <c r="R152" s="1"/>
  <c r="J152"/>
  <c r="L139" i="143"/>
  <c r="P139" s="1"/>
  <c r="T139" s="1"/>
  <c r="M110" i="163"/>
  <c r="Q110" s="1"/>
  <c r="L110"/>
  <c r="P110" s="1"/>
  <c r="T110" s="1"/>
  <c r="J96" i="168"/>
  <c r="N96"/>
  <c r="R96" s="1"/>
  <c r="M44"/>
  <c r="Q44" s="1"/>
  <c r="M97"/>
  <c r="Q97" s="1"/>
  <c r="M104"/>
  <c r="Q104" s="1"/>
  <c r="M211" i="123"/>
  <c r="Q211" s="1"/>
  <c r="L211"/>
  <c r="P211" s="1"/>
  <c r="T211" s="1"/>
  <c r="L142" i="142"/>
  <c r="P142" s="1"/>
  <c r="T142" s="1"/>
  <c r="J142"/>
  <c r="N160" i="137"/>
  <c r="R160" s="1"/>
  <c r="J160"/>
  <c r="N153" i="139"/>
  <c r="R153" s="1"/>
  <c r="J153"/>
  <c r="N156" i="140"/>
  <c r="R156" s="1"/>
  <c r="J156"/>
  <c r="M155" i="141"/>
  <c r="Q155" s="1"/>
  <c r="L155"/>
  <c r="P155" s="1"/>
  <c r="T155" s="1"/>
  <c r="L139" i="144"/>
  <c r="P139" s="1"/>
  <c r="T139" s="1"/>
  <c r="L125" i="153"/>
  <c r="P125" s="1"/>
  <c r="T125" s="1"/>
  <c r="N116" i="158"/>
  <c r="R116" s="1"/>
  <c r="J116"/>
  <c r="L115" i="159"/>
  <c r="P115" s="1"/>
  <c r="T115" s="1"/>
  <c r="M115"/>
  <c r="Q115" s="1"/>
  <c r="M112" i="163"/>
  <c r="Q112" s="1"/>
  <c r="L112"/>
  <c r="P112" s="1"/>
  <c r="T112" s="1"/>
  <c r="N102" i="166"/>
  <c r="R102" s="1"/>
  <c r="J102"/>
  <c r="N108" i="164"/>
  <c r="R108" s="1"/>
  <c r="J108"/>
  <c r="M100" i="167"/>
  <c r="Q100" s="1"/>
  <c r="L100"/>
  <c r="P100" s="1"/>
  <c r="T100" s="1"/>
  <c r="M99" i="168"/>
  <c r="Q99" s="1"/>
  <c r="L99"/>
  <c r="P99" s="1"/>
  <c r="T99" s="1"/>
  <c r="O162" i="139"/>
  <c r="S162" s="1"/>
  <c r="L162"/>
  <c r="P162" s="1"/>
  <c r="T162" s="1"/>
  <c r="J138" i="143"/>
  <c r="J140" i="142"/>
  <c r="J99" i="166"/>
  <c r="N99"/>
  <c r="R99" s="1"/>
  <c r="J122" i="153"/>
  <c r="M124" i="160"/>
  <c r="Q124" s="1"/>
  <c r="L124"/>
  <c r="P124" s="1"/>
  <c r="T124" s="1"/>
  <c r="M154" i="140"/>
  <c r="Q154" s="1"/>
  <c r="L154"/>
  <c r="P154" s="1"/>
  <c r="T154" s="1"/>
  <c r="N154" i="141"/>
  <c r="R154" s="1"/>
  <c r="J154"/>
  <c r="J138" i="144"/>
  <c r="J211" i="123"/>
  <c r="N211"/>
  <c r="R211" s="1"/>
  <c r="M160" i="137"/>
  <c r="Q160" s="1"/>
  <c r="L160"/>
  <c r="P160" s="1"/>
  <c r="T160" s="1"/>
  <c r="M153" i="139"/>
  <c r="Q153" s="1"/>
  <c r="L153"/>
  <c r="P153" s="1"/>
  <c r="T153" s="1"/>
  <c r="M156" i="140"/>
  <c r="Q156" s="1"/>
  <c r="L156"/>
  <c r="P156" s="1"/>
  <c r="T156" s="1"/>
  <c r="N155" i="141"/>
  <c r="R155" s="1"/>
  <c r="J155"/>
  <c r="L143" i="142"/>
  <c r="P143" s="1"/>
  <c r="T143" s="1"/>
  <c r="L142" i="143"/>
  <c r="P142" s="1"/>
  <c r="T142" s="1"/>
  <c r="J139" i="144"/>
  <c r="L138" i="145"/>
  <c r="P138" s="1"/>
  <c r="T138" s="1"/>
  <c r="J125" i="153"/>
  <c r="J115" i="159"/>
  <c r="N115"/>
  <c r="R115" s="1"/>
  <c r="J112" i="163"/>
  <c r="N112"/>
  <c r="R112" s="1"/>
  <c r="J100" i="167"/>
  <c r="N100"/>
  <c r="R100" s="1"/>
  <c r="N99" i="168"/>
  <c r="R99" s="1"/>
  <c r="J99"/>
  <c r="O108" i="164"/>
  <c r="S108" s="1"/>
  <c r="O109" i="167"/>
  <c r="S109" s="1"/>
  <c r="L109"/>
  <c r="P109" s="1"/>
  <c r="T109" s="1"/>
  <c r="L135" i="145"/>
  <c r="P135" s="1"/>
  <c r="T135" s="1"/>
  <c r="M112" i="161"/>
  <c r="Q112" s="1"/>
  <c r="L112"/>
  <c r="P112" s="1"/>
  <c r="T112" s="1"/>
  <c r="M213" i="123"/>
  <c r="Q213" s="1"/>
  <c r="L213"/>
  <c r="P213" s="1"/>
  <c r="T213" s="1"/>
  <c r="M154" i="139"/>
  <c r="Q154" s="1"/>
  <c r="L154"/>
  <c r="P154" s="1"/>
  <c r="T154" s="1"/>
  <c r="J143" i="142"/>
  <c r="J142" i="143"/>
  <c r="J138" i="145"/>
  <c r="M103" i="166"/>
  <c r="Q103" s="1"/>
  <c r="L103"/>
  <c r="P103" s="1"/>
  <c r="T103" s="1"/>
  <c r="O109" i="164"/>
  <c r="S109" s="1"/>
  <c r="L109"/>
  <c r="P109" s="1"/>
  <c r="T109" s="1"/>
  <c r="O100" i="167"/>
  <c r="S100" s="1"/>
  <c r="O99" i="168"/>
  <c r="S99" s="1"/>
  <c r="M106" i="164"/>
  <c r="Q106" s="1"/>
  <c r="L106"/>
  <c r="P106" s="1"/>
  <c r="T106" s="1"/>
  <c r="O161" i="137"/>
  <c r="S161" s="1"/>
  <c r="L161"/>
  <c r="P161" s="1"/>
  <c r="T161" s="1"/>
  <c r="M157" i="140"/>
  <c r="Q157" s="1"/>
  <c r="L157"/>
  <c r="P157" s="1"/>
  <c r="T157" s="1"/>
  <c r="N213" i="123"/>
  <c r="R213" s="1"/>
  <c r="J213"/>
  <c r="N154" i="139"/>
  <c r="R154" s="1"/>
  <c r="J154"/>
  <c r="N157" i="140"/>
  <c r="R157" s="1"/>
  <c r="J157"/>
  <c r="M156" i="141"/>
  <c r="Q156" s="1"/>
  <c r="L156"/>
  <c r="P156" s="1"/>
  <c r="T156" s="1"/>
  <c r="L126" i="153"/>
  <c r="P126" s="1"/>
  <c r="T126" s="1"/>
  <c r="M118" i="158"/>
  <c r="Q118" s="1"/>
  <c r="L118"/>
  <c r="P118" s="1"/>
  <c r="T118" s="1"/>
  <c r="M116" i="159"/>
  <c r="Q116" s="1"/>
  <c r="L116"/>
  <c r="P116" s="1"/>
  <c r="T116" s="1"/>
  <c r="O113" i="163"/>
  <c r="S113" s="1"/>
  <c r="L113"/>
  <c r="P113" s="1"/>
  <c r="T113" s="1"/>
  <c r="N103" i="166"/>
  <c r="R103" s="1"/>
  <c r="J103"/>
  <c r="M101" i="167"/>
  <c r="Q101" s="1"/>
  <c r="L101"/>
  <c r="P101" s="1"/>
  <c r="T101" s="1"/>
  <c r="M100" i="168"/>
  <c r="Q100" s="1"/>
  <c r="L100"/>
  <c r="P100" s="1"/>
  <c r="T100" s="1"/>
  <c r="N105" i="164"/>
  <c r="R105" s="1"/>
  <c r="J105"/>
  <c r="N108" i="167"/>
  <c r="R108" s="1"/>
  <c r="J108"/>
  <c r="M99" i="166"/>
  <c r="Q99" s="1"/>
  <c r="L99"/>
  <c r="P99" s="1"/>
  <c r="T99" s="1"/>
  <c r="L300" i="93"/>
  <c r="P300" s="1"/>
  <c r="T300" s="1"/>
  <c r="M300"/>
  <c r="Q300" s="1"/>
  <c r="L104" i="161"/>
  <c r="P104" s="1"/>
  <c r="T104" s="1"/>
  <c r="M104"/>
  <c r="Q104" s="1"/>
  <c r="N300" i="93"/>
  <c r="R300" s="1"/>
  <c r="J300"/>
  <c r="M101" i="168"/>
  <c r="Q101" s="1"/>
  <c r="L101"/>
  <c r="P101" s="1"/>
  <c r="T101" s="1"/>
  <c r="O145" i="142"/>
  <c r="S145" s="1"/>
  <c r="L145"/>
  <c r="P145" s="1"/>
  <c r="T145" s="1"/>
  <c r="L144" i="143"/>
  <c r="P144" s="1"/>
  <c r="T144" s="1"/>
  <c r="L140" i="145"/>
  <c r="P140" s="1"/>
  <c r="T140" s="1"/>
  <c r="J119" i="158"/>
  <c r="N119"/>
  <c r="R119" s="1"/>
  <c r="M103" i="167"/>
  <c r="Q103" s="1"/>
  <c r="L103"/>
  <c r="P103" s="1"/>
  <c r="T103" s="1"/>
  <c r="M159" i="140"/>
  <c r="Q159" s="1"/>
  <c r="L159"/>
  <c r="P159" s="1"/>
  <c r="T159" s="1"/>
  <c r="N303" i="93"/>
  <c r="R303" s="1"/>
  <c r="J303"/>
  <c r="J216" i="123"/>
  <c r="N216"/>
  <c r="R216" s="1"/>
  <c r="M159" i="141"/>
  <c r="Q159" s="1"/>
  <c r="L159"/>
  <c r="P159" s="1"/>
  <c r="T159" s="1"/>
  <c r="M121" i="158"/>
  <c r="Q121" s="1"/>
  <c r="L121"/>
  <c r="P121" s="1"/>
  <c r="T121" s="1"/>
  <c r="M103" i="168"/>
  <c r="Q103" s="1"/>
  <c r="L103"/>
  <c r="P103" s="1"/>
  <c r="T103" s="1"/>
  <c r="N153" i="137"/>
  <c r="R153" s="1"/>
  <c r="J153"/>
  <c r="N158" i="139"/>
  <c r="R158" s="1"/>
  <c r="J158"/>
  <c r="L146" i="143"/>
  <c r="P146" s="1"/>
  <c r="T146" s="1"/>
  <c r="L144" i="144"/>
  <c r="P144" s="1"/>
  <c r="T144" s="1"/>
  <c r="L142" i="145"/>
  <c r="P142" s="1"/>
  <c r="T142" s="1"/>
  <c r="J129" i="153"/>
  <c r="N121" i="158"/>
  <c r="R121" s="1"/>
  <c r="J121"/>
  <c r="M120" i="159"/>
  <c r="Q120" s="1"/>
  <c r="L120"/>
  <c r="P120" s="1"/>
  <c r="T120" s="1"/>
  <c r="M105" i="163"/>
  <c r="Q105" s="1"/>
  <c r="L105"/>
  <c r="P105" s="1"/>
  <c r="T105" s="1"/>
  <c r="N101" i="164"/>
  <c r="R101" s="1"/>
  <c r="J101"/>
  <c r="M105" i="167"/>
  <c r="Q105" s="1"/>
  <c r="L105"/>
  <c r="P105" s="1"/>
  <c r="T105" s="1"/>
  <c r="N103" i="168"/>
  <c r="R103" s="1"/>
  <c r="J103"/>
  <c r="L138" i="143"/>
  <c r="P138" s="1"/>
  <c r="T138" s="1"/>
  <c r="M109" i="163"/>
  <c r="Q109" s="1"/>
  <c r="L109"/>
  <c r="P109" s="1"/>
  <c r="T109" s="1"/>
  <c r="N111" i="161"/>
  <c r="R111" s="1"/>
  <c r="J111"/>
  <c r="L105"/>
  <c r="P105" s="1"/>
  <c r="T105" s="1"/>
  <c r="M105"/>
  <c r="Q105" s="1"/>
  <c r="M105" i="166"/>
  <c r="Q105" s="1"/>
  <c r="L105"/>
  <c r="P105" s="1"/>
  <c r="T105" s="1"/>
  <c r="J143" i="144"/>
  <c r="M119" i="160"/>
  <c r="Q119" s="1"/>
  <c r="L119"/>
  <c r="P119" s="1"/>
  <c r="T119" s="1"/>
  <c r="M107" i="161"/>
  <c r="Q107" s="1"/>
  <c r="L107"/>
  <c r="P107" s="1"/>
  <c r="T107" s="1"/>
  <c r="L304" i="93"/>
  <c r="P304" s="1"/>
  <c r="T304" s="1"/>
  <c r="M304"/>
  <c r="Q304" s="1"/>
  <c r="M161" i="140"/>
  <c r="Q161" s="1"/>
  <c r="L161"/>
  <c r="P161" s="1"/>
  <c r="T161" s="1"/>
  <c r="L136" i="142"/>
  <c r="P136" s="1"/>
  <c r="T136" s="1"/>
  <c r="J146" i="143"/>
  <c r="J144" i="144"/>
  <c r="J142" i="145"/>
  <c r="N120" i="159"/>
  <c r="R120" s="1"/>
  <c r="J120"/>
  <c r="M120" i="160"/>
  <c r="Q120" s="1"/>
  <c r="L120"/>
  <c r="P120" s="1"/>
  <c r="T120" s="1"/>
  <c r="M108" i="161"/>
  <c r="Q108" s="1"/>
  <c r="L108"/>
  <c r="P108" s="1"/>
  <c r="T108" s="1"/>
  <c r="N105" i="163"/>
  <c r="R105" s="1"/>
  <c r="J105"/>
  <c r="M107" i="166"/>
  <c r="Q107" s="1"/>
  <c r="L107"/>
  <c r="P107" s="1"/>
  <c r="T107" s="1"/>
  <c r="N105" i="167"/>
  <c r="R105" s="1"/>
  <c r="J105"/>
  <c r="O90" i="168"/>
  <c r="S90" s="1"/>
  <c r="O101" i="164"/>
  <c r="S101" s="1"/>
  <c r="O103" i="168"/>
  <c r="S103" s="1"/>
  <c r="L153" i="140"/>
  <c r="P153" s="1"/>
  <c r="T153" s="1"/>
  <c r="M153"/>
  <c r="Q153" s="1"/>
  <c r="L140" i="142"/>
  <c r="P140" s="1"/>
  <c r="T140" s="1"/>
  <c r="L116" i="160"/>
  <c r="P116" s="1"/>
  <c r="T116" s="1"/>
  <c r="M116"/>
  <c r="Q116" s="1"/>
  <c r="N116"/>
  <c r="R116" s="1"/>
  <c r="J116"/>
  <c r="M156" i="139"/>
  <c r="Q156" s="1"/>
  <c r="L156"/>
  <c r="P156" s="1"/>
  <c r="T156" s="1"/>
  <c r="J157" i="141"/>
  <c r="N157"/>
  <c r="R157" s="1"/>
  <c r="L142" i="144"/>
  <c r="P142" s="1"/>
  <c r="T142" s="1"/>
  <c r="M118" i="159"/>
  <c r="Q118" s="1"/>
  <c r="L118"/>
  <c r="P118" s="1"/>
  <c r="T118" s="1"/>
  <c r="J144" i="143"/>
  <c r="M157" i="139"/>
  <c r="Q157" s="1"/>
  <c r="L157"/>
  <c r="P157" s="1"/>
  <c r="T157" s="1"/>
  <c r="N105" i="166"/>
  <c r="R105" s="1"/>
  <c r="J105"/>
  <c r="N120" i="158"/>
  <c r="R120" s="1"/>
  <c r="J120"/>
  <c r="M104" i="163"/>
  <c r="Q104" s="1"/>
  <c r="L104"/>
  <c r="P104" s="1"/>
  <c r="T104" s="1"/>
  <c r="M104" i="167"/>
  <c r="Q104" s="1"/>
  <c r="L104"/>
  <c r="P104" s="1"/>
  <c r="T104" s="1"/>
  <c r="N160" i="140"/>
  <c r="R160" s="1"/>
  <c r="J160"/>
  <c r="N159" i="141"/>
  <c r="R159" s="1"/>
  <c r="J159"/>
  <c r="M217" i="123"/>
  <c r="Q217" s="1"/>
  <c r="L217"/>
  <c r="P217" s="1"/>
  <c r="T217" s="1"/>
  <c r="J304" i="93"/>
  <c r="N304"/>
  <c r="R304" s="1"/>
  <c r="N217" i="123"/>
  <c r="R217" s="1"/>
  <c r="J217"/>
  <c r="M159" i="139"/>
  <c r="Q159" s="1"/>
  <c r="L159"/>
  <c r="P159" s="1"/>
  <c r="T159" s="1"/>
  <c r="N161" i="140"/>
  <c r="R161" s="1"/>
  <c r="J161"/>
  <c r="O160" i="141"/>
  <c r="S160" s="1"/>
  <c r="L160"/>
  <c r="P160" s="1"/>
  <c r="T160" s="1"/>
  <c r="J136" i="142"/>
  <c r="O130" i="153"/>
  <c r="S130" s="1"/>
  <c r="L130"/>
  <c r="P130" s="1"/>
  <c r="T130" s="1"/>
  <c r="M122" i="158"/>
  <c r="Q122" s="1"/>
  <c r="L122"/>
  <c r="P122" s="1"/>
  <c r="T122" s="1"/>
  <c r="N120" i="160"/>
  <c r="R120" s="1"/>
  <c r="J120"/>
  <c r="N108" i="161"/>
  <c r="R108" s="1"/>
  <c r="J108"/>
  <c r="N107" i="166"/>
  <c r="R107" s="1"/>
  <c r="J107"/>
  <c r="O104" i="168"/>
  <c r="S104" s="1"/>
  <c r="L104"/>
  <c r="P104" s="1"/>
  <c r="T104" s="1"/>
  <c r="O105" i="167"/>
  <c r="S105" s="1"/>
  <c r="N158" i="140"/>
  <c r="R158" s="1"/>
  <c r="J158"/>
  <c r="L145" i="143"/>
  <c r="P145" s="1"/>
  <c r="T145" s="1"/>
  <c r="M103" i="164"/>
  <c r="Q103" s="1"/>
  <c r="L103"/>
  <c r="P103" s="1"/>
  <c r="T103" s="1"/>
  <c r="M106" i="167"/>
  <c r="Q106" s="1"/>
  <c r="L106"/>
  <c r="P106" s="1"/>
  <c r="T106" s="1"/>
  <c r="J121" i="153"/>
  <c r="J156" i="141"/>
  <c r="N156"/>
  <c r="R156" s="1"/>
  <c r="L143" i="143"/>
  <c r="P143" s="1"/>
  <c r="T143" s="1"/>
  <c r="J126" i="153"/>
  <c r="N116" i="159"/>
  <c r="R116" s="1"/>
  <c r="J116"/>
  <c r="N101" i="167"/>
  <c r="R101" s="1"/>
  <c r="J101"/>
  <c r="J140" i="145"/>
  <c r="N118" i="159"/>
  <c r="R118" s="1"/>
  <c r="J118"/>
  <c r="J105" i="161"/>
  <c r="N105"/>
  <c r="R105" s="1"/>
  <c r="M102" i="168"/>
  <c r="Q102" s="1"/>
  <c r="L102"/>
  <c r="P102" s="1"/>
  <c r="T102" s="1"/>
  <c r="N157" i="139"/>
  <c r="R157" s="1"/>
  <c r="J157"/>
  <c r="L143" i="144"/>
  <c r="P143" s="1"/>
  <c r="T143" s="1"/>
  <c r="J145" i="143"/>
  <c r="N107" i="161"/>
  <c r="R107" s="1"/>
  <c r="J107"/>
  <c r="O147" i="143"/>
  <c r="S147" s="1"/>
  <c r="L147"/>
  <c r="P147" s="1"/>
  <c r="T147" s="1"/>
  <c r="N122" i="158"/>
  <c r="R122" s="1"/>
  <c r="J122"/>
  <c r="M305" i="93"/>
  <c r="Q305" s="1"/>
  <c r="L305"/>
  <c r="P305" s="1"/>
  <c r="T305" s="1"/>
  <c r="M218" i="123"/>
  <c r="Q218" s="1"/>
  <c r="L218"/>
  <c r="P218" s="1"/>
  <c r="T218" s="1"/>
  <c r="J155" i="137"/>
  <c r="N155"/>
  <c r="R155" s="1"/>
  <c r="O162" i="140"/>
  <c r="S162" s="1"/>
  <c r="L162"/>
  <c r="P162" s="1"/>
  <c r="T162" s="1"/>
  <c r="L137" i="142"/>
  <c r="P137" s="1"/>
  <c r="T137" s="1"/>
  <c r="J145" i="144"/>
  <c r="J143" i="145"/>
  <c r="N121" i="159"/>
  <c r="R121" s="1"/>
  <c r="J121"/>
  <c r="M121" i="160"/>
  <c r="Q121" s="1"/>
  <c r="L121"/>
  <c r="P121" s="1"/>
  <c r="T121" s="1"/>
  <c r="M109" i="161"/>
  <c r="Q109" s="1"/>
  <c r="L109"/>
  <c r="P109" s="1"/>
  <c r="T109" s="1"/>
  <c r="M107" i="163"/>
  <c r="Q107" s="1"/>
  <c r="L107"/>
  <c r="P107" s="1"/>
  <c r="T107" s="1"/>
  <c r="O108" i="166"/>
  <c r="S108" s="1"/>
  <c r="L108"/>
  <c r="P108" s="1"/>
  <c r="T108" s="1"/>
  <c r="N103" i="164"/>
  <c r="R103" s="1"/>
  <c r="J103"/>
  <c r="N106" i="167"/>
  <c r="R106" s="1"/>
  <c r="J106"/>
  <c r="L141" i="144"/>
  <c r="P141" s="1"/>
  <c r="T141" s="1"/>
  <c r="J144" i="142"/>
  <c r="L119" i="158"/>
  <c r="P119" s="1"/>
  <c r="T119" s="1"/>
  <c r="M119"/>
  <c r="Q119" s="1"/>
  <c r="M117" i="160"/>
  <c r="Q117" s="1"/>
  <c r="L117"/>
  <c r="P117" s="1"/>
  <c r="T117" s="1"/>
  <c r="J301" i="93"/>
  <c r="N301"/>
  <c r="R301" s="1"/>
  <c r="J215" i="123"/>
  <c r="N215"/>
  <c r="R215" s="1"/>
  <c r="M158" i="141"/>
  <c r="Q158" s="1"/>
  <c r="L158"/>
  <c r="P158" s="1"/>
  <c r="T158" s="1"/>
  <c r="L128" i="153"/>
  <c r="P128" s="1"/>
  <c r="T128" s="1"/>
  <c r="N158" i="141"/>
  <c r="R158" s="1"/>
  <c r="J158"/>
  <c r="J128" i="153"/>
  <c r="M119" i="159"/>
  <c r="Q119" s="1"/>
  <c r="L119"/>
  <c r="P119" s="1"/>
  <c r="T119" s="1"/>
  <c r="M160" i="140"/>
  <c r="Q160" s="1"/>
  <c r="L160"/>
  <c r="P160" s="1"/>
  <c r="T160" s="1"/>
  <c r="J141" i="145"/>
  <c r="L155" i="137"/>
  <c r="P155" s="1"/>
  <c r="T155" s="1"/>
  <c r="M155"/>
  <c r="Q155" s="1"/>
  <c r="M160" i="139"/>
  <c r="Q160" s="1"/>
  <c r="L160"/>
  <c r="P160" s="1"/>
  <c r="T160" s="1"/>
  <c r="J137" i="142"/>
  <c r="M123" i="158"/>
  <c r="Q123" s="1"/>
  <c r="L123"/>
  <c r="P123" s="1"/>
  <c r="T123" s="1"/>
  <c r="N121" i="160"/>
  <c r="R121" s="1"/>
  <c r="J121"/>
  <c r="J109" i="161"/>
  <c r="N109"/>
  <c r="R109" s="1"/>
  <c r="N107" i="163"/>
  <c r="R107" s="1"/>
  <c r="J107"/>
  <c r="O101" i="168"/>
  <c r="S101" s="1"/>
  <c r="O103" i="164"/>
  <c r="S103" s="1"/>
  <c r="O106" i="167"/>
  <c r="S106" s="1"/>
  <c r="N157" i="137"/>
  <c r="R157" s="1"/>
  <c r="J157"/>
  <c r="M123" i="160"/>
  <c r="Q123" s="1"/>
  <c r="L123"/>
  <c r="P123" s="1"/>
  <c r="T123" s="1"/>
  <c r="L144" i="142"/>
  <c r="P144" s="1"/>
  <c r="T144" s="1"/>
  <c r="L139" i="145"/>
  <c r="P139" s="1"/>
  <c r="T139" s="1"/>
  <c r="N100" i="168"/>
  <c r="R100" s="1"/>
  <c r="J100"/>
  <c r="M158" i="140"/>
  <c r="Q158" s="1"/>
  <c r="L158"/>
  <c r="P158" s="1"/>
  <c r="T158" s="1"/>
  <c r="J141" i="144"/>
  <c r="J139" i="145"/>
  <c r="L127" i="153"/>
  <c r="P127" s="1"/>
  <c r="T127" s="1"/>
  <c r="M215" i="123"/>
  <c r="Q215" s="1"/>
  <c r="L215"/>
  <c r="P215" s="1"/>
  <c r="T215" s="1"/>
  <c r="N117" i="160"/>
  <c r="R117" s="1"/>
  <c r="J117"/>
  <c r="N100" i="164"/>
  <c r="R100" s="1"/>
  <c r="J100"/>
  <c r="M303" i="93"/>
  <c r="Q303" s="1"/>
  <c r="L303"/>
  <c r="P303" s="1"/>
  <c r="T303" s="1"/>
  <c r="N119" i="159"/>
  <c r="R119" s="1"/>
  <c r="J119"/>
  <c r="J104" i="163"/>
  <c r="N104"/>
  <c r="R104" s="1"/>
  <c r="N119" i="160"/>
  <c r="R119" s="1"/>
  <c r="J119"/>
  <c r="M101" i="164"/>
  <c r="Q101" s="1"/>
  <c r="L101"/>
  <c r="P101" s="1"/>
  <c r="T101" s="1"/>
  <c r="N159" i="139"/>
  <c r="R159" s="1"/>
  <c r="J159"/>
  <c r="L145" i="144"/>
  <c r="P145" s="1"/>
  <c r="T145" s="1"/>
  <c r="L143" i="145"/>
  <c r="P143" s="1"/>
  <c r="T143" s="1"/>
  <c r="M121" i="159"/>
  <c r="Q121" s="1"/>
  <c r="L121"/>
  <c r="P121" s="1"/>
  <c r="T121" s="1"/>
  <c r="N305" i="93"/>
  <c r="R305" s="1"/>
  <c r="J305"/>
  <c r="N218" i="123"/>
  <c r="R218" s="1"/>
  <c r="J218"/>
  <c r="M156" i="137"/>
  <c r="Q156" s="1"/>
  <c r="L156"/>
  <c r="P156" s="1"/>
  <c r="T156" s="1"/>
  <c r="N160" i="139"/>
  <c r="R160" s="1"/>
  <c r="J160"/>
  <c r="L146" i="144"/>
  <c r="P146" s="1"/>
  <c r="T146" s="1"/>
  <c r="O144" i="145"/>
  <c r="S144" s="1"/>
  <c r="L144"/>
  <c r="P144" s="1"/>
  <c r="T144" s="1"/>
  <c r="N123" i="158"/>
  <c r="R123" s="1"/>
  <c r="J123"/>
  <c r="M122" i="159"/>
  <c r="Q122" s="1"/>
  <c r="L122"/>
  <c r="P122" s="1"/>
  <c r="T122" s="1"/>
  <c r="M104" i="164"/>
  <c r="Q104" s="1"/>
  <c r="L104"/>
  <c r="P104" s="1"/>
  <c r="T104" s="1"/>
  <c r="M107" i="167"/>
  <c r="Q107" s="1"/>
  <c r="L107"/>
  <c r="P107" s="1"/>
  <c r="T107" s="1"/>
  <c r="O102" i="168"/>
  <c r="S102" s="1"/>
  <c r="M307" i="93"/>
  <c r="Q307" s="1"/>
  <c r="L307"/>
  <c r="P307" s="1"/>
  <c r="T307" s="1"/>
  <c r="J151" i="141"/>
  <c r="N151"/>
  <c r="R151" s="1"/>
  <c r="N123" i="159"/>
  <c r="R123" s="1"/>
  <c r="J123"/>
  <c r="M111" i="161"/>
  <c r="Q111" s="1"/>
  <c r="L111"/>
  <c r="P111" s="1"/>
  <c r="T111" s="1"/>
  <c r="J95" i="168"/>
  <c r="N95"/>
  <c r="R95" s="1"/>
  <c r="N123" i="160"/>
  <c r="R123" s="1"/>
  <c r="J123"/>
  <c r="N109" i="163"/>
  <c r="R109" s="1"/>
  <c r="J109"/>
  <c r="J118" i="158"/>
  <c r="N118"/>
  <c r="R118" s="1"/>
  <c r="J143" i="143"/>
  <c r="J104" i="161"/>
  <c r="N104"/>
  <c r="R104" s="1"/>
  <c r="M104" i="166"/>
  <c r="Q104" s="1"/>
  <c r="L104"/>
  <c r="P104" s="1"/>
  <c r="T104" s="1"/>
  <c r="N214" i="123"/>
  <c r="R214" s="1"/>
  <c r="J214"/>
  <c r="M157" i="141"/>
  <c r="Q157" s="1"/>
  <c r="L157"/>
  <c r="P157" s="1"/>
  <c r="T157" s="1"/>
  <c r="N104" i="166"/>
  <c r="R104" s="1"/>
  <c r="J104"/>
  <c r="L301" i="93"/>
  <c r="P301" s="1"/>
  <c r="T301" s="1"/>
  <c r="M301"/>
  <c r="Q301" s="1"/>
  <c r="N156" i="139"/>
  <c r="R156" s="1"/>
  <c r="J156"/>
  <c r="J127" i="153"/>
  <c r="J101" i="168"/>
  <c r="N101"/>
  <c r="R101" s="1"/>
  <c r="J142" i="144"/>
  <c r="N103" i="167"/>
  <c r="R103" s="1"/>
  <c r="J103"/>
  <c r="L152" i="137"/>
  <c r="P152" s="1"/>
  <c r="T152" s="1"/>
  <c r="M152"/>
  <c r="Q152" s="1"/>
  <c r="N159" i="140"/>
  <c r="R159" s="1"/>
  <c r="J159"/>
  <c r="M120" i="158"/>
  <c r="Q120" s="1"/>
  <c r="L120"/>
  <c r="P120" s="1"/>
  <c r="T120" s="1"/>
  <c r="M100" i="164"/>
  <c r="Q100" s="1"/>
  <c r="L100"/>
  <c r="P100" s="1"/>
  <c r="T100" s="1"/>
  <c r="N152" i="137"/>
  <c r="R152" s="1"/>
  <c r="J152"/>
  <c r="L141" i="145"/>
  <c r="P141" s="1"/>
  <c r="T141" s="1"/>
  <c r="J102" i="168"/>
  <c r="N102"/>
  <c r="R102" s="1"/>
  <c r="M216" i="123"/>
  <c r="Q216" s="1"/>
  <c r="L216"/>
  <c r="P216" s="1"/>
  <c r="T216" s="1"/>
  <c r="M106" i="166"/>
  <c r="Q106" s="1"/>
  <c r="L106"/>
  <c r="P106" s="1"/>
  <c r="T106" s="1"/>
  <c r="N104" i="167"/>
  <c r="R104" s="1"/>
  <c r="J104"/>
  <c r="M153" i="137"/>
  <c r="Q153" s="1"/>
  <c r="L153"/>
  <c r="P153" s="1"/>
  <c r="T153" s="1"/>
  <c r="M158" i="139"/>
  <c r="Q158" s="1"/>
  <c r="L158"/>
  <c r="P158" s="1"/>
  <c r="T158" s="1"/>
  <c r="L129" i="153"/>
  <c r="P129" s="1"/>
  <c r="T129" s="1"/>
  <c r="N106" i="166"/>
  <c r="R106" s="1"/>
  <c r="J106"/>
  <c r="N102" i="164"/>
  <c r="R102" s="1"/>
  <c r="N109"/>
  <c r="R109" s="1"/>
  <c r="M306" i="93"/>
  <c r="Q306" s="1"/>
  <c r="L306"/>
  <c r="P306" s="1"/>
  <c r="T306" s="1"/>
  <c r="O219" i="123"/>
  <c r="S219" s="1"/>
  <c r="L219"/>
  <c r="P219" s="1"/>
  <c r="T219" s="1"/>
  <c r="N156" i="137"/>
  <c r="R156" s="1"/>
  <c r="J156"/>
  <c r="J146" i="144"/>
  <c r="N122" i="159"/>
  <c r="R122" s="1"/>
  <c r="J122"/>
  <c r="M122" i="160"/>
  <c r="Q122" s="1"/>
  <c r="L122"/>
  <c r="P122" s="1"/>
  <c r="T122" s="1"/>
  <c r="M110" i="161"/>
  <c r="Q110" s="1"/>
  <c r="L110"/>
  <c r="P110" s="1"/>
  <c r="T110" s="1"/>
  <c r="M108" i="163"/>
  <c r="Q108" s="1"/>
  <c r="L108"/>
  <c r="P108" s="1"/>
  <c r="T108" s="1"/>
  <c r="N104" i="164"/>
  <c r="R104" s="1"/>
  <c r="J104"/>
  <c r="N107" i="167"/>
  <c r="R107" s="1"/>
  <c r="J107"/>
  <c r="O91" i="168"/>
  <c r="S91" s="1"/>
  <c r="O97"/>
  <c r="S97" s="1"/>
  <c r="L97"/>
  <c r="P97" s="1"/>
  <c r="T97" s="1"/>
  <c r="O102" i="167"/>
  <c r="S102" s="1"/>
  <c r="L102"/>
  <c r="P102" s="1"/>
  <c r="T102" s="1"/>
  <c r="O102" i="164"/>
  <c r="S102" s="1"/>
  <c r="L102"/>
  <c r="P102" s="1"/>
  <c r="T102" s="1"/>
  <c r="O101" i="166"/>
  <c r="S101" s="1"/>
  <c r="L101"/>
  <c r="P101" s="1"/>
  <c r="T101" s="1"/>
  <c r="O106" i="163"/>
  <c r="S106" s="1"/>
  <c r="L106"/>
  <c r="P106" s="1"/>
  <c r="T106" s="1"/>
  <c r="O106" i="161"/>
  <c r="S106" s="1"/>
  <c r="L106"/>
  <c r="P106" s="1"/>
  <c r="T106" s="1"/>
  <c r="O118" i="160"/>
  <c r="S118" s="1"/>
  <c r="L118"/>
  <c r="P118" s="1"/>
  <c r="T118" s="1"/>
  <c r="O117" i="159"/>
  <c r="S117" s="1"/>
  <c r="L117"/>
  <c r="P117" s="1"/>
  <c r="T117" s="1"/>
  <c r="O117" i="158"/>
  <c r="S117" s="1"/>
  <c r="L117"/>
  <c r="P117" s="1"/>
  <c r="T117" s="1"/>
  <c r="O123" i="153"/>
  <c r="S123" s="1"/>
  <c r="L123"/>
  <c r="P123" s="1"/>
  <c r="T123" s="1"/>
  <c r="O137" i="145"/>
  <c r="S137" s="1"/>
  <c r="L137"/>
  <c r="P137" s="1"/>
  <c r="T137" s="1"/>
  <c r="O140" i="144"/>
  <c r="S140" s="1"/>
  <c r="L140"/>
  <c r="P140" s="1"/>
  <c r="T140" s="1"/>
  <c r="O140" i="143"/>
  <c r="S140" s="1"/>
  <c r="L140"/>
  <c r="P140" s="1"/>
  <c r="T140" s="1"/>
  <c r="O138" i="142"/>
  <c r="S138" s="1"/>
  <c r="L138"/>
  <c r="P138" s="1"/>
  <c r="T138" s="1"/>
  <c r="O153" i="141"/>
  <c r="S153" s="1"/>
  <c r="L153"/>
  <c r="P153" s="1"/>
  <c r="T153" s="1"/>
  <c r="O155" i="140"/>
  <c r="S155" s="1"/>
  <c r="L155"/>
  <c r="P155" s="1"/>
  <c r="T155" s="1"/>
  <c r="O155" i="139"/>
  <c r="S155" s="1"/>
  <c r="L155"/>
  <c r="P155" s="1"/>
  <c r="T155" s="1"/>
  <c r="O154" i="137"/>
  <c r="S154" s="1"/>
  <c r="L154"/>
  <c r="P154" s="1"/>
  <c r="T154" s="1"/>
  <c r="O212" i="123"/>
  <c r="S212" s="1"/>
  <c r="L212"/>
  <c r="P212" s="1"/>
  <c r="T212" s="1"/>
  <c r="O302" i="93"/>
  <c r="S302" s="1"/>
  <c r="L302"/>
  <c r="P302" s="1"/>
  <c r="T302" s="1"/>
  <c r="L296"/>
  <c r="P296" s="1"/>
  <c r="T296" s="1"/>
  <c r="M296"/>
  <c r="Q296" s="1"/>
  <c r="L126" i="142"/>
  <c r="P126" s="1"/>
  <c r="T126" s="1"/>
  <c r="J115"/>
  <c r="L137" i="143"/>
  <c r="P137" s="1"/>
  <c r="T137" s="1"/>
  <c r="J126"/>
  <c r="J136" i="144"/>
  <c r="L125" i="145"/>
  <c r="P125" s="1"/>
  <c r="T125" s="1"/>
  <c r="J114"/>
  <c r="L103" i="153"/>
  <c r="P103" s="1"/>
  <c r="T103" s="1"/>
  <c r="M107" i="158"/>
  <c r="Q107" s="1"/>
  <c r="L107"/>
  <c r="P107" s="1"/>
  <c r="T107" s="1"/>
  <c r="N96"/>
  <c r="R96" s="1"/>
  <c r="J96"/>
  <c r="L107" i="159"/>
  <c r="P107" s="1"/>
  <c r="T107" s="1"/>
  <c r="M107"/>
  <c r="Q107" s="1"/>
  <c r="N96"/>
  <c r="R96" s="1"/>
  <c r="J96"/>
  <c r="L108" i="160"/>
  <c r="P108" s="1"/>
  <c r="T108" s="1"/>
  <c r="M108"/>
  <c r="Q108" s="1"/>
  <c r="N97"/>
  <c r="R97" s="1"/>
  <c r="J97"/>
  <c r="N97" i="161"/>
  <c r="R97" s="1"/>
  <c r="J97"/>
  <c r="J89" i="167"/>
  <c r="N89"/>
  <c r="R89" s="1"/>
  <c r="L89" i="168"/>
  <c r="P89" s="1"/>
  <c r="T89" s="1"/>
  <c r="M89"/>
  <c r="Q89" s="1"/>
  <c r="O95" i="164"/>
  <c r="S95" s="1"/>
  <c r="L116" i="145"/>
  <c r="P116" s="1"/>
  <c r="T116" s="1"/>
  <c r="M144" i="139"/>
  <c r="Q144" s="1"/>
  <c r="L144"/>
  <c r="P144" s="1"/>
  <c r="T144" s="1"/>
  <c r="J296" i="93"/>
  <c r="N296"/>
  <c r="R296" s="1"/>
  <c r="M200" i="123"/>
  <c r="Q200" s="1"/>
  <c r="L200"/>
  <c r="P200" s="1"/>
  <c r="T200" s="1"/>
  <c r="N189"/>
  <c r="R189" s="1"/>
  <c r="J189"/>
  <c r="N149" i="137"/>
  <c r="R149" s="1"/>
  <c r="J149"/>
  <c r="J144" i="139"/>
  <c r="N144"/>
  <c r="R144" s="1"/>
  <c r="M148" i="140"/>
  <c r="Q148" s="1"/>
  <c r="L148"/>
  <c r="P148" s="1"/>
  <c r="T148" s="1"/>
  <c r="N137"/>
  <c r="R137" s="1"/>
  <c r="J137"/>
  <c r="M148" i="141"/>
  <c r="Q148" s="1"/>
  <c r="L148"/>
  <c r="P148" s="1"/>
  <c r="T148" s="1"/>
  <c r="N137"/>
  <c r="R137" s="1"/>
  <c r="J137"/>
  <c r="J126" i="142"/>
  <c r="J137" i="143"/>
  <c r="J125" i="145"/>
  <c r="L114" i="153"/>
  <c r="P114" s="1"/>
  <c r="T114" s="1"/>
  <c r="J103"/>
  <c r="N107" i="158"/>
  <c r="R107" s="1"/>
  <c r="J107"/>
  <c r="N107" i="159"/>
  <c r="R107" s="1"/>
  <c r="J107"/>
  <c r="N108" i="160"/>
  <c r="R108" s="1"/>
  <c r="J108"/>
  <c r="M87" i="161"/>
  <c r="Q87" s="1"/>
  <c r="L87"/>
  <c r="P87" s="1"/>
  <c r="T87" s="1"/>
  <c r="M97" i="162"/>
  <c r="Q97" s="1"/>
  <c r="L97"/>
  <c r="P97" s="1"/>
  <c r="T97" s="1"/>
  <c r="M97" i="163"/>
  <c r="Q97" s="1"/>
  <c r="L97"/>
  <c r="P97" s="1"/>
  <c r="T97" s="1"/>
  <c r="M96" i="164"/>
  <c r="Q96" s="1"/>
  <c r="L96"/>
  <c r="P96" s="1"/>
  <c r="T96" s="1"/>
  <c r="J89" i="168"/>
  <c r="N89"/>
  <c r="R89" s="1"/>
  <c r="O89" i="167"/>
  <c r="S89" s="1"/>
  <c r="L189" i="123"/>
  <c r="P189" s="1"/>
  <c r="T189" s="1"/>
  <c r="M189"/>
  <c r="Q189" s="1"/>
  <c r="L149" i="137"/>
  <c r="P149" s="1"/>
  <c r="T149" s="1"/>
  <c r="M149"/>
  <c r="Q149" s="1"/>
  <c r="N133" i="139"/>
  <c r="R133" s="1"/>
  <c r="J133"/>
  <c r="N200" i="123"/>
  <c r="R200" s="1"/>
  <c r="J200"/>
  <c r="M134" i="139"/>
  <c r="Q134" s="1"/>
  <c r="L134"/>
  <c r="P134" s="1"/>
  <c r="T134" s="1"/>
  <c r="N148" i="140"/>
  <c r="R148" s="1"/>
  <c r="J148"/>
  <c r="J148" i="141"/>
  <c r="N148"/>
  <c r="R148" s="1"/>
  <c r="L116" i="142"/>
  <c r="P116" s="1"/>
  <c r="T116" s="1"/>
  <c r="L127" i="143"/>
  <c r="P127" s="1"/>
  <c r="T127" s="1"/>
  <c r="L137" i="144"/>
  <c r="P137" s="1"/>
  <c r="T137" s="1"/>
  <c r="J126"/>
  <c r="L115" i="145"/>
  <c r="P115" s="1"/>
  <c r="T115" s="1"/>
  <c r="J114" i="153"/>
  <c r="L97" i="158"/>
  <c r="P97" s="1"/>
  <c r="T97" s="1"/>
  <c r="M97"/>
  <c r="Q97" s="1"/>
  <c r="M97" i="159"/>
  <c r="Q97" s="1"/>
  <c r="L97"/>
  <c r="P97" s="1"/>
  <c r="T97" s="1"/>
  <c r="M98" i="160"/>
  <c r="Q98" s="1"/>
  <c r="L98"/>
  <c r="P98" s="1"/>
  <c r="T98" s="1"/>
  <c r="M98" i="161"/>
  <c r="Q98" s="1"/>
  <c r="L98"/>
  <c r="P98" s="1"/>
  <c r="T98" s="1"/>
  <c r="N87"/>
  <c r="R87" s="1"/>
  <c r="J87"/>
  <c r="N97" i="162"/>
  <c r="R97" s="1"/>
  <c r="J97"/>
  <c r="N97" i="163"/>
  <c r="R97" s="1"/>
  <c r="J97"/>
  <c r="M89" i="166"/>
  <c r="Q89" s="1"/>
  <c r="L89"/>
  <c r="P89" s="1"/>
  <c r="T89" s="1"/>
  <c r="J96" i="164"/>
  <c r="N96"/>
  <c r="R96" s="1"/>
  <c r="M90" i="167"/>
  <c r="Q90" s="1"/>
  <c r="L90"/>
  <c r="P90" s="1"/>
  <c r="T90" s="1"/>
  <c r="O89" i="168"/>
  <c r="S89" s="1"/>
  <c r="L126" i="145"/>
  <c r="P126" s="1"/>
  <c r="T126" s="1"/>
  <c r="L87" i="162"/>
  <c r="P87" s="1"/>
  <c r="T87" s="1"/>
  <c r="M87"/>
  <c r="Q87" s="1"/>
  <c r="M88" i="161"/>
  <c r="Q88" s="1"/>
  <c r="L88"/>
  <c r="P88" s="1"/>
  <c r="T88" s="1"/>
  <c r="N87" i="162"/>
  <c r="R87" s="1"/>
  <c r="J87"/>
  <c r="M98" i="163"/>
  <c r="Q98" s="1"/>
  <c r="L98"/>
  <c r="P98" s="1"/>
  <c r="T98" s="1"/>
  <c r="N87"/>
  <c r="R87" s="1"/>
  <c r="J87"/>
  <c r="M97" i="164"/>
  <c r="Q97" s="1"/>
  <c r="L97"/>
  <c r="P97" s="1"/>
  <c r="T97" s="1"/>
  <c r="J90" i="168"/>
  <c r="N90"/>
  <c r="R90" s="1"/>
  <c r="N98" i="163"/>
  <c r="R98" s="1"/>
  <c r="J98"/>
  <c r="L90" i="166"/>
  <c r="P90" s="1"/>
  <c r="T90" s="1"/>
  <c r="M90"/>
  <c r="Q90" s="1"/>
  <c r="J97" i="164"/>
  <c r="N97"/>
  <c r="R97" s="1"/>
  <c r="L92" i="167"/>
  <c r="P92" s="1"/>
  <c r="T92" s="1"/>
  <c r="M92"/>
  <c r="Q92" s="1"/>
  <c r="J118" i="143"/>
  <c r="N92" i="167"/>
  <c r="R92" s="1"/>
  <c r="J92"/>
  <c r="N151" i="137"/>
  <c r="R151" s="1"/>
  <c r="J151"/>
  <c r="L118" i="142"/>
  <c r="P118" s="1"/>
  <c r="T118" s="1"/>
  <c r="L117" i="145"/>
  <c r="P117" s="1"/>
  <c r="T117" s="1"/>
  <c r="M100" i="161"/>
  <c r="Q100" s="1"/>
  <c r="L100"/>
  <c r="P100" s="1"/>
  <c r="T100" s="1"/>
  <c r="N98" i="164"/>
  <c r="R98" s="1"/>
  <c r="J98"/>
  <c r="M110" i="159"/>
  <c r="Q110" s="1"/>
  <c r="L110"/>
  <c r="P110" s="1"/>
  <c r="T110" s="1"/>
  <c r="J192" i="123"/>
  <c r="N192"/>
  <c r="R192" s="1"/>
  <c r="L129" i="144"/>
  <c r="P129" s="1"/>
  <c r="T129" s="1"/>
  <c r="J118"/>
  <c r="J110" i="159"/>
  <c r="N110"/>
  <c r="R110" s="1"/>
  <c r="N111" i="160"/>
  <c r="R111" s="1"/>
  <c r="J111"/>
  <c r="L90" i="161"/>
  <c r="P90" s="1"/>
  <c r="T90" s="1"/>
  <c r="M90"/>
  <c r="Q90" s="1"/>
  <c r="L100" i="162"/>
  <c r="P100" s="1"/>
  <c r="T100" s="1"/>
  <c r="M100"/>
  <c r="Q100" s="1"/>
  <c r="M100" i="163"/>
  <c r="Q100" s="1"/>
  <c r="L100"/>
  <c r="P100" s="1"/>
  <c r="T100" s="1"/>
  <c r="N89"/>
  <c r="R89" s="1"/>
  <c r="J89"/>
  <c r="L99" i="164"/>
  <c r="P99" s="1"/>
  <c r="T99" s="1"/>
  <c r="M99"/>
  <c r="Q99" s="1"/>
  <c r="J88"/>
  <c r="N88"/>
  <c r="R88" s="1"/>
  <c r="J92" i="168"/>
  <c r="N92"/>
  <c r="R92" s="1"/>
  <c r="O87" i="164"/>
  <c r="S87" s="1"/>
  <c r="O92" i="167"/>
  <c r="S92" s="1"/>
  <c r="J99" i="161"/>
  <c r="N99"/>
  <c r="R99" s="1"/>
  <c r="M150" i="141"/>
  <c r="Q150" s="1"/>
  <c r="L150"/>
  <c r="P150" s="1"/>
  <c r="T150" s="1"/>
  <c r="J88" i="163"/>
  <c r="N88"/>
  <c r="R88" s="1"/>
  <c r="N150" i="140"/>
  <c r="R150" s="1"/>
  <c r="J150"/>
  <c r="N150" i="141"/>
  <c r="R150" s="1"/>
  <c r="J150"/>
  <c r="L129" i="143"/>
  <c r="P129" s="1"/>
  <c r="T129" s="1"/>
  <c r="J128" i="144"/>
  <c r="J116" i="153"/>
  <c r="J89" i="161"/>
  <c r="N89"/>
  <c r="R89" s="1"/>
  <c r="J99" i="162"/>
  <c r="N99"/>
  <c r="R99" s="1"/>
  <c r="N99" i="163"/>
  <c r="R99" s="1"/>
  <c r="J99"/>
  <c r="M91" i="166"/>
  <c r="Q91" s="1"/>
  <c r="L91"/>
  <c r="P91" s="1"/>
  <c r="T91" s="1"/>
  <c r="M299" i="93"/>
  <c r="Q299" s="1"/>
  <c r="L299"/>
  <c r="P299" s="1"/>
  <c r="T299" s="1"/>
  <c r="M192" i="123"/>
  <c r="Q192" s="1"/>
  <c r="L192"/>
  <c r="P192" s="1"/>
  <c r="T192" s="1"/>
  <c r="M147" i="139"/>
  <c r="Q147" s="1"/>
  <c r="L147"/>
  <c r="P147" s="1"/>
  <c r="T147" s="1"/>
  <c r="L129" i="142"/>
  <c r="P129" s="1"/>
  <c r="T129" s="1"/>
  <c r="J118"/>
  <c r="J129" i="143"/>
  <c r="L118" i="144"/>
  <c r="P118" s="1"/>
  <c r="T118" s="1"/>
  <c r="L128" i="145"/>
  <c r="P128" s="1"/>
  <c r="T128" s="1"/>
  <c r="J117"/>
  <c r="M110" i="158"/>
  <c r="Q110" s="1"/>
  <c r="L110"/>
  <c r="P110" s="1"/>
  <c r="T110" s="1"/>
  <c r="M111" i="160"/>
  <c r="Q111" s="1"/>
  <c r="L111"/>
  <c r="P111" s="1"/>
  <c r="T111" s="1"/>
  <c r="N100" i="161"/>
  <c r="R100" s="1"/>
  <c r="J100"/>
  <c r="M89" i="163"/>
  <c r="Q89" s="1"/>
  <c r="L89"/>
  <c r="P89" s="1"/>
  <c r="T89" s="1"/>
  <c r="J91" i="166"/>
  <c r="N91"/>
  <c r="R91" s="1"/>
  <c r="M88" i="164"/>
  <c r="Q88" s="1"/>
  <c r="L88"/>
  <c r="P88" s="1"/>
  <c r="T88" s="1"/>
  <c r="M92" i="168"/>
  <c r="Q92" s="1"/>
  <c r="L92"/>
  <c r="P92" s="1"/>
  <c r="T92" s="1"/>
  <c r="N299" i="93"/>
  <c r="R299" s="1"/>
  <c r="J299"/>
  <c r="M203" i="123"/>
  <c r="Q203" s="1"/>
  <c r="L203"/>
  <c r="P203" s="1"/>
  <c r="T203" s="1"/>
  <c r="L131" i="137"/>
  <c r="P131" s="1"/>
  <c r="T131" s="1"/>
  <c r="M131"/>
  <c r="Q131" s="1"/>
  <c r="N147" i="139"/>
  <c r="R147" s="1"/>
  <c r="J147"/>
  <c r="L151" i="140"/>
  <c r="P151" s="1"/>
  <c r="T151" s="1"/>
  <c r="M151"/>
  <c r="Q151" s="1"/>
  <c r="N140"/>
  <c r="R140" s="1"/>
  <c r="J140"/>
  <c r="N140" i="141"/>
  <c r="R140" s="1"/>
  <c r="J140"/>
  <c r="J129" i="142"/>
  <c r="L119" i="143"/>
  <c r="P119" s="1"/>
  <c r="T119" s="1"/>
  <c r="J128" i="145"/>
  <c r="L117" i="153"/>
  <c r="P117" s="1"/>
  <c r="T117" s="1"/>
  <c r="N110" i="158"/>
  <c r="R110" s="1"/>
  <c r="J110"/>
  <c r="J203" i="123"/>
  <c r="N203"/>
  <c r="R203" s="1"/>
  <c r="L142" i="137"/>
  <c r="P142" s="1"/>
  <c r="T142" s="1"/>
  <c r="M142"/>
  <c r="Q142" s="1"/>
  <c r="N131"/>
  <c r="R131" s="1"/>
  <c r="J131"/>
  <c r="N151" i="140"/>
  <c r="R151" s="1"/>
  <c r="J151"/>
  <c r="M130" i="141"/>
  <c r="Q130" s="1"/>
  <c r="L130"/>
  <c r="P130" s="1"/>
  <c r="T130" s="1"/>
  <c r="L130" i="143"/>
  <c r="P130" s="1"/>
  <c r="T130" s="1"/>
  <c r="J119"/>
  <c r="J129" i="144"/>
  <c r="J117" i="153"/>
  <c r="L101" i="161"/>
  <c r="P101" s="1"/>
  <c r="T101" s="1"/>
  <c r="M101"/>
  <c r="Q101" s="1"/>
  <c r="N90"/>
  <c r="R90" s="1"/>
  <c r="J90"/>
  <c r="N100" i="162"/>
  <c r="R100" s="1"/>
  <c r="J100"/>
  <c r="N100" i="163"/>
  <c r="R100" s="1"/>
  <c r="J100"/>
  <c r="L92" i="166"/>
  <c r="P92" s="1"/>
  <c r="T92" s="1"/>
  <c r="M92"/>
  <c r="Q92" s="1"/>
  <c r="N99" i="164"/>
  <c r="R99" s="1"/>
  <c r="J99"/>
  <c r="L93" i="167"/>
  <c r="P93" s="1"/>
  <c r="T93" s="1"/>
  <c r="M93"/>
  <c r="Q93" s="1"/>
  <c r="O98" i="164"/>
  <c r="S98" s="1"/>
  <c r="O88"/>
  <c r="S88" s="1"/>
  <c r="O92" i="168"/>
  <c r="S92" s="1"/>
  <c r="J126" i="145"/>
  <c r="L128" i="143"/>
  <c r="P128" s="1"/>
  <c r="T128" s="1"/>
  <c r="L111" i="158"/>
  <c r="P111" s="1"/>
  <c r="T111" s="1"/>
  <c r="M111"/>
  <c r="Q111" s="1"/>
  <c r="L111" i="159"/>
  <c r="P111" s="1"/>
  <c r="T111" s="1"/>
  <c r="M111"/>
  <c r="Q111" s="1"/>
  <c r="M112" i="160"/>
  <c r="Q112" s="1"/>
  <c r="L112"/>
  <c r="P112" s="1"/>
  <c r="T112" s="1"/>
  <c r="N101" i="161"/>
  <c r="R101" s="1"/>
  <c r="J101"/>
  <c r="L90" i="163"/>
  <c r="P90" s="1"/>
  <c r="T90" s="1"/>
  <c r="M90"/>
  <c r="Q90" s="1"/>
  <c r="N92" i="166"/>
  <c r="R92" s="1"/>
  <c r="J92"/>
  <c r="L89" i="164"/>
  <c r="P89" s="1"/>
  <c r="T89" s="1"/>
  <c r="M89"/>
  <c r="Q89" s="1"/>
  <c r="N93" i="167"/>
  <c r="R93" s="1"/>
  <c r="J93"/>
  <c r="M93" i="168"/>
  <c r="Q93" s="1"/>
  <c r="L93"/>
  <c r="P93" s="1"/>
  <c r="T93" s="1"/>
  <c r="O99" i="164"/>
  <c r="S99" s="1"/>
  <c r="J98" i="160"/>
  <c r="N98"/>
  <c r="R98" s="1"/>
  <c r="J129" i="145"/>
  <c r="L118" i="153"/>
  <c r="P118" s="1"/>
  <c r="T118" s="1"/>
  <c r="N111" i="158"/>
  <c r="R111" s="1"/>
  <c r="J111"/>
  <c r="N111" i="159"/>
  <c r="R111" s="1"/>
  <c r="J111"/>
  <c r="N112" i="160"/>
  <c r="R112" s="1"/>
  <c r="J112"/>
  <c r="M91" i="161"/>
  <c r="Q91" s="1"/>
  <c r="L91"/>
  <c r="P91" s="1"/>
  <c r="T91" s="1"/>
  <c r="M101" i="163"/>
  <c r="Q101" s="1"/>
  <c r="L101"/>
  <c r="P101" s="1"/>
  <c r="T101" s="1"/>
  <c r="J90"/>
  <c r="N90"/>
  <c r="R90" s="1"/>
  <c r="N89" i="164"/>
  <c r="R89" s="1"/>
  <c r="J89"/>
  <c r="J93" i="168"/>
  <c r="N93"/>
  <c r="R93" s="1"/>
  <c r="O93" i="167"/>
  <c r="S93" s="1"/>
  <c r="J130" i="141"/>
  <c r="N130"/>
  <c r="R130" s="1"/>
  <c r="N152" i="140"/>
  <c r="R152" s="1"/>
  <c r="J152"/>
  <c r="L131" i="141"/>
  <c r="P131" s="1"/>
  <c r="T131" s="1"/>
  <c r="M131"/>
  <c r="Q131" s="1"/>
  <c r="L131" i="143"/>
  <c r="P131" s="1"/>
  <c r="T131" s="1"/>
  <c r="J120"/>
  <c r="J130" i="144"/>
  <c r="J118" i="153"/>
  <c r="M102" i="161"/>
  <c r="Q102" s="1"/>
  <c r="L102"/>
  <c r="P102" s="1"/>
  <c r="T102" s="1"/>
  <c r="N91"/>
  <c r="R91" s="1"/>
  <c r="J91"/>
  <c r="J101" i="163"/>
  <c r="N101"/>
  <c r="R101" s="1"/>
  <c r="M93" i="166"/>
  <c r="Q93" s="1"/>
  <c r="L93"/>
  <c r="P93" s="1"/>
  <c r="T93" s="1"/>
  <c r="M94" i="167"/>
  <c r="Q94" s="1"/>
  <c r="L94"/>
  <c r="P94" s="1"/>
  <c r="T94" s="1"/>
  <c r="O89" i="164"/>
  <c r="S89" s="1"/>
  <c r="O93" i="168"/>
  <c r="S93" s="1"/>
  <c r="J115" i="145"/>
  <c r="M91" i="167"/>
  <c r="Q91" s="1"/>
  <c r="L91"/>
  <c r="P91" s="1"/>
  <c r="T91" s="1"/>
  <c r="J87" i="164"/>
  <c r="N87"/>
  <c r="R87" s="1"/>
  <c r="L113" i="160"/>
  <c r="P113" s="1"/>
  <c r="T113" s="1"/>
  <c r="M113"/>
  <c r="Q113" s="1"/>
  <c r="N102" i="161"/>
  <c r="R102" s="1"/>
  <c r="J102"/>
  <c r="M91" i="163"/>
  <c r="Q91" s="1"/>
  <c r="L91"/>
  <c r="P91" s="1"/>
  <c r="T91" s="1"/>
  <c r="N93" i="166"/>
  <c r="R93" s="1"/>
  <c r="J93"/>
  <c r="M90" i="164"/>
  <c r="Q90" s="1"/>
  <c r="L90"/>
  <c r="P90" s="1"/>
  <c r="T90" s="1"/>
  <c r="N94" i="167"/>
  <c r="R94" s="1"/>
  <c r="J94"/>
  <c r="M94" i="168"/>
  <c r="Q94" s="1"/>
  <c r="L94"/>
  <c r="P94" s="1"/>
  <c r="T94" s="1"/>
  <c r="O97" i="164"/>
  <c r="S97" s="1"/>
  <c r="J130" i="145"/>
  <c r="L119" i="153"/>
  <c r="P119" s="1"/>
  <c r="T119" s="1"/>
  <c r="N112" i="158"/>
  <c r="R112" s="1"/>
  <c r="J112"/>
  <c r="J112" i="159"/>
  <c r="N112"/>
  <c r="R112" s="1"/>
  <c r="J113" i="160"/>
  <c r="N113"/>
  <c r="R113" s="1"/>
  <c r="M92" i="161"/>
  <c r="Q92" s="1"/>
  <c r="L92"/>
  <c r="P92" s="1"/>
  <c r="T92" s="1"/>
  <c r="L102" i="163"/>
  <c r="P102" s="1"/>
  <c r="T102" s="1"/>
  <c r="M102"/>
  <c r="Q102" s="1"/>
  <c r="N91"/>
  <c r="R91" s="1"/>
  <c r="J91"/>
  <c r="J90" i="164"/>
  <c r="N90"/>
  <c r="R90" s="1"/>
  <c r="N94" i="168"/>
  <c r="R94" s="1"/>
  <c r="J94"/>
  <c r="O94" i="167"/>
  <c r="S94" s="1"/>
  <c r="L115" i="153"/>
  <c r="P115" s="1"/>
  <c r="T115" s="1"/>
  <c r="J108" i="158"/>
  <c r="N108"/>
  <c r="R108" s="1"/>
  <c r="M103" i="161"/>
  <c r="Q103" s="1"/>
  <c r="L103"/>
  <c r="P103" s="1"/>
  <c r="T103" s="1"/>
  <c r="J92"/>
  <c r="N92"/>
  <c r="R92" s="1"/>
  <c r="J102" i="163"/>
  <c r="N102"/>
  <c r="R102" s="1"/>
  <c r="L94" i="166"/>
  <c r="P94" s="1"/>
  <c r="T94" s="1"/>
  <c r="M94"/>
  <c r="Q94" s="1"/>
  <c r="M95" i="167"/>
  <c r="Q95" s="1"/>
  <c r="L95"/>
  <c r="P95" s="1"/>
  <c r="T95" s="1"/>
  <c r="O90" i="164"/>
  <c r="S90" s="1"/>
  <c r="O94" i="168"/>
  <c r="S94" s="1"/>
  <c r="J108" i="159"/>
  <c r="N108"/>
  <c r="R108" s="1"/>
  <c r="N138" i="140"/>
  <c r="R138" s="1"/>
  <c r="J138"/>
  <c r="J127" i="144"/>
  <c r="M151" i="137"/>
  <c r="Q151" s="1"/>
  <c r="L151"/>
  <c r="P151" s="1"/>
  <c r="T151" s="1"/>
  <c r="J135" i="139"/>
  <c r="N135"/>
  <c r="R135" s="1"/>
  <c r="N139" i="140"/>
  <c r="R139" s="1"/>
  <c r="J139"/>
  <c r="J110" i="160"/>
  <c r="N110"/>
  <c r="R110" s="1"/>
  <c r="M99" i="162"/>
  <c r="Q99" s="1"/>
  <c r="L99"/>
  <c r="P99" s="1"/>
  <c r="T99" s="1"/>
  <c r="M142" i="141"/>
  <c r="Q142" s="1"/>
  <c r="L142"/>
  <c r="P142" s="1"/>
  <c r="T142" s="1"/>
  <c r="N131"/>
  <c r="R131" s="1"/>
  <c r="J131"/>
  <c r="J142" i="140"/>
  <c r="N142"/>
  <c r="R142" s="1"/>
  <c r="J131" i="142"/>
  <c r="L131" i="145"/>
  <c r="P131" s="1"/>
  <c r="T131" s="1"/>
  <c r="J120"/>
  <c r="M281" i="93"/>
  <c r="Q281" s="1"/>
  <c r="L281"/>
  <c r="P281" s="1"/>
  <c r="T281" s="1"/>
  <c r="N150" i="139"/>
  <c r="R150" s="1"/>
  <c r="J150"/>
  <c r="N143" i="141"/>
  <c r="R143" s="1"/>
  <c r="J143"/>
  <c r="J132" i="142"/>
  <c r="L132" i="144"/>
  <c r="P132" s="1"/>
  <c r="T132" s="1"/>
  <c r="J121"/>
  <c r="J131" i="145"/>
  <c r="L120" i="153"/>
  <c r="P120" s="1"/>
  <c r="T120" s="1"/>
  <c r="J113" i="158"/>
  <c r="N113"/>
  <c r="R113" s="1"/>
  <c r="N113" i="159"/>
  <c r="R113" s="1"/>
  <c r="J113"/>
  <c r="N114" i="160"/>
  <c r="R114" s="1"/>
  <c r="J114"/>
  <c r="L93" i="161"/>
  <c r="P93" s="1"/>
  <c r="T93" s="1"/>
  <c r="M93"/>
  <c r="Q93" s="1"/>
  <c r="M103" i="163"/>
  <c r="Q103" s="1"/>
  <c r="L103"/>
  <c r="P103" s="1"/>
  <c r="T103" s="1"/>
  <c r="N92"/>
  <c r="R92" s="1"/>
  <c r="J92"/>
  <c r="N91" i="164"/>
  <c r="R91" s="1"/>
  <c r="J91"/>
  <c r="L292" i="93"/>
  <c r="P292" s="1"/>
  <c r="T292" s="1"/>
  <c r="M292"/>
  <c r="Q292" s="1"/>
  <c r="J281"/>
  <c r="N281"/>
  <c r="R281" s="1"/>
  <c r="J206" i="123"/>
  <c r="N206"/>
  <c r="R206" s="1"/>
  <c r="L145" i="137"/>
  <c r="P145" s="1"/>
  <c r="T145" s="1"/>
  <c r="M145"/>
  <c r="Q145" s="1"/>
  <c r="N134"/>
  <c r="R134" s="1"/>
  <c r="J134"/>
  <c r="M140" i="139"/>
  <c r="Q140" s="1"/>
  <c r="L140"/>
  <c r="P140" s="1"/>
  <c r="T140" s="1"/>
  <c r="M133" i="140"/>
  <c r="Q133" s="1"/>
  <c r="L133"/>
  <c r="P133" s="1"/>
  <c r="T133" s="1"/>
  <c r="M133" i="141"/>
  <c r="Q133" s="1"/>
  <c r="L133"/>
  <c r="P133" s="1"/>
  <c r="T133" s="1"/>
  <c r="L133" i="143"/>
  <c r="P133" s="1"/>
  <c r="T133" s="1"/>
  <c r="J122"/>
  <c r="J132" i="144"/>
  <c r="J120" i="153"/>
  <c r="M104" i="160"/>
  <c r="Q104" s="1"/>
  <c r="L104"/>
  <c r="P104" s="1"/>
  <c r="T104" s="1"/>
  <c r="J93" i="161"/>
  <c r="N93"/>
  <c r="R93" s="1"/>
  <c r="N103" i="163"/>
  <c r="R103" s="1"/>
  <c r="J103"/>
  <c r="M95" i="166"/>
  <c r="Q95" s="1"/>
  <c r="L95"/>
  <c r="P95" s="1"/>
  <c r="T95" s="1"/>
  <c r="M96" i="167"/>
  <c r="Q96" s="1"/>
  <c r="L96"/>
  <c r="P96" s="1"/>
  <c r="T96" s="1"/>
  <c r="O95"/>
  <c r="S95" s="1"/>
  <c r="O91" i="164"/>
  <c r="S91" s="1"/>
  <c r="J90" i="167"/>
  <c r="N90"/>
  <c r="R90" s="1"/>
  <c r="N150" i="137"/>
  <c r="R150" s="1"/>
  <c r="J150"/>
  <c r="J145" i="139"/>
  <c r="N145"/>
  <c r="R145" s="1"/>
  <c r="M149" i="140"/>
  <c r="Q149" s="1"/>
  <c r="L149"/>
  <c r="P149" s="1"/>
  <c r="T149" s="1"/>
  <c r="J109" i="160"/>
  <c r="N109"/>
  <c r="R109" s="1"/>
  <c r="J98" i="162"/>
  <c r="N98"/>
  <c r="R98" s="1"/>
  <c r="J116" i="142"/>
  <c r="M109" i="160"/>
  <c r="Q109" s="1"/>
  <c r="L109"/>
  <c r="P109" s="1"/>
  <c r="T109" s="1"/>
  <c r="J98" i="161"/>
  <c r="N98"/>
  <c r="R98" s="1"/>
  <c r="J149" i="141"/>
  <c r="N149"/>
  <c r="R149" s="1"/>
  <c r="M99" i="161"/>
  <c r="Q99" s="1"/>
  <c r="L99"/>
  <c r="P99" s="1"/>
  <c r="T99" s="1"/>
  <c r="J97" i="159"/>
  <c r="N97"/>
  <c r="R97" s="1"/>
  <c r="N146" i="139"/>
  <c r="R146" s="1"/>
  <c r="J146"/>
  <c r="L116" i="153"/>
  <c r="P116" s="1"/>
  <c r="T116" s="1"/>
  <c r="J109" i="159"/>
  <c r="N109"/>
  <c r="R109" s="1"/>
  <c r="M99" i="163"/>
  <c r="Q99" s="1"/>
  <c r="L99"/>
  <c r="P99" s="1"/>
  <c r="T99" s="1"/>
  <c r="L119" i="144"/>
  <c r="P119" s="1"/>
  <c r="T119" s="1"/>
  <c r="L129" i="145"/>
  <c r="P129" s="1"/>
  <c r="T129" s="1"/>
  <c r="J279" i="93"/>
  <c r="N279"/>
  <c r="R279" s="1"/>
  <c r="J204" i="123"/>
  <c r="N204"/>
  <c r="R204" s="1"/>
  <c r="L149" i="139"/>
  <c r="P149" s="1"/>
  <c r="T149" s="1"/>
  <c r="M149"/>
  <c r="Q149" s="1"/>
  <c r="M144" i="137"/>
  <c r="Q144" s="1"/>
  <c r="L144"/>
  <c r="P144" s="1"/>
  <c r="T144" s="1"/>
  <c r="L114" i="160"/>
  <c r="P114" s="1"/>
  <c r="T114" s="1"/>
  <c r="M114"/>
  <c r="Q114" s="1"/>
  <c r="N103" i="161"/>
  <c r="R103" s="1"/>
  <c r="J103"/>
  <c r="J292" i="93"/>
  <c r="N292"/>
  <c r="R292" s="1"/>
  <c r="M144" i="141"/>
  <c r="Q144" s="1"/>
  <c r="L144"/>
  <c r="P144" s="1"/>
  <c r="T144" s="1"/>
  <c r="N133"/>
  <c r="R133" s="1"/>
  <c r="J133"/>
  <c r="J144" i="140"/>
  <c r="N144"/>
  <c r="R144" s="1"/>
  <c r="L133" i="144"/>
  <c r="P133" s="1"/>
  <c r="T133" s="1"/>
  <c r="J122"/>
  <c r="J110" i="153"/>
  <c r="N114" i="158"/>
  <c r="R114" s="1"/>
  <c r="J114"/>
  <c r="N114" i="159"/>
  <c r="R114" s="1"/>
  <c r="J114"/>
  <c r="N115" i="160"/>
  <c r="R115" s="1"/>
  <c r="J115"/>
  <c r="L94" i="161"/>
  <c r="P94" s="1"/>
  <c r="T94" s="1"/>
  <c r="M94"/>
  <c r="Q94" s="1"/>
  <c r="N93" i="163"/>
  <c r="R93" s="1"/>
  <c r="J93"/>
  <c r="N92" i="164"/>
  <c r="R92" s="1"/>
  <c r="J92"/>
  <c r="L293" i="93"/>
  <c r="P293" s="1"/>
  <c r="T293" s="1"/>
  <c r="M293"/>
  <c r="Q293" s="1"/>
  <c r="J282"/>
  <c r="N282"/>
  <c r="R282" s="1"/>
  <c r="N207" i="123"/>
  <c r="R207" s="1"/>
  <c r="J207"/>
  <c r="L146" i="137"/>
  <c r="P146" s="1"/>
  <c r="T146" s="1"/>
  <c r="M146"/>
  <c r="Q146" s="1"/>
  <c r="M141" i="139"/>
  <c r="Q141" s="1"/>
  <c r="L141"/>
  <c r="P141" s="1"/>
  <c r="T141" s="1"/>
  <c r="M134" i="140"/>
  <c r="Q134" s="1"/>
  <c r="L134"/>
  <c r="P134" s="1"/>
  <c r="T134" s="1"/>
  <c r="L134" i="143"/>
  <c r="P134" s="1"/>
  <c r="T134" s="1"/>
  <c r="J123"/>
  <c r="J133" i="144"/>
  <c r="L100" i="153"/>
  <c r="P100" s="1"/>
  <c r="T100" s="1"/>
  <c r="M105" i="160"/>
  <c r="Q105" s="1"/>
  <c r="L105"/>
  <c r="P105" s="1"/>
  <c r="T105" s="1"/>
  <c r="N94" i="161"/>
  <c r="R94" s="1"/>
  <c r="J94"/>
  <c r="M96" i="166"/>
  <c r="Q96" s="1"/>
  <c r="L96"/>
  <c r="P96" s="1"/>
  <c r="T96" s="1"/>
  <c r="L97" i="167"/>
  <c r="P97" s="1"/>
  <c r="T97" s="1"/>
  <c r="M97"/>
  <c r="Q97" s="1"/>
  <c r="O96"/>
  <c r="S96" s="1"/>
  <c r="O92" i="164"/>
  <c r="S92" s="1"/>
  <c r="M145" i="139"/>
  <c r="Q145" s="1"/>
  <c r="L145"/>
  <c r="P145" s="1"/>
  <c r="T145" s="1"/>
  <c r="N134"/>
  <c r="R134" s="1"/>
  <c r="J134"/>
  <c r="L127" i="142"/>
  <c r="P127" s="1"/>
  <c r="T127" s="1"/>
  <c r="M98" i="162"/>
  <c r="Q98" s="1"/>
  <c r="L98"/>
  <c r="P98" s="1"/>
  <c r="T98" s="1"/>
  <c r="M135" i="139"/>
  <c r="Q135" s="1"/>
  <c r="L135"/>
  <c r="P135" s="1"/>
  <c r="T135" s="1"/>
  <c r="J149" i="140"/>
  <c r="N149"/>
  <c r="R149" s="1"/>
  <c r="L117" i="142"/>
  <c r="P117" s="1"/>
  <c r="T117" s="1"/>
  <c r="J117" i="144"/>
  <c r="L120" i="143"/>
  <c r="P120" s="1"/>
  <c r="T120" s="1"/>
  <c r="L142" i="140"/>
  <c r="P142" s="1"/>
  <c r="T142" s="1"/>
  <c r="M142"/>
  <c r="Q142" s="1"/>
  <c r="J205" i="123"/>
  <c r="N205"/>
  <c r="R205" s="1"/>
  <c r="M132" i="140"/>
  <c r="Q132" s="1"/>
  <c r="L132"/>
  <c r="P132" s="1"/>
  <c r="T132" s="1"/>
  <c r="J119" i="153"/>
  <c r="L132" i="145"/>
  <c r="P132" s="1"/>
  <c r="T132" s="1"/>
  <c r="L145" i="141"/>
  <c r="P145" s="1"/>
  <c r="T145" s="1"/>
  <c r="M145"/>
  <c r="Q145" s="1"/>
  <c r="J134" i="142"/>
  <c r="J123" i="144"/>
  <c r="L95" i="161"/>
  <c r="P95" s="1"/>
  <c r="T95" s="1"/>
  <c r="M95"/>
  <c r="Q95" s="1"/>
  <c r="J94" i="163"/>
  <c r="N94"/>
  <c r="R94" s="1"/>
  <c r="J93" i="164"/>
  <c r="N93"/>
  <c r="R93" s="1"/>
  <c r="M87" i="167"/>
  <c r="Q87" s="1"/>
  <c r="L87"/>
  <c r="P87" s="1"/>
  <c r="T87" s="1"/>
  <c r="O43" i="164"/>
  <c r="S43" s="1"/>
  <c r="O97" i="167"/>
  <c r="S97" s="1"/>
  <c r="J137" i="144"/>
  <c r="M108" i="159"/>
  <c r="Q108" s="1"/>
  <c r="L108"/>
  <c r="P108" s="1"/>
  <c r="T108" s="1"/>
  <c r="M146" i="139"/>
  <c r="Q146" s="1"/>
  <c r="L146"/>
  <c r="P146" s="1"/>
  <c r="T146" s="1"/>
  <c r="J128" i="143"/>
  <c r="J116" i="145"/>
  <c r="N139" i="141"/>
  <c r="R139" s="1"/>
  <c r="J139"/>
  <c r="L89" i="161"/>
  <c r="P89" s="1"/>
  <c r="T89" s="1"/>
  <c r="M89"/>
  <c r="Q89" s="1"/>
  <c r="L130" i="142"/>
  <c r="P130" s="1"/>
  <c r="T130" s="1"/>
  <c r="J130" i="143"/>
  <c r="M279" i="93"/>
  <c r="Q279" s="1"/>
  <c r="L279"/>
  <c r="P279" s="1"/>
  <c r="T279" s="1"/>
  <c r="L204" i="123"/>
  <c r="P204" s="1"/>
  <c r="T204" s="1"/>
  <c r="M204"/>
  <c r="Q204" s="1"/>
  <c r="N141" i="141"/>
  <c r="R141" s="1"/>
  <c r="J141"/>
  <c r="L130" i="144"/>
  <c r="P130" s="1"/>
  <c r="T130" s="1"/>
  <c r="N132" i="137"/>
  <c r="R132" s="1"/>
  <c r="J132"/>
  <c r="J131" i="143"/>
  <c r="M206" i="123"/>
  <c r="Q206" s="1"/>
  <c r="L206"/>
  <c r="P206" s="1"/>
  <c r="T206" s="1"/>
  <c r="M134" i="137"/>
  <c r="Q134" s="1"/>
  <c r="L134"/>
  <c r="P134" s="1"/>
  <c r="T134" s="1"/>
  <c r="J145"/>
  <c r="N145"/>
  <c r="R145" s="1"/>
  <c r="N140" i="139"/>
  <c r="R140" s="1"/>
  <c r="J140"/>
  <c r="L133" i="142"/>
  <c r="P133" s="1"/>
  <c r="T133" s="1"/>
  <c r="N95" i="166"/>
  <c r="R95" s="1"/>
  <c r="J95"/>
  <c r="J151" i="139"/>
  <c r="N151"/>
  <c r="R151" s="1"/>
  <c r="J144" i="141"/>
  <c r="N144"/>
  <c r="R144" s="1"/>
  <c r="J146" i="137"/>
  <c r="N146"/>
  <c r="R146" s="1"/>
  <c r="J134" i="143"/>
  <c r="N96" i="166"/>
  <c r="R96" s="1"/>
  <c r="J96"/>
  <c r="N97" i="167"/>
  <c r="R97" s="1"/>
  <c r="J97"/>
  <c r="M208" i="123"/>
  <c r="Q208" s="1"/>
  <c r="L208"/>
  <c r="P208" s="1"/>
  <c r="T208" s="1"/>
  <c r="N152" i="139"/>
  <c r="R152" s="1"/>
  <c r="J152"/>
  <c r="N145" i="140"/>
  <c r="R145" s="1"/>
  <c r="J145"/>
  <c r="N145" i="141"/>
  <c r="R145" s="1"/>
  <c r="J145"/>
  <c r="L134" i="144"/>
  <c r="P134" s="1"/>
  <c r="T134" s="1"/>
  <c r="J133" i="145"/>
  <c r="L95" i="160"/>
  <c r="P95" s="1"/>
  <c r="T95" s="1"/>
  <c r="M95"/>
  <c r="Q95" s="1"/>
  <c r="L294" i="93"/>
  <c r="P294" s="1"/>
  <c r="T294" s="1"/>
  <c r="M294"/>
  <c r="Q294" s="1"/>
  <c r="N208" i="123"/>
  <c r="R208" s="1"/>
  <c r="J208"/>
  <c r="M147" i="137"/>
  <c r="Q147" s="1"/>
  <c r="L147"/>
  <c r="P147" s="1"/>
  <c r="T147" s="1"/>
  <c r="L142" i="139"/>
  <c r="P142" s="1"/>
  <c r="T142" s="1"/>
  <c r="M142"/>
  <c r="Q142" s="1"/>
  <c r="M135" i="140"/>
  <c r="Q135" s="1"/>
  <c r="L135"/>
  <c r="P135" s="1"/>
  <c r="T135" s="1"/>
  <c r="L135" i="143"/>
  <c r="P135" s="1"/>
  <c r="T135" s="1"/>
  <c r="J124"/>
  <c r="J134" i="144"/>
  <c r="L101" i="153"/>
  <c r="P101" s="1"/>
  <c r="T101" s="1"/>
  <c r="J94" i="158"/>
  <c r="N94"/>
  <c r="R94" s="1"/>
  <c r="J94" i="159"/>
  <c r="N94"/>
  <c r="R94" s="1"/>
  <c r="L106" i="160"/>
  <c r="P106" s="1"/>
  <c r="T106" s="1"/>
  <c r="M106"/>
  <c r="Q106" s="1"/>
  <c r="J95"/>
  <c r="N95"/>
  <c r="R95" s="1"/>
  <c r="N95" i="161"/>
  <c r="R95" s="1"/>
  <c r="J95"/>
  <c r="M97" i="166"/>
  <c r="Q97" s="1"/>
  <c r="L97"/>
  <c r="P97" s="1"/>
  <c r="T97" s="1"/>
  <c r="M98" i="167"/>
  <c r="Q98" s="1"/>
  <c r="L98"/>
  <c r="P98" s="1"/>
  <c r="T98" s="1"/>
  <c r="N87"/>
  <c r="R87" s="1"/>
  <c r="J87"/>
  <c r="M87" i="168"/>
  <c r="Q87" s="1"/>
  <c r="L87"/>
  <c r="P87" s="1"/>
  <c r="T87" s="1"/>
  <c r="O93" i="164"/>
  <c r="S93" s="1"/>
  <c r="L149" i="141"/>
  <c r="P149" s="1"/>
  <c r="T149" s="1"/>
  <c r="M149"/>
  <c r="Q149" s="1"/>
  <c r="J127" i="142"/>
  <c r="L127" i="144"/>
  <c r="P127" s="1"/>
  <c r="T127" s="1"/>
  <c r="L117"/>
  <c r="P117" s="1"/>
  <c r="T117" s="1"/>
  <c r="L109" i="158"/>
  <c r="P109" s="1"/>
  <c r="T109" s="1"/>
  <c r="M109"/>
  <c r="Q109" s="1"/>
  <c r="M109" i="159"/>
  <c r="Q109" s="1"/>
  <c r="L109"/>
  <c r="P109" s="1"/>
  <c r="T109" s="1"/>
  <c r="M150" i="140"/>
  <c r="Q150" s="1"/>
  <c r="L150"/>
  <c r="P150" s="1"/>
  <c r="T150" s="1"/>
  <c r="J202" i="123"/>
  <c r="N202"/>
  <c r="R202" s="1"/>
  <c r="M132" i="137"/>
  <c r="Q132" s="1"/>
  <c r="L132"/>
  <c r="P132" s="1"/>
  <c r="T132" s="1"/>
  <c r="J130" i="142"/>
  <c r="L131"/>
  <c r="P131" s="1"/>
  <c r="T131" s="1"/>
  <c r="L120" i="144"/>
  <c r="P120" s="1"/>
  <c r="T120" s="1"/>
  <c r="M112" i="159"/>
  <c r="Q112" s="1"/>
  <c r="L112"/>
  <c r="P112" s="1"/>
  <c r="T112" s="1"/>
  <c r="J149" i="139"/>
  <c r="N149"/>
  <c r="R149" s="1"/>
  <c r="L131" i="144"/>
  <c r="P131" s="1"/>
  <c r="T131" s="1"/>
  <c r="J120"/>
  <c r="N280" i="93"/>
  <c r="R280" s="1"/>
  <c r="J280"/>
  <c r="L132" i="143"/>
  <c r="P132" s="1"/>
  <c r="T132" s="1"/>
  <c r="J121"/>
  <c r="J131" i="144"/>
  <c r="L150" i="139"/>
  <c r="P150" s="1"/>
  <c r="T150" s="1"/>
  <c r="M150"/>
  <c r="Q150" s="1"/>
  <c r="L113" i="158"/>
  <c r="P113" s="1"/>
  <c r="T113" s="1"/>
  <c r="M113"/>
  <c r="Q113" s="1"/>
  <c r="L92" i="163"/>
  <c r="P92" s="1"/>
  <c r="T92" s="1"/>
  <c r="M92"/>
  <c r="Q92" s="1"/>
  <c r="L144" i="140"/>
  <c r="P144" s="1"/>
  <c r="T144" s="1"/>
  <c r="M144"/>
  <c r="Q144" s="1"/>
  <c r="L110" i="153"/>
  <c r="P110" s="1"/>
  <c r="T110" s="1"/>
  <c r="M114" i="159"/>
  <c r="Q114" s="1"/>
  <c r="L114"/>
  <c r="P114" s="1"/>
  <c r="T114" s="1"/>
  <c r="J96" i="167"/>
  <c r="N96"/>
  <c r="R96" s="1"/>
  <c r="L207" i="123"/>
  <c r="P207" s="1"/>
  <c r="T207" s="1"/>
  <c r="M207"/>
  <c r="Q207" s="1"/>
  <c r="J111" i="153"/>
  <c r="L94" i="158"/>
  <c r="P94" s="1"/>
  <c r="T94" s="1"/>
  <c r="M94"/>
  <c r="Q94" s="1"/>
  <c r="L94" i="159"/>
  <c r="P94" s="1"/>
  <c r="T94" s="1"/>
  <c r="M94"/>
  <c r="Q94" s="1"/>
  <c r="N294" i="93"/>
  <c r="R294" s="1"/>
  <c r="J294"/>
  <c r="L198" i="123"/>
  <c r="P198" s="1"/>
  <c r="T198" s="1"/>
  <c r="M198"/>
  <c r="Q198" s="1"/>
  <c r="N147" i="137"/>
  <c r="R147" s="1"/>
  <c r="J147"/>
  <c r="N142" i="139"/>
  <c r="R142" s="1"/>
  <c r="J142"/>
  <c r="M146" i="140"/>
  <c r="Q146" s="1"/>
  <c r="L146"/>
  <c r="P146" s="1"/>
  <c r="T146" s="1"/>
  <c r="N135"/>
  <c r="R135" s="1"/>
  <c r="J135"/>
  <c r="M146" i="141"/>
  <c r="Q146" s="1"/>
  <c r="L146"/>
  <c r="P146" s="1"/>
  <c r="T146" s="1"/>
  <c r="N135"/>
  <c r="R135" s="1"/>
  <c r="J135"/>
  <c r="L135" i="142"/>
  <c r="P135" s="1"/>
  <c r="T135" s="1"/>
  <c r="J135" i="143"/>
  <c r="L134" i="145"/>
  <c r="P134" s="1"/>
  <c r="T134" s="1"/>
  <c r="J123"/>
  <c r="L112" i="153"/>
  <c r="P112" s="1"/>
  <c r="T112" s="1"/>
  <c r="J101"/>
  <c r="J106" i="160"/>
  <c r="N106"/>
  <c r="R106" s="1"/>
  <c r="L95" i="163"/>
  <c r="P95" s="1"/>
  <c r="T95" s="1"/>
  <c r="M95"/>
  <c r="Q95" s="1"/>
  <c r="J97" i="166"/>
  <c r="N97"/>
  <c r="R97" s="1"/>
  <c r="M94" i="164"/>
  <c r="Q94" s="1"/>
  <c r="L94"/>
  <c r="P94" s="1"/>
  <c r="T94" s="1"/>
  <c r="J98" i="167"/>
  <c r="N98"/>
  <c r="R98" s="1"/>
  <c r="N87" i="168"/>
  <c r="R87" s="1"/>
  <c r="J87"/>
  <c r="O91" i="167"/>
  <c r="S91" s="1"/>
  <c r="O87"/>
  <c r="S87" s="1"/>
  <c r="N297" i="93"/>
  <c r="R297" s="1"/>
  <c r="J297"/>
  <c r="L117" i="143"/>
  <c r="P117" s="1"/>
  <c r="T117" s="1"/>
  <c r="N201" i="123"/>
  <c r="R201" s="1"/>
  <c r="J201"/>
  <c r="J115" i="153"/>
  <c r="M190" i="123"/>
  <c r="Q190" s="1"/>
  <c r="L190"/>
  <c r="P190" s="1"/>
  <c r="T190" s="1"/>
  <c r="J127" i="143"/>
  <c r="L108" i="158"/>
  <c r="P108" s="1"/>
  <c r="T108" s="1"/>
  <c r="M108"/>
  <c r="Q108" s="1"/>
  <c r="J97"/>
  <c r="N97"/>
  <c r="R97" s="1"/>
  <c r="M90" i="168"/>
  <c r="Q90" s="1"/>
  <c r="L90"/>
  <c r="P90" s="1"/>
  <c r="T90" s="1"/>
  <c r="L201" i="123"/>
  <c r="P201" s="1"/>
  <c r="T201" s="1"/>
  <c r="M201"/>
  <c r="Q201" s="1"/>
  <c r="N190"/>
  <c r="R190" s="1"/>
  <c r="J190"/>
  <c r="J117" i="143"/>
  <c r="L128" i="142"/>
  <c r="P128" s="1"/>
  <c r="T128" s="1"/>
  <c r="J117"/>
  <c r="J298" i="93"/>
  <c r="N298"/>
  <c r="R298" s="1"/>
  <c r="L202" i="123"/>
  <c r="P202" s="1"/>
  <c r="T202" s="1"/>
  <c r="M202"/>
  <c r="Q202" s="1"/>
  <c r="J191"/>
  <c r="N191"/>
  <c r="R191" s="1"/>
  <c r="J128" i="142"/>
  <c r="L128" i="144"/>
  <c r="P128" s="1"/>
  <c r="T128" s="1"/>
  <c r="J127" i="145"/>
  <c r="N109" i="158"/>
  <c r="R109" s="1"/>
  <c r="J109"/>
  <c r="N141" i="140"/>
  <c r="R141" s="1"/>
  <c r="J141"/>
  <c r="J119" i="145"/>
  <c r="M205" i="123"/>
  <c r="Q205" s="1"/>
  <c r="L205"/>
  <c r="P205" s="1"/>
  <c r="T205" s="1"/>
  <c r="N95" i="167"/>
  <c r="R95" s="1"/>
  <c r="J95"/>
  <c r="M114" i="158"/>
  <c r="Q114" s="1"/>
  <c r="L114"/>
  <c r="P114" s="1"/>
  <c r="T114" s="1"/>
  <c r="N293" i="93"/>
  <c r="R293" s="1"/>
  <c r="J293"/>
  <c r="L111" i="153"/>
  <c r="P111" s="1"/>
  <c r="T111" s="1"/>
  <c r="J100"/>
  <c r="J105" i="160"/>
  <c r="N105"/>
  <c r="R105" s="1"/>
  <c r="N146" i="141"/>
  <c r="R146" s="1"/>
  <c r="J146"/>
  <c r="L135" i="144"/>
  <c r="P135" s="1"/>
  <c r="T135" s="1"/>
  <c r="J112" i="153"/>
  <c r="L95" i="159"/>
  <c r="P95" s="1"/>
  <c r="T95" s="1"/>
  <c r="M95"/>
  <c r="Q95" s="1"/>
  <c r="M96" i="160"/>
  <c r="Q96" s="1"/>
  <c r="L96"/>
  <c r="P96" s="1"/>
  <c r="T96" s="1"/>
  <c r="L96" i="161"/>
  <c r="P96" s="1"/>
  <c r="T96" s="1"/>
  <c r="M96"/>
  <c r="Q96" s="1"/>
  <c r="J95" i="163"/>
  <c r="N95"/>
  <c r="R95" s="1"/>
  <c r="J94" i="164"/>
  <c r="N94"/>
  <c r="R94" s="1"/>
  <c r="M295" i="93"/>
  <c r="Q295" s="1"/>
  <c r="L295"/>
  <c r="P295" s="1"/>
  <c r="T295" s="1"/>
  <c r="N209" i="123"/>
  <c r="R209" s="1"/>
  <c r="J209"/>
  <c r="M148" i="137"/>
  <c r="Q148" s="1"/>
  <c r="L148"/>
  <c r="P148" s="1"/>
  <c r="T148" s="1"/>
  <c r="M143" i="139"/>
  <c r="Q143" s="1"/>
  <c r="L143"/>
  <c r="P143" s="1"/>
  <c r="T143" s="1"/>
  <c r="N132"/>
  <c r="R132" s="1"/>
  <c r="J132"/>
  <c r="L125" i="142"/>
  <c r="P125" s="1"/>
  <c r="T125" s="1"/>
  <c r="L136" i="143"/>
  <c r="P136" s="1"/>
  <c r="T136" s="1"/>
  <c r="J125"/>
  <c r="J135" i="144"/>
  <c r="L124" i="145"/>
  <c r="P124" s="1"/>
  <c r="T124" s="1"/>
  <c r="L102" i="153"/>
  <c r="P102" s="1"/>
  <c r="T102" s="1"/>
  <c r="L106" i="158"/>
  <c r="P106" s="1"/>
  <c r="T106" s="1"/>
  <c r="M106"/>
  <c r="Q106" s="1"/>
  <c r="J95"/>
  <c r="N95"/>
  <c r="R95" s="1"/>
  <c r="N95" i="159"/>
  <c r="R95" s="1"/>
  <c r="J95"/>
  <c r="L107" i="160"/>
  <c r="P107" s="1"/>
  <c r="T107" s="1"/>
  <c r="M107"/>
  <c r="Q107" s="1"/>
  <c r="N96"/>
  <c r="R96" s="1"/>
  <c r="J96"/>
  <c r="J96" i="161"/>
  <c r="N96"/>
  <c r="R96" s="1"/>
  <c r="M98" i="166"/>
  <c r="Q98" s="1"/>
  <c r="L98"/>
  <c r="P98" s="1"/>
  <c r="T98" s="1"/>
  <c r="M99" i="167"/>
  <c r="Q99" s="1"/>
  <c r="L99"/>
  <c r="P99" s="1"/>
  <c r="T99" s="1"/>
  <c r="N88"/>
  <c r="R88" s="1"/>
  <c r="J88"/>
  <c r="M88" i="168"/>
  <c r="Q88" s="1"/>
  <c r="L88"/>
  <c r="P88" s="1"/>
  <c r="T88" s="1"/>
  <c r="O94" i="164"/>
  <c r="S94" s="1"/>
  <c r="L297" i="93"/>
  <c r="P297" s="1"/>
  <c r="T297" s="1"/>
  <c r="M297"/>
  <c r="Q297" s="1"/>
  <c r="M150" i="137"/>
  <c r="Q150" s="1"/>
  <c r="L150"/>
  <c r="P150" s="1"/>
  <c r="T150" s="1"/>
  <c r="M87" i="163"/>
  <c r="Q87" s="1"/>
  <c r="L87"/>
  <c r="P87" s="1"/>
  <c r="T87" s="1"/>
  <c r="M191" i="123"/>
  <c r="Q191" s="1"/>
  <c r="L191"/>
  <c r="P191" s="1"/>
  <c r="T191" s="1"/>
  <c r="L127" i="145"/>
  <c r="P127" s="1"/>
  <c r="T127" s="1"/>
  <c r="M110" i="160"/>
  <c r="Q110" s="1"/>
  <c r="L110"/>
  <c r="P110" s="1"/>
  <c r="T110" s="1"/>
  <c r="M88" i="163"/>
  <c r="Q88" s="1"/>
  <c r="L88"/>
  <c r="P88" s="1"/>
  <c r="T88" s="1"/>
  <c r="N90" i="166"/>
  <c r="R90" s="1"/>
  <c r="J90"/>
  <c r="M87" i="164"/>
  <c r="Q87" s="1"/>
  <c r="L87"/>
  <c r="P87" s="1"/>
  <c r="T87" s="1"/>
  <c r="N91" i="167"/>
  <c r="R91" s="1"/>
  <c r="J91"/>
  <c r="M91" i="168"/>
  <c r="Q91" s="1"/>
  <c r="L91"/>
  <c r="P91" s="1"/>
  <c r="T91" s="1"/>
  <c r="N91"/>
  <c r="R91" s="1"/>
  <c r="J91"/>
  <c r="N142" i="137"/>
  <c r="R142" s="1"/>
  <c r="J142"/>
  <c r="M148" i="139"/>
  <c r="Q148" s="1"/>
  <c r="L148"/>
  <c r="P148" s="1"/>
  <c r="T148" s="1"/>
  <c r="J118" i="145"/>
  <c r="L130"/>
  <c r="P130" s="1"/>
  <c r="T130" s="1"/>
  <c r="M280" i="93"/>
  <c r="Q280" s="1"/>
  <c r="L280"/>
  <c r="P280" s="1"/>
  <c r="T280" s="1"/>
  <c r="M133" i="137"/>
  <c r="Q133" s="1"/>
  <c r="L133"/>
  <c r="P133" s="1"/>
  <c r="T133" s="1"/>
  <c r="M132" i="141"/>
  <c r="Q132" s="1"/>
  <c r="L132"/>
  <c r="P132" s="1"/>
  <c r="T132" s="1"/>
  <c r="N144" i="137"/>
  <c r="R144" s="1"/>
  <c r="J144"/>
  <c r="M143" i="140"/>
  <c r="Q143" s="1"/>
  <c r="L143"/>
  <c r="P143" s="1"/>
  <c r="T143" s="1"/>
  <c r="J132"/>
  <c r="N132"/>
  <c r="R132" s="1"/>
  <c r="M143" i="141"/>
  <c r="Q143" s="1"/>
  <c r="L143"/>
  <c r="P143" s="1"/>
  <c r="T143" s="1"/>
  <c r="N132"/>
  <c r="R132" s="1"/>
  <c r="J132"/>
  <c r="L132" i="142"/>
  <c r="P132" s="1"/>
  <c r="T132" s="1"/>
  <c r="J132" i="143"/>
  <c r="L113" i="159"/>
  <c r="P113" s="1"/>
  <c r="T113" s="1"/>
  <c r="M113"/>
  <c r="Q113" s="1"/>
  <c r="J143" i="140"/>
  <c r="N143"/>
  <c r="R143" s="1"/>
  <c r="M151" i="139"/>
  <c r="Q151" s="1"/>
  <c r="L151"/>
  <c r="P151" s="1"/>
  <c r="T151" s="1"/>
  <c r="N133" i="140"/>
  <c r="R133" s="1"/>
  <c r="J133"/>
  <c r="J133" i="143"/>
  <c r="L115" i="160"/>
  <c r="P115" s="1"/>
  <c r="T115" s="1"/>
  <c r="M115"/>
  <c r="Q115" s="1"/>
  <c r="N104"/>
  <c r="R104" s="1"/>
  <c r="J104"/>
  <c r="M93" i="163"/>
  <c r="Q93" s="1"/>
  <c r="L93"/>
  <c r="P93" s="1"/>
  <c r="T93" s="1"/>
  <c r="M282" i="93"/>
  <c r="Q282" s="1"/>
  <c r="L282"/>
  <c r="P282" s="1"/>
  <c r="T282" s="1"/>
  <c r="J133" i="142"/>
  <c r="M145" i="140"/>
  <c r="Q145" s="1"/>
  <c r="L145"/>
  <c r="P145" s="1"/>
  <c r="T145" s="1"/>
  <c r="N134" i="141"/>
  <c r="R134" s="1"/>
  <c r="J134"/>
  <c r="L134" i="142"/>
  <c r="P134" s="1"/>
  <c r="T134" s="1"/>
  <c r="L133" i="145"/>
  <c r="P133" s="1"/>
  <c r="T133" s="1"/>
  <c r="J122"/>
  <c r="L209" i="123"/>
  <c r="P209" s="1"/>
  <c r="T209" s="1"/>
  <c r="M209"/>
  <c r="Q209" s="1"/>
  <c r="N198"/>
  <c r="R198" s="1"/>
  <c r="J198"/>
  <c r="M132" i="139"/>
  <c r="Q132" s="1"/>
  <c r="L132"/>
  <c r="P132" s="1"/>
  <c r="T132" s="1"/>
  <c r="J135" i="142"/>
  <c r="J124" i="144"/>
  <c r="J134" i="145"/>
  <c r="J295" i="93"/>
  <c r="N295"/>
  <c r="R295" s="1"/>
  <c r="L199" i="123"/>
  <c r="P199" s="1"/>
  <c r="T199" s="1"/>
  <c r="M199"/>
  <c r="Q199" s="1"/>
  <c r="N148" i="137"/>
  <c r="R148" s="1"/>
  <c r="J148"/>
  <c r="N143" i="139"/>
  <c r="R143" s="1"/>
  <c r="J143"/>
  <c r="L147" i="140"/>
  <c r="P147" s="1"/>
  <c r="T147" s="1"/>
  <c r="M147"/>
  <c r="Q147" s="1"/>
  <c r="N136"/>
  <c r="R136" s="1"/>
  <c r="J136"/>
  <c r="L147" i="141"/>
  <c r="P147" s="1"/>
  <c r="T147" s="1"/>
  <c r="M147"/>
  <c r="Q147" s="1"/>
  <c r="N136"/>
  <c r="R136" s="1"/>
  <c r="J136"/>
  <c r="J125" i="142"/>
  <c r="J136" i="143"/>
  <c r="J124" i="145"/>
  <c r="L113" i="153"/>
  <c r="P113" s="1"/>
  <c r="T113" s="1"/>
  <c r="J102"/>
  <c r="N106" i="158"/>
  <c r="R106" s="1"/>
  <c r="J106"/>
  <c r="N107" i="160"/>
  <c r="R107" s="1"/>
  <c r="J107"/>
  <c r="L96" i="163"/>
  <c r="P96" s="1"/>
  <c r="T96" s="1"/>
  <c r="M96"/>
  <c r="Q96" s="1"/>
  <c r="N98" i="166"/>
  <c r="R98" s="1"/>
  <c r="J98"/>
  <c r="L95" i="164"/>
  <c r="P95" s="1"/>
  <c r="T95" s="1"/>
  <c r="M95"/>
  <c r="Q95" s="1"/>
  <c r="N99" i="167"/>
  <c r="R99" s="1"/>
  <c r="J99"/>
  <c r="J88" i="168"/>
  <c r="N88"/>
  <c r="R88" s="1"/>
  <c r="O88" i="167"/>
  <c r="S88" s="1"/>
  <c r="J89" i="166"/>
  <c r="N89"/>
  <c r="R89" s="1"/>
  <c r="N138" i="141"/>
  <c r="R138" s="1"/>
  <c r="J138"/>
  <c r="N88" i="161"/>
  <c r="R88" s="1"/>
  <c r="J88"/>
  <c r="M298" i="93"/>
  <c r="Q298" s="1"/>
  <c r="L298"/>
  <c r="P298" s="1"/>
  <c r="T298" s="1"/>
  <c r="L118" i="143"/>
  <c r="P118" s="1"/>
  <c r="T118" s="1"/>
  <c r="M98" i="164"/>
  <c r="Q98" s="1"/>
  <c r="L98"/>
  <c r="P98" s="1"/>
  <c r="T98" s="1"/>
  <c r="J148" i="139"/>
  <c r="N148"/>
  <c r="R148" s="1"/>
  <c r="M152" i="140"/>
  <c r="Q152" s="1"/>
  <c r="L152"/>
  <c r="P152" s="1"/>
  <c r="T152" s="1"/>
  <c r="J119" i="144"/>
  <c r="L143" i="137"/>
  <c r="P143" s="1"/>
  <c r="T143" s="1"/>
  <c r="M143"/>
  <c r="Q143" s="1"/>
  <c r="J143"/>
  <c r="N143"/>
  <c r="R143" s="1"/>
  <c r="M112" i="158"/>
  <c r="Q112" s="1"/>
  <c r="L112"/>
  <c r="P112" s="1"/>
  <c r="T112" s="1"/>
  <c r="N142" i="141"/>
  <c r="R142" s="1"/>
  <c r="J142"/>
  <c r="J133" i="137"/>
  <c r="N133"/>
  <c r="R133" s="1"/>
  <c r="N94" i="166"/>
  <c r="R94" s="1"/>
  <c r="J94"/>
  <c r="L91" i="164"/>
  <c r="P91" s="1"/>
  <c r="T91" s="1"/>
  <c r="M91"/>
  <c r="Q91" s="1"/>
  <c r="L92"/>
  <c r="P92" s="1"/>
  <c r="T92" s="1"/>
  <c r="M92"/>
  <c r="Q92" s="1"/>
  <c r="J132" i="145"/>
  <c r="M152" i="139"/>
  <c r="Q152" s="1"/>
  <c r="L152"/>
  <c r="P152" s="1"/>
  <c r="T152" s="1"/>
  <c r="N141"/>
  <c r="R141" s="1"/>
  <c r="J141"/>
  <c r="N134" i="140"/>
  <c r="R134" s="1"/>
  <c r="J134"/>
  <c r="M94" i="163"/>
  <c r="Q94" s="1"/>
  <c r="L94"/>
  <c r="P94" s="1"/>
  <c r="T94" s="1"/>
  <c r="M93" i="164"/>
  <c r="Q93" s="1"/>
  <c r="L93"/>
  <c r="P93" s="1"/>
  <c r="T93" s="1"/>
  <c r="J146" i="140"/>
  <c r="N146"/>
  <c r="R146" s="1"/>
  <c r="M95" i="158"/>
  <c r="Q95" s="1"/>
  <c r="L95"/>
  <c r="P95" s="1"/>
  <c r="T95" s="1"/>
  <c r="M88" i="167"/>
  <c r="Q88" s="1"/>
  <c r="L88"/>
  <c r="P88" s="1"/>
  <c r="T88" s="1"/>
  <c r="N199" i="123"/>
  <c r="R199" s="1"/>
  <c r="J199"/>
  <c r="L133" i="139"/>
  <c r="P133" s="1"/>
  <c r="T133" s="1"/>
  <c r="M133"/>
  <c r="Q133" s="1"/>
  <c r="N147" i="140"/>
  <c r="R147" s="1"/>
  <c r="J147"/>
  <c r="J147" i="141"/>
  <c r="N147"/>
  <c r="R147" s="1"/>
  <c r="L115" i="142"/>
  <c r="P115" s="1"/>
  <c r="T115" s="1"/>
  <c r="L136" i="144"/>
  <c r="P136" s="1"/>
  <c r="T136" s="1"/>
  <c r="J125"/>
  <c r="L114" i="145"/>
  <c r="P114" s="1"/>
  <c r="T114" s="1"/>
  <c r="J113" i="153"/>
  <c r="M96" i="158"/>
  <c r="Q96" s="1"/>
  <c r="L96"/>
  <c r="P96" s="1"/>
  <c r="T96" s="1"/>
  <c r="L96" i="159"/>
  <c r="P96" s="1"/>
  <c r="T96" s="1"/>
  <c r="M96"/>
  <c r="Q96" s="1"/>
  <c r="M97" i="160"/>
  <c r="Q97" s="1"/>
  <c r="L97"/>
  <c r="P97" s="1"/>
  <c r="T97" s="1"/>
  <c r="M97" i="161"/>
  <c r="Q97" s="1"/>
  <c r="L97"/>
  <c r="P97" s="1"/>
  <c r="T97" s="1"/>
  <c r="J96" i="163"/>
  <c r="N96"/>
  <c r="R96" s="1"/>
  <c r="J95" i="164"/>
  <c r="N95"/>
  <c r="R95" s="1"/>
  <c r="L89" i="167"/>
  <c r="P89" s="1"/>
  <c r="T89" s="1"/>
  <c r="M89"/>
  <c r="Q89" s="1"/>
  <c r="O98"/>
  <c r="S98" s="1"/>
  <c r="O87" i="168"/>
  <c r="S87" s="1"/>
  <c r="O99" i="167"/>
  <c r="S99" s="1"/>
  <c r="O88" i="168"/>
  <c r="S88" s="1"/>
  <c r="M96" i="162"/>
  <c r="Q96" s="1"/>
  <c r="L96"/>
  <c r="P96" s="1"/>
  <c r="T96" s="1"/>
  <c r="J96"/>
  <c r="M106" i="159"/>
  <c r="Q106" s="1"/>
  <c r="L106"/>
  <c r="P106" s="1"/>
  <c r="T106" s="1"/>
  <c r="J106"/>
  <c r="J291" i="93"/>
  <c r="M291"/>
  <c r="Q291" s="1"/>
  <c r="L291"/>
  <c r="P291" s="1"/>
  <c r="T291" s="1"/>
  <c r="M95" i="162"/>
  <c r="Q95" s="1"/>
  <c r="L95"/>
  <c r="P95" s="1"/>
  <c r="T95" s="1"/>
  <c r="J95"/>
  <c r="M105" i="159"/>
  <c r="Q105" s="1"/>
  <c r="L105"/>
  <c r="P105" s="1"/>
  <c r="T105" s="1"/>
  <c r="J105"/>
  <c r="M105" i="158"/>
  <c r="Q105" s="1"/>
  <c r="L105"/>
  <c r="P105" s="1"/>
  <c r="T105" s="1"/>
  <c r="J105"/>
  <c r="M141" i="141"/>
  <c r="Q141" s="1"/>
  <c r="L141"/>
  <c r="P141" s="1"/>
  <c r="T141" s="1"/>
  <c r="M290" i="93"/>
  <c r="Q290" s="1"/>
  <c r="L290"/>
  <c r="P290" s="1"/>
  <c r="T290" s="1"/>
  <c r="J290"/>
  <c r="M94" i="162"/>
  <c r="Q94" s="1"/>
  <c r="L94"/>
  <c r="P94" s="1"/>
  <c r="T94" s="1"/>
  <c r="J94"/>
  <c r="M104" i="159"/>
  <c r="Q104" s="1"/>
  <c r="L104"/>
  <c r="P104" s="1"/>
  <c r="T104" s="1"/>
  <c r="J104"/>
  <c r="M104" i="158"/>
  <c r="Q104" s="1"/>
  <c r="L104"/>
  <c r="P104" s="1"/>
  <c r="T104" s="1"/>
  <c r="J104"/>
  <c r="M140" i="141"/>
  <c r="Q140" s="1"/>
  <c r="L140"/>
  <c r="P140" s="1"/>
  <c r="T140" s="1"/>
  <c r="M141" i="137"/>
  <c r="Q141" s="1"/>
  <c r="L141"/>
  <c r="P141" s="1"/>
  <c r="T141" s="1"/>
  <c r="J141"/>
  <c r="M289" i="93"/>
  <c r="Q289" s="1"/>
  <c r="L289"/>
  <c r="P289" s="1"/>
  <c r="T289" s="1"/>
  <c r="J289"/>
  <c r="M93" i="162"/>
  <c r="Q93" s="1"/>
  <c r="L93"/>
  <c r="P93" s="1"/>
  <c r="T93" s="1"/>
  <c r="J93"/>
  <c r="M103" i="159"/>
  <c r="Q103" s="1"/>
  <c r="L103"/>
  <c r="P103" s="1"/>
  <c r="T103" s="1"/>
  <c r="J103"/>
  <c r="M103" i="158"/>
  <c r="Q103" s="1"/>
  <c r="L103"/>
  <c r="P103" s="1"/>
  <c r="T103" s="1"/>
  <c r="J103"/>
  <c r="L109" i="153"/>
  <c r="P109" s="1"/>
  <c r="T109" s="1"/>
  <c r="J109"/>
  <c r="L123" i="145"/>
  <c r="P123" s="1"/>
  <c r="T123" s="1"/>
  <c r="L126" i="144"/>
  <c r="P126" s="1"/>
  <c r="T126" s="1"/>
  <c r="L126" i="143"/>
  <c r="P126" s="1"/>
  <c r="T126" s="1"/>
  <c r="L124" i="142"/>
  <c r="P124" s="1"/>
  <c r="T124" s="1"/>
  <c r="J124"/>
  <c r="M139" i="141"/>
  <c r="Q139" s="1"/>
  <c r="L139"/>
  <c r="P139" s="1"/>
  <c r="T139" s="1"/>
  <c r="L141" i="140"/>
  <c r="P141" s="1"/>
  <c r="T141" s="1"/>
  <c r="M141"/>
  <c r="Q141" s="1"/>
  <c r="J140" i="137"/>
  <c r="M140"/>
  <c r="Q140" s="1"/>
  <c r="L140"/>
  <c r="P140" s="1"/>
  <c r="T140" s="1"/>
  <c r="M288" i="93"/>
  <c r="Q288" s="1"/>
  <c r="L288"/>
  <c r="P288" s="1"/>
  <c r="T288" s="1"/>
  <c r="J288"/>
  <c r="J92" i="162"/>
  <c r="M92"/>
  <c r="Q92" s="1"/>
  <c r="L92"/>
  <c r="P92" s="1"/>
  <c r="T92" s="1"/>
  <c r="J103" i="160"/>
  <c r="M103"/>
  <c r="Q103" s="1"/>
  <c r="L103"/>
  <c r="P103" s="1"/>
  <c r="T103" s="1"/>
  <c r="M102" i="159"/>
  <c r="Q102" s="1"/>
  <c r="L102"/>
  <c r="P102" s="1"/>
  <c r="T102" s="1"/>
  <c r="J102"/>
  <c r="M102" i="158"/>
  <c r="Q102" s="1"/>
  <c r="L102"/>
  <c r="P102" s="1"/>
  <c r="T102" s="1"/>
  <c r="J102"/>
  <c r="L108" i="153"/>
  <c r="P108" s="1"/>
  <c r="T108" s="1"/>
  <c r="J108"/>
  <c r="L122" i="145"/>
  <c r="P122" s="1"/>
  <c r="T122" s="1"/>
  <c r="L125" i="144"/>
  <c r="P125" s="1"/>
  <c r="T125" s="1"/>
  <c r="L125" i="143"/>
  <c r="P125" s="1"/>
  <c r="T125" s="1"/>
  <c r="L123" i="142"/>
  <c r="P123" s="1"/>
  <c r="T123" s="1"/>
  <c r="J123"/>
  <c r="M138" i="141"/>
  <c r="Q138" s="1"/>
  <c r="L138"/>
  <c r="P138" s="1"/>
  <c r="T138" s="1"/>
  <c r="M140" i="140"/>
  <c r="Q140" s="1"/>
  <c r="L140"/>
  <c r="P140" s="1"/>
  <c r="T140" s="1"/>
  <c r="M139" i="137"/>
  <c r="Q139" s="1"/>
  <c r="L139"/>
  <c r="P139" s="1"/>
  <c r="T139" s="1"/>
  <c r="J139"/>
  <c r="L197" i="123"/>
  <c r="P197" s="1"/>
  <c r="T197" s="1"/>
  <c r="J197"/>
  <c r="M197"/>
  <c r="Q197" s="1"/>
  <c r="L287" i="93"/>
  <c r="P287" s="1"/>
  <c r="T287" s="1"/>
  <c r="J287"/>
  <c r="M287"/>
  <c r="Q287" s="1"/>
  <c r="J91" i="162"/>
  <c r="M91"/>
  <c r="Q91" s="1"/>
  <c r="L91"/>
  <c r="P91" s="1"/>
  <c r="T91" s="1"/>
  <c r="J102" i="160"/>
  <c r="L102"/>
  <c r="P102" s="1"/>
  <c r="T102" s="1"/>
  <c r="M102"/>
  <c r="Q102" s="1"/>
  <c r="J101" i="159"/>
  <c r="L101"/>
  <c r="P101" s="1"/>
  <c r="T101" s="1"/>
  <c r="M101"/>
  <c r="Q101" s="1"/>
  <c r="M101" i="158"/>
  <c r="Q101" s="1"/>
  <c r="L101"/>
  <c r="P101" s="1"/>
  <c r="T101" s="1"/>
  <c r="J101"/>
  <c r="J107" i="153"/>
  <c r="L107"/>
  <c r="P107" s="1"/>
  <c r="T107" s="1"/>
  <c r="J121" i="145"/>
  <c r="L121"/>
  <c r="P121" s="1"/>
  <c r="T121" s="1"/>
  <c r="L124" i="144"/>
  <c r="P124" s="1"/>
  <c r="T124" s="1"/>
  <c r="L124" i="143"/>
  <c r="P124" s="1"/>
  <c r="T124" s="1"/>
  <c r="L122" i="142"/>
  <c r="P122" s="1"/>
  <c r="T122" s="1"/>
  <c r="J122"/>
  <c r="M137" i="141"/>
  <c r="Q137" s="1"/>
  <c r="L137"/>
  <c r="P137" s="1"/>
  <c r="T137" s="1"/>
  <c r="M139" i="140"/>
  <c r="Q139" s="1"/>
  <c r="L139"/>
  <c r="P139" s="1"/>
  <c r="T139" s="1"/>
  <c r="M139" i="139"/>
  <c r="Q139" s="1"/>
  <c r="L139"/>
  <c r="P139" s="1"/>
  <c r="T139" s="1"/>
  <c r="J139"/>
  <c r="M138" i="137"/>
  <c r="Q138" s="1"/>
  <c r="L138"/>
  <c r="P138" s="1"/>
  <c r="T138" s="1"/>
  <c r="J138"/>
  <c r="L196" i="123"/>
  <c r="P196" s="1"/>
  <c r="T196" s="1"/>
  <c r="J196"/>
  <c r="M196"/>
  <c r="Q196" s="1"/>
  <c r="M286" i="93"/>
  <c r="Q286" s="1"/>
  <c r="L286"/>
  <c r="P286" s="1"/>
  <c r="T286" s="1"/>
  <c r="J286"/>
  <c r="M90" i="162"/>
  <c r="Q90" s="1"/>
  <c r="L90"/>
  <c r="P90" s="1"/>
  <c r="T90" s="1"/>
  <c r="J90"/>
  <c r="M101" i="160"/>
  <c r="Q101" s="1"/>
  <c r="L101"/>
  <c r="P101" s="1"/>
  <c r="T101" s="1"/>
  <c r="J101"/>
  <c r="J100" i="159"/>
  <c r="M100"/>
  <c r="Q100" s="1"/>
  <c r="L100"/>
  <c r="P100" s="1"/>
  <c r="T100" s="1"/>
  <c r="L100" i="158"/>
  <c r="P100" s="1"/>
  <c r="T100" s="1"/>
  <c r="J100"/>
  <c r="M100"/>
  <c r="Q100" s="1"/>
  <c r="L106" i="153"/>
  <c r="P106" s="1"/>
  <c r="T106" s="1"/>
  <c r="J106"/>
  <c r="L120" i="145"/>
  <c r="P120" s="1"/>
  <c r="T120" s="1"/>
  <c r="L123" i="144"/>
  <c r="P123" s="1"/>
  <c r="T123" s="1"/>
  <c r="L123" i="143"/>
  <c r="P123" s="1"/>
  <c r="T123" s="1"/>
  <c r="L121" i="142"/>
  <c r="P121" s="1"/>
  <c r="T121" s="1"/>
  <c r="J121"/>
  <c r="M136" i="141"/>
  <c r="Q136" s="1"/>
  <c r="L136"/>
  <c r="P136" s="1"/>
  <c r="T136" s="1"/>
  <c r="M138" i="140"/>
  <c r="Q138" s="1"/>
  <c r="L138"/>
  <c r="P138" s="1"/>
  <c r="T138" s="1"/>
  <c r="M138" i="139"/>
  <c r="Q138" s="1"/>
  <c r="L138"/>
  <c r="P138" s="1"/>
  <c r="T138" s="1"/>
  <c r="J138"/>
  <c r="M137" i="137"/>
  <c r="Q137" s="1"/>
  <c r="L137"/>
  <c r="P137" s="1"/>
  <c r="T137" s="1"/>
  <c r="J137"/>
  <c r="J195" i="123"/>
  <c r="M195"/>
  <c r="Q195" s="1"/>
  <c r="L195"/>
  <c r="P195" s="1"/>
  <c r="T195" s="1"/>
  <c r="M285" i="93"/>
  <c r="Q285" s="1"/>
  <c r="L285"/>
  <c r="P285" s="1"/>
  <c r="T285" s="1"/>
  <c r="J285"/>
  <c r="M89" i="162"/>
  <c r="Q89" s="1"/>
  <c r="L89"/>
  <c r="P89" s="1"/>
  <c r="T89" s="1"/>
  <c r="J89"/>
  <c r="M100" i="160"/>
  <c r="Q100" s="1"/>
  <c r="L100"/>
  <c r="P100" s="1"/>
  <c r="T100" s="1"/>
  <c r="J100"/>
  <c r="M99" i="159"/>
  <c r="Q99" s="1"/>
  <c r="L99"/>
  <c r="P99" s="1"/>
  <c r="T99" s="1"/>
  <c r="J99"/>
  <c r="J99" i="158"/>
  <c r="M99"/>
  <c r="Q99" s="1"/>
  <c r="L99"/>
  <c r="P99" s="1"/>
  <c r="T99" s="1"/>
  <c r="L105" i="153"/>
  <c r="P105" s="1"/>
  <c r="T105" s="1"/>
  <c r="J105"/>
  <c r="L119" i="145"/>
  <c r="P119" s="1"/>
  <c r="T119" s="1"/>
  <c r="L122" i="144"/>
  <c r="P122" s="1"/>
  <c r="T122" s="1"/>
  <c r="L122" i="143"/>
  <c r="P122" s="1"/>
  <c r="T122" s="1"/>
  <c r="L120" i="142"/>
  <c r="P120" s="1"/>
  <c r="T120" s="1"/>
  <c r="J120"/>
  <c r="M135" i="141"/>
  <c r="Q135" s="1"/>
  <c r="L135"/>
  <c r="P135" s="1"/>
  <c r="T135" s="1"/>
  <c r="M137" i="140"/>
  <c r="Q137" s="1"/>
  <c r="L137"/>
  <c r="P137" s="1"/>
  <c r="T137" s="1"/>
  <c r="M137" i="139"/>
  <c r="Q137" s="1"/>
  <c r="L137"/>
  <c r="P137" s="1"/>
  <c r="T137" s="1"/>
  <c r="J137"/>
  <c r="M136" i="137"/>
  <c r="Q136" s="1"/>
  <c r="L136"/>
  <c r="P136" s="1"/>
  <c r="T136" s="1"/>
  <c r="J136"/>
  <c r="J194" i="123"/>
  <c r="M194"/>
  <c r="Q194" s="1"/>
  <c r="L194"/>
  <c r="P194" s="1"/>
  <c r="T194" s="1"/>
  <c r="J284" i="93"/>
  <c r="M284"/>
  <c r="Q284" s="1"/>
  <c r="L284"/>
  <c r="P284" s="1"/>
  <c r="T284" s="1"/>
  <c r="L88" i="162"/>
  <c r="P88" s="1"/>
  <c r="T88" s="1"/>
  <c r="J88"/>
  <c r="M88"/>
  <c r="Q88" s="1"/>
  <c r="M99" i="160"/>
  <c r="Q99" s="1"/>
  <c r="L99"/>
  <c r="P99" s="1"/>
  <c r="T99" s="1"/>
  <c r="J99"/>
  <c r="M98" i="159"/>
  <c r="Q98" s="1"/>
  <c r="L98"/>
  <c r="P98" s="1"/>
  <c r="T98" s="1"/>
  <c r="J98"/>
  <c r="L98" i="158"/>
  <c r="P98" s="1"/>
  <c r="T98" s="1"/>
  <c r="M98"/>
  <c r="Q98" s="1"/>
  <c r="J98"/>
  <c r="L104" i="153"/>
  <c r="P104" s="1"/>
  <c r="T104" s="1"/>
  <c r="J104"/>
  <c r="L118" i="145"/>
  <c r="P118" s="1"/>
  <c r="T118" s="1"/>
  <c r="L121" i="144"/>
  <c r="P121" s="1"/>
  <c r="T121" s="1"/>
  <c r="L121" i="143"/>
  <c r="P121" s="1"/>
  <c r="T121" s="1"/>
  <c r="J119" i="142"/>
  <c r="L119"/>
  <c r="P119" s="1"/>
  <c r="T119" s="1"/>
  <c r="M134" i="141"/>
  <c r="Q134" s="1"/>
  <c r="L134"/>
  <c r="P134" s="1"/>
  <c r="T134" s="1"/>
  <c r="M136" i="140"/>
  <c r="Q136" s="1"/>
  <c r="L136"/>
  <c r="P136" s="1"/>
  <c r="T136" s="1"/>
  <c r="M136" i="139"/>
  <c r="Q136" s="1"/>
  <c r="J136"/>
  <c r="L136"/>
  <c r="P136" s="1"/>
  <c r="T136" s="1"/>
  <c r="L135" i="137"/>
  <c r="P135" s="1"/>
  <c r="T135" s="1"/>
  <c r="J135"/>
  <c r="M135"/>
  <c r="Q135" s="1"/>
  <c r="M193" i="123"/>
  <c r="Q193" s="1"/>
  <c r="L193"/>
  <c r="P193" s="1"/>
  <c r="T193" s="1"/>
  <c r="J193"/>
  <c r="M283" i="93"/>
  <c r="Q283" s="1"/>
  <c r="L283"/>
  <c r="P283" s="1"/>
  <c r="T283" s="1"/>
  <c r="J283"/>
  <c r="J124" i="137"/>
  <c r="N124"/>
  <c r="R124" s="1"/>
  <c r="N125" i="140"/>
  <c r="R125" s="1"/>
  <c r="J125"/>
  <c r="N274" i="93"/>
  <c r="R274" s="1"/>
  <c r="J274"/>
  <c r="M184" i="123"/>
  <c r="Q184" s="1"/>
  <c r="L184"/>
  <c r="P184" s="1"/>
  <c r="T184" s="1"/>
  <c r="N184"/>
  <c r="R184" s="1"/>
  <c r="J184"/>
  <c r="N270" i="93"/>
  <c r="R270" s="1"/>
  <c r="J270"/>
  <c r="N123" i="137"/>
  <c r="R123" s="1"/>
  <c r="J123"/>
  <c r="M129" i="139"/>
  <c r="Q129" s="1"/>
  <c r="L129"/>
  <c r="P129" s="1"/>
  <c r="T129" s="1"/>
  <c r="M122" i="140"/>
  <c r="Q122" s="1"/>
  <c r="L122"/>
  <c r="P122" s="1"/>
  <c r="T122" s="1"/>
  <c r="M122" i="141"/>
  <c r="Q122" s="1"/>
  <c r="L122"/>
  <c r="P122" s="1"/>
  <c r="T122" s="1"/>
  <c r="L111" i="142"/>
  <c r="P111" s="1"/>
  <c r="T111" s="1"/>
  <c r="J111" i="143"/>
  <c r="L110" i="145"/>
  <c r="P110" s="1"/>
  <c r="T110" s="1"/>
  <c r="M92" i="158"/>
  <c r="Q92" s="1"/>
  <c r="L92"/>
  <c r="P92" s="1"/>
  <c r="T92" s="1"/>
  <c r="M92" i="159"/>
  <c r="Q92" s="1"/>
  <c r="L92"/>
  <c r="P92" s="1"/>
  <c r="T92" s="1"/>
  <c r="M93" i="160"/>
  <c r="Q93" s="1"/>
  <c r="L93"/>
  <c r="P93" s="1"/>
  <c r="T93" s="1"/>
  <c r="M130" i="139"/>
  <c r="Q130" s="1"/>
  <c r="L130"/>
  <c r="P130" s="1"/>
  <c r="T130" s="1"/>
  <c r="J114" i="143"/>
  <c r="N127" i="137"/>
  <c r="R127" s="1"/>
  <c r="J127"/>
  <c r="M270" i="93"/>
  <c r="Q270" s="1"/>
  <c r="L270"/>
  <c r="P270" s="1"/>
  <c r="T270" s="1"/>
  <c r="M123" i="137"/>
  <c r="Q123" s="1"/>
  <c r="L123"/>
  <c r="P123" s="1"/>
  <c r="T123" s="1"/>
  <c r="L111" i="143"/>
  <c r="P111" s="1"/>
  <c r="T111" s="1"/>
  <c r="J110" i="144"/>
  <c r="J98" i="153"/>
  <c r="M185" i="123"/>
  <c r="Q185" s="1"/>
  <c r="L185"/>
  <c r="P185" s="1"/>
  <c r="T185" s="1"/>
  <c r="J129" i="139"/>
  <c r="N129"/>
  <c r="R129" s="1"/>
  <c r="N122" i="140"/>
  <c r="R122" s="1"/>
  <c r="J122"/>
  <c r="J122" i="141"/>
  <c r="N122"/>
  <c r="R122" s="1"/>
  <c r="J111" i="142"/>
  <c r="L111" i="144"/>
  <c r="P111" s="1"/>
  <c r="T111" s="1"/>
  <c r="J110" i="145"/>
  <c r="L99" i="153"/>
  <c r="P99" s="1"/>
  <c r="T99" s="1"/>
  <c r="J92" i="158"/>
  <c r="N92"/>
  <c r="R92" s="1"/>
  <c r="N92" i="159"/>
  <c r="R92" s="1"/>
  <c r="J92"/>
  <c r="N93" i="160"/>
  <c r="R93" s="1"/>
  <c r="J93"/>
  <c r="L112" i="142"/>
  <c r="P112" s="1"/>
  <c r="T112" s="1"/>
  <c r="J112" i="143"/>
  <c r="L111" i="145"/>
  <c r="P111" s="1"/>
  <c r="T111" s="1"/>
  <c r="M93" i="158"/>
  <c r="Q93" s="1"/>
  <c r="L93"/>
  <c r="P93" s="1"/>
  <c r="T93" s="1"/>
  <c r="M93" i="159"/>
  <c r="Q93" s="1"/>
  <c r="L93"/>
  <c r="P93" s="1"/>
  <c r="T93" s="1"/>
  <c r="M94" i="160"/>
  <c r="Q94" s="1"/>
  <c r="L94"/>
  <c r="P94" s="1"/>
  <c r="T94" s="1"/>
  <c r="L112" i="144"/>
  <c r="P112" s="1"/>
  <c r="T112" s="1"/>
  <c r="N93" i="158"/>
  <c r="R93" s="1"/>
  <c r="J93"/>
  <c r="N93" i="159"/>
  <c r="R93" s="1"/>
  <c r="J93"/>
  <c r="N94" i="160"/>
  <c r="R94" s="1"/>
  <c r="J94"/>
  <c r="J272" i="93"/>
  <c r="N272"/>
  <c r="R272" s="1"/>
  <c r="J125" i="137"/>
  <c r="N125"/>
  <c r="R125" s="1"/>
  <c r="L112" i="145"/>
  <c r="P112" s="1"/>
  <c r="T112" s="1"/>
  <c r="M186" i="123"/>
  <c r="Q186" s="1"/>
  <c r="L186"/>
  <c r="P186" s="1"/>
  <c r="T186" s="1"/>
  <c r="J112" i="144"/>
  <c r="M131" i="139"/>
  <c r="Q131" s="1"/>
  <c r="L131"/>
  <c r="P131" s="1"/>
  <c r="T131" s="1"/>
  <c r="L124" i="140"/>
  <c r="P124" s="1"/>
  <c r="T124" s="1"/>
  <c r="M124"/>
  <c r="Q124" s="1"/>
  <c r="L124" i="141"/>
  <c r="P124" s="1"/>
  <c r="T124" s="1"/>
  <c r="M124"/>
  <c r="Q124" s="1"/>
  <c r="L113" i="142"/>
  <c r="P113" s="1"/>
  <c r="T113" s="1"/>
  <c r="J113" i="143"/>
  <c r="L90" i="153"/>
  <c r="P90" s="1"/>
  <c r="T90" s="1"/>
  <c r="M187" i="123"/>
  <c r="Q187" s="1"/>
  <c r="L187"/>
  <c r="P187" s="1"/>
  <c r="T187" s="1"/>
  <c r="N131" i="139"/>
  <c r="R131" s="1"/>
  <c r="J131"/>
  <c r="N124" i="140"/>
  <c r="R124" s="1"/>
  <c r="J124"/>
  <c r="J124" i="141"/>
  <c r="N124"/>
  <c r="R124" s="1"/>
  <c r="J113" i="142"/>
  <c r="L113" i="144"/>
  <c r="P113" s="1"/>
  <c r="T113" s="1"/>
  <c r="J112" i="145"/>
  <c r="J90" i="153"/>
  <c r="N123" i="141"/>
  <c r="R123" s="1"/>
  <c r="J123"/>
  <c r="L271" i="93"/>
  <c r="P271" s="1"/>
  <c r="T271" s="1"/>
  <c r="M271"/>
  <c r="Q271" s="1"/>
  <c r="J99" i="153"/>
  <c r="M125" i="140"/>
  <c r="Q125" s="1"/>
  <c r="L125"/>
  <c r="P125" s="1"/>
  <c r="T125" s="1"/>
  <c r="M123" i="139"/>
  <c r="Q123" s="1"/>
  <c r="L123"/>
  <c r="P123" s="1"/>
  <c r="T123" s="1"/>
  <c r="M127" i="137"/>
  <c r="Q127" s="1"/>
  <c r="L127"/>
  <c r="P127" s="1"/>
  <c r="T127" s="1"/>
  <c r="N185" i="123"/>
  <c r="R185" s="1"/>
  <c r="J185"/>
  <c r="L115" i="143"/>
  <c r="P115" s="1"/>
  <c r="T115" s="1"/>
  <c r="L116"/>
  <c r="P116" s="1"/>
  <c r="T116" s="1"/>
  <c r="J105" i="142"/>
  <c r="L276" i="93"/>
  <c r="P276" s="1"/>
  <c r="T276" s="1"/>
  <c r="M276"/>
  <c r="Q276" s="1"/>
  <c r="M129" i="137"/>
  <c r="Q129" s="1"/>
  <c r="L129"/>
  <c r="P129" s="1"/>
  <c r="T129" s="1"/>
  <c r="M124" i="139"/>
  <c r="Q124" s="1"/>
  <c r="L124"/>
  <c r="P124" s="1"/>
  <c r="T124" s="1"/>
  <c r="L106" i="142"/>
  <c r="P106" s="1"/>
  <c r="T106" s="1"/>
  <c r="J116" i="144"/>
  <c r="L105" i="145"/>
  <c r="P105" s="1"/>
  <c r="T105" s="1"/>
  <c r="M87" i="158"/>
  <c r="Q87" s="1"/>
  <c r="L87"/>
  <c r="P87" s="1"/>
  <c r="T87" s="1"/>
  <c r="L88" i="160"/>
  <c r="P88" s="1"/>
  <c r="T88" s="1"/>
  <c r="M88"/>
  <c r="Q88" s="1"/>
  <c r="J123" i="140"/>
  <c r="N123"/>
  <c r="R123" s="1"/>
  <c r="J111" i="145"/>
  <c r="J113"/>
  <c r="J91" i="153"/>
  <c r="L122" i="139"/>
  <c r="P122" s="1"/>
  <c r="T122" s="1"/>
  <c r="M122"/>
  <c r="Q122" s="1"/>
  <c r="N126" i="141"/>
  <c r="R126" s="1"/>
  <c r="J126"/>
  <c r="J276" i="93"/>
  <c r="N276"/>
  <c r="R276" s="1"/>
  <c r="M180" i="123"/>
  <c r="Q180" s="1"/>
  <c r="L180"/>
  <c r="P180" s="1"/>
  <c r="T180" s="1"/>
  <c r="J129" i="137"/>
  <c r="N129"/>
  <c r="R129" s="1"/>
  <c r="N124" i="139"/>
  <c r="R124" s="1"/>
  <c r="J124"/>
  <c r="M128" i="140"/>
  <c r="Q128" s="1"/>
  <c r="L128"/>
  <c r="P128" s="1"/>
  <c r="T128" s="1"/>
  <c r="M128" i="141"/>
  <c r="Q128" s="1"/>
  <c r="L128"/>
  <c r="P128" s="1"/>
  <c r="T128" s="1"/>
  <c r="J106" i="142"/>
  <c r="J105" i="145"/>
  <c r="L94" i="153"/>
  <c r="P94" s="1"/>
  <c r="T94" s="1"/>
  <c r="N87" i="158"/>
  <c r="R87" s="1"/>
  <c r="J87"/>
  <c r="N88" i="160"/>
  <c r="R88" s="1"/>
  <c r="J88"/>
  <c r="M123" i="141"/>
  <c r="Q123" s="1"/>
  <c r="L123"/>
  <c r="P123" s="1"/>
  <c r="T123" s="1"/>
  <c r="L112" i="143"/>
  <c r="P112" s="1"/>
  <c r="T112" s="1"/>
  <c r="J271" i="93"/>
  <c r="N271"/>
  <c r="R271" s="1"/>
  <c r="M274"/>
  <c r="Q274" s="1"/>
  <c r="L274"/>
  <c r="P274" s="1"/>
  <c r="T274" s="1"/>
  <c r="J115" i="143"/>
  <c r="M277" i="93"/>
  <c r="Q277" s="1"/>
  <c r="L277"/>
  <c r="P277" s="1"/>
  <c r="T277" s="1"/>
  <c r="M130" i="137"/>
  <c r="Q130" s="1"/>
  <c r="L130"/>
  <c r="P130" s="1"/>
  <c r="T130" s="1"/>
  <c r="L125" i="139"/>
  <c r="P125" s="1"/>
  <c r="T125" s="1"/>
  <c r="M125"/>
  <c r="Q125" s="1"/>
  <c r="L107" i="142"/>
  <c r="P107" s="1"/>
  <c r="T107" s="1"/>
  <c r="J107" i="143"/>
  <c r="L106" i="145"/>
  <c r="P106" s="1"/>
  <c r="T106" s="1"/>
  <c r="L88" i="158"/>
  <c r="P88" s="1"/>
  <c r="T88" s="1"/>
  <c r="M88"/>
  <c r="Q88" s="1"/>
  <c r="L88" i="159"/>
  <c r="P88" s="1"/>
  <c r="T88" s="1"/>
  <c r="M88"/>
  <c r="Q88" s="1"/>
  <c r="M89" i="160"/>
  <c r="Q89" s="1"/>
  <c r="L89"/>
  <c r="P89" s="1"/>
  <c r="T89" s="1"/>
  <c r="N125" i="141"/>
  <c r="R125" s="1"/>
  <c r="J125"/>
  <c r="N128" i="137"/>
  <c r="R128" s="1"/>
  <c r="J128"/>
  <c r="J116" i="143"/>
  <c r="J104" i="145"/>
  <c r="N128" i="141"/>
  <c r="R128" s="1"/>
  <c r="J128"/>
  <c r="N277" i="93"/>
  <c r="R277" s="1"/>
  <c r="J277"/>
  <c r="M181" i="123"/>
  <c r="Q181" s="1"/>
  <c r="L181"/>
  <c r="P181" s="1"/>
  <c r="T181" s="1"/>
  <c r="N130" i="137"/>
  <c r="R130" s="1"/>
  <c r="J130"/>
  <c r="N125" i="139"/>
  <c r="R125" s="1"/>
  <c r="J125"/>
  <c r="M129" i="140"/>
  <c r="Q129" s="1"/>
  <c r="L129"/>
  <c r="P129" s="1"/>
  <c r="T129" s="1"/>
  <c r="M129" i="141"/>
  <c r="Q129" s="1"/>
  <c r="L129"/>
  <c r="P129" s="1"/>
  <c r="T129" s="1"/>
  <c r="J107" i="142"/>
  <c r="L107" i="144"/>
  <c r="P107" s="1"/>
  <c r="T107" s="1"/>
  <c r="J106" i="145"/>
  <c r="L95" i="153"/>
  <c r="P95" s="1"/>
  <c r="T95" s="1"/>
  <c r="N88" i="158"/>
  <c r="R88" s="1"/>
  <c r="J88"/>
  <c r="N88" i="159"/>
  <c r="R88" s="1"/>
  <c r="J88"/>
  <c r="N89" i="160"/>
  <c r="R89" s="1"/>
  <c r="J89"/>
  <c r="J112" i="142"/>
  <c r="L125" i="137"/>
  <c r="P125" s="1"/>
  <c r="T125" s="1"/>
  <c r="M125"/>
  <c r="Q125" s="1"/>
  <c r="J126"/>
  <c r="N126"/>
  <c r="R126" s="1"/>
  <c r="M188" i="123"/>
  <c r="Q188" s="1"/>
  <c r="L188"/>
  <c r="P188" s="1"/>
  <c r="T188" s="1"/>
  <c r="L114" i="144"/>
  <c r="P114" s="1"/>
  <c r="T114" s="1"/>
  <c r="L92" i="153"/>
  <c r="P92" s="1"/>
  <c r="T92" s="1"/>
  <c r="M128" i="137"/>
  <c r="Q128" s="1"/>
  <c r="L128"/>
  <c r="P128" s="1"/>
  <c r="T128" s="1"/>
  <c r="L107" i="143"/>
  <c r="P107" s="1"/>
  <c r="T107" s="1"/>
  <c r="J94" i="153"/>
  <c r="N181" i="123"/>
  <c r="R181" s="1"/>
  <c r="J181"/>
  <c r="N129" i="140"/>
  <c r="R129" s="1"/>
  <c r="J129"/>
  <c r="N129" i="141"/>
  <c r="R129" s="1"/>
  <c r="J129"/>
  <c r="L108" i="143"/>
  <c r="P108" s="1"/>
  <c r="T108" s="1"/>
  <c r="J107" i="144"/>
  <c r="J95" i="153"/>
  <c r="L114" i="143"/>
  <c r="P114" s="1"/>
  <c r="T114" s="1"/>
  <c r="L113" i="145"/>
  <c r="P113" s="1"/>
  <c r="T113" s="1"/>
  <c r="L107"/>
  <c r="P107" s="1"/>
  <c r="T107" s="1"/>
  <c r="M89" i="158"/>
  <c r="Q89" s="1"/>
  <c r="L89"/>
  <c r="P89" s="1"/>
  <c r="T89" s="1"/>
  <c r="M89" i="159"/>
  <c r="Q89" s="1"/>
  <c r="L89"/>
  <c r="P89" s="1"/>
  <c r="T89" s="1"/>
  <c r="M90" i="160"/>
  <c r="Q90" s="1"/>
  <c r="L90"/>
  <c r="P90" s="1"/>
  <c r="T90" s="1"/>
  <c r="M272" i="93"/>
  <c r="Q272" s="1"/>
  <c r="L272"/>
  <c r="P272" s="1"/>
  <c r="T272" s="1"/>
  <c r="N186" i="123"/>
  <c r="R186" s="1"/>
  <c r="J186"/>
  <c r="J113" i="144"/>
  <c r="J188" i="123"/>
  <c r="N188"/>
  <c r="R188" s="1"/>
  <c r="J127" i="141"/>
  <c r="N127"/>
  <c r="R127" s="1"/>
  <c r="N278" i="93"/>
  <c r="R278" s="1"/>
  <c r="J278"/>
  <c r="J126" i="139"/>
  <c r="N126"/>
  <c r="R126" s="1"/>
  <c r="M130" i="140"/>
  <c r="Q130" s="1"/>
  <c r="L130"/>
  <c r="P130" s="1"/>
  <c r="T130" s="1"/>
  <c r="J108" i="142"/>
  <c r="L108" i="144"/>
  <c r="P108" s="1"/>
  <c r="T108" s="1"/>
  <c r="J107" i="145"/>
  <c r="L96" i="153"/>
  <c r="P96" s="1"/>
  <c r="T96" s="1"/>
  <c r="J89" i="158"/>
  <c r="N89"/>
  <c r="R89" s="1"/>
  <c r="N89" i="159"/>
  <c r="R89" s="1"/>
  <c r="J89"/>
  <c r="J90" i="160"/>
  <c r="N90"/>
  <c r="R90" s="1"/>
  <c r="J111" i="144"/>
  <c r="M123" i="140"/>
  <c r="Q123" s="1"/>
  <c r="L123"/>
  <c r="P123" s="1"/>
  <c r="T123" s="1"/>
  <c r="M125" i="141"/>
  <c r="Q125" s="1"/>
  <c r="L125"/>
  <c r="P125" s="1"/>
  <c r="T125" s="1"/>
  <c r="J114" i="142"/>
  <c r="L126" i="140"/>
  <c r="P126" s="1"/>
  <c r="T126" s="1"/>
  <c r="M126"/>
  <c r="Q126" s="1"/>
  <c r="N275" i="93"/>
  <c r="R275" s="1"/>
  <c r="J275"/>
  <c r="M179" i="123"/>
  <c r="Q179" s="1"/>
  <c r="L179"/>
  <c r="P179" s="1"/>
  <c r="T179" s="1"/>
  <c r="J123" i="139"/>
  <c r="N123"/>
  <c r="R123" s="1"/>
  <c r="M127" i="140"/>
  <c r="Q127" s="1"/>
  <c r="L127"/>
  <c r="P127" s="1"/>
  <c r="T127" s="1"/>
  <c r="L93" i="153"/>
  <c r="P93" s="1"/>
  <c r="T93" s="1"/>
  <c r="L116" i="144"/>
  <c r="P116" s="1"/>
  <c r="T116" s="1"/>
  <c r="L182" i="123"/>
  <c r="P182" s="1"/>
  <c r="T182" s="1"/>
  <c r="M182"/>
  <c r="Q182" s="1"/>
  <c r="J182"/>
  <c r="N182"/>
  <c r="R182" s="1"/>
  <c r="L121" i="137"/>
  <c r="P121" s="1"/>
  <c r="T121" s="1"/>
  <c r="M121"/>
  <c r="Q121" s="1"/>
  <c r="N130" i="140"/>
  <c r="R130" s="1"/>
  <c r="J130"/>
  <c r="L109" i="143"/>
  <c r="P109" s="1"/>
  <c r="T109" s="1"/>
  <c r="J108" i="144"/>
  <c r="J96" i="153"/>
  <c r="L113" i="143"/>
  <c r="P113" s="1"/>
  <c r="T113" s="1"/>
  <c r="L273" i="93"/>
  <c r="P273" s="1"/>
  <c r="T273" s="1"/>
  <c r="M273"/>
  <c r="Q273" s="1"/>
  <c r="L126" i="137"/>
  <c r="P126" s="1"/>
  <c r="T126" s="1"/>
  <c r="M126"/>
  <c r="Q126" s="1"/>
  <c r="J114" i="144"/>
  <c r="N122" i="139"/>
  <c r="R122" s="1"/>
  <c r="J122"/>
  <c r="N126" i="140"/>
  <c r="R126" s="1"/>
  <c r="J126"/>
  <c r="L105" i="142"/>
  <c r="P105" s="1"/>
  <c r="T105" s="1"/>
  <c r="L104" i="145"/>
  <c r="P104" s="1"/>
  <c r="T104" s="1"/>
  <c r="J93" i="153"/>
  <c r="L126" i="139"/>
  <c r="P126" s="1"/>
  <c r="T126" s="1"/>
  <c r="M126"/>
  <c r="Q126" s="1"/>
  <c r="L108" i="142"/>
  <c r="P108" s="1"/>
  <c r="T108" s="1"/>
  <c r="J108" i="143"/>
  <c r="J121" i="137"/>
  <c r="N121"/>
  <c r="R121" s="1"/>
  <c r="M127" i="139"/>
  <c r="Q127" s="1"/>
  <c r="L127"/>
  <c r="P127" s="1"/>
  <c r="T127" s="1"/>
  <c r="L120" i="141"/>
  <c r="P120" s="1"/>
  <c r="T120" s="1"/>
  <c r="M120"/>
  <c r="Q120" s="1"/>
  <c r="L109" i="142"/>
  <c r="P109" s="1"/>
  <c r="T109" s="1"/>
  <c r="J109" i="143"/>
  <c r="L108" i="145"/>
  <c r="P108" s="1"/>
  <c r="T108" s="1"/>
  <c r="M90" i="158"/>
  <c r="Q90" s="1"/>
  <c r="L90"/>
  <c r="P90" s="1"/>
  <c r="T90" s="1"/>
  <c r="M90" i="159"/>
  <c r="Q90" s="1"/>
  <c r="L90"/>
  <c r="P90" s="1"/>
  <c r="T90" s="1"/>
  <c r="L91" i="160"/>
  <c r="P91" s="1"/>
  <c r="T91" s="1"/>
  <c r="M91"/>
  <c r="Q91" s="1"/>
  <c r="L91" i="153"/>
  <c r="P91" s="1"/>
  <c r="T91" s="1"/>
  <c r="M126" i="141"/>
  <c r="Q126" s="1"/>
  <c r="L126"/>
  <c r="P126" s="1"/>
  <c r="T126" s="1"/>
  <c r="J92" i="153"/>
  <c r="N179" i="123"/>
  <c r="R179" s="1"/>
  <c r="J179"/>
  <c r="N180"/>
  <c r="R180" s="1"/>
  <c r="J180"/>
  <c r="L278" i="93"/>
  <c r="P278" s="1"/>
  <c r="T278" s="1"/>
  <c r="M278"/>
  <c r="Q278" s="1"/>
  <c r="N127" i="139"/>
  <c r="R127" s="1"/>
  <c r="J127"/>
  <c r="M131" i="140"/>
  <c r="Q131" s="1"/>
  <c r="L131"/>
  <c r="P131" s="1"/>
  <c r="T131" s="1"/>
  <c r="N120" i="141"/>
  <c r="R120" s="1"/>
  <c r="J120"/>
  <c r="J109" i="142"/>
  <c r="L109" i="144"/>
  <c r="P109" s="1"/>
  <c r="T109" s="1"/>
  <c r="J108" i="145"/>
  <c r="L97" i="153"/>
  <c r="P97" s="1"/>
  <c r="T97" s="1"/>
  <c r="N90" i="158"/>
  <c r="R90" s="1"/>
  <c r="J90"/>
  <c r="N90" i="159"/>
  <c r="R90" s="1"/>
  <c r="J90"/>
  <c r="J91" i="160"/>
  <c r="N91"/>
  <c r="R91" s="1"/>
  <c r="N187" i="123"/>
  <c r="R187" s="1"/>
  <c r="J187"/>
  <c r="N273" i="93"/>
  <c r="R273" s="1"/>
  <c r="J273"/>
  <c r="L115" i="144"/>
  <c r="P115" s="1"/>
  <c r="T115" s="1"/>
  <c r="M275" i="93"/>
  <c r="Q275" s="1"/>
  <c r="L275"/>
  <c r="P275" s="1"/>
  <c r="T275" s="1"/>
  <c r="J115" i="144"/>
  <c r="M127" i="141"/>
  <c r="Q127" s="1"/>
  <c r="L127"/>
  <c r="P127" s="1"/>
  <c r="T127" s="1"/>
  <c r="N127" i="140"/>
  <c r="R127" s="1"/>
  <c r="J127"/>
  <c r="J128"/>
  <c r="N128"/>
  <c r="R128" s="1"/>
  <c r="M183" i="123"/>
  <c r="Q183" s="1"/>
  <c r="L183"/>
  <c r="P183" s="1"/>
  <c r="T183" s="1"/>
  <c r="N183"/>
  <c r="R183" s="1"/>
  <c r="J183"/>
  <c r="L122" i="137"/>
  <c r="P122" s="1"/>
  <c r="T122" s="1"/>
  <c r="M122"/>
  <c r="Q122" s="1"/>
  <c r="J131" i="140"/>
  <c r="N131"/>
  <c r="R131" s="1"/>
  <c r="L110" i="143"/>
  <c r="P110" s="1"/>
  <c r="T110" s="1"/>
  <c r="J109" i="144"/>
  <c r="J97" i="153"/>
  <c r="M124" i="137"/>
  <c r="Q124" s="1"/>
  <c r="L124"/>
  <c r="P124" s="1"/>
  <c r="T124" s="1"/>
  <c r="N130" i="139"/>
  <c r="R130" s="1"/>
  <c r="J130"/>
  <c r="M269" i="93"/>
  <c r="Q269" s="1"/>
  <c r="L269"/>
  <c r="P269" s="1"/>
  <c r="T269" s="1"/>
  <c r="N269"/>
  <c r="R269" s="1"/>
  <c r="J269"/>
  <c r="J122" i="137"/>
  <c r="N122"/>
  <c r="R122" s="1"/>
  <c r="M128" i="139"/>
  <c r="Q128" s="1"/>
  <c r="L128"/>
  <c r="P128" s="1"/>
  <c r="T128" s="1"/>
  <c r="M121" i="141"/>
  <c r="Q121" s="1"/>
  <c r="L121"/>
  <c r="P121" s="1"/>
  <c r="T121" s="1"/>
  <c r="L110" i="142"/>
  <c r="P110" s="1"/>
  <c r="T110" s="1"/>
  <c r="J110" i="143"/>
  <c r="L109" i="145"/>
  <c r="P109" s="1"/>
  <c r="T109" s="1"/>
  <c r="M91" i="158"/>
  <c r="Q91" s="1"/>
  <c r="L91"/>
  <c r="P91" s="1"/>
  <c r="T91" s="1"/>
  <c r="M91" i="159"/>
  <c r="Q91" s="1"/>
  <c r="L91"/>
  <c r="P91" s="1"/>
  <c r="T91" s="1"/>
  <c r="L92" i="160"/>
  <c r="P92" s="1"/>
  <c r="T92" s="1"/>
  <c r="M92"/>
  <c r="Q92" s="1"/>
  <c r="L114" i="142"/>
  <c r="P114" s="1"/>
  <c r="T114" s="1"/>
  <c r="N128" i="139"/>
  <c r="R128" s="1"/>
  <c r="J128"/>
  <c r="N121" i="141"/>
  <c r="R121" s="1"/>
  <c r="J121"/>
  <c r="J110" i="142"/>
  <c r="L110" i="144"/>
  <c r="P110" s="1"/>
  <c r="T110" s="1"/>
  <c r="J109" i="145"/>
  <c r="L98" i="153"/>
  <c r="P98" s="1"/>
  <c r="T98" s="1"/>
  <c r="N91" i="158"/>
  <c r="R91" s="1"/>
  <c r="J91"/>
  <c r="N91" i="159"/>
  <c r="R91" s="1"/>
  <c r="J91"/>
  <c r="N92" i="160"/>
  <c r="R92" s="1"/>
  <c r="J92"/>
  <c r="L100" i="143"/>
  <c r="P100" s="1"/>
  <c r="T100" s="1"/>
  <c r="J87" i="153"/>
  <c r="M149" i="124"/>
  <c r="Q149" s="1"/>
  <c r="L149"/>
  <c r="P149" s="1"/>
  <c r="T149" s="1"/>
  <c r="M183" i="109"/>
  <c r="Q183" s="1"/>
  <c r="L183"/>
  <c r="P183" s="1"/>
  <c r="T183" s="1"/>
  <c r="L263" i="84"/>
  <c r="P263" s="1"/>
  <c r="T263" s="1"/>
  <c r="M263"/>
  <c r="Q263" s="1"/>
  <c r="J100" i="143"/>
  <c r="J255" i="84"/>
  <c r="N255"/>
  <c r="R255" s="1"/>
  <c r="N179" i="109"/>
  <c r="R179" s="1"/>
  <c r="J179"/>
  <c r="N180"/>
  <c r="R180" s="1"/>
  <c r="J180"/>
  <c r="J247" i="86"/>
  <c r="N247"/>
  <c r="R247" s="1"/>
  <c r="M174" i="123"/>
  <c r="Q174" s="1"/>
  <c r="L174"/>
  <c r="P174" s="1"/>
  <c r="T174" s="1"/>
  <c r="L100" i="144"/>
  <c r="P100" s="1"/>
  <c r="T100" s="1"/>
  <c r="L88" i="153"/>
  <c r="P88" s="1"/>
  <c r="T88" s="1"/>
  <c r="M255" i="84"/>
  <c r="Q255" s="1"/>
  <c r="L255"/>
  <c r="P255" s="1"/>
  <c r="T255" s="1"/>
  <c r="M179" i="109"/>
  <c r="Q179" s="1"/>
  <c r="L179"/>
  <c r="P179" s="1"/>
  <c r="T179" s="1"/>
  <c r="M180"/>
  <c r="Q180" s="1"/>
  <c r="L180"/>
  <c r="P180" s="1"/>
  <c r="T180" s="1"/>
  <c r="N261" i="84"/>
  <c r="R261" s="1"/>
  <c r="J261"/>
  <c r="M247" i="86"/>
  <c r="Q247" s="1"/>
  <c r="L247"/>
  <c r="P247" s="1"/>
  <c r="T247" s="1"/>
  <c r="M63" i="139"/>
  <c r="Q63" s="1"/>
  <c r="N237" i="86"/>
  <c r="R237" s="1"/>
  <c r="J237"/>
  <c r="N174" i="109"/>
  <c r="R174" s="1"/>
  <c r="J174"/>
  <c r="N239" i="86"/>
  <c r="R239" s="1"/>
  <c r="J239"/>
  <c r="M261" i="84"/>
  <c r="Q261" s="1"/>
  <c r="L261"/>
  <c r="P261" s="1"/>
  <c r="T261" s="1"/>
  <c r="N24" i="169"/>
  <c r="R24" s="1"/>
  <c r="N56"/>
  <c r="R56" s="1"/>
  <c r="N56" i="139"/>
  <c r="R56" s="1"/>
  <c r="J56"/>
  <c r="L100" i="145"/>
  <c r="P100" s="1"/>
  <c r="T100" s="1"/>
  <c r="J258" i="84"/>
  <c r="N258"/>
  <c r="R258" s="1"/>
  <c r="N245" i="86"/>
  <c r="R245" s="1"/>
  <c r="J245"/>
  <c r="M258" i="84"/>
  <c r="Q258" s="1"/>
  <c r="L258"/>
  <c r="P258" s="1"/>
  <c r="T258" s="1"/>
  <c r="M245" i="86"/>
  <c r="Q245" s="1"/>
  <c r="L245"/>
  <c r="P245" s="1"/>
  <c r="T245" s="1"/>
  <c r="M59" i="137"/>
  <c r="Q59" s="1"/>
  <c r="N117" i="132"/>
  <c r="R117" s="1"/>
  <c r="J117"/>
  <c r="M236" i="86"/>
  <c r="Q236" s="1"/>
  <c r="L236"/>
  <c r="P236" s="1"/>
  <c r="T236" s="1"/>
  <c r="M261" i="93"/>
  <c r="Q261" s="1"/>
  <c r="L261"/>
  <c r="P261" s="1"/>
  <c r="T261" s="1"/>
  <c r="N242" i="86"/>
  <c r="R242" s="1"/>
  <c r="J242"/>
  <c r="N138" i="132"/>
  <c r="R138" s="1"/>
  <c r="J138"/>
  <c r="M227" i="86"/>
  <c r="Q227" s="1"/>
  <c r="L227"/>
  <c r="P227" s="1"/>
  <c r="T227" s="1"/>
  <c r="M138" i="132"/>
  <c r="Q138" s="1"/>
  <c r="L138"/>
  <c r="P138" s="1"/>
  <c r="T138" s="1"/>
  <c r="J246" i="86"/>
  <c r="N246"/>
  <c r="R246" s="1"/>
  <c r="N55" i="139"/>
  <c r="R55" s="1"/>
  <c r="J55"/>
  <c r="L102" i="142"/>
  <c r="P102" s="1"/>
  <c r="T102" s="1"/>
  <c r="N146" i="109"/>
  <c r="R146" s="1"/>
  <c r="J146"/>
  <c r="N151" i="124"/>
  <c r="R151" s="1"/>
  <c r="J151"/>
  <c r="L246" i="86"/>
  <c r="P246" s="1"/>
  <c r="T246" s="1"/>
  <c r="M246"/>
  <c r="Q246" s="1"/>
  <c r="J101" i="137"/>
  <c r="N101"/>
  <c r="R101" s="1"/>
  <c r="N59"/>
  <c r="R59" s="1"/>
  <c r="J59"/>
  <c r="M239" i="93"/>
  <c r="Q239" s="1"/>
  <c r="L239"/>
  <c r="P239" s="1"/>
  <c r="T239" s="1"/>
  <c r="M224" i="84"/>
  <c r="Q224" s="1"/>
  <c r="M151" i="124"/>
  <c r="Q151" s="1"/>
  <c r="L151"/>
  <c r="P151" s="1"/>
  <c r="T151" s="1"/>
  <c r="N96" i="139"/>
  <c r="R96" s="1"/>
  <c r="J96"/>
  <c r="N118"/>
  <c r="R118" s="1"/>
  <c r="J118"/>
  <c r="M154" i="123"/>
  <c r="Q154" s="1"/>
  <c r="L154"/>
  <c r="P154" s="1"/>
  <c r="T154" s="1"/>
  <c r="M114" i="137"/>
  <c r="Q114" s="1"/>
  <c r="L114"/>
  <c r="P114" s="1"/>
  <c r="T114" s="1"/>
  <c r="N172" i="109"/>
  <c r="R172" s="1"/>
  <c r="J172"/>
  <c r="N182"/>
  <c r="R182" s="1"/>
  <c r="J182"/>
  <c r="N262" i="84"/>
  <c r="R262" s="1"/>
  <c r="J262"/>
  <c r="J142" i="132"/>
  <c r="N142"/>
  <c r="R142" s="1"/>
  <c r="J114" i="124"/>
  <c r="N114"/>
  <c r="R114" s="1"/>
  <c r="L118" i="139"/>
  <c r="P118" s="1"/>
  <c r="T118" s="1"/>
  <c r="M118"/>
  <c r="Q118" s="1"/>
  <c r="N237" i="84"/>
  <c r="R237" s="1"/>
  <c r="J237"/>
  <c r="M240" i="93"/>
  <c r="Q240" s="1"/>
  <c r="L240"/>
  <c r="P240" s="1"/>
  <c r="T240" s="1"/>
  <c r="N148" i="124"/>
  <c r="R148" s="1"/>
  <c r="J148"/>
  <c r="M182" i="109"/>
  <c r="Q182" s="1"/>
  <c r="L182"/>
  <c r="P182" s="1"/>
  <c r="T182" s="1"/>
  <c r="M262" i="84"/>
  <c r="Q262" s="1"/>
  <c r="L262"/>
  <c r="P262" s="1"/>
  <c r="T262" s="1"/>
  <c r="M142" i="132"/>
  <c r="Q142" s="1"/>
  <c r="L142"/>
  <c r="P142" s="1"/>
  <c r="T142" s="1"/>
  <c r="M148" i="124"/>
  <c r="Q148" s="1"/>
  <c r="L148"/>
  <c r="P148" s="1"/>
  <c r="T148" s="1"/>
  <c r="N184" i="109"/>
  <c r="R184" s="1"/>
  <c r="J184"/>
  <c r="J176" i="123"/>
  <c r="N176"/>
  <c r="R176" s="1"/>
  <c r="M155"/>
  <c r="Q155" s="1"/>
  <c r="L155"/>
  <c r="P155" s="1"/>
  <c r="T155" s="1"/>
  <c r="N171" i="109"/>
  <c r="R171" s="1"/>
  <c r="J171"/>
  <c r="J260" i="84"/>
  <c r="N260"/>
  <c r="R260" s="1"/>
  <c r="M184" i="109"/>
  <c r="Q184" s="1"/>
  <c r="L184"/>
  <c r="P184" s="1"/>
  <c r="T184" s="1"/>
  <c r="N155" i="124"/>
  <c r="R155" s="1"/>
  <c r="J155"/>
  <c r="M249" i="93"/>
  <c r="Q249" s="1"/>
  <c r="L249"/>
  <c r="P249" s="1"/>
  <c r="T249" s="1"/>
  <c r="N151" i="109"/>
  <c r="R151" s="1"/>
  <c r="J151"/>
  <c r="N135" i="132"/>
  <c r="R135" s="1"/>
  <c r="J135"/>
  <c r="N241" i="86"/>
  <c r="R241" s="1"/>
  <c r="J241"/>
  <c r="M260" i="84"/>
  <c r="Q260" s="1"/>
  <c r="L260"/>
  <c r="P260" s="1"/>
  <c r="T260" s="1"/>
  <c r="M155" i="124"/>
  <c r="Q155" s="1"/>
  <c r="L155"/>
  <c r="P155" s="1"/>
  <c r="T155" s="1"/>
  <c r="N238" i="93"/>
  <c r="R238" s="1"/>
  <c r="J238"/>
  <c r="N249"/>
  <c r="R249" s="1"/>
  <c r="J249"/>
  <c r="N204"/>
  <c r="R204" s="1"/>
  <c r="J204"/>
  <c r="N154" i="123"/>
  <c r="R154" s="1"/>
  <c r="J154"/>
  <c r="J242" i="93"/>
  <c r="N242"/>
  <c r="R242" s="1"/>
  <c r="M135" i="132"/>
  <c r="Q135" s="1"/>
  <c r="L135"/>
  <c r="P135" s="1"/>
  <c r="T135" s="1"/>
  <c r="N244" i="86"/>
  <c r="R244" s="1"/>
  <c r="J244"/>
  <c r="N207" i="93"/>
  <c r="R207" s="1"/>
  <c r="J207"/>
  <c r="M212"/>
  <c r="Q212" s="1"/>
  <c r="L212"/>
  <c r="P212" s="1"/>
  <c r="T212" s="1"/>
  <c r="M232"/>
  <c r="Q232" s="1"/>
  <c r="L232"/>
  <c r="P232" s="1"/>
  <c r="T232" s="1"/>
  <c r="M225" i="86"/>
  <c r="Q225" s="1"/>
  <c r="L225"/>
  <c r="P225" s="1"/>
  <c r="T225" s="1"/>
  <c r="M129" i="124"/>
  <c r="Q129" s="1"/>
  <c r="L129"/>
  <c r="P129" s="1"/>
  <c r="T129" s="1"/>
  <c r="M221" i="93"/>
  <c r="Q221" s="1"/>
  <c r="L221"/>
  <c r="P221" s="1"/>
  <c r="T221" s="1"/>
  <c r="M163" i="109"/>
  <c r="Q163" s="1"/>
  <c r="L163"/>
  <c r="P163" s="1"/>
  <c r="T163" s="1"/>
  <c r="M133" i="124"/>
  <c r="Q133" s="1"/>
  <c r="L133"/>
  <c r="P133" s="1"/>
  <c r="T133" s="1"/>
  <c r="M64" i="139"/>
  <c r="Q64" s="1"/>
  <c r="N232" i="93"/>
  <c r="R232" s="1"/>
  <c r="J232"/>
  <c r="N225" i="86"/>
  <c r="R225" s="1"/>
  <c r="J225"/>
  <c r="M69" i="139"/>
  <c r="Q69" s="1"/>
  <c r="M249" i="84"/>
  <c r="Q249" s="1"/>
  <c r="L249"/>
  <c r="P249" s="1"/>
  <c r="T249" s="1"/>
  <c r="L222" i="93"/>
  <c r="P222" s="1"/>
  <c r="T222" s="1"/>
  <c r="M222"/>
  <c r="Q222" s="1"/>
  <c r="N143" i="124"/>
  <c r="R143" s="1"/>
  <c r="J143"/>
  <c r="M104" i="132"/>
  <c r="Q104" s="1"/>
  <c r="J100" i="144"/>
  <c r="N113" i="137"/>
  <c r="R113" s="1"/>
  <c r="J113"/>
  <c r="M92"/>
  <c r="Q92" s="1"/>
  <c r="L92"/>
  <c r="P92" s="1"/>
  <c r="T92" s="1"/>
  <c r="J58" i="139"/>
  <c r="N58"/>
  <c r="R58" s="1"/>
  <c r="M149" i="109"/>
  <c r="Q149" s="1"/>
  <c r="L149"/>
  <c r="P149" s="1"/>
  <c r="T149" s="1"/>
  <c r="M64" i="137"/>
  <c r="Q64" s="1"/>
  <c r="N250" i="84"/>
  <c r="R250" s="1"/>
  <c r="J250"/>
  <c r="N236" i="86"/>
  <c r="R236" s="1"/>
  <c r="J236"/>
  <c r="M136" i="124"/>
  <c r="Q136" s="1"/>
  <c r="L136"/>
  <c r="P136" s="1"/>
  <c r="T136" s="1"/>
  <c r="N122" i="123"/>
  <c r="R122" s="1"/>
  <c r="J122"/>
  <c r="N164" i="109"/>
  <c r="R164" s="1"/>
  <c r="J164"/>
  <c r="N228" i="86"/>
  <c r="R228" s="1"/>
  <c r="J228"/>
  <c r="M118" i="132"/>
  <c r="Q118" s="1"/>
  <c r="M240" i="84"/>
  <c r="Q240" s="1"/>
  <c r="L240"/>
  <c r="P240" s="1"/>
  <c r="T240" s="1"/>
  <c r="N155" i="123"/>
  <c r="R155" s="1"/>
  <c r="J155"/>
  <c r="M116"/>
  <c r="Q116" s="1"/>
  <c r="L105" i="137"/>
  <c r="P105" s="1"/>
  <c r="T105" s="1"/>
  <c r="M105"/>
  <c r="Q105" s="1"/>
  <c r="N177" i="123"/>
  <c r="R177" s="1"/>
  <c r="J177"/>
  <c r="M156"/>
  <c r="Q156" s="1"/>
  <c r="L156"/>
  <c r="P156" s="1"/>
  <c r="T156" s="1"/>
  <c r="N133" i="132"/>
  <c r="R133" s="1"/>
  <c r="J133"/>
  <c r="M116" i="137"/>
  <c r="Q116" s="1"/>
  <c r="L116"/>
  <c r="P116" s="1"/>
  <c r="T116" s="1"/>
  <c r="J105"/>
  <c r="N105"/>
  <c r="R105" s="1"/>
  <c r="M111" i="139"/>
  <c r="Q111" s="1"/>
  <c r="L111"/>
  <c r="P111" s="1"/>
  <c r="T111" s="1"/>
  <c r="M223" i="84"/>
  <c r="Q223" s="1"/>
  <c r="N111" i="139"/>
  <c r="R111" s="1"/>
  <c r="J111"/>
  <c r="M90"/>
  <c r="Q90" s="1"/>
  <c r="L90"/>
  <c r="P90" s="1"/>
  <c r="T90" s="1"/>
  <c r="J104" i="142"/>
  <c r="N162" i="109"/>
  <c r="R162" s="1"/>
  <c r="J162"/>
  <c r="M221" i="84"/>
  <c r="Q221" s="1"/>
  <c r="M113" i="123"/>
  <c r="Q113" s="1"/>
  <c r="N57" i="137"/>
  <c r="R57" s="1"/>
  <c r="J57"/>
  <c r="M138" i="124"/>
  <c r="Q138" s="1"/>
  <c r="L138"/>
  <c r="P138" s="1"/>
  <c r="T138" s="1"/>
  <c r="J148" i="109"/>
  <c r="N148"/>
  <c r="R148" s="1"/>
  <c r="N107" i="132"/>
  <c r="R107" s="1"/>
  <c r="J107"/>
  <c r="L121" i="124"/>
  <c r="P121" s="1"/>
  <c r="T121" s="1"/>
  <c r="M121"/>
  <c r="Q121" s="1"/>
  <c r="J65" i="139"/>
  <c r="N65"/>
  <c r="R65" s="1"/>
  <c r="L125" i="123"/>
  <c r="P125" s="1"/>
  <c r="T125" s="1"/>
  <c r="M125"/>
  <c r="Q125" s="1"/>
  <c r="N234" i="84"/>
  <c r="R234" s="1"/>
  <c r="J234"/>
  <c r="N230" i="86"/>
  <c r="R230" s="1"/>
  <c r="J230"/>
  <c r="M236" i="84"/>
  <c r="Q236" s="1"/>
  <c r="L236"/>
  <c r="P236" s="1"/>
  <c r="T236" s="1"/>
  <c r="J243"/>
  <c r="N243"/>
  <c r="R243" s="1"/>
  <c r="M73" i="137"/>
  <c r="Q73" s="1"/>
  <c r="M159" i="109"/>
  <c r="Q159" s="1"/>
  <c r="L159"/>
  <c r="P159" s="1"/>
  <c r="T159" s="1"/>
  <c r="N221" i="86"/>
  <c r="R221" s="1"/>
  <c r="J221"/>
  <c r="N169" i="109"/>
  <c r="R169" s="1"/>
  <c r="J169"/>
  <c r="N264" i="93"/>
  <c r="R264" s="1"/>
  <c r="J264"/>
  <c r="M243"/>
  <c r="Q243" s="1"/>
  <c r="L243"/>
  <c r="P243" s="1"/>
  <c r="T243" s="1"/>
  <c r="M168" i="123"/>
  <c r="Q168" s="1"/>
  <c r="L168"/>
  <c r="P168" s="1"/>
  <c r="T168" s="1"/>
  <c r="N157"/>
  <c r="R157" s="1"/>
  <c r="J157"/>
  <c r="J117" i="137"/>
  <c r="N117"/>
  <c r="R117" s="1"/>
  <c r="M96"/>
  <c r="Q96" s="1"/>
  <c r="L96"/>
  <c r="P96" s="1"/>
  <c r="T96" s="1"/>
  <c r="N112" i="139"/>
  <c r="R112" s="1"/>
  <c r="J112"/>
  <c r="M91"/>
  <c r="Q91" s="1"/>
  <c r="L91"/>
  <c r="P91" s="1"/>
  <c r="T91" s="1"/>
  <c r="J105" i="143"/>
  <c r="M134" i="132"/>
  <c r="Q134" s="1"/>
  <c r="L134"/>
  <c r="P134" s="1"/>
  <c r="T134" s="1"/>
  <c r="N257" i="84"/>
  <c r="R257" s="1"/>
  <c r="J257"/>
  <c r="L244" i="86"/>
  <c r="P244" s="1"/>
  <c r="T244" s="1"/>
  <c r="M244"/>
  <c r="Q244" s="1"/>
  <c r="N153" i="124"/>
  <c r="R153" s="1"/>
  <c r="J153"/>
  <c r="N186" i="109"/>
  <c r="R186" s="1"/>
  <c r="J186"/>
  <c r="M91" i="137"/>
  <c r="Q91" s="1"/>
  <c r="L91"/>
  <c r="P91" s="1"/>
  <c r="T91" s="1"/>
  <c r="M105" i="132"/>
  <c r="Q105" s="1"/>
  <c r="N205" i="93"/>
  <c r="R205" s="1"/>
  <c r="J205"/>
  <c r="N225" i="84"/>
  <c r="R225" s="1"/>
  <c r="J225"/>
  <c r="M225"/>
  <c r="Q225" s="1"/>
  <c r="L225"/>
  <c r="P225" s="1"/>
  <c r="T225" s="1"/>
  <c r="M234" i="93"/>
  <c r="Q234" s="1"/>
  <c r="L234"/>
  <c r="P234" s="1"/>
  <c r="T234" s="1"/>
  <c r="N222"/>
  <c r="R222" s="1"/>
  <c r="J222"/>
  <c r="J241" i="84"/>
  <c r="N241"/>
  <c r="R241" s="1"/>
  <c r="N103" i="137"/>
  <c r="R103" s="1"/>
  <c r="J103"/>
  <c r="M252" i="84"/>
  <c r="Q252" s="1"/>
  <c r="L252"/>
  <c r="P252" s="1"/>
  <c r="T252" s="1"/>
  <c r="M203" i="93"/>
  <c r="Q203" s="1"/>
  <c r="L203"/>
  <c r="P203" s="1"/>
  <c r="T203" s="1"/>
  <c r="M210" i="86"/>
  <c r="Q210" s="1"/>
  <c r="M122" i="123"/>
  <c r="Q122" s="1"/>
  <c r="L122"/>
  <c r="P122" s="1"/>
  <c r="T122" s="1"/>
  <c r="M116" i="124"/>
  <c r="Q116" s="1"/>
  <c r="L206" i="93"/>
  <c r="P206" s="1"/>
  <c r="T206" s="1"/>
  <c r="M206"/>
  <c r="Q206" s="1"/>
  <c r="M121" i="123"/>
  <c r="Q121" s="1"/>
  <c r="L121"/>
  <c r="P121" s="1"/>
  <c r="T121" s="1"/>
  <c r="N155" i="109"/>
  <c r="R155" s="1"/>
  <c r="J155"/>
  <c r="N235" i="84"/>
  <c r="R235" s="1"/>
  <c r="J235"/>
  <c r="N242"/>
  <c r="R242" s="1"/>
  <c r="J242"/>
  <c r="N160" i="109"/>
  <c r="R160" s="1"/>
  <c r="J160"/>
  <c r="N170"/>
  <c r="R170" s="1"/>
  <c r="J170"/>
  <c r="M167" i="123"/>
  <c r="Q167" s="1"/>
  <c r="L167"/>
  <c r="P167" s="1"/>
  <c r="T167" s="1"/>
  <c r="L104" i="142"/>
  <c r="P104" s="1"/>
  <c r="T104" s="1"/>
  <c r="L103" i="145"/>
  <c r="P103" s="1"/>
  <c r="T103" s="1"/>
  <c r="M106" i="137"/>
  <c r="Q106" s="1"/>
  <c r="L106"/>
  <c r="P106" s="1"/>
  <c r="T106" s="1"/>
  <c r="N95"/>
  <c r="R95" s="1"/>
  <c r="J95"/>
  <c r="M220" i="84"/>
  <c r="Q220" s="1"/>
  <c r="M120" i="124"/>
  <c r="Q120" s="1"/>
  <c r="N146" i="123"/>
  <c r="R146" s="1"/>
  <c r="J146"/>
  <c r="M112" i="139"/>
  <c r="Q112" s="1"/>
  <c r="L112"/>
  <c r="P112" s="1"/>
  <c r="T112" s="1"/>
  <c r="N101"/>
  <c r="R101" s="1"/>
  <c r="J101"/>
  <c r="L105" i="143"/>
  <c r="P105" s="1"/>
  <c r="T105" s="1"/>
  <c r="J104" i="144"/>
  <c r="L160" i="109"/>
  <c r="P160" s="1"/>
  <c r="T160" s="1"/>
  <c r="M160"/>
  <c r="Q160" s="1"/>
  <c r="M169"/>
  <c r="Q169" s="1"/>
  <c r="L169"/>
  <c r="P169" s="1"/>
  <c r="T169" s="1"/>
  <c r="L240" i="86"/>
  <c r="P240" s="1"/>
  <c r="T240" s="1"/>
  <c r="M240"/>
  <c r="Q240" s="1"/>
  <c r="N168" i="123"/>
  <c r="R168" s="1"/>
  <c r="J168"/>
  <c r="M147"/>
  <c r="Q147" s="1"/>
  <c r="L147"/>
  <c r="P147" s="1"/>
  <c r="T147" s="1"/>
  <c r="L107" i="137"/>
  <c r="P107" s="1"/>
  <c r="T107" s="1"/>
  <c r="M107"/>
  <c r="Q107" s="1"/>
  <c r="N96"/>
  <c r="R96" s="1"/>
  <c r="J96"/>
  <c r="M102" i="139"/>
  <c r="Q102" s="1"/>
  <c r="L102"/>
  <c r="P102" s="1"/>
  <c r="T102" s="1"/>
  <c r="N91"/>
  <c r="R91" s="1"/>
  <c r="J91"/>
  <c r="L105" i="144"/>
  <c r="P105" s="1"/>
  <c r="T105" s="1"/>
  <c r="M257" i="84"/>
  <c r="Q257" s="1"/>
  <c r="L257"/>
  <c r="P257" s="1"/>
  <c r="T257" s="1"/>
  <c r="L153" i="124"/>
  <c r="P153" s="1"/>
  <c r="T153" s="1"/>
  <c r="M153"/>
  <c r="Q153" s="1"/>
  <c r="M186" i="109"/>
  <c r="Q186" s="1"/>
  <c r="L186"/>
  <c r="P186" s="1"/>
  <c r="T186" s="1"/>
  <c r="M56" i="137"/>
  <c r="Q56" s="1"/>
  <c r="J248" i="93"/>
  <c r="N248"/>
  <c r="R248" s="1"/>
  <c r="M107" i="139"/>
  <c r="Q107" s="1"/>
  <c r="L107"/>
  <c r="P107" s="1"/>
  <c r="T107" s="1"/>
  <c r="N105" i="132"/>
  <c r="R105" s="1"/>
  <c r="J105"/>
  <c r="M111"/>
  <c r="Q111" s="1"/>
  <c r="N163" i="123"/>
  <c r="R163" s="1"/>
  <c r="J163"/>
  <c r="M227" i="84"/>
  <c r="Q227" s="1"/>
  <c r="L227"/>
  <c r="P227" s="1"/>
  <c r="T227" s="1"/>
  <c r="M54" i="137"/>
  <c r="Q54" s="1"/>
  <c r="M134" i="124"/>
  <c r="Q134" s="1"/>
  <c r="L134"/>
  <c r="P134" s="1"/>
  <c r="T134" s="1"/>
  <c r="N228" i="84"/>
  <c r="R228" s="1"/>
  <c r="J228"/>
  <c r="N226" i="86"/>
  <c r="R226" s="1"/>
  <c r="J226"/>
  <c r="M250" i="84"/>
  <c r="Q250" s="1"/>
  <c r="L250"/>
  <c r="P250" s="1"/>
  <c r="T250" s="1"/>
  <c r="M109" i="139"/>
  <c r="Q109" s="1"/>
  <c r="L109"/>
  <c r="P109" s="1"/>
  <c r="T109" s="1"/>
  <c r="M165" i="123"/>
  <c r="Q165" s="1"/>
  <c r="L165"/>
  <c r="P165" s="1"/>
  <c r="T165" s="1"/>
  <c r="M104" i="137"/>
  <c r="Q104" s="1"/>
  <c r="L104"/>
  <c r="P104" s="1"/>
  <c r="T104" s="1"/>
  <c r="N120" i="139"/>
  <c r="R120" s="1"/>
  <c r="J120"/>
  <c r="L102" i="145"/>
  <c r="P102" s="1"/>
  <c r="T102" s="1"/>
  <c r="L177" i="123"/>
  <c r="P177" s="1"/>
  <c r="T177" s="1"/>
  <c r="M177"/>
  <c r="Q177" s="1"/>
  <c r="N166"/>
  <c r="R166" s="1"/>
  <c r="J166"/>
  <c r="J223" i="84"/>
  <c r="N223"/>
  <c r="R223" s="1"/>
  <c r="N140" i="123"/>
  <c r="R140" s="1"/>
  <c r="J140"/>
  <c r="N218" i="86"/>
  <c r="R218" s="1"/>
  <c r="J218"/>
  <c r="N156" i="123"/>
  <c r="R156" s="1"/>
  <c r="J156"/>
  <c r="M115" i="140"/>
  <c r="Q115" s="1"/>
  <c r="L115"/>
  <c r="P115" s="1"/>
  <c r="T115" s="1"/>
  <c r="M111" i="123"/>
  <c r="Q111" s="1"/>
  <c r="N137" i="124"/>
  <c r="R137" s="1"/>
  <c r="J137"/>
  <c r="N120"/>
  <c r="R120" s="1"/>
  <c r="J120"/>
  <c r="M155" i="109"/>
  <c r="Q155" s="1"/>
  <c r="L155"/>
  <c r="P155" s="1"/>
  <c r="T155" s="1"/>
  <c r="N214" i="93"/>
  <c r="R214" s="1"/>
  <c r="J214"/>
  <c r="L226"/>
  <c r="P226" s="1"/>
  <c r="T226" s="1"/>
  <c r="M226"/>
  <c r="Q226" s="1"/>
  <c r="N236" i="84"/>
  <c r="R236" s="1"/>
  <c r="J236"/>
  <c r="M70" i="137"/>
  <c r="Q70" s="1"/>
  <c r="N161" i="109"/>
  <c r="R161" s="1"/>
  <c r="J161"/>
  <c r="N71" i="137"/>
  <c r="R71" s="1"/>
  <c r="J71"/>
  <c r="M170" i="109"/>
  <c r="Q170" s="1"/>
  <c r="L170"/>
  <c r="P170" s="1"/>
  <c r="T170" s="1"/>
  <c r="M178" i="123"/>
  <c r="Q178" s="1"/>
  <c r="L178"/>
  <c r="P178" s="1"/>
  <c r="T178" s="1"/>
  <c r="N167"/>
  <c r="R167" s="1"/>
  <c r="J167"/>
  <c r="M146"/>
  <c r="Q146" s="1"/>
  <c r="L146"/>
  <c r="P146" s="1"/>
  <c r="T146" s="1"/>
  <c r="J103" i="145"/>
  <c r="M112" i="123"/>
  <c r="Q112" s="1"/>
  <c r="J141"/>
  <c r="N141"/>
  <c r="R141" s="1"/>
  <c r="M60" i="139"/>
  <c r="Q60" s="1"/>
  <c r="M166" i="109"/>
  <c r="Q166" s="1"/>
  <c r="L166"/>
  <c r="P166" s="1"/>
  <c r="T166" s="1"/>
  <c r="N125" i="123"/>
  <c r="R125" s="1"/>
  <c r="J125"/>
  <c r="N226" i="93"/>
  <c r="R226" s="1"/>
  <c r="J226"/>
  <c r="M235" i="84"/>
  <c r="Q235" s="1"/>
  <c r="L235"/>
  <c r="P235" s="1"/>
  <c r="T235" s="1"/>
  <c r="L243"/>
  <c r="P243" s="1"/>
  <c r="T243" s="1"/>
  <c r="M243"/>
  <c r="Q243" s="1"/>
  <c r="M72" i="137"/>
  <c r="Q72" s="1"/>
  <c r="M71"/>
  <c r="Q71" s="1"/>
  <c r="L71"/>
  <c r="P71" s="1"/>
  <c r="T71" s="1"/>
  <c r="N111" i="124"/>
  <c r="R111" s="1"/>
  <c r="J111"/>
  <c r="M57" i="137"/>
  <c r="Q57" s="1"/>
  <c r="M142" i="123"/>
  <c r="Q142" s="1"/>
  <c r="L142"/>
  <c r="P142" s="1"/>
  <c r="T142" s="1"/>
  <c r="J138" i="124"/>
  <c r="N138"/>
  <c r="R138" s="1"/>
  <c r="M148" i="109"/>
  <c r="Q148" s="1"/>
  <c r="L148"/>
  <c r="P148" s="1"/>
  <c r="T148" s="1"/>
  <c r="J108" i="132"/>
  <c r="N108"/>
  <c r="R108" s="1"/>
  <c r="M122" i="124"/>
  <c r="Q122" s="1"/>
  <c r="L122"/>
  <c r="P122" s="1"/>
  <c r="T122" s="1"/>
  <c r="M65" i="139"/>
  <c r="Q65" s="1"/>
  <c r="M167" i="109"/>
  <c r="Q167" s="1"/>
  <c r="L167"/>
  <c r="P167" s="1"/>
  <c r="T167" s="1"/>
  <c r="N124" i="124"/>
  <c r="R124" s="1"/>
  <c r="J124"/>
  <c r="M234" i="84"/>
  <c r="Q234" s="1"/>
  <c r="L234"/>
  <c r="P234" s="1"/>
  <c r="T234" s="1"/>
  <c r="M227" i="93"/>
  <c r="Q227" s="1"/>
  <c r="L227"/>
  <c r="P227" s="1"/>
  <c r="T227" s="1"/>
  <c r="N157" i="109"/>
  <c r="R157" s="1"/>
  <c r="J157"/>
  <c r="M74" i="137"/>
  <c r="Q74" s="1"/>
  <c r="N222" i="86"/>
  <c r="R222" s="1"/>
  <c r="J222"/>
  <c r="M254" i="93"/>
  <c r="Q254" s="1"/>
  <c r="L254"/>
  <c r="P254" s="1"/>
  <c r="T254" s="1"/>
  <c r="N243"/>
  <c r="R243" s="1"/>
  <c r="J243"/>
  <c r="N112" i="124"/>
  <c r="R112" s="1"/>
  <c r="J112"/>
  <c r="N57" i="139"/>
  <c r="R57" s="1"/>
  <c r="J57"/>
  <c r="N142" i="123"/>
  <c r="R142" s="1"/>
  <c r="J142"/>
  <c r="J118"/>
  <c r="N118"/>
  <c r="R118" s="1"/>
  <c r="M107" i="132"/>
  <c r="Q107" s="1"/>
  <c r="N152" i="109"/>
  <c r="R152" s="1"/>
  <c r="J152"/>
  <c r="N167"/>
  <c r="R167" s="1"/>
  <c r="J167"/>
  <c r="M124" i="124"/>
  <c r="Q124" s="1"/>
  <c r="L124"/>
  <c r="P124" s="1"/>
  <c r="T124" s="1"/>
  <c r="N156" i="109"/>
  <c r="R156" s="1"/>
  <c r="J156"/>
  <c r="J227" i="93"/>
  <c r="N227"/>
  <c r="R227" s="1"/>
  <c r="M231" i="86"/>
  <c r="Q231" s="1"/>
  <c r="L231"/>
  <c r="P231" s="1"/>
  <c r="T231" s="1"/>
  <c r="N114" i="132"/>
  <c r="R114" s="1"/>
  <c r="J114"/>
  <c r="N158" i="109"/>
  <c r="R158" s="1"/>
  <c r="J158"/>
  <c r="M244" i="84"/>
  <c r="Q244" s="1"/>
  <c r="L244"/>
  <c r="P244" s="1"/>
  <c r="T244" s="1"/>
  <c r="M75" i="137"/>
  <c r="Q75" s="1"/>
  <c r="M161" i="109"/>
  <c r="Q161" s="1"/>
  <c r="L161"/>
  <c r="P161" s="1"/>
  <c r="T161" s="1"/>
  <c r="N223" i="86"/>
  <c r="R223" s="1"/>
  <c r="J223"/>
  <c r="M241"/>
  <c r="Q241" s="1"/>
  <c r="L241"/>
  <c r="P241" s="1"/>
  <c r="T241" s="1"/>
  <c r="M265" i="93"/>
  <c r="Q265" s="1"/>
  <c r="L265"/>
  <c r="P265" s="1"/>
  <c r="T265" s="1"/>
  <c r="J254"/>
  <c r="N254"/>
  <c r="R254" s="1"/>
  <c r="M158" i="123"/>
  <c r="Q158" s="1"/>
  <c r="L158"/>
  <c r="P158" s="1"/>
  <c r="T158" s="1"/>
  <c r="N147"/>
  <c r="R147" s="1"/>
  <c r="J147"/>
  <c r="M118" i="137"/>
  <c r="Q118" s="1"/>
  <c r="L118"/>
  <c r="P118" s="1"/>
  <c r="T118" s="1"/>
  <c r="N107"/>
  <c r="R107" s="1"/>
  <c r="J107"/>
  <c r="M113" i="139"/>
  <c r="Q113" s="1"/>
  <c r="L113"/>
  <c r="P113" s="1"/>
  <c r="T113" s="1"/>
  <c r="J102"/>
  <c r="N102"/>
  <c r="R102" s="1"/>
  <c r="L106" i="143"/>
  <c r="P106" s="1"/>
  <c r="T106" s="1"/>
  <c r="J105" i="144"/>
  <c r="N137" i="132"/>
  <c r="R137" s="1"/>
  <c r="J137"/>
  <c r="M207" i="93"/>
  <c r="Q207" s="1"/>
  <c r="L207"/>
  <c r="P207" s="1"/>
  <c r="T207" s="1"/>
  <c r="N112" i="137"/>
  <c r="R112" s="1"/>
  <c r="J112"/>
  <c r="M53"/>
  <c r="Q53" s="1"/>
  <c r="J137" i="123"/>
  <c r="N137"/>
  <c r="R137" s="1"/>
  <c r="M101" i="132"/>
  <c r="Q101" s="1"/>
  <c r="M98" i="139"/>
  <c r="Q98" s="1"/>
  <c r="L98"/>
  <c r="P98" s="1"/>
  <c r="T98" s="1"/>
  <c r="J101" i="142"/>
  <c r="M55" i="137"/>
  <c r="Q55" s="1"/>
  <c r="M58" i="139"/>
  <c r="Q58" s="1"/>
  <c r="N150" i="109"/>
  <c r="R150" s="1"/>
  <c r="J150"/>
  <c r="M228" i="84"/>
  <c r="Q228" s="1"/>
  <c r="L228"/>
  <c r="P228" s="1"/>
  <c r="T228" s="1"/>
  <c r="N109" i="132"/>
  <c r="R109" s="1"/>
  <c r="J109"/>
  <c r="M135" i="124"/>
  <c r="Q135" s="1"/>
  <c r="L135"/>
  <c r="P135" s="1"/>
  <c r="T135" s="1"/>
  <c r="M251" i="93"/>
  <c r="Q251" s="1"/>
  <c r="L251"/>
  <c r="P251" s="1"/>
  <c r="T251" s="1"/>
  <c r="M119" i="124"/>
  <c r="Q119" s="1"/>
  <c r="M110" i="132"/>
  <c r="Q110" s="1"/>
  <c r="J210" i="86"/>
  <c r="N210"/>
  <c r="R210" s="1"/>
  <c r="J262" i="93"/>
  <c r="N262"/>
  <c r="R262" s="1"/>
  <c r="M241"/>
  <c r="Q241" s="1"/>
  <c r="L241"/>
  <c r="P241" s="1"/>
  <c r="T241" s="1"/>
  <c r="J94" i="137"/>
  <c r="N94"/>
  <c r="R94" s="1"/>
  <c r="J103" i="142"/>
  <c r="M120" i="123"/>
  <c r="Q120" s="1"/>
  <c r="L120"/>
  <c r="P120" s="1"/>
  <c r="T120" s="1"/>
  <c r="M165" i="109"/>
  <c r="Q165" s="1"/>
  <c r="L165"/>
  <c r="P165" s="1"/>
  <c r="T165" s="1"/>
  <c r="M229" i="86"/>
  <c r="Q229" s="1"/>
  <c r="L229"/>
  <c r="P229" s="1"/>
  <c r="T229" s="1"/>
  <c r="L104" i="143"/>
  <c r="P104" s="1"/>
  <c r="T104" s="1"/>
  <c r="N221" i="84"/>
  <c r="R221" s="1"/>
  <c r="J221"/>
  <c r="M60" i="137"/>
  <c r="Q60" s="1"/>
  <c r="M218" i="86"/>
  <c r="Q218" s="1"/>
  <c r="L218"/>
  <c r="P218" s="1"/>
  <c r="T218" s="1"/>
  <c r="N73" i="137"/>
  <c r="R73" s="1"/>
  <c r="J73"/>
  <c r="M133" i="132"/>
  <c r="Q133" s="1"/>
  <c r="L133"/>
  <c r="P133" s="1"/>
  <c r="T133" s="1"/>
  <c r="L101" i="139"/>
  <c r="P101" s="1"/>
  <c r="T101" s="1"/>
  <c r="M101"/>
  <c r="Q101" s="1"/>
  <c r="L264" i="93"/>
  <c r="P264" s="1"/>
  <c r="T264" s="1"/>
  <c r="M264"/>
  <c r="Q264" s="1"/>
  <c r="N253"/>
  <c r="R253" s="1"/>
  <c r="J253"/>
  <c r="N178" i="123"/>
  <c r="R178" s="1"/>
  <c r="J178"/>
  <c r="M157"/>
  <c r="Q157" s="1"/>
  <c r="L157"/>
  <c r="P157" s="1"/>
  <c r="T157" s="1"/>
  <c r="N113" i="124"/>
  <c r="R113" s="1"/>
  <c r="J113"/>
  <c r="M57" i="139"/>
  <c r="Q57" s="1"/>
  <c r="M139" i="124"/>
  <c r="Q139" s="1"/>
  <c r="L139"/>
  <c r="P139" s="1"/>
  <c r="T139" s="1"/>
  <c r="M118" i="123"/>
  <c r="Q118" s="1"/>
  <c r="M108" i="132"/>
  <c r="Q108" s="1"/>
  <c r="N153" i="109"/>
  <c r="R153" s="1"/>
  <c r="J153"/>
  <c r="M156"/>
  <c r="Q156" s="1"/>
  <c r="L156"/>
  <c r="P156" s="1"/>
  <c r="T156" s="1"/>
  <c r="N231" i="86"/>
  <c r="R231" s="1"/>
  <c r="J231"/>
  <c r="N115" i="132"/>
  <c r="R115" s="1"/>
  <c r="J115"/>
  <c r="M157" i="109"/>
  <c r="Q157" s="1"/>
  <c r="L157"/>
  <c r="P157" s="1"/>
  <c r="T157" s="1"/>
  <c r="N244" i="84"/>
  <c r="R244" s="1"/>
  <c r="J244"/>
  <c r="N70" i="139"/>
  <c r="R70" s="1"/>
  <c r="J70"/>
  <c r="M162" i="109"/>
  <c r="Q162" s="1"/>
  <c r="L162"/>
  <c r="P162" s="1"/>
  <c r="T162" s="1"/>
  <c r="L221" i="86"/>
  <c r="P221" s="1"/>
  <c r="T221" s="1"/>
  <c r="M221"/>
  <c r="Q221" s="1"/>
  <c r="J168" i="109"/>
  <c r="N168"/>
  <c r="R168" s="1"/>
  <c r="M242" i="86"/>
  <c r="Q242" s="1"/>
  <c r="L242"/>
  <c r="P242" s="1"/>
  <c r="T242" s="1"/>
  <c r="J265" i="93"/>
  <c r="N265"/>
  <c r="R265" s="1"/>
  <c r="L244"/>
  <c r="P244" s="1"/>
  <c r="T244" s="1"/>
  <c r="M244"/>
  <c r="Q244" s="1"/>
  <c r="M169" i="123"/>
  <c r="Q169" s="1"/>
  <c r="L169"/>
  <c r="P169" s="1"/>
  <c r="T169" s="1"/>
  <c r="N158"/>
  <c r="R158" s="1"/>
  <c r="J158"/>
  <c r="J118" i="137"/>
  <c r="N118"/>
  <c r="R118" s="1"/>
  <c r="M97"/>
  <c r="Q97" s="1"/>
  <c r="L97"/>
  <c r="P97" s="1"/>
  <c r="T97" s="1"/>
  <c r="N113" i="139"/>
  <c r="R113" s="1"/>
  <c r="J113"/>
  <c r="L92"/>
  <c r="P92" s="1"/>
  <c r="T92" s="1"/>
  <c r="M92"/>
  <c r="Q92" s="1"/>
  <c r="M117" i="141"/>
  <c r="Q117" s="1"/>
  <c r="L117"/>
  <c r="P117" s="1"/>
  <c r="T117" s="1"/>
  <c r="J106" i="143"/>
  <c r="N147" i="124"/>
  <c r="R147" s="1"/>
  <c r="J147"/>
  <c r="M137" i="132"/>
  <c r="Q137" s="1"/>
  <c r="L137"/>
  <c r="P137" s="1"/>
  <c r="T137" s="1"/>
  <c r="N264" i="84"/>
  <c r="R264" s="1"/>
  <c r="J264"/>
  <c r="N208" i="93"/>
  <c r="R208" s="1"/>
  <c r="J208"/>
  <c r="N54" i="137"/>
  <c r="R54" s="1"/>
  <c r="J54"/>
  <c r="N209" i="86"/>
  <c r="R209" s="1"/>
  <c r="J209"/>
  <c r="M215"/>
  <c r="Q215" s="1"/>
  <c r="L215"/>
  <c r="P215" s="1"/>
  <c r="T215" s="1"/>
  <c r="J224"/>
  <c r="N224"/>
  <c r="R224" s="1"/>
  <c r="M130" i="124"/>
  <c r="Q130" s="1"/>
  <c r="L130"/>
  <c r="P130" s="1"/>
  <c r="T130" s="1"/>
  <c r="M114"/>
  <c r="Q114" s="1"/>
  <c r="N133"/>
  <c r="R133" s="1"/>
  <c r="J133"/>
  <c r="J63" i="137"/>
  <c r="N63"/>
  <c r="R63" s="1"/>
  <c r="N249" i="84"/>
  <c r="R249" s="1"/>
  <c r="J249"/>
  <c r="M143" i="124"/>
  <c r="Q143" s="1"/>
  <c r="L143"/>
  <c r="P143" s="1"/>
  <c r="T143" s="1"/>
  <c r="M132"/>
  <c r="Q132" s="1"/>
  <c r="L132"/>
  <c r="P132" s="1"/>
  <c r="T132" s="1"/>
  <c r="M204" i="93"/>
  <c r="Q204" s="1"/>
  <c r="L204"/>
  <c r="P204" s="1"/>
  <c r="T204" s="1"/>
  <c r="M138" i="123"/>
  <c r="Q138" s="1"/>
  <c r="L138"/>
  <c r="P138" s="1"/>
  <c r="T138" s="1"/>
  <c r="L89" i="153"/>
  <c r="P89" s="1"/>
  <c r="T89" s="1"/>
  <c r="N119" i="123"/>
  <c r="R119" s="1"/>
  <c r="J119"/>
  <c r="N67" i="139"/>
  <c r="R67" s="1"/>
  <c r="J67"/>
  <c r="J223" i="93"/>
  <c r="N223"/>
  <c r="R223" s="1"/>
  <c r="J89" i="153"/>
  <c r="J100" i="132"/>
  <c r="N100"/>
  <c r="R100" s="1"/>
  <c r="M119" i="123"/>
  <c r="Q119" s="1"/>
  <c r="N110" i="132"/>
  <c r="R110" s="1"/>
  <c r="J110"/>
  <c r="M67" i="139"/>
  <c r="Q67" s="1"/>
  <c r="N227" i="86"/>
  <c r="R227" s="1"/>
  <c r="J227"/>
  <c r="M251" i="84"/>
  <c r="Q251" s="1"/>
  <c r="L251"/>
  <c r="P251" s="1"/>
  <c r="T251" s="1"/>
  <c r="N261" i="93"/>
  <c r="R261" s="1"/>
  <c r="J261"/>
  <c r="N119" i="124"/>
  <c r="R119" s="1"/>
  <c r="J119"/>
  <c r="N224" i="93"/>
  <c r="R224" s="1"/>
  <c r="J224"/>
  <c r="N251"/>
  <c r="R251" s="1"/>
  <c r="J251"/>
  <c r="M115" i="137"/>
  <c r="Q115" s="1"/>
  <c r="L115"/>
  <c r="P115" s="1"/>
  <c r="T115" s="1"/>
  <c r="J203" i="93"/>
  <c r="N203"/>
  <c r="R203" s="1"/>
  <c r="N106" i="132"/>
  <c r="R106" s="1"/>
  <c r="J106"/>
  <c r="N120" i="123"/>
  <c r="R120" s="1"/>
  <c r="J120"/>
  <c r="M213" i="93"/>
  <c r="Q213" s="1"/>
  <c r="L213"/>
  <c r="P213" s="1"/>
  <c r="T213" s="1"/>
  <c r="N235"/>
  <c r="R235" s="1"/>
  <c r="J235"/>
  <c r="M172" i="109"/>
  <c r="Q172" s="1"/>
  <c r="L172"/>
  <c r="P172" s="1"/>
  <c r="T172" s="1"/>
  <c r="M140" i="123"/>
  <c r="Q140" s="1"/>
  <c r="L140"/>
  <c r="P140" s="1"/>
  <c r="T140" s="1"/>
  <c r="M106" i="132"/>
  <c r="Q106" s="1"/>
  <c r="N121" i="123"/>
  <c r="R121" s="1"/>
  <c r="J121"/>
  <c r="N123"/>
  <c r="R123" s="1"/>
  <c r="J123"/>
  <c r="N233" i="84"/>
  <c r="R233" s="1"/>
  <c r="J233"/>
  <c r="L225" i="93"/>
  <c r="P225" s="1"/>
  <c r="T225" s="1"/>
  <c r="M225"/>
  <c r="Q225" s="1"/>
  <c r="N252" i="84"/>
  <c r="R252" s="1"/>
  <c r="J252"/>
  <c r="M241"/>
  <c r="Q241" s="1"/>
  <c r="L241"/>
  <c r="P241" s="1"/>
  <c r="T241" s="1"/>
  <c r="N100" i="139"/>
  <c r="R100" s="1"/>
  <c r="J100"/>
  <c r="N113" i="123"/>
  <c r="R113" s="1"/>
  <c r="J113"/>
  <c r="M137" i="124"/>
  <c r="Q137" s="1"/>
  <c r="L137"/>
  <c r="P137" s="1"/>
  <c r="T137" s="1"/>
  <c r="M123" i="123"/>
  <c r="Q123" s="1"/>
  <c r="L123"/>
  <c r="P123" s="1"/>
  <c r="T123" s="1"/>
  <c r="N165" i="109"/>
  <c r="R165" s="1"/>
  <c r="J165"/>
  <c r="J229" i="86"/>
  <c r="N229"/>
  <c r="R229" s="1"/>
  <c r="N116" i="137"/>
  <c r="R116" s="1"/>
  <c r="J116"/>
  <c r="M95"/>
  <c r="Q95" s="1"/>
  <c r="L95"/>
  <c r="P95" s="1"/>
  <c r="T95" s="1"/>
  <c r="J104" i="143"/>
  <c r="N90" i="139"/>
  <c r="R90" s="1"/>
  <c r="J90"/>
  <c r="N115" i="140"/>
  <c r="R115" s="1"/>
  <c r="J115"/>
  <c r="L104" i="144"/>
  <c r="P104" s="1"/>
  <c r="T104" s="1"/>
  <c r="L255" i="93"/>
  <c r="P255" s="1"/>
  <c r="T255" s="1"/>
  <c r="M255"/>
  <c r="Q255" s="1"/>
  <c r="N244"/>
  <c r="R244" s="1"/>
  <c r="J244"/>
  <c r="N145" i="124"/>
  <c r="R145" s="1"/>
  <c r="J145"/>
  <c r="N117" i="141"/>
  <c r="R117" s="1"/>
  <c r="J117"/>
  <c r="L106" i="144"/>
  <c r="P106" s="1"/>
  <c r="T106" s="1"/>
  <c r="M147" i="124"/>
  <c r="Q147" s="1"/>
  <c r="L147"/>
  <c r="P147" s="1"/>
  <c r="T147" s="1"/>
  <c r="J150"/>
  <c r="N150"/>
  <c r="R150" s="1"/>
  <c r="M264" i="84"/>
  <c r="Q264" s="1"/>
  <c r="L264"/>
  <c r="P264" s="1"/>
  <c r="T264" s="1"/>
  <c r="M117" i="124"/>
  <c r="Q117" s="1"/>
  <c r="M68" i="139"/>
  <c r="Q68" s="1"/>
  <c r="M97"/>
  <c r="Q97" s="1"/>
  <c r="L97"/>
  <c r="P97" s="1"/>
  <c r="T97" s="1"/>
  <c r="N102" i="137"/>
  <c r="R102" s="1"/>
  <c r="J102"/>
  <c r="N149" i="109"/>
  <c r="R149" s="1"/>
  <c r="J149"/>
  <c r="N233" i="93"/>
  <c r="R233" s="1"/>
  <c r="J233"/>
  <c r="J215"/>
  <c r="N215"/>
  <c r="R215" s="1"/>
  <c r="N239" i="84"/>
  <c r="R239" s="1"/>
  <c r="J239"/>
  <c r="M174" i="109"/>
  <c r="Q174" s="1"/>
  <c r="L174"/>
  <c r="P174" s="1"/>
  <c r="T174" s="1"/>
  <c r="M103" i="137"/>
  <c r="Q103" s="1"/>
  <c r="L103"/>
  <c r="P103" s="1"/>
  <c r="T103" s="1"/>
  <c r="N92"/>
  <c r="R92" s="1"/>
  <c r="J92"/>
  <c r="M59" i="139"/>
  <c r="Q59" s="1"/>
  <c r="N135" i="124"/>
  <c r="R135" s="1"/>
  <c r="J135"/>
  <c r="N165" i="123"/>
  <c r="R165" s="1"/>
  <c r="J165"/>
  <c r="N213" i="93"/>
  <c r="R213" s="1"/>
  <c r="J213"/>
  <c r="N136" i="124"/>
  <c r="R136" s="1"/>
  <c r="J136"/>
  <c r="N70" i="137"/>
  <c r="R70" s="1"/>
  <c r="J70"/>
  <c r="N220" i="84"/>
  <c r="R220" s="1"/>
  <c r="J220"/>
  <c r="N116" i="124"/>
  <c r="R116" s="1"/>
  <c r="J116"/>
  <c r="N225" i="93"/>
  <c r="R225" s="1"/>
  <c r="J225"/>
  <c r="N72" i="137"/>
  <c r="R72" s="1"/>
  <c r="J72"/>
  <c r="N159" i="109"/>
  <c r="R159" s="1"/>
  <c r="J159"/>
  <c r="M171"/>
  <c r="Q171" s="1"/>
  <c r="L171"/>
  <c r="P171" s="1"/>
  <c r="T171" s="1"/>
  <c r="J103" i="144"/>
  <c r="J263" i="93"/>
  <c r="N263"/>
  <c r="R263" s="1"/>
  <c r="L242"/>
  <c r="P242" s="1"/>
  <c r="T242" s="1"/>
  <c r="M242"/>
  <c r="Q242" s="1"/>
  <c r="M219" i="84"/>
  <c r="Q219" s="1"/>
  <c r="N103" i="132"/>
  <c r="R103" s="1"/>
  <c r="J103"/>
  <c r="M141" i="123"/>
  <c r="Q141" s="1"/>
  <c r="L141"/>
  <c r="P141" s="1"/>
  <c r="T141" s="1"/>
  <c r="J226" i="84"/>
  <c r="N226"/>
  <c r="R226" s="1"/>
  <c r="N60" i="139"/>
  <c r="R60" s="1"/>
  <c r="J60"/>
  <c r="N121" i="124"/>
  <c r="R121" s="1"/>
  <c r="J121"/>
  <c r="M253" i="93"/>
  <c r="Q253" s="1"/>
  <c r="L253"/>
  <c r="P253" s="1"/>
  <c r="T253" s="1"/>
  <c r="M218" i="84"/>
  <c r="Q218" s="1"/>
  <c r="M103" i="132"/>
  <c r="Q103" s="1"/>
  <c r="M226" i="84"/>
  <c r="Q226" s="1"/>
  <c r="L226"/>
  <c r="P226" s="1"/>
  <c r="T226" s="1"/>
  <c r="J122" i="124"/>
  <c r="N122"/>
  <c r="R122" s="1"/>
  <c r="M214" i="93"/>
  <c r="Q214" s="1"/>
  <c r="L214"/>
  <c r="P214" s="1"/>
  <c r="T214" s="1"/>
  <c r="M230" i="86"/>
  <c r="Q230" s="1"/>
  <c r="L230"/>
  <c r="P230" s="1"/>
  <c r="T230" s="1"/>
  <c r="M117" i="137"/>
  <c r="Q117" s="1"/>
  <c r="L117"/>
  <c r="P117" s="1"/>
  <c r="T117" s="1"/>
  <c r="N106"/>
  <c r="R106" s="1"/>
  <c r="J106"/>
  <c r="M111" i="124"/>
  <c r="Q111" s="1"/>
  <c r="M143" i="123"/>
  <c r="Q143" s="1"/>
  <c r="L143"/>
  <c r="P143" s="1"/>
  <c r="T143" s="1"/>
  <c r="N139" i="124"/>
  <c r="R139" s="1"/>
  <c r="J139"/>
  <c r="N61" i="137"/>
  <c r="R61" s="1"/>
  <c r="J61"/>
  <c r="L152" i="109"/>
  <c r="P152" s="1"/>
  <c r="T152" s="1"/>
  <c r="M152"/>
  <c r="Q152" s="1"/>
  <c r="N65" i="137"/>
  <c r="R65" s="1"/>
  <c r="J65"/>
  <c r="N154" i="109"/>
  <c r="R154" s="1"/>
  <c r="J154"/>
  <c r="J126" i="123"/>
  <c r="N126"/>
  <c r="R126" s="1"/>
  <c r="M228" i="93"/>
  <c r="Q228" s="1"/>
  <c r="L228"/>
  <c r="P228" s="1"/>
  <c r="T228" s="1"/>
  <c r="N119" i="132"/>
  <c r="R119" s="1"/>
  <c r="J119"/>
  <c r="M158" i="109"/>
  <c r="Q158" s="1"/>
  <c r="L158"/>
  <c r="P158" s="1"/>
  <c r="T158" s="1"/>
  <c r="N71" i="139"/>
  <c r="R71" s="1"/>
  <c r="J71"/>
  <c r="N129" i="123"/>
  <c r="R129" s="1"/>
  <c r="J129"/>
  <c r="M222" i="86"/>
  <c r="Q222" s="1"/>
  <c r="L222"/>
  <c r="P222" s="1"/>
  <c r="T222" s="1"/>
  <c r="L168" i="109"/>
  <c r="P168" s="1"/>
  <c r="T168" s="1"/>
  <c r="M168"/>
  <c r="Q168" s="1"/>
  <c r="M243" i="86"/>
  <c r="Q243" s="1"/>
  <c r="L243"/>
  <c r="P243" s="1"/>
  <c r="T243" s="1"/>
  <c r="N169" i="123"/>
  <c r="R169" s="1"/>
  <c r="J169"/>
  <c r="M148"/>
  <c r="Q148" s="1"/>
  <c r="L148"/>
  <c r="P148" s="1"/>
  <c r="T148" s="1"/>
  <c r="M108" i="137"/>
  <c r="Q108" s="1"/>
  <c r="L108"/>
  <c r="P108" s="1"/>
  <c r="T108" s="1"/>
  <c r="N97"/>
  <c r="R97" s="1"/>
  <c r="J97"/>
  <c r="M103" i="139"/>
  <c r="Q103" s="1"/>
  <c r="L103"/>
  <c r="P103" s="1"/>
  <c r="T103" s="1"/>
  <c r="N92"/>
  <c r="R92" s="1"/>
  <c r="J92"/>
  <c r="M112" i="124"/>
  <c r="Q112" s="1"/>
  <c r="N143" i="123"/>
  <c r="R143" s="1"/>
  <c r="J143"/>
  <c r="N62" i="137"/>
  <c r="R62" s="1"/>
  <c r="J62"/>
  <c r="M153" i="109"/>
  <c r="Q153" s="1"/>
  <c r="L153"/>
  <c r="P153" s="1"/>
  <c r="T153" s="1"/>
  <c r="M65" i="137"/>
  <c r="Q65" s="1"/>
  <c r="M154" i="109"/>
  <c r="Q154" s="1"/>
  <c r="L154"/>
  <c r="P154" s="1"/>
  <c r="T154" s="1"/>
  <c r="L126" i="123"/>
  <c r="P126" s="1"/>
  <c r="T126" s="1"/>
  <c r="M126"/>
  <c r="Q126" s="1"/>
  <c r="N228" i="93"/>
  <c r="R228" s="1"/>
  <c r="J228"/>
  <c r="M232" i="86"/>
  <c r="Q232" s="1"/>
  <c r="L232"/>
  <c r="P232" s="1"/>
  <c r="T232" s="1"/>
  <c r="N120" i="132"/>
  <c r="R120" s="1"/>
  <c r="J120"/>
  <c r="N127" i="123"/>
  <c r="R127" s="1"/>
  <c r="J127"/>
  <c r="M245" i="84"/>
  <c r="Q245" s="1"/>
  <c r="L245"/>
  <c r="P245" s="1"/>
  <c r="T245" s="1"/>
  <c r="J72" i="139"/>
  <c r="N72"/>
  <c r="R72" s="1"/>
  <c r="N130" i="123"/>
  <c r="R130" s="1"/>
  <c r="J130"/>
  <c r="M223" i="86"/>
  <c r="Q223" s="1"/>
  <c r="L223"/>
  <c r="P223" s="1"/>
  <c r="T223" s="1"/>
  <c r="M77" i="137"/>
  <c r="Q77" s="1"/>
  <c r="N238" i="86"/>
  <c r="R238" s="1"/>
  <c r="J238"/>
  <c r="L266" i="93"/>
  <c r="P266" s="1"/>
  <c r="T266" s="1"/>
  <c r="M266"/>
  <c r="Q266" s="1"/>
  <c r="N255"/>
  <c r="R255" s="1"/>
  <c r="J255"/>
  <c r="M145" i="124"/>
  <c r="Q145" s="1"/>
  <c r="L145"/>
  <c r="P145" s="1"/>
  <c r="T145" s="1"/>
  <c r="L159" i="123"/>
  <c r="P159" s="1"/>
  <c r="T159" s="1"/>
  <c r="M159"/>
  <c r="Q159" s="1"/>
  <c r="J148"/>
  <c r="N148"/>
  <c r="R148" s="1"/>
  <c r="M119" i="137"/>
  <c r="Q119" s="1"/>
  <c r="L119"/>
  <c r="P119" s="1"/>
  <c r="T119" s="1"/>
  <c r="N108"/>
  <c r="R108" s="1"/>
  <c r="J108"/>
  <c r="M114" i="139"/>
  <c r="Q114" s="1"/>
  <c r="L114"/>
  <c r="P114" s="1"/>
  <c r="T114" s="1"/>
  <c r="N103"/>
  <c r="R103" s="1"/>
  <c r="J103"/>
  <c r="J106" i="144"/>
  <c r="N178" i="109"/>
  <c r="R178" s="1"/>
  <c r="J178"/>
  <c r="M150" i="124"/>
  <c r="Q150" s="1"/>
  <c r="L150"/>
  <c r="P150" s="1"/>
  <c r="T150" s="1"/>
  <c r="J140" i="132"/>
  <c r="N140"/>
  <c r="R140" s="1"/>
  <c r="N248" i="86"/>
  <c r="R248" s="1"/>
  <c r="J248"/>
  <c r="J121" i="140"/>
  <c r="N121"/>
  <c r="R121" s="1"/>
  <c r="N208" i="86"/>
  <c r="R208" s="1"/>
  <c r="J208"/>
  <c r="M219"/>
  <c r="Q219" s="1"/>
  <c r="L219"/>
  <c r="P219" s="1"/>
  <c r="T219" s="1"/>
  <c r="N224" i="84"/>
  <c r="R224" s="1"/>
  <c r="J224"/>
  <c r="N93" i="137"/>
  <c r="R93" s="1"/>
  <c r="J93"/>
  <c r="L102" i="144"/>
  <c r="P102" s="1"/>
  <c r="T102" s="1"/>
  <c r="M117" i="132"/>
  <c r="Q117" s="1"/>
  <c r="M178" i="109"/>
  <c r="Q178" s="1"/>
  <c r="L178"/>
  <c r="P178" s="1"/>
  <c r="T178" s="1"/>
  <c r="N181"/>
  <c r="R181" s="1"/>
  <c r="J181"/>
  <c r="M140" i="132"/>
  <c r="Q140" s="1"/>
  <c r="L140"/>
  <c r="P140" s="1"/>
  <c r="T140" s="1"/>
  <c r="M248" i="86"/>
  <c r="Q248" s="1"/>
  <c r="L248"/>
  <c r="P248" s="1"/>
  <c r="T248" s="1"/>
  <c r="M113" i="137"/>
  <c r="Q113" s="1"/>
  <c r="L113"/>
  <c r="P113" s="1"/>
  <c r="T113" s="1"/>
  <c r="N153" i="123"/>
  <c r="R153" s="1"/>
  <c r="J153"/>
  <c r="J240" i="93"/>
  <c r="N240"/>
  <c r="R240" s="1"/>
  <c r="M181" i="109"/>
  <c r="Q181" s="1"/>
  <c r="L181"/>
  <c r="P181" s="1"/>
  <c r="T181" s="1"/>
  <c r="N141" i="132"/>
  <c r="R141" s="1"/>
  <c r="J141"/>
  <c r="N136" i="123"/>
  <c r="R136" s="1"/>
  <c r="J136"/>
  <c r="M214" i="86"/>
  <c r="Q214" s="1"/>
  <c r="J152" i="123"/>
  <c r="N152"/>
  <c r="R152" s="1"/>
  <c r="M56" i="139"/>
  <c r="Q56" s="1"/>
  <c r="M209" i="86"/>
  <c r="Q209" s="1"/>
  <c r="M102" i="137"/>
  <c r="Q102" s="1"/>
  <c r="L102"/>
  <c r="P102" s="1"/>
  <c r="T102" s="1"/>
  <c r="N91"/>
  <c r="R91" s="1"/>
  <c r="J91"/>
  <c r="M208" i="86"/>
  <c r="Q208" s="1"/>
  <c r="M113" i="132"/>
  <c r="Q113" s="1"/>
  <c r="M67" i="137"/>
  <c r="Q67" s="1"/>
  <c r="J119" i="139"/>
  <c r="N119"/>
  <c r="R119" s="1"/>
  <c r="M139" i="123"/>
  <c r="Q139" s="1"/>
  <c r="L139"/>
  <c r="P139" s="1"/>
  <c r="T139" s="1"/>
  <c r="J102" i="144"/>
  <c r="N219" i="84"/>
  <c r="R219" s="1"/>
  <c r="J219"/>
  <c r="M113" i="124"/>
  <c r="Q113" s="1"/>
  <c r="N230" i="84"/>
  <c r="R230" s="1"/>
  <c r="J230"/>
  <c r="N125" i="124"/>
  <c r="R125" s="1"/>
  <c r="J125"/>
  <c r="J232" i="86"/>
  <c r="N232"/>
  <c r="R232" s="1"/>
  <c r="M114" i="132"/>
  <c r="Q114" s="1"/>
  <c r="N128" i="123"/>
  <c r="R128" s="1"/>
  <c r="J128"/>
  <c r="N245" i="84"/>
  <c r="R245" s="1"/>
  <c r="J245"/>
  <c r="J73" i="139"/>
  <c r="N73"/>
  <c r="R73" s="1"/>
  <c r="N131" i="123"/>
  <c r="R131" s="1"/>
  <c r="J131"/>
  <c r="L224" i="86"/>
  <c r="P224" s="1"/>
  <c r="T224" s="1"/>
  <c r="M224"/>
  <c r="Q224" s="1"/>
  <c r="M78" i="137"/>
  <c r="Q78" s="1"/>
  <c r="N144" i="124"/>
  <c r="R144" s="1"/>
  <c r="J144"/>
  <c r="M120" i="137"/>
  <c r="Q120" s="1"/>
  <c r="L120"/>
  <c r="P120" s="1"/>
  <c r="T120" s="1"/>
  <c r="M115" i="139"/>
  <c r="Q115" s="1"/>
  <c r="L115"/>
  <c r="P115" s="1"/>
  <c r="T115" s="1"/>
  <c r="N104"/>
  <c r="R104" s="1"/>
  <c r="J104"/>
  <c r="N256" i="84"/>
  <c r="R256" s="1"/>
  <c r="J256"/>
  <c r="M141" i="132"/>
  <c r="Q141" s="1"/>
  <c r="L141"/>
  <c r="P141" s="1"/>
  <c r="T141" s="1"/>
  <c r="N104"/>
  <c r="R104" s="1"/>
  <c r="J104"/>
  <c r="N259" i="93"/>
  <c r="R259" s="1"/>
  <c r="J259"/>
  <c r="M238"/>
  <c r="Q238" s="1"/>
  <c r="L238"/>
  <c r="P238" s="1"/>
  <c r="T238" s="1"/>
  <c r="M233"/>
  <c r="Q233" s="1"/>
  <c r="L233"/>
  <c r="P233" s="1"/>
  <c r="T233" s="1"/>
  <c r="M220" i="86"/>
  <c r="Q220" s="1"/>
  <c r="L220"/>
  <c r="P220" s="1"/>
  <c r="T220" s="1"/>
  <c r="N238" i="84"/>
  <c r="R238" s="1"/>
  <c r="J238"/>
  <c r="N67" i="137"/>
  <c r="R67" s="1"/>
  <c r="J67"/>
  <c r="N260" i="93"/>
  <c r="R260" s="1"/>
  <c r="J260"/>
  <c r="M150" i="109"/>
  <c r="Q150" s="1"/>
  <c r="L150"/>
  <c r="P150" s="1"/>
  <c r="T150" s="1"/>
  <c r="M109" i="132"/>
  <c r="Q109" s="1"/>
  <c r="M217" i="86"/>
  <c r="Q217" s="1"/>
  <c r="L217"/>
  <c r="P217" s="1"/>
  <c r="T217" s="1"/>
  <c r="J251" i="84"/>
  <c r="N251"/>
  <c r="R251" s="1"/>
  <c r="M116" i="132"/>
  <c r="Q116" s="1"/>
  <c r="M238" i="84"/>
  <c r="Q238" s="1"/>
  <c r="L238"/>
  <c r="P238" s="1"/>
  <c r="T238" s="1"/>
  <c r="M173" i="109"/>
  <c r="Q173" s="1"/>
  <c r="L173"/>
  <c r="P173" s="1"/>
  <c r="T173" s="1"/>
  <c r="M110" i="139"/>
  <c r="Q110" s="1"/>
  <c r="L110"/>
  <c r="P110" s="1"/>
  <c r="T110" s="1"/>
  <c r="N99"/>
  <c r="R99" s="1"/>
  <c r="J99"/>
  <c r="L121"/>
  <c r="P121" s="1"/>
  <c r="T121" s="1"/>
  <c r="M121"/>
  <c r="Q121" s="1"/>
  <c r="M89"/>
  <c r="Q89" s="1"/>
  <c r="L89"/>
  <c r="P89" s="1"/>
  <c r="T89" s="1"/>
  <c r="N111" i="123"/>
  <c r="R111" s="1"/>
  <c r="J111"/>
  <c r="J102" i="145"/>
  <c r="N206" i="93"/>
  <c r="R206" s="1"/>
  <c r="J206"/>
  <c r="M133" i="123"/>
  <c r="Q133" s="1"/>
  <c r="L133"/>
  <c r="P133" s="1"/>
  <c r="T133" s="1"/>
  <c r="M61" i="137"/>
  <c r="Q61" s="1"/>
  <c r="N119"/>
  <c r="R119" s="1"/>
  <c r="J119"/>
  <c r="M98"/>
  <c r="Q98" s="1"/>
  <c r="L98"/>
  <c r="P98" s="1"/>
  <c r="T98" s="1"/>
  <c r="N203" i="86"/>
  <c r="R203" s="1"/>
  <c r="J203"/>
  <c r="N145" i="109"/>
  <c r="R145" s="1"/>
  <c r="J145"/>
  <c r="L144" i="123"/>
  <c r="P144" s="1"/>
  <c r="T144" s="1"/>
  <c r="M144"/>
  <c r="Q144" s="1"/>
  <c r="M62" i="137"/>
  <c r="Q62" s="1"/>
  <c r="N231" i="84"/>
  <c r="R231" s="1"/>
  <c r="J231"/>
  <c r="M124" i="123"/>
  <c r="Q124" s="1"/>
  <c r="L124"/>
  <c r="P124" s="1"/>
  <c r="T124" s="1"/>
  <c r="M125" i="124"/>
  <c r="Q125" s="1"/>
  <c r="L125"/>
  <c r="P125" s="1"/>
  <c r="T125" s="1"/>
  <c r="M229" i="93"/>
  <c r="Q229" s="1"/>
  <c r="L229"/>
  <c r="P229" s="1"/>
  <c r="T229" s="1"/>
  <c r="M115" i="132"/>
  <c r="Q115" s="1"/>
  <c r="N132" i="123"/>
  <c r="R132" s="1"/>
  <c r="J132"/>
  <c r="N74" i="139"/>
  <c r="R74" s="1"/>
  <c r="J74"/>
  <c r="M129" i="123"/>
  <c r="Q129" s="1"/>
  <c r="L129"/>
  <c r="P129" s="1"/>
  <c r="T129" s="1"/>
  <c r="N217" i="93"/>
  <c r="R217" s="1"/>
  <c r="J217"/>
  <c r="N166" i="109"/>
  <c r="R166" s="1"/>
  <c r="J166"/>
  <c r="M144" i="124"/>
  <c r="Q144" s="1"/>
  <c r="L144"/>
  <c r="P144" s="1"/>
  <c r="T144" s="1"/>
  <c r="N142" i="109"/>
  <c r="R142" s="1"/>
  <c r="J142"/>
  <c r="M267" i="93"/>
  <c r="Q267" s="1"/>
  <c r="L267"/>
  <c r="P267" s="1"/>
  <c r="T267" s="1"/>
  <c r="N256"/>
  <c r="R256" s="1"/>
  <c r="J256"/>
  <c r="M160" i="123"/>
  <c r="Q160" s="1"/>
  <c r="L160"/>
  <c r="P160" s="1"/>
  <c r="T160" s="1"/>
  <c r="N149"/>
  <c r="R149" s="1"/>
  <c r="J149"/>
  <c r="N109" i="137"/>
  <c r="R109" s="1"/>
  <c r="J109"/>
  <c r="N205" i="86"/>
  <c r="R205" s="1"/>
  <c r="J205"/>
  <c r="N143" i="109"/>
  <c r="R143" s="1"/>
  <c r="J143"/>
  <c r="N52" i="139"/>
  <c r="R52" s="1"/>
  <c r="J52"/>
  <c r="N202" i="93"/>
  <c r="R202" s="1"/>
  <c r="J202"/>
  <c r="J115" i="123"/>
  <c r="N115"/>
  <c r="R115" s="1"/>
  <c r="M134"/>
  <c r="Q134" s="1"/>
  <c r="L134"/>
  <c r="P134" s="1"/>
  <c r="T134" s="1"/>
  <c r="M141" i="124"/>
  <c r="Q141" s="1"/>
  <c r="L141"/>
  <c r="P141" s="1"/>
  <c r="T141" s="1"/>
  <c r="N62" i="139"/>
  <c r="R62" s="1"/>
  <c r="J62"/>
  <c r="M231" i="84"/>
  <c r="Q231" s="1"/>
  <c r="L231"/>
  <c r="P231" s="1"/>
  <c r="T231" s="1"/>
  <c r="M123" i="124"/>
  <c r="Q123" s="1"/>
  <c r="L123"/>
  <c r="P123" s="1"/>
  <c r="T123" s="1"/>
  <c r="J112" i="132"/>
  <c r="N112"/>
  <c r="R112" s="1"/>
  <c r="N233" i="86"/>
  <c r="R233" s="1"/>
  <c r="J233"/>
  <c r="M120" i="132"/>
  <c r="Q120" s="1"/>
  <c r="L128" i="123"/>
  <c r="P128" s="1"/>
  <c r="T128" s="1"/>
  <c r="M128"/>
  <c r="Q128" s="1"/>
  <c r="N246" i="84"/>
  <c r="R246" s="1"/>
  <c r="J246"/>
  <c r="M71" i="139"/>
  <c r="Q71" s="1"/>
  <c r="M131" i="123"/>
  <c r="Q131" s="1"/>
  <c r="L131"/>
  <c r="P131" s="1"/>
  <c r="T131" s="1"/>
  <c r="N219" i="93"/>
  <c r="R219" s="1"/>
  <c r="J219"/>
  <c r="M175" i="109"/>
  <c r="Q175" s="1"/>
  <c r="L175"/>
  <c r="P175" s="1"/>
  <c r="T175" s="1"/>
  <c r="L270" i="85"/>
  <c r="P270" s="1"/>
  <c r="T270" s="1"/>
  <c r="M270"/>
  <c r="Q270" s="1"/>
  <c r="J267" i="93"/>
  <c r="N267"/>
  <c r="R267" s="1"/>
  <c r="L246"/>
  <c r="P246" s="1"/>
  <c r="T246" s="1"/>
  <c r="M246"/>
  <c r="Q246" s="1"/>
  <c r="N254" i="84"/>
  <c r="R254" s="1"/>
  <c r="J254"/>
  <c r="M171" i="123"/>
  <c r="Q171" s="1"/>
  <c r="L171"/>
  <c r="P171" s="1"/>
  <c r="T171" s="1"/>
  <c r="N160"/>
  <c r="R160" s="1"/>
  <c r="J160"/>
  <c r="J120" i="137"/>
  <c r="N120"/>
  <c r="R120" s="1"/>
  <c r="M99"/>
  <c r="Q99" s="1"/>
  <c r="L99"/>
  <c r="P99" s="1"/>
  <c r="T99" s="1"/>
  <c r="N115" i="139"/>
  <c r="R115" s="1"/>
  <c r="J115"/>
  <c r="M94"/>
  <c r="Q94" s="1"/>
  <c r="L94"/>
  <c r="P94" s="1"/>
  <c r="T94" s="1"/>
  <c r="L119" i="140"/>
  <c r="P119" s="1"/>
  <c r="T119" s="1"/>
  <c r="M119"/>
  <c r="Q119" s="1"/>
  <c r="M119" i="141"/>
  <c r="Q119" s="1"/>
  <c r="L119"/>
  <c r="P119" s="1"/>
  <c r="T119" s="1"/>
  <c r="L256" i="84"/>
  <c r="P256" s="1"/>
  <c r="T256" s="1"/>
  <c r="M256"/>
  <c r="Q256" s="1"/>
  <c r="N259"/>
  <c r="R259" s="1"/>
  <c r="J259"/>
  <c r="N154" i="124"/>
  <c r="R154" s="1"/>
  <c r="J154"/>
  <c r="M114" i="123"/>
  <c r="Q114" s="1"/>
  <c r="N107" i="139"/>
  <c r="R107" s="1"/>
  <c r="J107"/>
  <c r="J88" i="153"/>
  <c r="M58" i="137"/>
  <c r="Q58" s="1"/>
  <c r="N59" i="139"/>
  <c r="R59" s="1"/>
  <c r="J59"/>
  <c r="N229" i="84"/>
  <c r="R229" s="1"/>
  <c r="J229"/>
  <c r="L223" i="93"/>
  <c r="P223" s="1"/>
  <c r="T223" s="1"/>
  <c r="M223"/>
  <c r="Q223" s="1"/>
  <c r="N216"/>
  <c r="R216" s="1"/>
  <c r="J216"/>
  <c r="N240" i="84"/>
  <c r="R240" s="1"/>
  <c r="J240"/>
  <c r="N138" i="123"/>
  <c r="R138" s="1"/>
  <c r="J138"/>
  <c r="N207" i="86"/>
  <c r="R207" s="1"/>
  <c r="J207"/>
  <c r="N104" i="137"/>
  <c r="R104" s="1"/>
  <c r="J104"/>
  <c r="N121" i="139"/>
  <c r="R121" s="1"/>
  <c r="J121"/>
  <c r="M100"/>
  <c r="Q100" s="1"/>
  <c r="L100"/>
  <c r="P100" s="1"/>
  <c r="T100" s="1"/>
  <c r="N89"/>
  <c r="R89" s="1"/>
  <c r="J89"/>
  <c r="M263" i="93"/>
  <c r="Q263" s="1"/>
  <c r="L263"/>
  <c r="P263" s="1"/>
  <c r="T263" s="1"/>
  <c r="N252"/>
  <c r="R252" s="1"/>
  <c r="J252"/>
  <c r="M140" i="124"/>
  <c r="Q140" s="1"/>
  <c r="L140"/>
  <c r="P140" s="1"/>
  <c r="T140" s="1"/>
  <c r="J124" i="123"/>
  <c r="N124"/>
  <c r="R124" s="1"/>
  <c r="N114" i="139"/>
  <c r="R114" s="1"/>
  <c r="J114"/>
  <c r="M93"/>
  <c r="Q93" s="1"/>
  <c r="L93"/>
  <c r="P93" s="1"/>
  <c r="T93" s="1"/>
  <c r="N245" i="93"/>
  <c r="R245" s="1"/>
  <c r="J245"/>
  <c r="N170" i="123"/>
  <c r="R170" s="1"/>
  <c r="J170"/>
  <c r="M149"/>
  <c r="Q149" s="1"/>
  <c r="L149"/>
  <c r="P149" s="1"/>
  <c r="T149" s="1"/>
  <c r="J118" i="141"/>
  <c r="N118"/>
  <c r="R118" s="1"/>
  <c r="N204" i="86"/>
  <c r="R204" s="1"/>
  <c r="J204"/>
  <c r="M145" i="109"/>
  <c r="Q145" s="1"/>
  <c r="J61" i="139"/>
  <c r="N61"/>
  <c r="R61" s="1"/>
  <c r="M230" i="84"/>
  <c r="Q230" s="1"/>
  <c r="L230"/>
  <c r="P230" s="1"/>
  <c r="T230" s="1"/>
  <c r="N229" i="93"/>
  <c r="R229" s="1"/>
  <c r="J229"/>
  <c r="M233" i="86"/>
  <c r="Q233" s="1"/>
  <c r="L233"/>
  <c r="P233" s="1"/>
  <c r="T233" s="1"/>
  <c r="M119" i="132"/>
  <c r="Q119" s="1"/>
  <c r="M127" i="123"/>
  <c r="Q127" s="1"/>
  <c r="L127"/>
  <c r="P127" s="1"/>
  <c r="T127" s="1"/>
  <c r="M246" i="84"/>
  <c r="Q246" s="1"/>
  <c r="L246"/>
  <c r="P246" s="1"/>
  <c r="T246" s="1"/>
  <c r="M70" i="139"/>
  <c r="Q70" s="1"/>
  <c r="M130" i="123"/>
  <c r="Q130" s="1"/>
  <c r="L130"/>
  <c r="P130" s="1"/>
  <c r="T130" s="1"/>
  <c r="N218" i="93"/>
  <c r="R218" s="1"/>
  <c r="J218"/>
  <c r="N175" i="109"/>
  <c r="R175" s="1"/>
  <c r="J175"/>
  <c r="J270" i="85"/>
  <c r="N270"/>
  <c r="R270" s="1"/>
  <c r="N171" i="123"/>
  <c r="R171" s="1"/>
  <c r="J171"/>
  <c r="M150"/>
  <c r="Q150" s="1"/>
  <c r="L150"/>
  <c r="P150" s="1"/>
  <c r="T150" s="1"/>
  <c r="M105" i="139"/>
  <c r="Q105" s="1"/>
  <c r="L105"/>
  <c r="P105" s="1"/>
  <c r="T105" s="1"/>
  <c r="J94"/>
  <c r="N94"/>
  <c r="R94" s="1"/>
  <c r="N119" i="140"/>
  <c r="R119" s="1"/>
  <c r="J119"/>
  <c r="J119" i="141"/>
  <c r="N119"/>
  <c r="R119" s="1"/>
  <c r="J240" i="86"/>
  <c r="N240"/>
  <c r="R240" s="1"/>
  <c r="M259" i="84"/>
  <c r="Q259" s="1"/>
  <c r="L259"/>
  <c r="P259" s="1"/>
  <c r="T259" s="1"/>
  <c r="M154" i="124"/>
  <c r="Q154" s="1"/>
  <c r="L154"/>
  <c r="P154" s="1"/>
  <c r="T154" s="1"/>
  <c r="O18" i="169"/>
  <c r="S18" s="1"/>
  <c r="N53" i="137"/>
  <c r="R53" s="1"/>
  <c r="J53"/>
  <c r="M259" i="93"/>
  <c r="Q259" s="1"/>
  <c r="L259"/>
  <c r="P259" s="1"/>
  <c r="T259" s="1"/>
  <c r="N173" i="123"/>
  <c r="R173" s="1"/>
  <c r="J173"/>
  <c r="N209" i="93"/>
  <c r="R209" s="1"/>
  <c r="J209"/>
  <c r="M52" i="137"/>
  <c r="Q52" s="1"/>
  <c r="L137" i="123"/>
  <c r="P137" s="1"/>
  <c r="T137" s="1"/>
  <c r="M137"/>
  <c r="Q137" s="1"/>
  <c r="M131" i="124"/>
  <c r="Q131" s="1"/>
  <c r="L131"/>
  <c r="P131" s="1"/>
  <c r="T131" s="1"/>
  <c r="N58" i="137"/>
  <c r="R58" s="1"/>
  <c r="J58"/>
  <c r="M260" i="93"/>
  <c r="Q260" s="1"/>
  <c r="L260"/>
  <c r="P260" s="1"/>
  <c r="T260" s="1"/>
  <c r="M164" i="123"/>
  <c r="Q164" s="1"/>
  <c r="L164"/>
  <c r="P164" s="1"/>
  <c r="T164" s="1"/>
  <c r="L120" i="139"/>
  <c r="P120" s="1"/>
  <c r="T120" s="1"/>
  <c r="M120"/>
  <c r="Q120" s="1"/>
  <c r="J101" i="145"/>
  <c r="N139" i="123"/>
  <c r="R139" s="1"/>
  <c r="J139"/>
  <c r="M151" i="109"/>
  <c r="Q151" s="1"/>
  <c r="L151"/>
  <c r="P151" s="1"/>
  <c r="T151" s="1"/>
  <c r="M262" i="93"/>
  <c r="Q262" s="1"/>
  <c r="L262"/>
  <c r="P262" s="1"/>
  <c r="T262" s="1"/>
  <c r="N115" i="137"/>
  <c r="R115" s="1"/>
  <c r="J115"/>
  <c r="M94"/>
  <c r="Q94" s="1"/>
  <c r="L94"/>
  <c r="P94" s="1"/>
  <c r="T94" s="1"/>
  <c r="L103" i="142"/>
  <c r="P103" s="1"/>
  <c r="T103" s="1"/>
  <c r="N112" i="123"/>
  <c r="R112" s="1"/>
  <c r="J112"/>
  <c r="N60" i="137"/>
  <c r="R60" s="1"/>
  <c r="J60"/>
  <c r="M233" i="84"/>
  <c r="Q233" s="1"/>
  <c r="L233"/>
  <c r="P233" s="1"/>
  <c r="T233" s="1"/>
  <c r="M242"/>
  <c r="Q242" s="1"/>
  <c r="L242"/>
  <c r="P242" s="1"/>
  <c r="T242" s="1"/>
  <c r="M170" i="123"/>
  <c r="Q170" s="1"/>
  <c r="L170"/>
  <c r="P170" s="1"/>
  <c r="T170" s="1"/>
  <c r="M118" i="140"/>
  <c r="Q118" s="1"/>
  <c r="L118"/>
  <c r="P118" s="1"/>
  <c r="T118" s="1"/>
  <c r="M118" i="141"/>
  <c r="Q118" s="1"/>
  <c r="L118"/>
  <c r="P118" s="1"/>
  <c r="T118" s="1"/>
  <c r="N141" i="109"/>
  <c r="R141" s="1"/>
  <c r="J141"/>
  <c r="N206" i="86"/>
  <c r="R206" s="1"/>
  <c r="J206"/>
  <c r="N133" i="123"/>
  <c r="R133" s="1"/>
  <c r="J133"/>
  <c r="N140" i="124"/>
  <c r="R140" s="1"/>
  <c r="J140"/>
  <c r="J144" i="123"/>
  <c r="N144"/>
  <c r="R144" s="1"/>
  <c r="J53" i="139"/>
  <c r="N53"/>
  <c r="R53" s="1"/>
  <c r="M145" i="123"/>
  <c r="Q145" s="1"/>
  <c r="L145"/>
  <c r="P145" s="1"/>
  <c r="T145" s="1"/>
  <c r="N210" i="93"/>
  <c r="R210" s="1"/>
  <c r="J210"/>
  <c r="M112" i="132"/>
  <c r="Q112" s="1"/>
  <c r="L230" i="93"/>
  <c r="P230" s="1"/>
  <c r="T230" s="1"/>
  <c r="M230"/>
  <c r="Q230" s="1"/>
  <c r="N68" i="137"/>
  <c r="R68" s="1"/>
  <c r="J68"/>
  <c r="N126" i="124"/>
  <c r="R126" s="1"/>
  <c r="J126"/>
  <c r="M72" i="139"/>
  <c r="Q72" s="1"/>
  <c r="L132" i="123"/>
  <c r="P132" s="1"/>
  <c r="T132" s="1"/>
  <c r="M132"/>
  <c r="Q132" s="1"/>
  <c r="N220" i="93"/>
  <c r="R220" s="1"/>
  <c r="J220"/>
  <c r="M110" i="137"/>
  <c r="Q110" s="1"/>
  <c r="L110"/>
  <c r="P110" s="1"/>
  <c r="T110" s="1"/>
  <c r="N99"/>
  <c r="R99" s="1"/>
  <c r="J99"/>
  <c r="M204" i="86"/>
  <c r="Q204" s="1"/>
  <c r="M142" i="109"/>
  <c r="Q142" s="1"/>
  <c r="N54" i="139"/>
  <c r="R54" s="1"/>
  <c r="J54"/>
  <c r="N222" i="84"/>
  <c r="R222" s="1"/>
  <c r="J222"/>
  <c r="J115" i="124"/>
  <c r="N115"/>
  <c r="R115" s="1"/>
  <c r="N145" i="123"/>
  <c r="R145" s="1"/>
  <c r="J145"/>
  <c r="M62" i="139"/>
  <c r="Q62" s="1"/>
  <c r="J211" i="93"/>
  <c r="N211"/>
  <c r="R211" s="1"/>
  <c r="N216" i="86"/>
  <c r="R216" s="1"/>
  <c r="J216"/>
  <c r="N66" i="137"/>
  <c r="R66" s="1"/>
  <c r="J66"/>
  <c r="N230" i="93"/>
  <c r="R230" s="1"/>
  <c r="J230"/>
  <c r="M234" i="86"/>
  <c r="Q234" s="1"/>
  <c r="L234"/>
  <c r="P234" s="1"/>
  <c r="T234" s="1"/>
  <c r="N69" i="137"/>
  <c r="R69" s="1"/>
  <c r="J69"/>
  <c r="N127" i="124"/>
  <c r="R127" s="1"/>
  <c r="J127"/>
  <c r="M247" i="84"/>
  <c r="Q247" s="1"/>
  <c r="L247"/>
  <c r="P247" s="1"/>
  <c r="T247" s="1"/>
  <c r="M73" i="139"/>
  <c r="Q73" s="1"/>
  <c r="N128" i="124"/>
  <c r="R128" s="1"/>
  <c r="J128"/>
  <c r="N221" i="93"/>
  <c r="R221" s="1"/>
  <c r="J221"/>
  <c r="N253" i="84"/>
  <c r="R253" s="1"/>
  <c r="J253"/>
  <c r="L268" i="93"/>
  <c r="P268" s="1"/>
  <c r="T268" s="1"/>
  <c r="M268"/>
  <c r="Q268" s="1"/>
  <c r="N257"/>
  <c r="R257" s="1"/>
  <c r="J257"/>
  <c r="M236"/>
  <c r="Q236" s="1"/>
  <c r="L236"/>
  <c r="P236" s="1"/>
  <c r="T236" s="1"/>
  <c r="M161" i="123"/>
  <c r="Q161" s="1"/>
  <c r="L161"/>
  <c r="P161" s="1"/>
  <c r="T161" s="1"/>
  <c r="N150"/>
  <c r="R150" s="1"/>
  <c r="J150"/>
  <c r="N110" i="137"/>
  <c r="R110" s="1"/>
  <c r="J110"/>
  <c r="M89"/>
  <c r="Q89" s="1"/>
  <c r="L89"/>
  <c r="P89" s="1"/>
  <c r="T89" s="1"/>
  <c r="M116" i="139"/>
  <c r="Q116" s="1"/>
  <c r="L116"/>
  <c r="P116" s="1"/>
  <c r="T116" s="1"/>
  <c r="N105"/>
  <c r="R105" s="1"/>
  <c r="J105"/>
  <c r="N134" i="132"/>
  <c r="R134" s="1"/>
  <c r="J134"/>
  <c r="N243" i="86"/>
  <c r="R243" s="1"/>
  <c r="J243"/>
  <c r="N139" i="132"/>
  <c r="R139" s="1"/>
  <c r="J139"/>
  <c r="M208" i="93"/>
  <c r="Q208" s="1"/>
  <c r="L208"/>
  <c r="P208" s="1"/>
  <c r="T208" s="1"/>
  <c r="L101" i="142"/>
  <c r="P101" s="1"/>
  <c r="T101" s="1"/>
  <c r="N55" i="137"/>
  <c r="R55" s="1"/>
  <c r="J55"/>
  <c r="N134" i="124"/>
  <c r="R134" s="1"/>
  <c r="J134"/>
  <c r="N116" i="132"/>
  <c r="R116" s="1"/>
  <c r="J116"/>
  <c r="L101" i="145"/>
  <c r="P101" s="1"/>
  <c r="T101" s="1"/>
  <c r="M55" i="139"/>
  <c r="Q55" s="1"/>
  <c r="M176" i="123"/>
  <c r="Q176" s="1"/>
  <c r="L176"/>
  <c r="P176" s="1"/>
  <c r="T176" s="1"/>
  <c r="M99" i="139"/>
  <c r="Q99" s="1"/>
  <c r="L99"/>
  <c r="P99" s="1"/>
  <c r="T99" s="1"/>
  <c r="M207" i="86"/>
  <c r="Q207" s="1"/>
  <c r="M164" i="109"/>
  <c r="Q164" s="1"/>
  <c r="L164"/>
  <c r="P164" s="1"/>
  <c r="T164" s="1"/>
  <c r="L228" i="86"/>
  <c r="P228" s="1"/>
  <c r="T228" s="1"/>
  <c r="M228"/>
  <c r="Q228" s="1"/>
  <c r="M239" i="84"/>
  <c r="Q239" s="1"/>
  <c r="L239"/>
  <c r="P239" s="1"/>
  <c r="T239" s="1"/>
  <c r="M100" i="132"/>
  <c r="Q100" s="1"/>
  <c r="M166" i="123"/>
  <c r="Q166" s="1"/>
  <c r="L166"/>
  <c r="P166" s="1"/>
  <c r="T166" s="1"/>
  <c r="M252" i="93"/>
  <c r="Q252" s="1"/>
  <c r="L252"/>
  <c r="P252" s="1"/>
  <c r="T252" s="1"/>
  <c r="N241"/>
  <c r="R241" s="1"/>
  <c r="J241"/>
  <c r="L103" i="144"/>
  <c r="P103" s="1"/>
  <c r="T103" s="1"/>
  <c r="J266" i="93"/>
  <c r="N266"/>
  <c r="R266" s="1"/>
  <c r="M245"/>
  <c r="Q245" s="1"/>
  <c r="L245"/>
  <c r="P245" s="1"/>
  <c r="T245" s="1"/>
  <c r="N176" i="109"/>
  <c r="R176" s="1"/>
  <c r="J176"/>
  <c r="N159" i="123"/>
  <c r="R159" s="1"/>
  <c r="J159"/>
  <c r="M256" i="93"/>
  <c r="Q256" s="1"/>
  <c r="L256"/>
  <c r="P256" s="1"/>
  <c r="T256" s="1"/>
  <c r="M176" i="109"/>
  <c r="Q176" s="1"/>
  <c r="L176"/>
  <c r="P176" s="1"/>
  <c r="T176" s="1"/>
  <c r="M109" i="137"/>
  <c r="Q109" s="1"/>
  <c r="L109"/>
  <c r="P109" s="1"/>
  <c r="T109" s="1"/>
  <c r="N98"/>
  <c r="R98" s="1"/>
  <c r="J98"/>
  <c r="M104" i="139"/>
  <c r="Q104" s="1"/>
  <c r="L104"/>
  <c r="P104" s="1"/>
  <c r="T104" s="1"/>
  <c r="N93"/>
  <c r="R93" s="1"/>
  <c r="J93"/>
  <c r="N118" i="140"/>
  <c r="R118" s="1"/>
  <c r="J118"/>
  <c r="M206" i="86"/>
  <c r="Q206" s="1"/>
  <c r="N123" i="124"/>
  <c r="R123" s="1"/>
  <c r="J123"/>
  <c r="M203" i="86"/>
  <c r="Q203" s="1"/>
  <c r="M141" i="109"/>
  <c r="Q141" s="1"/>
  <c r="M202" i="93"/>
  <c r="Q202" s="1"/>
  <c r="L202"/>
  <c r="P202" s="1"/>
  <c r="T202" s="1"/>
  <c r="M115" i="123"/>
  <c r="Q115" s="1"/>
  <c r="N134"/>
  <c r="R134" s="1"/>
  <c r="J134"/>
  <c r="N141" i="124"/>
  <c r="R141" s="1"/>
  <c r="J141"/>
  <c r="M61" i="139"/>
  <c r="Q61" s="1"/>
  <c r="L257" i="93"/>
  <c r="P257" s="1"/>
  <c r="T257" s="1"/>
  <c r="M257"/>
  <c r="Q257" s="1"/>
  <c r="N246"/>
  <c r="R246" s="1"/>
  <c r="J246"/>
  <c r="M254" i="84"/>
  <c r="Q254" s="1"/>
  <c r="L254"/>
  <c r="P254" s="1"/>
  <c r="T254" s="1"/>
  <c r="M205" i="86"/>
  <c r="Q205" s="1"/>
  <c r="M143" i="109"/>
  <c r="Q143" s="1"/>
  <c r="M52" i="139"/>
  <c r="Q52" s="1"/>
  <c r="M222" i="84"/>
  <c r="Q222" s="1"/>
  <c r="M115" i="124"/>
  <c r="Q115" s="1"/>
  <c r="M135" i="123"/>
  <c r="Q135" s="1"/>
  <c r="L135"/>
  <c r="P135" s="1"/>
  <c r="T135" s="1"/>
  <c r="M142" i="124"/>
  <c r="Q142" s="1"/>
  <c r="L142"/>
  <c r="P142" s="1"/>
  <c r="T142" s="1"/>
  <c r="N212" i="86"/>
  <c r="R212" s="1"/>
  <c r="J212"/>
  <c r="M210" i="93"/>
  <c r="Q210" s="1"/>
  <c r="L210"/>
  <c r="P210" s="1"/>
  <c r="T210" s="1"/>
  <c r="M216" i="86"/>
  <c r="Q216" s="1"/>
  <c r="L216"/>
  <c r="P216" s="1"/>
  <c r="T216" s="1"/>
  <c r="M66" i="137"/>
  <c r="Q66" s="1"/>
  <c r="N234" i="86"/>
  <c r="R234" s="1"/>
  <c r="J234"/>
  <c r="M68" i="137"/>
  <c r="Q68" s="1"/>
  <c r="M126" i="124"/>
  <c r="Q126" s="1"/>
  <c r="L126"/>
  <c r="P126" s="1"/>
  <c r="T126" s="1"/>
  <c r="N247" i="84"/>
  <c r="R247" s="1"/>
  <c r="J247"/>
  <c r="M74" i="139"/>
  <c r="Q74" s="1"/>
  <c r="N129" i="124"/>
  <c r="R129" s="1"/>
  <c r="J129"/>
  <c r="M217" i="93"/>
  <c r="Q217" s="1"/>
  <c r="L217"/>
  <c r="P217" s="1"/>
  <c r="T217" s="1"/>
  <c r="M253" i="84"/>
  <c r="Q253" s="1"/>
  <c r="L253"/>
  <c r="P253" s="1"/>
  <c r="T253" s="1"/>
  <c r="J268" i="93"/>
  <c r="N268"/>
  <c r="R268" s="1"/>
  <c r="M247"/>
  <c r="Q247" s="1"/>
  <c r="L247"/>
  <c r="P247" s="1"/>
  <c r="T247" s="1"/>
  <c r="N236"/>
  <c r="R236" s="1"/>
  <c r="J236"/>
  <c r="M172" i="123"/>
  <c r="Q172" s="1"/>
  <c r="L172"/>
  <c r="P172" s="1"/>
  <c r="T172" s="1"/>
  <c r="N161"/>
  <c r="R161" s="1"/>
  <c r="J161"/>
  <c r="L100" i="137"/>
  <c r="P100" s="1"/>
  <c r="T100" s="1"/>
  <c r="M100"/>
  <c r="Q100" s="1"/>
  <c r="N89"/>
  <c r="R89" s="1"/>
  <c r="J89"/>
  <c r="N116" i="139"/>
  <c r="R116" s="1"/>
  <c r="J116"/>
  <c r="M95"/>
  <c r="Q95" s="1"/>
  <c r="L95"/>
  <c r="P95" s="1"/>
  <c r="T95" s="1"/>
  <c r="L120" i="140"/>
  <c r="P120" s="1"/>
  <c r="T120" s="1"/>
  <c r="M120"/>
  <c r="Q120" s="1"/>
  <c r="L86" i="153"/>
  <c r="P86" s="1"/>
  <c r="T86" s="1"/>
  <c r="N146" i="124"/>
  <c r="R146" s="1"/>
  <c r="J146"/>
  <c r="M139" i="132"/>
  <c r="Q139" s="1"/>
  <c r="L139"/>
  <c r="P139" s="1"/>
  <c r="T139" s="1"/>
  <c r="J185" i="109"/>
  <c r="N185"/>
  <c r="R185" s="1"/>
  <c r="M112" i="137"/>
  <c r="Q112" s="1"/>
  <c r="L112"/>
  <c r="P112" s="1"/>
  <c r="T112" s="1"/>
  <c r="M163" i="123"/>
  <c r="Q163" s="1"/>
  <c r="L163"/>
  <c r="P163" s="1"/>
  <c r="T163" s="1"/>
  <c r="N227" i="84"/>
  <c r="R227" s="1"/>
  <c r="J227"/>
  <c r="N114" i="137"/>
  <c r="R114" s="1"/>
  <c r="J114"/>
  <c r="L93"/>
  <c r="P93" s="1"/>
  <c r="T93" s="1"/>
  <c r="M93"/>
  <c r="Q93" s="1"/>
  <c r="M53" i="139"/>
  <c r="Q53" s="1"/>
  <c r="N102" i="132"/>
  <c r="R102" s="1"/>
  <c r="J102"/>
  <c r="N117" i="123"/>
  <c r="R117" s="1"/>
  <c r="J117"/>
  <c r="M211" i="93"/>
  <c r="Q211" s="1"/>
  <c r="L211"/>
  <c r="P211" s="1"/>
  <c r="T211" s="1"/>
  <c r="N232" i="84"/>
  <c r="R232" s="1"/>
  <c r="J232"/>
  <c r="N66" i="139"/>
  <c r="R66" s="1"/>
  <c r="J66"/>
  <c r="M231" i="93"/>
  <c r="Q231" s="1"/>
  <c r="L231"/>
  <c r="P231" s="1"/>
  <c r="T231" s="1"/>
  <c r="M69" i="137"/>
  <c r="Q69" s="1"/>
  <c r="M127" i="124"/>
  <c r="Q127" s="1"/>
  <c r="L127"/>
  <c r="P127" s="1"/>
  <c r="T127" s="1"/>
  <c r="J130"/>
  <c r="N130"/>
  <c r="R130" s="1"/>
  <c r="M237" i="86"/>
  <c r="Q237" s="1"/>
  <c r="L237"/>
  <c r="P237" s="1"/>
  <c r="T237" s="1"/>
  <c r="L258" i="93"/>
  <c r="P258" s="1"/>
  <c r="T258" s="1"/>
  <c r="M258"/>
  <c r="Q258" s="1"/>
  <c r="N247"/>
  <c r="R247" s="1"/>
  <c r="J247"/>
  <c r="M111" i="137"/>
  <c r="Q111" s="1"/>
  <c r="L111"/>
  <c r="P111" s="1"/>
  <c r="T111" s="1"/>
  <c r="N100"/>
  <c r="R100" s="1"/>
  <c r="J100"/>
  <c r="M106" i="139"/>
  <c r="Q106" s="1"/>
  <c r="L106"/>
  <c r="P106" s="1"/>
  <c r="T106" s="1"/>
  <c r="N95"/>
  <c r="R95" s="1"/>
  <c r="J95"/>
  <c r="N120" i="140"/>
  <c r="R120" s="1"/>
  <c r="J120"/>
  <c r="J86" i="153"/>
  <c r="M146" i="124"/>
  <c r="Q146" s="1"/>
  <c r="L146"/>
  <c r="P146" s="1"/>
  <c r="T146" s="1"/>
  <c r="N136" i="132"/>
  <c r="R136" s="1"/>
  <c r="J136"/>
  <c r="N152" i="124"/>
  <c r="R152" s="1"/>
  <c r="J152"/>
  <c r="M185" i="109"/>
  <c r="Q185" s="1"/>
  <c r="L185"/>
  <c r="P185" s="1"/>
  <c r="T185" s="1"/>
  <c r="M118" i="124"/>
  <c r="Q118" s="1"/>
  <c r="N111" i="132"/>
  <c r="R111" s="1"/>
  <c r="J111"/>
  <c r="N220" i="86"/>
  <c r="R220" s="1"/>
  <c r="J220"/>
  <c r="N174" i="123"/>
  <c r="R174" s="1"/>
  <c r="J174"/>
  <c r="M153"/>
  <c r="Q153" s="1"/>
  <c r="L153"/>
  <c r="P153" s="1"/>
  <c r="T153" s="1"/>
  <c r="N97" i="139"/>
  <c r="R97" s="1"/>
  <c r="J97"/>
  <c r="N108"/>
  <c r="R108" s="1"/>
  <c r="J108"/>
  <c r="N239" i="93"/>
  <c r="R239" s="1"/>
  <c r="J239"/>
  <c r="N109" i="139"/>
  <c r="R109" s="1"/>
  <c r="J109"/>
  <c r="J144" i="109"/>
  <c r="N144"/>
  <c r="R144" s="1"/>
  <c r="N135" i="123"/>
  <c r="R135" s="1"/>
  <c r="J135"/>
  <c r="J142" i="124"/>
  <c r="N142"/>
  <c r="R142" s="1"/>
  <c r="N213" i="86"/>
  <c r="R213" s="1"/>
  <c r="J213"/>
  <c r="M218" i="93"/>
  <c r="Q218" s="1"/>
  <c r="L218"/>
  <c r="P218" s="1"/>
  <c r="T218" s="1"/>
  <c r="J258"/>
  <c r="N258"/>
  <c r="R258" s="1"/>
  <c r="M237"/>
  <c r="Q237" s="1"/>
  <c r="L237"/>
  <c r="P237" s="1"/>
  <c r="T237" s="1"/>
  <c r="M162" i="123"/>
  <c r="Q162" s="1"/>
  <c r="L162"/>
  <c r="P162" s="1"/>
  <c r="T162" s="1"/>
  <c r="N151"/>
  <c r="R151" s="1"/>
  <c r="J151"/>
  <c r="J177" i="109"/>
  <c r="N177"/>
  <c r="R177" s="1"/>
  <c r="M136" i="132"/>
  <c r="Q136" s="1"/>
  <c r="L136"/>
  <c r="P136" s="1"/>
  <c r="T136" s="1"/>
  <c r="M152" i="124"/>
  <c r="Q152" s="1"/>
  <c r="L152"/>
  <c r="P152" s="1"/>
  <c r="T152" s="1"/>
  <c r="M152" i="123"/>
  <c r="Q152" s="1"/>
  <c r="L152"/>
  <c r="P152" s="1"/>
  <c r="T152" s="1"/>
  <c r="N113" i="132"/>
  <c r="R113" s="1"/>
  <c r="J113"/>
  <c r="N101"/>
  <c r="R101" s="1"/>
  <c r="J101"/>
  <c r="M209" i="93"/>
  <c r="Q209" s="1"/>
  <c r="L209"/>
  <c r="P209" s="1"/>
  <c r="T209" s="1"/>
  <c r="N64" i="137"/>
  <c r="R64" s="1"/>
  <c r="J64"/>
  <c r="M226" i="86"/>
  <c r="Q226" s="1"/>
  <c r="L226"/>
  <c r="P226" s="1"/>
  <c r="T226" s="1"/>
  <c r="M108" i="139"/>
  <c r="Q108" s="1"/>
  <c r="L108"/>
  <c r="P108" s="1"/>
  <c r="T108" s="1"/>
  <c r="M205" i="93"/>
  <c r="Q205" s="1"/>
  <c r="L205"/>
  <c r="P205" s="1"/>
  <c r="T205" s="1"/>
  <c r="M63" i="137"/>
  <c r="Q63" s="1"/>
  <c r="M119" i="139"/>
  <c r="Q119" s="1"/>
  <c r="L119"/>
  <c r="P119" s="1"/>
  <c r="T119" s="1"/>
  <c r="M250" i="93"/>
  <c r="Q250" s="1"/>
  <c r="L250"/>
  <c r="P250" s="1"/>
  <c r="T250" s="1"/>
  <c r="N164" i="123"/>
  <c r="R164" s="1"/>
  <c r="J164"/>
  <c r="N250" i="93"/>
  <c r="R250" s="1"/>
  <c r="J250"/>
  <c r="N98" i="139"/>
  <c r="R98" s="1"/>
  <c r="J98"/>
  <c r="N147" i="109"/>
  <c r="R147" s="1"/>
  <c r="J147"/>
  <c r="M229" i="84"/>
  <c r="Q229" s="1"/>
  <c r="L229"/>
  <c r="P229" s="1"/>
  <c r="T229" s="1"/>
  <c r="N163" i="109"/>
  <c r="R163" s="1"/>
  <c r="J163"/>
  <c r="N217" i="86"/>
  <c r="R217" s="1"/>
  <c r="J217"/>
  <c r="N234" i="93"/>
  <c r="R234" s="1"/>
  <c r="J234"/>
  <c r="L215"/>
  <c r="P215" s="1"/>
  <c r="T215" s="1"/>
  <c r="M215"/>
  <c r="Q215" s="1"/>
  <c r="N118" i="132"/>
  <c r="R118" s="1"/>
  <c r="J118"/>
  <c r="M237" i="84"/>
  <c r="Q237" s="1"/>
  <c r="L237"/>
  <c r="P237" s="1"/>
  <c r="T237" s="1"/>
  <c r="J173" i="109"/>
  <c r="N173"/>
  <c r="R173" s="1"/>
  <c r="M147"/>
  <c r="Q147" s="1"/>
  <c r="M224" i="93"/>
  <c r="Q224" s="1"/>
  <c r="L224"/>
  <c r="P224" s="1"/>
  <c r="T224" s="1"/>
  <c r="M216"/>
  <c r="Q216" s="1"/>
  <c r="L216"/>
  <c r="P216" s="1"/>
  <c r="T216" s="1"/>
  <c r="J102" i="142"/>
  <c r="M146" i="109"/>
  <c r="Q146" s="1"/>
  <c r="M235" i="93"/>
  <c r="Q235" s="1"/>
  <c r="L235"/>
  <c r="P235" s="1"/>
  <c r="T235" s="1"/>
  <c r="N116" i="123"/>
  <c r="R116" s="1"/>
  <c r="J116"/>
  <c r="N110" i="139"/>
  <c r="R110" s="1"/>
  <c r="J110"/>
  <c r="N172" i="123"/>
  <c r="R172" s="1"/>
  <c r="J172"/>
  <c r="M151"/>
  <c r="Q151" s="1"/>
  <c r="L151"/>
  <c r="P151" s="1"/>
  <c r="T151" s="1"/>
  <c r="M54" i="139"/>
  <c r="Q54" s="1"/>
  <c r="M144" i="109"/>
  <c r="Q144" s="1"/>
  <c r="M102" i="132"/>
  <c r="Q102" s="1"/>
  <c r="M117" i="123"/>
  <c r="Q117" s="1"/>
  <c r="N211" i="86"/>
  <c r="R211" s="1"/>
  <c r="J211"/>
  <c r="M212"/>
  <c r="Q212" s="1"/>
  <c r="N214"/>
  <c r="R214" s="1"/>
  <c r="J214"/>
  <c r="N63" i="139"/>
  <c r="R63" s="1"/>
  <c r="J63"/>
  <c r="M232" i="84"/>
  <c r="Q232" s="1"/>
  <c r="L232"/>
  <c r="P232" s="1"/>
  <c r="T232" s="1"/>
  <c r="M66" i="139"/>
  <c r="Q66" s="1"/>
  <c r="N231" i="93"/>
  <c r="R231" s="1"/>
  <c r="J231"/>
  <c r="M235" i="86"/>
  <c r="Q235" s="1"/>
  <c r="L235"/>
  <c r="P235" s="1"/>
  <c r="T235" s="1"/>
  <c r="N68" i="139"/>
  <c r="R68" s="1"/>
  <c r="J68"/>
  <c r="M248" i="84"/>
  <c r="Q248" s="1"/>
  <c r="L248"/>
  <c r="P248" s="1"/>
  <c r="T248" s="1"/>
  <c r="N131" i="124"/>
  <c r="R131" s="1"/>
  <c r="J131"/>
  <c r="M219" i="93"/>
  <c r="Q219" s="1"/>
  <c r="L219"/>
  <c r="P219" s="1"/>
  <c r="T219" s="1"/>
  <c r="M238" i="86"/>
  <c r="Q238" s="1"/>
  <c r="L238"/>
  <c r="P238" s="1"/>
  <c r="T238" s="1"/>
  <c r="N111" i="137"/>
  <c r="R111" s="1"/>
  <c r="J111"/>
  <c r="M90"/>
  <c r="Q90" s="1"/>
  <c r="L90"/>
  <c r="P90" s="1"/>
  <c r="T90" s="1"/>
  <c r="M117" i="139"/>
  <c r="Q117" s="1"/>
  <c r="L117"/>
  <c r="P117" s="1"/>
  <c r="T117" s="1"/>
  <c r="N106"/>
  <c r="R106" s="1"/>
  <c r="J106"/>
  <c r="N52" i="137"/>
  <c r="R52" s="1"/>
  <c r="J52"/>
  <c r="N114" i="123"/>
  <c r="R114" s="1"/>
  <c r="J114"/>
  <c r="N56" i="137"/>
  <c r="R56" s="1"/>
  <c r="J56"/>
  <c r="J117" i="124"/>
  <c r="N117"/>
  <c r="R117" s="1"/>
  <c r="M136" i="123"/>
  <c r="Q136" s="1"/>
  <c r="L136"/>
  <c r="P136" s="1"/>
  <c r="T136" s="1"/>
  <c r="N118" i="124"/>
  <c r="R118" s="1"/>
  <c r="J118"/>
  <c r="N132"/>
  <c r="R132" s="1"/>
  <c r="J132"/>
  <c r="M211" i="86"/>
  <c r="Q211" s="1"/>
  <c r="M213"/>
  <c r="Q213" s="1"/>
  <c r="N215"/>
  <c r="R215" s="1"/>
  <c r="J215"/>
  <c r="N64" i="139"/>
  <c r="R64" s="1"/>
  <c r="J64"/>
  <c r="N212" i="93"/>
  <c r="R212" s="1"/>
  <c r="J212"/>
  <c r="N235" i="86"/>
  <c r="R235" s="1"/>
  <c r="J235"/>
  <c r="N69" i="139"/>
  <c r="R69" s="1"/>
  <c r="J69"/>
  <c r="N248" i="84"/>
  <c r="R248" s="1"/>
  <c r="J248"/>
  <c r="N219" i="86"/>
  <c r="R219" s="1"/>
  <c r="J219"/>
  <c r="M128" i="124"/>
  <c r="Q128" s="1"/>
  <c r="L128"/>
  <c r="P128" s="1"/>
  <c r="T128" s="1"/>
  <c r="M220" i="93"/>
  <c r="Q220" s="1"/>
  <c r="L220"/>
  <c r="P220" s="1"/>
  <c r="T220" s="1"/>
  <c r="M239" i="86"/>
  <c r="Q239" s="1"/>
  <c r="L239"/>
  <c r="P239" s="1"/>
  <c r="T239" s="1"/>
  <c r="M248" i="93"/>
  <c r="Q248" s="1"/>
  <c r="L248"/>
  <c r="P248" s="1"/>
  <c r="T248" s="1"/>
  <c r="N237"/>
  <c r="R237" s="1"/>
  <c r="J237"/>
  <c r="M173" i="123"/>
  <c r="Q173" s="1"/>
  <c r="L173"/>
  <c r="P173" s="1"/>
  <c r="T173" s="1"/>
  <c r="N162"/>
  <c r="R162" s="1"/>
  <c r="J162"/>
  <c r="M101" i="137"/>
  <c r="Q101" s="1"/>
  <c r="L101"/>
  <c r="P101" s="1"/>
  <c r="T101" s="1"/>
  <c r="J90"/>
  <c r="N90"/>
  <c r="R90" s="1"/>
  <c r="N117" i="139"/>
  <c r="R117" s="1"/>
  <c r="J117"/>
  <c r="M96"/>
  <c r="Q96" s="1"/>
  <c r="L96"/>
  <c r="P96" s="1"/>
  <c r="T96" s="1"/>
  <c r="L121" i="140"/>
  <c r="P121" s="1"/>
  <c r="T121" s="1"/>
  <c r="M121"/>
  <c r="Q121" s="1"/>
  <c r="L87" i="153"/>
  <c r="P87" s="1"/>
  <c r="T87" s="1"/>
  <c r="M177" i="109"/>
  <c r="Q177" s="1"/>
  <c r="L177"/>
  <c r="P177" s="1"/>
  <c r="T177" s="1"/>
  <c r="J149" i="124"/>
  <c r="N149"/>
  <c r="R149" s="1"/>
  <c r="N183" i="109"/>
  <c r="R183" s="1"/>
  <c r="J183"/>
  <c r="J263" i="84"/>
  <c r="N263"/>
  <c r="R263" s="1"/>
  <c r="J100" i="145"/>
  <c r="L103" i="143"/>
  <c r="P103" s="1"/>
  <c r="T103" s="1"/>
  <c r="J103"/>
  <c r="M175" i="123"/>
  <c r="Q175" s="1"/>
  <c r="L175"/>
  <c r="P175" s="1"/>
  <c r="T175" s="1"/>
  <c r="J175"/>
  <c r="J99" i="145"/>
  <c r="L99"/>
  <c r="P99" s="1"/>
  <c r="T99" s="1"/>
  <c r="J102" i="143"/>
  <c r="L102"/>
  <c r="P102" s="1"/>
  <c r="T102" s="1"/>
  <c r="J100" i="142"/>
  <c r="L100"/>
  <c r="P100" s="1"/>
  <c r="T100" s="1"/>
  <c r="J117" i="140"/>
  <c r="L117"/>
  <c r="P117" s="1"/>
  <c r="T117" s="1"/>
  <c r="M117"/>
  <c r="Q117" s="1"/>
  <c r="J98" i="145"/>
  <c r="L98"/>
  <c r="P98" s="1"/>
  <c r="T98" s="1"/>
  <c r="J101" i="144"/>
  <c r="L101"/>
  <c r="P101" s="1"/>
  <c r="T101" s="1"/>
  <c r="J101" i="143"/>
  <c r="L101"/>
  <c r="P101" s="1"/>
  <c r="T101" s="1"/>
  <c r="L99" i="142"/>
  <c r="P99" s="1"/>
  <c r="T99" s="1"/>
  <c r="J99"/>
  <c r="L116" i="140"/>
  <c r="P116" s="1"/>
  <c r="T116" s="1"/>
  <c r="M116"/>
  <c r="Q116" s="1"/>
  <c r="J116"/>
  <c r="L114" i="141"/>
  <c r="P114" s="1"/>
  <c r="T114" s="1"/>
  <c r="M114"/>
  <c r="Q114" s="1"/>
  <c r="J114"/>
  <c r="N114"/>
  <c r="R114" s="1"/>
  <c r="M115"/>
  <c r="Q115" s="1"/>
  <c r="L115"/>
  <c r="P115" s="1"/>
  <c r="T115" s="1"/>
  <c r="N115"/>
  <c r="R115" s="1"/>
  <c r="J115"/>
  <c r="L116"/>
  <c r="P116" s="1"/>
  <c r="T116" s="1"/>
  <c r="M116"/>
  <c r="Q116" s="1"/>
  <c r="J116"/>
  <c r="N116"/>
  <c r="R116" s="1"/>
  <c r="J97" i="145"/>
  <c r="L97"/>
  <c r="P97" s="1"/>
  <c r="T97" s="1"/>
  <c r="J98" i="142"/>
  <c r="L98"/>
  <c r="P98" s="1"/>
  <c r="T98" s="1"/>
  <c r="L108" i="140"/>
  <c r="P108" s="1"/>
  <c r="T108" s="1"/>
  <c r="M108"/>
  <c r="Q108" s="1"/>
  <c r="L98" i="143"/>
  <c r="P98" s="1"/>
  <c r="T98" s="1"/>
  <c r="L95" i="142"/>
  <c r="P95" s="1"/>
  <c r="T95" s="1"/>
  <c r="L94" i="145"/>
  <c r="P94" s="1"/>
  <c r="T94" s="1"/>
  <c r="J97" i="143"/>
  <c r="L97" i="144"/>
  <c r="P97" s="1"/>
  <c r="T97" s="1"/>
  <c r="J98" i="143"/>
  <c r="J94" i="142"/>
  <c r="J93" i="145"/>
  <c r="J95" i="142"/>
  <c r="J94" i="145"/>
  <c r="J95"/>
  <c r="L96" i="143"/>
  <c r="P96" s="1"/>
  <c r="T96" s="1"/>
  <c r="L107" i="141"/>
  <c r="P107" s="1"/>
  <c r="T107" s="1"/>
  <c r="M107"/>
  <c r="Q107" s="1"/>
  <c r="L96" i="142"/>
  <c r="P96" s="1"/>
  <c r="T96" s="1"/>
  <c r="J96" i="143"/>
  <c r="L95" i="145"/>
  <c r="P95" s="1"/>
  <c r="T95" s="1"/>
  <c r="J96" i="142"/>
  <c r="L96" i="144"/>
  <c r="P96" s="1"/>
  <c r="T96" s="1"/>
  <c r="J96" i="145"/>
  <c r="O24" i="169"/>
  <c r="S24" s="1"/>
  <c r="M24"/>
  <c r="Q24" s="1"/>
  <c r="N108" i="140"/>
  <c r="R108" s="1"/>
  <c r="J108"/>
  <c r="M110" i="141"/>
  <c r="Q110" s="1"/>
  <c r="L110"/>
  <c r="P110" s="1"/>
  <c r="T110" s="1"/>
  <c r="J99" i="143"/>
  <c r="N110" i="141"/>
  <c r="R110" s="1"/>
  <c r="J110"/>
  <c r="L99" i="144"/>
  <c r="P99" s="1"/>
  <c r="T99" s="1"/>
  <c r="O38" i="169"/>
  <c r="S38" s="1"/>
  <c r="M112" i="141"/>
  <c r="Q112" s="1"/>
  <c r="L112"/>
  <c r="P112" s="1"/>
  <c r="T112" s="1"/>
  <c r="N112" i="140"/>
  <c r="R112" s="1"/>
  <c r="J112"/>
  <c r="N112" i="141"/>
  <c r="R112" s="1"/>
  <c r="J112"/>
  <c r="J96" i="144"/>
  <c r="L97" i="142"/>
  <c r="P97" s="1"/>
  <c r="T97" s="1"/>
  <c r="M111" i="140"/>
  <c r="Q111" s="1"/>
  <c r="L111"/>
  <c r="P111" s="1"/>
  <c r="T111" s="1"/>
  <c r="N111" i="141"/>
  <c r="R111" s="1"/>
  <c r="J111"/>
  <c r="L91" i="142"/>
  <c r="P91" s="1"/>
  <c r="T91" s="1"/>
  <c r="L90" i="145"/>
  <c r="P90" s="1"/>
  <c r="T90" s="1"/>
  <c r="L98" i="144"/>
  <c r="P98" s="1"/>
  <c r="T98" s="1"/>
  <c r="L99" i="143"/>
  <c r="P99" s="1"/>
  <c r="T99" s="1"/>
  <c r="J99" i="144"/>
  <c r="L113" i="141"/>
  <c r="P113" s="1"/>
  <c r="T113" s="1"/>
  <c r="M113"/>
  <c r="Q113" s="1"/>
  <c r="J90" i="145"/>
  <c r="N113" i="140"/>
  <c r="R113" s="1"/>
  <c r="J113"/>
  <c r="J113" i="141"/>
  <c r="N113"/>
  <c r="R113" s="1"/>
  <c r="L97" i="143"/>
  <c r="P97" s="1"/>
  <c r="T97" s="1"/>
  <c r="L96" i="145"/>
  <c r="P96" s="1"/>
  <c r="T96" s="1"/>
  <c r="J98" i="144"/>
  <c r="M111" i="141"/>
  <c r="Q111" s="1"/>
  <c r="L111"/>
  <c r="P111" s="1"/>
  <c r="T111" s="1"/>
  <c r="J97" i="142"/>
  <c r="N111" i="140"/>
  <c r="R111" s="1"/>
  <c r="J111"/>
  <c r="L113"/>
  <c r="P113" s="1"/>
  <c r="T113" s="1"/>
  <c r="M113"/>
  <c r="Q113" s="1"/>
  <c r="J91" i="142"/>
  <c r="M114" i="140"/>
  <c r="Q114" s="1"/>
  <c r="L114"/>
  <c r="P114" s="1"/>
  <c r="T114" s="1"/>
  <c r="N107" i="141"/>
  <c r="R107" s="1"/>
  <c r="J107"/>
  <c r="N114" i="140"/>
  <c r="R114" s="1"/>
  <c r="J114"/>
  <c r="L93" i="143"/>
  <c r="P93" s="1"/>
  <c r="T93" s="1"/>
  <c r="J97" i="144"/>
  <c r="M112" i="140"/>
  <c r="Q112" s="1"/>
  <c r="L112"/>
  <c r="P112" s="1"/>
  <c r="T112" s="1"/>
  <c r="L93" i="144"/>
  <c r="P93" s="1"/>
  <c r="T93" s="1"/>
  <c r="J93"/>
  <c r="J93" i="143"/>
  <c r="L94" i="142"/>
  <c r="P94" s="1"/>
  <c r="T94" s="1"/>
  <c r="L93" i="145"/>
  <c r="P93" s="1"/>
  <c r="T93" s="1"/>
  <c r="O35" i="169"/>
  <c r="S35" s="1"/>
  <c r="L92" i="145"/>
  <c r="P92" s="1"/>
  <c r="T92" s="1"/>
  <c r="J92"/>
  <c r="L95" i="144"/>
  <c r="P95" s="1"/>
  <c r="T95" s="1"/>
  <c r="J95"/>
  <c r="L95" i="143"/>
  <c r="P95" s="1"/>
  <c r="T95" s="1"/>
  <c r="J95"/>
  <c r="L93" i="142"/>
  <c r="P93" s="1"/>
  <c r="T93" s="1"/>
  <c r="J93"/>
  <c r="M109" i="141"/>
  <c r="Q109" s="1"/>
  <c r="L109"/>
  <c r="P109" s="1"/>
  <c r="T109" s="1"/>
  <c r="N109"/>
  <c r="R109" s="1"/>
  <c r="J109"/>
  <c r="M110" i="140"/>
  <c r="Q110" s="1"/>
  <c r="L110"/>
  <c r="P110" s="1"/>
  <c r="T110" s="1"/>
  <c r="N110"/>
  <c r="R110" s="1"/>
  <c r="J110"/>
  <c r="J91" i="145"/>
  <c r="L91"/>
  <c r="P91" s="1"/>
  <c r="T91" s="1"/>
  <c r="L94" i="144"/>
  <c r="P94" s="1"/>
  <c r="T94" s="1"/>
  <c r="J94"/>
  <c r="L94" i="143"/>
  <c r="P94" s="1"/>
  <c r="T94" s="1"/>
  <c r="J94"/>
  <c r="J92" i="142"/>
  <c r="L92"/>
  <c r="P92" s="1"/>
  <c r="T92" s="1"/>
  <c r="M108" i="141"/>
  <c r="Q108" s="1"/>
  <c r="L108"/>
  <c r="P108" s="1"/>
  <c r="T108" s="1"/>
  <c r="N108"/>
  <c r="R108" s="1"/>
  <c r="J108"/>
  <c r="M109" i="140"/>
  <c r="Q109" s="1"/>
  <c r="L109"/>
  <c r="P109" s="1"/>
  <c r="T109" s="1"/>
  <c r="N109"/>
  <c r="R109" s="1"/>
  <c r="J109"/>
  <c r="L88" i="143"/>
  <c r="P88" s="1"/>
  <c r="T88" s="1"/>
  <c r="J87" i="144"/>
  <c r="L88" i="142"/>
  <c r="P88" s="1"/>
  <c r="T88" s="1"/>
  <c r="L87" i="145"/>
  <c r="P87" s="1"/>
  <c r="T87" s="1"/>
  <c r="J88" i="142"/>
  <c r="L88" i="144"/>
  <c r="P88" s="1"/>
  <c r="T88" s="1"/>
  <c r="J87" i="145"/>
  <c r="L89"/>
  <c r="P89" s="1"/>
  <c r="T89" s="1"/>
  <c r="L90" i="142"/>
  <c r="P90" s="1"/>
  <c r="T90" s="1"/>
  <c r="J90" i="143"/>
  <c r="J90" i="142"/>
  <c r="L90" i="144"/>
  <c r="P90" s="1"/>
  <c r="T90" s="1"/>
  <c r="J89" i="145"/>
  <c r="L91" i="143"/>
  <c r="P91" s="1"/>
  <c r="T91" s="1"/>
  <c r="J90" i="144"/>
  <c r="J91" i="143"/>
  <c r="J92"/>
  <c r="M104" i="141"/>
  <c r="Q104" s="1"/>
  <c r="L104"/>
  <c r="P104" s="1"/>
  <c r="T104" s="1"/>
  <c r="L90" i="143"/>
  <c r="P90" s="1"/>
  <c r="T90" s="1"/>
  <c r="M105" i="140"/>
  <c r="Q105" s="1"/>
  <c r="L105"/>
  <c r="P105" s="1"/>
  <c r="T105" s="1"/>
  <c r="J105"/>
  <c r="N105"/>
  <c r="R105" s="1"/>
  <c r="L106"/>
  <c r="P106" s="1"/>
  <c r="T106" s="1"/>
  <c r="M106" i="141"/>
  <c r="Q106" s="1"/>
  <c r="L106"/>
  <c r="P106" s="1"/>
  <c r="T106" s="1"/>
  <c r="J92" i="144"/>
  <c r="J106" i="141"/>
  <c r="L92" i="144"/>
  <c r="P92" s="1"/>
  <c r="T92" s="1"/>
  <c r="J106" i="140"/>
  <c r="L107"/>
  <c r="P107" s="1"/>
  <c r="T107" s="1"/>
  <c r="J104" i="141"/>
  <c r="N104"/>
  <c r="R104" s="1"/>
  <c r="J107" i="140"/>
  <c r="L86" i="142"/>
  <c r="P86" s="1"/>
  <c r="T86" s="1"/>
  <c r="L86" i="144"/>
  <c r="P86" s="1"/>
  <c r="T86" s="1"/>
  <c r="L87" i="143"/>
  <c r="P87" s="1"/>
  <c r="T87" s="1"/>
  <c r="L92"/>
  <c r="P92" s="1"/>
  <c r="T92" s="1"/>
  <c r="J88" i="145"/>
  <c r="L88"/>
  <c r="P88" s="1"/>
  <c r="T88" s="1"/>
  <c r="L91" i="144"/>
  <c r="P91" s="1"/>
  <c r="T91" s="1"/>
  <c r="J91"/>
  <c r="L89" i="142"/>
  <c r="P89" s="1"/>
  <c r="T89" s="1"/>
  <c r="J89"/>
  <c r="L105" i="141"/>
  <c r="P105" s="1"/>
  <c r="T105" s="1"/>
  <c r="M105"/>
  <c r="Q105" s="1"/>
  <c r="J105"/>
  <c r="J104" i="140"/>
  <c r="N19" i="164"/>
  <c r="R19" s="1"/>
  <c r="I46" i="169"/>
  <c r="I62"/>
  <c r="J87" i="142"/>
  <c r="L87" i="144"/>
  <c r="P87" s="1"/>
  <c r="T87" s="1"/>
  <c r="L87" i="142"/>
  <c r="P87" s="1"/>
  <c r="T87" s="1"/>
  <c r="J87" i="143"/>
  <c r="L89"/>
  <c r="P89" s="1"/>
  <c r="T89" s="1"/>
  <c r="J88"/>
  <c r="J88" i="144"/>
  <c r="J89" i="143"/>
  <c r="N59" i="169"/>
  <c r="R59" s="1"/>
  <c r="L89" i="144"/>
  <c r="P89" s="1"/>
  <c r="T89" s="1"/>
  <c r="I128" i="124"/>
  <c r="L102" i="140"/>
  <c r="P102" s="1"/>
  <c r="T102" s="1"/>
  <c r="J102"/>
  <c r="J86" i="144"/>
  <c r="J89"/>
  <c r="L103" i="140"/>
  <c r="P103" s="1"/>
  <c r="T103" s="1"/>
  <c r="J86" i="142"/>
  <c r="N86" i="169"/>
  <c r="R86" s="1"/>
  <c r="J103" i="140"/>
  <c r="L104"/>
  <c r="P104" s="1"/>
  <c r="T104" s="1"/>
  <c r="L100"/>
  <c r="P100" s="1"/>
  <c r="T100" s="1"/>
  <c r="I19" i="163"/>
  <c r="L57" i="169"/>
  <c r="P57" s="1"/>
  <c r="T57" s="1"/>
  <c r="I214" i="93"/>
  <c r="N21" i="169"/>
  <c r="R21" s="1"/>
  <c r="N45"/>
  <c r="R45" s="1"/>
  <c r="J61"/>
  <c r="O44"/>
  <c r="S44" s="1"/>
  <c r="O76"/>
  <c r="S76" s="1"/>
  <c r="N76"/>
  <c r="R76" s="1"/>
  <c r="L99" i="140"/>
  <c r="P99" s="1"/>
  <c r="T99" s="1"/>
  <c r="J97" i="141"/>
  <c r="J65" i="169"/>
  <c r="J80"/>
  <c r="I24"/>
  <c r="J100" i="140"/>
  <c r="M100"/>
  <c r="Q100" s="1"/>
  <c r="L79" i="169"/>
  <c r="P79" s="1"/>
  <c r="T79" s="1"/>
  <c r="J86"/>
  <c r="L101" i="140"/>
  <c r="P101" s="1"/>
  <c r="T101" s="1"/>
  <c r="N85" i="169"/>
  <c r="R85" s="1"/>
  <c r="I45"/>
  <c r="M13"/>
  <c r="Q13" s="1"/>
  <c r="O12"/>
  <c r="S12" s="1"/>
  <c r="N28"/>
  <c r="R28" s="1"/>
  <c r="N52"/>
  <c r="R52" s="1"/>
  <c r="I129" i="124"/>
  <c r="N19" i="169"/>
  <c r="R19" s="1"/>
  <c r="N43"/>
  <c r="R43" s="1"/>
  <c r="N51"/>
  <c r="R51" s="1"/>
  <c r="N11"/>
  <c r="R11" s="1"/>
  <c r="J74"/>
  <c r="AR2"/>
  <c r="J96" i="141"/>
  <c r="L96"/>
  <c r="P96" s="1"/>
  <c r="T96" s="1"/>
  <c r="I142" i="132"/>
  <c r="I155" i="124"/>
  <c r="I264" i="84"/>
  <c r="I69" i="169"/>
  <c r="J14"/>
  <c r="I227" i="84"/>
  <c r="I152" i="124"/>
  <c r="J67" i="169"/>
  <c r="J58"/>
  <c r="I153" i="124"/>
  <c r="J72" i="169"/>
  <c r="I80"/>
  <c r="AN2"/>
  <c r="M25"/>
  <c r="Q25" s="1"/>
  <c r="M33"/>
  <c r="Q33" s="1"/>
  <c r="O48"/>
  <c r="S48" s="1"/>
  <c r="O32"/>
  <c r="S32" s="1"/>
  <c r="I48"/>
  <c r="J79"/>
  <c r="N71"/>
  <c r="R71" s="1"/>
  <c r="J47"/>
  <c r="O78"/>
  <c r="S78" s="1"/>
  <c r="O70"/>
  <c r="S70" s="1"/>
  <c r="N78"/>
  <c r="R78" s="1"/>
  <c r="O15"/>
  <c r="S15" s="1"/>
  <c r="L95" i="141"/>
  <c r="P95" s="1"/>
  <c r="T95" s="1"/>
  <c r="J95"/>
  <c r="M95"/>
  <c r="Q95" s="1"/>
  <c r="I141" i="132"/>
  <c r="I154" i="124"/>
  <c r="I263" i="84"/>
  <c r="O55" i="169"/>
  <c r="S55" s="1"/>
  <c r="L67"/>
  <c r="P67" s="1"/>
  <c r="T67" s="1"/>
  <c r="O22"/>
  <c r="S22" s="1"/>
  <c r="O66"/>
  <c r="S66" s="1"/>
  <c r="O27"/>
  <c r="S27" s="1"/>
  <c r="O30"/>
  <c r="S30" s="1"/>
  <c r="O36"/>
  <c r="S36" s="1"/>
  <c r="O39"/>
  <c r="S39" s="1"/>
  <c r="O42"/>
  <c r="S42" s="1"/>
  <c r="O50"/>
  <c r="S50" s="1"/>
  <c r="N25"/>
  <c r="R25" s="1"/>
  <c r="L43"/>
  <c r="P43" s="1"/>
  <c r="T43" s="1"/>
  <c r="N48"/>
  <c r="R48" s="1"/>
  <c r="L51"/>
  <c r="P51" s="1"/>
  <c r="T51" s="1"/>
  <c r="N62"/>
  <c r="R62" s="1"/>
  <c r="N67"/>
  <c r="R67" s="1"/>
  <c r="I14"/>
  <c r="N73"/>
  <c r="R73" s="1"/>
  <c r="I10"/>
  <c r="N27"/>
  <c r="R27" s="1"/>
  <c r="N42"/>
  <c r="R42" s="1"/>
  <c r="I53"/>
  <c r="I56"/>
  <c r="I70"/>
  <c r="I76"/>
  <c r="N81"/>
  <c r="R81" s="1"/>
  <c r="N84"/>
  <c r="R84" s="1"/>
  <c r="I42"/>
  <c r="N64"/>
  <c r="R64" s="1"/>
  <c r="N69"/>
  <c r="R69" s="1"/>
  <c r="I81"/>
  <c r="I84"/>
  <c r="N26"/>
  <c r="R26" s="1"/>
  <c r="N49"/>
  <c r="R49" s="1"/>
  <c r="L47"/>
  <c r="P47" s="1"/>
  <c r="T47" s="1"/>
  <c r="N55"/>
  <c r="R55" s="1"/>
  <c r="I58"/>
  <c r="N75"/>
  <c r="R75" s="1"/>
  <c r="I78"/>
  <c r="N35"/>
  <c r="R35" s="1"/>
  <c r="I72"/>
  <c r="L75"/>
  <c r="P75" s="1"/>
  <c r="T75" s="1"/>
  <c r="N23"/>
  <c r="R23" s="1"/>
  <c r="N60"/>
  <c r="R60" s="1"/>
  <c r="N66"/>
  <c r="R66" s="1"/>
  <c r="I26"/>
  <c r="I49"/>
  <c r="N57"/>
  <c r="R57" s="1"/>
  <c r="J63"/>
  <c r="N79"/>
  <c r="R79" s="1"/>
  <c r="I20"/>
  <c r="J46"/>
  <c r="J68"/>
  <c r="J82"/>
  <c r="AL2"/>
  <c r="M17"/>
  <c r="Q17" s="1"/>
  <c r="M37"/>
  <c r="Q37" s="1"/>
  <c r="J70"/>
  <c r="I16"/>
  <c r="L45"/>
  <c r="P45" s="1"/>
  <c r="T45" s="1"/>
  <c r="J53"/>
  <c r="J56"/>
  <c r="I61"/>
  <c r="J30"/>
  <c r="J50"/>
  <c r="AP2"/>
  <c r="I12"/>
  <c r="M21"/>
  <c r="Q21" s="1"/>
  <c r="J29"/>
  <c r="I41"/>
  <c r="J44"/>
  <c r="I77"/>
  <c r="O20"/>
  <c r="S20" s="1"/>
  <c r="O46"/>
  <c r="S46" s="1"/>
  <c r="L63"/>
  <c r="P63" s="1"/>
  <c r="T63" s="1"/>
  <c r="O68"/>
  <c r="S68" s="1"/>
  <c r="O82"/>
  <c r="S82" s="1"/>
  <c r="O11"/>
  <c r="S11" s="1"/>
  <c r="O14"/>
  <c r="S14" s="1"/>
  <c r="O54"/>
  <c r="S54" s="1"/>
  <c r="L71"/>
  <c r="P71" s="1"/>
  <c r="T71" s="1"/>
  <c r="O79"/>
  <c r="S79" s="1"/>
  <c r="O28"/>
  <c r="S28" s="1"/>
  <c r="O31"/>
  <c r="S31" s="1"/>
  <c r="O34"/>
  <c r="S34" s="1"/>
  <c r="O40"/>
  <c r="S40" s="1"/>
  <c r="O43"/>
  <c r="S43" s="1"/>
  <c r="O51"/>
  <c r="S51" s="1"/>
  <c r="O62"/>
  <c r="S62" s="1"/>
  <c r="O59"/>
  <c r="S59" s="1"/>
  <c r="O84"/>
  <c r="S84" s="1"/>
  <c r="O10"/>
  <c r="S10" s="1"/>
  <c r="O16"/>
  <c r="S16" s="1"/>
  <c r="O19"/>
  <c r="S19" s="1"/>
  <c r="O56"/>
  <c r="S56" s="1"/>
  <c r="O67"/>
  <c r="S67" s="1"/>
  <c r="O72"/>
  <c r="S72" s="1"/>
  <c r="O75"/>
  <c r="S75" s="1"/>
  <c r="O86"/>
  <c r="S86" s="1"/>
  <c r="O47"/>
  <c r="S47" s="1"/>
  <c r="O58"/>
  <c r="S58" s="1"/>
  <c r="O80"/>
  <c r="S80" s="1"/>
  <c r="O83"/>
  <c r="S83" s="1"/>
  <c r="O52"/>
  <c r="S52" s="1"/>
  <c r="O63"/>
  <c r="S63" s="1"/>
  <c r="L15"/>
  <c r="P15" s="1"/>
  <c r="T15" s="1"/>
  <c r="O23"/>
  <c r="S23" s="1"/>
  <c r="O26"/>
  <c r="S26" s="1"/>
  <c r="L55"/>
  <c r="P55" s="1"/>
  <c r="T55" s="1"/>
  <c r="O60"/>
  <c r="S60" s="1"/>
  <c r="O71"/>
  <c r="S71" s="1"/>
  <c r="O74"/>
  <c r="S74" s="1"/>
  <c r="L31"/>
  <c r="P31" s="1"/>
  <c r="T31" s="1"/>
  <c r="I34"/>
  <c r="I40"/>
  <c r="J45"/>
  <c r="I54"/>
  <c r="N58"/>
  <c r="R58" s="1"/>
  <c r="I65"/>
  <c r="J69"/>
  <c r="I74"/>
  <c r="L83"/>
  <c r="P83" s="1"/>
  <c r="T83" s="1"/>
  <c r="L85"/>
  <c r="P85" s="1"/>
  <c r="T85" s="1"/>
  <c r="N30"/>
  <c r="R30" s="1"/>
  <c r="N44"/>
  <c r="R44" s="1"/>
  <c r="N53"/>
  <c r="R53" s="1"/>
  <c r="L65"/>
  <c r="P65" s="1"/>
  <c r="T65" s="1"/>
  <c r="J71"/>
  <c r="N82"/>
  <c r="R82" s="1"/>
  <c r="N15"/>
  <c r="R15" s="1"/>
  <c r="N46"/>
  <c r="R46" s="1"/>
  <c r="L69"/>
  <c r="P69" s="1"/>
  <c r="T69" s="1"/>
  <c r="I85"/>
  <c r="N33"/>
  <c r="R33" s="1"/>
  <c r="N77"/>
  <c r="R77" s="1"/>
  <c r="I30"/>
  <c r="L41"/>
  <c r="P41" s="1"/>
  <c r="T41" s="1"/>
  <c r="I44"/>
  <c r="N50"/>
  <c r="R50" s="1"/>
  <c r="N68"/>
  <c r="R68" s="1"/>
  <c r="N70"/>
  <c r="R70" s="1"/>
  <c r="I73"/>
  <c r="J77"/>
  <c r="I82"/>
  <c r="N17"/>
  <c r="R17" s="1"/>
  <c r="N29"/>
  <c r="R29" s="1"/>
  <c r="I60"/>
  <c r="N72"/>
  <c r="R72" s="1"/>
  <c r="J11"/>
  <c r="N13"/>
  <c r="R13" s="1"/>
  <c r="L35"/>
  <c r="P35" s="1"/>
  <c r="T35" s="1"/>
  <c r="N40"/>
  <c r="R40" s="1"/>
  <c r="N47"/>
  <c r="R47" s="1"/>
  <c r="N54"/>
  <c r="R54" s="1"/>
  <c r="N61"/>
  <c r="R61" s="1"/>
  <c r="I64"/>
  <c r="I66"/>
  <c r="N74"/>
  <c r="R74" s="1"/>
  <c r="L81"/>
  <c r="P81" s="1"/>
  <c r="T81" s="1"/>
  <c r="N83"/>
  <c r="R83" s="1"/>
  <c r="N10"/>
  <c r="R10" s="1"/>
  <c r="L27"/>
  <c r="P27" s="1"/>
  <c r="T27" s="1"/>
  <c r="I50"/>
  <c r="I57"/>
  <c r="N63"/>
  <c r="R63" s="1"/>
  <c r="N65"/>
  <c r="R65" s="1"/>
  <c r="I68"/>
  <c r="I86"/>
  <c r="J19"/>
  <c r="N31"/>
  <c r="R31" s="1"/>
  <c r="N37"/>
  <c r="R37" s="1"/>
  <c r="I52"/>
  <c r="L59"/>
  <c r="P59" s="1"/>
  <c r="T59" s="1"/>
  <c r="N80"/>
  <c r="R80" s="1"/>
  <c r="J48"/>
  <c r="L73"/>
  <c r="P73" s="1"/>
  <c r="T73" s="1"/>
  <c r="J81"/>
  <c r="J85"/>
  <c r="J52"/>
  <c r="J54"/>
  <c r="L77"/>
  <c r="P77" s="1"/>
  <c r="T77" s="1"/>
  <c r="J83"/>
  <c r="M84"/>
  <c r="Q84" s="1"/>
  <c r="J25"/>
  <c r="J27"/>
  <c r="M41"/>
  <c r="Q41" s="1"/>
  <c r="J43"/>
  <c r="J60"/>
  <c r="J62"/>
  <c r="AJ2"/>
  <c r="J49"/>
  <c r="J66"/>
  <c r="J51"/>
  <c r="AQ2"/>
  <c r="L49"/>
  <c r="P49" s="1"/>
  <c r="T49" s="1"/>
  <c r="J55"/>
  <c r="J57"/>
  <c r="L84"/>
  <c r="P84" s="1"/>
  <c r="T84" s="1"/>
  <c r="M29"/>
  <c r="Q29" s="1"/>
  <c r="L53"/>
  <c r="P53" s="1"/>
  <c r="T53" s="1"/>
  <c r="J59"/>
  <c r="J76"/>
  <c r="J78"/>
  <c r="AM2"/>
  <c r="L13"/>
  <c r="P13" s="1"/>
  <c r="T13" s="1"/>
  <c r="L61"/>
  <c r="P61" s="1"/>
  <c r="T61" s="1"/>
  <c r="J84"/>
  <c r="I21"/>
  <c r="J42"/>
  <c r="J73"/>
  <c r="J15"/>
  <c r="J75"/>
  <c r="AI2"/>
  <c r="AU2"/>
  <c r="AH2"/>
  <c r="AT2"/>
  <c r="J13"/>
  <c r="AS2"/>
  <c r="I13"/>
  <c r="J18"/>
  <c r="J23"/>
  <c r="I25"/>
  <c r="I32"/>
  <c r="J38"/>
  <c r="J17"/>
  <c r="AO2"/>
  <c r="J10"/>
  <c r="I17"/>
  <c r="J22"/>
  <c r="I29"/>
  <c r="J34"/>
  <c r="J40"/>
  <c r="AK2"/>
  <c r="J21"/>
  <c r="J26"/>
  <c r="L21"/>
  <c r="P21" s="1"/>
  <c r="T21" s="1"/>
  <c r="I28"/>
  <c r="J36"/>
  <c r="J39"/>
  <c r="AJ3"/>
  <c r="N12"/>
  <c r="R12" s="1"/>
  <c r="N14"/>
  <c r="R14" s="1"/>
  <c r="L25"/>
  <c r="P25" s="1"/>
  <c r="T25" s="1"/>
  <c r="J31"/>
  <c r="J33"/>
  <c r="N39"/>
  <c r="R39" s="1"/>
  <c r="N41"/>
  <c r="R41" s="1"/>
  <c r="N16"/>
  <c r="R16" s="1"/>
  <c r="N18"/>
  <c r="R18" s="1"/>
  <c r="L29"/>
  <c r="P29" s="1"/>
  <c r="T29" s="1"/>
  <c r="I33"/>
  <c r="J35"/>
  <c r="J37"/>
  <c r="N20"/>
  <c r="R20" s="1"/>
  <c r="N22"/>
  <c r="R22" s="1"/>
  <c r="L33"/>
  <c r="P33" s="1"/>
  <c r="T33" s="1"/>
  <c r="I37"/>
  <c r="J41"/>
  <c r="L37"/>
  <c r="P37" s="1"/>
  <c r="T37" s="1"/>
  <c r="AN3"/>
  <c r="I18"/>
  <c r="N32"/>
  <c r="R32" s="1"/>
  <c r="N34"/>
  <c r="R34" s="1"/>
  <c r="I22"/>
  <c r="N36"/>
  <c r="R36" s="1"/>
  <c r="N38"/>
  <c r="R38" s="1"/>
  <c r="AS3"/>
  <c r="AR3"/>
  <c r="AP3"/>
  <c r="AM3"/>
  <c r="L11"/>
  <c r="P11" s="1"/>
  <c r="T11" s="1"/>
  <c r="L17"/>
  <c r="P17" s="1"/>
  <c r="T17" s="1"/>
  <c r="I36"/>
  <c r="I38"/>
  <c r="AL3"/>
  <c r="L19"/>
  <c r="P19" s="1"/>
  <c r="T19" s="1"/>
  <c r="L23"/>
  <c r="P23" s="1"/>
  <c r="T23" s="1"/>
  <c r="AK4"/>
  <c r="L39"/>
  <c r="P39" s="1"/>
  <c r="T39" s="1"/>
  <c r="AP4"/>
  <c r="AM4"/>
  <c r="AJ4"/>
  <c r="AI4"/>
  <c r="AU4"/>
  <c r="M10"/>
  <c r="Q10" s="1"/>
  <c r="M14"/>
  <c r="Q14" s="1"/>
  <c r="M18"/>
  <c r="Q18" s="1"/>
  <c r="M22"/>
  <c r="Q22" s="1"/>
  <c r="M26"/>
  <c r="Q26" s="1"/>
  <c r="M30"/>
  <c r="Q30" s="1"/>
  <c r="M34"/>
  <c r="Q34" s="1"/>
  <c r="M38"/>
  <c r="Q38" s="1"/>
  <c r="M42"/>
  <c r="Q42" s="1"/>
  <c r="M46"/>
  <c r="Q46" s="1"/>
  <c r="M50"/>
  <c r="Q50" s="1"/>
  <c r="M54"/>
  <c r="Q54" s="1"/>
  <c r="M58"/>
  <c r="Q58" s="1"/>
  <c r="M62"/>
  <c r="Q62" s="1"/>
  <c r="M66"/>
  <c r="Q66" s="1"/>
  <c r="M70"/>
  <c r="Q70" s="1"/>
  <c r="M74"/>
  <c r="Q74" s="1"/>
  <c r="M78"/>
  <c r="Q78" s="1"/>
  <c r="M82"/>
  <c r="Q82" s="1"/>
  <c r="M86"/>
  <c r="Q86" s="1"/>
  <c r="AK3"/>
  <c r="AH4"/>
  <c r="AT4"/>
  <c r="L10"/>
  <c r="P10" s="1"/>
  <c r="T10" s="1"/>
  <c r="I11"/>
  <c r="O13"/>
  <c r="S13" s="1"/>
  <c r="L14"/>
  <c r="P14" s="1"/>
  <c r="T14" s="1"/>
  <c r="I15"/>
  <c r="O17"/>
  <c r="S17" s="1"/>
  <c r="L18"/>
  <c r="P18" s="1"/>
  <c r="T18" s="1"/>
  <c r="I19"/>
  <c r="O21"/>
  <c r="S21" s="1"/>
  <c r="L22"/>
  <c r="P22" s="1"/>
  <c r="T22" s="1"/>
  <c r="I23"/>
  <c r="O25"/>
  <c r="S25" s="1"/>
  <c r="L26"/>
  <c r="P26" s="1"/>
  <c r="T26" s="1"/>
  <c r="I27"/>
  <c r="O29"/>
  <c r="S29" s="1"/>
  <c r="L30"/>
  <c r="P30" s="1"/>
  <c r="T30" s="1"/>
  <c r="I31"/>
  <c r="O33"/>
  <c r="S33" s="1"/>
  <c r="L34"/>
  <c r="P34" s="1"/>
  <c r="T34" s="1"/>
  <c r="I35"/>
  <c r="O37"/>
  <c r="S37" s="1"/>
  <c r="L38"/>
  <c r="P38" s="1"/>
  <c r="T38" s="1"/>
  <c r="I39"/>
  <c r="O41"/>
  <c r="S41" s="1"/>
  <c r="L42"/>
  <c r="P42" s="1"/>
  <c r="T42" s="1"/>
  <c r="I43"/>
  <c r="O45"/>
  <c r="S45" s="1"/>
  <c r="L46"/>
  <c r="P46" s="1"/>
  <c r="T46" s="1"/>
  <c r="I47"/>
  <c r="O49"/>
  <c r="S49" s="1"/>
  <c r="L50"/>
  <c r="P50" s="1"/>
  <c r="T50" s="1"/>
  <c r="I51"/>
  <c r="O53"/>
  <c r="S53" s="1"/>
  <c r="L54"/>
  <c r="P54" s="1"/>
  <c r="T54" s="1"/>
  <c r="I55"/>
  <c r="O57"/>
  <c r="S57" s="1"/>
  <c r="L58"/>
  <c r="P58" s="1"/>
  <c r="T58" s="1"/>
  <c r="I59"/>
  <c r="O61"/>
  <c r="S61" s="1"/>
  <c r="L62"/>
  <c r="P62" s="1"/>
  <c r="T62" s="1"/>
  <c r="I63"/>
  <c r="O65"/>
  <c r="S65" s="1"/>
  <c r="L66"/>
  <c r="P66" s="1"/>
  <c r="T66" s="1"/>
  <c r="I67"/>
  <c r="O69"/>
  <c r="S69" s="1"/>
  <c r="L70"/>
  <c r="P70" s="1"/>
  <c r="T70" s="1"/>
  <c r="I71"/>
  <c r="O73"/>
  <c r="S73" s="1"/>
  <c r="L74"/>
  <c r="P74" s="1"/>
  <c r="T74" s="1"/>
  <c r="I75"/>
  <c r="O77"/>
  <c r="S77" s="1"/>
  <c r="L78"/>
  <c r="P78" s="1"/>
  <c r="T78" s="1"/>
  <c r="I79"/>
  <c r="O81"/>
  <c r="S81" s="1"/>
  <c r="L82"/>
  <c r="P82" s="1"/>
  <c r="T82" s="1"/>
  <c r="I83"/>
  <c r="O85"/>
  <c r="S85" s="1"/>
  <c r="L86"/>
  <c r="P86" s="1"/>
  <c r="T86" s="1"/>
  <c r="AS4"/>
  <c r="AI3"/>
  <c r="AU3"/>
  <c r="AR4"/>
  <c r="M45"/>
  <c r="Q45" s="1"/>
  <c r="M49"/>
  <c r="Q49" s="1"/>
  <c r="M53"/>
  <c r="Q53" s="1"/>
  <c r="M57"/>
  <c r="Q57" s="1"/>
  <c r="M61"/>
  <c r="Q61" s="1"/>
  <c r="M65"/>
  <c r="Q65" s="1"/>
  <c r="M69"/>
  <c r="Q69" s="1"/>
  <c r="M73"/>
  <c r="Q73" s="1"/>
  <c r="M77"/>
  <c r="Q77" s="1"/>
  <c r="M81"/>
  <c r="Q81" s="1"/>
  <c r="M85"/>
  <c r="Q85" s="1"/>
  <c r="AH3"/>
  <c r="AT3"/>
  <c r="AQ4"/>
  <c r="O64"/>
  <c r="S64" s="1"/>
  <c r="AO4"/>
  <c r="M12"/>
  <c r="Q12" s="1"/>
  <c r="M16"/>
  <c r="Q16" s="1"/>
  <c r="M20"/>
  <c r="Q20" s="1"/>
  <c r="M28"/>
  <c r="Q28" s="1"/>
  <c r="M32"/>
  <c r="Q32" s="1"/>
  <c r="M36"/>
  <c r="Q36" s="1"/>
  <c r="M40"/>
  <c r="Q40" s="1"/>
  <c r="M44"/>
  <c r="Q44" s="1"/>
  <c r="M48"/>
  <c r="Q48" s="1"/>
  <c r="M52"/>
  <c r="Q52" s="1"/>
  <c r="M56"/>
  <c r="Q56" s="1"/>
  <c r="M60"/>
  <c r="Q60" s="1"/>
  <c r="M64"/>
  <c r="Q64" s="1"/>
  <c r="M68"/>
  <c r="Q68" s="1"/>
  <c r="M72"/>
  <c r="Q72" s="1"/>
  <c r="M76"/>
  <c r="Q76" s="1"/>
  <c r="M80"/>
  <c r="Q80" s="1"/>
  <c r="AQ3"/>
  <c r="AN4"/>
  <c r="L12"/>
  <c r="P12" s="1"/>
  <c r="T12" s="1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AO3"/>
  <c r="AL4"/>
  <c r="M11"/>
  <c r="Q11" s="1"/>
  <c r="J12"/>
  <c r="M15"/>
  <c r="Q15" s="1"/>
  <c r="J16"/>
  <c r="M19"/>
  <c r="Q19" s="1"/>
  <c r="J20"/>
  <c r="M23"/>
  <c r="Q23" s="1"/>
  <c r="J24"/>
  <c r="M27"/>
  <c r="Q27" s="1"/>
  <c r="J28"/>
  <c r="M31"/>
  <c r="Q31" s="1"/>
  <c r="J32"/>
  <c r="M35"/>
  <c r="Q35" s="1"/>
  <c r="M39"/>
  <c r="Q39" s="1"/>
  <c r="M43"/>
  <c r="Q43" s="1"/>
  <c r="M47"/>
  <c r="Q47" s="1"/>
  <c r="M51"/>
  <c r="Q51" s="1"/>
  <c r="M55"/>
  <c r="Q55" s="1"/>
  <c r="M59"/>
  <c r="Q59" s="1"/>
  <c r="M63"/>
  <c r="Q63" s="1"/>
  <c r="J64"/>
  <c r="M67"/>
  <c r="Q67" s="1"/>
  <c r="M71"/>
  <c r="Q71" s="1"/>
  <c r="M75"/>
  <c r="Q75" s="1"/>
  <c r="M79"/>
  <c r="Q79" s="1"/>
  <c r="M83"/>
  <c r="Q83" s="1"/>
  <c r="I262" i="84"/>
  <c r="I140" i="132"/>
  <c r="J94" i="141"/>
  <c r="M99" i="140"/>
  <c r="Q99" s="1"/>
  <c r="I233" i="84"/>
  <c r="M22" i="164"/>
  <c r="Q22" s="1"/>
  <c r="L94" i="141"/>
  <c r="P94" s="1"/>
  <c r="T94" s="1"/>
  <c r="J101" i="140"/>
  <c r="I132" i="123"/>
  <c r="I234" i="84"/>
  <c r="I210" i="93"/>
  <c r="J99" i="140"/>
  <c r="I217" i="93"/>
  <c r="I130" i="123"/>
  <c r="L95" i="140"/>
  <c r="P95" s="1"/>
  <c r="T95" s="1"/>
  <c r="I220" i="86"/>
  <c r="I238" i="84"/>
  <c r="J95" i="140"/>
  <c r="I139" i="132"/>
  <c r="I261" i="84"/>
  <c r="L92" i="141"/>
  <c r="P92" s="1"/>
  <c r="T92" s="1"/>
  <c r="I138" i="132"/>
  <c r="I151" i="124"/>
  <c r="I260" i="84"/>
  <c r="I137" i="132"/>
  <c r="I150" i="124"/>
  <c r="I259" i="84"/>
  <c r="I127" i="124"/>
  <c r="L93" i="140"/>
  <c r="P93" s="1"/>
  <c r="T93" s="1"/>
  <c r="I125" i="124"/>
  <c r="J96" i="140"/>
  <c r="N101"/>
  <c r="R101" s="1"/>
  <c r="J92" i="141"/>
  <c r="J94" i="140"/>
  <c r="I208" i="93"/>
  <c r="I133" i="124"/>
  <c r="I219" i="86"/>
  <c r="L97" i="141"/>
  <c r="P97" s="1"/>
  <c r="T97" s="1"/>
  <c r="J103"/>
  <c r="N92"/>
  <c r="R92" s="1"/>
  <c r="N94" i="140"/>
  <c r="R94" s="1"/>
  <c r="I127" i="123"/>
  <c r="L103" i="141"/>
  <c r="P103" s="1"/>
  <c r="T103" s="1"/>
  <c r="I21" i="162"/>
  <c r="I215" i="93"/>
  <c r="M95" i="140"/>
  <c r="Q95" s="1"/>
  <c r="L99" i="141"/>
  <c r="P99" s="1"/>
  <c r="T99" s="1"/>
  <c r="I217" i="86"/>
  <c r="I254" i="84"/>
  <c r="L89" i="141"/>
  <c r="P89" s="1"/>
  <c r="T89" s="1"/>
  <c r="J100"/>
  <c r="J90"/>
  <c r="L90"/>
  <c r="P90" s="1"/>
  <c r="T90" s="1"/>
  <c r="J91" i="140"/>
  <c r="L91"/>
  <c r="P91" s="1"/>
  <c r="T91" s="1"/>
  <c r="I136" i="132"/>
  <c r="I149" i="124"/>
  <c r="I258" i="84"/>
  <c r="I257"/>
  <c r="I148" i="124"/>
  <c r="I135" i="132"/>
  <c r="J90" i="140"/>
  <c r="L90"/>
  <c r="P90" s="1"/>
  <c r="T90" s="1"/>
  <c r="J89" i="141"/>
  <c r="M89"/>
  <c r="Q89" s="1"/>
  <c r="N61" i="164"/>
  <c r="R61" s="1"/>
  <c r="J92" i="140"/>
  <c r="J98"/>
  <c r="J102" i="141"/>
  <c r="O97"/>
  <c r="S97" s="1"/>
  <c r="J93"/>
  <c r="I123" i="123"/>
  <c r="M28" i="168"/>
  <c r="Q28" s="1"/>
  <c r="I216" i="93"/>
  <c r="N33" i="164"/>
  <c r="R33" s="1"/>
  <c r="L102" i="141"/>
  <c r="P102" s="1"/>
  <c r="T102" s="1"/>
  <c r="L93"/>
  <c r="P93" s="1"/>
  <c r="T93" s="1"/>
  <c r="N10" i="168"/>
  <c r="R10" s="1"/>
  <c r="M99" i="141"/>
  <c r="Q99" s="1"/>
  <c r="I231" i="84"/>
  <c r="J93" i="140"/>
  <c r="I152" i="109"/>
  <c r="L98" i="140"/>
  <c r="P98" s="1"/>
  <c r="T98" s="1"/>
  <c r="M93"/>
  <c r="Q93" s="1"/>
  <c r="N25" i="164"/>
  <c r="R25" s="1"/>
  <c r="J98" i="141"/>
  <c r="N49" i="164"/>
  <c r="R49" s="1"/>
  <c r="N75"/>
  <c r="R75" s="1"/>
  <c r="I169" i="109"/>
  <c r="L98" i="141"/>
  <c r="P98" s="1"/>
  <c r="T98" s="1"/>
  <c r="N48" i="164"/>
  <c r="R48" s="1"/>
  <c r="N21"/>
  <c r="R21" s="1"/>
  <c r="I237" i="84"/>
  <c r="M92" i="141"/>
  <c r="Q92" s="1"/>
  <c r="I126" i="123"/>
  <c r="N24" i="164"/>
  <c r="R24" s="1"/>
  <c r="N32"/>
  <c r="R32" s="1"/>
  <c r="L94" i="140"/>
  <c r="P94" s="1"/>
  <c r="T94" s="1"/>
  <c r="N69" i="164"/>
  <c r="R69" s="1"/>
  <c r="J99" i="141"/>
  <c r="J91"/>
  <c r="I223" i="86"/>
  <c r="J21" i="166"/>
  <c r="L100" i="141"/>
  <c r="P100" s="1"/>
  <c r="T100" s="1"/>
  <c r="J53" i="164"/>
  <c r="L91" i="141"/>
  <c r="P91" s="1"/>
  <c r="T91" s="1"/>
  <c r="L96" i="140"/>
  <c r="P96" s="1"/>
  <c r="T96" s="1"/>
  <c r="N59" i="164"/>
  <c r="R59" s="1"/>
  <c r="J101" i="141"/>
  <c r="M14" i="164"/>
  <c r="Q14" s="1"/>
  <c r="J97" i="140"/>
  <c r="L92"/>
  <c r="P92" s="1"/>
  <c r="T92" s="1"/>
  <c r="N27" i="164"/>
  <c r="R27" s="1"/>
  <c r="N100" i="141"/>
  <c r="R100" s="1"/>
  <c r="L101"/>
  <c r="P101" s="1"/>
  <c r="T101" s="1"/>
  <c r="N57" i="164"/>
  <c r="R57" s="1"/>
  <c r="I33" i="167"/>
  <c r="L97" i="140"/>
  <c r="P97" s="1"/>
  <c r="T97" s="1"/>
  <c r="N40" i="164"/>
  <c r="R40" s="1"/>
  <c r="N41"/>
  <c r="R41" s="1"/>
  <c r="I128" i="123"/>
  <c r="N56" i="164"/>
  <c r="R56" s="1"/>
  <c r="J17"/>
  <c r="L89" i="140"/>
  <c r="P89" s="1"/>
  <c r="T89" s="1"/>
  <c r="J89"/>
  <c r="M89"/>
  <c r="Q89" s="1"/>
  <c r="I147" i="124"/>
  <c r="I256" i="84"/>
  <c r="I134" i="132"/>
  <c r="I146" i="124"/>
  <c r="I255" i="84"/>
  <c r="I133" i="132"/>
  <c r="I145" i="124"/>
  <c r="I144"/>
  <c r="I253" i="84"/>
  <c r="I143" i="124"/>
  <c r="I232" i="93"/>
  <c r="I236" i="86"/>
  <c r="N39" i="168"/>
  <c r="R39" s="1"/>
  <c r="M31"/>
  <c r="Q31" s="1"/>
  <c r="M39"/>
  <c r="Q39" s="1"/>
  <c r="I236" i="93"/>
  <c r="I151" i="109"/>
  <c r="I221" i="86"/>
  <c r="N26" i="164"/>
  <c r="R26" s="1"/>
  <c r="N42"/>
  <c r="R42" s="1"/>
  <c r="N50"/>
  <c r="R50" s="1"/>
  <c r="N58"/>
  <c r="R58" s="1"/>
  <c r="M38" i="168"/>
  <c r="Q38" s="1"/>
  <c r="M54"/>
  <c r="Q54" s="1"/>
  <c r="J37" i="163"/>
  <c r="M25" i="164"/>
  <c r="Q25" s="1"/>
  <c r="M33"/>
  <c r="Q33" s="1"/>
  <c r="M41"/>
  <c r="Q41" s="1"/>
  <c r="M57"/>
  <c r="Q57" s="1"/>
  <c r="M65"/>
  <c r="Q65" s="1"/>
  <c r="I123" i="124"/>
  <c r="M24" i="164"/>
  <c r="Q24" s="1"/>
  <c r="M72"/>
  <c r="Q72" s="1"/>
  <c r="M80"/>
  <c r="Q80" s="1"/>
  <c r="M13"/>
  <c r="Q13" s="1"/>
  <c r="I224" i="93"/>
  <c r="N39" i="164"/>
  <c r="R39" s="1"/>
  <c r="N63"/>
  <c r="R63" s="1"/>
  <c r="I211" i="93"/>
  <c r="M19" i="168"/>
  <c r="Q19" s="1"/>
  <c r="M27"/>
  <c r="Q27" s="1"/>
  <c r="M43"/>
  <c r="Q43" s="1"/>
  <c r="M59"/>
  <c r="Q59" s="1"/>
  <c r="N23" i="164"/>
  <c r="R23" s="1"/>
  <c r="N31"/>
  <c r="R31" s="1"/>
  <c r="N47"/>
  <c r="R47" s="1"/>
  <c r="N55"/>
  <c r="R55" s="1"/>
  <c r="N71"/>
  <c r="R71" s="1"/>
  <c r="N79"/>
  <c r="R79" s="1"/>
  <c r="N22"/>
  <c r="R22" s="1"/>
  <c r="N70"/>
  <c r="R70" s="1"/>
  <c r="M86"/>
  <c r="Q86" s="1"/>
  <c r="I215" i="86"/>
  <c r="M26" i="168"/>
  <c r="Q26" s="1"/>
  <c r="M34"/>
  <c r="Q34" s="1"/>
  <c r="M30" i="164"/>
  <c r="Q30" s="1"/>
  <c r="M38"/>
  <c r="Q38" s="1"/>
  <c r="M46"/>
  <c r="Q46" s="1"/>
  <c r="M54"/>
  <c r="Q54" s="1"/>
  <c r="M85"/>
  <c r="Q85" s="1"/>
  <c r="J11"/>
  <c r="N77"/>
  <c r="R77" s="1"/>
  <c r="M12"/>
  <c r="Q12" s="1"/>
  <c r="M61"/>
  <c r="Q61" s="1"/>
  <c r="N14"/>
  <c r="R14" s="1"/>
  <c r="J22" i="166"/>
  <c r="N20" i="164"/>
  <c r="R20" s="1"/>
  <c r="N18"/>
  <c r="R18" s="1"/>
  <c r="N28"/>
  <c r="R28" s="1"/>
  <c r="N60"/>
  <c r="R60" s="1"/>
  <c r="N68"/>
  <c r="R68" s="1"/>
  <c r="N76"/>
  <c r="R76" s="1"/>
  <c r="N10"/>
  <c r="R10" s="1"/>
  <c r="I77" i="167"/>
  <c r="I140" i="123"/>
  <c r="I141" i="124"/>
  <c r="I56" i="167"/>
  <c r="J11"/>
  <c r="N12" i="168"/>
  <c r="R12" s="1"/>
  <c r="O39" i="164"/>
  <c r="S39" s="1"/>
  <c r="O47"/>
  <c r="S47" s="1"/>
  <c r="O63"/>
  <c r="S63" s="1"/>
  <c r="O86"/>
  <c r="S86" s="1"/>
  <c r="N12"/>
  <c r="R12" s="1"/>
  <c r="O62"/>
  <c r="S62" s="1"/>
  <c r="O70"/>
  <c r="S70" s="1"/>
  <c r="O78"/>
  <c r="S78" s="1"/>
  <c r="O10"/>
  <c r="S10" s="1"/>
  <c r="M24" i="168"/>
  <c r="Q24" s="1"/>
  <c r="N16" i="164"/>
  <c r="R16" s="1"/>
  <c r="I17" i="166"/>
  <c r="O84" i="164"/>
  <c r="S84" s="1"/>
  <c r="J55" i="162"/>
  <c r="O18" i="164"/>
  <c r="S18" s="1"/>
  <c r="M28"/>
  <c r="Q28" s="1"/>
  <c r="I121" i="124"/>
  <c r="O17" i="164"/>
  <c r="S17" s="1"/>
  <c r="I232" i="84"/>
  <c r="I201" i="93"/>
  <c r="O16" i="164"/>
  <c r="S16" s="1"/>
  <c r="M16"/>
  <c r="Q16" s="1"/>
  <c r="I212" i="93"/>
  <c r="N66" i="164"/>
  <c r="R66" s="1"/>
  <c r="O20" i="168"/>
  <c r="S20" s="1"/>
  <c r="M10"/>
  <c r="Q10" s="1"/>
  <c r="M50" i="164"/>
  <c r="Q50" s="1"/>
  <c r="M66"/>
  <c r="Q66" s="1"/>
  <c r="M74"/>
  <c r="Q74" s="1"/>
  <c r="L22" i="166"/>
  <c r="P22" s="1"/>
  <c r="T22" s="1"/>
  <c r="O25" i="164"/>
  <c r="S25" s="1"/>
  <c r="O33"/>
  <c r="S33" s="1"/>
  <c r="O41"/>
  <c r="S41" s="1"/>
  <c r="O49"/>
  <c r="S49" s="1"/>
  <c r="O57"/>
  <c r="S57" s="1"/>
  <c r="N15"/>
  <c r="R15" s="1"/>
  <c r="I228" i="84"/>
  <c r="J73" i="164"/>
  <c r="I144" i="123"/>
  <c r="O48" i="164"/>
  <c r="S48" s="1"/>
  <c r="O56"/>
  <c r="S56" s="1"/>
  <c r="J13"/>
  <c r="I233" i="93"/>
  <c r="I226" i="86"/>
  <c r="I29" i="164"/>
  <c r="I170" i="109"/>
  <c r="I228" i="93"/>
  <c r="N34" i="168"/>
  <c r="R34" s="1"/>
  <c r="N58"/>
  <c r="R58" s="1"/>
  <c r="N74"/>
  <c r="R74" s="1"/>
  <c r="I13" i="164"/>
  <c r="N17" i="168"/>
  <c r="R17" s="1"/>
  <c r="N35" i="164"/>
  <c r="R35" s="1"/>
  <c r="N43"/>
  <c r="R43" s="1"/>
  <c r="N51"/>
  <c r="R51" s="1"/>
  <c r="N82"/>
  <c r="R82" s="1"/>
  <c r="I230" i="86"/>
  <c r="N25" i="168"/>
  <c r="R25" s="1"/>
  <c r="N49"/>
  <c r="R49" s="1"/>
  <c r="N73"/>
  <c r="R73" s="1"/>
  <c r="M17" i="164"/>
  <c r="Q17" s="1"/>
  <c r="O34"/>
  <c r="S34" s="1"/>
  <c r="I13" i="167"/>
  <c r="I229" i="93"/>
  <c r="J21" i="167"/>
  <c r="I148" i="123"/>
  <c r="M26" i="164"/>
  <c r="Q26" s="1"/>
  <c r="J65"/>
  <c r="M73"/>
  <c r="Q73" s="1"/>
  <c r="I31" i="167"/>
  <c r="N40" i="168"/>
  <c r="R40" s="1"/>
  <c r="I245" i="84"/>
  <c r="J11" i="166"/>
  <c r="N15" i="168"/>
  <c r="R15" s="1"/>
  <c r="I156" i="109"/>
  <c r="M32" i="164"/>
  <c r="Q32" s="1"/>
  <c r="M40"/>
  <c r="Q40" s="1"/>
  <c r="N78" i="168"/>
  <c r="R78" s="1"/>
  <c r="J78" i="164"/>
  <c r="I247" i="84"/>
  <c r="O22" i="166"/>
  <c r="S22" s="1"/>
  <c r="I161" i="109"/>
  <c r="I150" i="123"/>
  <c r="M70" i="164"/>
  <c r="Q70" s="1"/>
  <c r="O79" i="168"/>
  <c r="S79" s="1"/>
  <c r="N53"/>
  <c r="R53" s="1"/>
  <c r="N62" i="164"/>
  <c r="R62" s="1"/>
  <c r="I16" i="162"/>
  <c r="I29" i="168"/>
  <c r="I45"/>
  <c r="I239" i="93"/>
  <c r="I234" i="86"/>
  <c r="I158" i="109"/>
  <c r="N30" i="164"/>
  <c r="R30" s="1"/>
  <c r="N38"/>
  <c r="R38" s="1"/>
  <c r="J46"/>
  <c r="N54"/>
  <c r="R54" s="1"/>
  <c r="M62"/>
  <c r="Q62" s="1"/>
  <c r="O69"/>
  <c r="S69" s="1"/>
  <c r="J85"/>
  <c r="I159" i="109"/>
  <c r="I135" i="124"/>
  <c r="M11" i="164"/>
  <c r="Q11" s="1"/>
  <c r="M69"/>
  <c r="Q69" s="1"/>
  <c r="M77"/>
  <c r="Q77" s="1"/>
  <c r="L75" i="167"/>
  <c r="P75" s="1"/>
  <c r="T75" s="1"/>
  <c r="N20" i="168"/>
  <c r="R20" s="1"/>
  <c r="N44"/>
  <c r="R44" s="1"/>
  <c r="N68"/>
  <c r="R68" s="1"/>
  <c r="N84"/>
  <c r="R84" s="1"/>
  <c r="I146" i="123"/>
  <c r="I11" i="162"/>
  <c r="I122" i="123"/>
  <c r="I45" i="164"/>
  <c r="M84"/>
  <c r="Q84" s="1"/>
  <c r="I235" i="86"/>
  <c r="M29" i="164"/>
  <c r="Q29" s="1"/>
  <c r="M68"/>
  <c r="Q68" s="1"/>
  <c r="N19" i="168"/>
  <c r="R19" s="1"/>
  <c r="N51"/>
  <c r="R51" s="1"/>
  <c r="N59"/>
  <c r="R59" s="1"/>
  <c r="N83"/>
  <c r="R83" s="1"/>
  <c r="I240" i="93"/>
  <c r="I242" i="84"/>
  <c r="N36" i="164"/>
  <c r="R36" s="1"/>
  <c r="N44"/>
  <c r="R44" s="1"/>
  <c r="N52"/>
  <c r="R52" s="1"/>
  <c r="N83"/>
  <c r="R83" s="1"/>
  <c r="M36"/>
  <c r="Q36" s="1"/>
  <c r="M52"/>
  <c r="Q52" s="1"/>
  <c r="I250" i="84"/>
  <c r="I243"/>
  <c r="I136" i="123"/>
  <c r="I168" i="109"/>
  <c r="I167"/>
  <c r="I25" i="167"/>
  <c r="I163" i="109"/>
  <c r="I153"/>
  <c r="I160"/>
  <c r="I24" i="167"/>
  <c r="L29" i="162"/>
  <c r="P29" s="1"/>
  <c r="T29" s="1"/>
  <c r="N22" i="166"/>
  <c r="R22" s="1"/>
  <c r="I22"/>
  <c r="L21"/>
  <c r="P21" s="1"/>
  <c r="T21" s="1"/>
  <c r="I21"/>
  <c r="N21"/>
  <c r="R21" s="1"/>
  <c r="I85"/>
  <c r="I77"/>
  <c r="I45"/>
  <c r="J75"/>
  <c r="I81"/>
  <c r="L13"/>
  <c r="P13" s="1"/>
  <c r="T13" s="1"/>
  <c r="I55"/>
  <c r="I21" i="167"/>
  <c r="L23" i="164"/>
  <c r="P23" s="1"/>
  <c r="T23" s="1"/>
  <c r="I223" i="93"/>
  <c r="I165" i="109"/>
  <c r="I132" i="124"/>
  <c r="O10" i="168"/>
  <c r="S10" s="1"/>
  <c r="I131" i="123"/>
  <c r="L33" i="160"/>
  <c r="P33" s="1"/>
  <c r="T33" s="1"/>
  <c r="I135" i="123"/>
  <c r="O26" i="164"/>
  <c r="S26" s="1"/>
  <c r="J34"/>
  <c r="O64"/>
  <c r="S64" s="1"/>
  <c r="O71"/>
  <c r="S71" s="1"/>
  <c r="I53" i="166"/>
  <c r="I21" i="168"/>
  <c r="I251" i="84"/>
  <c r="J69" i="167"/>
  <c r="J77"/>
  <c r="I216" i="86"/>
  <c r="O44" i="168"/>
  <c r="S44" s="1"/>
  <c r="J29" i="167"/>
  <c r="O59" i="168"/>
  <c r="S59" s="1"/>
  <c r="O67"/>
  <c r="S67" s="1"/>
  <c r="O83"/>
  <c r="S83" s="1"/>
  <c r="I231" i="86"/>
  <c r="I221" i="93"/>
  <c r="I164" i="109"/>
  <c r="O43" i="168"/>
  <c r="S43" s="1"/>
  <c r="O40" i="164"/>
  <c r="S40" s="1"/>
  <c r="O85"/>
  <c r="S85" s="1"/>
  <c r="N65"/>
  <c r="R65" s="1"/>
  <c r="J44" i="167"/>
  <c r="O19" i="168"/>
  <c r="S19" s="1"/>
  <c r="N35"/>
  <c r="R35" s="1"/>
  <c r="I235" i="93"/>
  <c r="I230"/>
  <c r="I227" i="86"/>
  <c r="O55" i="164"/>
  <c r="S55" s="1"/>
  <c r="I252" i="84"/>
  <c r="L46" i="162"/>
  <c r="P46" s="1"/>
  <c r="T46" s="1"/>
  <c r="I147" i="123"/>
  <c r="O15" i="164"/>
  <c r="S15" s="1"/>
  <c r="O77"/>
  <c r="S77" s="1"/>
  <c r="L85"/>
  <c r="P85" s="1"/>
  <c r="T85" s="1"/>
  <c r="M45"/>
  <c r="Q45" s="1"/>
  <c r="O58" i="168"/>
  <c r="S58" s="1"/>
  <c r="I139" i="123"/>
  <c r="O14" i="164"/>
  <c r="S14" s="1"/>
  <c r="O24"/>
  <c r="S24" s="1"/>
  <c r="J13" i="162"/>
  <c r="J75" i="167"/>
  <c r="O34" i="168"/>
  <c r="S34" s="1"/>
  <c r="I241" i="93"/>
  <c r="I225"/>
  <c r="O31" i="164"/>
  <c r="S31" s="1"/>
  <c r="O49" i="168"/>
  <c r="S49" s="1"/>
  <c r="O81"/>
  <c r="S81" s="1"/>
  <c r="I248" i="84"/>
  <c r="I47" i="163"/>
  <c r="O25" i="168"/>
  <c r="S25" s="1"/>
  <c r="I73"/>
  <c r="I231" i="93"/>
  <c r="I226"/>
  <c r="I232" i="86"/>
  <c r="I228"/>
  <c r="I236" i="84"/>
  <c r="N14" i="168"/>
  <c r="R14" s="1"/>
  <c r="O53" i="164"/>
  <c r="S53" s="1"/>
  <c r="N13"/>
  <c r="R13" s="1"/>
  <c r="O23"/>
  <c r="S23" s="1"/>
  <c r="O68"/>
  <c r="S68" s="1"/>
  <c r="O75"/>
  <c r="S75" s="1"/>
  <c r="I44" i="162"/>
  <c r="O24" i="168"/>
  <c r="S24" s="1"/>
  <c r="O48"/>
  <c r="S48" s="1"/>
  <c r="O56"/>
  <c r="S56" s="1"/>
  <c r="O72"/>
  <c r="S72" s="1"/>
  <c r="I76" i="162"/>
  <c r="I139" i="124"/>
  <c r="J201" i="93"/>
  <c r="I154" i="109"/>
  <c r="I36" i="162"/>
  <c r="I23" i="164"/>
  <c r="J59" i="162"/>
  <c r="O13" i="164"/>
  <c r="S13" s="1"/>
  <c r="O45"/>
  <c r="S45" s="1"/>
  <c r="I75"/>
  <c r="I49" i="166"/>
  <c r="J73" i="167"/>
  <c r="O16" i="168"/>
  <c r="S16" s="1"/>
  <c r="N48"/>
  <c r="R48" s="1"/>
  <c r="N56"/>
  <c r="R56" s="1"/>
  <c r="N64"/>
  <c r="R64" s="1"/>
  <c r="I237" i="93"/>
  <c r="I157" i="109"/>
  <c r="I244" i="84"/>
  <c r="O22" i="164"/>
  <c r="S22" s="1"/>
  <c r="O37"/>
  <c r="S37" s="1"/>
  <c r="J45"/>
  <c r="O60"/>
  <c r="S60" s="1"/>
  <c r="O67"/>
  <c r="S67" s="1"/>
  <c r="O82"/>
  <c r="S82" s="1"/>
  <c r="J49" i="167"/>
  <c r="I249" i="84"/>
  <c r="M14" i="168"/>
  <c r="Q14" s="1"/>
  <c r="O47"/>
  <c r="S47" s="1"/>
  <c r="I11" i="163"/>
  <c r="O83" i="164"/>
  <c r="S83" s="1"/>
  <c r="I52" i="162"/>
  <c r="O30" i="164"/>
  <c r="S30" s="1"/>
  <c r="O52"/>
  <c r="S52" s="1"/>
  <c r="O15" i="168"/>
  <c r="S15" s="1"/>
  <c r="N19" i="163"/>
  <c r="R19" s="1"/>
  <c r="I83"/>
  <c r="O29" i="164"/>
  <c r="S29" s="1"/>
  <c r="O55" i="168"/>
  <c r="S55" s="1"/>
  <c r="O63"/>
  <c r="S63" s="1"/>
  <c r="O71"/>
  <c r="S71" s="1"/>
  <c r="O12" i="164"/>
  <c r="S12" s="1"/>
  <c r="O74"/>
  <c r="S74" s="1"/>
  <c r="I229" i="84"/>
  <c r="I203" i="93"/>
  <c r="I81" i="162"/>
  <c r="O44" i="164"/>
  <c r="S44" s="1"/>
  <c r="J23" i="159"/>
  <c r="O31" i="168"/>
  <c r="S31" s="1"/>
  <c r="O39"/>
  <c r="S39" s="1"/>
  <c r="N63"/>
  <c r="R63" s="1"/>
  <c r="N79"/>
  <c r="R79" s="1"/>
  <c r="I60" i="162"/>
  <c r="O61" i="164"/>
  <c r="S61" s="1"/>
  <c r="I213" i="93"/>
  <c r="O21" i="164"/>
  <c r="S21" s="1"/>
  <c r="O36"/>
  <c r="S36" s="1"/>
  <c r="O59"/>
  <c r="S59" s="1"/>
  <c r="N73"/>
  <c r="R73" s="1"/>
  <c r="O81"/>
  <c r="S81" s="1"/>
  <c r="L23" i="159"/>
  <c r="P23" s="1"/>
  <c r="T23" s="1"/>
  <c r="I26" i="166"/>
  <c r="O32" i="167"/>
  <c r="S32" s="1"/>
  <c r="J48"/>
  <c r="O14" i="168"/>
  <c r="S14" s="1"/>
  <c r="I238" i="93"/>
  <c r="I227"/>
  <c r="L35" i="167"/>
  <c r="P35" s="1"/>
  <c r="T35" s="1"/>
  <c r="O46" i="164"/>
  <c r="S46" s="1"/>
  <c r="O66"/>
  <c r="S66" s="1"/>
  <c r="O24" i="167"/>
  <c r="S24" s="1"/>
  <c r="I143" i="123"/>
  <c r="O76" i="164"/>
  <c r="S76" s="1"/>
  <c r="I134" i="123"/>
  <c r="O11" i="164"/>
  <c r="S11" s="1"/>
  <c r="O28"/>
  <c r="S28" s="1"/>
  <c r="O73"/>
  <c r="S73" s="1"/>
  <c r="I32" i="167"/>
  <c r="O54" i="168"/>
  <c r="S54" s="1"/>
  <c r="O62"/>
  <c r="S62" s="1"/>
  <c r="O38" i="164"/>
  <c r="S38" s="1"/>
  <c r="I155" i="109"/>
  <c r="O51" i="164"/>
  <c r="S51" s="1"/>
  <c r="I140" i="124"/>
  <c r="O20" i="164"/>
  <c r="S20" s="1"/>
  <c r="O30" i="168"/>
  <c r="S30" s="1"/>
  <c r="O38"/>
  <c r="S38" s="1"/>
  <c r="I233" i="86"/>
  <c r="I229"/>
  <c r="I37" i="166"/>
  <c r="O54" i="164"/>
  <c r="S54" s="1"/>
  <c r="I43" i="166"/>
  <c r="I29"/>
  <c r="I209" i="93"/>
  <c r="I138" i="123"/>
  <c r="I136" i="124"/>
  <c r="O35" i="164"/>
  <c r="S35" s="1"/>
  <c r="O80"/>
  <c r="S80" s="1"/>
  <c r="I13" i="166"/>
  <c r="J39" i="167"/>
  <c r="I166" i="109"/>
  <c r="O12" i="168"/>
  <c r="S12" s="1"/>
  <c r="N30"/>
  <c r="R30" s="1"/>
  <c r="I225" i="86"/>
  <c r="O50" i="164"/>
  <c r="S50" s="1"/>
  <c r="L33" i="162"/>
  <c r="P33" s="1"/>
  <c r="T33" s="1"/>
  <c r="I142" i="123"/>
  <c r="O19" i="164"/>
  <c r="S19" s="1"/>
  <c r="O27"/>
  <c r="S27" s="1"/>
  <c r="I35"/>
  <c r="O65"/>
  <c r="S65" s="1"/>
  <c r="O72"/>
  <c r="S72" s="1"/>
  <c r="J13" i="166"/>
  <c r="O53" i="168"/>
  <c r="S53" s="1"/>
  <c r="I246" i="84"/>
  <c r="I77" i="163"/>
  <c r="N34" i="164"/>
  <c r="R34" s="1"/>
  <c r="I38" i="166"/>
  <c r="O11" i="168"/>
  <c r="S11" s="1"/>
  <c r="O29"/>
  <c r="S29" s="1"/>
  <c r="O45"/>
  <c r="S45" s="1"/>
  <c r="N61"/>
  <c r="R61" s="1"/>
  <c r="N69"/>
  <c r="R69" s="1"/>
  <c r="L61" i="163"/>
  <c r="P61" s="1"/>
  <c r="T61" s="1"/>
  <c r="O58" i="164"/>
  <c r="S58" s="1"/>
  <c r="I230" i="84"/>
  <c r="I137" i="124"/>
  <c r="O42" i="164"/>
  <c r="S42" s="1"/>
  <c r="O79"/>
  <c r="S79" s="1"/>
  <c r="O10" i="167"/>
  <c r="S10" s="1"/>
  <c r="O21" i="168"/>
  <c r="S21" s="1"/>
  <c r="N29"/>
  <c r="R29" s="1"/>
  <c r="N45"/>
  <c r="R45" s="1"/>
  <c r="I61"/>
  <c r="I69"/>
  <c r="I234" i="93"/>
  <c r="I224" i="86"/>
  <c r="L25" i="162"/>
  <c r="P25" s="1"/>
  <c r="T25" s="1"/>
  <c r="O33" i="160"/>
  <c r="S33" s="1"/>
  <c r="I33"/>
  <c r="J33"/>
  <c r="L33" i="159"/>
  <c r="P33" s="1"/>
  <c r="T33" s="1"/>
  <c r="I33"/>
  <c r="J33"/>
  <c r="L34" i="158"/>
  <c r="P34" s="1"/>
  <c r="T34" s="1"/>
  <c r="I34"/>
  <c r="J34"/>
  <c r="I71" i="137"/>
  <c r="I222" i="86"/>
  <c r="I218" i="93"/>
  <c r="I219"/>
  <c r="I240" i="84"/>
  <c r="I241"/>
  <c r="I239"/>
  <c r="I131" i="124"/>
  <c r="I220" i="93"/>
  <c r="I222"/>
  <c r="I162" i="109"/>
  <c r="I235" i="84"/>
  <c r="N50" i="168"/>
  <c r="R50" s="1"/>
  <c r="N55"/>
  <c r="R55" s="1"/>
  <c r="N60"/>
  <c r="R60" s="1"/>
  <c r="N65"/>
  <c r="R65" s="1"/>
  <c r="N70"/>
  <c r="R70" s="1"/>
  <c r="N75"/>
  <c r="R75" s="1"/>
  <c r="N80"/>
  <c r="R80" s="1"/>
  <c r="N85"/>
  <c r="R85" s="1"/>
  <c r="N11"/>
  <c r="R11" s="1"/>
  <c r="N16"/>
  <c r="R16" s="1"/>
  <c r="N21"/>
  <c r="R21" s="1"/>
  <c r="N26"/>
  <c r="R26" s="1"/>
  <c r="N31"/>
  <c r="R31" s="1"/>
  <c r="N36"/>
  <c r="R36" s="1"/>
  <c r="N41"/>
  <c r="R41" s="1"/>
  <c r="N46"/>
  <c r="R46" s="1"/>
  <c r="N66"/>
  <c r="R66" s="1"/>
  <c r="N71"/>
  <c r="R71" s="1"/>
  <c r="N76"/>
  <c r="R76" s="1"/>
  <c r="N81"/>
  <c r="R81" s="1"/>
  <c r="N86"/>
  <c r="R86" s="1"/>
  <c r="N22"/>
  <c r="R22" s="1"/>
  <c r="N27"/>
  <c r="R27" s="1"/>
  <c r="N32"/>
  <c r="R32" s="1"/>
  <c r="N37"/>
  <c r="R37" s="1"/>
  <c r="N42"/>
  <c r="R42" s="1"/>
  <c r="N47"/>
  <c r="R47" s="1"/>
  <c r="N52"/>
  <c r="R52" s="1"/>
  <c r="N57"/>
  <c r="R57" s="1"/>
  <c r="N62"/>
  <c r="R62" s="1"/>
  <c r="N67"/>
  <c r="R67" s="1"/>
  <c r="N72"/>
  <c r="R72" s="1"/>
  <c r="N77"/>
  <c r="R77" s="1"/>
  <c r="N82"/>
  <c r="R82" s="1"/>
  <c r="N13"/>
  <c r="R13" s="1"/>
  <c r="N18"/>
  <c r="R18" s="1"/>
  <c r="N23"/>
  <c r="R23" s="1"/>
  <c r="N28"/>
  <c r="R28" s="1"/>
  <c r="N33"/>
  <c r="R33" s="1"/>
  <c r="N38"/>
  <c r="R38" s="1"/>
  <c r="N43"/>
  <c r="R43" s="1"/>
  <c r="N24"/>
  <c r="R24" s="1"/>
  <c r="M74"/>
  <c r="Q74" s="1"/>
  <c r="M79"/>
  <c r="Q79" s="1"/>
  <c r="M84"/>
  <c r="Q84" s="1"/>
  <c r="M15"/>
  <c r="Q15" s="1"/>
  <c r="M20"/>
  <c r="Q20" s="1"/>
  <c r="M30"/>
  <c r="Q30" s="1"/>
  <c r="M35"/>
  <c r="Q35" s="1"/>
  <c r="M40"/>
  <c r="Q40" s="1"/>
  <c r="M50"/>
  <c r="Q50" s="1"/>
  <c r="M55"/>
  <c r="Q55" s="1"/>
  <c r="M60"/>
  <c r="Q60" s="1"/>
  <c r="M70"/>
  <c r="Q70" s="1"/>
  <c r="M75"/>
  <c r="Q75" s="1"/>
  <c r="M80"/>
  <c r="Q80" s="1"/>
  <c r="M11"/>
  <c r="Q11" s="1"/>
  <c r="M16"/>
  <c r="Q16" s="1"/>
  <c r="M36"/>
  <c r="Q36" s="1"/>
  <c r="M46"/>
  <c r="Q46" s="1"/>
  <c r="M51"/>
  <c r="Q51" s="1"/>
  <c r="M56"/>
  <c r="Q56" s="1"/>
  <c r="M66"/>
  <c r="Q66" s="1"/>
  <c r="M71"/>
  <c r="Q71" s="1"/>
  <c r="M76"/>
  <c r="Q76" s="1"/>
  <c r="M86"/>
  <c r="Q86" s="1"/>
  <c r="M12"/>
  <c r="Q12" s="1"/>
  <c r="M22"/>
  <c r="Q22" s="1"/>
  <c r="M32"/>
  <c r="Q32" s="1"/>
  <c r="M42"/>
  <c r="Q42" s="1"/>
  <c r="M47"/>
  <c r="Q47" s="1"/>
  <c r="M52"/>
  <c r="Q52" s="1"/>
  <c r="M62"/>
  <c r="Q62" s="1"/>
  <c r="M67"/>
  <c r="Q67" s="1"/>
  <c r="M72"/>
  <c r="Q72" s="1"/>
  <c r="M82"/>
  <c r="Q82" s="1"/>
  <c r="M18"/>
  <c r="Q18" s="1"/>
  <c r="M23"/>
  <c r="Q23" s="1"/>
  <c r="M48"/>
  <c r="Q48" s="1"/>
  <c r="M58"/>
  <c r="Q58" s="1"/>
  <c r="M63"/>
  <c r="Q63" s="1"/>
  <c r="M68"/>
  <c r="Q68" s="1"/>
  <c r="M78"/>
  <c r="Q78" s="1"/>
  <c r="M83"/>
  <c r="Q83" s="1"/>
  <c r="O76"/>
  <c r="S76" s="1"/>
  <c r="O85"/>
  <c r="S85" s="1"/>
  <c r="J15"/>
  <c r="J39"/>
  <c r="I49"/>
  <c r="O77"/>
  <c r="S77" s="1"/>
  <c r="O86"/>
  <c r="S86" s="1"/>
  <c r="J11"/>
  <c r="J63"/>
  <c r="O82"/>
  <c r="S82" s="1"/>
  <c r="J35"/>
  <c r="O68"/>
  <c r="S68" s="1"/>
  <c r="O40"/>
  <c r="S40" s="1"/>
  <c r="O73"/>
  <c r="S73" s="1"/>
  <c r="O78"/>
  <c r="S78" s="1"/>
  <c r="I17"/>
  <c r="J67"/>
  <c r="O36"/>
  <c r="S36" s="1"/>
  <c r="O69"/>
  <c r="S69" s="1"/>
  <c r="J83"/>
  <c r="I13"/>
  <c r="O27"/>
  <c r="S27" s="1"/>
  <c r="O46"/>
  <c r="S46" s="1"/>
  <c r="O60"/>
  <c r="S60" s="1"/>
  <c r="J79"/>
  <c r="O32"/>
  <c r="S32" s="1"/>
  <c r="O51"/>
  <c r="S51" s="1"/>
  <c r="O65"/>
  <c r="S65" s="1"/>
  <c r="O13"/>
  <c r="S13" s="1"/>
  <c r="O37"/>
  <c r="S37" s="1"/>
  <c r="O18"/>
  <c r="S18" s="1"/>
  <c r="O23"/>
  <c r="S23" s="1"/>
  <c r="I33"/>
  <c r="O42"/>
  <c r="S42" s="1"/>
  <c r="O75"/>
  <c r="S75" s="1"/>
  <c r="O84"/>
  <c r="S84" s="1"/>
  <c r="O28"/>
  <c r="S28" s="1"/>
  <c r="O35"/>
  <c r="S35" s="1"/>
  <c r="O33"/>
  <c r="S33" s="1"/>
  <c r="O52"/>
  <c r="S52" s="1"/>
  <c r="I57"/>
  <c r="O80"/>
  <c r="S80" s="1"/>
  <c r="I85"/>
  <c r="AH4"/>
  <c r="G83" i="126" s="1"/>
  <c r="AK4" i="168"/>
  <c r="J83" i="126" s="1"/>
  <c r="O64" i="168"/>
  <c r="S64" s="1"/>
  <c r="AL4"/>
  <c r="K83" i="126" s="1"/>
  <c r="AJ4" i="168"/>
  <c r="I83" i="126" s="1"/>
  <c r="AO4" i="168"/>
  <c r="AP4"/>
  <c r="AS4"/>
  <c r="O17"/>
  <c r="S17" s="1"/>
  <c r="O26"/>
  <c r="S26" s="1"/>
  <c r="O61"/>
  <c r="S61" s="1"/>
  <c r="O74"/>
  <c r="S74" s="1"/>
  <c r="AT4"/>
  <c r="AU4"/>
  <c r="O22"/>
  <c r="S22" s="1"/>
  <c r="O57"/>
  <c r="S57" s="1"/>
  <c r="O70"/>
  <c r="S70" s="1"/>
  <c r="O66"/>
  <c r="S66" s="1"/>
  <c r="O41"/>
  <c r="S41" s="1"/>
  <c r="O50"/>
  <c r="S50" s="1"/>
  <c r="J43"/>
  <c r="I77"/>
  <c r="AK3"/>
  <c r="J31"/>
  <c r="I65"/>
  <c r="AN3"/>
  <c r="J27"/>
  <c r="AO3"/>
  <c r="J23"/>
  <c r="AP3"/>
  <c r="J19"/>
  <c r="I53"/>
  <c r="AQ3"/>
  <c r="AR3"/>
  <c r="AS3"/>
  <c r="I41"/>
  <c r="AT3"/>
  <c r="I37"/>
  <c r="AU3"/>
  <c r="J75"/>
  <c r="I25"/>
  <c r="J71"/>
  <c r="AJ3"/>
  <c r="J59"/>
  <c r="J55"/>
  <c r="J51"/>
  <c r="J47"/>
  <c r="I81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AT2"/>
  <c r="AU2"/>
  <c r="AI4"/>
  <c r="H83" i="126" s="1"/>
  <c r="J13" i="168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L13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M13"/>
  <c r="Q13" s="1"/>
  <c r="M17"/>
  <c r="Q17" s="1"/>
  <c r="M21"/>
  <c r="Q21" s="1"/>
  <c r="M25"/>
  <c r="Q25" s="1"/>
  <c r="M29"/>
  <c r="Q29" s="1"/>
  <c r="M33"/>
  <c r="Q33" s="1"/>
  <c r="M37"/>
  <c r="Q37" s="1"/>
  <c r="M41"/>
  <c r="Q41" s="1"/>
  <c r="M45"/>
  <c r="Q45" s="1"/>
  <c r="M49"/>
  <c r="Q49" s="1"/>
  <c r="M53"/>
  <c r="Q53" s="1"/>
  <c r="M57"/>
  <c r="Q57" s="1"/>
  <c r="M61"/>
  <c r="Q61" s="1"/>
  <c r="M65"/>
  <c r="Q65" s="1"/>
  <c r="M69"/>
  <c r="Q69" s="1"/>
  <c r="M73"/>
  <c r="Q73" s="1"/>
  <c r="M77"/>
  <c r="Q77" s="1"/>
  <c r="M81"/>
  <c r="Q81" s="1"/>
  <c r="M85"/>
  <c r="Q85" s="1"/>
  <c r="AH3"/>
  <c r="AM4"/>
  <c r="I12"/>
  <c r="I16"/>
  <c r="I20"/>
  <c r="I24"/>
  <c r="I28"/>
  <c r="I32"/>
  <c r="I36"/>
  <c r="I40"/>
  <c r="I44"/>
  <c r="I48"/>
  <c r="I52"/>
  <c r="I56"/>
  <c r="I60"/>
  <c r="I64"/>
  <c r="I68"/>
  <c r="I72"/>
  <c r="I76"/>
  <c r="I80"/>
  <c r="I84"/>
  <c r="AI3"/>
  <c r="AN4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AH2"/>
  <c r="L12"/>
  <c r="P12" s="1"/>
  <c r="T12" s="1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I2"/>
  <c r="AL3"/>
  <c r="AQ4"/>
  <c r="M64"/>
  <c r="Q64" s="1"/>
  <c r="AJ2"/>
  <c r="AM3"/>
  <c r="AR4"/>
  <c r="I11"/>
  <c r="I15"/>
  <c r="I19"/>
  <c r="I23"/>
  <c r="I27"/>
  <c r="I31"/>
  <c r="I35"/>
  <c r="I39"/>
  <c r="I43"/>
  <c r="I47"/>
  <c r="I51"/>
  <c r="I55"/>
  <c r="I59"/>
  <c r="I63"/>
  <c r="I67"/>
  <c r="I71"/>
  <c r="I75"/>
  <c r="I79"/>
  <c r="I83"/>
  <c r="AK2"/>
  <c r="AL2"/>
  <c r="AM2"/>
  <c r="L11"/>
  <c r="P11" s="1"/>
  <c r="T11" s="1"/>
  <c r="L15"/>
  <c r="P15" s="1"/>
  <c r="T15" s="1"/>
  <c r="L19"/>
  <c r="P19" s="1"/>
  <c r="T19" s="1"/>
  <c r="L23"/>
  <c r="P23" s="1"/>
  <c r="T23" s="1"/>
  <c r="L27"/>
  <c r="P27" s="1"/>
  <c r="T27" s="1"/>
  <c r="L31"/>
  <c r="P31" s="1"/>
  <c r="T31" s="1"/>
  <c r="L35"/>
  <c r="P35" s="1"/>
  <c r="T35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N2"/>
  <c r="AO2"/>
  <c r="I10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AP2"/>
  <c r="J86"/>
  <c r="AQ2"/>
  <c r="AR2"/>
  <c r="L10"/>
  <c r="P10" s="1"/>
  <c r="T10" s="1"/>
  <c r="L14"/>
  <c r="P14" s="1"/>
  <c r="T14" s="1"/>
  <c r="L18"/>
  <c r="P18" s="1"/>
  <c r="T18" s="1"/>
  <c r="L22"/>
  <c r="P22" s="1"/>
  <c r="T22" s="1"/>
  <c r="L26"/>
  <c r="P26" s="1"/>
  <c r="T26" s="1"/>
  <c r="L30"/>
  <c r="P30" s="1"/>
  <c r="T30" s="1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L86"/>
  <c r="P86" s="1"/>
  <c r="T86" s="1"/>
  <c r="AS2"/>
  <c r="I15" i="167"/>
  <c r="L14" i="166"/>
  <c r="P14" s="1"/>
  <c r="T14" s="1"/>
  <c r="J14"/>
  <c r="O13"/>
  <c r="S13" s="1"/>
  <c r="I218" i="86"/>
  <c r="N14" i="166"/>
  <c r="R14" s="1"/>
  <c r="J15"/>
  <c r="J17" i="162"/>
  <c r="J13" i="167"/>
  <c r="N15" i="166"/>
  <c r="R15" s="1"/>
  <c r="L15"/>
  <c r="P15" s="1"/>
  <c r="T15" s="1"/>
  <c r="N17" i="162"/>
  <c r="R17" s="1"/>
  <c r="I124" i="124"/>
  <c r="O11" i="167"/>
  <c r="S11" s="1"/>
  <c r="J47"/>
  <c r="O28"/>
  <c r="S28" s="1"/>
  <c r="O37"/>
  <c r="S37" s="1"/>
  <c r="J52"/>
  <c r="J57"/>
  <c r="J81"/>
  <c r="J33"/>
  <c r="O52"/>
  <c r="S52" s="1"/>
  <c r="O57"/>
  <c r="S57" s="1"/>
  <c r="O81"/>
  <c r="S81" s="1"/>
  <c r="AH4"/>
  <c r="G80" i="126" s="1"/>
  <c r="O33" i="167"/>
  <c r="S33" s="1"/>
  <c r="J15"/>
  <c r="O29"/>
  <c r="S29" s="1"/>
  <c r="L43"/>
  <c r="P43" s="1"/>
  <c r="T43" s="1"/>
  <c r="O48"/>
  <c r="S48" s="1"/>
  <c r="J53"/>
  <c r="I29"/>
  <c r="O20"/>
  <c r="S20" s="1"/>
  <c r="J25"/>
  <c r="O68"/>
  <c r="S68" s="1"/>
  <c r="O73"/>
  <c r="S73" s="1"/>
  <c r="AT2"/>
  <c r="I16"/>
  <c r="O44"/>
  <c r="S44" s="1"/>
  <c r="O49"/>
  <c r="S49" s="1"/>
  <c r="N73"/>
  <c r="R73" s="1"/>
  <c r="I49"/>
  <c r="O16"/>
  <c r="S16" s="1"/>
  <c r="O21"/>
  <c r="S21" s="1"/>
  <c r="J35"/>
  <c r="J31"/>
  <c r="O45"/>
  <c r="S45" s="1"/>
  <c r="J55"/>
  <c r="J17"/>
  <c r="O12"/>
  <c r="S12" s="1"/>
  <c r="O17"/>
  <c r="S17" s="1"/>
  <c r="AU4"/>
  <c r="L27"/>
  <c r="P27" s="1"/>
  <c r="T27" s="1"/>
  <c r="O36"/>
  <c r="S36" s="1"/>
  <c r="O41"/>
  <c r="S41" s="1"/>
  <c r="J51"/>
  <c r="J80"/>
  <c r="O56"/>
  <c r="S56" s="1"/>
  <c r="O61"/>
  <c r="S61" s="1"/>
  <c r="J71"/>
  <c r="O80"/>
  <c r="S80" s="1"/>
  <c r="O85"/>
  <c r="S85" s="1"/>
  <c r="O76"/>
  <c r="S76" s="1"/>
  <c r="O72"/>
  <c r="S72" s="1"/>
  <c r="O77"/>
  <c r="S77" s="1"/>
  <c r="O25"/>
  <c r="S25" s="1"/>
  <c r="O53"/>
  <c r="S53" s="1"/>
  <c r="O64"/>
  <c r="S64" s="1"/>
  <c r="AI4"/>
  <c r="H80" i="126" s="1"/>
  <c r="O69" i="167"/>
  <c r="S69" s="1"/>
  <c r="AJ4"/>
  <c r="I80" i="126" s="1"/>
  <c r="O40" i="167"/>
  <c r="S40" s="1"/>
  <c r="AM4"/>
  <c r="L80" i="126" s="1"/>
  <c r="AR4" i="167"/>
  <c r="O13"/>
  <c r="S13" s="1"/>
  <c r="O60"/>
  <c r="S60" s="1"/>
  <c r="O65"/>
  <c r="S65" s="1"/>
  <c r="O84"/>
  <c r="S84" s="1"/>
  <c r="AT4"/>
  <c r="N11"/>
  <c r="R11" s="1"/>
  <c r="N53"/>
  <c r="R53" s="1"/>
  <c r="N57"/>
  <c r="R57" s="1"/>
  <c r="N69"/>
  <c r="R69" s="1"/>
  <c r="N19"/>
  <c r="R19" s="1"/>
  <c r="N23"/>
  <c r="R23" s="1"/>
  <c r="N54"/>
  <c r="R54" s="1"/>
  <c r="N58"/>
  <c r="R58" s="1"/>
  <c r="N70"/>
  <c r="R70" s="1"/>
  <c r="N81"/>
  <c r="R81" s="1"/>
  <c r="AH3"/>
  <c r="N15"/>
  <c r="R15" s="1"/>
  <c r="N27"/>
  <c r="R27" s="1"/>
  <c r="N74"/>
  <c r="R74" s="1"/>
  <c r="N77"/>
  <c r="R77" s="1"/>
  <c r="N86"/>
  <c r="R86" s="1"/>
  <c r="I28"/>
  <c r="L31"/>
  <c r="P31" s="1"/>
  <c r="T31" s="1"/>
  <c r="I35"/>
  <c r="I43"/>
  <c r="N82"/>
  <c r="R82" s="1"/>
  <c r="AP3"/>
  <c r="N31"/>
  <c r="R31" s="1"/>
  <c r="I47"/>
  <c r="N78"/>
  <c r="R78" s="1"/>
  <c r="N39"/>
  <c r="R39" s="1"/>
  <c r="N35"/>
  <c r="R35" s="1"/>
  <c r="L47"/>
  <c r="P47" s="1"/>
  <c r="T47" s="1"/>
  <c r="I51"/>
  <c r="I36"/>
  <c r="N47"/>
  <c r="R47" s="1"/>
  <c r="I55"/>
  <c r="L67"/>
  <c r="P67" s="1"/>
  <c r="T67" s="1"/>
  <c r="I71"/>
  <c r="N51"/>
  <c r="R51" s="1"/>
  <c r="I75"/>
  <c r="N32"/>
  <c r="R32" s="1"/>
  <c r="I52"/>
  <c r="N55"/>
  <c r="R55" s="1"/>
  <c r="I68"/>
  <c r="L71"/>
  <c r="P71" s="1"/>
  <c r="T71" s="1"/>
  <c r="N40"/>
  <c r="R40" s="1"/>
  <c r="N71"/>
  <c r="R71" s="1"/>
  <c r="N83"/>
  <c r="R83" s="1"/>
  <c r="N36"/>
  <c r="R36" s="1"/>
  <c r="N44"/>
  <c r="R44" s="1"/>
  <c r="N75"/>
  <c r="R75" s="1"/>
  <c r="N79"/>
  <c r="R79" s="1"/>
  <c r="N13"/>
  <c r="R13" s="1"/>
  <c r="N17"/>
  <c r="R17" s="1"/>
  <c r="N21"/>
  <c r="R21" s="1"/>
  <c r="N25"/>
  <c r="R25" s="1"/>
  <c r="N48"/>
  <c r="R48" s="1"/>
  <c r="N64"/>
  <c r="R64" s="1"/>
  <c r="N29"/>
  <c r="R29" s="1"/>
  <c r="N52"/>
  <c r="R52" s="1"/>
  <c r="N14"/>
  <c r="R14" s="1"/>
  <c r="N18"/>
  <c r="R18" s="1"/>
  <c r="N22"/>
  <c r="R22" s="1"/>
  <c r="N26"/>
  <c r="R26" s="1"/>
  <c r="AQ3"/>
  <c r="N30"/>
  <c r="R30" s="1"/>
  <c r="N33"/>
  <c r="R33" s="1"/>
  <c r="L10"/>
  <c r="P10" s="1"/>
  <c r="T10" s="1"/>
  <c r="N80"/>
  <c r="R80" s="1"/>
  <c r="N34"/>
  <c r="R34" s="1"/>
  <c r="N42"/>
  <c r="R42" s="1"/>
  <c r="I53"/>
  <c r="I69"/>
  <c r="N38"/>
  <c r="R38" s="1"/>
  <c r="N46"/>
  <c r="R46" s="1"/>
  <c r="N49"/>
  <c r="R49" s="1"/>
  <c r="M11"/>
  <c r="Q11" s="1"/>
  <c r="M17"/>
  <c r="Q17" s="1"/>
  <c r="J24"/>
  <c r="M39"/>
  <c r="Q39" s="1"/>
  <c r="M46"/>
  <c r="Q46" s="1"/>
  <c r="M57"/>
  <c r="Q57" s="1"/>
  <c r="J64"/>
  <c r="M21"/>
  <c r="Q21" s="1"/>
  <c r="J28"/>
  <c r="M43"/>
  <c r="Q43" s="1"/>
  <c r="M50"/>
  <c r="Q50" s="1"/>
  <c r="M61"/>
  <c r="Q61" s="1"/>
  <c r="J68"/>
  <c r="J79"/>
  <c r="I17"/>
  <c r="I39"/>
  <c r="J43"/>
  <c r="I57"/>
  <c r="J61"/>
  <c r="M72"/>
  <c r="Q72" s="1"/>
  <c r="M83"/>
  <c r="Q83" s="1"/>
  <c r="J10"/>
  <c r="M14"/>
  <c r="Q14" s="1"/>
  <c r="M25"/>
  <c r="Q25" s="1"/>
  <c r="J32"/>
  <c r="M47"/>
  <c r="Q47" s="1"/>
  <c r="M54"/>
  <c r="Q54" s="1"/>
  <c r="M65"/>
  <c r="Q65" s="1"/>
  <c r="J72"/>
  <c r="I79"/>
  <c r="J83"/>
  <c r="L39"/>
  <c r="P39" s="1"/>
  <c r="T39" s="1"/>
  <c r="I61"/>
  <c r="M76"/>
  <c r="Q76" s="1"/>
  <c r="M18"/>
  <c r="Q18" s="1"/>
  <c r="M29"/>
  <c r="Q29" s="1"/>
  <c r="J36"/>
  <c r="M51"/>
  <c r="Q51" s="1"/>
  <c r="M58"/>
  <c r="Q58" s="1"/>
  <c r="M69"/>
  <c r="Q69" s="1"/>
  <c r="J76"/>
  <c r="L79"/>
  <c r="P79" s="1"/>
  <c r="T79" s="1"/>
  <c r="I83"/>
  <c r="M15"/>
  <c r="Q15" s="1"/>
  <c r="M22"/>
  <c r="Q22" s="1"/>
  <c r="M33"/>
  <c r="Q33" s="1"/>
  <c r="J40"/>
  <c r="M55"/>
  <c r="Q55" s="1"/>
  <c r="M62"/>
  <c r="Q62" s="1"/>
  <c r="M73"/>
  <c r="Q73" s="1"/>
  <c r="I76"/>
  <c r="L83"/>
  <c r="P83" s="1"/>
  <c r="T83" s="1"/>
  <c r="J19"/>
  <c r="J37"/>
  <c r="M48"/>
  <c r="Q48" s="1"/>
  <c r="L51"/>
  <c r="P51" s="1"/>
  <c r="T51" s="1"/>
  <c r="J59"/>
  <c r="I73"/>
  <c r="M77"/>
  <c r="Q77" s="1"/>
  <c r="J84"/>
  <c r="L15"/>
  <c r="P15" s="1"/>
  <c r="T15" s="1"/>
  <c r="I19"/>
  <c r="J23"/>
  <c r="I37"/>
  <c r="J41"/>
  <c r="L55"/>
  <c r="P55" s="1"/>
  <c r="T55" s="1"/>
  <c r="I59"/>
  <c r="J63"/>
  <c r="M81"/>
  <c r="Q81" s="1"/>
  <c r="L19"/>
  <c r="P19" s="1"/>
  <c r="T19" s="1"/>
  <c r="I23"/>
  <c r="J27"/>
  <c r="I41"/>
  <c r="J45"/>
  <c r="L59"/>
  <c r="P59" s="1"/>
  <c r="T59" s="1"/>
  <c r="I63"/>
  <c r="J67"/>
  <c r="J16"/>
  <c r="M31"/>
  <c r="Q31" s="1"/>
  <c r="M38"/>
  <c r="Q38" s="1"/>
  <c r="M49"/>
  <c r="Q49" s="1"/>
  <c r="J56"/>
  <c r="M71"/>
  <c r="Q71" s="1"/>
  <c r="I81"/>
  <c r="J85"/>
  <c r="L23"/>
  <c r="P23" s="1"/>
  <c r="T23" s="1"/>
  <c r="I27"/>
  <c r="I45"/>
  <c r="M60"/>
  <c r="Q60" s="1"/>
  <c r="L63"/>
  <c r="P63" s="1"/>
  <c r="T63" s="1"/>
  <c r="I67"/>
  <c r="M78"/>
  <c r="Q78" s="1"/>
  <c r="J20"/>
  <c r="M35"/>
  <c r="Q35" s="1"/>
  <c r="M42"/>
  <c r="Q42" s="1"/>
  <c r="M53"/>
  <c r="Q53" s="1"/>
  <c r="J60"/>
  <c r="M75"/>
  <c r="Q75" s="1"/>
  <c r="I85"/>
  <c r="AU2"/>
  <c r="M10"/>
  <c r="Q10" s="1"/>
  <c r="O14"/>
  <c r="S14" s="1"/>
  <c r="O18"/>
  <c r="S18" s="1"/>
  <c r="O22"/>
  <c r="S22" s="1"/>
  <c r="O26"/>
  <c r="S26" s="1"/>
  <c r="O30"/>
  <c r="S30" s="1"/>
  <c r="O34"/>
  <c r="S34" s="1"/>
  <c r="O38"/>
  <c r="S38" s="1"/>
  <c r="O42"/>
  <c r="S42" s="1"/>
  <c r="O46"/>
  <c r="S46" s="1"/>
  <c r="O50"/>
  <c r="S50" s="1"/>
  <c r="O54"/>
  <c r="S54" s="1"/>
  <c r="O58"/>
  <c r="S58" s="1"/>
  <c r="O62"/>
  <c r="S62" s="1"/>
  <c r="J65"/>
  <c r="O66"/>
  <c r="S66" s="1"/>
  <c r="O70"/>
  <c r="S70" s="1"/>
  <c r="O74"/>
  <c r="S74" s="1"/>
  <c r="O78"/>
  <c r="S78" s="1"/>
  <c r="O82"/>
  <c r="S82" s="1"/>
  <c r="O86"/>
  <c r="S86" s="1"/>
  <c r="AK4"/>
  <c r="J80" i="126" s="1"/>
  <c r="L13" i="167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L4"/>
  <c r="K80" i="126" s="1"/>
  <c r="M13" i="167"/>
  <c r="Q13" s="1"/>
  <c r="I20"/>
  <c r="AI3"/>
  <c r="AN4"/>
  <c r="M80" i="126" s="1"/>
  <c r="AJ3" i="167"/>
  <c r="AO4"/>
  <c r="N80" i="126" s="1"/>
  <c r="I12" i="167"/>
  <c r="I44"/>
  <c r="I48"/>
  <c r="I84"/>
  <c r="AH2"/>
  <c r="AK3"/>
  <c r="AP4"/>
  <c r="O80" i="126" s="1"/>
  <c r="J12" i="167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I40"/>
  <c r="I60"/>
  <c r="I64"/>
  <c r="I72"/>
  <c r="AI2"/>
  <c r="AL3"/>
  <c r="AQ4"/>
  <c r="M16"/>
  <c r="Q16" s="1"/>
  <c r="M24"/>
  <c r="Q24" s="1"/>
  <c r="M28"/>
  <c r="Q28" s="1"/>
  <c r="M32"/>
  <c r="Q32" s="1"/>
  <c r="M36"/>
  <c r="Q36" s="1"/>
  <c r="M52"/>
  <c r="Q52" s="1"/>
  <c r="M56"/>
  <c r="Q56" s="1"/>
  <c r="M64"/>
  <c r="Q64" s="1"/>
  <c r="M68"/>
  <c r="Q68" s="1"/>
  <c r="M80"/>
  <c r="Q80" s="1"/>
  <c r="AJ2"/>
  <c r="AM3"/>
  <c r="L12"/>
  <c r="P12" s="1"/>
  <c r="T12" s="1"/>
  <c r="AK2"/>
  <c r="AN3"/>
  <c r="AS4"/>
  <c r="AL2"/>
  <c r="AO3"/>
  <c r="I11"/>
  <c r="N12"/>
  <c r="R12" s="1"/>
  <c r="AM2"/>
  <c r="AN2"/>
  <c r="AO2"/>
  <c r="AR3"/>
  <c r="L11"/>
  <c r="P11" s="1"/>
  <c r="T11" s="1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AP2"/>
  <c r="AS3"/>
  <c r="J14"/>
  <c r="O15"/>
  <c r="S15" s="1"/>
  <c r="J18"/>
  <c r="O19"/>
  <c r="S19" s="1"/>
  <c r="J22"/>
  <c r="O23"/>
  <c r="S23" s="1"/>
  <c r="J26"/>
  <c r="O27"/>
  <c r="S27" s="1"/>
  <c r="J30"/>
  <c r="O31"/>
  <c r="S31" s="1"/>
  <c r="J34"/>
  <c r="O35"/>
  <c r="S35" s="1"/>
  <c r="J38"/>
  <c r="O39"/>
  <c r="S39" s="1"/>
  <c r="J42"/>
  <c r="O43"/>
  <c r="S43" s="1"/>
  <c r="J46"/>
  <c r="O47"/>
  <c r="S47" s="1"/>
  <c r="J50"/>
  <c r="O51"/>
  <c r="S51" s="1"/>
  <c r="J54"/>
  <c r="O55"/>
  <c r="S55" s="1"/>
  <c r="J58"/>
  <c r="O59"/>
  <c r="S59" s="1"/>
  <c r="J62"/>
  <c r="O63"/>
  <c r="S63" s="1"/>
  <c r="J66"/>
  <c r="O67"/>
  <c r="S67" s="1"/>
  <c r="J70"/>
  <c r="O71"/>
  <c r="S71" s="1"/>
  <c r="J74"/>
  <c r="O75"/>
  <c r="S75" s="1"/>
  <c r="J78"/>
  <c r="O79"/>
  <c r="S79" s="1"/>
  <c r="J82"/>
  <c r="O83"/>
  <c r="S83" s="1"/>
  <c r="J86"/>
  <c r="AQ2"/>
  <c r="AT3"/>
  <c r="I10"/>
  <c r="AR2"/>
  <c r="AU3"/>
  <c r="L14"/>
  <c r="P14" s="1"/>
  <c r="T14" s="1"/>
  <c r="L18"/>
  <c r="P18" s="1"/>
  <c r="T18" s="1"/>
  <c r="L22"/>
  <c r="P22" s="1"/>
  <c r="T22" s="1"/>
  <c r="L26"/>
  <c r="P26" s="1"/>
  <c r="T26" s="1"/>
  <c r="L30"/>
  <c r="P30" s="1"/>
  <c r="T30" s="1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L86"/>
  <c r="P86" s="1"/>
  <c r="T86" s="1"/>
  <c r="AS2"/>
  <c r="N80" i="164"/>
  <c r="R80" s="1"/>
  <c r="N67"/>
  <c r="R67" s="1"/>
  <c r="N85"/>
  <c r="R85" s="1"/>
  <c r="N72"/>
  <c r="R72" s="1"/>
  <c r="N81"/>
  <c r="R81" s="1"/>
  <c r="N86"/>
  <c r="R86" s="1"/>
  <c r="N74"/>
  <c r="R74" s="1"/>
  <c r="N84"/>
  <c r="R84" s="1"/>
  <c r="M34"/>
  <c r="Q34" s="1"/>
  <c r="M20"/>
  <c r="Q20" s="1"/>
  <c r="M48"/>
  <c r="Q48" s="1"/>
  <c r="M53"/>
  <c r="Q53" s="1"/>
  <c r="M58"/>
  <c r="Q58" s="1"/>
  <c r="M44"/>
  <c r="Q44" s="1"/>
  <c r="M76"/>
  <c r="Q76" s="1"/>
  <c r="M81"/>
  <c r="Q81" s="1"/>
  <c r="M82"/>
  <c r="Q82" s="1"/>
  <c r="M60"/>
  <c r="Q60" s="1"/>
  <c r="M78"/>
  <c r="Q78" s="1"/>
  <c r="M18"/>
  <c r="Q18" s="1"/>
  <c r="M37"/>
  <c r="Q37" s="1"/>
  <c r="M42"/>
  <c r="Q42" s="1"/>
  <c r="M56"/>
  <c r="Q56" s="1"/>
  <c r="I11" i="166"/>
  <c r="I19"/>
  <c r="I25"/>
  <c r="I57"/>
  <c r="I61"/>
  <c r="I79"/>
  <c r="M11"/>
  <c r="Q11" s="1"/>
  <c r="N11"/>
  <c r="R11" s="1"/>
  <c r="J66"/>
  <c r="N75"/>
  <c r="R75" s="1"/>
  <c r="J54"/>
  <c r="I62"/>
  <c r="AK4"/>
  <c r="J74" i="126" s="1"/>
  <c r="J26" i="166"/>
  <c r="AU3"/>
  <c r="I23"/>
  <c r="I31"/>
  <c r="AR4"/>
  <c r="I87"/>
  <c r="O68"/>
  <c r="S68" s="1"/>
  <c r="L12"/>
  <c r="P12" s="1"/>
  <c r="T12" s="1"/>
  <c r="O80"/>
  <c r="S80" s="1"/>
  <c r="AS4"/>
  <c r="AI4"/>
  <c r="H74" i="126" s="1"/>
  <c r="AO4" i="166"/>
  <c r="N74" i="126" s="1"/>
  <c r="L10" i="166"/>
  <c r="P10" s="1"/>
  <c r="T10" s="1"/>
  <c r="I47"/>
  <c r="I50"/>
  <c r="I71"/>
  <c r="I74"/>
  <c r="N67"/>
  <c r="R67" s="1"/>
  <c r="J74"/>
  <c r="J81"/>
  <c r="I27"/>
  <c r="I30"/>
  <c r="I51"/>
  <c r="I54"/>
  <c r="I15"/>
  <c r="I41"/>
  <c r="I65"/>
  <c r="I75"/>
  <c r="I34"/>
  <c r="J34"/>
  <c r="I58"/>
  <c r="I69"/>
  <c r="I82"/>
  <c r="AK3"/>
  <c r="I35"/>
  <c r="I59"/>
  <c r="AM3"/>
  <c r="I73"/>
  <c r="I83"/>
  <c r="I86"/>
  <c r="J86"/>
  <c r="I16"/>
  <c r="I39"/>
  <c r="I42"/>
  <c r="I63"/>
  <c r="I66"/>
  <c r="AT3"/>
  <c r="I20"/>
  <c r="I46"/>
  <c r="I33"/>
  <c r="J46"/>
  <c r="I67"/>
  <c r="I70"/>
  <c r="AK2"/>
  <c r="J30"/>
  <c r="L33"/>
  <c r="P33" s="1"/>
  <c r="T33" s="1"/>
  <c r="J50"/>
  <c r="L53"/>
  <c r="P53" s="1"/>
  <c r="T53" s="1"/>
  <c r="J70"/>
  <c r="L73"/>
  <c r="P73" s="1"/>
  <c r="T73" s="1"/>
  <c r="AL2"/>
  <c r="M33"/>
  <c r="Q33" s="1"/>
  <c r="M53"/>
  <c r="Q53" s="1"/>
  <c r="M73"/>
  <c r="Q73" s="1"/>
  <c r="AJ2"/>
  <c r="AM2"/>
  <c r="J17"/>
  <c r="J25"/>
  <c r="J39"/>
  <c r="J45"/>
  <c r="J59"/>
  <c r="J65"/>
  <c r="J79"/>
  <c r="J85"/>
  <c r="AN2"/>
  <c r="AR2"/>
  <c r="J20"/>
  <c r="L25"/>
  <c r="P25" s="1"/>
  <c r="T25" s="1"/>
  <c r="J42"/>
  <c r="L45"/>
  <c r="P45" s="1"/>
  <c r="T45" s="1"/>
  <c r="J62"/>
  <c r="L65"/>
  <c r="P65" s="1"/>
  <c r="T65" s="1"/>
  <c r="J82"/>
  <c r="L85"/>
  <c r="P85" s="1"/>
  <c r="T85" s="1"/>
  <c r="M25"/>
  <c r="Q25" s="1"/>
  <c r="M45"/>
  <c r="Q45" s="1"/>
  <c r="M65"/>
  <c r="Q65" s="1"/>
  <c r="M85"/>
  <c r="Q85" s="1"/>
  <c r="J31"/>
  <c r="J37"/>
  <c r="J51"/>
  <c r="J57"/>
  <c r="J71"/>
  <c r="J77"/>
  <c r="L37"/>
  <c r="P37" s="1"/>
  <c r="T37" s="1"/>
  <c r="L57"/>
  <c r="P57" s="1"/>
  <c r="T57" s="1"/>
  <c r="L77"/>
  <c r="P77" s="1"/>
  <c r="T77" s="1"/>
  <c r="M12"/>
  <c r="Q12" s="1"/>
  <c r="M37"/>
  <c r="Q37" s="1"/>
  <c r="M57"/>
  <c r="Q57" s="1"/>
  <c r="M77"/>
  <c r="Q77" s="1"/>
  <c r="J23"/>
  <c r="J29"/>
  <c r="J43"/>
  <c r="J49"/>
  <c r="J63"/>
  <c r="J69"/>
  <c r="J83"/>
  <c r="J10"/>
  <c r="L29"/>
  <c r="P29" s="1"/>
  <c r="T29" s="1"/>
  <c r="L49"/>
  <c r="P49" s="1"/>
  <c r="T49" s="1"/>
  <c r="L69"/>
  <c r="P69" s="1"/>
  <c r="T69" s="1"/>
  <c r="M29"/>
  <c r="Q29" s="1"/>
  <c r="M49"/>
  <c r="Q49" s="1"/>
  <c r="M69"/>
  <c r="Q69" s="1"/>
  <c r="J19"/>
  <c r="J35"/>
  <c r="J41"/>
  <c r="J55"/>
  <c r="J61"/>
  <c r="M10"/>
  <c r="Q10" s="1"/>
  <c r="I78"/>
  <c r="J16"/>
  <c r="L19"/>
  <c r="P19" s="1"/>
  <c r="T19" s="1"/>
  <c r="J38"/>
  <c r="L41"/>
  <c r="P41" s="1"/>
  <c r="T41" s="1"/>
  <c r="J58"/>
  <c r="L61"/>
  <c r="P61" s="1"/>
  <c r="T61" s="1"/>
  <c r="J78"/>
  <c r="L81"/>
  <c r="P81" s="1"/>
  <c r="T81" s="1"/>
  <c r="AH2"/>
  <c r="M19"/>
  <c r="Q19" s="1"/>
  <c r="M41"/>
  <c r="Q41" s="1"/>
  <c r="M61"/>
  <c r="Q61" s="1"/>
  <c r="M81"/>
  <c r="Q81" s="1"/>
  <c r="J87"/>
  <c r="AI2"/>
  <c r="J27"/>
  <c r="J33"/>
  <c r="J47"/>
  <c r="J53"/>
  <c r="J67"/>
  <c r="J73"/>
  <c r="AS2"/>
  <c r="N10"/>
  <c r="R10" s="1"/>
  <c r="AT2"/>
  <c r="AH4"/>
  <c r="G74" i="126" s="1"/>
  <c r="L17" i="166"/>
  <c r="P17" s="1"/>
  <c r="T17" s="1"/>
  <c r="L23"/>
  <c r="P23" s="1"/>
  <c r="T23" s="1"/>
  <c r="L27"/>
  <c r="P27" s="1"/>
  <c r="T27" s="1"/>
  <c r="L31"/>
  <c r="P31" s="1"/>
  <c r="T31" s="1"/>
  <c r="L35"/>
  <c r="P35" s="1"/>
  <c r="T35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L87"/>
  <c r="P87" s="1"/>
  <c r="T87" s="1"/>
  <c r="AU2"/>
  <c r="M17"/>
  <c r="Q17" s="1"/>
  <c r="M23"/>
  <c r="Q23" s="1"/>
  <c r="M27"/>
  <c r="Q27" s="1"/>
  <c r="M31"/>
  <c r="Q31" s="1"/>
  <c r="M35"/>
  <c r="Q35" s="1"/>
  <c r="M39"/>
  <c r="Q39" s="1"/>
  <c r="M43"/>
  <c r="Q43" s="1"/>
  <c r="M47"/>
  <c r="Q47" s="1"/>
  <c r="M51"/>
  <c r="Q51" s="1"/>
  <c r="M55"/>
  <c r="Q55" s="1"/>
  <c r="M59"/>
  <c r="Q59" s="1"/>
  <c r="M63"/>
  <c r="Q63" s="1"/>
  <c r="M67"/>
  <c r="Q67" s="1"/>
  <c r="M71"/>
  <c r="Q71" s="1"/>
  <c r="M75"/>
  <c r="Q75" s="1"/>
  <c r="M79"/>
  <c r="Q79" s="1"/>
  <c r="M83"/>
  <c r="Q83" s="1"/>
  <c r="M87"/>
  <c r="Q87" s="1"/>
  <c r="AJ4"/>
  <c r="I74" i="126" s="1"/>
  <c r="AL4" i="166"/>
  <c r="K74" i="126" s="1"/>
  <c r="I12" i="166"/>
  <c r="AH3"/>
  <c r="AM4"/>
  <c r="L74" i="126" s="1"/>
  <c r="J12" i="166"/>
  <c r="L16"/>
  <c r="P16" s="1"/>
  <c r="T16" s="1"/>
  <c r="L20"/>
  <c r="P20" s="1"/>
  <c r="T20" s="1"/>
  <c r="L26"/>
  <c r="P26" s="1"/>
  <c r="T26" s="1"/>
  <c r="L30"/>
  <c r="P30" s="1"/>
  <c r="T30" s="1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L70"/>
  <c r="P70" s="1"/>
  <c r="T70" s="1"/>
  <c r="L74"/>
  <c r="P74" s="1"/>
  <c r="T74" s="1"/>
  <c r="L78"/>
  <c r="P78" s="1"/>
  <c r="T78" s="1"/>
  <c r="L82"/>
  <c r="P82" s="1"/>
  <c r="T82" s="1"/>
  <c r="L86"/>
  <c r="P86" s="1"/>
  <c r="T86" s="1"/>
  <c r="AI3"/>
  <c r="AN4"/>
  <c r="M74" i="126" s="1"/>
  <c r="AJ3" i="166"/>
  <c r="AP4"/>
  <c r="O74" i="126" s="1"/>
  <c r="AL3" i="166"/>
  <c r="AQ4"/>
  <c r="AN3"/>
  <c r="AO3"/>
  <c r="AT4"/>
  <c r="L11"/>
  <c r="P11" s="1"/>
  <c r="T11" s="1"/>
  <c r="I14"/>
  <c r="I18"/>
  <c r="I24"/>
  <c r="I28"/>
  <c r="I32"/>
  <c r="I36"/>
  <c r="I40"/>
  <c r="I44"/>
  <c r="I48"/>
  <c r="I52"/>
  <c r="I56"/>
  <c r="I60"/>
  <c r="I64"/>
  <c r="I68"/>
  <c r="I72"/>
  <c r="I76"/>
  <c r="I80"/>
  <c r="I84"/>
  <c r="I88"/>
  <c r="AP3"/>
  <c r="AU4"/>
  <c r="J18"/>
  <c r="J24"/>
  <c r="J28"/>
  <c r="J32"/>
  <c r="J36"/>
  <c r="J40"/>
  <c r="J44"/>
  <c r="J48"/>
  <c r="J52"/>
  <c r="J56"/>
  <c r="J60"/>
  <c r="J64"/>
  <c r="J68"/>
  <c r="J72"/>
  <c r="J76"/>
  <c r="J80"/>
  <c r="J84"/>
  <c r="J88"/>
  <c r="AQ3"/>
  <c r="I10"/>
  <c r="AO2"/>
  <c r="AR3"/>
  <c r="L18"/>
  <c r="P18" s="1"/>
  <c r="T18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P64" s="1"/>
  <c r="T64" s="1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L88"/>
  <c r="P88" s="1"/>
  <c r="T88" s="1"/>
  <c r="AP2"/>
  <c r="AS3"/>
  <c r="AQ2"/>
  <c r="I124" i="123"/>
  <c r="I120"/>
  <c r="J15" i="162"/>
  <c r="L70" i="163"/>
  <c r="P70" s="1"/>
  <c r="T70" s="1"/>
  <c r="I75"/>
  <c r="M47"/>
  <c r="Q47" s="1"/>
  <c r="M61"/>
  <c r="Q61" s="1"/>
  <c r="I21"/>
  <c r="L21"/>
  <c r="P21" s="1"/>
  <c r="T21" s="1"/>
  <c r="M77"/>
  <c r="Q77" s="1"/>
  <c r="J17"/>
  <c r="I59"/>
  <c r="I27"/>
  <c r="L69" i="162"/>
  <c r="P69" s="1"/>
  <c r="T69" s="1"/>
  <c r="I84"/>
  <c r="I37"/>
  <c r="L32"/>
  <c r="P32" s="1"/>
  <c r="T32" s="1"/>
  <c r="L71"/>
  <c r="P71" s="1"/>
  <c r="T71" s="1"/>
  <c r="I85"/>
  <c r="L20"/>
  <c r="P20" s="1"/>
  <c r="T20" s="1"/>
  <c r="L57"/>
  <c r="P57" s="1"/>
  <c r="T57" s="1"/>
  <c r="L27"/>
  <c r="P27" s="1"/>
  <c r="T27" s="1"/>
  <c r="N13"/>
  <c r="R13" s="1"/>
  <c r="L13"/>
  <c r="P13" s="1"/>
  <c r="T13" s="1"/>
  <c r="L54"/>
  <c r="P54" s="1"/>
  <c r="T54" s="1"/>
  <c r="I64"/>
  <c r="M23" i="159"/>
  <c r="Q23" s="1"/>
  <c r="J79" i="161"/>
  <c r="I51"/>
  <c r="L18"/>
  <c r="P18" s="1"/>
  <c r="T18" s="1"/>
  <c r="AU2"/>
  <c r="L26"/>
  <c r="P26" s="1"/>
  <c r="T26" s="1"/>
  <c r="I58"/>
  <c r="L46"/>
  <c r="P46" s="1"/>
  <c r="T46" s="1"/>
  <c r="J51"/>
  <c r="M51"/>
  <c r="Q51" s="1"/>
  <c r="J65"/>
  <c r="I72" i="162"/>
  <c r="L42"/>
  <c r="P42" s="1"/>
  <c r="T42" s="1"/>
  <c r="L47"/>
  <c r="P47" s="1"/>
  <c r="T47" s="1"/>
  <c r="M64"/>
  <c r="Q64" s="1"/>
  <c r="J19"/>
  <c r="J31"/>
  <c r="L56"/>
  <c r="P56" s="1"/>
  <c r="T56" s="1"/>
  <c r="AT2"/>
  <c r="L23"/>
  <c r="P23" s="1"/>
  <c r="T23" s="1"/>
  <c r="J27"/>
  <c r="L70"/>
  <c r="P70" s="1"/>
  <c r="T70" s="1"/>
  <c r="M11"/>
  <c r="Q11" s="1"/>
  <c r="M16"/>
  <c r="Q16" s="1"/>
  <c r="J75"/>
  <c r="I17"/>
  <c r="I33"/>
  <c r="J71"/>
  <c r="L75"/>
  <c r="P75" s="1"/>
  <c r="T75" s="1"/>
  <c r="J77" i="163"/>
  <c r="L22"/>
  <c r="P22" s="1"/>
  <c r="T22" s="1"/>
  <c r="AT2"/>
  <c r="I23"/>
  <c r="I49"/>
  <c r="M27"/>
  <c r="Q27" s="1"/>
  <c r="J57"/>
  <c r="I61"/>
  <c r="J49"/>
  <c r="L49"/>
  <c r="P49" s="1"/>
  <c r="T49" s="1"/>
  <c r="M75"/>
  <c r="Q75" s="1"/>
  <c r="I37"/>
  <c r="M49"/>
  <c r="Q49" s="1"/>
  <c r="L62"/>
  <c r="P62" s="1"/>
  <c r="T62" s="1"/>
  <c r="I67"/>
  <c r="L69"/>
  <c r="P69" s="1"/>
  <c r="T69" s="1"/>
  <c r="J29"/>
  <c r="I63"/>
  <c r="L29"/>
  <c r="P29" s="1"/>
  <c r="T29" s="1"/>
  <c r="I51"/>
  <c r="I35"/>
  <c r="I43"/>
  <c r="I17" i="164"/>
  <c r="L73"/>
  <c r="P73" s="1"/>
  <c r="T73" s="1"/>
  <c r="L13"/>
  <c r="P13" s="1"/>
  <c r="T13" s="1"/>
  <c r="I27"/>
  <c r="I49"/>
  <c r="J58"/>
  <c r="J66"/>
  <c r="I79"/>
  <c r="M49"/>
  <c r="Q49" s="1"/>
  <c r="I59"/>
  <c r="I67"/>
  <c r="I71"/>
  <c r="J37"/>
  <c r="M79"/>
  <c r="Q79" s="1"/>
  <c r="I37"/>
  <c r="L59"/>
  <c r="P59" s="1"/>
  <c r="T59" s="1"/>
  <c r="L67"/>
  <c r="P67" s="1"/>
  <c r="T67" s="1"/>
  <c r="L71"/>
  <c r="P71" s="1"/>
  <c r="T71" s="1"/>
  <c r="M59"/>
  <c r="Q59" s="1"/>
  <c r="J29"/>
  <c r="N46"/>
  <c r="R46" s="1"/>
  <c r="I51"/>
  <c r="N11"/>
  <c r="R11" s="1"/>
  <c r="I25"/>
  <c r="I43"/>
  <c r="L65"/>
  <c r="P65" s="1"/>
  <c r="T65" s="1"/>
  <c r="I69"/>
  <c r="I85"/>
  <c r="L69"/>
  <c r="P69" s="1"/>
  <c r="T69" s="1"/>
  <c r="AT4"/>
  <c r="L15"/>
  <c r="P15" s="1"/>
  <c r="T15" s="1"/>
  <c r="AH4"/>
  <c r="G77" i="126" s="1"/>
  <c r="AI4" i="164"/>
  <c r="H77" i="126" s="1"/>
  <c r="AQ4" i="164"/>
  <c r="P77" i="126" s="1"/>
  <c r="AR4" i="164"/>
  <c r="AS4"/>
  <c r="AU4"/>
  <c r="L51"/>
  <c r="P51" s="1"/>
  <c r="T51" s="1"/>
  <c r="L45"/>
  <c r="P45" s="1"/>
  <c r="T45" s="1"/>
  <c r="I55"/>
  <c r="I63"/>
  <c r="L39"/>
  <c r="P39" s="1"/>
  <c r="T39" s="1"/>
  <c r="L47"/>
  <c r="P47" s="1"/>
  <c r="T47" s="1"/>
  <c r="I10"/>
  <c r="N78"/>
  <c r="R78" s="1"/>
  <c r="I83"/>
  <c r="L10"/>
  <c r="P10" s="1"/>
  <c r="T10" s="1"/>
  <c r="I21"/>
  <c r="AT3"/>
  <c r="L25"/>
  <c r="P25" s="1"/>
  <c r="T25" s="1"/>
  <c r="L17"/>
  <c r="P17" s="1"/>
  <c r="T17" s="1"/>
  <c r="L29"/>
  <c r="P29" s="1"/>
  <c r="T29" s="1"/>
  <c r="L37"/>
  <c r="P37" s="1"/>
  <c r="T37" s="1"/>
  <c r="N45"/>
  <c r="R45" s="1"/>
  <c r="L49"/>
  <c r="P49" s="1"/>
  <c r="T49" s="1"/>
  <c r="I11"/>
  <c r="N17"/>
  <c r="R17" s="1"/>
  <c r="N29"/>
  <c r="R29" s="1"/>
  <c r="N37"/>
  <c r="R37" s="1"/>
  <c r="I65"/>
  <c r="L53"/>
  <c r="P53" s="1"/>
  <c r="T53" s="1"/>
  <c r="L79"/>
  <c r="P79" s="1"/>
  <c r="T79" s="1"/>
  <c r="I15"/>
  <c r="N53"/>
  <c r="R53" s="1"/>
  <c r="I19"/>
  <c r="I31"/>
  <c r="I39"/>
  <c r="I47"/>
  <c r="L21"/>
  <c r="P21" s="1"/>
  <c r="T21" s="1"/>
  <c r="M55"/>
  <c r="Q55" s="1"/>
  <c r="M75"/>
  <c r="Q75" s="1"/>
  <c r="M21"/>
  <c r="Q21" s="1"/>
  <c r="L35"/>
  <c r="P35" s="1"/>
  <c r="T35" s="1"/>
  <c r="M35"/>
  <c r="Q35" s="1"/>
  <c r="M15"/>
  <c r="Q15" s="1"/>
  <c r="J33"/>
  <c r="M39"/>
  <c r="Q39" s="1"/>
  <c r="I53"/>
  <c r="I73"/>
  <c r="I33"/>
  <c r="L43"/>
  <c r="P43" s="1"/>
  <c r="T43" s="1"/>
  <c r="J50"/>
  <c r="J57"/>
  <c r="L63"/>
  <c r="P63" s="1"/>
  <c r="T63" s="1"/>
  <c r="J70"/>
  <c r="J77"/>
  <c r="L83"/>
  <c r="P83" s="1"/>
  <c r="T83" s="1"/>
  <c r="J10"/>
  <c r="L19"/>
  <c r="P19" s="1"/>
  <c r="T19" s="1"/>
  <c r="M43"/>
  <c r="Q43" s="1"/>
  <c r="M63"/>
  <c r="Q63" s="1"/>
  <c r="M83"/>
  <c r="Q83" s="1"/>
  <c r="M19"/>
  <c r="Q19" s="1"/>
  <c r="L33"/>
  <c r="P33" s="1"/>
  <c r="T33" s="1"/>
  <c r="I57"/>
  <c r="I77"/>
  <c r="AQ2"/>
  <c r="J12"/>
  <c r="J54"/>
  <c r="L57"/>
  <c r="P57" s="1"/>
  <c r="T57" s="1"/>
  <c r="J61"/>
  <c r="J74"/>
  <c r="L77"/>
  <c r="P77" s="1"/>
  <c r="T77" s="1"/>
  <c r="J81"/>
  <c r="M23"/>
  <c r="Q23" s="1"/>
  <c r="J41"/>
  <c r="M47"/>
  <c r="Q47" s="1"/>
  <c r="M67"/>
  <c r="Q67" s="1"/>
  <c r="I61"/>
  <c r="I81"/>
  <c r="L27"/>
  <c r="P27" s="1"/>
  <c r="T27" s="1"/>
  <c r="I41"/>
  <c r="M27"/>
  <c r="Q27" s="1"/>
  <c r="L61"/>
  <c r="P61" s="1"/>
  <c r="T61" s="1"/>
  <c r="L81"/>
  <c r="P81" s="1"/>
  <c r="T81" s="1"/>
  <c r="J21"/>
  <c r="L41"/>
  <c r="P41" s="1"/>
  <c r="T41" s="1"/>
  <c r="M51"/>
  <c r="Q51" s="1"/>
  <c r="M71"/>
  <c r="Q71" s="1"/>
  <c r="L31"/>
  <c r="P31" s="1"/>
  <c r="T31" s="1"/>
  <c r="M31"/>
  <c r="Q31" s="1"/>
  <c r="AS2"/>
  <c r="J25"/>
  <c r="J49"/>
  <c r="L55"/>
  <c r="P55" s="1"/>
  <c r="T55" s="1"/>
  <c r="J62"/>
  <c r="J69"/>
  <c r="L75"/>
  <c r="P75" s="1"/>
  <c r="T75" s="1"/>
  <c r="J82"/>
  <c r="AR2"/>
  <c r="AU3"/>
  <c r="M10"/>
  <c r="Q10" s="1"/>
  <c r="AU2"/>
  <c r="AJ4"/>
  <c r="I77" i="126" s="1"/>
  <c r="I16" i="164"/>
  <c r="I20"/>
  <c r="I24"/>
  <c r="I28"/>
  <c r="I32"/>
  <c r="I36"/>
  <c r="I40"/>
  <c r="I44"/>
  <c r="I48"/>
  <c r="I52"/>
  <c r="I56"/>
  <c r="I60"/>
  <c r="I64"/>
  <c r="I68"/>
  <c r="I72"/>
  <c r="I76"/>
  <c r="I80"/>
  <c r="I84"/>
  <c r="AK4"/>
  <c r="J77" i="126" s="1"/>
  <c r="J16" i="164"/>
  <c r="J20"/>
  <c r="J24"/>
  <c r="J28"/>
  <c r="J32"/>
  <c r="J36"/>
  <c r="J40"/>
  <c r="J44"/>
  <c r="J48"/>
  <c r="J52"/>
  <c r="J56"/>
  <c r="J60"/>
  <c r="J64"/>
  <c r="J68"/>
  <c r="J72"/>
  <c r="J76"/>
  <c r="J80"/>
  <c r="J84"/>
  <c r="AL4"/>
  <c r="K77" i="126" s="1"/>
  <c r="I12" i="164"/>
  <c r="AH3"/>
  <c r="AM4"/>
  <c r="L77" i="126" s="1"/>
  <c r="L16" i="164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T2"/>
  <c r="AI3"/>
  <c r="AN4"/>
  <c r="M77" i="126" s="1"/>
  <c r="M64" i="164"/>
  <c r="Q64" s="1"/>
  <c r="AJ3"/>
  <c r="AO4"/>
  <c r="N77" i="126" s="1"/>
  <c r="L12" i="164"/>
  <c r="P12" s="1"/>
  <c r="T12" s="1"/>
  <c r="N64"/>
  <c r="R64" s="1"/>
  <c r="AH2"/>
  <c r="AK3"/>
  <c r="AP4"/>
  <c r="O77" i="126" s="1"/>
  <c r="J15" i="164"/>
  <c r="J19"/>
  <c r="J23"/>
  <c r="J27"/>
  <c r="J31"/>
  <c r="O32"/>
  <c r="S32" s="1"/>
  <c r="J35"/>
  <c r="J39"/>
  <c r="J43"/>
  <c r="J47"/>
  <c r="J51"/>
  <c r="J55"/>
  <c r="J59"/>
  <c r="J63"/>
  <c r="J67"/>
  <c r="J71"/>
  <c r="J75"/>
  <c r="J79"/>
  <c r="J83"/>
  <c r="AI2"/>
  <c r="AL3"/>
  <c r="AK2"/>
  <c r="AN3"/>
  <c r="AL2"/>
  <c r="AO3"/>
  <c r="L11"/>
  <c r="P11" s="1"/>
  <c r="T11" s="1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J14"/>
  <c r="J18"/>
  <c r="J22"/>
  <c r="J26"/>
  <c r="J30"/>
  <c r="J38"/>
  <c r="J42"/>
  <c r="J86"/>
  <c r="AJ2"/>
  <c r="AP3"/>
  <c r="AN2"/>
  <c r="AQ3"/>
  <c r="AM3"/>
  <c r="AO2"/>
  <c r="AR3"/>
  <c r="L14"/>
  <c r="P14" s="1"/>
  <c r="T14" s="1"/>
  <c r="L18"/>
  <c r="P18" s="1"/>
  <c r="T18" s="1"/>
  <c r="L22"/>
  <c r="P22" s="1"/>
  <c r="T22" s="1"/>
  <c r="L26"/>
  <c r="P26" s="1"/>
  <c r="T26" s="1"/>
  <c r="L30"/>
  <c r="P30" s="1"/>
  <c r="T30" s="1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L86"/>
  <c r="P86" s="1"/>
  <c r="T86" s="1"/>
  <c r="AM2"/>
  <c r="AP2"/>
  <c r="AS3"/>
  <c r="L12" i="162"/>
  <c r="P12" s="1"/>
  <c r="T12" s="1"/>
  <c r="I142" i="124"/>
  <c r="I138"/>
  <c r="I134"/>
  <c r="I130"/>
  <c r="I126"/>
  <c r="I122"/>
  <c r="J11" i="161"/>
  <c r="M11"/>
  <c r="Q11" s="1"/>
  <c r="L11" i="162"/>
  <c r="P11" s="1"/>
  <c r="T11" s="1"/>
  <c r="AJ4" i="163"/>
  <c r="I71" i="126" s="1"/>
  <c r="I205" i="93"/>
  <c r="I149" i="123"/>
  <c r="I145"/>
  <c r="I141"/>
  <c r="I137"/>
  <c r="I133"/>
  <c r="I129"/>
  <c r="I125"/>
  <c r="I121"/>
  <c r="AO3" i="162"/>
  <c r="AK4" i="163"/>
  <c r="J71" i="126" s="1"/>
  <c r="L34" i="163"/>
  <c r="P34" s="1"/>
  <c r="T34" s="1"/>
  <c r="L74"/>
  <c r="P74" s="1"/>
  <c r="T74" s="1"/>
  <c r="AP4"/>
  <c r="O71" i="126" s="1"/>
  <c r="I31" i="163"/>
  <c r="I71"/>
  <c r="AU4"/>
  <c r="T71" i="126" s="1"/>
  <c r="I25" i="163"/>
  <c r="I65"/>
  <c r="J25"/>
  <c r="L37"/>
  <c r="P37" s="1"/>
  <c r="T37" s="1"/>
  <c r="M43"/>
  <c r="Q43" s="1"/>
  <c r="J65"/>
  <c r="L77"/>
  <c r="P77" s="1"/>
  <c r="T77" s="1"/>
  <c r="M83"/>
  <c r="Q83" s="1"/>
  <c r="L10"/>
  <c r="P10" s="1"/>
  <c r="T10" s="1"/>
  <c r="I13"/>
  <c r="N34"/>
  <c r="R34" s="1"/>
  <c r="L50"/>
  <c r="P50" s="1"/>
  <c r="T50" s="1"/>
  <c r="I53"/>
  <c r="N74"/>
  <c r="R74" s="1"/>
  <c r="J13"/>
  <c r="L25"/>
  <c r="P25" s="1"/>
  <c r="T25" s="1"/>
  <c r="M31"/>
  <c r="Q31" s="1"/>
  <c r="J53"/>
  <c r="L65"/>
  <c r="P65" s="1"/>
  <c r="T65" s="1"/>
  <c r="M71"/>
  <c r="Q71" s="1"/>
  <c r="N22"/>
  <c r="R22" s="1"/>
  <c r="L38"/>
  <c r="P38" s="1"/>
  <c r="T38" s="1"/>
  <c r="I41"/>
  <c r="N62"/>
  <c r="R62" s="1"/>
  <c r="M65"/>
  <c r="Q65" s="1"/>
  <c r="L78"/>
  <c r="P78" s="1"/>
  <c r="T78" s="1"/>
  <c r="I81"/>
  <c r="L13"/>
  <c r="P13" s="1"/>
  <c r="T13" s="1"/>
  <c r="M19"/>
  <c r="Q19" s="1"/>
  <c r="J41"/>
  <c r="L53"/>
  <c r="P53" s="1"/>
  <c r="T53" s="1"/>
  <c r="M59"/>
  <c r="Q59" s="1"/>
  <c r="J81"/>
  <c r="AH2"/>
  <c r="N10"/>
  <c r="R10" s="1"/>
  <c r="L26"/>
  <c r="P26" s="1"/>
  <c r="T26" s="1"/>
  <c r="I29"/>
  <c r="AT4"/>
  <c r="S71" i="126" s="1"/>
  <c r="N50" i="163"/>
  <c r="R50" s="1"/>
  <c r="L66"/>
  <c r="P66" s="1"/>
  <c r="T66" s="1"/>
  <c r="I69"/>
  <c r="AL2"/>
  <c r="L41"/>
  <c r="P41" s="1"/>
  <c r="T41" s="1"/>
  <c r="J69"/>
  <c r="L81"/>
  <c r="P81" s="1"/>
  <c r="T81" s="1"/>
  <c r="AM2"/>
  <c r="L14"/>
  <c r="P14" s="1"/>
  <c r="T14" s="1"/>
  <c r="I17"/>
  <c r="N38"/>
  <c r="R38" s="1"/>
  <c r="L54"/>
  <c r="P54" s="1"/>
  <c r="T54" s="1"/>
  <c r="I57"/>
  <c r="N78"/>
  <c r="R78" s="1"/>
  <c r="AN2"/>
  <c r="AP2"/>
  <c r="AO2"/>
  <c r="N26"/>
  <c r="R26" s="1"/>
  <c r="L42"/>
  <c r="P42" s="1"/>
  <c r="T42" s="1"/>
  <c r="I45"/>
  <c r="N66"/>
  <c r="R66" s="1"/>
  <c r="L82"/>
  <c r="P82" s="1"/>
  <c r="T82" s="1"/>
  <c r="I85"/>
  <c r="AQ2"/>
  <c r="L17"/>
  <c r="P17" s="1"/>
  <c r="T17" s="1"/>
  <c r="M23"/>
  <c r="Q23" s="1"/>
  <c r="I39"/>
  <c r="J45"/>
  <c r="L57"/>
  <c r="P57" s="1"/>
  <c r="T57" s="1"/>
  <c r="M63"/>
  <c r="Q63" s="1"/>
  <c r="I79"/>
  <c r="J85"/>
  <c r="AR2"/>
  <c r="N14"/>
  <c r="R14" s="1"/>
  <c r="L30"/>
  <c r="P30" s="1"/>
  <c r="T30" s="1"/>
  <c r="I33"/>
  <c r="N54"/>
  <c r="R54" s="1"/>
  <c r="I73"/>
  <c r="AS2"/>
  <c r="M11"/>
  <c r="Q11" s="1"/>
  <c r="J33"/>
  <c r="L45"/>
  <c r="P45" s="1"/>
  <c r="T45" s="1"/>
  <c r="M51"/>
  <c r="Q51" s="1"/>
  <c r="AU3"/>
  <c r="J73"/>
  <c r="L85"/>
  <c r="P85" s="1"/>
  <c r="T85" s="1"/>
  <c r="L18"/>
  <c r="P18" s="1"/>
  <c r="T18" s="1"/>
  <c r="L58"/>
  <c r="P58" s="1"/>
  <c r="T58" s="1"/>
  <c r="AS4"/>
  <c r="R71" i="126" s="1"/>
  <c r="N82" i="163"/>
  <c r="R82" s="1"/>
  <c r="I15"/>
  <c r="J21"/>
  <c r="L33"/>
  <c r="P33" s="1"/>
  <c r="T33" s="1"/>
  <c r="M39"/>
  <c r="Q39" s="1"/>
  <c r="I55"/>
  <c r="J61"/>
  <c r="L73"/>
  <c r="P73" s="1"/>
  <c r="T73" s="1"/>
  <c r="M79"/>
  <c r="Q79" s="1"/>
  <c r="AH4"/>
  <c r="G71" i="126" s="1"/>
  <c r="N30" i="163"/>
  <c r="R30" s="1"/>
  <c r="L46"/>
  <c r="P46" s="1"/>
  <c r="T46" s="1"/>
  <c r="N70"/>
  <c r="R70" s="1"/>
  <c r="L86"/>
  <c r="P86" s="1"/>
  <c r="T86" s="1"/>
  <c r="AU2"/>
  <c r="AI4"/>
  <c r="H71" i="126" s="1"/>
  <c r="AL4" i="163"/>
  <c r="K71" i="126" s="1"/>
  <c r="I12" i="163"/>
  <c r="I16"/>
  <c r="I20"/>
  <c r="I24"/>
  <c r="I28"/>
  <c r="I32"/>
  <c r="I36"/>
  <c r="I40"/>
  <c r="I44"/>
  <c r="I48"/>
  <c r="I52"/>
  <c r="I56"/>
  <c r="I60"/>
  <c r="I64"/>
  <c r="I68"/>
  <c r="I72"/>
  <c r="I76"/>
  <c r="I80"/>
  <c r="I84"/>
  <c r="AH3"/>
  <c r="AM4"/>
  <c r="L71" i="126" s="1"/>
  <c r="J12" i="163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AI3"/>
  <c r="AN4"/>
  <c r="M71" i="126" s="1"/>
  <c r="AJ3" i="163"/>
  <c r="AO4"/>
  <c r="N71" i="126" s="1"/>
  <c r="L12" i="163"/>
  <c r="P12" s="1"/>
  <c r="T12" s="1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K3"/>
  <c r="AI2"/>
  <c r="AL3"/>
  <c r="AQ4"/>
  <c r="P71" i="126" s="1"/>
  <c r="N64" i="163"/>
  <c r="R64" s="1"/>
  <c r="AJ2"/>
  <c r="AM3"/>
  <c r="AR4"/>
  <c r="Q71" i="126" s="1"/>
  <c r="J11" i="163"/>
  <c r="J15"/>
  <c r="J19"/>
  <c r="J23"/>
  <c r="J27"/>
  <c r="J31"/>
  <c r="O32"/>
  <c r="S32" s="1"/>
  <c r="J35"/>
  <c r="J39"/>
  <c r="J43"/>
  <c r="J47"/>
  <c r="J51"/>
  <c r="J55"/>
  <c r="J59"/>
  <c r="J63"/>
  <c r="O64"/>
  <c r="S64" s="1"/>
  <c r="J67"/>
  <c r="J71"/>
  <c r="J75"/>
  <c r="J79"/>
  <c r="J83"/>
  <c r="AK2"/>
  <c r="AN3"/>
  <c r="AO3"/>
  <c r="L11"/>
  <c r="P11" s="1"/>
  <c r="T11" s="1"/>
  <c r="L15"/>
  <c r="P15" s="1"/>
  <c r="T15" s="1"/>
  <c r="L19"/>
  <c r="P19" s="1"/>
  <c r="T19" s="1"/>
  <c r="L23"/>
  <c r="P23" s="1"/>
  <c r="T23" s="1"/>
  <c r="L27"/>
  <c r="P27" s="1"/>
  <c r="T27" s="1"/>
  <c r="L31"/>
  <c r="P31" s="1"/>
  <c r="T31" s="1"/>
  <c r="L35"/>
  <c r="P35" s="1"/>
  <c r="T35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P3"/>
  <c r="AQ3"/>
  <c r="I10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AR3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AS3"/>
  <c r="AT3"/>
  <c r="I24" i="162"/>
  <c r="I41"/>
  <c r="AT4"/>
  <c r="S68" i="126" s="1"/>
  <c r="L58" i="162"/>
  <c r="P58" s="1"/>
  <c r="T58" s="1"/>
  <c r="J79"/>
  <c r="L86"/>
  <c r="P86" s="1"/>
  <c r="T86" s="1"/>
  <c r="M44"/>
  <c r="Q44" s="1"/>
  <c r="AR2"/>
  <c r="AH3"/>
  <c r="L79"/>
  <c r="P79" s="1"/>
  <c r="T79" s="1"/>
  <c r="L55"/>
  <c r="P55" s="1"/>
  <c r="T55" s="1"/>
  <c r="M72"/>
  <c r="Q72" s="1"/>
  <c r="I80"/>
  <c r="J83"/>
  <c r="J21"/>
  <c r="M52"/>
  <c r="Q52" s="1"/>
  <c r="M76"/>
  <c r="Q76" s="1"/>
  <c r="I29"/>
  <c r="L35"/>
  <c r="P35" s="1"/>
  <c r="T35" s="1"/>
  <c r="L83"/>
  <c r="P83" s="1"/>
  <c r="T83" s="1"/>
  <c r="AU3"/>
  <c r="L53"/>
  <c r="P53" s="1"/>
  <c r="T53" s="1"/>
  <c r="J11"/>
  <c r="J29"/>
  <c r="M29"/>
  <c r="Q29" s="1"/>
  <c r="L63"/>
  <c r="P63" s="1"/>
  <c r="T63" s="1"/>
  <c r="M84"/>
  <c r="Q84" s="1"/>
  <c r="I12"/>
  <c r="L50"/>
  <c r="P50" s="1"/>
  <c r="T50" s="1"/>
  <c r="L19"/>
  <c r="P19" s="1"/>
  <c r="T19" s="1"/>
  <c r="AH2"/>
  <c r="M36"/>
  <c r="Q36" s="1"/>
  <c r="L40"/>
  <c r="P40" s="1"/>
  <c r="T40" s="1"/>
  <c r="L43"/>
  <c r="P43" s="1"/>
  <c r="T43" s="1"/>
  <c r="L60"/>
  <c r="P60" s="1"/>
  <c r="T60" s="1"/>
  <c r="AP2"/>
  <c r="I20"/>
  <c r="L51"/>
  <c r="P51" s="1"/>
  <c r="T51" s="1"/>
  <c r="M60"/>
  <c r="Q60" s="1"/>
  <c r="AH4"/>
  <c r="G68" i="126" s="1"/>
  <c r="J35" i="162"/>
  <c r="L37"/>
  <c r="P37" s="1"/>
  <c r="T37" s="1"/>
  <c r="N44"/>
  <c r="R44" s="1"/>
  <c r="J44"/>
  <c r="J51"/>
  <c r="N63"/>
  <c r="R63" s="1"/>
  <c r="I63"/>
  <c r="AM2"/>
  <c r="AK4"/>
  <c r="J68" i="126" s="1"/>
  <c r="N31" i="162"/>
  <c r="R31" s="1"/>
  <c r="I31"/>
  <c r="N42"/>
  <c r="R42" s="1"/>
  <c r="J42"/>
  <c r="I42"/>
  <c r="I49"/>
  <c r="M49"/>
  <c r="Q49" s="1"/>
  <c r="N56"/>
  <c r="R56" s="1"/>
  <c r="J56"/>
  <c r="J63"/>
  <c r="L65"/>
  <c r="P65" s="1"/>
  <c r="T65" s="1"/>
  <c r="I73"/>
  <c r="M73"/>
  <c r="Q73" s="1"/>
  <c r="L73"/>
  <c r="P73" s="1"/>
  <c r="T73" s="1"/>
  <c r="N82"/>
  <c r="R82" s="1"/>
  <c r="L82"/>
  <c r="P82" s="1"/>
  <c r="T82" s="1"/>
  <c r="J82"/>
  <c r="I82"/>
  <c r="AN2"/>
  <c r="AM4"/>
  <c r="L68" i="126" s="1"/>
  <c r="I25" i="162"/>
  <c r="N27"/>
  <c r="R27" s="1"/>
  <c r="I27"/>
  <c r="I40"/>
  <c r="L44"/>
  <c r="P44" s="1"/>
  <c r="T44" s="1"/>
  <c r="N49"/>
  <c r="R49" s="1"/>
  <c r="J49"/>
  <c r="I68"/>
  <c r="N73"/>
  <c r="R73" s="1"/>
  <c r="J73"/>
  <c r="N40"/>
  <c r="R40" s="1"/>
  <c r="J40"/>
  <c r="N68"/>
  <c r="R68" s="1"/>
  <c r="L68"/>
  <c r="P68" s="1"/>
  <c r="T68" s="1"/>
  <c r="J68"/>
  <c r="AO4"/>
  <c r="N68" i="126" s="1"/>
  <c r="N23" i="162"/>
  <c r="R23" s="1"/>
  <c r="I23"/>
  <c r="N47"/>
  <c r="R47" s="1"/>
  <c r="I47"/>
  <c r="I61"/>
  <c r="M61"/>
  <c r="Q61" s="1"/>
  <c r="AQ2"/>
  <c r="AP4"/>
  <c r="O68" i="126" s="1"/>
  <c r="N19" i="162"/>
  <c r="R19" s="1"/>
  <c r="I19"/>
  <c r="M33"/>
  <c r="Q33" s="1"/>
  <c r="N54"/>
  <c r="R54" s="1"/>
  <c r="J54"/>
  <c r="I54"/>
  <c r="N61"/>
  <c r="R61" s="1"/>
  <c r="J61"/>
  <c r="AR4"/>
  <c r="Q68" i="126" s="1"/>
  <c r="I13" i="162"/>
  <c r="N15"/>
  <c r="R15" s="1"/>
  <c r="I15"/>
  <c r="J23"/>
  <c r="J25"/>
  <c r="L31"/>
  <c r="P31" s="1"/>
  <c r="T31" s="1"/>
  <c r="N38"/>
  <c r="R38" s="1"/>
  <c r="J38"/>
  <c r="I38"/>
  <c r="J47"/>
  <c r="L49"/>
  <c r="P49" s="1"/>
  <c r="T49" s="1"/>
  <c r="N59"/>
  <c r="R59" s="1"/>
  <c r="I59"/>
  <c r="N66"/>
  <c r="R66" s="1"/>
  <c r="J66"/>
  <c r="I66"/>
  <c r="N36"/>
  <c r="R36" s="1"/>
  <c r="J36"/>
  <c r="I45"/>
  <c r="M45"/>
  <c r="Q45" s="1"/>
  <c r="N52"/>
  <c r="R52" s="1"/>
  <c r="J52"/>
  <c r="L61"/>
  <c r="P61" s="1"/>
  <c r="T61" s="1"/>
  <c r="N74"/>
  <c r="R74" s="1"/>
  <c r="J74"/>
  <c r="I74"/>
  <c r="AU4"/>
  <c r="T68" i="126" s="1"/>
  <c r="N45" i="162"/>
  <c r="R45" s="1"/>
  <c r="J45"/>
  <c r="L38"/>
  <c r="P38" s="1"/>
  <c r="T38" s="1"/>
  <c r="L15"/>
  <c r="P15" s="1"/>
  <c r="T15" s="1"/>
  <c r="L17"/>
  <c r="P17" s="1"/>
  <c r="T17" s="1"/>
  <c r="M21"/>
  <c r="Q21" s="1"/>
  <c r="N34"/>
  <c r="R34" s="1"/>
  <c r="J34"/>
  <c r="I34"/>
  <c r="N43"/>
  <c r="R43" s="1"/>
  <c r="I43"/>
  <c r="I57"/>
  <c r="M57"/>
  <c r="Q57" s="1"/>
  <c r="L59"/>
  <c r="P59" s="1"/>
  <c r="T59" s="1"/>
  <c r="AR3"/>
  <c r="AN3"/>
  <c r="N64"/>
  <c r="R64" s="1"/>
  <c r="AL3"/>
  <c r="AI3"/>
  <c r="J64"/>
  <c r="L66"/>
  <c r="P66" s="1"/>
  <c r="T66" s="1"/>
  <c r="AJ3"/>
  <c r="N11"/>
  <c r="R11" s="1"/>
  <c r="M17"/>
  <c r="Q17" s="1"/>
  <c r="I32"/>
  <c r="L36"/>
  <c r="P36" s="1"/>
  <c r="T36" s="1"/>
  <c r="N50"/>
  <c r="R50" s="1"/>
  <c r="J50"/>
  <c r="I50"/>
  <c r="L52"/>
  <c r="P52" s="1"/>
  <c r="T52" s="1"/>
  <c r="N57"/>
  <c r="R57" s="1"/>
  <c r="J57"/>
  <c r="AS4"/>
  <c r="R68" i="126" s="1"/>
  <c r="I69" i="162"/>
  <c r="M69"/>
  <c r="Q69" s="1"/>
  <c r="L21"/>
  <c r="P21" s="1"/>
  <c r="T21" s="1"/>
  <c r="AK3"/>
  <c r="N32"/>
  <c r="R32" s="1"/>
  <c r="J32"/>
  <c r="J43"/>
  <c r="L45"/>
  <c r="P45" s="1"/>
  <c r="T45" s="1"/>
  <c r="N55"/>
  <c r="R55" s="1"/>
  <c r="I55"/>
  <c r="N69"/>
  <c r="R69" s="1"/>
  <c r="J69"/>
  <c r="L74"/>
  <c r="P74" s="1"/>
  <c r="T74" s="1"/>
  <c r="I77"/>
  <c r="M77"/>
  <c r="Q77" s="1"/>
  <c r="L77"/>
  <c r="P77" s="1"/>
  <c r="T77" s="1"/>
  <c r="AM3"/>
  <c r="I28"/>
  <c r="N30"/>
  <c r="R30" s="1"/>
  <c r="J30"/>
  <c r="I30"/>
  <c r="L34"/>
  <c r="P34" s="1"/>
  <c r="T34" s="1"/>
  <c r="N41"/>
  <c r="R41" s="1"/>
  <c r="J41"/>
  <c r="I48"/>
  <c r="N62"/>
  <c r="R62" s="1"/>
  <c r="J62"/>
  <c r="I62"/>
  <c r="L64"/>
  <c r="N10"/>
  <c r="R10" s="1"/>
  <c r="J10"/>
  <c r="N26"/>
  <c r="R26" s="1"/>
  <c r="J26"/>
  <c r="I26"/>
  <c r="N28"/>
  <c r="R28" s="1"/>
  <c r="J28"/>
  <c r="N39"/>
  <c r="R39" s="1"/>
  <c r="I39"/>
  <c r="N48"/>
  <c r="R48" s="1"/>
  <c r="J48"/>
  <c r="N67"/>
  <c r="R67" s="1"/>
  <c r="I67"/>
  <c r="AP3"/>
  <c r="N22"/>
  <c r="R22" s="1"/>
  <c r="J22"/>
  <c r="I22"/>
  <c r="N24"/>
  <c r="R24" s="1"/>
  <c r="J24"/>
  <c r="AQ3"/>
  <c r="I10"/>
  <c r="N18"/>
  <c r="R18" s="1"/>
  <c r="J18"/>
  <c r="I18"/>
  <c r="N20"/>
  <c r="R20" s="1"/>
  <c r="J20"/>
  <c r="L30"/>
  <c r="P30" s="1"/>
  <c r="T30" s="1"/>
  <c r="J39"/>
  <c r="L41"/>
  <c r="P41" s="1"/>
  <c r="T41" s="1"/>
  <c r="I53"/>
  <c r="M53"/>
  <c r="Q53" s="1"/>
  <c r="N60"/>
  <c r="R60" s="1"/>
  <c r="J60"/>
  <c r="L62"/>
  <c r="P62" s="1"/>
  <c r="T62" s="1"/>
  <c r="J67"/>
  <c r="AS3"/>
  <c r="N12"/>
  <c r="R12" s="1"/>
  <c r="J12"/>
  <c r="N14"/>
  <c r="R14" s="1"/>
  <c r="J14"/>
  <c r="I14"/>
  <c r="N16"/>
  <c r="R16" s="1"/>
  <c r="J16"/>
  <c r="L26"/>
  <c r="P26" s="1"/>
  <c r="T26" s="1"/>
  <c r="L28"/>
  <c r="P28" s="1"/>
  <c r="T28" s="1"/>
  <c r="N37"/>
  <c r="R37" s="1"/>
  <c r="J37"/>
  <c r="N46"/>
  <c r="R46" s="1"/>
  <c r="J46"/>
  <c r="I46"/>
  <c r="L48"/>
  <c r="P48" s="1"/>
  <c r="T48" s="1"/>
  <c r="N53"/>
  <c r="R53" s="1"/>
  <c r="J53"/>
  <c r="AT3"/>
  <c r="L10"/>
  <c r="P10" s="1"/>
  <c r="T10" s="1"/>
  <c r="L22"/>
  <c r="P22" s="1"/>
  <c r="T22" s="1"/>
  <c r="L24"/>
  <c r="P24" s="1"/>
  <c r="T24" s="1"/>
  <c r="N35"/>
  <c r="R35" s="1"/>
  <c r="I35"/>
  <c r="L39"/>
  <c r="P39" s="1"/>
  <c r="T39" s="1"/>
  <c r="N51"/>
  <c r="R51" s="1"/>
  <c r="I51"/>
  <c r="I65"/>
  <c r="AS2"/>
  <c r="AO2"/>
  <c r="AK2"/>
  <c r="AI2"/>
  <c r="M65"/>
  <c r="Q65" s="1"/>
  <c r="AU2"/>
  <c r="L67"/>
  <c r="P67" s="1"/>
  <c r="T67" s="1"/>
  <c r="N78"/>
  <c r="R78" s="1"/>
  <c r="L78"/>
  <c r="P78" s="1"/>
  <c r="T78" s="1"/>
  <c r="J78"/>
  <c r="I78"/>
  <c r="N58"/>
  <c r="R58" s="1"/>
  <c r="J58"/>
  <c r="I58"/>
  <c r="N70"/>
  <c r="R70" s="1"/>
  <c r="J70"/>
  <c r="I70"/>
  <c r="N65"/>
  <c r="R65" s="1"/>
  <c r="J65"/>
  <c r="L14"/>
  <c r="P14" s="1"/>
  <c r="T14" s="1"/>
  <c r="L18"/>
  <c r="P18" s="1"/>
  <c r="T18" s="1"/>
  <c r="AJ2"/>
  <c r="L16"/>
  <c r="P16" s="1"/>
  <c r="T16" s="1"/>
  <c r="AL2"/>
  <c r="AJ4"/>
  <c r="I68" i="126" s="1"/>
  <c r="N33" i="162"/>
  <c r="R33" s="1"/>
  <c r="J33"/>
  <c r="M37"/>
  <c r="Q37" s="1"/>
  <c r="I56"/>
  <c r="J77"/>
  <c r="J81"/>
  <c r="J85"/>
  <c r="O86"/>
  <c r="S86" s="1"/>
  <c r="AI4"/>
  <c r="H68" i="126" s="1"/>
  <c r="L81" i="162"/>
  <c r="P81" s="1"/>
  <c r="T81" s="1"/>
  <c r="L85"/>
  <c r="P85" s="1"/>
  <c r="T85" s="1"/>
  <c r="M81"/>
  <c r="Q81" s="1"/>
  <c r="M85"/>
  <c r="Q85" s="1"/>
  <c r="AL4"/>
  <c r="K68" i="126" s="1"/>
  <c r="J76" i="162"/>
  <c r="J80"/>
  <c r="J84"/>
  <c r="J72"/>
  <c r="AN4"/>
  <c r="M68" i="126" s="1"/>
  <c r="L72" i="162"/>
  <c r="P72" s="1"/>
  <c r="T72" s="1"/>
  <c r="L76"/>
  <c r="P76" s="1"/>
  <c r="T76" s="1"/>
  <c r="L80"/>
  <c r="P80" s="1"/>
  <c r="T80" s="1"/>
  <c r="L84"/>
  <c r="P84" s="1"/>
  <c r="T84" s="1"/>
  <c r="AQ4"/>
  <c r="P68" i="126" s="1"/>
  <c r="I71" i="162"/>
  <c r="I75"/>
  <c r="I79"/>
  <c r="I83"/>
  <c r="I86"/>
  <c r="J86"/>
  <c r="I27" i="161"/>
  <c r="J39"/>
  <c r="J47"/>
  <c r="I78"/>
  <c r="J35"/>
  <c r="L55"/>
  <c r="P55" s="1"/>
  <c r="T55" s="1"/>
  <c r="AI4"/>
  <c r="H65" i="126" s="1"/>
  <c r="N39" i="161"/>
  <c r="R39" s="1"/>
  <c r="I75"/>
  <c r="M35"/>
  <c r="Q35" s="1"/>
  <c r="I59"/>
  <c r="J75"/>
  <c r="I83"/>
  <c r="AI2"/>
  <c r="J83"/>
  <c r="AO3"/>
  <c r="M79"/>
  <c r="Q79" s="1"/>
  <c r="AT2"/>
  <c r="N83"/>
  <c r="R83" s="1"/>
  <c r="I33"/>
  <c r="J21"/>
  <c r="J33"/>
  <c r="I50"/>
  <c r="J57"/>
  <c r="I65"/>
  <c r="I10"/>
  <c r="L14"/>
  <c r="P14" s="1"/>
  <c r="T14" s="1"/>
  <c r="L38"/>
  <c r="P38" s="1"/>
  <c r="T38" s="1"/>
  <c r="I61"/>
  <c r="I26"/>
  <c r="N18"/>
  <c r="R18" s="1"/>
  <c r="I38"/>
  <c r="I66"/>
  <c r="I74"/>
  <c r="J31"/>
  <c r="L47"/>
  <c r="P47" s="1"/>
  <c r="T47" s="1"/>
  <c r="J55"/>
  <c r="L15"/>
  <c r="P15" s="1"/>
  <c r="T15" s="1"/>
  <c r="L42"/>
  <c r="P42" s="1"/>
  <c r="T42" s="1"/>
  <c r="L86"/>
  <c r="P86" s="1"/>
  <c r="T86" s="1"/>
  <c r="AH4"/>
  <c r="G65" i="126" s="1"/>
  <c r="AQ4" i="161"/>
  <c r="P65" i="126" s="1"/>
  <c r="AR4" i="161"/>
  <c r="Q65" i="126" s="1"/>
  <c r="L43" i="161"/>
  <c r="P43" s="1"/>
  <c r="T43" s="1"/>
  <c r="AT4"/>
  <c r="S65" i="126" s="1"/>
  <c r="AS4" i="161"/>
  <c r="R65" i="126" s="1"/>
  <c r="AU4" i="161"/>
  <c r="T65" i="126" s="1"/>
  <c r="L39" i="161"/>
  <c r="P39" s="1"/>
  <c r="T39" s="1"/>
  <c r="L58"/>
  <c r="P58" s="1"/>
  <c r="T58" s="1"/>
  <c r="O86"/>
  <c r="S86" s="1"/>
  <c r="L51"/>
  <c r="P51" s="1"/>
  <c r="T51" s="1"/>
  <c r="L74"/>
  <c r="P74" s="1"/>
  <c r="T74" s="1"/>
  <c r="AP4"/>
  <c r="O65" i="126" s="1"/>
  <c r="L11" i="161"/>
  <c r="P11" s="1"/>
  <c r="T11" s="1"/>
  <c r="J43"/>
  <c r="AL3"/>
  <c r="J13"/>
  <c r="N46"/>
  <c r="R46" s="1"/>
  <c r="AP3"/>
  <c r="N43"/>
  <c r="R43" s="1"/>
  <c r="N59"/>
  <c r="R59" s="1"/>
  <c r="AQ3"/>
  <c r="I11"/>
  <c r="I17"/>
  <c r="L35"/>
  <c r="P35" s="1"/>
  <c r="T35" s="1"/>
  <c r="N50"/>
  <c r="R50" s="1"/>
  <c r="I54"/>
  <c r="I86"/>
  <c r="AS3"/>
  <c r="AU3"/>
  <c r="N14"/>
  <c r="R14" s="1"/>
  <c r="I21"/>
  <c r="I35"/>
  <c r="N38"/>
  <c r="R38" s="1"/>
  <c r="I57"/>
  <c r="N86"/>
  <c r="R86" s="1"/>
  <c r="I42"/>
  <c r="I25"/>
  <c r="I71"/>
  <c r="J25"/>
  <c r="N64"/>
  <c r="R64" s="1"/>
  <c r="J71"/>
  <c r="I19"/>
  <c r="I39"/>
  <c r="N42"/>
  <c r="R42" s="1"/>
  <c r="J61"/>
  <c r="AN3"/>
  <c r="I82"/>
  <c r="I30"/>
  <c r="I46"/>
  <c r="I43"/>
  <c r="I85"/>
  <c r="I13"/>
  <c r="J69"/>
  <c r="J85"/>
  <c r="AM3"/>
  <c r="I14"/>
  <c r="J63"/>
  <c r="J19"/>
  <c r="I22"/>
  <c r="L27"/>
  <c r="P27" s="1"/>
  <c r="T27" s="1"/>
  <c r="M30"/>
  <c r="Q30" s="1"/>
  <c r="J41"/>
  <c r="I55"/>
  <c r="M27"/>
  <c r="Q27" s="1"/>
  <c r="L50"/>
  <c r="P50" s="1"/>
  <c r="T50" s="1"/>
  <c r="L63"/>
  <c r="P63" s="1"/>
  <c r="T63" s="1"/>
  <c r="M66"/>
  <c r="Q66" s="1"/>
  <c r="L19"/>
  <c r="P19" s="1"/>
  <c r="T19" s="1"/>
  <c r="I47"/>
  <c r="M63"/>
  <c r="Q63" s="1"/>
  <c r="I69"/>
  <c r="L78"/>
  <c r="P78" s="1"/>
  <c r="T78" s="1"/>
  <c r="L34"/>
  <c r="P34" s="1"/>
  <c r="T34" s="1"/>
  <c r="J17"/>
  <c r="I31"/>
  <c r="I53"/>
  <c r="L70"/>
  <c r="P70" s="1"/>
  <c r="T70" s="1"/>
  <c r="AQ2"/>
  <c r="I34"/>
  <c r="I67"/>
  <c r="AL2"/>
  <c r="I23"/>
  <c r="I45"/>
  <c r="L62"/>
  <c r="P62" s="1"/>
  <c r="T62" s="1"/>
  <c r="J67"/>
  <c r="I70"/>
  <c r="J81"/>
  <c r="AM2"/>
  <c r="J23"/>
  <c r="L31"/>
  <c r="P31" s="1"/>
  <c r="T31" s="1"/>
  <c r="J45"/>
  <c r="AJ2"/>
  <c r="AN2"/>
  <c r="I15"/>
  <c r="M31"/>
  <c r="Q31" s="1"/>
  <c r="I37"/>
  <c r="L54"/>
  <c r="P54" s="1"/>
  <c r="T54" s="1"/>
  <c r="J59"/>
  <c r="I62"/>
  <c r="L67"/>
  <c r="P67" s="1"/>
  <c r="T67" s="1"/>
  <c r="I73"/>
  <c r="AP2"/>
  <c r="L10"/>
  <c r="P10" s="1"/>
  <c r="T10" s="1"/>
  <c r="J15"/>
  <c r="I18"/>
  <c r="L23"/>
  <c r="P23" s="1"/>
  <c r="T23" s="1"/>
  <c r="J37"/>
  <c r="J73"/>
  <c r="L82"/>
  <c r="P82" s="1"/>
  <c r="T82" s="1"/>
  <c r="AR2"/>
  <c r="I29"/>
  <c r="L59"/>
  <c r="P59" s="1"/>
  <c r="T59" s="1"/>
  <c r="I79"/>
  <c r="J53"/>
  <c r="I81"/>
  <c r="AS2"/>
  <c r="J29"/>
  <c r="L30"/>
  <c r="P30" s="1"/>
  <c r="T30" s="1"/>
  <c r="L66"/>
  <c r="P66" s="1"/>
  <c r="T66" s="1"/>
  <c r="L22"/>
  <c r="P22" s="1"/>
  <c r="T22" s="1"/>
  <c r="J27"/>
  <c r="J49"/>
  <c r="I63"/>
  <c r="I77"/>
  <c r="I49"/>
  <c r="I41"/>
  <c r="J77"/>
  <c r="AJ4"/>
  <c r="I65" i="126" s="1"/>
  <c r="L13" i="161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K4"/>
  <c r="J65" i="126" s="1"/>
  <c r="AL4" i="161"/>
  <c r="K65" i="126" s="1"/>
  <c r="I12" i="161"/>
  <c r="I16"/>
  <c r="I20"/>
  <c r="I24"/>
  <c r="I28"/>
  <c r="I32"/>
  <c r="I36"/>
  <c r="I40"/>
  <c r="I44"/>
  <c r="I48"/>
  <c r="I52"/>
  <c r="I56"/>
  <c r="I60"/>
  <c r="I64"/>
  <c r="N65"/>
  <c r="R65" s="1"/>
  <c r="I68"/>
  <c r="I72"/>
  <c r="I76"/>
  <c r="I80"/>
  <c r="I84"/>
  <c r="AH3"/>
  <c r="AM4"/>
  <c r="L65" i="126" s="1"/>
  <c r="J12" i="161"/>
  <c r="J16"/>
  <c r="J20"/>
  <c r="J24"/>
  <c r="J28"/>
  <c r="J32"/>
  <c r="O33"/>
  <c r="S33" s="1"/>
  <c r="J36"/>
  <c r="J40"/>
  <c r="J44"/>
  <c r="J48"/>
  <c r="J52"/>
  <c r="J56"/>
  <c r="J60"/>
  <c r="J64"/>
  <c r="O65"/>
  <c r="S65" s="1"/>
  <c r="J68"/>
  <c r="J72"/>
  <c r="J76"/>
  <c r="J80"/>
  <c r="J84"/>
  <c r="AI3"/>
  <c r="AN4"/>
  <c r="M65" i="126" s="1"/>
  <c r="AJ3" i="161"/>
  <c r="AO4"/>
  <c r="N65" i="126" s="1"/>
  <c r="L12" i="161"/>
  <c r="P12" s="1"/>
  <c r="T12" s="1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H2"/>
  <c r="AK3"/>
  <c r="M64"/>
  <c r="Q64" s="1"/>
  <c r="AK2"/>
  <c r="L71"/>
  <c r="P71" s="1"/>
  <c r="T71" s="1"/>
  <c r="L75"/>
  <c r="P75" s="1"/>
  <c r="T75" s="1"/>
  <c r="L79"/>
  <c r="P79" s="1"/>
  <c r="T79" s="1"/>
  <c r="L83"/>
  <c r="P83" s="1"/>
  <c r="T83" s="1"/>
  <c r="AO2"/>
  <c r="AR3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AT3"/>
  <c r="I207" i="93"/>
  <c r="I149" i="109"/>
  <c r="I148"/>
  <c r="I150"/>
  <c r="I206" i="93"/>
  <c r="I204"/>
  <c r="I225" i="84"/>
  <c r="I226"/>
  <c r="I202" i="93"/>
  <c r="N201"/>
  <c r="R201" s="1"/>
  <c r="L201"/>
  <c r="P201" s="1"/>
  <c r="T201" s="1"/>
  <c r="F201" i="86"/>
  <c r="F202"/>
  <c r="D201"/>
  <c r="D202"/>
  <c r="F197" i="93"/>
  <c r="F198"/>
  <c r="D197"/>
  <c r="D198"/>
  <c r="F217" i="84"/>
  <c r="F218"/>
  <c r="D217"/>
  <c r="F139" i="109"/>
  <c r="F140"/>
  <c r="D139"/>
  <c r="D140"/>
  <c r="F109" i="123"/>
  <c r="F110"/>
  <c r="D109"/>
  <c r="D110"/>
  <c r="I112"/>
  <c r="F109" i="124"/>
  <c r="F110"/>
  <c r="I111"/>
  <c r="D109"/>
  <c r="D110"/>
  <c r="F96" i="132"/>
  <c r="F97"/>
  <c r="N98"/>
  <c r="R98" s="1"/>
  <c r="J99"/>
  <c r="D96"/>
  <c r="D97"/>
  <c r="M97" s="1"/>
  <c r="Q97" s="1"/>
  <c r="F50" i="137"/>
  <c r="F51"/>
  <c r="D50"/>
  <c r="D51"/>
  <c r="F50" i="139"/>
  <c r="F51"/>
  <c r="D50"/>
  <c r="D51"/>
  <c r="F50" i="140"/>
  <c r="F51"/>
  <c r="D50"/>
  <c r="D51"/>
  <c r="F50" i="141"/>
  <c r="F51"/>
  <c r="D50"/>
  <c r="D51"/>
  <c r="F34" i="142"/>
  <c r="F35"/>
  <c r="D34"/>
  <c r="D35"/>
  <c r="F35" i="143"/>
  <c r="F36"/>
  <c r="D35"/>
  <c r="D36"/>
  <c r="F35" i="144"/>
  <c r="F36"/>
  <c r="D35"/>
  <c r="D36"/>
  <c r="F34" i="145"/>
  <c r="F35"/>
  <c r="D34"/>
  <c r="D35"/>
  <c r="F19" i="153"/>
  <c r="F20"/>
  <c r="D19"/>
  <c r="D20"/>
  <c r="F13" i="158"/>
  <c r="N13" s="1"/>
  <c r="R13" s="1"/>
  <c r="F14"/>
  <c r="D13"/>
  <c r="M13" s="1"/>
  <c r="Q13" s="1"/>
  <c r="D14"/>
  <c r="M14" s="1"/>
  <c r="Q14" s="1"/>
  <c r="M15"/>
  <c r="Q15" s="1"/>
  <c r="F12" i="159"/>
  <c r="F13"/>
  <c r="N13" s="1"/>
  <c r="R13" s="1"/>
  <c r="D12"/>
  <c r="M12" s="1"/>
  <c r="Q12" s="1"/>
  <c r="D13"/>
  <c r="F12" i="160"/>
  <c r="F13"/>
  <c r="D12"/>
  <c r="D13"/>
  <c r="M14"/>
  <c r="Q14" s="1"/>
  <c r="F200" i="86"/>
  <c r="D200"/>
  <c r="F196" i="93"/>
  <c r="D196"/>
  <c r="F216" i="84"/>
  <c r="D216"/>
  <c r="F138" i="109"/>
  <c r="D138"/>
  <c r="H110" i="123"/>
  <c r="O110" s="1"/>
  <c r="S110" s="1"/>
  <c r="H111"/>
  <c r="O111" s="1"/>
  <c r="S111" s="1"/>
  <c r="I111"/>
  <c r="H112"/>
  <c r="O112" s="1"/>
  <c r="S112" s="1"/>
  <c r="H113"/>
  <c r="O113" s="1"/>
  <c r="S113" s="1"/>
  <c r="I114"/>
  <c r="H114"/>
  <c r="O114" s="1"/>
  <c r="S114" s="1"/>
  <c r="I115"/>
  <c r="H115"/>
  <c r="O115" s="1"/>
  <c r="S115" s="1"/>
  <c r="H116"/>
  <c r="O116" s="1"/>
  <c r="S116" s="1"/>
  <c r="H117"/>
  <c r="O117" s="1"/>
  <c r="S117" s="1"/>
  <c r="I118"/>
  <c r="H118"/>
  <c r="O118" s="1"/>
  <c r="S118" s="1"/>
  <c r="H119"/>
  <c r="O119" s="1"/>
  <c r="S119" s="1"/>
  <c r="F108"/>
  <c r="D108"/>
  <c r="H111" i="124"/>
  <c r="O111" s="1"/>
  <c r="S111" s="1"/>
  <c r="H112"/>
  <c r="O112" s="1"/>
  <c r="S112" s="1"/>
  <c r="I112"/>
  <c r="I113"/>
  <c r="H113"/>
  <c r="O113" s="1"/>
  <c r="S113" s="1"/>
  <c r="I114"/>
  <c r="H114"/>
  <c r="O114" s="1"/>
  <c r="S114" s="1"/>
  <c r="I115"/>
  <c r="H115"/>
  <c r="O115" s="1"/>
  <c r="S115" s="1"/>
  <c r="H116"/>
  <c r="O116" s="1"/>
  <c r="S116" s="1"/>
  <c r="I116"/>
  <c r="I117"/>
  <c r="H117"/>
  <c r="O117" s="1"/>
  <c r="S117" s="1"/>
  <c r="H118"/>
  <c r="O118" s="1"/>
  <c r="S118" s="1"/>
  <c r="H119"/>
  <c r="O119" s="1"/>
  <c r="S119" s="1"/>
  <c r="H120"/>
  <c r="O120" s="1"/>
  <c r="S120" s="1"/>
  <c r="F108"/>
  <c r="D108"/>
  <c r="F95" i="132"/>
  <c r="D95"/>
  <c r="F49" i="137"/>
  <c r="D49"/>
  <c r="F49" i="139"/>
  <c r="D49"/>
  <c r="F49" i="140"/>
  <c r="D49"/>
  <c r="F49" i="141"/>
  <c r="D49"/>
  <c r="F33" i="142"/>
  <c r="D33"/>
  <c r="F34" i="143"/>
  <c r="D34"/>
  <c r="F34" i="144"/>
  <c r="D34"/>
  <c r="F33" i="145"/>
  <c r="D33"/>
  <c r="F18" i="153"/>
  <c r="D18"/>
  <c r="F12" i="158"/>
  <c r="D12"/>
  <c r="M12" s="1"/>
  <c r="Q12" s="1"/>
  <c r="F11" i="159"/>
  <c r="N11" s="1"/>
  <c r="R11" s="1"/>
  <c r="D11"/>
  <c r="M11" s="1"/>
  <c r="Q11" s="1"/>
  <c r="F11" i="160"/>
  <c r="N11" s="1"/>
  <c r="R11" s="1"/>
  <c r="D11"/>
  <c r="F199" i="86"/>
  <c r="D199"/>
  <c r="F195" i="93"/>
  <c r="D195"/>
  <c r="F215" i="84"/>
  <c r="D215"/>
  <c r="F137" i="109"/>
  <c r="D137"/>
  <c r="F107" i="123"/>
  <c r="D107"/>
  <c r="F107" i="124"/>
  <c r="D107"/>
  <c r="F94" i="132"/>
  <c r="D94"/>
  <c r="F48" i="137"/>
  <c r="D48"/>
  <c r="F48" i="139"/>
  <c r="D48"/>
  <c r="F48" i="140"/>
  <c r="D48"/>
  <c r="F48" i="141"/>
  <c r="D48"/>
  <c r="F32" i="142"/>
  <c r="D32"/>
  <c r="F33" i="143"/>
  <c r="D33"/>
  <c r="F33" i="144"/>
  <c r="D33"/>
  <c r="F32" i="145"/>
  <c r="D32"/>
  <c r="F17" i="153"/>
  <c r="D17"/>
  <c r="F11" i="158"/>
  <c r="D11"/>
  <c r="M11" s="1"/>
  <c r="Q11" s="1"/>
  <c r="F10" i="159"/>
  <c r="N10" s="1"/>
  <c r="R10" s="1"/>
  <c r="D10"/>
  <c r="F10" i="160"/>
  <c r="D10"/>
  <c r="M10" s="1"/>
  <c r="Q10" s="1"/>
  <c r="F198" i="86"/>
  <c r="D198"/>
  <c r="F194" i="93"/>
  <c r="D194"/>
  <c r="F214" i="84"/>
  <c r="D214"/>
  <c r="F136" i="109"/>
  <c r="D136"/>
  <c r="F106" i="123"/>
  <c r="D106"/>
  <c r="F106" i="124"/>
  <c r="D106"/>
  <c r="H97" i="132"/>
  <c r="O97" s="1"/>
  <c r="S97" s="1"/>
  <c r="K97"/>
  <c r="H98"/>
  <c r="O98" s="1"/>
  <c r="S98" s="1"/>
  <c r="I98"/>
  <c r="J98"/>
  <c r="K98"/>
  <c r="H99"/>
  <c r="O99" s="1"/>
  <c r="S99" s="1"/>
  <c r="I99"/>
  <c r="K99"/>
  <c r="M99"/>
  <c r="Q99" s="1"/>
  <c r="N99"/>
  <c r="R99" s="1"/>
  <c r="I100"/>
  <c r="H100"/>
  <c r="O100" s="1"/>
  <c r="S100" s="1"/>
  <c r="H101"/>
  <c r="O101" s="1"/>
  <c r="S101" s="1"/>
  <c r="I102"/>
  <c r="H102"/>
  <c r="O102" s="1"/>
  <c r="S102" s="1"/>
  <c r="I103"/>
  <c r="H103"/>
  <c r="O103" s="1"/>
  <c r="S103" s="1"/>
  <c r="I104"/>
  <c r="H104"/>
  <c r="O104" s="1"/>
  <c r="S104" s="1"/>
  <c r="H105"/>
  <c r="O105" s="1"/>
  <c r="S105" s="1"/>
  <c r="H106"/>
  <c r="O106" s="1"/>
  <c r="S106" s="1"/>
  <c r="H107"/>
  <c r="O107" s="1"/>
  <c r="S107" s="1"/>
  <c r="I107"/>
  <c r="H108"/>
  <c r="O108" s="1"/>
  <c r="S108" s="1"/>
  <c r="I109"/>
  <c r="H109"/>
  <c r="O109" s="1"/>
  <c r="S109" s="1"/>
  <c r="H110"/>
  <c r="O110" s="1"/>
  <c r="S110" s="1"/>
  <c r="H111"/>
  <c r="O111" s="1"/>
  <c r="S111" s="1"/>
  <c r="I111"/>
  <c r="H112"/>
  <c r="O112" s="1"/>
  <c r="S112" s="1"/>
  <c r="I112"/>
  <c r="I113"/>
  <c r="H113"/>
  <c r="O113" s="1"/>
  <c r="S113" s="1"/>
  <c r="H114"/>
  <c r="O114" s="1"/>
  <c r="S114" s="1"/>
  <c r="I115"/>
  <c r="H115"/>
  <c r="O115" s="1"/>
  <c r="S115" s="1"/>
  <c r="H116"/>
  <c r="O116" s="1"/>
  <c r="S116" s="1"/>
  <c r="I116"/>
  <c r="I117"/>
  <c r="H117"/>
  <c r="O117" s="1"/>
  <c r="S117" s="1"/>
  <c r="H118"/>
  <c r="O118" s="1"/>
  <c r="S118" s="1"/>
  <c r="I118"/>
  <c r="H119"/>
  <c r="O119" s="1"/>
  <c r="S119" s="1"/>
  <c r="I119"/>
  <c r="I120"/>
  <c r="H120"/>
  <c r="O120" s="1"/>
  <c r="S120" s="1"/>
  <c r="D121"/>
  <c r="F121"/>
  <c r="H121"/>
  <c r="O121" s="1"/>
  <c r="S121" s="1"/>
  <c r="D122"/>
  <c r="F122"/>
  <c r="H122"/>
  <c r="O122" s="1"/>
  <c r="S122" s="1"/>
  <c r="D123"/>
  <c r="F123"/>
  <c r="H123"/>
  <c r="O123" s="1"/>
  <c r="S123" s="1"/>
  <c r="D124"/>
  <c r="F124"/>
  <c r="H124"/>
  <c r="O124" s="1"/>
  <c r="S124" s="1"/>
  <c r="D125"/>
  <c r="F125"/>
  <c r="H125"/>
  <c r="O125" s="1"/>
  <c r="S125" s="1"/>
  <c r="D126"/>
  <c r="F126"/>
  <c r="H126"/>
  <c r="O126" s="1"/>
  <c r="S126" s="1"/>
  <c r="D127"/>
  <c r="F127"/>
  <c r="H127"/>
  <c r="O127" s="1"/>
  <c r="S127" s="1"/>
  <c r="D128"/>
  <c r="F128"/>
  <c r="H128"/>
  <c r="O128" s="1"/>
  <c r="S128" s="1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F93"/>
  <c r="D93"/>
  <c r="F47" i="137"/>
  <c r="D47"/>
  <c r="F47" i="139"/>
  <c r="D47"/>
  <c r="F47" i="140"/>
  <c r="D47"/>
  <c r="F47" i="141"/>
  <c r="D47"/>
  <c r="F31" i="142"/>
  <c r="D31"/>
  <c r="F32" i="143"/>
  <c r="D32"/>
  <c r="F32" i="144"/>
  <c r="D32"/>
  <c r="F31" i="145"/>
  <c r="D31"/>
  <c r="F16" i="153"/>
  <c r="D16"/>
  <c r="F10" i="158"/>
  <c r="D10"/>
  <c r="AF54" i="126"/>
  <c r="AF57"/>
  <c r="AF60"/>
  <c r="A54"/>
  <c r="A55"/>
  <c r="A56"/>
  <c r="A57"/>
  <c r="A58"/>
  <c r="A59"/>
  <c r="A60"/>
  <c r="A61"/>
  <c r="A62"/>
  <c r="K87" i="160"/>
  <c r="O87"/>
  <c r="S87" s="1"/>
  <c r="N87"/>
  <c r="R87" s="1"/>
  <c r="M87"/>
  <c r="Q87" s="1"/>
  <c r="K86"/>
  <c r="O86"/>
  <c r="S86" s="1"/>
  <c r="N86"/>
  <c r="R86" s="1"/>
  <c r="K85"/>
  <c r="O85"/>
  <c r="S85" s="1"/>
  <c r="N85"/>
  <c r="R85" s="1"/>
  <c r="K84"/>
  <c r="O84"/>
  <c r="S84" s="1"/>
  <c r="N84"/>
  <c r="R84" s="1"/>
  <c r="M84"/>
  <c r="Q84" s="1"/>
  <c r="K83"/>
  <c r="O83"/>
  <c r="S83" s="1"/>
  <c r="N83"/>
  <c r="R83" s="1"/>
  <c r="M83"/>
  <c r="Q83" s="1"/>
  <c r="K82"/>
  <c r="O82"/>
  <c r="S82" s="1"/>
  <c r="N82"/>
  <c r="R82" s="1"/>
  <c r="K81"/>
  <c r="O81"/>
  <c r="S81" s="1"/>
  <c r="N81"/>
  <c r="R81" s="1"/>
  <c r="K80"/>
  <c r="O80"/>
  <c r="S80" s="1"/>
  <c r="N80"/>
  <c r="R80" s="1"/>
  <c r="M80"/>
  <c r="Q80" s="1"/>
  <c r="K79"/>
  <c r="O79"/>
  <c r="S79" s="1"/>
  <c r="N79"/>
  <c r="R79" s="1"/>
  <c r="M79"/>
  <c r="Q79" s="1"/>
  <c r="K78"/>
  <c r="O78"/>
  <c r="S78" s="1"/>
  <c r="N78"/>
  <c r="R78" s="1"/>
  <c r="K77"/>
  <c r="O77"/>
  <c r="S77" s="1"/>
  <c r="N77"/>
  <c r="R77" s="1"/>
  <c r="K76"/>
  <c r="O76"/>
  <c r="S76" s="1"/>
  <c r="N76"/>
  <c r="R76" s="1"/>
  <c r="M76"/>
  <c r="Q76" s="1"/>
  <c r="K75"/>
  <c r="O75"/>
  <c r="S75" s="1"/>
  <c r="N75"/>
  <c r="R75" s="1"/>
  <c r="M75"/>
  <c r="Q75" s="1"/>
  <c r="K74"/>
  <c r="O74"/>
  <c r="S74" s="1"/>
  <c r="K73"/>
  <c r="O73"/>
  <c r="S73" s="1"/>
  <c r="N73"/>
  <c r="R73" s="1"/>
  <c r="K72"/>
  <c r="O72"/>
  <c r="S72" s="1"/>
  <c r="N72"/>
  <c r="R72" s="1"/>
  <c r="M72"/>
  <c r="Q72" s="1"/>
  <c r="K71"/>
  <c r="O71"/>
  <c r="S71" s="1"/>
  <c r="N71"/>
  <c r="R71" s="1"/>
  <c r="M71"/>
  <c r="Q71" s="1"/>
  <c r="K70"/>
  <c r="O70"/>
  <c r="S70" s="1"/>
  <c r="K69"/>
  <c r="O69"/>
  <c r="S69" s="1"/>
  <c r="N69"/>
  <c r="R69" s="1"/>
  <c r="K68"/>
  <c r="O68"/>
  <c r="S68" s="1"/>
  <c r="N68"/>
  <c r="R68" s="1"/>
  <c r="M68"/>
  <c r="Q68" s="1"/>
  <c r="K67"/>
  <c r="O67"/>
  <c r="S67" s="1"/>
  <c r="N67"/>
  <c r="R67" s="1"/>
  <c r="M67"/>
  <c r="Q67" s="1"/>
  <c r="K66"/>
  <c r="O66"/>
  <c r="S66" s="1"/>
  <c r="K65"/>
  <c r="O65"/>
  <c r="S65" s="1"/>
  <c r="K64"/>
  <c r="O64"/>
  <c r="S64" s="1"/>
  <c r="N64"/>
  <c r="R64" s="1"/>
  <c r="M64"/>
  <c r="Q64" s="1"/>
  <c r="K63"/>
  <c r="O63"/>
  <c r="S63" s="1"/>
  <c r="N63"/>
  <c r="R63" s="1"/>
  <c r="M63"/>
  <c r="Q63" s="1"/>
  <c r="K62"/>
  <c r="O62"/>
  <c r="S62" s="1"/>
  <c r="K61"/>
  <c r="O61"/>
  <c r="S61" s="1"/>
  <c r="N61"/>
  <c r="R61" s="1"/>
  <c r="K60"/>
  <c r="O60"/>
  <c r="S60" s="1"/>
  <c r="N60"/>
  <c r="R60" s="1"/>
  <c r="K59"/>
  <c r="O59"/>
  <c r="S59" s="1"/>
  <c r="N59"/>
  <c r="R59" s="1"/>
  <c r="K58"/>
  <c r="O58"/>
  <c r="S58" s="1"/>
  <c r="K57"/>
  <c r="O57"/>
  <c r="S57" s="1"/>
  <c r="N57"/>
  <c r="R57" s="1"/>
  <c r="K56"/>
  <c r="O56"/>
  <c r="S56" s="1"/>
  <c r="N56"/>
  <c r="R56" s="1"/>
  <c r="K55"/>
  <c r="O55"/>
  <c r="S55" s="1"/>
  <c r="N55"/>
  <c r="R55" s="1"/>
  <c r="M55"/>
  <c r="Q55" s="1"/>
  <c r="K54"/>
  <c r="O54"/>
  <c r="S54" s="1"/>
  <c r="K53"/>
  <c r="O53"/>
  <c r="S53" s="1"/>
  <c r="N53"/>
  <c r="R53" s="1"/>
  <c r="K52"/>
  <c r="O52"/>
  <c r="S52" s="1"/>
  <c r="N52"/>
  <c r="R52" s="1"/>
  <c r="K51"/>
  <c r="H51"/>
  <c r="O51" s="1"/>
  <c r="S51" s="1"/>
  <c r="F51"/>
  <c r="N51" s="1"/>
  <c r="R51" s="1"/>
  <c r="D51"/>
  <c r="M51" s="1"/>
  <c r="Q51" s="1"/>
  <c r="K50"/>
  <c r="H50"/>
  <c r="O50" s="1"/>
  <c r="S50" s="1"/>
  <c r="F50"/>
  <c r="D50"/>
  <c r="K49"/>
  <c r="H49"/>
  <c r="O49" s="1"/>
  <c r="S49" s="1"/>
  <c r="F49"/>
  <c r="N49" s="1"/>
  <c r="R49" s="1"/>
  <c r="D49"/>
  <c r="K48"/>
  <c r="H48"/>
  <c r="O48" s="1"/>
  <c r="S48" s="1"/>
  <c r="F48"/>
  <c r="N48" s="1"/>
  <c r="R48" s="1"/>
  <c r="D48"/>
  <c r="K47"/>
  <c r="H47"/>
  <c r="O47" s="1"/>
  <c r="S47" s="1"/>
  <c r="F47"/>
  <c r="N47" s="1"/>
  <c r="R47" s="1"/>
  <c r="D47"/>
  <c r="K46"/>
  <c r="H46"/>
  <c r="O46" s="1"/>
  <c r="S46" s="1"/>
  <c r="F46"/>
  <c r="D46"/>
  <c r="K45"/>
  <c r="H45"/>
  <c r="O45" s="1"/>
  <c r="S45" s="1"/>
  <c r="F45"/>
  <c r="N45" s="1"/>
  <c r="R45" s="1"/>
  <c r="D45"/>
  <c r="K44"/>
  <c r="H44"/>
  <c r="O44" s="1"/>
  <c r="S44" s="1"/>
  <c r="F44"/>
  <c r="N44" s="1"/>
  <c r="R44" s="1"/>
  <c r="D44"/>
  <c r="K43"/>
  <c r="H43"/>
  <c r="O43" s="1"/>
  <c r="S43" s="1"/>
  <c r="F43"/>
  <c r="N43" s="1"/>
  <c r="R43" s="1"/>
  <c r="D43"/>
  <c r="M43" s="1"/>
  <c r="Q43" s="1"/>
  <c r="K42"/>
  <c r="H42"/>
  <c r="O42" s="1"/>
  <c r="S42" s="1"/>
  <c r="F42"/>
  <c r="D42"/>
  <c r="K41"/>
  <c r="H41"/>
  <c r="O41" s="1"/>
  <c r="S41" s="1"/>
  <c r="F41"/>
  <c r="N41" s="1"/>
  <c r="R41" s="1"/>
  <c r="D41"/>
  <c r="K40"/>
  <c r="H40"/>
  <c r="O40" s="1"/>
  <c r="S40" s="1"/>
  <c r="F40"/>
  <c r="N40" s="1"/>
  <c r="R40" s="1"/>
  <c r="D40"/>
  <c r="K39"/>
  <c r="H39"/>
  <c r="O39" s="1"/>
  <c r="S39" s="1"/>
  <c r="F39"/>
  <c r="N39" s="1"/>
  <c r="R39" s="1"/>
  <c r="D39"/>
  <c r="M39" s="1"/>
  <c r="Q39" s="1"/>
  <c r="K38"/>
  <c r="H38"/>
  <c r="O38" s="1"/>
  <c r="S38" s="1"/>
  <c r="F38"/>
  <c r="D38"/>
  <c r="K37"/>
  <c r="H37"/>
  <c r="O37" s="1"/>
  <c r="S37" s="1"/>
  <c r="F37"/>
  <c r="K36"/>
  <c r="H36"/>
  <c r="O36" s="1"/>
  <c r="S36" s="1"/>
  <c r="K35"/>
  <c r="H35"/>
  <c r="M35"/>
  <c r="Q35" s="1"/>
  <c r="K34"/>
  <c r="H34"/>
  <c r="O34" s="1"/>
  <c r="S34" s="1"/>
  <c r="K32"/>
  <c r="H32"/>
  <c r="O32" s="1"/>
  <c r="S32" s="1"/>
  <c r="K31"/>
  <c r="H31"/>
  <c r="O31" s="1"/>
  <c r="S31" s="1"/>
  <c r="N31"/>
  <c r="R31" s="1"/>
  <c r="K30"/>
  <c r="H30"/>
  <c r="O30" s="1"/>
  <c r="S30" s="1"/>
  <c r="M30"/>
  <c r="Q30" s="1"/>
  <c r="K29"/>
  <c r="H29"/>
  <c r="O29" s="1"/>
  <c r="S29" s="1"/>
  <c r="K28"/>
  <c r="H28"/>
  <c r="O28" s="1"/>
  <c r="S28" s="1"/>
  <c r="K27"/>
  <c r="H27"/>
  <c r="O27" s="1"/>
  <c r="S27" s="1"/>
  <c r="N27"/>
  <c r="R27" s="1"/>
  <c r="K26"/>
  <c r="H26"/>
  <c r="O26" s="1"/>
  <c r="S26" s="1"/>
  <c r="J26"/>
  <c r="M26"/>
  <c r="Q26" s="1"/>
  <c r="K25"/>
  <c r="H25"/>
  <c r="O25" s="1"/>
  <c r="S25" s="1"/>
  <c r="K24"/>
  <c r="H24"/>
  <c r="O24" s="1"/>
  <c r="S24" s="1"/>
  <c r="K23"/>
  <c r="O23"/>
  <c r="S23" s="1"/>
  <c r="N23"/>
  <c r="R23" s="1"/>
  <c r="M23"/>
  <c r="Q23" s="1"/>
  <c r="M22"/>
  <c r="Q22" s="1"/>
  <c r="K22"/>
  <c r="H22"/>
  <c r="O22" s="1"/>
  <c r="S22" s="1"/>
  <c r="K21"/>
  <c r="H21"/>
  <c r="O21" s="1"/>
  <c r="S21" s="1"/>
  <c r="K20"/>
  <c r="H20"/>
  <c r="O20" s="1"/>
  <c r="S20" s="1"/>
  <c r="K19"/>
  <c r="H19"/>
  <c r="O19" s="1"/>
  <c r="S19" s="1"/>
  <c r="N19"/>
  <c r="R19" s="1"/>
  <c r="M19"/>
  <c r="Q19" s="1"/>
  <c r="K18"/>
  <c r="H18"/>
  <c r="O18" s="1"/>
  <c r="S18" s="1"/>
  <c r="J18"/>
  <c r="M18"/>
  <c r="Q18" s="1"/>
  <c r="K17"/>
  <c r="H17"/>
  <c r="O17" s="1"/>
  <c r="S17" s="1"/>
  <c r="K16"/>
  <c r="H16"/>
  <c r="O16" s="1"/>
  <c r="S16" s="1"/>
  <c r="K15"/>
  <c r="H15"/>
  <c r="O15" s="1"/>
  <c r="S15" s="1"/>
  <c r="N15"/>
  <c r="R15" s="1"/>
  <c r="M15"/>
  <c r="Q15" s="1"/>
  <c r="K14"/>
  <c r="H14"/>
  <c r="O14" s="1"/>
  <c r="S14" s="1"/>
  <c r="K13"/>
  <c r="H13"/>
  <c r="O13" s="1"/>
  <c r="S13" s="1"/>
  <c r="K12"/>
  <c r="H12"/>
  <c r="O12" s="1"/>
  <c r="S12" s="1"/>
  <c r="K11"/>
  <c r="H11"/>
  <c r="O11" s="1"/>
  <c r="S11" s="1"/>
  <c r="K10"/>
  <c r="H10"/>
  <c r="O10" s="1"/>
  <c r="S10" s="1"/>
  <c r="V3"/>
  <c r="V2"/>
  <c r="V1"/>
  <c r="K87" i="159"/>
  <c r="O87"/>
  <c r="S87" s="1"/>
  <c r="N87"/>
  <c r="R87" s="1"/>
  <c r="K86"/>
  <c r="O86"/>
  <c r="S86" s="1"/>
  <c r="N86"/>
  <c r="R86" s="1"/>
  <c r="K85"/>
  <c r="O85"/>
  <c r="S85" s="1"/>
  <c r="M85"/>
  <c r="Q85" s="1"/>
  <c r="K84"/>
  <c r="O84"/>
  <c r="S84" s="1"/>
  <c r="N84"/>
  <c r="R84" s="1"/>
  <c r="M84"/>
  <c r="Q84" s="1"/>
  <c r="K83"/>
  <c r="O83"/>
  <c r="S83" s="1"/>
  <c r="N83"/>
  <c r="R83" s="1"/>
  <c r="K82"/>
  <c r="O82"/>
  <c r="S82" s="1"/>
  <c r="N82"/>
  <c r="R82" s="1"/>
  <c r="K81"/>
  <c r="O81"/>
  <c r="S81" s="1"/>
  <c r="N81"/>
  <c r="R81" s="1"/>
  <c r="M81"/>
  <c r="Q81" s="1"/>
  <c r="K80"/>
  <c r="O80"/>
  <c r="S80" s="1"/>
  <c r="N80"/>
  <c r="R80" s="1"/>
  <c r="M80"/>
  <c r="Q80" s="1"/>
  <c r="K79"/>
  <c r="O79"/>
  <c r="S79" s="1"/>
  <c r="N79"/>
  <c r="R79" s="1"/>
  <c r="M79"/>
  <c r="Q79" s="1"/>
  <c r="K78"/>
  <c r="O78"/>
  <c r="S78" s="1"/>
  <c r="N78"/>
  <c r="R78" s="1"/>
  <c r="K77"/>
  <c r="O77"/>
  <c r="S77" s="1"/>
  <c r="M77"/>
  <c r="Q77" s="1"/>
  <c r="K76"/>
  <c r="O76"/>
  <c r="S76" s="1"/>
  <c r="N76"/>
  <c r="R76" s="1"/>
  <c r="M76"/>
  <c r="Q76" s="1"/>
  <c r="K75"/>
  <c r="O75"/>
  <c r="S75" s="1"/>
  <c r="N75"/>
  <c r="R75" s="1"/>
  <c r="K74"/>
  <c r="O74"/>
  <c r="S74" s="1"/>
  <c r="N74"/>
  <c r="R74" s="1"/>
  <c r="K73"/>
  <c r="O73"/>
  <c r="S73" s="1"/>
  <c r="N73"/>
  <c r="R73" s="1"/>
  <c r="M73"/>
  <c r="Q73" s="1"/>
  <c r="K72"/>
  <c r="O72"/>
  <c r="S72" s="1"/>
  <c r="N72"/>
  <c r="R72" s="1"/>
  <c r="M72"/>
  <c r="Q72" s="1"/>
  <c r="K71"/>
  <c r="O71"/>
  <c r="S71" s="1"/>
  <c r="N71"/>
  <c r="R71" s="1"/>
  <c r="M71"/>
  <c r="Q71" s="1"/>
  <c r="K70"/>
  <c r="O70"/>
  <c r="S70" s="1"/>
  <c r="N70"/>
  <c r="R70" s="1"/>
  <c r="K69"/>
  <c r="O69"/>
  <c r="S69" s="1"/>
  <c r="M69"/>
  <c r="Q69" s="1"/>
  <c r="K68"/>
  <c r="O68"/>
  <c r="S68" s="1"/>
  <c r="N68"/>
  <c r="R68" s="1"/>
  <c r="M68"/>
  <c r="Q68" s="1"/>
  <c r="K67"/>
  <c r="O67"/>
  <c r="S67" s="1"/>
  <c r="N67"/>
  <c r="R67" s="1"/>
  <c r="K66"/>
  <c r="N66"/>
  <c r="R66" s="1"/>
  <c r="K65"/>
  <c r="N65"/>
  <c r="R65" s="1"/>
  <c r="K64"/>
  <c r="O64"/>
  <c r="S64" s="1"/>
  <c r="N64"/>
  <c r="R64" s="1"/>
  <c r="M64"/>
  <c r="Q64" s="1"/>
  <c r="K63"/>
  <c r="O63"/>
  <c r="S63" s="1"/>
  <c r="N63"/>
  <c r="R63" s="1"/>
  <c r="K62"/>
  <c r="O62"/>
  <c r="S62" s="1"/>
  <c r="N62"/>
  <c r="R62" s="1"/>
  <c r="K61"/>
  <c r="O61"/>
  <c r="S61" s="1"/>
  <c r="N61"/>
  <c r="R61" s="1"/>
  <c r="M61"/>
  <c r="Q61" s="1"/>
  <c r="K60"/>
  <c r="O60"/>
  <c r="S60" s="1"/>
  <c r="N60"/>
  <c r="R60" s="1"/>
  <c r="M60"/>
  <c r="Q60" s="1"/>
  <c r="K59"/>
  <c r="O59"/>
  <c r="S59" s="1"/>
  <c r="N59"/>
  <c r="R59" s="1"/>
  <c r="K58"/>
  <c r="O58"/>
  <c r="S58" s="1"/>
  <c r="N58"/>
  <c r="R58" s="1"/>
  <c r="K57"/>
  <c r="O57"/>
  <c r="S57" s="1"/>
  <c r="N57"/>
  <c r="R57" s="1"/>
  <c r="M57"/>
  <c r="Q57" s="1"/>
  <c r="K56"/>
  <c r="O56"/>
  <c r="S56" s="1"/>
  <c r="N56"/>
  <c r="R56" s="1"/>
  <c r="M56"/>
  <c r="Q56" s="1"/>
  <c r="K55"/>
  <c r="O55"/>
  <c r="S55" s="1"/>
  <c r="N55"/>
  <c r="R55" s="1"/>
  <c r="K54"/>
  <c r="O54"/>
  <c r="S54" s="1"/>
  <c r="N54"/>
  <c r="R54" s="1"/>
  <c r="K53"/>
  <c r="O53"/>
  <c r="S53" s="1"/>
  <c r="N53"/>
  <c r="R53" s="1"/>
  <c r="M53"/>
  <c r="Q53" s="1"/>
  <c r="K52"/>
  <c r="O52"/>
  <c r="S52" s="1"/>
  <c r="N52"/>
  <c r="R52" s="1"/>
  <c r="M52"/>
  <c r="Q52" s="1"/>
  <c r="K51"/>
  <c r="O51"/>
  <c r="S51" s="1"/>
  <c r="N51"/>
  <c r="R51" s="1"/>
  <c r="K50"/>
  <c r="H50"/>
  <c r="O50" s="1"/>
  <c r="S50" s="1"/>
  <c r="F50"/>
  <c r="N50" s="1"/>
  <c r="R50" s="1"/>
  <c r="D50"/>
  <c r="K49"/>
  <c r="H49"/>
  <c r="O49" s="1"/>
  <c r="S49" s="1"/>
  <c r="F49"/>
  <c r="D49"/>
  <c r="M49" s="1"/>
  <c r="Q49" s="1"/>
  <c r="K48"/>
  <c r="H48"/>
  <c r="O48" s="1"/>
  <c r="S48" s="1"/>
  <c r="F48"/>
  <c r="N48" s="1"/>
  <c r="R48" s="1"/>
  <c r="D48"/>
  <c r="M48" s="1"/>
  <c r="Q48" s="1"/>
  <c r="K47"/>
  <c r="H47"/>
  <c r="O47" s="1"/>
  <c r="S47" s="1"/>
  <c r="F47"/>
  <c r="N47" s="1"/>
  <c r="R47" s="1"/>
  <c r="D47"/>
  <c r="K46"/>
  <c r="H46"/>
  <c r="O46" s="1"/>
  <c r="S46" s="1"/>
  <c r="F46"/>
  <c r="N46" s="1"/>
  <c r="R46" s="1"/>
  <c r="D46"/>
  <c r="K45"/>
  <c r="H45"/>
  <c r="O45" s="1"/>
  <c r="S45" s="1"/>
  <c r="F45"/>
  <c r="N45" s="1"/>
  <c r="R45" s="1"/>
  <c r="D45"/>
  <c r="M45" s="1"/>
  <c r="Q45" s="1"/>
  <c r="K44"/>
  <c r="H44"/>
  <c r="O44" s="1"/>
  <c r="S44" s="1"/>
  <c r="F44"/>
  <c r="N44" s="1"/>
  <c r="R44" s="1"/>
  <c r="D44"/>
  <c r="M44" s="1"/>
  <c r="Q44" s="1"/>
  <c r="K43"/>
  <c r="H43"/>
  <c r="O43" s="1"/>
  <c r="S43" s="1"/>
  <c r="F43"/>
  <c r="N43" s="1"/>
  <c r="R43" s="1"/>
  <c r="D43"/>
  <c r="M43" s="1"/>
  <c r="Q43" s="1"/>
  <c r="K42"/>
  <c r="H42"/>
  <c r="O42" s="1"/>
  <c r="S42" s="1"/>
  <c r="F42"/>
  <c r="N42" s="1"/>
  <c r="R42" s="1"/>
  <c r="D42"/>
  <c r="K41"/>
  <c r="H41"/>
  <c r="O41" s="1"/>
  <c r="S41" s="1"/>
  <c r="F41"/>
  <c r="N41" s="1"/>
  <c r="R41" s="1"/>
  <c r="D41"/>
  <c r="M41" s="1"/>
  <c r="Q41" s="1"/>
  <c r="K40"/>
  <c r="H40"/>
  <c r="O40" s="1"/>
  <c r="S40" s="1"/>
  <c r="F40"/>
  <c r="N40" s="1"/>
  <c r="R40" s="1"/>
  <c r="D40"/>
  <c r="M40" s="1"/>
  <c r="Q40" s="1"/>
  <c r="K39"/>
  <c r="H39"/>
  <c r="O39" s="1"/>
  <c r="S39" s="1"/>
  <c r="F39"/>
  <c r="N39" s="1"/>
  <c r="R39" s="1"/>
  <c r="D39"/>
  <c r="M39" s="1"/>
  <c r="Q39" s="1"/>
  <c r="K38"/>
  <c r="H38"/>
  <c r="O38" s="1"/>
  <c r="S38" s="1"/>
  <c r="F38"/>
  <c r="N38" s="1"/>
  <c r="R38" s="1"/>
  <c r="D38"/>
  <c r="K37"/>
  <c r="H37"/>
  <c r="O37" s="1"/>
  <c r="S37" s="1"/>
  <c r="F37"/>
  <c r="D37"/>
  <c r="M37" s="1"/>
  <c r="Q37" s="1"/>
  <c r="K36"/>
  <c r="H36"/>
  <c r="O36" s="1"/>
  <c r="S36" s="1"/>
  <c r="N36"/>
  <c r="R36" s="1"/>
  <c r="M36"/>
  <c r="Q36" s="1"/>
  <c r="K35"/>
  <c r="H35"/>
  <c r="O35" s="1"/>
  <c r="S35" s="1"/>
  <c r="N35"/>
  <c r="R35" s="1"/>
  <c r="M35"/>
  <c r="Q35" s="1"/>
  <c r="K34"/>
  <c r="H34"/>
  <c r="O34" s="1"/>
  <c r="S34" s="1"/>
  <c r="N34"/>
  <c r="R34" s="1"/>
  <c r="K32"/>
  <c r="H32"/>
  <c r="O32" s="1"/>
  <c r="S32" s="1"/>
  <c r="M32"/>
  <c r="Q32" s="1"/>
  <c r="K31"/>
  <c r="H31"/>
  <c r="O31" s="1"/>
  <c r="S31" s="1"/>
  <c r="N31"/>
  <c r="R31" s="1"/>
  <c r="M31"/>
  <c r="Q31" s="1"/>
  <c r="K30"/>
  <c r="H30"/>
  <c r="O30" s="1"/>
  <c r="S30" s="1"/>
  <c r="N30"/>
  <c r="R30" s="1"/>
  <c r="K29"/>
  <c r="H29"/>
  <c r="O29" s="1"/>
  <c r="S29" s="1"/>
  <c r="N29"/>
  <c r="R29" s="1"/>
  <c r="K28"/>
  <c r="H28"/>
  <c r="O28" s="1"/>
  <c r="S28" s="1"/>
  <c r="M28"/>
  <c r="Q28" s="1"/>
  <c r="K27"/>
  <c r="H27"/>
  <c r="O27" s="1"/>
  <c r="S27" s="1"/>
  <c r="N27"/>
  <c r="R27" s="1"/>
  <c r="M27"/>
  <c r="Q27" s="1"/>
  <c r="K26"/>
  <c r="H26"/>
  <c r="O26" s="1"/>
  <c r="S26" s="1"/>
  <c r="N26"/>
  <c r="R26" s="1"/>
  <c r="M26"/>
  <c r="Q26" s="1"/>
  <c r="K25"/>
  <c r="O25"/>
  <c r="S25" s="1"/>
  <c r="N25"/>
  <c r="R25" s="1"/>
  <c r="K24"/>
  <c r="O24"/>
  <c r="S24" s="1"/>
  <c r="N24"/>
  <c r="R24" s="1"/>
  <c r="M24"/>
  <c r="Q24" s="1"/>
  <c r="K22"/>
  <c r="H22"/>
  <c r="O22" s="1"/>
  <c r="S22" s="1"/>
  <c r="N22"/>
  <c r="R22" s="1"/>
  <c r="K21"/>
  <c r="H21"/>
  <c r="O21" s="1"/>
  <c r="S21" s="1"/>
  <c r="N21"/>
  <c r="R21" s="1"/>
  <c r="K20"/>
  <c r="H20"/>
  <c r="O20" s="1"/>
  <c r="S20" s="1"/>
  <c r="N20"/>
  <c r="R20" s="1"/>
  <c r="M20"/>
  <c r="Q20" s="1"/>
  <c r="K19"/>
  <c r="H19"/>
  <c r="O19" s="1"/>
  <c r="S19" s="1"/>
  <c r="N19"/>
  <c r="R19" s="1"/>
  <c r="M19"/>
  <c r="Q19" s="1"/>
  <c r="K18"/>
  <c r="H18"/>
  <c r="O18" s="1"/>
  <c r="S18" s="1"/>
  <c r="N18"/>
  <c r="R18" s="1"/>
  <c r="K17"/>
  <c r="H17"/>
  <c r="O17" s="1"/>
  <c r="S17" s="1"/>
  <c r="N17"/>
  <c r="R17" s="1"/>
  <c r="K16"/>
  <c r="H16"/>
  <c r="O16" s="1"/>
  <c r="S16" s="1"/>
  <c r="N16"/>
  <c r="R16" s="1"/>
  <c r="M16"/>
  <c r="Q16" s="1"/>
  <c r="K15"/>
  <c r="H15"/>
  <c r="O15" s="1"/>
  <c r="S15" s="1"/>
  <c r="N15"/>
  <c r="R15" s="1"/>
  <c r="M15"/>
  <c r="Q15" s="1"/>
  <c r="K14"/>
  <c r="H14"/>
  <c r="O14" s="1"/>
  <c r="S14" s="1"/>
  <c r="N14"/>
  <c r="R14" s="1"/>
  <c r="K13"/>
  <c r="H13"/>
  <c r="O13" s="1"/>
  <c r="S13" s="1"/>
  <c r="K12"/>
  <c r="H12"/>
  <c r="O12" s="1"/>
  <c r="S12" s="1"/>
  <c r="K11"/>
  <c r="H11"/>
  <c r="O11" s="1"/>
  <c r="S11" s="1"/>
  <c r="K10"/>
  <c r="H10"/>
  <c r="O10" s="1"/>
  <c r="S10" s="1"/>
  <c r="V3"/>
  <c r="V2"/>
  <c r="V1"/>
  <c r="C27" i="154"/>
  <c r="H200" i="86"/>
  <c r="O200" s="1"/>
  <c r="S200" s="1"/>
  <c r="H201"/>
  <c r="O201" s="1"/>
  <c r="S201" s="1"/>
  <c r="H202"/>
  <c r="O202" s="1"/>
  <c r="S202" s="1"/>
  <c r="H203"/>
  <c r="O203" s="1"/>
  <c r="S203" s="1"/>
  <c r="I204"/>
  <c r="H204"/>
  <c r="O204" s="1"/>
  <c r="S204" s="1"/>
  <c r="H205"/>
  <c r="O205" s="1"/>
  <c r="S205" s="1"/>
  <c r="I206"/>
  <c r="H206"/>
  <c r="O206" s="1"/>
  <c r="S206" s="1"/>
  <c r="I207"/>
  <c r="H207"/>
  <c r="O207" s="1"/>
  <c r="S207" s="1"/>
  <c r="I208"/>
  <c r="H208"/>
  <c r="O208" s="1"/>
  <c r="S208" s="1"/>
  <c r="H209"/>
  <c r="O209" s="1"/>
  <c r="S209" s="1"/>
  <c r="I209"/>
  <c r="H210"/>
  <c r="O210" s="1"/>
  <c r="S210" s="1"/>
  <c r="I210"/>
  <c r="H211"/>
  <c r="O211" s="1"/>
  <c r="S211" s="1"/>
  <c r="H212"/>
  <c r="O212" s="1"/>
  <c r="S212" s="1"/>
  <c r="H213"/>
  <c r="O213" s="1"/>
  <c r="S213" s="1"/>
  <c r="H214"/>
  <c r="O214" s="1"/>
  <c r="S214" s="1"/>
  <c r="I214"/>
  <c r="F197"/>
  <c r="D197"/>
  <c r="F193" i="93"/>
  <c r="D193"/>
  <c r="F213" i="84"/>
  <c r="D213"/>
  <c r="F135" i="109"/>
  <c r="D135"/>
  <c r="F105" i="123"/>
  <c r="D105"/>
  <c r="F105" i="124"/>
  <c r="D105"/>
  <c r="F92" i="132"/>
  <c r="D92"/>
  <c r="F46" i="137"/>
  <c r="D46"/>
  <c r="F46" i="139"/>
  <c r="D46"/>
  <c r="F46" i="140"/>
  <c r="D46"/>
  <c r="F46" i="141"/>
  <c r="D46"/>
  <c r="F30" i="142"/>
  <c r="D30"/>
  <c r="F31" i="143"/>
  <c r="D31"/>
  <c r="F31" i="144"/>
  <c r="D31"/>
  <c r="F30" i="145"/>
  <c r="D30"/>
  <c r="F15" i="153"/>
  <c r="D15"/>
  <c r="K86" i="158"/>
  <c r="O86"/>
  <c r="S86" s="1"/>
  <c r="M86"/>
  <c r="Q86" s="1"/>
  <c r="K85"/>
  <c r="O85"/>
  <c r="S85" s="1"/>
  <c r="M85"/>
  <c r="Q85" s="1"/>
  <c r="K84"/>
  <c r="O84"/>
  <c r="S84" s="1"/>
  <c r="K83"/>
  <c r="O83"/>
  <c r="S83" s="1"/>
  <c r="M83"/>
  <c r="Q83" s="1"/>
  <c r="K82"/>
  <c r="O82"/>
  <c r="S82" s="1"/>
  <c r="K81"/>
  <c r="O81"/>
  <c r="S81" s="1"/>
  <c r="K80"/>
  <c r="O80"/>
  <c r="S80" s="1"/>
  <c r="N80"/>
  <c r="R80" s="1"/>
  <c r="M80"/>
  <c r="Q80" s="1"/>
  <c r="K79"/>
  <c r="O79"/>
  <c r="S79" s="1"/>
  <c r="K78"/>
  <c r="O78"/>
  <c r="S78" s="1"/>
  <c r="M78"/>
  <c r="Q78" s="1"/>
  <c r="K77"/>
  <c r="O77"/>
  <c r="S77" s="1"/>
  <c r="M77"/>
  <c r="Q77" s="1"/>
  <c r="K76"/>
  <c r="O76"/>
  <c r="S76" s="1"/>
  <c r="M76"/>
  <c r="Q76" s="1"/>
  <c r="K75"/>
  <c r="O75"/>
  <c r="S75" s="1"/>
  <c r="M75"/>
  <c r="Q75" s="1"/>
  <c r="K74"/>
  <c r="O74"/>
  <c r="S74" s="1"/>
  <c r="K73"/>
  <c r="O73"/>
  <c r="S73" s="1"/>
  <c r="N73"/>
  <c r="R73" s="1"/>
  <c r="M73"/>
  <c r="Q73" s="1"/>
  <c r="K72"/>
  <c r="O72"/>
  <c r="S72" s="1"/>
  <c r="M72"/>
  <c r="Q72" s="1"/>
  <c r="K71"/>
  <c r="O71"/>
  <c r="S71" s="1"/>
  <c r="K70"/>
  <c r="O70"/>
  <c r="S70" s="1"/>
  <c r="M70"/>
  <c r="Q70" s="1"/>
  <c r="K69"/>
  <c r="O69"/>
  <c r="S69" s="1"/>
  <c r="N69"/>
  <c r="R69" s="1"/>
  <c r="K68"/>
  <c r="O68"/>
  <c r="S68" s="1"/>
  <c r="M68"/>
  <c r="Q68" s="1"/>
  <c r="K67"/>
  <c r="O67"/>
  <c r="S67" s="1"/>
  <c r="K66"/>
  <c r="O66"/>
  <c r="S66" s="1"/>
  <c r="M66"/>
  <c r="Q66" s="1"/>
  <c r="K65"/>
  <c r="K64"/>
  <c r="O64"/>
  <c r="S64" s="1"/>
  <c r="M64"/>
  <c r="Q64" s="1"/>
  <c r="K63"/>
  <c r="O63"/>
  <c r="S63" s="1"/>
  <c r="M63"/>
  <c r="Q63" s="1"/>
  <c r="K62"/>
  <c r="O62"/>
  <c r="S62" s="1"/>
  <c r="N62"/>
  <c r="R62" s="1"/>
  <c r="M62"/>
  <c r="Q62" s="1"/>
  <c r="K61"/>
  <c r="O61"/>
  <c r="S61" s="1"/>
  <c r="M61"/>
  <c r="Q61" s="1"/>
  <c r="K60"/>
  <c r="O60"/>
  <c r="S60" s="1"/>
  <c r="K59"/>
  <c r="O59"/>
  <c r="S59" s="1"/>
  <c r="M59"/>
  <c r="Q59" s="1"/>
  <c r="K58"/>
  <c r="O58"/>
  <c r="S58" s="1"/>
  <c r="N58"/>
  <c r="R58" s="1"/>
  <c r="K57"/>
  <c r="O57"/>
  <c r="S57" s="1"/>
  <c r="M57"/>
  <c r="Q57" s="1"/>
  <c r="K56"/>
  <c r="O56"/>
  <c r="S56" s="1"/>
  <c r="M56"/>
  <c r="Q56" s="1"/>
  <c r="K55"/>
  <c r="O55"/>
  <c r="S55" s="1"/>
  <c r="K54"/>
  <c r="O54"/>
  <c r="S54" s="1"/>
  <c r="M54"/>
  <c r="Q54" s="1"/>
  <c r="K53"/>
  <c r="O53"/>
  <c r="S53" s="1"/>
  <c r="M53"/>
  <c r="Q53" s="1"/>
  <c r="K52"/>
  <c r="O52"/>
  <c r="S52" s="1"/>
  <c r="M52"/>
  <c r="Q52" s="1"/>
  <c r="K51"/>
  <c r="H51"/>
  <c r="O51" s="1"/>
  <c r="S51" s="1"/>
  <c r="F51"/>
  <c r="D51"/>
  <c r="M51" s="1"/>
  <c r="Q51" s="1"/>
  <c r="K50"/>
  <c r="H50"/>
  <c r="O50" s="1"/>
  <c r="S50" s="1"/>
  <c r="F50"/>
  <c r="N50" s="1"/>
  <c r="R50" s="1"/>
  <c r="D50"/>
  <c r="M50" s="1"/>
  <c r="Q50" s="1"/>
  <c r="K49"/>
  <c r="H49"/>
  <c r="O49" s="1"/>
  <c r="S49" s="1"/>
  <c r="F49"/>
  <c r="D49"/>
  <c r="M49" s="1"/>
  <c r="Q49" s="1"/>
  <c r="K48"/>
  <c r="H48"/>
  <c r="O48" s="1"/>
  <c r="S48" s="1"/>
  <c r="F48"/>
  <c r="D48"/>
  <c r="M48" s="1"/>
  <c r="Q48" s="1"/>
  <c r="K47"/>
  <c r="H47"/>
  <c r="O47" s="1"/>
  <c r="S47" s="1"/>
  <c r="F47"/>
  <c r="D47"/>
  <c r="M47" s="1"/>
  <c r="Q47" s="1"/>
  <c r="K46"/>
  <c r="H46"/>
  <c r="O46" s="1"/>
  <c r="S46" s="1"/>
  <c r="F46"/>
  <c r="N46" s="1"/>
  <c r="R46" s="1"/>
  <c r="D46"/>
  <c r="M46" s="1"/>
  <c r="Q46" s="1"/>
  <c r="K45"/>
  <c r="H45"/>
  <c r="O45" s="1"/>
  <c r="S45" s="1"/>
  <c r="F45"/>
  <c r="D45"/>
  <c r="M45" s="1"/>
  <c r="Q45" s="1"/>
  <c r="K44"/>
  <c r="H44"/>
  <c r="O44" s="1"/>
  <c r="S44" s="1"/>
  <c r="F44"/>
  <c r="D44"/>
  <c r="M44" s="1"/>
  <c r="Q44" s="1"/>
  <c r="K43"/>
  <c r="H43"/>
  <c r="O43" s="1"/>
  <c r="S43" s="1"/>
  <c r="F43"/>
  <c r="D43"/>
  <c r="M43" s="1"/>
  <c r="Q43" s="1"/>
  <c r="K42"/>
  <c r="H42"/>
  <c r="O42" s="1"/>
  <c r="S42" s="1"/>
  <c r="F42"/>
  <c r="N42" s="1"/>
  <c r="R42" s="1"/>
  <c r="D42"/>
  <c r="M42" s="1"/>
  <c r="Q42" s="1"/>
  <c r="K41"/>
  <c r="H41"/>
  <c r="O41" s="1"/>
  <c r="S41" s="1"/>
  <c r="F41"/>
  <c r="D41"/>
  <c r="M41" s="1"/>
  <c r="Q41" s="1"/>
  <c r="K40"/>
  <c r="H40"/>
  <c r="O40" s="1"/>
  <c r="S40" s="1"/>
  <c r="F40"/>
  <c r="D40"/>
  <c r="K39"/>
  <c r="H39"/>
  <c r="O39" s="1"/>
  <c r="S39" s="1"/>
  <c r="F39"/>
  <c r="D39"/>
  <c r="M39" s="1"/>
  <c r="Q39" s="1"/>
  <c r="K38"/>
  <c r="H38"/>
  <c r="O38" s="1"/>
  <c r="S38" s="1"/>
  <c r="F38"/>
  <c r="N38" s="1"/>
  <c r="R38" s="1"/>
  <c r="D38"/>
  <c r="K37"/>
  <c r="H37"/>
  <c r="O37" s="1"/>
  <c r="S37" s="1"/>
  <c r="F37"/>
  <c r="D37"/>
  <c r="M37" s="1"/>
  <c r="Q37" s="1"/>
  <c r="K36"/>
  <c r="H36"/>
  <c r="O36" s="1"/>
  <c r="S36" s="1"/>
  <c r="M36"/>
  <c r="Q36" s="1"/>
  <c r="K35"/>
  <c r="H35"/>
  <c r="O35" s="1"/>
  <c r="S35" s="1"/>
  <c r="M35"/>
  <c r="Q35" s="1"/>
  <c r="K33"/>
  <c r="H33"/>
  <c r="O33" s="1"/>
  <c r="S33" s="1"/>
  <c r="M33"/>
  <c r="Q33" s="1"/>
  <c r="K32"/>
  <c r="H32"/>
  <c r="O32" s="1"/>
  <c r="S32" s="1"/>
  <c r="M32"/>
  <c r="Q32" s="1"/>
  <c r="K31"/>
  <c r="H31"/>
  <c r="O31" s="1"/>
  <c r="S31" s="1"/>
  <c r="M31"/>
  <c r="Q31" s="1"/>
  <c r="K30"/>
  <c r="H30"/>
  <c r="O30" s="1"/>
  <c r="S30" s="1"/>
  <c r="M30"/>
  <c r="Q30" s="1"/>
  <c r="K29"/>
  <c r="H29"/>
  <c r="O29" s="1"/>
  <c r="S29" s="1"/>
  <c r="M29"/>
  <c r="Q29" s="1"/>
  <c r="K28"/>
  <c r="H28"/>
  <c r="O28" s="1"/>
  <c r="S28" s="1"/>
  <c r="M28"/>
  <c r="Q28" s="1"/>
  <c r="K27"/>
  <c r="H27"/>
  <c r="O27" s="1"/>
  <c r="S27" s="1"/>
  <c r="N27"/>
  <c r="R27" s="1"/>
  <c r="M27"/>
  <c r="Q27" s="1"/>
  <c r="K26"/>
  <c r="H26"/>
  <c r="O26" s="1"/>
  <c r="S26" s="1"/>
  <c r="M26"/>
  <c r="Q26" s="1"/>
  <c r="K25"/>
  <c r="O25"/>
  <c r="S25" s="1"/>
  <c r="K24"/>
  <c r="O24"/>
  <c r="S24" s="1"/>
  <c r="M24"/>
  <c r="Q24" s="1"/>
  <c r="K23"/>
  <c r="H23"/>
  <c r="O23" s="1"/>
  <c r="S23" s="1"/>
  <c r="N23"/>
  <c r="R23" s="1"/>
  <c r="M23"/>
  <c r="Q23" s="1"/>
  <c r="M22"/>
  <c r="Q22" s="1"/>
  <c r="K22"/>
  <c r="H22"/>
  <c r="O22" s="1"/>
  <c r="S22" s="1"/>
  <c r="N22"/>
  <c r="R22" s="1"/>
  <c r="K21"/>
  <c r="H21"/>
  <c r="O21" s="1"/>
  <c r="S21" s="1"/>
  <c r="M21"/>
  <c r="Q21" s="1"/>
  <c r="K20"/>
  <c r="H20"/>
  <c r="O20" s="1"/>
  <c r="S20" s="1"/>
  <c r="M20"/>
  <c r="Q20" s="1"/>
  <c r="K19"/>
  <c r="H19"/>
  <c r="O19" s="1"/>
  <c r="S19" s="1"/>
  <c r="N19"/>
  <c r="R19" s="1"/>
  <c r="M19"/>
  <c r="Q19" s="1"/>
  <c r="K18"/>
  <c r="H18"/>
  <c r="O18" s="1"/>
  <c r="S18" s="1"/>
  <c r="J18"/>
  <c r="M18"/>
  <c r="Q18" s="1"/>
  <c r="K17"/>
  <c r="H17"/>
  <c r="O17" s="1"/>
  <c r="S17" s="1"/>
  <c r="K16"/>
  <c r="H16"/>
  <c r="O16" s="1"/>
  <c r="S16" s="1"/>
  <c r="N16"/>
  <c r="R16" s="1"/>
  <c r="M16"/>
  <c r="Q16" s="1"/>
  <c r="K15"/>
  <c r="H15"/>
  <c r="O15" s="1"/>
  <c r="S15" s="1"/>
  <c r="N15"/>
  <c r="R15" s="1"/>
  <c r="K14"/>
  <c r="H14"/>
  <c r="O14" s="1"/>
  <c r="S14" s="1"/>
  <c r="K13"/>
  <c r="H13"/>
  <c r="O13" s="1"/>
  <c r="S13" s="1"/>
  <c r="K12"/>
  <c r="H12"/>
  <c r="O12" s="1"/>
  <c r="S12" s="1"/>
  <c r="K11"/>
  <c r="H11"/>
  <c r="O11" s="1"/>
  <c r="S11" s="1"/>
  <c r="K10"/>
  <c r="H10"/>
  <c r="O10" s="1"/>
  <c r="S10" s="1"/>
  <c r="V3"/>
  <c r="V2"/>
  <c r="V1"/>
  <c r="F196" i="86"/>
  <c r="D196"/>
  <c r="F192" i="93"/>
  <c r="D192"/>
  <c r="F212" i="84"/>
  <c r="D212"/>
  <c r="F104" i="123"/>
  <c r="D104"/>
  <c r="F134" i="109"/>
  <c r="D134"/>
  <c r="F104" i="124"/>
  <c r="D104"/>
  <c r="F91" i="132"/>
  <c r="D91"/>
  <c r="F45" i="137"/>
  <c r="D45"/>
  <c r="F45" i="139"/>
  <c r="D45"/>
  <c r="F45" i="140"/>
  <c r="D45"/>
  <c r="F45" i="141"/>
  <c r="D45"/>
  <c r="F29" i="142"/>
  <c r="D29"/>
  <c r="F30" i="143"/>
  <c r="D30"/>
  <c r="F30" i="144"/>
  <c r="D30"/>
  <c r="F29" i="145"/>
  <c r="D29"/>
  <c r="F14" i="153"/>
  <c r="D14"/>
  <c r="C26" i="15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3"/>
  <c r="M51" i="137" l="1"/>
  <c r="Q51" s="1"/>
  <c r="L118" i="124"/>
  <c r="P118" s="1"/>
  <c r="T118" s="1"/>
  <c r="L115" i="132"/>
  <c r="P115" s="1"/>
  <c r="T115" s="1"/>
  <c r="L214" i="86"/>
  <c r="P214" s="1"/>
  <c r="T214" s="1"/>
  <c r="L112" i="124"/>
  <c r="P112" s="1"/>
  <c r="T112" s="1"/>
  <c r="L112" i="132"/>
  <c r="P112" s="1"/>
  <c r="T112" s="1"/>
  <c r="L116" i="124"/>
  <c r="P116" s="1"/>
  <c r="T116" s="1"/>
  <c r="M48" i="137"/>
  <c r="Q48" s="1"/>
  <c r="L114" i="132"/>
  <c r="P114" s="1"/>
  <c r="T114" s="1"/>
  <c r="L117" i="124"/>
  <c r="P117" s="1"/>
  <c r="T117" s="1"/>
  <c r="L207" i="86"/>
  <c r="P207" s="1"/>
  <c r="T207" s="1"/>
  <c r="N126" i="132"/>
  <c r="R126" s="1"/>
  <c r="J126"/>
  <c r="M48" i="139"/>
  <c r="Q48" s="1"/>
  <c r="M51"/>
  <c r="Q51" s="1"/>
  <c r="L205" i="86"/>
  <c r="P205" s="1"/>
  <c r="T205" s="1"/>
  <c r="N48" i="139"/>
  <c r="R48" s="1"/>
  <c r="J48"/>
  <c r="M50"/>
  <c r="Q50" s="1"/>
  <c r="N108" i="123"/>
  <c r="R108" s="1"/>
  <c r="J108"/>
  <c r="L211" i="86"/>
  <c r="P211" s="1"/>
  <c r="T211" s="1"/>
  <c r="M126" i="132"/>
  <c r="Q126" s="1"/>
  <c r="L126"/>
  <c r="P126" s="1"/>
  <c r="T126" s="1"/>
  <c r="M127"/>
  <c r="Q127" s="1"/>
  <c r="L127"/>
  <c r="P127" s="1"/>
  <c r="T127" s="1"/>
  <c r="M108" i="123"/>
  <c r="Q108" s="1"/>
  <c r="N217" i="84"/>
  <c r="R217" s="1"/>
  <c r="J217"/>
  <c r="L209" i="86"/>
  <c r="P209" s="1"/>
  <c r="T209" s="1"/>
  <c r="L103" i="132"/>
  <c r="P103" s="1"/>
  <c r="T103" s="1"/>
  <c r="N125"/>
  <c r="R125" s="1"/>
  <c r="J125"/>
  <c r="N51" i="139"/>
  <c r="R51" s="1"/>
  <c r="J51"/>
  <c r="N127" i="132"/>
  <c r="R127" s="1"/>
  <c r="J127"/>
  <c r="N218" i="84"/>
  <c r="R218" s="1"/>
  <c r="J218"/>
  <c r="L213" i="86"/>
  <c r="P213" s="1"/>
  <c r="T213" s="1"/>
  <c r="L118" i="132"/>
  <c r="P118" s="1"/>
  <c r="T118" s="1"/>
  <c r="N48" i="137"/>
  <c r="R48" s="1"/>
  <c r="J48"/>
  <c r="M217" i="84"/>
  <c r="Q217" s="1"/>
  <c r="N139" i="109"/>
  <c r="R139" s="1"/>
  <c r="J139"/>
  <c r="L105" i="132"/>
  <c r="P105" s="1"/>
  <c r="T105" s="1"/>
  <c r="L113" i="123"/>
  <c r="P113" s="1"/>
  <c r="T113" s="1"/>
  <c r="M50" i="137"/>
  <c r="Q50" s="1"/>
  <c r="L117" i="132"/>
  <c r="P117" s="1"/>
  <c r="T117" s="1"/>
  <c r="L119" i="123"/>
  <c r="P119" s="1"/>
  <c r="T119" s="1"/>
  <c r="L101" i="132"/>
  <c r="P101" s="1"/>
  <c r="T101" s="1"/>
  <c r="L111"/>
  <c r="P111" s="1"/>
  <c r="T111" s="1"/>
  <c r="N128"/>
  <c r="R128" s="1"/>
  <c r="J128"/>
  <c r="M140" i="109"/>
  <c r="Q140" s="1"/>
  <c r="L115" i="124"/>
  <c r="P115" s="1"/>
  <c r="T115" s="1"/>
  <c r="L206" i="86"/>
  <c r="P206" s="1"/>
  <c r="T206" s="1"/>
  <c r="L100" i="132"/>
  <c r="P100" s="1"/>
  <c r="T100" s="1"/>
  <c r="L208" i="86"/>
  <c r="P208" s="1"/>
  <c r="T208" s="1"/>
  <c r="L106" i="132"/>
  <c r="P106" s="1"/>
  <c r="T106" s="1"/>
  <c r="N109" i="123"/>
  <c r="R109" s="1"/>
  <c r="J109"/>
  <c r="L116"/>
  <c r="P116" s="1"/>
  <c r="T116" s="1"/>
  <c r="L104" i="132"/>
  <c r="P104" s="1"/>
  <c r="T104" s="1"/>
  <c r="M129"/>
  <c r="Q129" s="1"/>
  <c r="L129"/>
  <c r="P129" s="1"/>
  <c r="T129" s="1"/>
  <c r="L109"/>
  <c r="P109" s="1"/>
  <c r="T109" s="1"/>
  <c r="L113"/>
  <c r="P113" s="1"/>
  <c r="T113" s="1"/>
  <c r="L114" i="124"/>
  <c r="P114" s="1"/>
  <c r="T114" s="1"/>
  <c r="L118" i="123"/>
  <c r="P118" s="1"/>
  <c r="T118" s="1"/>
  <c r="M200" i="86"/>
  <c r="Q200" s="1"/>
  <c r="L200"/>
  <c r="P200" s="1"/>
  <c r="T200" s="1"/>
  <c r="L102" i="132"/>
  <c r="P102" s="1"/>
  <c r="T102" s="1"/>
  <c r="L203" i="86"/>
  <c r="P203" s="1"/>
  <c r="T203" s="1"/>
  <c r="L108" i="132"/>
  <c r="P108" s="1"/>
  <c r="T108" s="1"/>
  <c r="L107"/>
  <c r="P107" s="1"/>
  <c r="T107" s="1"/>
  <c r="M125"/>
  <c r="Q125" s="1"/>
  <c r="L125"/>
  <c r="P125" s="1"/>
  <c r="T125" s="1"/>
  <c r="M201" i="86"/>
  <c r="Q201" s="1"/>
  <c r="L201"/>
  <c r="P201" s="1"/>
  <c r="T201" s="1"/>
  <c r="N110" i="123"/>
  <c r="R110" s="1"/>
  <c r="J110"/>
  <c r="M130" i="132"/>
  <c r="Q130" s="1"/>
  <c r="L130"/>
  <c r="P130" s="1"/>
  <c r="T130" s="1"/>
  <c r="N200" i="86"/>
  <c r="R200" s="1"/>
  <c r="J200"/>
  <c r="M131" i="132"/>
  <c r="Q131" s="1"/>
  <c r="L131"/>
  <c r="P131" s="1"/>
  <c r="T131" s="1"/>
  <c r="N109" i="124"/>
  <c r="R109" s="1"/>
  <c r="J109"/>
  <c r="L120" i="132"/>
  <c r="P120" s="1"/>
  <c r="T120" s="1"/>
  <c r="L112" i="123"/>
  <c r="P112" s="1"/>
  <c r="T112" s="1"/>
  <c r="J197" i="86"/>
  <c r="N197"/>
  <c r="R197" s="1"/>
  <c r="M109" i="123"/>
  <c r="Q109" s="1"/>
  <c r="N131" i="132"/>
  <c r="R131" s="1"/>
  <c r="J131"/>
  <c r="N199" i="86"/>
  <c r="R199" s="1"/>
  <c r="J199"/>
  <c r="J110" i="124"/>
  <c r="N110"/>
  <c r="R110" s="1"/>
  <c r="L117" i="123"/>
  <c r="P117" s="1"/>
  <c r="T117" s="1"/>
  <c r="L204" i="86"/>
  <c r="P204" s="1"/>
  <c r="T204" s="1"/>
  <c r="M139" i="109"/>
  <c r="Q139" s="1"/>
  <c r="M197" i="86"/>
  <c r="Q197" s="1"/>
  <c r="M110" i="123"/>
  <c r="Q110" s="1"/>
  <c r="L110"/>
  <c r="P110" s="1"/>
  <c r="T110" s="1"/>
  <c r="M121" i="132"/>
  <c r="Q121" s="1"/>
  <c r="L121"/>
  <c r="P121" s="1"/>
  <c r="T121" s="1"/>
  <c r="M199" i="86"/>
  <c r="Q199" s="1"/>
  <c r="L116" i="132"/>
  <c r="P116" s="1"/>
  <c r="T116" s="1"/>
  <c r="L111" i="124"/>
  <c r="P111" s="1"/>
  <c r="T111" s="1"/>
  <c r="L111" i="123"/>
  <c r="P111" s="1"/>
  <c r="T111" s="1"/>
  <c r="N202" i="86"/>
  <c r="R202" s="1"/>
  <c r="J202"/>
  <c r="N140" i="109"/>
  <c r="R140" s="1"/>
  <c r="J140"/>
  <c r="N130" i="132"/>
  <c r="R130" s="1"/>
  <c r="J130"/>
  <c r="M132"/>
  <c r="Q132" s="1"/>
  <c r="L132"/>
  <c r="P132" s="1"/>
  <c r="T132" s="1"/>
  <c r="N121"/>
  <c r="R121" s="1"/>
  <c r="J121"/>
  <c r="M109" i="124"/>
  <c r="Q109" s="1"/>
  <c r="M202" i="86"/>
  <c r="Q202" s="1"/>
  <c r="L202"/>
  <c r="P202" s="1"/>
  <c r="T202" s="1"/>
  <c r="N132" i="132"/>
  <c r="R132" s="1"/>
  <c r="J132"/>
  <c r="M110" i="124"/>
  <c r="Q110" s="1"/>
  <c r="L212" i="86"/>
  <c r="P212" s="1"/>
  <c r="T212" s="1"/>
  <c r="L115" i="123"/>
  <c r="P115" s="1"/>
  <c r="T115" s="1"/>
  <c r="J50" i="139"/>
  <c r="N50"/>
  <c r="R50" s="1"/>
  <c r="N129" i="132"/>
  <c r="R129" s="1"/>
  <c r="J129"/>
  <c r="N198" i="86"/>
  <c r="R198" s="1"/>
  <c r="J198"/>
  <c r="M128" i="132"/>
  <c r="Q128" s="1"/>
  <c r="L128"/>
  <c r="P128" s="1"/>
  <c r="T128" s="1"/>
  <c r="M122"/>
  <c r="Q122" s="1"/>
  <c r="L122"/>
  <c r="P122" s="1"/>
  <c r="T122" s="1"/>
  <c r="N122"/>
  <c r="R122" s="1"/>
  <c r="J122"/>
  <c r="M123"/>
  <c r="Q123" s="1"/>
  <c r="L123"/>
  <c r="P123" s="1"/>
  <c r="T123" s="1"/>
  <c r="M198" i="86"/>
  <c r="Q198" s="1"/>
  <c r="L113" i="124"/>
  <c r="P113" s="1"/>
  <c r="T113" s="1"/>
  <c r="N196" i="86"/>
  <c r="R196" s="1"/>
  <c r="J196"/>
  <c r="N123" i="132"/>
  <c r="R123" s="1"/>
  <c r="J123"/>
  <c r="N107" i="123"/>
  <c r="R107" s="1"/>
  <c r="J107"/>
  <c r="J49" i="137"/>
  <c r="N49"/>
  <c r="R49" s="1"/>
  <c r="M196" i="86"/>
  <c r="Q196" s="1"/>
  <c r="M107" i="123"/>
  <c r="Q107" s="1"/>
  <c r="M49" i="137"/>
  <c r="Q49" s="1"/>
  <c r="L119" i="132"/>
  <c r="P119" s="1"/>
  <c r="T119" s="1"/>
  <c r="L120" i="124"/>
  <c r="P120" s="1"/>
  <c r="T120" s="1"/>
  <c r="M124" i="132"/>
  <c r="Q124" s="1"/>
  <c r="L124"/>
  <c r="P124" s="1"/>
  <c r="T124" s="1"/>
  <c r="N49" i="139"/>
  <c r="R49" s="1"/>
  <c r="J49"/>
  <c r="N50" i="137"/>
  <c r="R50" s="1"/>
  <c r="J50"/>
  <c r="L114" i="123"/>
  <c r="P114" s="1"/>
  <c r="T114" s="1"/>
  <c r="L210" i="86"/>
  <c r="P210" s="1"/>
  <c r="T210" s="1"/>
  <c r="J124" i="132"/>
  <c r="N124"/>
  <c r="R124" s="1"/>
  <c r="M49" i="139"/>
  <c r="Q49" s="1"/>
  <c r="N51" i="137"/>
  <c r="R51" s="1"/>
  <c r="J51"/>
  <c r="N201" i="86"/>
  <c r="R201" s="1"/>
  <c r="J201"/>
  <c r="L119" i="124"/>
  <c r="P119" s="1"/>
  <c r="T119" s="1"/>
  <c r="L110" i="132"/>
  <c r="P110" s="1"/>
  <c r="T110" s="1"/>
  <c r="I202" i="86"/>
  <c r="AG7" i="169"/>
  <c r="AG2"/>
  <c r="W1" s="1"/>
  <c r="AG3"/>
  <c r="W2" s="1"/>
  <c r="AG4"/>
  <c r="W3" s="1"/>
  <c r="AU5"/>
  <c r="AI5"/>
  <c r="AJ5"/>
  <c r="AK5"/>
  <c r="AL5"/>
  <c r="AM5"/>
  <c r="AN5"/>
  <c r="AO5"/>
  <c r="P64"/>
  <c r="T64" s="1"/>
  <c r="AP5"/>
  <c r="AQ5"/>
  <c r="AR5"/>
  <c r="AS5"/>
  <c r="AT5"/>
  <c r="AH5"/>
  <c r="AG9"/>
  <c r="AS6"/>
  <c r="AT6"/>
  <c r="AH6"/>
  <c r="AU6"/>
  <c r="AI6"/>
  <c r="AJ6"/>
  <c r="AK6"/>
  <c r="AL6"/>
  <c r="AM6"/>
  <c r="AN6"/>
  <c r="AO6"/>
  <c r="AP6"/>
  <c r="AQ6"/>
  <c r="AR6"/>
  <c r="AG8"/>
  <c r="I121" i="132"/>
  <c r="I129"/>
  <c r="I122"/>
  <c r="I124"/>
  <c r="I132"/>
  <c r="I125"/>
  <c r="I131"/>
  <c r="I11" i="160"/>
  <c r="I127" i="132"/>
  <c r="I74" i="158"/>
  <c r="I86" i="160"/>
  <c r="I128" i="132"/>
  <c r="I200" i="86"/>
  <c r="I123" i="132"/>
  <c r="J97"/>
  <c r="J48" i="159"/>
  <c r="I11"/>
  <c r="AC83" i="126"/>
  <c r="AD83" s="1"/>
  <c r="AG9" i="168"/>
  <c r="AG4"/>
  <c r="W3" s="1"/>
  <c r="AG8"/>
  <c r="AN5"/>
  <c r="AM5"/>
  <c r="AL5"/>
  <c r="K81" i="126" s="1"/>
  <c r="AK5" i="168"/>
  <c r="J81" i="126" s="1"/>
  <c r="AJ5" i="168"/>
  <c r="I81" i="126" s="1"/>
  <c r="AI5" i="168"/>
  <c r="H81" i="126" s="1"/>
  <c r="AH5" i="168"/>
  <c r="G81" i="126" s="1"/>
  <c r="P64" i="168"/>
  <c r="T64" s="1"/>
  <c r="AU5"/>
  <c r="AT5"/>
  <c r="AS5"/>
  <c r="AP5"/>
  <c r="AR5"/>
  <c r="AQ5"/>
  <c r="AO5"/>
  <c r="AT6"/>
  <c r="AS6"/>
  <c r="AR6"/>
  <c r="AQ6"/>
  <c r="AP6"/>
  <c r="AO6"/>
  <c r="AN6"/>
  <c r="AM6"/>
  <c r="AL6"/>
  <c r="K82" i="126" s="1"/>
  <c r="AK6" i="168"/>
  <c r="J82" i="126" s="1"/>
  <c r="AJ6" i="168"/>
  <c r="I82" i="126" s="1"/>
  <c r="AI6" i="168"/>
  <c r="H82" i="126" s="1"/>
  <c r="AH6" i="168"/>
  <c r="G82" i="126" s="1"/>
  <c r="AU6" i="168"/>
  <c r="AG7"/>
  <c r="AG2"/>
  <c r="W1" s="1"/>
  <c r="AG3"/>
  <c r="W2" s="1"/>
  <c r="AC80" i="126"/>
  <c r="AD80" s="1"/>
  <c r="AC77"/>
  <c r="AD77" s="1"/>
  <c r="AC74"/>
  <c r="AD74" s="1"/>
  <c r="AG9" i="167"/>
  <c r="AG4"/>
  <c r="W3" s="1"/>
  <c r="AG3"/>
  <c r="W2" s="1"/>
  <c r="AR6"/>
  <c r="AT6"/>
  <c r="AS6"/>
  <c r="AG8"/>
  <c r="AU6"/>
  <c r="AH6"/>
  <c r="G79" i="126" s="1"/>
  <c r="AI6" i="167"/>
  <c r="H79" i="126" s="1"/>
  <c r="AJ6" i="167"/>
  <c r="I79" i="126" s="1"/>
  <c r="AG2" i="167"/>
  <c r="W1" s="1"/>
  <c r="AK6"/>
  <c r="J79" i="126" s="1"/>
  <c r="AL6" i="167"/>
  <c r="K79" i="126" s="1"/>
  <c r="AM6" i="167"/>
  <c r="L79" i="126" s="1"/>
  <c r="AN6" i="167"/>
  <c r="M79" i="126" s="1"/>
  <c r="AN5" i="167"/>
  <c r="M78" i="126" s="1"/>
  <c r="AM5" i="167"/>
  <c r="L78" i="126" s="1"/>
  <c r="AL5" i="167"/>
  <c r="K78" i="126" s="1"/>
  <c r="AK5" i="167"/>
  <c r="J78" i="126" s="1"/>
  <c r="AJ5" i="167"/>
  <c r="I78" i="126" s="1"/>
  <c r="AI5" i="167"/>
  <c r="H78" i="126" s="1"/>
  <c r="AH5" i="167"/>
  <c r="G78" i="126" s="1"/>
  <c r="P64" i="167"/>
  <c r="T64" s="1"/>
  <c r="AS5"/>
  <c r="AU5"/>
  <c r="AT5"/>
  <c r="AR5"/>
  <c r="AP5"/>
  <c r="O78" i="126" s="1"/>
  <c r="AQ5" i="167"/>
  <c r="AO5"/>
  <c r="N78" i="126" s="1"/>
  <c r="AO6" i="167"/>
  <c r="N79" i="126" s="1"/>
  <c r="AP6" i="167"/>
  <c r="O79" i="126" s="1"/>
  <c r="AQ6" i="167"/>
  <c r="AG7"/>
  <c r="AG9" i="166"/>
  <c r="AP6"/>
  <c r="O73" i="126" s="1"/>
  <c r="AM6" i="166"/>
  <c r="L73" i="126" s="1"/>
  <c r="AL6" i="166"/>
  <c r="K73" i="126" s="1"/>
  <c r="AO6" i="166"/>
  <c r="N73" i="126" s="1"/>
  <c r="AG2" i="166"/>
  <c r="W1" s="1"/>
  <c r="AK6"/>
  <c r="J73" i="126" s="1"/>
  <c r="AI6" i="166"/>
  <c r="H73" i="126" s="1"/>
  <c r="AH6" i="166"/>
  <c r="G73" i="126" s="1"/>
  <c r="AG7" i="166"/>
  <c r="AG3"/>
  <c r="W2" s="1"/>
  <c r="AN6"/>
  <c r="M73" i="126" s="1"/>
  <c r="AU6" i="166"/>
  <c r="AT6"/>
  <c r="AG4"/>
  <c r="W3" s="1"/>
  <c r="AK5"/>
  <c r="J72" i="126" s="1"/>
  <c r="AJ5" i="166"/>
  <c r="I72" i="126" s="1"/>
  <c r="AI5" i="166"/>
  <c r="H72" i="126" s="1"/>
  <c r="AH5" i="166"/>
  <c r="G72" i="126" s="1"/>
  <c r="P66" i="166"/>
  <c r="T66" s="1"/>
  <c r="AU5"/>
  <c r="AT5"/>
  <c r="AS5"/>
  <c r="AR5"/>
  <c r="AQ5"/>
  <c r="AP5"/>
  <c r="O72" i="126" s="1"/>
  <c r="AO5" i="166"/>
  <c r="N72" i="126" s="1"/>
  <c r="AN5" i="166"/>
  <c r="M72" i="126" s="1"/>
  <c r="AL5" i="166"/>
  <c r="K72" i="126" s="1"/>
  <c r="AM5" i="166"/>
  <c r="L72" i="126" s="1"/>
  <c r="AS6" i="166"/>
  <c r="AG8"/>
  <c r="AR6"/>
  <c r="AQ6"/>
  <c r="AJ6"/>
  <c r="I73" i="126" s="1"/>
  <c r="I31" i="160"/>
  <c r="L63"/>
  <c r="P63" s="1"/>
  <c r="T63" s="1"/>
  <c r="J71"/>
  <c r="I86" i="159"/>
  <c r="L58" i="158"/>
  <c r="P58" s="1"/>
  <c r="T58" s="1"/>
  <c r="J85" i="159"/>
  <c r="I31"/>
  <c r="J37"/>
  <c r="I36"/>
  <c r="I56"/>
  <c r="J12"/>
  <c r="L67"/>
  <c r="P67" s="1"/>
  <c r="T67" s="1"/>
  <c r="L83"/>
  <c r="P83" s="1"/>
  <c r="T83" s="1"/>
  <c r="J30" i="160"/>
  <c r="L83"/>
  <c r="P83" s="1"/>
  <c r="T83" s="1"/>
  <c r="M31"/>
  <c r="Q31" s="1"/>
  <c r="L47"/>
  <c r="P47" s="1"/>
  <c r="T47" s="1"/>
  <c r="I62"/>
  <c r="J67"/>
  <c r="L43"/>
  <c r="P43" s="1"/>
  <c r="T43" s="1"/>
  <c r="AG8" i="164"/>
  <c r="AK5"/>
  <c r="J75" i="126" s="1"/>
  <c r="AJ5" i="164"/>
  <c r="I75" i="126" s="1"/>
  <c r="AI5" i="164"/>
  <c r="H75" i="126" s="1"/>
  <c r="AH5" i="164"/>
  <c r="G75" i="126" s="1"/>
  <c r="P64" i="164"/>
  <c r="T64" s="1"/>
  <c r="AN5"/>
  <c r="M75" i="126" s="1"/>
  <c r="AU5" i="164"/>
  <c r="AT5"/>
  <c r="AS5"/>
  <c r="AR5"/>
  <c r="AM5"/>
  <c r="L75" i="126" s="1"/>
  <c r="AQ5" i="164"/>
  <c r="P75" i="126" s="1"/>
  <c r="AP5" i="164"/>
  <c r="O75" i="126" s="1"/>
  <c r="AO5" i="164"/>
  <c r="N75" i="126" s="1"/>
  <c r="AL5" i="164"/>
  <c r="K75" i="126" s="1"/>
  <c r="AQ6" i="164"/>
  <c r="P76" i="126" s="1"/>
  <c r="AP6" i="164"/>
  <c r="O76" i="126" s="1"/>
  <c r="AJ6" i="164"/>
  <c r="I76" i="126" s="1"/>
  <c r="AO6" i="164"/>
  <c r="N76" i="126" s="1"/>
  <c r="AN6" i="164"/>
  <c r="M76" i="126" s="1"/>
  <c r="AM6" i="164"/>
  <c r="L76" i="126" s="1"/>
  <c r="AL6" i="164"/>
  <c r="K76" i="126" s="1"/>
  <c r="AK6" i="164"/>
  <c r="J76" i="126" s="1"/>
  <c r="AI6" i="164"/>
  <c r="H76" i="126" s="1"/>
  <c r="AT6" i="164"/>
  <c r="AH6"/>
  <c r="G76" i="126" s="1"/>
  <c r="AS6" i="164"/>
  <c r="AU6"/>
  <c r="AR6"/>
  <c r="AG7"/>
  <c r="AG2"/>
  <c r="W1" s="1"/>
  <c r="AG9"/>
  <c r="AG3"/>
  <c r="W2" s="1"/>
  <c r="AG4"/>
  <c r="W3" s="1"/>
  <c r="AC65" i="126"/>
  <c r="AD65" s="1"/>
  <c r="AC71"/>
  <c r="AD71" s="1"/>
  <c r="AC68"/>
  <c r="AD68" s="1"/>
  <c r="L21" i="160"/>
  <c r="P21" s="1"/>
  <c r="T21" s="1"/>
  <c r="AG9" i="161"/>
  <c r="AG7" i="163"/>
  <c r="L20" i="160"/>
  <c r="P20" s="1"/>
  <c r="T20" s="1"/>
  <c r="AG2" i="163"/>
  <c r="W1" s="1"/>
  <c r="AG8"/>
  <c r="AS6"/>
  <c r="R70" i="126" s="1"/>
  <c r="AR6" i="163"/>
  <c r="Q70" i="126" s="1"/>
  <c r="AQ6" i="163"/>
  <c r="P70" i="126" s="1"/>
  <c r="AP6" i="163"/>
  <c r="O70" i="126" s="1"/>
  <c r="AO6" i="163"/>
  <c r="N70" i="126" s="1"/>
  <c r="AM6" i="163"/>
  <c r="L70" i="126" s="1"/>
  <c r="AN6" i="163"/>
  <c r="M70" i="126" s="1"/>
  <c r="AL6" i="163"/>
  <c r="K70" i="126" s="1"/>
  <c r="AK6" i="163"/>
  <c r="J70" i="126" s="1"/>
  <c r="AJ6" i="163"/>
  <c r="I70" i="126" s="1"/>
  <c r="AI6" i="163"/>
  <c r="H70" i="126" s="1"/>
  <c r="AH6" i="163"/>
  <c r="G70" i="126" s="1"/>
  <c r="AT6" i="163"/>
  <c r="S70" i="126" s="1"/>
  <c r="AU6" i="163"/>
  <c r="T70" i="126" s="1"/>
  <c r="AG9" i="163"/>
  <c r="AG3"/>
  <c r="W2" s="1"/>
  <c r="AG4"/>
  <c r="W3" s="1"/>
  <c r="AL5"/>
  <c r="K69" i="126" s="1"/>
  <c r="AK5" i="163"/>
  <c r="J69" i="126" s="1"/>
  <c r="AJ5" i="163"/>
  <c r="I69" i="126" s="1"/>
  <c r="AI5" i="163"/>
  <c r="H69" i="126" s="1"/>
  <c r="AH5" i="163"/>
  <c r="G69" i="126" s="1"/>
  <c r="P64" i="163"/>
  <c r="T64" s="1"/>
  <c r="AP5"/>
  <c r="O69" i="126" s="1"/>
  <c r="AN5" i="163"/>
  <c r="M69" i="126" s="1"/>
  <c r="AU5" i="163"/>
  <c r="T69" i="126" s="1"/>
  <c r="AT5" i="163"/>
  <c r="S69" i="126" s="1"/>
  <c r="AS5" i="163"/>
  <c r="R69" i="126" s="1"/>
  <c r="AQ5" i="163"/>
  <c r="P69" i="126" s="1"/>
  <c r="AM5" i="163"/>
  <c r="L69" i="126" s="1"/>
  <c r="AR5" i="163"/>
  <c r="Q69" i="126" s="1"/>
  <c r="AO5" i="163"/>
  <c r="N69" i="126" s="1"/>
  <c r="AG3" i="162"/>
  <c r="W2" s="1"/>
  <c r="AG8"/>
  <c r="AM5"/>
  <c r="L66" i="126" s="1"/>
  <c r="AI5" i="162"/>
  <c r="H66" i="126" s="1"/>
  <c r="P64" i="162"/>
  <c r="T64" s="1"/>
  <c r="AT5"/>
  <c r="S66" i="126" s="1"/>
  <c r="AR5" i="162"/>
  <c r="Q66" i="126" s="1"/>
  <c r="AO5" i="162"/>
  <c r="N66" i="126" s="1"/>
  <c r="AU5" i="162"/>
  <c r="T66" i="126" s="1"/>
  <c r="AS5" i="162"/>
  <c r="R66" i="126" s="1"/>
  <c r="AQ5" i="162"/>
  <c r="P66" i="126" s="1"/>
  <c r="AP5" i="162"/>
  <c r="O66" i="126" s="1"/>
  <c r="AN5" i="162"/>
  <c r="M66" i="126" s="1"/>
  <c r="AL5" i="162"/>
  <c r="K66" i="126" s="1"/>
  <c r="AH5" i="162"/>
  <c r="G66" i="126" s="1"/>
  <c r="AK5" i="162"/>
  <c r="J66" i="126" s="1"/>
  <c r="AJ5" i="162"/>
  <c r="I66" i="126" s="1"/>
  <c r="AS6" i="162"/>
  <c r="R67" i="126" s="1"/>
  <c r="AO6" i="162"/>
  <c r="N67" i="126" s="1"/>
  <c r="AK6" i="162"/>
  <c r="J67" i="126" s="1"/>
  <c r="AI6" i="162"/>
  <c r="H67" i="126" s="1"/>
  <c r="AU6" i="162"/>
  <c r="T67" i="126" s="1"/>
  <c r="AM6" i="162"/>
  <c r="L67" i="126" s="1"/>
  <c r="AL6" i="162"/>
  <c r="K67" i="126" s="1"/>
  <c r="AJ6" i="162"/>
  <c r="I67" i="126" s="1"/>
  <c r="AH6" i="162"/>
  <c r="G67" i="126" s="1"/>
  <c r="AT6" i="162"/>
  <c r="S67" i="126" s="1"/>
  <c r="AR6" i="162"/>
  <c r="Q67" i="126" s="1"/>
  <c r="AQ6" i="162"/>
  <c r="P67" i="126" s="1"/>
  <c r="AP6" i="162"/>
  <c r="O67" i="126" s="1"/>
  <c r="AN6" i="162"/>
  <c r="M67" i="126" s="1"/>
  <c r="AG9" i="162"/>
  <c r="AG2"/>
  <c r="W1" s="1"/>
  <c r="AG4"/>
  <c r="W3" s="1"/>
  <c r="AG7"/>
  <c r="AG4" i="161"/>
  <c r="W3" s="1"/>
  <c r="AG3"/>
  <c r="W2" s="1"/>
  <c r="AG8"/>
  <c r="AG7"/>
  <c r="AG2"/>
  <c r="W1" s="1"/>
  <c r="AM5"/>
  <c r="L63" i="126" s="1"/>
  <c r="AL5" i="161"/>
  <c r="K63" i="126" s="1"/>
  <c r="AK5" i="161"/>
  <c r="J63" i="126" s="1"/>
  <c r="AH5" i="161"/>
  <c r="G63" i="126" s="1"/>
  <c r="AJ5" i="161"/>
  <c r="I63" i="126" s="1"/>
  <c r="AI5" i="161"/>
  <c r="H63" i="126" s="1"/>
  <c r="P64" i="161"/>
  <c r="T64" s="1"/>
  <c r="AN5"/>
  <c r="M63" i="126" s="1"/>
  <c r="AU5" i="161"/>
  <c r="T63" i="126" s="1"/>
  <c r="AT5" i="161"/>
  <c r="S63" i="126" s="1"/>
  <c r="AS5" i="161"/>
  <c r="R63" i="126" s="1"/>
  <c r="AR5" i="161"/>
  <c r="Q63" i="126" s="1"/>
  <c r="AQ5" i="161"/>
  <c r="P63" i="126" s="1"/>
  <c r="AO5" i="161"/>
  <c r="N63" i="126" s="1"/>
  <c r="AP5" i="161"/>
  <c r="O63" i="126" s="1"/>
  <c r="AS6" i="161"/>
  <c r="R64" i="126" s="1"/>
  <c r="AR6" i="161"/>
  <c r="Q64" i="126" s="1"/>
  <c r="AQ6" i="161"/>
  <c r="P64" i="126" s="1"/>
  <c r="AP6" i="161"/>
  <c r="O64" i="126" s="1"/>
  <c r="AO6" i="161"/>
  <c r="N64" i="126" s="1"/>
  <c r="AN6" i="161"/>
  <c r="M64" i="126" s="1"/>
  <c r="AM6" i="161"/>
  <c r="L64" i="126" s="1"/>
  <c r="AL6" i="161"/>
  <c r="K64" i="126" s="1"/>
  <c r="AK6" i="161"/>
  <c r="J64" i="126" s="1"/>
  <c r="AJ6" i="161"/>
  <c r="I64" i="126" s="1"/>
  <c r="AI6" i="161"/>
  <c r="H64" i="126" s="1"/>
  <c r="AH6" i="161"/>
  <c r="G64" i="126" s="1"/>
  <c r="AT6" i="161"/>
  <c r="S64" i="126" s="1"/>
  <c r="AU6" i="161"/>
  <c r="T64" i="126" s="1"/>
  <c r="I25" i="158"/>
  <c r="J43" i="160"/>
  <c r="M47"/>
  <c r="Q47" s="1"/>
  <c r="I108" i="132"/>
  <c r="AT3" i="160"/>
  <c r="J78" i="158"/>
  <c r="I212" i="86"/>
  <c r="J77" i="159"/>
  <c r="I118" i="124"/>
  <c r="J49" i="159"/>
  <c r="J10" i="158"/>
  <c r="AQ2"/>
  <c r="I117" i="123"/>
  <c r="I17" i="158"/>
  <c r="L55" i="159"/>
  <c r="P55" s="1"/>
  <c r="T55" s="1"/>
  <c r="L59" i="160"/>
  <c r="P59" s="1"/>
  <c r="T59" s="1"/>
  <c r="L67"/>
  <c r="P67" s="1"/>
  <c r="T67" s="1"/>
  <c r="I126" i="132"/>
  <c r="I120" i="124"/>
  <c r="I119" i="123"/>
  <c r="I113"/>
  <c r="I213" i="86"/>
  <c r="J66" i="158"/>
  <c r="I101" i="132"/>
  <c r="I105"/>
  <c r="I42" i="158"/>
  <c r="J65" i="159"/>
  <c r="L28" i="160"/>
  <c r="P28" s="1"/>
  <c r="T28" s="1"/>
  <c r="L32"/>
  <c r="P32" s="1"/>
  <c r="T32" s="1"/>
  <c r="M59"/>
  <c r="Q59" s="1"/>
  <c r="I82"/>
  <c r="I130" i="132"/>
  <c r="I116" i="123"/>
  <c r="AQ2" i="160"/>
  <c r="I119" i="124"/>
  <c r="J28" i="159"/>
  <c r="I38"/>
  <c r="J51" i="160"/>
  <c r="I106" i="132"/>
  <c r="L98"/>
  <c r="P98" s="1"/>
  <c r="T98" s="1"/>
  <c r="I110"/>
  <c r="J35" i="158"/>
  <c r="I52" i="159"/>
  <c r="I114" i="132"/>
  <c r="I110" i="123"/>
  <c r="L99" i="132"/>
  <c r="P99" s="1"/>
  <c r="T99" s="1"/>
  <c r="L97"/>
  <c r="P97" s="1"/>
  <c r="T97" s="1"/>
  <c r="N12" i="159"/>
  <c r="R12" s="1"/>
  <c r="AH2" i="160"/>
  <c r="I205" i="86"/>
  <c r="I97" i="132"/>
  <c r="N97"/>
  <c r="R97" s="1"/>
  <c r="L10" i="160"/>
  <c r="P10" s="1"/>
  <c r="T10" s="1"/>
  <c r="I201" i="86"/>
  <c r="M98" i="132"/>
  <c r="Q98" s="1"/>
  <c r="M10" i="158"/>
  <c r="Q10" s="1"/>
  <c r="AT4" i="160"/>
  <c r="S62" i="126" s="1"/>
  <c r="J75" i="160"/>
  <c r="L71"/>
  <c r="P71" s="1"/>
  <c r="T71" s="1"/>
  <c r="AU3"/>
  <c r="L75"/>
  <c r="P75" s="1"/>
  <c r="T75" s="1"/>
  <c r="J79"/>
  <c r="AU4"/>
  <c r="T62" i="126" s="1"/>
  <c r="J39" i="160"/>
  <c r="L79"/>
  <c r="P79" s="1"/>
  <c r="T79" s="1"/>
  <c r="AU2"/>
  <c r="J83"/>
  <c r="AR4"/>
  <c r="Q62" i="126" s="1"/>
  <c r="L31" i="160"/>
  <c r="P31" s="1"/>
  <c r="T31" s="1"/>
  <c r="J47"/>
  <c r="L87"/>
  <c r="P87" s="1"/>
  <c r="T87" s="1"/>
  <c r="J11"/>
  <c r="J80"/>
  <c r="AM3"/>
  <c r="M11"/>
  <c r="Q11" s="1"/>
  <c r="AN2"/>
  <c r="J55"/>
  <c r="I70"/>
  <c r="L51"/>
  <c r="P51" s="1"/>
  <c r="T51" s="1"/>
  <c r="I74"/>
  <c r="J84"/>
  <c r="I19"/>
  <c r="L55"/>
  <c r="P55" s="1"/>
  <c r="T55" s="1"/>
  <c r="J59"/>
  <c r="AP2"/>
  <c r="L15"/>
  <c r="P15" s="1"/>
  <c r="T15" s="1"/>
  <c r="I78"/>
  <c r="J63"/>
  <c r="L18" i="159"/>
  <c r="P18" s="1"/>
  <c r="T18" s="1"/>
  <c r="N49"/>
  <c r="R49" s="1"/>
  <c r="AK3"/>
  <c r="I27"/>
  <c r="AR3"/>
  <c r="L63"/>
  <c r="P63" s="1"/>
  <c r="T63" s="1"/>
  <c r="AT3"/>
  <c r="M67"/>
  <c r="Q67" s="1"/>
  <c r="AU3"/>
  <c r="I42"/>
  <c r="L59"/>
  <c r="P59" s="1"/>
  <c r="T59" s="1"/>
  <c r="I82"/>
  <c r="I34"/>
  <c r="N77"/>
  <c r="R77" s="1"/>
  <c r="I19"/>
  <c r="L47"/>
  <c r="P47" s="1"/>
  <c r="T47" s="1"/>
  <c r="L51"/>
  <c r="P51" s="1"/>
  <c r="T51" s="1"/>
  <c r="I78"/>
  <c r="M55"/>
  <c r="Q55" s="1"/>
  <c r="J69"/>
  <c r="I25"/>
  <c r="I74"/>
  <c r="M47"/>
  <c r="Q47" s="1"/>
  <c r="I60"/>
  <c r="L79"/>
  <c r="P79" s="1"/>
  <c r="T79" s="1"/>
  <c r="AR4"/>
  <c r="Q59" i="126" s="1"/>
  <c r="I70" i="159"/>
  <c r="L75"/>
  <c r="P75" s="1"/>
  <c r="T75" s="1"/>
  <c r="I66"/>
  <c r="L22"/>
  <c r="P22" s="1"/>
  <c r="T22" s="1"/>
  <c r="M49" i="160"/>
  <c r="Q49" s="1"/>
  <c r="L49"/>
  <c r="P49" s="1"/>
  <c r="T49" s="1"/>
  <c r="I49"/>
  <c r="AK3"/>
  <c r="L23"/>
  <c r="P23" s="1"/>
  <c r="T23" s="1"/>
  <c r="N30"/>
  <c r="R30" s="1"/>
  <c r="I30"/>
  <c r="L35"/>
  <c r="P35" s="1"/>
  <c r="T35" s="1"/>
  <c r="N38"/>
  <c r="R38" s="1"/>
  <c r="J38"/>
  <c r="I15"/>
  <c r="I17"/>
  <c r="M17"/>
  <c r="Q17" s="1"/>
  <c r="J19"/>
  <c r="M56"/>
  <c r="Q56" s="1"/>
  <c r="L56"/>
  <c r="P56" s="1"/>
  <c r="T56" s="1"/>
  <c r="J56"/>
  <c r="I56"/>
  <c r="I66"/>
  <c r="AO3"/>
  <c r="N17"/>
  <c r="R17" s="1"/>
  <c r="J17"/>
  <c r="M28"/>
  <c r="Q28" s="1"/>
  <c r="I28"/>
  <c r="M41"/>
  <c r="Q41" s="1"/>
  <c r="L41"/>
  <c r="P41" s="1"/>
  <c r="T41" s="1"/>
  <c r="I41"/>
  <c r="M44"/>
  <c r="Q44" s="1"/>
  <c r="L44"/>
  <c r="P44" s="1"/>
  <c r="T44" s="1"/>
  <c r="J44"/>
  <c r="I44"/>
  <c r="I50"/>
  <c r="M50"/>
  <c r="Q50" s="1"/>
  <c r="L50"/>
  <c r="P50" s="1"/>
  <c r="T50" s="1"/>
  <c r="M53"/>
  <c r="Q53" s="1"/>
  <c r="L53"/>
  <c r="P53" s="1"/>
  <c r="T53" s="1"/>
  <c r="I53"/>
  <c r="AQ3"/>
  <c r="AH3"/>
  <c r="N66"/>
  <c r="R66" s="1"/>
  <c r="J66"/>
  <c r="M73"/>
  <c r="Q73" s="1"/>
  <c r="L73"/>
  <c r="P73" s="1"/>
  <c r="T73" s="1"/>
  <c r="I73"/>
  <c r="AP3"/>
  <c r="L19"/>
  <c r="P19" s="1"/>
  <c r="T19" s="1"/>
  <c r="N28"/>
  <c r="R28" s="1"/>
  <c r="J28"/>
  <c r="L38"/>
  <c r="P38" s="1"/>
  <c r="T38" s="1"/>
  <c r="N50"/>
  <c r="R50" s="1"/>
  <c r="J50"/>
  <c r="AR3"/>
  <c r="I13"/>
  <c r="M13"/>
  <c r="Q13" s="1"/>
  <c r="J15"/>
  <c r="N26"/>
  <c r="R26" s="1"/>
  <c r="I26"/>
  <c r="L30"/>
  <c r="P30" s="1"/>
  <c r="T30" s="1"/>
  <c r="L36"/>
  <c r="P36" s="1"/>
  <c r="T36" s="1"/>
  <c r="I36"/>
  <c r="M77"/>
  <c r="Q77" s="1"/>
  <c r="L77"/>
  <c r="P77" s="1"/>
  <c r="T77" s="1"/>
  <c r="I77"/>
  <c r="AS3"/>
  <c r="N13"/>
  <c r="R13" s="1"/>
  <c r="J13"/>
  <c r="L17"/>
  <c r="P17" s="1"/>
  <c r="T17" s="1"/>
  <c r="N36"/>
  <c r="R36" s="1"/>
  <c r="J36"/>
  <c r="N70"/>
  <c r="R70" s="1"/>
  <c r="J70"/>
  <c r="M24"/>
  <c r="Q24" s="1"/>
  <c r="I24"/>
  <c r="N24"/>
  <c r="R24" s="1"/>
  <c r="J24"/>
  <c r="I34"/>
  <c r="M34"/>
  <c r="Q34" s="1"/>
  <c r="M60"/>
  <c r="Q60" s="1"/>
  <c r="L60"/>
  <c r="P60" s="1"/>
  <c r="T60" s="1"/>
  <c r="J60"/>
  <c r="I60"/>
  <c r="AI4"/>
  <c r="H62" i="126" s="1"/>
  <c r="L26" i="160"/>
  <c r="P26" s="1"/>
  <c r="T26" s="1"/>
  <c r="N34"/>
  <c r="R34" s="1"/>
  <c r="J34"/>
  <c r="I42"/>
  <c r="M42"/>
  <c r="Q42" s="1"/>
  <c r="L42"/>
  <c r="P42" s="1"/>
  <c r="T42" s="1"/>
  <c r="I54"/>
  <c r="M54"/>
  <c r="Q54" s="1"/>
  <c r="L54"/>
  <c r="P54" s="1"/>
  <c r="T54" s="1"/>
  <c r="M57"/>
  <c r="Q57" s="1"/>
  <c r="L57"/>
  <c r="P57" s="1"/>
  <c r="T57" s="1"/>
  <c r="I57"/>
  <c r="N74"/>
  <c r="R74" s="1"/>
  <c r="J74"/>
  <c r="AJ2"/>
  <c r="N22"/>
  <c r="R22" s="1"/>
  <c r="I22"/>
  <c r="M81"/>
  <c r="Q81" s="1"/>
  <c r="L81"/>
  <c r="P81" s="1"/>
  <c r="T81" s="1"/>
  <c r="I81"/>
  <c r="AL2"/>
  <c r="L13"/>
  <c r="P13" s="1"/>
  <c r="T13" s="1"/>
  <c r="M36"/>
  <c r="Q36" s="1"/>
  <c r="AM2"/>
  <c r="AJ4"/>
  <c r="I62" i="126" s="1"/>
  <c r="L11" i="160"/>
  <c r="P11" s="1"/>
  <c r="T11" s="1"/>
  <c r="M20"/>
  <c r="Q20" s="1"/>
  <c r="I20"/>
  <c r="J22"/>
  <c r="N42"/>
  <c r="R42" s="1"/>
  <c r="J42"/>
  <c r="M45"/>
  <c r="Q45" s="1"/>
  <c r="L45"/>
  <c r="P45" s="1"/>
  <c r="T45" s="1"/>
  <c r="I45"/>
  <c r="M48"/>
  <c r="Q48" s="1"/>
  <c r="L48"/>
  <c r="P48" s="1"/>
  <c r="T48" s="1"/>
  <c r="J48"/>
  <c r="I48"/>
  <c r="N54"/>
  <c r="R54" s="1"/>
  <c r="J54"/>
  <c r="AN4"/>
  <c r="M62" i="126" s="1"/>
  <c r="N18" i="160"/>
  <c r="R18" s="1"/>
  <c r="I18"/>
  <c r="N20"/>
  <c r="R20" s="1"/>
  <c r="J20"/>
  <c r="L24"/>
  <c r="P24" s="1"/>
  <c r="T24" s="1"/>
  <c r="L39"/>
  <c r="P39" s="1"/>
  <c r="T39" s="1"/>
  <c r="M85"/>
  <c r="Q85" s="1"/>
  <c r="L85"/>
  <c r="P85" s="1"/>
  <c r="T85" s="1"/>
  <c r="I85"/>
  <c r="AO2"/>
  <c r="AO4"/>
  <c r="N62" i="126" s="1"/>
  <c r="L22" i="160"/>
  <c r="P22" s="1"/>
  <c r="T22" s="1"/>
  <c r="I29"/>
  <c r="M29"/>
  <c r="Q29" s="1"/>
  <c r="J31"/>
  <c r="L34"/>
  <c r="P34" s="1"/>
  <c r="T34" s="1"/>
  <c r="M16"/>
  <c r="Q16" s="1"/>
  <c r="I16"/>
  <c r="I27"/>
  <c r="N29"/>
  <c r="R29" s="1"/>
  <c r="J29"/>
  <c r="M37"/>
  <c r="Q37" s="1"/>
  <c r="L37"/>
  <c r="P37" s="1"/>
  <c r="T37" s="1"/>
  <c r="I37"/>
  <c r="N16"/>
  <c r="R16" s="1"/>
  <c r="J16"/>
  <c r="N37"/>
  <c r="R37" s="1"/>
  <c r="J37"/>
  <c r="M61"/>
  <c r="Q61" s="1"/>
  <c r="L61"/>
  <c r="P61" s="1"/>
  <c r="T61" s="1"/>
  <c r="I61"/>
  <c r="N14"/>
  <c r="R14" s="1"/>
  <c r="I14"/>
  <c r="AR2"/>
  <c r="L18"/>
  <c r="P18" s="1"/>
  <c r="T18" s="1"/>
  <c r="L40"/>
  <c r="P40" s="1"/>
  <c r="T40" s="1"/>
  <c r="I40"/>
  <c r="I58"/>
  <c r="M58"/>
  <c r="Q58" s="1"/>
  <c r="L58"/>
  <c r="P58" s="1"/>
  <c r="T58" s="1"/>
  <c r="M12"/>
  <c r="Q12" s="1"/>
  <c r="I12"/>
  <c r="J14"/>
  <c r="I23"/>
  <c r="I25"/>
  <c r="M25"/>
  <c r="Q25" s="1"/>
  <c r="J27"/>
  <c r="L29"/>
  <c r="P29" s="1"/>
  <c r="T29" s="1"/>
  <c r="I46"/>
  <c r="M46"/>
  <c r="Q46" s="1"/>
  <c r="L46"/>
  <c r="P46" s="1"/>
  <c r="T46" s="1"/>
  <c r="M52"/>
  <c r="Q52" s="1"/>
  <c r="L52"/>
  <c r="P52" s="1"/>
  <c r="T52" s="1"/>
  <c r="J52"/>
  <c r="I52"/>
  <c r="N58"/>
  <c r="R58" s="1"/>
  <c r="J58"/>
  <c r="N10"/>
  <c r="R10" s="1"/>
  <c r="I10"/>
  <c r="N12"/>
  <c r="R12" s="1"/>
  <c r="J12"/>
  <c r="L16"/>
  <c r="P16" s="1"/>
  <c r="T16" s="1"/>
  <c r="N25"/>
  <c r="R25" s="1"/>
  <c r="J25"/>
  <c r="N35"/>
  <c r="R35" s="1"/>
  <c r="I35"/>
  <c r="AS2"/>
  <c r="AK2"/>
  <c r="AI2"/>
  <c r="M65"/>
  <c r="Q65" s="1"/>
  <c r="L65"/>
  <c r="I65"/>
  <c r="AT2"/>
  <c r="L14"/>
  <c r="P14" s="1"/>
  <c r="T14" s="1"/>
  <c r="AP4"/>
  <c r="O62" i="126" s="1"/>
  <c r="AK4" i="160"/>
  <c r="J62" i="126" s="1"/>
  <c r="O35" i="160"/>
  <c r="S35" s="1"/>
  <c r="I21"/>
  <c r="M21"/>
  <c r="Q21" s="1"/>
  <c r="J23"/>
  <c r="M27"/>
  <c r="Q27" s="1"/>
  <c r="AS4"/>
  <c r="R62" i="126" s="1"/>
  <c r="N46" i="160"/>
  <c r="R46" s="1"/>
  <c r="J46"/>
  <c r="L27"/>
  <c r="P27" s="1"/>
  <c r="T27" s="1"/>
  <c r="AN3"/>
  <c r="AI3"/>
  <c r="J10"/>
  <c r="M32"/>
  <c r="Q32" s="1"/>
  <c r="I32"/>
  <c r="J35"/>
  <c r="M40"/>
  <c r="Q40" s="1"/>
  <c r="AJ3"/>
  <c r="L12"/>
  <c r="P12" s="1"/>
  <c r="T12" s="1"/>
  <c r="N21"/>
  <c r="R21" s="1"/>
  <c r="J21"/>
  <c r="L25"/>
  <c r="P25" s="1"/>
  <c r="T25" s="1"/>
  <c r="N32"/>
  <c r="R32" s="1"/>
  <c r="J32"/>
  <c r="I38"/>
  <c r="M38"/>
  <c r="Q38" s="1"/>
  <c r="N62"/>
  <c r="R62" s="1"/>
  <c r="J62"/>
  <c r="M69"/>
  <c r="Q69" s="1"/>
  <c r="L69"/>
  <c r="P69" s="1"/>
  <c r="T69" s="1"/>
  <c r="I69"/>
  <c r="AH4"/>
  <c r="G62" i="126" s="1"/>
  <c r="J78" i="160"/>
  <c r="J82"/>
  <c r="J86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L86"/>
  <c r="P86" s="1"/>
  <c r="T86" s="1"/>
  <c r="M62"/>
  <c r="Q62" s="1"/>
  <c r="M86"/>
  <c r="Q86" s="1"/>
  <c r="M66"/>
  <c r="Q66" s="1"/>
  <c r="M70"/>
  <c r="Q70" s="1"/>
  <c r="M74"/>
  <c r="Q74" s="1"/>
  <c r="M78"/>
  <c r="Q78" s="1"/>
  <c r="M82"/>
  <c r="Q82" s="1"/>
  <c r="AL4"/>
  <c r="K62" i="126" s="1"/>
  <c r="AM4" i="160"/>
  <c r="L62" i="126" s="1"/>
  <c r="J41" i="160"/>
  <c r="J45"/>
  <c r="J49"/>
  <c r="J53"/>
  <c r="J57"/>
  <c r="J61"/>
  <c r="J65"/>
  <c r="J69"/>
  <c r="J73"/>
  <c r="J77"/>
  <c r="J81"/>
  <c r="J85"/>
  <c r="AL3"/>
  <c r="AQ4"/>
  <c r="P62" i="126" s="1"/>
  <c r="I64" i="160"/>
  <c r="N65"/>
  <c r="R65" s="1"/>
  <c r="I68"/>
  <c r="I72"/>
  <c r="I76"/>
  <c r="I80"/>
  <c r="I84"/>
  <c r="J40"/>
  <c r="J64"/>
  <c r="J68"/>
  <c r="J72"/>
  <c r="J76"/>
  <c r="L64"/>
  <c r="P64" s="1"/>
  <c r="T64" s="1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I39"/>
  <c r="I43"/>
  <c r="I47"/>
  <c r="I51"/>
  <c r="I55"/>
  <c r="I59"/>
  <c r="I63"/>
  <c r="I67"/>
  <c r="I71"/>
  <c r="I75"/>
  <c r="I79"/>
  <c r="I83"/>
  <c r="I87"/>
  <c r="J87"/>
  <c r="L30" i="159"/>
  <c r="P30" s="1"/>
  <c r="T30" s="1"/>
  <c r="O65"/>
  <c r="S65" s="1"/>
  <c r="AQ4"/>
  <c r="P59" i="126" s="1"/>
  <c r="L14" i="159"/>
  <c r="P14" s="1"/>
  <c r="T14" s="1"/>
  <c r="AU4"/>
  <c r="T59" i="126" s="1"/>
  <c r="L71" i="159"/>
  <c r="P71" s="1"/>
  <c r="T71" s="1"/>
  <c r="AH3"/>
  <c r="AI3"/>
  <c r="J19"/>
  <c r="J27"/>
  <c r="N69"/>
  <c r="R69" s="1"/>
  <c r="AJ3"/>
  <c r="L87"/>
  <c r="P87" s="1"/>
  <c r="T87" s="1"/>
  <c r="AL3"/>
  <c r="AM3"/>
  <c r="AN3"/>
  <c r="N32"/>
  <c r="R32" s="1"/>
  <c r="N37"/>
  <c r="R37" s="1"/>
  <c r="I46"/>
  <c r="I50"/>
  <c r="I54"/>
  <c r="I58"/>
  <c r="I62"/>
  <c r="AO3"/>
  <c r="N28"/>
  <c r="R28" s="1"/>
  <c r="AP3"/>
  <c r="AQ3"/>
  <c r="I17"/>
  <c r="I21"/>
  <c r="I29"/>
  <c r="AS3"/>
  <c r="I13"/>
  <c r="L43"/>
  <c r="P43" s="1"/>
  <c r="T43" s="1"/>
  <c r="L26"/>
  <c r="P26" s="1"/>
  <c r="T26" s="1"/>
  <c r="L35"/>
  <c r="P35" s="1"/>
  <c r="T35" s="1"/>
  <c r="L39"/>
  <c r="P39" s="1"/>
  <c r="T39" s="1"/>
  <c r="I72"/>
  <c r="L10"/>
  <c r="P10" s="1"/>
  <c r="T10" s="1"/>
  <c r="N85"/>
  <c r="R85" s="1"/>
  <c r="J52"/>
  <c r="J60"/>
  <c r="AI2"/>
  <c r="J41"/>
  <c r="AJ2"/>
  <c r="J45"/>
  <c r="J56"/>
  <c r="M75"/>
  <c r="Q75" s="1"/>
  <c r="I64"/>
  <c r="J53"/>
  <c r="J64"/>
  <c r="I68"/>
  <c r="M83"/>
  <c r="Q83" s="1"/>
  <c r="AR2"/>
  <c r="J57"/>
  <c r="AP2"/>
  <c r="J68"/>
  <c r="M87"/>
  <c r="Q87" s="1"/>
  <c r="M10"/>
  <c r="Q10" s="1"/>
  <c r="J61"/>
  <c r="AS2"/>
  <c r="J72"/>
  <c r="I76"/>
  <c r="M14"/>
  <c r="Q14" s="1"/>
  <c r="J76"/>
  <c r="I80"/>
  <c r="I84"/>
  <c r="M18"/>
  <c r="Q18" s="1"/>
  <c r="J80"/>
  <c r="M22"/>
  <c r="Q22" s="1"/>
  <c r="J73"/>
  <c r="J84"/>
  <c r="J11"/>
  <c r="I15"/>
  <c r="M30"/>
  <c r="Q30" s="1"/>
  <c r="J81"/>
  <c r="J15"/>
  <c r="I23"/>
  <c r="J16"/>
  <c r="J31"/>
  <c r="M51"/>
  <c r="Q51" s="1"/>
  <c r="J20"/>
  <c r="J24"/>
  <c r="J36"/>
  <c r="I40"/>
  <c r="J40"/>
  <c r="I44"/>
  <c r="M59"/>
  <c r="Q59" s="1"/>
  <c r="J32"/>
  <c r="J44"/>
  <c r="I48"/>
  <c r="M63"/>
  <c r="Q63" s="1"/>
  <c r="AT2"/>
  <c r="AH4"/>
  <c r="G59" i="126" s="1"/>
  <c r="J13" i="159"/>
  <c r="J17"/>
  <c r="J21"/>
  <c r="J25"/>
  <c r="J29"/>
  <c r="J34"/>
  <c r="J38"/>
  <c r="J42"/>
  <c r="J46"/>
  <c r="J50"/>
  <c r="J54"/>
  <c r="J58"/>
  <c r="J62"/>
  <c r="J66"/>
  <c r="J70"/>
  <c r="J74"/>
  <c r="J78"/>
  <c r="J82"/>
  <c r="J86"/>
  <c r="AU2"/>
  <c r="AI4"/>
  <c r="H59" i="126" s="1"/>
  <c r="L13" i="159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L86"/>
  <c r="P86" s="1"/>
  <c r="T86" s="1"/>
  <c r="AJ4"/>
  <c r="I59" i="126" s="1"/>
  <c r="AK4" i="159"/>
  <c r="J59" i="126" s="1"/>
  <c r="M13" i="159"/>
  <c r="Q13" s="1"/>
  <c r="M17"/>
  <c r="Q17" s="1"/>
  <c r="M21"/>
  <c r="Q21" s="1"/>
  <c r="M25"/>
  <c r="Q25" s="1"/>
  <c r="M29"/>
  <c r="Q29" s="1"/>
  <c r="M34"/>
  <c r="Q34" s="1"/>
  <c r="M38"/>
  <c r="Q38" s="1"/>
  <c r="M42"/>
  <c r="Q42" s="1"/>
  <c r="M46"/>
  <c r="Q46" s="1"/>
  <c r="M50"/>
  <c r="Q50" s="1"/>
  <c r="M54"/>
  <c r="Q54" s="1"/>
  <c r="M58"/>
  <c r="Q58" s="1"/>
  <c r="M62"/>
  <c r="Q62" s="1"/>
  <c r="M66"/>
  <c r="Q66" s="1"/>
  <c r="M70"/>
  <c r="Q70" s="1"/>
  <c r="M74"/>
  <c r="Q74" s="1"/>
  <c r="M78"/>
  <c r="Q78" s="1"/>
  <c r="M82"/>
  <c r="Q82" s="1"/>
  <c r="M86"/>
  <c r="Q86" s="1"/>
  <c r="I12"/>
  <c r="I16"/>
  <c r="I20"/>
  <c r="I24"/>
  <c r="I28"/>
  <c r="I32"/>
  <c r="I37"/>
  <c r="I41"/>
  <c r="I45"/>
  <c r="I49"/>
  <c r="I53"/>
  <c r="I57"/>
  <c r="I61"/>
  <c r="I65"/>
  <c r="I69"/>
  <c r="I73"/>
  <c r="I77"/>
  <c r="I81"/>
  <c r="I85"/>
  <c r="AL4"/>
  <c r="K59" i="126" s="1"/>
  <c r="AM4" i="159"/>
  <c r="L59" i="126" s="1"/>
  <c r="O66" i="159"/>
  <c r="S66" s="1"/>
  <c r="AN4"/>
  <c r="M59" i="126" s="1"/>
  <c r="AO4" i="159"/>
  <c r="N59" i="126" s="1"/>
  <c r="L12" i="159"/>
  <c r="P12" s="1"/>
  <c r="T12" s="1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H2"/>
  <c r="AP4"/>
  <c r="O59" i="126" s="1"/>
  <c r="M65" i="159"/>
  <c r="Q65" s="1"/>
  <c r="AK2"/>
  <c r="AS4"/>
  <c r="R59" i="126" s="1"/>
  <c r="AL2" i="159"/>
  <c r="AT4"/>
  <c r="S59" i="126" s="1"/>
  <c r="L11" i="159"/>
  <c r="P11" s="1"/>
  <c r="T11" s="1"/>
  <c r="L15"/>
  <c r="P15" s="1"/>
  <c r="T15" s="1"/>
  <c r="L19"/>
  <c r="P19" s="1"/>
  <c r="T19" s="1"/>
  <c r="L27"/>
  <c r="P27" s="1"/>
  <c r="T27" s="1"/>
  <c r="L31"/>
  <c r="P31" s="1"/>
  <c r="T31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P64" s="1"/>
  <c r="T64" s="1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M2"/>
  <c r="I10"/>
  <c r="I14"/>
  <c r="I18"/>
  <c r="I22"/>
  <c r="I26"/>
  <c r="I30"/>
  <c r="I35"/>
  <c r="I39"/>
  <c r="I43"/>
  <c r="I47"/>
  <c r="I51"/>
  <c r="I55"/>
  <c r="I59"/>
  <c r="I63"/>
  <c r="I67"/>
  <c r="I71"/>
  <c r="I75"/>
  <c r="I79"/>
  <c r="I83"/>
  <c r="I87"/>
  <c r="AN2"/>
  <c r="AO2"/>
  <c r="J10"/>
  <c r="J14"/>
  <c r="J18"/>
  <c r="J22"/>
  <c r="J26"/>
  <c r="J30"/>
  <c r="J35"/>
  <c r="J39"/>
  <c r="J43"/>
  <c r="J47"/>
  <c r="J51"/>
  <c r="J55"/>
  <c r="J59"/>
  <c r="J63"/>
  <c r="J67"/>
  <c r="J71"/>
  <c r="J75"/>
  <c r="J79"/>
  <c r="J83"/>
  <c r="J87"/>
  <c r="AQ2"/>
  <c r="I211" i="86"/>
  <c r="I203"/>
  <c r="I54" i="158"/>
  <c r="I50"/>
  <c r="I86"/>
  <c r="J38"/>
  <c r="J50"/>
  <c r="J42"/>
  <c r="L60"/>
  <c r="P60" s="1"/>
  <c r="T60" s="1"/>
  <c r="J74"/>
  <c r="I78"/>
  <c r="L30"/>
  <c r="P30" s="1"/>
  <c r="T30" s="1"/>
  <c r="L42"/>
  <c r="P42" s="1"/>
  <c r="T42" s="1"/>
  <c r="I35"/>
  <c r="I70"/>
  <c r="M74"/>
  <c r="Q74" s="1"/>
  <c r="I26"/>
  <c r="N30"/>
  <c r="R30" s="1"/>
  <c r="L52"/>
  <c r="P52" s="1"/>
  <c r="T52" s="1"/>
  <c r="I57"/>
  <c r="I62"/>
  <c r="I14"/>
  <c r="I18"/>
  <c r="J14"/>
  <c r="L82"/>
  <c r="P82" s="1"/>
  <c r="T82" s="1"/>
  <c r="AH4"/>
  <c r="G56" i="126" s="1"/>
  <c r="L86" i="158"/>
  <c r="P86" s="1"/>
  <c r="T86" s="1"/>
  <c r="L74"/>
  <c r="P74" s="1"/>
  <c r="T74" s="1"/>
  <c r="L14"/>
  <c r="P14" s="1"/>
  <c r="T14" s="1"/>
  <c r="AU4"/>
  <c r="T56" i="126" s="1"/>
  <c r="L78" i="158"/>
  <c r="P78" s="1"/>
  <c r="T78" s="1"/>
  <c r="L40"/>
  <c r="P40" s="1"/>
  <c r="T40" s="1"/>
  <c r="L76"/>
  <c r="P76" s="1"/>
  <c r="T76" s="1"/>
  <c r="L50"/>
  <c r="P50" s="1"/>
  <c r="T50" s="1"/>
  <c r="N21"/>
  <c r="R21" s="1"/>
  <c r="N32"/>
  <c r="R32" s="1"/>
  <c r="N40"/>
  <c r="R40" s="1"/>
  <c r="N51"/>
  <c r="R51" s="1"/>
  <c r="N54"/>
  <c r="R54" s="1"/>
  <c r="N59"/>
  <c r="R59" s="1"/>
  <c r="L66"/>
  <c r="P66" s="1"/>
  <c r="T66" s="1"/>
  <c r="N10"/>
  <c r="R10" s="1"/>
  <c r="N63"/>
  <c r="R63" s="1"/>
  <c r="N70"/>
  <c r="R70" s="1"/>
  <c r="N29"/>
  <c r="R29" s="1"/>
  <c r="I32"/>
  <c r="N36"/>
  <c r="R36" s="1"/>
  <c r="I40"/>
  <c r="N55"/>
  <c r="R55" s="1"/>
  <c r="N66"/>
  <c r="R66" s="1"/>
  <c r="I22"/>
  <c r="N25"/>
  <c r="R25" s="1"/>
  <c r="N48"/>
  <c r="R48" s="1"/>
  <c r="N71"/>
  <c r="R71" s="1"/>
  <c r="N74"/>
  <c r="R74" s="1"/>
  <c r="N82"/>
  <c r="R82" s="1"/>
  <c r="N11"/>
  <c r="R11" s="1"/>
  <c r="L32"/>
  <c r="P32" s="1"/>
  <c r="T32" s="1"/>
  <c r="N44"/>
  <c r="R44" s="1"/>
  <c r="AU3"/>
  <c r="N41"/>
  <c r="R41" s="1"/>
  <c r="N64"/>
  <c r="R64" s="1"/>
  <c r="N18"/>
  <c r="R18" s="1"/>
  <c r="N49"/>
  <c r="R49" s="1"/>
  <c r="N56"/>
  <c r="R56" s="1"/>
  <c r="L22"/>
  <c r="P22" s="1"/>
  <c r="T22" s="1"/>
  <c r="I30"/>
  <c r="N79"/>
  <c r="R79" s="1"/>
  <c r="N60"/>
  <c r="R60" s="1"/>
  <c r="N75"/>
  <c r="R75" s="1"/>
  <c r="N78"/>
  <c r="R78" s="1"/>
  <c r="N12"/>
  <c r="R12" s="1"/>
  <c r="J30"/>
  <c r="L64"/>
  <c r="P64" s="1"/>
  <c r="T64" s="1"/>
  <c r="N68"/>
  <c r="R68" s="1"/>
  <c r="N72"/>
  <c r="R72" s="1"/>
  <c r="I46"/>
  <c r="N14"/>
  <c r="R14" s="1"/>
  <c r="N67"/>
  <c r="R67" s="1"/>
  <c r="N52"/>
  <c r="R52" s="1"/>
  <c r="N86"/>
  <c r="R86" s="1"/>
  <c r="J22"/>
  <c r="N37"/>
  <c r="R37" s="1"/>
  <c r="N83"/>
  <c r="R83" s="1"/>
  <c r="I52"/>
  <c r="N76"/>
  <c r="R76" s="1"/>
  <c r="AT3"/>
  <c r="N26"/>
  <c r="R26" s="1"/>
  <c r="N53"/>
  <c r="R53" s="1"/>
  <c r="AQ3"/>
  <c r="N84"/>
  <c r="R84" s="1"/>
  <c r="I16"/>
  <c r="N85"/>
  <c r="R85" s="1"/>
  <c r="N20"/>
  <c r="R20" s="1"/>
  <c r="N31"/>
  <c r="R31" s="1"/>
  <c r="N35"/>
  <c r="R35" s="1"/>
  <c r="N77"/>
  <c r="R77" s="1"/>
  <c r="J62"/>
  <c r="I66"/>
  <c r="I10"/>
  <c r="N17"/>
  <c r="R17" s="1"/>
  <c r="N28"/>
  <c r="R28" s="1"/>
  <c r="N47"/>
  <c r="R47" s="1"/>
  <c r="J54"/>
  <c r="J86"/>
  <c r="N39"/>
  <c r="R39" s="1"/>
  <c r="L16"/>
  <c r="P16" s="1"/>
  <c r="T16" s="1"/>
  <c r="I20"/>
  <c r="N81"/>
  <c r="R81" s="1"/>
  <c r="N24"/>
  <c r="R24" s="1"/>
  <c r="N43"/>
  <c r="R43" s="1"/>
  <c r="L38"/>
  <c r="P38" s="1"/>
  <c r="T38" s="1"/>
  <c r="M58"/>
  <c r="Q58" s="1"/>
  <c r="M82"/>
  <c r="Q82" s="1"/>
  <c r="L12"/>
  <c r="P12" s="1"/>
  <c r="T12" s="1"/>
  <c r="J19"/>
  <c r="L28"/>
  <c r="P28" s="1"/>
  <c r="T28" s="1"/>
  <c r="M38"/>
  <c r="Q38" s="1"/>
  <c r="L48"/>
  <c r="P48" s="1"/>
  <c r="T48" s="1"/>
  <c r="L72"/>
  <c r="P72" s="1"/>
  <c r="T72" s="1"/>
  <c r="L62"/>
  <c r="P62" s="1"/>
  <c r="T62" s="1"/>
  <c r="J46"/>
  <c r="L10"/>
  <c r="P10" s="1"/>
  <c r="T10" s="1"/>
  <c r="M60"/>
  <c r="Q60" s="1"/>
  <c r="L80"/>
  <c r="P80" s="1"/>
  <c r="T80" s="1"/>
  <c r="M84"/>
  <c r="Q84" s="1"/>
  <c r="J23"/>
  <c r="J26"/>
  <c r="J70"/>
  <c r="I36"/>
  <c r="L26"/>
  <c r="P26" s="1"/>
  <c r="T26" s="1"/>
  <c r="M40"/>
  <c r="Q40" s="1"/>
  <c r="L46"/>
  <c r="P46" s="1"/>
  <c r="T46" s="1"/>
  <c r="L56"/>
  <c r="P56" s="1"/>
  <c r="T56" s="1"/>
  <c r="M67"/>
  <c r="Q67" s="1"/>
  <c r="L70"/>
  <c r="P70" s="1"/>
  <c r="T70" s="1"/>
  <c r="M81"/>
  <c r="Q81" s="1"/>
  <c r="AH2"/>
  <c r="L36"/>
  <c r="P36" s="1"/>
  <c r="T36" s="1"/>
  <c r="AO2"/>
  <c r="AP2"/>
  <c r="J11"/>
  <c r="L20"/>
  <c r="P20" s="1"/>
  <c r="T20" s="1"/>
  <c r="M71"/>
  <c r="Q71" s="1"/>
  <c r="I81"/>
  <c r="L84"/>
  <c r="P84" s="1"/>
  <c r="T84" s="1"/>
  <c r="AT2"/>
  <c r="I58"/>
  <c r="I24"/>
  <c r="I44"/>
  <c r="J15"/>
  <c r="L54"/>
  <c r="P54" s="1"/>
  <c r="T54" s="1"/>
  <c r="I82"/>
  <c r="J58"/>
  <c r="L68"/>
  <c r="P68" s="1"/>
  <c r="T68" s="1"/>
  <c r="M69"/>
  <c r="Q69" s="1"/>
  <c r="M79"/>
  <c r="Q79" s="1"/>
  <c r="AU2"/>
  <c r="AR2"/>
  <c r="I61"/>
  <c r="AS2"/>
  <c r="AL2"/>
  <c r="I85"/>
  <c r="L35"/>
  <c r="P35" s="1"/>
  <c r="T35" s="1"/>
  <c r="L18"/>
  <c r="P18" s="1"/>
  <c r="T18" s="1"/>
  <c r="L24"/>
  <c r="P24" s="1"/>
  <c r="T24" s="1"/>
  <c r="I38"/>
  <c r="L44"/>
  <c r="P44" s="1"/>
  <c r="T44" s="1"/>
  <c r="J82"/>
  <c r="I12"/>
  <c r="I28"/>
  <c r="I45"/>
  <c r="I48"/>
  <c r="M55"/>
  <c r="Q55" s="1"/>
  <c r="I53"/>
  <c r="I65"/>
  <c r="I77"/>
  <c r="AJ4"/>
  <c r="I56" i="126" s="1"/>
  <c r="J13" i="158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I13"/>
  <c r="I21"/>
  <c r="I33"/>
  <c r="I37"/>
  <c r="I41"/>
  <c r="I73"/>
  <c r="AK4"/>
  <c r="J56" i="126" s="1"/>
  <c r="I29" i="158"/>
  <c r="AL4"/>
  <c r="K56" i="126" s="1"/>
  <c r="L13" i="158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I49"/>
  <c r="I69"/>
  <c r="AH3"/>
  <c r="AM4"/>
  <c r="L56" i="126" s="1"/>
  <c r="M17" i="158"/>
  <c r="Q17" s="1"/>
  <c r="M25"/>
  <c r="Q25" s="1"/>
  <c r="M65"/>
  <c r="Q65" s="1"/>
  <c r="AI3"/>
  <c r="N33"/>
  <c r="R33" s="1"/>
  <c r="N45"/>
  <c r="R45" s="1"/>
  <c r="I56"/>
  <c r="N57"/>
  <c r="R57" s="1"/>
  <c r="I60"/>
  <c r="N61"/>
  <c r="R61" s="1"/>
  <c r="I64"/>
  <c r="N65"/>
  <c r="R65" s="1"/>
  <c r="I68"/>
  <c r="I72"/>
  <c r="I76"/>
  <c r="I80"/>
  <c r="I84"/>
  <c r="AI4"/>
  <c r="H56" i="126" s="1"/>
  <c r="AN4" i="158"/>
  <c r="M56" i="126" s="1"/>
  <c r="AJ3" i="158"/>
  <c r="AO4"/>
  <c r="N56" i="126" s="1"/>
  <c r="J12" i="158"/>
  <c r="J16"/>
  <c r="J20"/>
  <c r="J24"/>
  <c r="J28"/>
  <c r="J32"/>
  <c r="J36"/>
  <c r="J40"/>
  <c r="J44"/>
  <c r="J48"/>
  <c r="J52"/>
  <c r="J56"/>
  <c r="J60"/>
  <c r="J64"/>
  <c r="O65"/>
  <c r="S65" s="1"/>
  <c r="J68"/>
  <c r="J72"/>
  <c r="J76"/>
  <c r="J80"/>
  <c r="J84"/>
  <c r="AK3"/>
  <c r="AQ4"/>
  <c r="P56" i="126" s="1"/>
  <c r="AP4" i="158"/>
  <c r="O56" i="126" s="1"/>
  <c r="AI2" i="158"/>
  <c r="AJ2"/>
  <c r="AM3"/>
  <c r="AR4"/>
  <c r="Q56" i="126" s="1"/>
  <c r="AL3" i="158"/>
  <c r="AK2"/>
  <c r="AN3"/>
  <c r="AS4"/>
  <c r="R56" i="126" s="1"/>
  <c r="I11" i="158"/>
  <c r="I15"/>
  <c r="I19"/>
  <c r="I23"/>
  <c r="I27"/>
  <c r="I31"/>
  <c r="I39"/>
  <c r="I43"/>
  <c r="I47"/>
  <c r="I51"/>
  <c r="I55"/>
  <c r="I59"/>
  <c r="I63"/>
  <c r="I67"/>
  <c r="I71"/>
  <c r="I75"/>
  <c r="I79"/>
  <c r="I83"/>
  <c r="AO3"/>
  <c r="AT4"/>
  <c r="S56" i="126" s="1"/>
  <c r="J27" i="158"/>
  <c r="J31"/>
  <c r="J39"/>
  <c r="J43"/>
  <c r="J47"/>
  <c r="J51"/>
  <c r="J55"/>
  <c r="J59"/>
  <c r="J63"/>
  <c r="J67"/>
  <c r="J71"/>
  <c r="J75"/>
  <c r="J79"/>
  <c r="J83"/>
  <c r="AM2"/>
  <c r="AP3"/>
  <c r="AN2"/>
  <c r="L11"/>
  <c r="P11" s="1"/>
  <c r="T11" s="1"/>
  <c r="L15"/>
  <c r="P15" s="1"/>
  <c r="T15" s="1"/>
  <c r="L19"/>
  <c r="P19" s="1"/>
  <c r="T19" s="1"/>
  <c r="L23"/>
  <c r="P23" s="1"/>
  <c r="T23" s="1"/>
  <c r="L27"/>
  <c r="P27" s="1"/>
  <c r="T27" s="1"/>
  <c r="L31"/>
  <c r="P31" s="1"/>
  <c r="T31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R3"/>
  <c r="AS3"/>
  <c r="AF51" i="126"/>
  <c r="A50"/>
  <c r="A51"/>
  <c r="A52"/>
  <c r="A53"/>
  <c r="F12" i="153"/>
  <c r="F13"/>
  <c r="D12"/>
  <c r="D13"/>
  <c r="F27" i="145"/>
  <c r="F28"/>
  <c r="D27"/>
  <c r="D28"/>
  <c r="F28" i="144"/>
  <c r="F29"/>
  <c r="D28"/>
  <c r="D29"/>
  <c r="F28" i="143"/>
  <c r="F29"/>
  <c r="D28"/>
  <c r="D29"/>
  <c r="F27" i="142"/>
  <c r="F28"/>
  <c r="D27"/>
  <c r="D28"/>
  <c r="F43" i="141"/>
  <c r="F44"/>
  <c r="D43"/>
  <c r="D44"/>
  <c r="F43" i="140"/>
  <c r="F44"/>
  <c r="D43"/>
  <c r="D44"/>
  <c r="F43" i="139"/>
  <c r="F44"/>
  <c r="D43"/>
  <c r="D44"/>
  <c r="F43" i="137"/>
  <c r="F44"/>
  <c r="D43"/>
  <c r="D44"/>
  <c r="F89" i="132"/>
  <c r="N89" s="1"/>
  <c r="R89" s="1"/>
  <c r="F90"/>
  <c r="N90" s="1"/>
  <c r="R90" s="1"/>
  <c r="D89"/>
  <c r="D90"/>
  <c r="M90" s="1"/>
  <c r="Q90" s="1"/>
  <c r="F102" i="123"/>
  <c r="F103"/>
  <c r="D102"/>
  <c r="M102" s="1"/>
  <c r="Q102" s="1"/>
  <c r="D103"/>
  <c r="M103" s="1"/>
  <c r="Q103" s="1"/>
  <c r="F102" i="124"/>
  <c r="N102" s="1"/>
  <c r="R102" s="1"/>
  <c r="F103"/>
  <c r="N103" s="1"/>
  <c r="R103" s="1"/>
  <c r="D102"/>
  <c r="M102" s="1"/>
  <c r="Q102" s="1"/>
  <c r="D103"/>
  <c r="I135" i="109"/>
  <c r="H135"/>
  <c r="L135" s="1"/>
  <c r="P135" s="1"/>
  <c r="T135" s="1"/>
  <c r="J135"/>
  <c r="K135"/>
  <c r="M135"/>
  <c r="Q135" s="1"/>
  <c r="N135"/>
  <c r="R135" s="1"/>
  <c r="N136"/>
  <c r="R136" s="1"/>
  <c r="H136"/>
  <c r="O136" s="1"/>
  <c r="S136" s="1"/>
  <c r="I136"/>
  <c r="K136"/>
  <c r="I137"/>
  <c r="H137"/>
  <c r="L137" s="1"/>
  <c r="P137" s="1"/>
  <c r="T137" s="1"/>
  <c r="J137"/>
  <c r="K137"/>
  <c r="M137"/>
  <c r="Q137" s="1"/>
  <c r="N137"/>
  <c r="R137" s="1"/>
  <c r="N138"/>
  <c r="R138" s="1"/>
  <c r="H138"/>
  <c r="L138" s="1"/>
  <c r="P138" s="1"/>
  <c r="T138" s="1"/>
  <c r="I138"/>
  <c r="J138"/>
  <c r="K138"/>
  <c r="M138"/>
  <c r="Q138" s="1"/>
  <c r="I139"/>
  <c r="H139"/>
  <c r="O139" s="1"/>
  <c r="S139" s="1"/>
  <c r="H140"/>
  <c r="O140" s="1"/>
  <c r="S140" s="1"/>
  <c r="I140"/>
  <c r="I141"/>
  <c r="H141"/>
  <c r="H142"/>
  <c r="I142"/>
  <c r="H143"/>
  <c r="H144"/>
  <c r="H145"/>
  <c r="H146"/>
  <c r="I146"/>
  <c r="I147"/>
  <c r="H147"/>
  <c r="F132"/>
  <c r="F133"/>
  <c r="D132"/>
  <c r="D133"/>
  <c r="F210" i="84"/>
  <c r="F211"/>
  <c r="N211" s="1"/>
  <c r="R211" s="1"/>
  <c r="I212"/>
  <c r="N213"/>
  <c r="R213" s="1"/>
  <c r="D210"/>
  <c r="D211"/>
  <c r="M211" s="1"/>
  <c r="Q211" s="1"/>
  <c r="F190" i="93"/>
  <c r="N190" s="1"/>
  <c r="R190" s="1"/>
  <c r="F191"/>
  <c r="N191" s="1"/>
  <c r="R191" s="1"/>
  <c r="D190"/>
  <c r="M190" s="1"/>
  <c r="Q190" s="1"/>
  <c r="D191"/>
  <c r="F194" i="86"/>
  <c r="F195"/>
  <c r="D194"/>
  <c r="D195"/>
  <c r="H211" i="84"/>
  <c r="O211" s="1"/>
  <c r="S211" s="1"/>
  <c r="K211"/>
  <c r="H212"/>
  <c r="O212" s="1"/>
  <c r="S212" s="1"/>
  <c r="K212"/>
  <c r="H213"/>
  <c r="O213" s="1"/>
  <c r="S213" s="1"/>
  <c r="K213"/>
  <c r="I214"/>
  <c r="H214"/>
  <c r="O214" s="1"/>
  <c r="S214" s="1"/>
  <c r="K214"/>
  <c r="M214"/>
  <c r="Q214" s="1"/>
  <c r="J215"/>
  <c r="H215"/>
  <c r="O215" s="1"/>
  <c r="S215" s="1"/>
  <c r="I215"/>
  <c r="K215"/>
  <c r="M215"/>
  <c r="Q215" s="1"/>
  <c r="N215"/>
  <c r="R215" s="1"/>
  <c r="H216"/>
  <c r="O216" s="1"/>
  <c r="S216" s="1"/>
  <c r="I216"/>
  <c r="J216"/>
  <c r="K216"/>
  <c r="N216"/>
  <c r="R216" s="1"/>
  <c r="H217"/>
  <c r="O217" s="1"/>
  <c r="S217" s="1"/>
  <c r="I217"/>
  <c r="I218"/>
  <c r="H218"/>
  <c r="O218" s="1"/>
  <c r="S218" s="1"/>
  <c r="H219"/>
  <c r="I219"/>
  <c r="H220"/>
  <c r="I220"/>
  <c r="H221"/>
  <c r="I221"/>
  <c r="I222"/>
  <c r="H222"/>
  <c r="H223"/>
  <c r="I223"/>
  <c r="H224"/>
  <c r="I224"/>
  <c r="F9" i="153"/>
  <c r="F10"/>
  <c r="F11"/>
  <c r="D9"/>
  <c r="D10"/>
  <c r="D11"/>
  <c r="F24" i="145"/>
  <c r="F25"/>
  <c r="F26"/>
  <c r="D24"/>
  <c r="D25"/>
  <c r="D26"/>
  <c r="F25" i="144"/>
  <c r="F26"/>
  <c r="F27"/>
  <c r="D25"/>
  <c r="D26"/>
  <c r="D27"/>
  <c r="F26" i="143"/>
  <c r="F27"/>
  <c r="D26"/>
  <c r="D27"/>
  <c r="F25" i="142"/>
  <c r="F26"/>
  <c r="D25"/>
  <c r="D26"/>
  <c r="F40" i="141"/>
  <c r="F41"/>
  <c r="F42"/>
  <c r="D40"/>
  <c r="D41"/>
  <c r="D42"/>
  <c r="F40" i="140"/>
  <c r="F41"/>
  <c r="F42"/>
  <c r="D40"/>
  <c r="D41"/>
  <c r="D42"/>
  <c r="F40" i="139"/>
  <c r="F41"/>
  <c r="F42"/>
  <c r="D40"/>
  <c r="D41"/>
  <c r="D42"/>
  <c r="F40" i="137"/>
  <c r="F41"/>
  <c r="F42"/>
  <c r="D40"/>
  <c r="D41"/>
  <c r="D42"/>
  <c r="F86" i="132"/>
  <c r="F87"/>
  <c r="F88"/>
  <c r="D86"/>
  <c r="D87"/>
  <c r="M87" s="1"/>
  <c r="Q87" s="1"/>
  <c r="D88"/>
  <c r="F99" i="123"/>
  <c r="F100"/>
  <c r="F101"/>
  <c r="D99"/>
  <c r="D100"/>
  <c r="D101"/>
  <c r="M101" s="1"/>
  <c r="Q101" s="1"/>
  <c r="F99" i="124"/>
  <c r="F100"/>
  <c r="N100" s="1"/>
  <c r="R100" s="1"/>
  <c r="F101"/>
  <c r="D99"/>
  <c r="M99" s="1"/>
  <c r="Q99" s="1"/>
  <c r="D100"/>
  <c r="M100" s="1"/>
  <c r="Q100" s="1"/>
  <c r="D101"/>
  <c r="F129" i="109"/>
  <c r="F130"/>
  <c r="F131"/>
  <c r="D129"/>
  <c r="D130"/>
  <c r="D131"/>
  <c r="F207" i="84"/>
  <c r="F208"/>
  <c r="F209"/>
  <c r="D207"/>
  <c r="D208"/>
  <c r="D209"/>
  <c r="F187" i="93"/>
  <c r="F188"/>
  <c r="F189"/>
  <c r="D187"/>
  <c r="D188"/>
  <c r="D189"/>
  <c r="F191" i="86"/>
  <c r="F192"/>
  <c r="F193"/>
  <c r="D191"/>
  <c r="D192"/>
  <c r="D193"/>
  <c r="K85" i="153"/>
  <c r="O85"/>
  <c r="S85" s="1"/>
  <c r="K84"/>
  <c r="O84"/>
  <c r="S84" s="1"/>
  <c r="K83"/>
  <c r="O83"/>
  <c r="S83" s="1"/>
  <c r="K82"/>
  <c r="O82"/>
  <c r="S82" s="1"/>
  <c r="K81"/>
  <c r="O81"/>
  <c r="S81" s="1"/>
  <c r="K80"/>
  <c r="O80"/>
  <c r="S80" s="1"/>
  <c r="K79"/>
  <c r="O79"/>
  <c r="S79" s="1"/>
  <c r="K78"/>
  <c r="O78"/>
  <c r="S78" s="1"/>
  <c r="K77"/>
  <c r="O77"/>
  <c r="S77" s="1"/>
  <c r="K76"/>
  <c r="O76"/>
  <c r="S76" s="1"/>
  <c r="K75"/>
  <c r="K74"/>
  <c r="O74"/>
  <c r="S74" s="1"/>
  <c r="K73"/>
  <c r="O73"/>
  <c r="S73" s="1"/>
  <c r="K72"/>
  <c r="O72"/>
  <c r="S72" s="1"/>
  <c r="K71"/>
  <c r="O71"/>
  <c r="S71" s="1"/>
  <c r="K70"/>
  <c r="O70"/>
  <c r="S70" s="1"/>
  <c r="K69"/>
  <c r="O69"/>
  <c r="S69" s="1"/>
  <c r="K68"/>
  <c r="O68"/>
  <c r="S68" s="1"/>
  <c r="K67"/>
  <c r="O67"/>
  <c r="S67" s="1"/>
  <c r="K66"/>
  <c r="O66"/>
  <c r="S66" s="1"/>
  <c r="K65"/>
  <c r="O65"/>
  <c r="S65" s="1"/>
  <c r="K64"/>
  <c r="O64"/>
  <c r="S64" s="1"/>
  <c r="K63"/>
  <c r="O63"/>
  <c r="S63" s="1"/>
  <c r="K62"/>
  <c r="O62"/>
  <c r="S62" s="1"/>
  <c r="K61"/>
  <c r="O61"/>
  <c r="S61" s="1"/>
  <c r="K60"/>
  <c r="O60"/>
  <c r="S60" s="1"/>
  <c r="K59"/>
  <c r="O59"/>
  <c r="S59" s="1"/>
  <c r="K58"/>
  <c r="O58"/>
  <c r="S58" s="1"/>
  <c r="K57"/>
  <c r="H57"/>
  <c r="O57" s="1"/>
  <c r="S57" s="1"/>
  <c r="F57"/>
  <c r="D57"/>
  <c r="K56"/>
  <c r="H56"/>
  <c r="O56" s="1"/>
  <c r="S56" s="1"/>
  <c r="F56"/>
  <c r="D56"/>
  <c r="K55"/>
  <c r="H55"/>
  <c r="O55" s="1"/>
  <c r="S55" s="1"/>
  <c r="F55"/>
  <c r="D55"/>
  <c r="K54"/>
  <c r="H54"/>
  <c r="O54" s="1"/>
  <c r="S54" s="1"/>
  <c r="F54"/>
  <c r="D54"/>
  <c r="K53"/>
  <c r="H53"/>
  <c r="O53" s="1"/>
  <c r="S53" s="1"/>
  <c r="F53"/>
  <c r="D53"/>
  <c r="K52"/>
  <c r="H52"/>
  <c r="O52" s="1"/>
  <c r="S52" s="1"/>
  <c r="F52"/>
  <c r="D52"/>
  <c r="K51"/>
  <c r="H51"/>
  <c r="O51" s="1"/>
  <c r="S51" s="1"/>
  <c r="F51"/>
  <c r="D51"/>
  <c r="K50"/>
  <c r="H50"/>
  <c r="O50" s="1"/>
  <c r="S50" s="1"/>
  <c r="F50"/>
  <c r="D50"/>
  <c r="K49"/>
  <c r="H49"/>
  <c r="O49" s="1"/>
  <c r="S49" s="1"/>
  <c r="F49"/>
  <c r="D49"/>
  <c r="K48"/>
  <c r="H48"/>
  <c r="O48" s="1"/>
  <c r="S48" s="1"/>
  <c r="F48"/>
  <c r="D48"/>
  <c r="K47"/>
  <c r="H47"/>
  <c r="O47" s="1"/>
  <c r="S47" s="1"/>
  <c r="F47"/>
  <c r="D47"/>
  <c r="K46"/>
  <c r="H46"/>
  <c r="O46" s="1"/>
  <c r="S46" s="1"/>
  <c r="F46"/>
  <c r="D46"/>
  <c r="K45"/>
  <c r="H45"/>
  <c r="O45" s="1"/>
  <c r="S45" s="1"/>
  <c r="F45"/>
  <c r="D45"/>
  <c r="K44"/>
  <c r="H44"/>
  <c r="O44" s="1"/>
  <c r="S44" s="1"/>
  <c r="F44"/>
  <c r="D44"/>
  <c r="K43"/>
  <c r="H43"/>
  <c r="O43" s="1"/>
  <c r="S43" s="1"/>
  <c r="F43"/>
  <c r="D43"/>
  <c r="K42"/>
  <c r="H42"/>
  <c r="O42" s="1"/>
  <c r="S42" s="1"/>
  <c r="K41"/>
  <c r="H41"/>
  <c r="O41" s="1"/>
  <c r="S41" s="1"/>
  <c r="K40"/>
  <c r="H40"/>
  <c r="O40" s="1"/>
  <c r="S40" s="1"/>
  <c r="K39"/>
  <c r="H39"/>
  <c r="O39" s="1"/>
  <c r="S39" s="1"/>
  <c r="K38"/>
  <c r="H38"/>
  <c r="O38" s="1"/>
  <c r="S38" s="1"/>
  <c r="K37"/>
  <c r="H37"/>
  <c r="O37" s="1"/>
  <c r="S37" s="1"/>
  <c r="K36"/>
  <c r="H36"/>
  <c r="O36" s="1"/>
  <c r="S36" s="1"/>
  <c r="K35"/>
  <c r="H35"/>
  <c r="O35" s="1"/>
  <c r="S35" s="1"/>
  <c r="K34"/>
  <c r="H34"/>
  <c r="O34" s="1"/>
  <c r="S34" s="1"/>
  <c r="K33"/>
  <c r="H33"/>
  <c r="K32"/>
  <c r="O32"/>
  <c r="S32" s="1"/>
  <c r="K31"/>
  <c r="O31"/>
  <c r="S31" s="1"/>
  <c r="K30"/>
  <c r="O30"/>
  <c r="S30" s="1"/>
  <c r="K29"/>
  <c r="H29"/>
  <c r="O29" s="1"/>
  <c r="S29" s="1"/>
  <c r="I29"/>
  <c r="K28"/>
  <c r="H28"/>
  <c r="O28" s="1"/>
  <c r="S28" s="1"/>
  <c r="K27"/>
  <c r="H27"/>
  <c r="O27" s="1"/>
  <c r="S27" s="1"/>
  <c r="K26"/>
  <c r="H26"/>
  <c r="O26" s="1"/>
  <c r="S26" s="1"/>
  <c r="K25"/>
  <c r="H25"/>
  <c r="O25" s="1"/>
  <c r="S25" s="1"/>
  <c r="K24"/>
  <c r="H24"/>
  <c r="O24" s="1"/>
  <c r="S24" s="1"/>
  <c r="K23"/>
  <c r="H23"/>
  <c r="O23" s="1"/>
  <c r="S23" s="1"/>
  <c r="K22"/>
  <c r="H22"/>
  <c r="O22" s="1"/>
  <c r="S22" s="1"/>
  <c r="K21"/>
  <c r="H21"/>
  <c r="O21" s="1"/>
  <c r="S21" s="1"/>
  <c r="K20"/>
  <c r="H20"/>
  <c r="O20" s="1"/>
  <c r="S20" s="1"/>
  <c r="K19"/>
  <c r="H19"/>
  <c r="O19" s="1"/>
  <c r="S19" s="1"/>
  <c r="K18"/>
  <c r="H18"/>
  <c r="O18" s="1"/>
  <c r="S18" s="1"/>
  <c r="K17"/>
  <c r="H17"/>
  <c r="K16"/>
  <c r="H16"/>
  <c r="O16" s="1"/>
  <c r="S16" s="1"/>
  <c r="K15"/>
  <c r="H15"/>
  <c r="O15" s="1"/>
  <c r="S15" s="1"/>
  <c r="K14"/>
  <c r="H14"/>
  <c r="O14" s="1"/>
  <c r="S14" s="1"/>
  <c r="K13"/>
  <c r="H13"/>
  <c r="O13" s="1"/>
  <c r="S13" s="1"/>
  <c r="K12"/>
  <c r="H12"/>
  <c r="O12" s="1"/>
  <c r="S12" s="1"/>
  <c r="K11"/>
  <c r="H11"/>
  <c r="O11" s="1"/>
  <c r="S11" s="1"/>
  <c r="K10"/>
  <c r="H10"/>
  <c r="O10" s="1"/>
  <c r="S10" s="1"/>
  <c r="V3"/>
  <c r="V2"/>
  <c r="V1"/>
  <c r="F39" i="141"/>
  <c r="D39"/>
  <c r="F190" i="86"/>
  <c r="D190"/>
  <c r="F186" i="93"/>
  <c r="D186"/>
  <c r="F206" i="84"/>
  <c r="D206"/>
  <c r="F128" i="109"/>
  <c r="D128"/>
  <c r="F98" i="123"/>
  <c r="I98" s="1"/>
  <c r="D98"/>
  <c r="F98" i="124"/>
  <c r="D98"/>
  <c r="M98" s="1"/>
  <c r="Q98" s="1"/>
  <c r="F85" i="132"/>
  <c r="D85"/>
  <c r="F39" i="137"/>
  <c r="D39"/>
  <c r="F39" i="139"/>
  <c r="D39"/>
  <c r="F39" i="140"/>
  <c r="D39"/>
  <c r="F24" i="142"/>
  <c r="D24"/>
  <c r="F25" i="143"/>
  <c r="D25"/>
  <c r="F24" i="144"/>
  <c r="D24"/>
  <c r="F23" i="145"/>
  <c r="D23"/>
  <c r="F188" i="86"/>
  <c r="F189"/>
  <c r="D188"/>
  <c r="D189"/>
  <c r="F185" i="93"/>
  <c r="D185"/>
  <c r="F205" i="84"/>
  <c r="D205"/>
  <c r="F127" i="109"/>
  <c r="D127"/>
  <c r="F97" i="123"/>
  <c r="N97" s="1"/>
  <c r="R97" s="1"/>
  <c r="D97"/>
  <c r="M97" s="1"/>
  <c r="Q97" s="1"/>
  <c r="F97" i="124"/>
  <c r="D97"/>
  <c r="F84" i="132"/>
  <c r="D84"/>
  <c r="F38" i="137"/>
  <c r="D38"/>
  <c r="F38" i="139"/>
  <c r="D38"/>
  <c r="F38" i="140"/>
  <c r="D38"/>
  <c r="F38" i="141"/>
  <c r="D38"/>
  <c r="F23" i="142"/>
  <c r="D23"/>
  <c r="F23" i="144"/>
  <c r="D23"/>
  <c r="F24" i="143"/>
  <c r="D24"/>
  <c r="F22" i="145"/>
  <c r="D22"/>
  <c r="R7" i="149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6"/>
  <c r="H191" i="86"/>
  <c r="O191" s="1"/>
  <c r="S191" s="1"/>
  <c r="H192"/>
  <c r="O192" s="1"/>
  <c r="S192" s="1"/>
  <c r="H193"/>
  <c r="O193" s="1"/>
  <c r="S193" s="1"/>
  <c r="H194"/>
  <c r="O194" s="1"/>
  <c r="S194" s="1"/>
  <c r="I195"/>
  <c r="H195"/>
  <c r="O195" s="1"/>
  <c r="S195" s="1"/>
  <c r="H196"/>
  <c r="O196" s="1"/>
  <c r="S196" s="1"/>
  <c r="H197"/>
  <c r="O197" s="1"/>
  <c r="S197" s="1"/>
  <c r="I197"/>
  <c r="I198"/>
  <c r="H198"/>
  <c r="O198" s="1"/>
  <c r="S198" s="1"/>
  <c r="I199"/>
  <c r="H199"/>
  <c r="O199" s="1"/>
  <c r="S199" s="1"/>
  <c r="F184" i="93"/>
  <c r="N186"/>
  <c r="R186" s="1"/>
  <c r="D184"/>
  <c r="H186"/>
  <c r="O186" s="1"/>
  <c r="S186" s="1"/>
  <c r="K186"/>
  <c r="H187"/>
  <c r="K187"/>
  <c r="N187"/>
  <c r="R187" s="1"/>
  <c r="H188"/>
  <c r="O188" s="1"/>
  <c r="S188" s="1"/>
  <c r="J188"/>
  <c r="K188"/>
  <c r="N188"/>
  <c r="R188" s="1"/>
  <c r="I189"/>
  <c r="H189"/>
  <c r="O189" s="1"/>
  <c r="S189" s="1"/>
  <c r="K189"/>
  <c r="H190"/>
  <c r="O190" s="1"/>
  <c r="S190" s="1"/>
  <c r="K190"/>
  <c r="H191"/>
  <c r="O191" s="1"/>
  <c r="S191" s="1"/>
  <c r="K191"/>
  <c r="H192"/>
  <c r="L192" s="1"/>
  <c r="I192"/>
  <c r="J192"/>
  <c r="K192"/>
  <c r="M192"/>
  <c r="Q192" s="1"/>
  <c r="N192"/>
  <c r="R192" s="1"/>
  <c r="I193"/>
  <c r="J193"/>
  <c r="H193"/>
  <c r="O193" s="1"/>
  <c r="S193" s="1"/>
  <c r="K193"/>
  <c r="H194"/>
  <c r="L194" s="1"/>
  <c r="I194"/>
  <c r="J194"/>
  <c r="K194"/>
  <c r="M194"/>
  <c r="Q194" s="1"/>
  <c r="N194"/>
  <c r="R194" s="1"/>
  <c r="H195"/>
  <c r="L195" s="1"/>
  <c r="P195" s="1"/>
  <c r="T195" s="1"/>
  <c r="J195"/>
  <c r="K195"/>
  <c r="N195"/>
  <c r="R195" s="1"/>
  <c r="H196"/>
  <c r="L196" s="1"/>
  <c r="P196" s="1"/>
  <c r="T196" s="1"/>
  <c r="I196"/>
  <c r="J196"/>
  <c r="K196"/>
  <c r="M196"/>
  <c r="Q196" s="1"/>
  <c r="N196"/>
  <c r="R196" s="1"/>
  <c r="I197"/>
  <c r="J197"/>
  <c r="H197"/>
  <c r="O197" s="1"/>
  <c r="S197" s="1"/>
  <c r="K197"/>
  <c r="H198"/>
  <c r="O198" s="1"/>
  <c r="S198" s="1"/>
  <c r="I198"/>
  <c r="J198"/>
  <c r="K198"/>
  <c r="M198"/>
  <c r="Q198" s="1"/>
  <c r="N198"/>
  <c r="R198" s="1"/>
  <c r="N199"/>
  <c r="R199" s="1"/>
  <c r="H199"/>
  <c r="L199" s="1"/>
  <c r="P199" s="1"/>
  <c r="T199" s="1"/>
  <c r="J199"/>
  <c r="K199"/>
  <c r="H200"/>
  <c r="O200" s="1"/>
  <c r="S200" s="1"/>
  <c r="I200"/>
  <c r="J200"/>
  <c r="K200"/>
  <c r="M200"/>
  <c r="Q200" s="1"/>
  <c r="N200"/>
  <c r="R200" s="1"/>
  <c r="F204" i="84"/>
  <c r="D204"/>
  <c r="F126" i="109"/>
  <c r="D126"/>
  <c r="F96" i="123"/>
  <c r="N96" s="1"/>
  <c r="R96" s="1"/>
  <c r="I99"/>
  <c r="D96"/>
  <c r="F96" i="124"/>
  <c r="N96" s="1"/>
  <c r="R96" s="1"/>
  <c r="D96"/>
  <c r="H87" i="132"/>
  <c r="K87"/>
  <c r="N88"/>
  <c r="R88" s="1"/>
  <c r="H88"/>
  <c r="O88" s="1"/>
  <c r="S88" s="1"/>
  <c r="K88"/>
  <c r="H89"/>
  <c r="K89"/>
  <c r="H90"/>
  <c r="O90" s="1"/>
  <c r="S90" s="1"/>
  <c r="K90"/>
  <c r="H91"/>
  <c r="L91" s="1"/>
  <c r="I91"/>
  <c r="J91"/>
  <c r="K91"/>
  <c r="M91"/>
  <c r="Q91" s="1"/>
  <c r="N92"/>
  <c r="R92" s="1"/>
  <c r="H92"/>
  <c r="L92" s="1"/>
  <c r="P92" s="1"/>
  <c r="T92" s="1"/>
  <c r="K92"/>
  <c r="M93"/>
  <c r="Q93" s="1"/>
  <c r="I93"/>
  <c r="H93"/>
  <c r="L93" s="1"/>
  <c r="K93"/>
  <c r="N93"/>
  <c r="R93" s="1"/>
  <c r="H94"/>
  <c r="L94" s="1"/>
  <c r="P94" s="1"/>
  <c r="T94" s="1"/>
  <c r="I94"/>
  <c r="J94"/>
  <c r="K94"/>
  <c r="M94"/>
  <c r="Q94" s="1"/>
  <c r="N94"/>
  <c r="R94" s="1"/>
  <c r="H95"/>
  <c r="L95" s="1"/>
  <c r="P95" s="1"/>
  <c r="T95" s="1"/>
  <c r="I95"/>
  <c r="J95"/>
  <c r="K95"/>
  <c r="M95"/>
  <c r="Q95" s="1"/>
  <c r="N96"/>
  <c r="R96" s="1"/>
  <c r="H96"/>
  <c r="L96" s="1"/>
  <c r="P96" s="1"/>
  <c r="T96" s="1"/>
  <c r="K96"/>
  <c r="F83"/>
  <c r="D83"/>
  <c r="F37" i="137"/>
  <c r="D37"/>
  <c r="F37" i="139"/>
  <c r="D37"/>
  <c r="F37" i="140"/>
  <c r="D37"/>
  <c r="F37" i="141"/>
  <c r="D37"/>
  <c r="F22" i="142"/>
  <c r="D22"/>
  <c r="F23" i="143"/>
  <c r="D23"/>
  <c r="F22" i="144"/>
  <c r="D22"/>
  <c r="F21" i="145"/>
  <c r="D21"/>
  <c r="G7" i="149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9"/>
  <c r="G6"/>
  <c r="F24"/>
  <c r="F40"/>
  <c r="F41"/>
  <c r="F48"/>
  <c r="F51"/>
  <c r="F53"/>
  <c r="F59"/>
  <c r="F88"/>
  <c r="F99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40"/>
  <c r="E41"/>
  <c r="E48"/>
  <c r="E51"/>
  <c r="E53"/>
  <c r="E59"/>
  <c r="E84"/>
  <c r="E88"/>
  <c r="E99"/>
  <c r="F6"/>
  <c r="E6"/>
  <c r="AF48" i="126"/>
  <c r="F187" i="86"/>
  <c r="D187"/>
  <c r="F183" i="93"/>
  <c r="D183"/>
  <c r="F203" i="84"/>
  <c r="D203"/>
  <c r="F125" i="109"/>
  <c r="D125"/>
  <c r="F95" i="123"/>
  <c r="D95"/>
  <c r="M95" s="1"/>
  <c r="Q95" s="1"/>
  <c r="F95" i="124"/>
  <c r="N95" s="1"/>
  <c r="R95" s="1"/>
  <c r="D95"/>
  <c r="M95" s="1"/>
  <c r="Q95" s="1"/>
  <c r="F82" i="132"/>
  <c r="D82"/>
  <c r="F36" i="137"/>
  <c r="D36"/>
  <c r="F36" i="139"/>
  <c r="D36"/>
  <c r="F36" i="140"/>
  <c r="D36"/>
  <c r="F36" i="141"/>
  <c r="D36"/>
  <c r="F21" i="142"/>
  <c r="D21"/>
  <c r="F22" i="143"/>
  <c r="D22"/>
  <c r="F21" i="144"/>
  <c r="D21"/>
  <c r="F20" i="145"/>
  <c r="D20"/>
  <c r="D7" i="149"/>
  <c r="D8"/>
  <c r="D9"/>
  <c r="D10"/>
  <c r="D11"/>
  <c r="D12"/>
  <c r="D13"/>
  <c r="D14"/>
  <c r="D15"/>
  <c r="D16"/>
  <c r="D17"/>
  <c r="D18"/>
  <c r="D24"/>
  <c r="D40"/>
  <c r="D41"/>
  <c r="D48"/>
  <c r="D51"/>
  <c r="D53"/>
  <c r="D57"/>
  <c r="D59"/>
  <c r="D60"/>
  <c r="D84"/>
  <c r="D88"/>
  <c r="D99"/>
  <c r="D6"/>
  <c r="C46"/>
  <c r="C48"/>
  <c r="C51"/>
  <c r="C53"/>
  <c r="C59"/>
  <c r="C88"/>
  <c r="C99"/>
  <c r="C24"/>
  <c r="C40"/>
  <c r="C41"/>
  <c r="C17"/>
  <c r="C6"/>
  <c r="C7"/>
  <c r="C8"/>
  <c r="C9"/>
  <c r="C10"/>
  <c r="C11"/>
  <c r="C12"/>
  <c r="C13"/>
  <c r="C14"/>
  <c r="C15"/>
  <c r="C16"/>
  <c r="F18" i="145"/>
  <c r="F19"/>
  <c r="D18"/>
  <c r="D19"/>
  <c r="F19" i="144"/>
  <c r="F20"/>
  <c r="D19"/>
  <c r="D20"/>
  <c r="F20" i="143"/>
  <c r="F21"/>
  <c r="D20"/>
  <c r="D21"/>
  <c r="F19" i="142"/>
  <c r="F20"/>
  <c r="D19"/>
  <c r="D20"/>
  <c r="F34" i="141"/>
  <c r="F35"/>
  <c r="D34"/>
  <c r="D35"/>
  <c r="F34" i="140"/>
  <c r="F35"/>
  <c r="D34"/>
  <c r="D35"/>
  <c r="F34" i="139"/>
  <c r="F35"/>
  <c r="D34"/>
  <c r="D35"/>
  <c r="F34" i="137"/>
  <c r="F35"/>
  <c r="D34"/>
  <c r="D35"/>
  <c r="F80" i="132"/>
  <c r="F81"/>
  <c r="D80"/>
  <c r="D81"/>
  <c r="F93" i="123"/>
  <c r="F94"/>
  <c r="D93"/>
  <c r="D94"/>
  <c r="F93" i="124"/>
  <c r="F94"/>
  <c r="N94" s="1"/>
  <c r="R94" s="1"/>
  <c r="D93"/>
  <c r="D94"/>
  <c r="M94" s="1"/>
  <c r="Q94" s="1"/>
  <c r="F123" i="109"/>
  <c r="F124"/>
  <c r="D123"/>
  <c r="D124"/>
  <c r="F201" i="84"/>
  <c r="F202"/>
  <c r="D201"/>
  <c r="D202"/>
  <c r="F181" i="93"/>
  <c r="F182"/>
  <c r="D181"/>
  <c r="D182"/>
  <c r="F185" i="86"/>
  <c r="F186"/>
  <c r="D185"/>
  <c r="D186"/>
  <c r="H95" i="123"/>
  <c r="K95"/>
  <c r="H96"/>
  <c r="O96" s="1"/>
  <c r="S96" s="1"/>
  <c r="K96"/>
  <c r="H97"/>
  <c r="O97" s="1"/>
  <c r="S97" s="1"/>
  <c r="K97"/>
  <c r="H98"/>
  <c r="K98"/>
  <c r="M98"/>
  <c r="Q98" s="1"/>
  <c r="H99"/>
  <c r="O99" s="1"/>
  <c r="S99" s="1"/>
  <c r="K99"/>
  <c r="M99"/>
  <c r="Q99" s="1"/>
  <c r="N99"/>
  <c r="R99" s="1"/>
  <c r="N100"/>
  <c r="R100" s="1"/>
  <c r="H100"/>
  <c r="O100" s="1"/>
  <c r="S100" s="1"/>
  <c r="I100"/>
  <c r="J100"/>
  <c r="K100"/>
  <c r="H101"/>
  <c r="K101"/>
  <c r="N101"/>
  <c r="R101" s="1"/>
  <c r="H102"/>
  <c r="O102" s="1"/>
  <c r="S102" s="1"/>
  <c r="K102"/>
  <c r="N102"/>
  <c r="R102" s="1"/>
  <c r="H103"/>
  <c r="K103"/>
  <c r="N104"/>
  <c r="R104" s="1"/>
  <c r="H104"/>
  <c r="O104" s="1"/>
  <c r="S104" s="1"/>
  <c r="I104"/>
  <c r="J104"/>
  <c r="K104"/>
  <c r="H105"/>
  <c r="L105" s="1"/>
  <c r="P105" s="1"/>
  <c r="T105" s="1"/>
  <c r="I105"/>
  <c r="J105"/>
  <c r="K105"/>
  <c r="M105"/>
  <c r="Q105" s="1"/>
  <c r="N105"/>
  <c r="R105" s="1"/>
  <c r="H106"/>
  <c r="I106"/>
  <c r="J106"/>
  <c r="K106"/>
  <c r="M106"/>
  <c r="Q106" s="1"/>
  <c r="N106"/>
  <c r="R106" s="1"/>
  <c r="I107"/>
  <c r="H107"/>
  <c r="O107" s="1"/>
  <c r="S107" s="1"/>
  <c r="H108"/>
  <c r="O108" s="1"/>
  <c r="S108" s="1"/>
  <c r="I108"/>
  <c r="H109"/>
  <c r="O109" s="1"/>
  <c r="S109" s="1"/>
  <c r="I109"/>
  <c r="A46" i="126"/>
  <c r="A47"/>
  <c r="A48"/>
  <c r="A49"/>
  <c r="F182" i="85"/>
  <c r="F183"/>
  <c r="D182"/>
  <c r="D183"/>
  <c r="F180" i="86"/>
  <c r="F181"/>
  <c r="F182"/>
  <c r="F183"/>
  <c r="F184"/>
  <c r="D180"/>
  <c r="D181"/>
  <c r="D182"/>
  <c r="D183"/>
  <c r="D184"/>
  <c r="F176" i="93"/>
  <c r="F177"/>
  <c r="F178"/>
  <c r="F179"/>
  <c r="F180"/>
  <c r="D176"/>
  <c r="D177"/>
  <c r="D178"/>
  <c r="D179"/>
  <c r="D180"/>
  <c r="F196" i="84"/>
  <c r="F197"/>
  <c r="F198"/>
  <c r="F199"/>
  <c r="F200"/>
  <c r="D196"/>
  <c r="D197"/>
  <c r="D198"/>
  <c r="D199"/>
  <c r="D200"/>
  <c r="F118" i="109"/>
  <c r="F119"/>
  <c r="F120"/>
  <c r="F121"/>
  <c r="F122"/>
  <c r="D118"/>
  <c r="D119"/>
  <c r="D120"/>
  <c r="D121"/>
  <c r="D122"/>
  <c r="F88" i="123"/>
  <c r="F89"/>
  <c r="F90"/>
  <c r="F91"/>
  <c r="F92"/>
  <c r="D88"/>
  <c r="D89"/>
  <c r="D90"/>
  <c r="D91"/>
  <c r="D92"/>
  <c r="F88" i="124"/>
  <c r="F89"/>
  <c r="F90"/>
  <c r="N90" s="1"/>
  <c r="R90" s="1"/>
  <c r="F91"/>
  <c r="F92"/>
  <c r="N92" s="1"/>
  <c r="R92" s="1"/>
  <c r="D88"/>
  <c r="D89"/>
  <c r="D90"/>
  <c r="M90" s="1"/>
  <c r="Q90" s="1"/>
  <c r="D91"/>
  <c r="M91" s="1"/>
  <c r="Q91" s="1"/>
  <c r="D92"/>
  <c r="F75" i="132"/>
  <c r="F76"/>
  <c r="F77"/>
  <c r="F78"/>
  <c r="F79"/>
  <c r="D75"/>
  <c r="D76"/>
  <c r="D77"/>
  <c r="D78"/>
  <c r="D79"/>
  <c r="F29" i="137"/>
  <c r="F30"/>
  <c r="F31"/>
  <c r="F32"/>
  <c r="F33"/>
  <c r="D29"/>
  <c r="D30"/>
  <c r="D31"/>
  <c r="D32"/>
  <c r="D33"/>
  <c r="F29" i="139"/>
  <c r="F30"/>
  <c r="F31"/>
  <c r="F32"/>
  <c r="F33"/>
  <c r="D29"/>
  <c r="D30"/>
  <c r="D31"/>
  <c r="D32"/>
  <c r="D33"/>
  <c r="H29" i="140"/>
  <c r="H30"/>
  <c r="H31"/>
  <c r="H32"/>
  <c r="H33"/>
  <c r="H34"/>
  <c r="H35"/>
  <c r="F29"/>
  <c r="F30"/>
  <c r="F31"/>
  <c r="F32"/>
  <c r="F33"/>
  <c r="D29"/>
  <c r="D30"/>
  <c r="D31"/>
  <c r="D32"/>
  <c r="D33"/>
  <c r="F30" i="141"/>
  <c r="F31"/>
  <c r="F32"/>
  <c r="F33"/>
  <c r="D30"/>
  <c r="D31"/>
  <c r="D32"/>
  <c r="D33"/>
  <c r="F15" i="142"/>
  <c r="F16"/>
  <c r="F17"/>
  <c r="F18"/>
  <c r="D15"/>
  <c r="D16"/>
  <c r="D17"/>
  <c r="D18"/>
  <c r="D14" i="144"/>
  <c r="F14"/>
  <c r="H14"/>
  <c r="O14" s="1"/>
  <c r="S14" s="1"/>
  <c r="K14"/>
  <c r="F15"/>
  <c r="F16"/>
  <c r="F17"/>
  <c r="F18"/>
  <c r="D15"/>
  <c r="D16"/>
  <c r="D17"/>
  <c r="D18"/>
  <c r="F15" i="143"/>
  <c r="F16"/>
  <c r="F17"/>
  <c r="F18"/>
  <c r="F19"/>
  <c r="D15"/>
  <c r="D16"/>
  <c r="D17"/>
  <c r="D18"/>
  <c r="D19"/>
  <c r="F13" i="145"/>
  <c r="F14"/>
  <c r="F15"/>
  <c r="F16"/>
  <c r="F17"/>
  <c r="D13"/>
  <c r="D14"/>
  <c r="D15"/>
  <c r="D16"/>
  <c r="D17"/>
  <c r="H29" i="141"/>
  <c r="H30"/>
  <c r="F29"/>
  <c r="D29"/>
  <c r="F181" i="85"/>
  <c r="D181"/>
  <c r="F179" i="86"/>
  <c r="D179"/>
  <c r="F175" i="93"/>
  <c r="D175"/>
  <c r="F195" i="84"/>
  <c r="D195"/>
  <c r="F14" i="143"/>
  <c r="D14"/>
  <c r="F14" i="142"/>
  <c r="D14"/>
  <c r="F28" i="137"/>
  <c r="D28"/>
  <c r="F12" i="145"/>
  <c r="D12"/>
  <c r="F28" i="139"/>
  <c r="D28"/>
  <c r="F27" i="140"/>
  <c r="F28"/>
  <c r="D27"/>
  <c r="D28"/>
  <c r="F27" i="141"/>
  <c r="F28"/>
  <c r="D27"/>
  <c r="D28"/>
  <c r="F73" i="132"/>
  <c r="F74"/>
  <c r="D73"/>
  <c r="D74"/>
  <c r="F86" i="123"/>
  <c r="F87"/>
  <c r="D86"/>
  <c r="D87"/>
  <c r="F86" i="124"/>
  <c r="F87"/>
  <c r="D86"/>
  <c r="D87"/>
  <c r="F115" i="109"/>
  <c r="F116"/>
  <c r="F117"/>
  <c r="D116"/>
  <c r="D117"/>
  <c r="F179" i="85"/>
  <c r="F180"/>
  <c r="D178"/>
  <c r="D179"/>
  <c r="D180"/>
  <c r="F176" i="86"/>
  <c r="F177"/>
  <c r="F178"/>
  <c r="D176"/>
  <c r="D177"/>
  <c r="D178"/>
  <c r="F173" i="93"/>
  <c r="F174"/>
  <c r="D172"/>
  <c r="D173"/>
  <c r="D174"/>
  <c r="F191" i="84"/>
  <c r="F192"/>
  <c r="F193"/>
  <c r="F194"/>
  <c r="D192"/>
  <c r="D193"/>
  <c r="D194"/>
  <c r="F114" i="109"/>
  <c r="D114"/>
  <c r="D115"/>
  <c r="F83" i="123"/>
  <c r="F84"/>
  <c r="F85"/>
  <c r="D84"/>
  <c r="D85"/>
  <c r="H89" i="124"/>
  <c r="O89" s="1"/>
  <c r="S89" s="1"/>
  <c r="K89"/>
  <c r="H90"/>
  <c r="K90"/>
  <c r="H91"/>
  <c r="K91"/>
  <c r="H92"/>
  <c r="O92" s="1"/>
  <c r="S92" s="1"/>
  <c r="K92"/>
  <c r="H93"/>
  <c r="O93" s="1"/>
  <c r="S93" s="1"/>
  <c r="K93"/>
  <c r="H94"/>
  <c r="K94"/>
  <c r="H95"/>
  <c r="K95"/>
  <c r="H96"/>
  <c r="K96"/>
  <c r="H97"/>
  <c r="O97" s="1"/>
  <c r="S97" s="1"/>
  <c r="K97"/>
  <c r="H98"/>
  <c r="K98"/>
  <c r="H99"/>
  <c r="O99" s="1"/>
  <c r="S99" s="1"/>
  <c r="K99"/>
  <c r="H100"/>
  <c r="K100"/>
  <c r="I101"/>
  <c r="J101"/>
  <c r="H101"/>
  <c r="O101" s="1"/>
  <c r="S101" s="1"/>
  <c r="K101"/>
  <c r="H102"/>
  <c r="K102"/>
  <c r="H103"/>
  <c r="O103" s="1"/>
  <c r="S103" s="1"/>
  <c r="K103"/>
  <c r="M103"/>
  <c r="Q103" s="1"/>
  <c r="H104"/>
  <c r="L104" s="1"/>
  <c r="I104"/>
  <c r="J104"/>
  <c r="K104"/>
  <c r="M104"/>
  <c r="Q104" s="1"/>
  <c r="N104"/>
  <c r="R104" s="1"/>
  <c r="I105"/>
  <c r="J105"/>
  <c r="H105"/>
  <c r="O105" s="1"/>
  <c r="S105" s="1"/>
  <c r="K105"/>
  <c r="M106"/>
  <c r="Q106" s="1"/>
  <c r="N106"/>
  <c r="R106" s="1"/>
  <c r="H106"/>
  <c r="L106" s="1"/>
  <c r="J106"/>
  <c r="K106"/>
  <c r="J107"/>
  <c r="H107"/>
  <c r="O107" s="1"/>
  <c r="S107" s="1"/>
  <c r="I107"/>
  <c r="K107"/>
  <c r="M107"/>
  <c r="Q107" s="1"/>
  <c r="N107"/>
  <c r="R107" s="1"/>
  <c r="H108"/>
  <c r="L108" s="1"/>
  <c r="P108" s="1"/>
  <c r="T108" s="1"/>
  <c r="I108"/>
  <c r="J108"/>
  <c r="K108"/>
  <c r="M108"/>
  <c r="Q108" s="1"/>
  <c r="N108"/>
  <c r="R108" s="1"/>
  <c r="I109"/>
  <c r="H109"/>
  <c r="O109" s="1"/>
  <c r="S109" s="1"/>
  <c r="H110"/>
  <c r="O110" s="1"/>
  <c r="S110" s="1"/>
  <c r="F84"/>
  <c r="F85"/>
  <c r="D85"/>
  <c r="F71" i="132"/>
  <c r="F72"/>
  <c r="D72"/>
  <c r="F25" i="137"/>
  <c r="F26"/>
  <c r="F27"/>
  <c r="D26"/>
  <c r="D27"/>
  <c r="F26" i="139"/>
  <c r="F27"/>
  <c r="D26"/>
  <c r="D27"/>
  <c r="F25" i="140"/>
  <c r="F26"/>
  <c r="D26"/>
  <c r="H25" i="141"/>
  <c r="H26"/>
  <c r="H27"/>
  <c r="H28"/>
  <c r="F25"/>
  <c r="F26"/>
  <c r="D25"/>
  <c r="D26"/>
  <c r="H11" i="142"/>
  <c r="H12"/>
  <c r="H13"/>
  <c r="H14"/>
  <c r="F11"/>
  <c r="F12"/>
  <c r="F13"/>
  <c r="D11"/>
  <c r="D12"/>
  <c r="D13"/>
  <c r="H11" i="143"/>
  <c r="H12"/>
  <c r="H13"/>
  <c r="H14"/>
  <c r="H15"/>
  <c r="F11"/>
  <c r="F12"/>
  <c r="F13"/>
  <c r="D11"/>
  <c r="D12"/>
  <c r="D13"/>
  <c r="H12" i="144"/>
  <c r="H13"/>
  <c r="H15"/>
  <c r="H16"/>
  <c r="F11"/>
  <c r="F12"/>
  <c r="F13"/>
  <c r="D11"/>
  <c r="D12"/>
  <c r="D13"/>
  <c r="H10" i="145"/>
  <c r="H11"/>
  <c r="H12"/>
  <c r="H13"/>
  <c r="H14"/>
  <c r="F9"/>
  <c r="F10"/>
  <c r="F11"/>
  <c r="D9"/>
  <c r="D10"/>
  <c r="D11"/>
  <c r="J103" i="123" l="1"/>
  <c r="N123" i="153"/>
  <c r="R123" s="1"/>
  <c r="N130"/>
  <c r="R130" s="1"/>
  <c r="N121"/>
  <c r="R121" s="1"/>
  <c r="N122"/>
  <c r="R122" s="1"/>
  <c r="N125"/>
  <c r="R125" s="1"/>
  <c r="N124"/>
  <c r="R124" s="1"/>
  <c r="N127"/>
  <c r="R127" s="1"/>
  <c r="N128"/>
  <c r="R128" s="1"/>
  <c r="N126"/>
  <c r="R126" s="1"/>
  <c r="N129"/>
  <c r="R129" s="1"/>
  <c r="N137" i="145"/>
  <c r="R137" s="1"/>
  <c r="N144"/>
  <c r="R144" s="1"/>
  <c r="N136"/>
  <c r="R136" s="1"/>
  <c r="N139"/>
  <c r="R139" s="1"/>
  <c r="N141"/>
  <c r="R141" s="1"/>
  <c r="N138"/>
  <c r="R138" s="1"/>
  <c r="N140"/>
  <c r="R140" s="1"/>
  <c r="N142"/>
  <c r="R142" s="1"/>
  <c r="N143"/>
  <c r="R143" s="1"/>
  <c r="N135"/>
  <c r="R135" s="1"/>
  <c r="M130" i="153"/>
  <c r="Q130" s="1"/>
  <c r="M123"/>
  <c r="Q123" s="1"/>
  <c r="M124"/>
  <c r="Q124" s="1"/>
  <c r="M122"/>
  <c r="Q122" s="1"/>
  <c r="M121"/>
  <c r="Q121" s="1"/>
  <c r="M129"/>
  <c r="Q129" s="1"/>
  <c r="M127"/>
  <c r="Q127" s="1"/>
  <c r="M128"/>
  <c r="Q128" s="1"/>
  <c r="M126"/>
  <c r="Q126" s="1"/>
  <c r="M125"/>
  <c r="Q125" s="1"/>
  <c r="M144" i="145"/>
  <c r="Q144" s="1"/>
  <c r="M137"/>
  <c r="Q137" s="1"/>
  <c r="M136"/>
  <c r="Q136" s="1"/>
  <c r="M141"/>
  <c r="Q141" s="1"/>
  <c r="M138"/>
  <c r="Q138" s="1"/>
  <c r="M135"/>
  <c r="Q135" s="1"/>
  <c r="M139"/>
  <c r="Q139" s="1"/>
  <c r="M143"/>
  <c r="Q143" s="1"/>
  <c r="M140"/>
  <c r="Q140" s="1"/>
  <c r="M142"/>
  <c r="Q142" s="1"/>
  <c r="J98" i="124"/>
  <c r="I97"/>
  <c r="N109" i="153"/>
  <c r="R109" s="1"/>
  <c r="N110"/>
  <c r="R110" s="1"/>
  <c r="N106"/>
  <c r="R106" s="1"/>
  <c r="N101"/>
  <c r="R101" s="1"/>
  <c r="N102"/>
  <c r="R102" s="1"/>
  <c r="N111"/>
  <c r="R111" s="1"/>
  <c r="N118"/>
  <c r="R118" s="1"/>
  <c r="N116"/>
  <c r="R116" s="1"/>
  <c r="N104"/>
  <c r="R104" s="1"/>
  <c r="N115"/>
  <c r="R115" s="1"/>
  <c r="N120"/>
  <c r="R120" s="1"/>
  <c r="N114"/>
  <c r="R114" s="1"/>
  <c r="N113"/>
  <c r="R113" s="1"/>
  <c r="N108"/>
  <c r="R108" s="1"/>
  <c r="N119"/>
  <c r="R119" s="1"/>
  <c r="N112"/>
  <c r="R112" s="1"/>
  <c r="N107"/>
  <c r="R107" s="1"/>
  <c r="N117"/>
  <c r="R117" s="1"/>
  <c r="N105"/>
  <c r="R105" s="1"/>
  <c r="N103"/>
  <c r="R103" s="1"/>
  <c r="N100"/>
  <c r="R100" s="1"/>
  <c r="M100"/>
  <c r="Q100" s="1"/>
  <c r="M119"/>
  <c r="Q119" s="1"/>
  <c r="M107"/>
  <c r="Q107" s="1"/>
  <c r="M111"/>
  <c r="Q111" s="1"/>
  <c r="M116"/>
  <c r="Q116" s="1"/>
  <c r="M118"/>
  <c r="Q118" s="1"/>
  <c r="M113"/>
  <c r="Q113" s="1"/>
  <c r="M117"/>
  <c r="Q117" s="1"/>
  <c r="M109"/>
  <c r="Q109" s="1"/>
  <c r="M104"/>
  <c r="Q104" s="1"/>
  <c r="M112"/>
  <c r="Q112" s="1"/>
  <c r="M108"/>
  <c r="Q108" s="1"/>
  <c r="M103"/>
  <c r="Q103" s="1"/>
  <c r="M110"/>
  <c r="Q110" s="1"/>
  <c r="M115"/>
  <c r="Q115" s="1"/>
  <c r="M114"/>
  <c r="Q114" s="1"/>
  <c r="M105"/>
  <c r="Q105" s="1"/>
  <c r="M102"/>
  <c r="Q102" s="1"/>
  <c r="M120"/>
  <c r="Q120" s="1"/>
  <c r="M101"/>
  <c r="Q101" s="1"/>
  <c r="M106"/>
  <c r="Q106" s="1"/>
  <c r="J97" i="123"/>
  <c r="I103"/>
  <c r="N98" i="124"/>
  <c r="R98" s="1"/>
  <c r="M121" i="145"/>
  <c r="Q121" s="1"/>
  <c r="M123"/>
  <c r="Q123" s="1"/>
  <c r="M131"/>
  <c r="Q131" s="1"/>
  <c r="M122"/>
  <c r="Q122" s="1"/>
  <c r="M130"/>
  <c r="Q130" s="1"/>
  <c r="M118"/>
  <c r="Q118" s="1"/>
  <c r="M134"/>
  <c r="Q134" s="1"/>
  <c r="M133"/>
  <c r="Q133" s="1"/>
  <c r="M129"/>
  <c r="Q129" s="1"/>
  <c r="M119"/>
  <c r="Q119" s="1"/>
  <c r="M115"/>
  <c r="Q115" s="1"/>
  <c r="M128"/>
  <c r="Q128" s="1"/>
  <c r="M114"/>
  <c r="Q114" s="1"/>
  <c r="M125"/>
  <c r="Q125" s="1"/>
  <c r="M127"/>
  <c r="Q127" s="1"/>
  <c r="M124"/>
  <c r="Q124" s="1"/>
  <c r="M120"/>
  <c r="Q120" s="1"/>
  <c r="M116"/>
  <c r="Q116" s="1"/>
  <c r="M117"/>
  <c r="Q117" s="1"/>
  <c r="M126"/>
  <c r="Q126" s="1"/>
  <c r="M132"/>
  <c r="Q132" s="1"/>
  <c r="J101" i="123"/>
  <c r="N103"/>
  <c r="R103" s="1"/>
  <c r="J189" i="93"/>
  <c r="J102" i="123"/>
  <c r="J98"/>
  <c r="N98"/>
  <c r="R98" s="1"/>
  <c r="J187" i="93"/>
  <c r="I101" i="123"/>
  <c r="J97" i="124"/>
  <c r="I97" i="123"/>
  <c r="L98"/>
  <c r="P98" s="1"/>
  <c r="T98" s="1"/>
  <c r="N125" i="145"/>
  <c r="R125" s="1"/>
  <c r="N126"/>
  <c r="R126" s="1"/>
  <c r="N116"/>
  <c r="R116" s="1"/>
  <c r="N118"/>
  <c r="R118" s="1"/>
  <c r="N134"/>
  <c r="R134" s="1"/>
  <c r="N130"/>
  <c r="R130" s="1"/>
  <c r="N120"/>
  <c r="R120" s="1"/>
  <c r="N121"/>
  <c r="R121" s="1"/>
  <c r="N119"/>
  <c r="R119" s="1"/>
  <c r="N123"/>
  <c r="R123" s="1"/>
  <c r="N129"/>
  <c r="R129" s="1"/>
  <c r="N133"/>
  <c r="R133" s="1"/>
  <c r="N124"/>
  <c r="R124" s="1"/>
  <c r="N122"/>
  <c r="R122" s="1"/>
  <c r="N128"/>
  <c r="R128" s="1"/>
  <c r="N117"/>
  <c r="R117" s="1"/>
  <c r="N127"/>
  <c r="R127" s="1"/>
  <c r="N114"/>
  <c r="R114" s="1"/>
  <c r="N132"/>
  <c r="R132" s="1"/>
  <c r="N131"/>
  <c r="R131" s="1"/>
  <c r="N115"/>
  <c r="R115" s="1"/>
  <c r="L98" i="124"/>
  <c r="P98" s="1"/>
  <c r="T98" s="1"/>
  <c r="N105" i="145"/>
  <c r="R105" s="1"/>
  <c r="N109"/>
  <c r="R109" s="1"/>
  <c r="N106"/>
  <c r="R106" s="1"/>
  <c r="N110"/>
  <c r="R110" s="1"/>
  <c r="N112"/>
  <c r="R112" s="1"/>
  <c r="N108"/>
  <c r="R108" s="1"/>
  <c r="N113"/>
  <c r="R113" s="1"/>
  <c r="N104"/>
  <c r="R104" s="1"/>
  <c r="N111"/>
  <c r="R111" s="1"/>
  <c r="N107"/>
  <c r="R107" s="1"/>
  <c r="M112"/>
  <c r="Q112" s="1"/>
  <c r="M105"/>
  <c r="Q105" s="1"/>
  <c r="M106"/>
  <c r="Q106" s="1"/>
  <c r="M110"/>
  <c r="Q110" s="1"/>
  <c r="M108"/>
  <c r="Q108" s="1"/>
  <c r="M109"/>
  <c r="Q109" s="1"/>
  <c r="M111"/>
  <c r="Q111" s="1"/>
  <c r="M107"/>
  <c r="Q107" s="1"/>
  <c r="M113"/>
  <c r="Q113" s="1"/>
  <c r="M104"/>
  <c r="Q104" s="1"/>
  <c r="N90" i="153"/>
  <c r="R90" s="1"/>
  <c r="N97"/>
  <c r="R97" s="1"/>
  <c r="N94"/>
  <c r="R94" s="1"/>
  <c r="N96"/>
  <c r="R96" s="1"/>
  <c r="N98"/>
  <c r="R98" s="1"/>
  <c r="N91"/>
  <c r="R91" s="1"/>
  <c r="N99"/>
  <c r="R99" s="1"/>
  <c r="N95"/>
  <c r="R95" s="1"/>
  <c r="N93"/>
  <c r="R93" s="1"/>
  <c r="N92"/>
  <c r="R92" s="1"/>
  <c r="M95"/>
  <c r="Q95" s="1"/>
  <c r="M99"/>
  <c r="Q99" s="1"/>
  <c r="M91"/>
  <c r="Q91" s="1"/>
  <c r="M97"/>
  <c r="Q97" s="1"/>
  <c r="M92"/>
  <c r="Q92" s="1"/>
  <c r="M90"/>
  <c r="Q90" s="1"/>
  <c r="M96"/>
  <c r="Q96" s="1"/>
  <c r="M94"/>
  <c r="Q94" s="1"/>
  <c r="M93"/>
  <c r="Q93" s="1"/>
  <c r="M98"/>
  <c r="Q98" s="1"/>
  <c r="O147" i="109"/>
  <c r="S147" s="1"/>
  <c r="L147"/>
  <c r="P147" s="1"/>
  <c r="T147" s="1"/>
  <c r="L218" i="84"/>
  <c r="P218" s="1"/>
  <c r="T218" s="1"/>
  <c r="L140" i="109"/>
  <c r="P140" s="1"/>
  <c r="T140" s="1"/>
  <c r="L108" i="123"/>
  <c r="P108" s="1"/>
  <c r="T108" s="1"/>
  <c r="L198" i="86"/>
  <c r="P198" s="1"/>
  <c r="T198" s="1"/>
  <c r="L109" i="124"/>
  <c r="P109" s="1"/>
  <c r="T109" s="1"/>
  <c r="L109" i="123"/>
  <c r="P109" s="1"/>
  <c r="T109" s="1"/>
  <c r="N188" i="86"/>
  <c r="R188" s="1"/>
  <c r="J188"/>
  <c r="J189"/>
  <c r="N189"/>
  <c r="R189" s="1"/>
  <c r="O219" i="84"/>
  <c r="S219" s="1"/>
  <c r="L219"/>
  <c r="P219" s="1"/>
  <c r="T219" s="1"/>
  <c r="M188" i="86"/>
  <c r="Q188" s="1"/>
  <c r="L196"/>
  <c r="P196" s="1"/>
  <c r="T196" s="1"/>
  <c r="M189"/>
  <c r="Q189" s="1"/>
  <c r="N191"/>
  <c r="R191" s="1"/>
  <c r="J191"/>
  <c r="O220" i="84"/>
  <c r="S220" s="1"/>
  <c r="L220"/>
  <c r="P220" s="1"/>
  <c r="T220" s="1"/>
  <c r="N190" i="86"/>
  <c r="R190" s="1"/>
  <c r="J190"/>
  <c r="N192"/>
  <c r="R192" s="1"/>
  <c r="J192"/>
  <c r="J194"/>
  <c r="N194"/>
  <c r="R194" s="1"/>
  <c r="M190"/>
  <c r="Q190" s="1"/>
  <c r="N193"/>
  <c r="R193" s="1"/>
  <c r="J193"/>
  <c r="O221" i="84"/>
  <c r="S221" s="1"/>
  <c r="L221"/>
  <c r="P221" s="1"/>
  <c r="T221" s="1"/>
  <c r="N195" i="86"/>
  <c r="R195" s="1"/>
  <c r="J195"/>
  <c r="L107" i="123"/>
  <c r="P107" s="1"/>
  <c r="T107" s="1"/>
  <c r="L110" i="124"/>
  <c r="P110" s="1"/>
  <c r="T110" s="1"/>
  <c r="I191" i="86"/>
  <c r="M191"/>
  <c r="Q191" s="1"/>
  <c r="L191"/>
  <c r="P191" s="1"/>
  <c r="T191" s="1"/>
  <c r="M194"/>
  <c r="Q194" s="1"/>
  <c r="L194"/>
  <c r="P194" s="1"/>
  <c r="T194" s="1"/>
  <c r="M192"/>
  <c r="Q192" s="1"/>
  <c r="L192"/>
  <c r="P192" s="1"/>
  <c r="T192" s="1"/>
  <c r="M195"/>
  <c r="Q195" s="1"/>
  <c r="L195"/>
  <c r="P195" s="1"/>
  <c r="T195" s="1"/>
  <c r="M193"/>
  <c r="Q193" s="1"/>
  <c r="L193"/>
  <c r="P193" s="1"/>
  <c r="T193" s="1"/>
  <c r="O222" i="84"/>
  <c r="S222" s="1"/>
  <c r="L222"/>
  <c r="P222" s="1"/>
  <c r="T222" s="1"/>
  <c r="L217"/>
  <c r="P217" s="1"/>
  <c r="T217" s="1"/>
  <c r="N98" i="145"/>
  <c r="R98" s="1"/>
  <c r="N101"/>
  <c r="R101" s="1"/>
  <c r="N100"/>
  <c r="R100" s="1"/>
  <c r="N103"/>
  <c r="R103" s="1"/>
  <c r="N97"/>
  <c r="R97" s="1"/>
  <c r="N99"/>
  <c r="R99" s="1"/>
  <c r="N102"/>
  <c r="R102" s="1"/>
  <c r="O223" i="84"/>
  <c r="S223" s="1"/>
  <c r="L223"/>
  <c r="P223" s="1"/>
  <c r="T223" s="1"/>
  <c r="L139" i="109"/>
  <c r="P139" s="1"/>
  <c r="T139" s="1"/>
  <c r="L197" i="86"/>
  <c r="P197" s="1"/>
  <c r="T197" s="1"/>
  <c r="O224" i="84"/>
  <c r="S224" s="1"/>
  <c r="L224"/>
  <c r="P224" s="1"/>
  <c r="T224" s="1"/>
  <c r="O141" i="109"/>
  <c r="S141" s="1"/>
  <c r="L141"/>
  <c r="P141" s="1"/>
  <c r="T141" s="1"/>
  <c r="N35" i="153"/>
  <c r="R35" s="1"/>
  <c r="N86"/>
  <c r="R86" s="1"/>
  <c r="N89"/>
  <c r="R89" s="1"/>
  <c r="N87"/>
  <c r="R87" s="1"/>
  <c r="N88"/>
  <c r="R88" s="1"/>
  <c r="O142" i="109"/>
  <c r="S142" s="1"/>
  <c r="L142"/>
  <c r="P142" s="1"/>
  <c r="T142" s="1"/>
  <c r="M101" i="145"/>
  <c r="Q101" s="1"/>
  <c r="M103"/>
  <c r="Q103" s="1"/>
  <c r="M100"/>
  <c r="Q100" s="1"/>
  <c r="M98"/>
  <c r="Q98" s="1"/>
  <c r="M97"/>
  <c r="Q97" s="1"/>
  <c r="M102"/>
  <c r="Q102" s="1"/>
  <c r="M99"/>
  <c r="Q99" s="1"/>
  <c r="O143" i="109"/>
  <c r="S143" s="1"/>
  <c r="L143"/>
  <c r="P143" s="1"/>
  <c r="T143" s="1"/>
  <c r="M27" i="153"/>
  <c r="Q27" s="1"/>
  <c r="M89"/>
  <c r="Q89" s="1"/>
  <c r="M86"/>
  <c r="Q86" s="1"/>
  <c r="M88"/>
  <c r="Q88" s="1"/>
  <c r="M87"/>
  <c r="Q87" s="1"/>
  <c r="O144" i="109"/>
  <c r="S144" s="1"/>
  <c r="L144"/>
  <c r="P144" s="1"/>
  <c r="T144" s="1"/>
  <c r="O145"/>
  <c r="S145" s="1"/>
  <c r="L145"/>
  <c r="P145" s="1"/>
  <c r="T145" s="1"/>
  <c r="L199" i="86"/>
  <c r="P199" s="1"/>
  <c r="T199" s="1"/>
  <c r="O146" i="109"/>
  <c r="S146" s="1"/>
  <c r="L146"/>
  <c r="P146" s="1"/>
  <c r="T146" s="1"/>
  <c r="L187" i="93"/>
  <c r="P187" s="1"/>
  <c r="T187" s="1"/>
  <c r="I190"/>
  <c r="M182" i="86"/>
  <c r="Q182" s="1"/>
  <c r="M181"/>
  <c r="Q181" s="1"/>
  <c r="M183"/>
  <c r="Q183" s="1"/>
  <c r="N185"/>
  <c r="R185" s="1"/>
  <c r="J185"/>
  <c r="J184"/>
  <c r="N184"/>
  <c r="R184" s="1"/>
  <c r="M184"/>
  <c r="Q184" s="1"/>
  <c r="N187"/>
  <c r="R187" s="1"/>
  <c r="J187"/>
  <c r="N176"/>
  <c r="R176" s="1"/>
  <c r="J176"/>
  <c r="N177"/>
  <c r="R177" s="1"/>
  <c r="J177"/>
  <c r="M180"/>
  <c r="Q180" s="1"/>
  <c r="J178"/>
  <c r="N178"/>
  <c r="R178" s="1"/>
  <c r="M176"/>
  <c r="Q176" s="1"/>
  <c r="M187"/>
  <c r="Q187" s="1"/>
  <c r="M177"/>
  <c r="Q177" s="1"/>
  <c r="M93" i="145"/>
  <c r="Q93" s="1"/>
  <c r="M95"/>
  <c r="Q95" s="1"/>
  <c r="M90"/>
  <c r="Q90" s="1"/>
  <c r="M89"/>
  <c r="Q89" s="1"/>
  <c r="M91"/>
  <c r="Q91" s="1"/>
  <c r="M94"/>
  <c r="Q94" s="1"/>
  <c r="M92"/>
  <c r="Q92" s="1"/>
  <c r="M96"/>
  <c r="Q96" s="1"/>
  <c r="N93"/>
  <c r="R93" s="1"/>
  <c r="N94"/>
  <c r="R94" s="1"/>
  <c r="N91"/>
  <c r="R91" s="1"/>
  <c r="N96"/>
  <c r="R96" s="1"/>
  <c r="N90"/>
  <c r="R90" s="1"/>
  <c r="N89"/>
  <c r="R89" s="1"/>
  <c r="N92"/>
  <c r="R92" s="1"/>
  <c r="N95"/>
  <c r="R95" s="1"/>
  <c r="N180" i="86"/>
  <c r="R180" s="1"/>
  <c r="J180"/>
  <c r="J186"/>
  <c r="N186"/>
  <c r="R186" s="1"/>
  <c r="M178"/>
  <c r="Q178" s="1"/>
  <c r="M186"/>
  <c r="Q186" s="1"/>
  <c r="N179"/>
  <c r="R179" s="1"/>
  <c r="J179"/>
  <c r="N181"/>
  <c r="R181" s="1"/>
  <c r="J181"/>
  <c r="M185"/>
  <c r="Q185" s="1"/>
  <c r="M179"/>
  <c r="Q179" s="1"/>
  <c r="N182"/>
  <c r="R182" s="1"/>
  <c r="J182"/>
  <c r="N183"/>
  <c r="R183" s="1"/>
  <c r="J183"/>
  <c r="M87" i="145"/>
  <c r="Q87" s="1"/>
  <c r="M88"/>
  <c r="Q88" s="1"/>
  <c r="N22"/>
  <c r="N87"/>
  <c r="R87" s="1"/>
  <c r="N88"/>
  <c r="R88" s="1"/>
  <c r="J190" i="93"/>
  <c r="J100" i="124"/>
  <c r="I99"/>
  <c r="J99"/>
  <c r="I100"/>
  <c r="J103"/>
  <c r="I103"/>
  <c r="J102"/>
  <c r="N99"/>
  <c r="R99" s="1"/>
  <c r="J191" i="93"/>
  <c r="N25" i="153"/>
  <c r="R25" s="1"/>
  <c r="L102" i="124"/>
  <c r="H167" i="149" s="1"/>
  <c r="L100" i="124"/>
  <c r="H165" i="149" s="1"/>
  <c r="I102" i="123"/>
  <c r="Y2" i="169"/>
  <c r="X8" s="1"/>
  <c r="AR8"/>
  <c r="AN8"/>
  <c r="AN7"/>
  <c r="Y1" s="1"/>
  <c r="X7" s="1"/>
  <c r="AR7"/>
  <c r="I96" i="123"/>
  <c r="J87" i="132"/>
  <c r="N39" i="153"/>
  <c r="R39" s="1"/>
  <c r="N48"/>
  <c r="R48" s="1"/>
  <c r="N56"/>
  <c r="R56" s="1"/>
  <c r="N24"/>
  <c r="R24" s="1"/>
  <c r="N38"/>
  <c r="R38" s="1"/>
  <c r="N23"/>
  <c r="R23" s="1"/>
  <c r="N80"/>
  <c r="R80" s="1"/>
  <c r="N15"/>
  <c r="R15" s="1"/>
  <c r="N63"/>
  <c r="R63" s="1"/>
  <c r="N40"/>
  <c r="R40" s="1"/>
  <c r="N72"/>
  <c r="R72" s="1"/>
  <c r="M42"/>
  <c r="Q42" s="1"/>
  <c r="M50"/>
  <c r="Q50" s="1"/>
  <c r="N14"/>
  <c r="R14" s="1"/>
  <c r="N41"/>
  <c r="R41" s="1"/>
  <c r="N71"/>
  <c r="R71" s="1"/>
  <c r="N49"/>
  <c r="R49" s="1"/>
  <c r="N57"/>
  <c r="R57" s="1"/>
  <c r="N64"/>
  <c r="R64" s="1"/>
  <c r="N13"/>
  <c r="R13" s="1"/>
  <c r="J90" i="132"/>
  <c r="I89"/>
  <c r="M30" i="153"/>
  <c r="Q30" s="1"/>
  <c r="O95" i="132"/>
  <c r="S95" s="1"/>
  <c r="I91" i="124"/>
  <c r="M89" i="132"/>
  <c r="Q89" s="1"/>
  <c r="L89"/>
  <c r="J167" i="149" s="1"/>
  <c r="L87" i="132"/>
  <c r="P87" s="1"/>
  <c r="T87" s="1"/>
  <c r="I87"/>
  <c r="I90"/>
  <c r="N10" i="153"/>
  <c r="R10" s="1"/>
  <c r="N16"/>
  <c r="R16" s="1"/>
  <c r="N42"/>
  <c r="R42" s="1"/>
  <c r="N50"/>
  <c r="R50" s="1"/>
  <c r="N73"/>
  <c r="R73" s="1"/>
  <c r="N81"/>
  <c r="R81" s="1"/>
  <c r="N11"/>
  <c r="R11" s="1"/>
  <c r="N29"/>
  <c r="R29" s="1"/>
  <c r="J95" i="123"/>
  <c r="M16" i="153"/>
  <c r="Q16" s="1"/>
  <c r="M14"/>
  <c r="Q14" s="1"/>
  <c r="J14" i="144"/>
  <c r="N31" i="153"/>
  <c r="R31" s="1"/>
  <c r="M31"/>
  <c r="Q31" s="1"/>
  <c r="M43"/>
  <c r="Q43" s="1"/>
  <c r="M51"/>
  <c r="Q51" s="1"/>
  <c r="M66"/>
  <c r="Q66" s="1"/>
  <c r="M10"/>
  <c r="Q10" s="1"/>
  <c r="I194" i="86"/>
  <c r="I93" i="124"/>
  <c r="M12" i="153"/>
  <c r="Q12" s="1"/>
  <c r="M47"/>
  <c r="Q47" s="1"/>
  <c r="M62"/>
  <c r="Q62" s="1"/>
  <c r="M70"/>
  <c r="Q70" s="1"/>
  <c r="M24"/>
  <c r="Q24" s="1"/>
  <c r="I96" i="124"/>
  <c r="M23" i="153"/>
  <c r="Q23" s="1"/>
  <c r="L96" i="124"/>
  <c r="H163" i="149" s="1"/>
  <c r="M96" i="124"/>
  <c r="Q96" s="1"/>
  <c r="N22" i="153"/>
  <c r="R22" s="1"/>
  <c r="N32"/>
  <c r="R32" s="1"/>
  <c r="M32"/>
  <c r="Q32" s="1"/>
  <c r="O138" i="109"/>
  <c r="S138" s="1"/>
  <c r="J95" i="124"/>
  <c r="I95"/>
  <c r="M18" i="153"/>
  <c r="Q18" s="1"/>
  <c r="M35"/>
  <c r="Q35" s="1"/>
  <c r="N44"/>
  <c r="R44" s="1"/>
  <c r="N59"/>
  <c r="R59" s="1"/>
  <c r="N67"/>
  <c r="R67" s="1"/>
  <c r="N75"/>
  <c r="R75" s="1"/>
  <c r="I92" i="124"/>
  <c r="N26" i="153"/>
  <c r="R26" s="1"/>
  <c r="M52"/>
  <c r="Q52" s="1"/>
  <c r="M26"/>
  <c r="Q26" s="1"/>
  <c r="I211" i="84"/>
  <c r="N17" i="153"/>
  <c r="R17" s="1"/>
  <c r="N34"/>
  <c r="R34" s="1"/>
  <c r="M34"/>
  <c r="Q34" s="1"/>
  <c r="N43"/>
  <c r="R43" s="1"/>
  <c r="N51"/>
  <c r="R51" s="1"/>
  <c r="N58"/>
  <c r="R58" s="1"/>
  <c r="N66"/>
  <c r="R66" s="1"/>
  <c r="N82"/>
  <c r="R82" s="1"/>
  <c r="M22"/>
  <c r="Q22" s="1"/>
  <c r="N30"/>
  <c r="R30" s="1"/>
  <c r="M56"/>
  <c r="Q56" s="1"/>
  <c r="L215" i="84"/>
  <c r="P215" s="1"/>
  <c r="T215" s="1"/>
  <c r="O195" i="93"/>
  <c r="S195" s="1"/>
  <c r="N21" i="153"/>
  <c r="R21" s="1"/>
  <c r="N47"/>
  <c r="R47" s="1"/>
  <c r="N55"/>
  <c r="R55" s="1"/>
  <c r="N62"/>
  <c r="R62" s="1"/>
  <c r="N78"/>
  <c r="R78" s="1"/>
  <c r="M38"/>
  <c r="Q38" s="1"/>
  <c r="N20"/>
  <c r="R20" s="1"/>
  <c r="M20"/>
  <c r="Q20" s="1"/>
  <c r="N46"/>
  <c r="R46" s="1"/>
  <c r="N54"/>
  <c r="R54" s="1"/>
  <c r="N61"/>
  <c r="R61" s="1"/>
  <c r="N69"/>
  <c r="R69" s="1"/>
  <c r="N77"/>
  <c r="R77" s="1"/>
  <c r="N85"/>
  <c r="R85" s="1"/>
  <c r="N28"/>
  <c r="R28" s="1"/>
  <c r="N37"/>
  <c r="R37" s="1"/>
  <c r="M46"/>
  <c r="Q46" s="1"/>
  <c r="M54"/>
  <c r="Q54" s="1"/>
  <c r="M61"/>
  <c r="Q61" s="1"/>
  <c r="M69"/>
  <c r="Q69" s="1"/>
  <c r="M28"/>
  <c r="Q28" s="1"/>
  <c r="O91" i="132"/>
  <c r="S91" s="1"/>
  <c r="N19" i="153"/>
  <c r="R19" s="1"/>
  <c r="M19"/>
  <c r="Q19" s="1"/>
  <c r="N36"/>
  <c r="R36" s="1"/>
  <c r="N45"/>
  <c r="R45" s="1"/>
  <c r="N53"/>
  <c r="R53" s="1"/>
  <c r="N68"/>
  <c r="R68" s="1"/>
  <c r="N76"/>
  <c r="R76" s="1"/>
  <c r="L90" i="132"/>
  <c r="P90" s="1"/>
  <c r="T90" s="1"/>
  <c r="N27" i="153"/>
  <c r="R27" s="1"/>
  <c r="N18"/>
  <c r="R18" s="1"/>
  <c r="U81" i="126"/>
  <c r="C82" s="1"/>
  <c r="U72"/>
  <c r="U69"/>
  <c r="U66"/>
  <c r="U63"/>
  <c r="B82"/>
  <c r="B79"/>
  <c r="Y2" i="168"/>
  <c r="AR7"/>
  <c r="AN8"/>
  <c r="AN7"/>
  <c r="Y1" s="1"/>
  <c r="X7" s="1"/>
  <c r="AR8"/>
  <c r="B73" i="126"/>
  <c r="U78"/>
  <c r="U75"/>
  <c r="B76"/>
  <c r="Y2" i="167"/>
  <c r="AN7"/>
  <c r="Y1" s="1"/>
  <c r="X7" s="1"/>
  <c r="AR8"/>
  <c r="AR7"/>
  <c r="AN8"/>
  <c r="AR8" i="166"/>
  <c r="Y2"/>
  <c r="D47" i="130" s="1"/>
  <c r="E47" s="1"/>
  <c r="E74" i="126" s="1"/>
  <c r="AN7" i="166"/>
  <c r="Y1" s="1"/>
  <c r="X7" s="1"/>
  <c r="AN8"/>
  <c r="AR7"/>
  <c r="L14" i="144"/>
  <c r="Q157" i="149" s="1"/>
  <c r="I14" i="144"/>
  <c r="AR7" i="164"/>
  <c r="AN7"/>
  <c r="Y1" s="1"/>
  <c r="X7" s="1"/>
  <c r="AR8"/>
  <c r="Y2"/>
  <c r="D48" i="130" s="1"/>
  <c r="E48" s="1"/>
  <c r="E77" i="126" s="1"/>
  <c r="AN8" i="164"/>
  <c r="B67" i="126"/>
  <c r="B64"/>
  <c r="B70"/>
  <c r="AC62"/>
  <c r="AD62" s="1"/>
  <c r="AC56"/>
  <c r="AD56" s="1"/>
  <c r="AC59"/>
  <c r="AD59" s="1"/>
  <c r="Y2" i="161"/>
  <c r="D44" i="130" s="1"/>
  <c r="E44" s="1"/>
  <c r="E65" i="126" s="1"/>
  <c r="Y2" i="162"/>
  <c r="D45" i="130" s="1"/>
  <c r="E45" s="1"/>
  <c r="E68" i="126" s="1"/>
  <c r="AR8" i="163"/>
  <c r="Y2"/>
  <c r="D46" i="130" s="1"/>
  <c r="AR7" i="163"/>
  <c r="AN8"/>
  <c r="AN7"/>
  <c r="Y1" s="1"/>
  <c r="X7" s="1"/>
  <c r="AN8" i="162"/>
  <c r="AR8"/>
  <c r="AN7"/>
  <c r="Y1" s="1"/>
  <c r="X7" s="1"/>
  <c r="AR7"/>
  <c r="AR7" i="161"/>
  <c r="AN8"/>
  <c r="AN7"/>
  <c r="Y1" s="1"/>
  <c r="X7" s="1"/>
  <c r="AR8"/>
  <c r="L200" i="93"/>
  <c r="P200" s="1"/>
  <c r="T200" s="1"/>
  <c r="O199"/>
  <c r="S199" s="1"/>
  <c r="I193" i="86"/>
  <c r="O101" i="123"/>
  <c r="S101" s="1"/>
  <c r="L101"/>
  <c r="P101" s="1"/>
  <c r="T101" s="1"/>
  <c r="O104" i="124"/>
  <c r="S104" s="1"/>
  <c r="M92"/>
  <c r="Q92" s="1"/>
  <c r="J92"/>
  <c r="I143" i="109"/>
  <c r="L107" i="124"/>
  <c r="P107" s="1"/>
  <c r="T107" s="1"/>
  <c r="O96"/>
  <c r="S96" s="1"/>
  <c r="N91"/>
  <c r="R91" s="1"/>
  <c r="L103" i="123"/>
  <c r="P103" s="1"/>
  <c r="T103" s="1"/>
  <c r="O103"/>
  <c r="S103" s="1"/>
  <c r="P104" i="124"/>
  <c r="T104" s="1"/>
  <c r="H168" i="149"/>
  <c r="I89" i="124"/>
  <c r="O106" i="123"/>
  <c r="S106" s="1"/>
  <c r="L106"/>
  <c r="I169" i="149" s="1"/>
  <c r="L103" i="124"/>
  <c r="P103" s="1"/>
  <c r="T103" s="1"/>
  <c r="I84" i="153"/>
  <c r="L88" i="132"/>
  <c r="P88" s="1"/>
  <c r="T88" s="1"/>
  <c r="O87"/>
  <c r="S87" s="1"/>
  <c r="P192" i="93"/>
  <c r="T192" s="1"/>
  <c r="E168" i="149"/>
  <c r="I145" i="109"/>
  <c r="P91" i="132"/>
  <c r="T91" s="1"/>
  <c r="J168" i="149"/>
  <c r="I144" i="109"/>
  <c r="L136"/>
  <c r="G169" i="149" s="1"/>
  <c r="N12" i="153"/>
  <c r="R12" s="1"/>
  <c r="N79"/>
  <c r="R79" s="1"/>
  <c r="O135" i="109"/>
  <c r="S135" s="1"/>
  <c r="O194" i="93"/>
  <c r="S194" s="1"/>
  <c r="L211" i="84"/>
  <c r="P211" s="1"/>
  <c r="T211" s="1"/>
  <c r="L198" i="93"/>
  <c r="P198" s="1"/>
  <c r="T198" s="1"/>
  <c r="O96" i="132"/>
  <c r="S96" s="1"/>
  <c r="O196" i="93"/>
  <c r="S196" s="1"/>
  <c r="L216" i="84"/>
  <c r="P216" s="1"/>
  <c r="T216" s="1"/>
  <c r="O108" i="124"/>
  <c r="S108" s="1"/>
  <c r="O137" i="109"/>
  <c r="S137" s="1"/>
  <c r="O94" i="132"/>
  <c r="S94" s="1"/>
  <c r="P194" i="93"/>
  <c r="T194" s="1"/>
  <c r="E169" i="149"/>
  <c r="P106" i="124"/>
  <c r="T106" s="1"/>
  <c r="H169" i="149"/>
  <c r="P93" i="132"/>
  <c r="T93" s="1"/>
  <c r="J169" i="149"/>
  <c r="O93" i="132"/>
  <c r="S93" s="1"/>
  <c r="AG2" i="160"/>
  <c r="W1" s="1"/>
  <c r="AG3" i="159"/>
  <c r="W2" s="1"/>
  <c r="AG3" i="160"/>
  <c r="W2" s="1"/>
  <c r="AS6"/>
  <c r="R61" i="126" s="1"/>
  <c r="AN6" i="160"/>
  <c r="M61" i="126" s="1"/>
  <c r="AK6" i="160"/>
  <c r="J61" i="126" s="1"/>
  <c r="AI6" i="160"/>
  <c r="H61" i="126" s="1"/>
  <c r="AH6" i="160"/>
  <c r="AT6"/>
  <c r="S61" i="126" s="1"/>
  <c r="AU6" i="160"/>
  <c r="T61" i="126" s="1"/>
  <c r="AO6" i="160"/>
  <c r="N61" i="126" s="1"/>
  <c r="AR6" i="160"/>
  <c r="Q61" i="126" s="1"/>
  <c r="AQ6" i="160"/>
  <c r="P61" i="126" s="1"/>
  <c r="AP6" i="160"/>
  <c r="O61" i="126" s="1"/>
  <c r="AM6" i="160"/>
  <c r="L61" i="126" s="1"/>
  <c r="AL6" i="160"/>
  <c r="K61" i="126" s="1"/>
  <c r="AJ6" i="160"/>
  <c r="I61" i="126" s="1"/>
  <c r="AM5" i="160"/>
  <c r="L60" i="126" s="1"/>
  <c r="AH5" i="160"/>
  <c r="G60" i="126" s="1"/>
  <c r="P65" i="160"/>
  <c r="T65" s="1"/>
  <c r="AS5"/>
  <c r="R60" i="126" s="1"/>
  <c r="AR5" i="160"/>
  <c r="Q60" i="126" s="1"/>
  <c r="AQ5" i="160"/>
  <c r="P60" i="126" s="1"/>
  <c r="AN5" i="160"/>
  <c r="M60" i="126" s="1"/>
  <c r="AO5" i="160"/>
  <c r="N60" i="126" s="1"/>
  <c r="AL5" i="160"/>
  <c r="K60" i="126" s="1"/>
  <c r="AK5" i="160"/>
  <c r="J60" i="126" s="1"/>
  <c r="AJ5" i="160"/>
  <c r="I60" i="126" s="1"/>
  <c r="AI5" i="160"/>
  <c r="H60" i="126" s="1"/>
  <c r="AU5" i="160"/>
  <c r="T60" i="126" s="1"/>
  <c r="AT5" i="160"/>
  <c r="S60" i="126" s="1"/>
  <c r="AP5" i="160"/>
  <c r="O60" i="126" s="1"/>
  <c r="AG9" i="160"/>
  <c r="AG7"/>
  <c r="AG4"/>
  <c r="W3" s="1"/>
  <c r="AG8"/>
  <c r="AG8" i="159"/>
  <c r="AS6"/>
  <c r="R58" i="126" s="1"/>
  <c r="AG4" i="159"/>
  <c r="W3" s="1"/>
  <c r="AM5"/>
  <c r="L57" i="126" s="1"/>
  <c r="AK5" i="159"/>
  <c r="J57" i="126" s="1"/>
  <c r="AJ5" i="159"/>
  <c r="I57" i="126" s="1"/>
  <c r="AI5" i="159"/>
  <c r="H57" i="126" s="1"/>
  <c r="AH5" i="159"/>
  <c r="G57" i="126" s="1"/>
  <c r="P65" i="159"/>
  <c r="T65" s="1"/>
  <c r="AU5"/>
  <c r="T57" i="126" s="1"/>
  <c r="AT5" i="159"/>
  <c r="S57" i="126" s="1"/>
  <c r="AS5" i="159"/>
  <c r="R57" i="126" s="1"/>
  <c r="AR5" i="159"/>
  <c r="Q57" i="126" s="1"/>
  <c r="AL5" i="159"/>
  <c r="K57" i="126" s="1"/>
  <c r="AQ5" i="159"/>
  <c r="P57" i="126" s="1"/>
  <c r="AP5" i="159"/>
  <c r="O57" i="126" s="1"/>
  <c r="AO5" i="159"/>
  <c r="N57" i="126" s="1"/>
  <c r="AN5" i="159"/>
  <c r="M57" i="126" s="1"/>
  <c r="AR6" i="159"/>
  <c r="Q58" i="126" s="1"/>
  <c r="AT6" i="159"/>
  <c r="S58" i="126" s="1"/>
  <c r="AU6" i="159"/>
  <c r="T58" i="126" s="1"/>
  <c r="AH6" i="159"/>
  <c r="G58" i="126" s="1"/>
  <c r="AJ6" i="159"/>
  <c r="I58" i="126" s="1"/>
  <c r="AG7" i="159"/>
  <c r="AL6"/>
  <c r="K58" i="126" s="1"/>
  <c r="AM6" i="159"/>
  <c r="L58" i="126" s="1"/>
  <c r="AN6" i="159"/>
  <c r="M58" i="126" s="1"/>
  <c r="AK6" i="159"/>
  <c r="J58" i="126" s="1"/>
  <c r="AO6" i="159"/>
  <c r="N58" i="126" s="1"/>
  <c r="AP6" i="159"/>
  <c r="O58" i="126" s="1"/>
  <c r="AI6" i="159"/>
  <c r="H58" i="126" s="1"/>
  <c r="AQ6" i="159"/>
  <c r="P58" i="126" s="1"/>
  <c r="AG2" i="159"/>
  <c r="W1" s="1"/>
  <c r="AG9"/>
  <c r="O105" i="123"/>
  <c r="S105" s="1"/>
  <c r="O92" i="132"/>
  <c r="S92" s="1"/>
  <c r="AG7" i="158"/>
  <c r="AQ5"/>
  <c r="P54" i="126" s="1"/>
  <c r="AG2" i="158"/>
  <c r="W1" s="1"/>
  <c r="AG4"/>
  <c r="W3" s="1"/>
  <c r="AG3"/>
  <c r="W2" s="1"/>
  <c r="AR6"/>
  <c r="Q55" i="126" s="1"/>
  <c r="AQ6" i="158"/>
  <c r="P55" i="126" s="1"/>
  <c r="AP6" i="158"/>
  <c r="O55" i="126" s="1"/>
  <c r="AO6" i="158"/>
  <c r="N55" i="126" s="1"/>
  <c r="AN6" i="158"/>
  <c r="M55" i="126" s="1"/>
  <c r="AI6" i="158"/>
  <c r="H55" i="126" s="1"/>
  <c r="AM6" i="158"/>
  <c r="L55" i="126" s="1"/>
  <c r="AL6" i="158"/>
  <c r="K55" i="126" s="1"/>
  <c r="AK6" i="158"/>
  <c r="J55" i="126" s="1"/>
  <c r="AS6" i="158"/>
  <c r="R55" i="126" s="1"/>
  <c r="AJ6" i="158"/>
  <c r="I55" i="126" s="1"/>
  <c r="AH6" i="158"/>
  <c r="G55" i="126" s="1"/>
  <c r="AU6" i="158"/>
  <c r="T55" i="126" s="1"/>
  <c r="AT6" i="158"/>
  <c r="S55" i="126" s="1"/>
  <c r="AR5" i="158"/>
  <c r="Q54" i="126" s="1"/>
  <c r="AG8" i="158"/>
  <c r="AL5"/>
  <c r="K54" i="126" s="1"/>
  <c r="AK5" i="158"/>
  <c r="J54" i="126" s="1"/>
  <c r="AJ5" i="158"/>
  <c r="I54" i="126" s="1"/>
  <c r="AI5" i="158"/>
  <c r="H54" i="126" s="1"/>
  <c r="AN5" i="158"/>
  <c r="M54" i="126" s="1"/>
  <c r="P65" i="158"/>
  <c r="T65" s="1"/>
  <c r="AT5"/>
  <c r="S54" i="126" s="1"/>
  <c r="AM5" i="158"/>
  <c r="L54" i="126" s="1"/>
  <c r="AO5" i="158"/>
  <c r="N54" i="126" s="1"/>
  <c r="AP5" i="158"/>
  <c r="O54" i="126" s="1"/>
  <c r="AU5" i="158"/>
  <c r="T54" i="126" s="1"/>
  <c r="AG9" i="158"/>
  <c r="AS5"/>
  <c r="R54" i="126" s="1"/>
  <c r="AH5" i="158"/>
  <c r="G54" i="126" s="1"/>
  <c r="O192" i="93"/>
  <c r="S192" s="1"/>
  <c r="L212" i="84"/>
  <c r="L104" i="123"/>
  <c r="J136" i="109"/>
  <c r="M136"/>
  <c r="Q136" s="1"/>
  <c r="N212" i="84"/>
  <c r="R212" s="1"/>
  <c r="I213"/>
  <c r="J211"/>
  <c r="M213"/>
  <c r="Q213" s="1"/>
  <c r="L213"/>
  <c r="P213" s="1"/>
  <c r="T213" s="1"/>
  <c r="J213"/>
  <c r="J212"/>
  <c r="L191" i="93"/>
  <c r="P191" s="1"/>
  <c r="T191" s="1"/>
  <c r="L190"/>
  <c r="N214" i="84"/>
  <c r="R214" s="1"/>
  <c r="L214"/>
  <c r="J214"/>
  <c r="M216"/>
  <c r="Q216" s="1"/>
  <c r="M212"/>
  <c r="Q212" s="1"/>
  <c r="L102" i="123"/>
  <c r="O89" i="132"/>
  <c r="S89" s="1"/>
  <c r="N83" i="153"/>
  <c r="R83" s="1"/>
  <c r="N74"/>
  <c r="R74" s="1"/>
  <c r="N84"/>
  <c r="R84" s="1"/>
  <c r="N33"/>
  <c r="R33" s="1"/>
  <c r="N52"/>
  <c r="R52" s="1"/>
  <c r="N60"/>
  <c r="R60" s="1"/>
  <c r="N65"/>
  <c r="R65" s="1"/>
  <c r="N70"/>
  <c r="R70" s="1"/>
  <c r="M48"/>
  <c r="Q48" s="1"/>
  <c r="M71"/>
  <c r="Q71" s="1"/>
  <c r="M39"/>
  <c r="Q39" s="1"/>
  <c r="M44"/>
  <c r="Q44" s="1"/>
  <c r="M81"/>
  <c r="Q81" s="1"/>
  <c r="M67"/>
  <c r="Q67" s="1"/>
  <c r="M40"/>
  <c r="Q40" s="1"/>
  <c r="M77"/>
  <c r="Q77" s="1"/>
  <c r="M58"/>
  <c r="Q58" s="1"/>
  <c r="M82"/>
  <c r="Q82" s="1"/>
  <c r="M55"/>
  <c r="Q55" s="1"/>
  <c r="M73"/>
  <c r="Q73" s="1"/>
  <c r="M36"/>
  <c r="Q36" s="1"/>
  <c r="M59"/>
  <c r="Q59" s="1"/>
  <c r="L100" i="123"/>
  <c r="O100" i="124"/>
  <c r="S100" s="1"/>
  <c r="AO4" i="153"/>
  <c r="N53" i="126" s="1"/>
  <c r="O187" i="93"/>
  <c r="S187" s="1"/>
  <c r="L99" i="124"/>
  <c r="P99" s="1"/>
  <c r="T99" s="1"/>
  <c r="I33" i="153"/>
  <c r="I64"/>
  <c r="I25"/>
  <c r="I21"/>
  <c r="AT4"/>
  <c r="S53" i="126" s="1"/>
  <c r="AH4" i="153"/>
  <c r="G53" i="126" s="1"/>
  <c r="AU4" i="153"/>
  <c r="T53" i="126" s="1"/>
  <c r="AS4" i="153"/>
  <c r="R53" i="126" s="1"/>
  <c r="AJ4" i="153"/>
  <c r="I53" i="126" s="1"/>
  <c r="AM4" i="153"/>
  <c r="L53" i="126" s="1"/>
  <c r="O75" i="153"/>
  <c r="S75" s="1"/>
  <c r="AP4"/>
  <c r="O53" i="126" s="1"/>
  <c r="AR4" i="153"/>
  <c r="Q53" i="126" s="1"/>
  <c r="AQ4" i="153"/>
  <c r="P53" i="126" s="1"/>
  <c r="AS3" i="153"/>
  <c r="I85"/>
  <c r="AT3"/>
  <c r="I13"/>
  <c r="I17"/>
  <c r="I37"/>
  <c r="I41"/>
  <c r="I45"/>
  <c r="I49"/>
  <c r="AP3"/>
  <c r="I53"/>
  <c r="I57"/>
  <c r="I60"/>
  <c r="I68"/>
  <c r="I72"/>
  <c r="AJ3"/>
  <c r="I76"/>
  <c r="I80"/>
  <c r="AK3"/>
  <c r="AN3"/>
  <c r="AO3"/>
  <c r="M74"/>
  <c r="Q74" s="1"/>
  <c r="M78"/>
  <c r="Q78" s="1"/>
  <c r="AT2"/>
  <c r="M75"/>
  <c r="Q75" s="1"/>
  <c r="M79"/>
  <c r="Q79" s="1"/>
  <c r="M85"/>
  <c r="Q85" s="1"/>
  <c r="M83"/>
  <c r="Q83" s="1"/>
  <c r="AL2"/>
  <c r="M11"/>
  <c r="Q11" s="1"/>
  <c r="M15"/>
  <c r="Q15" s="1"/>
  <c r="M65"/>
  <c r="Q65" s="1"/>
  <c r="AU2"/>
  <c r="AI4"/>
  <c r="H53" i="126" s="1"/>
  <c r="J13" i="153"/>
  <c r="J17"/>
  <c r="J21"/>
  <c r="J25"/>
  <c r="J29"/>
  <c r="J33"/>
  <c r="J37"/>
  <c r="J41"/>
  <c r="J45"/>
  <c r="J49"/>
  <c r="J53"/>
  <c r="J57"/>
  <c r="J60"/>
  <c r="J64"/>
  <c r="J68"/>
  <c r="J72"/>
  <c r="J76"/>
  <c r="J80"/>
  <c r="J84"/>
  <c r="AK4"/>
  <c r="J53" i="126" s="1"/>
  <c r="L13" i="153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0"/>
  <c r="P60" s="1"/>
  <c r="T60" s="1"/>
  <c r="L64"/>
  <c r="P64" s="1"/>
  <c r="T64" s="1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L4"/>
  <c r="K53" i="126" s="1"/>
  <c r="M13" i="153"/>
  <c r="Q13" s="1"/>
  <c r="M17"/>
  <c r="Q17" s="1"/>
  <c r="M21"/>
  <c r="Q21" s="1"/>
  <c r="M25"/>
  <c r="Q25" s="1"/>
  <c r="M29"/>
  <c r="Q29" s="1"/>
  <c r="M33"/>
  <c r="Q33" s="1"/>
  <c r="M37"/>
  <c r="Q37" s="1"/>
  <c r="M41"/>
  <c r="Q41" s="1"/>
  <c r="M45"/>
  <c r="Q45" s="1"/>
  <c r="M49"/>
  <c r="Q49" s="1"/>
  <c r="M53"/>
  <c r="Q53" s="1"/>
  <c r="M57"/>
  <c r="Q57" s="1"/>
  <c r="M60"/>
  <c r="Q60" s="1"/>
  <c r="M64"/>
  <c r="Q64" s="1"/>
  <c r="M68"/>
  <c r="Q68" s="1"/>
  <c r="M72"/>
  <c r="Q72" s="1"/>
  <c r="M76"/>
  <c r="Q76" s="1"/>
  <c r="M80"/>
  <c r="Q80" s="1"/>
  <c r="M84"/>
  <c r="Q84" s="1"/>
  <c r="AH3"/>
  <c r="I12"/>
  <c r="I16"/>
  <c r="I20"/>
  <c r="I24"/>
  <c r="I28"/>
  <c r="I32"/>
  <c r="I36"/>
  <c r="I40"/>
  <c r="I44"/>
  <c r="I48"/>
  <c r="I52"/>
  <c r="I56"/>
  <c r="I59"/>
  <c r="I63"/>
  <c r="I67"/>
  <c r="I71"/>
  <c r="I75"/>
  <c r="I79"/>
  <c r="I83"/>
  <c r="AI3"/>
  <c r="AN4"/>
  <c r="M53" i="126" s="1"/>
  <c r="J12" i="153"/>
  <c r="J16"/>
  <c r="O17"/>
  <c r="S17" s="1"/>
  <c r="J20"/>
  <c r="J24"/>
  <c r="J28"/>
  <c r="J32"/>
  <c r="O33"/>
  <c r="S33" s="1"/>
  <c r="J36"/>
  <c r="J40"/>
  <c r="J44"/>
  <c r="J48"/>
  <c r="J52"/>
  <c r="J56"/>
  <c r="J59"/>
  <c r="J63"/>
  <c r="J67"/>
  <c r="J71"/>
  <c r="J75"/>
  <c r="J79"/>
  <c r="J83"/>
  <c r="AH2"/>
  <c r="L12"/>
  <c r="P12" s="1"/>
  <c r="T12" s="1"/>
  <c r="L16"/>
  <c r="P16" s="1"/>
  <c r="T16" s="1"/>
  <c r="L20"/>
  <c r="P20" s="1"/>
  <c r="T20" s="1"/>
  <c r="L24"/>
  <c r="P24" s="1"/>
  <c r="T24" s="1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59"/>
  <c r="P59" s="1"/>
  <c r="T59" s="1"/>
  <c r="L63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I2"/>
  <c r="AL3"/>
  <c r="M63"/>
  <c r="Q63" s="1"/>
  <c r="AJ2"/>
  <c r="AM3"/>
  <c r="I11"/>
  <c r="I15"/>
  <c r="I19"/>
  <c r="I23"/>
  <c r="I27"/>
  <c r="I31"/>
  <c r="I35"/>
  <c r="I39"/>
  <c r="I43"/>
  <c r="I47"/>
  <c r="I51"/>
  <c r="I55"/>
  <c r="I58"/>
  <c r="I62"/>
  <c r="I66"/>
  <c r="I70"/>
  <c r="I74"/>
  <c r="I78"/>
  <c r="I82"/>
  <c r="AK2"/>
  <c r="J11"/>
  <c r="J15"/>
  <c r="J19"/>
  <c r="J23"/>
  <c r="J27"/>
  <c r="J31"/>
  <c r="J35"/>
  <c r="J39"/>
  <c r="J43"/>
  <c r="J47"/>
  <c r="J51"/>
  <c r="J55"/>
  <c r="J58"/>
  <c r="J62"/>
  <c r="J66"/>
  <c r="J70"/>
  <c r="J74"/>
  <c r="J78"/>
  <c r="J82"/>
  <c r="AM2"/>
  <c r="L11"/>
  <c r="P11" s="1"/>
  <c r="T11" s="1"/>
  <c r="L15"/>
  <c r="P15" s="1"/>
  <c r="T15" s="1"/>
  <c r="L19"/>
  <c r="P19" s="1"/>
  <c r="T19" s="1"/>
  <c r="L23"/>
  <c r="P23" s="1"/>
  <c r="T23" s="1"/>
  <c r="L27"/>
  <c r="P27" s="1"/>
  <c r="T27" s="1"/>
  <c r="L31"/>
  <c r="P31" s="1"/>
  <c r="T31" s="1"/>
  <c r="L35"/>
  <c r="P35" s="1"/>
  <c r="T35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8"/>
  <c r="P58" s="1"/>
  <c r="T58" s="1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AN2"/>
  <c r="AQ3"/>
  <c r="AO2"/>
  <c r="AR3"/>
  <c r="I10"/>
  <c r="I14"/>
  <c r="I18"/>
  <c r="I22"/>
  <c r="I26"/>
  <c r="I30"/>
  <c r="I34"/>
  <c r="I38"/>
  <c r="I42"/>
  <c r="I46"/>
  <c r="I50"/>
  <c r="I54"/>
  <c r="I61"/>
  <c r="I65"/>
  <c r="I69"/>
  <c r="I73"/>
  <c r="I77"/>
  <c r="I81"/>
  <c r="AP2"/>
  <c r="J10"/>
  <c r="J14"/>
  <c r="J18"/>
  <c r="J22"/>
  <c r="J26"/>
  <c r="J30"/>
  <c r="J34"/>
  <c r="J38"/>
  <c r="J42"/>
  <c r="J46"/>
  <c r="J50"/>
  <c r="J54"/>
  <c r="J61"/>
  <c r="J65"/>
  <c r="J69"/>
  <c r="J73"/>
  <c r="J77"/>
  <c r="J81"/>
  <c r="J85"/>
  <c r="AQ2"/>
  <c r="AR2"/>
  <c r="AU3"/>
  <c r="L10"/>
  <c r="P10" s="1"/>
  <c r="T10" s="1"/>
  <c r="L14"/>
  <c r="P14" s="1"/>
  <c r="T14" s="1"/>
  <c r="L18"/>
  <c r="P18" s="1"/>
  <c r="T18" s="1"/>
  <c r="L22"/>
  <c r="P22" s="1"/>
  <c r="T22" s="1"/>
  <c r="L26"/>
  <c r="P26" s="1"/>
  <c r="T26" s="1"/>
  <c r="L30"/>
  <c r="P30" s="1"/>
  <c r="T30" s="1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S2"/>
  <c r="O98" i="123"/>
  <c r="S98" s="1"/>
  <c r="I196" i="86"/>
  <c r="I192"/>
  <c r="I188" i="93"/>
  <c r="I186"/>
  <c r="M186"/>
  <c r="Q186" s="1"/>
  <c r="L186"/>
  <c r="J186"/>
  <c r="M188"/>
  <c r="Q188" s="1"/>
  <c r="L188"/>
  <c r="I199"/>
  <c r="I195"/>
  <c r="I191"/>
  <c r="I187"/>
  <c r="N197"/>
  <c r="R197" s="1"/>
  <c r="N193"/>
  <c r="R193" s="1"/>
  <c r="N189"/>
  <c r="R189" s="1"/>
  <c r="M197"/>
  <c r="Q197" s="1"/>
  <c r="M193"/>
  <c r="Q193" s="1"/>
  <c r="M189"/>
  <c r="Q189" s="1"/>
  <c r="L197"/>
  <c r="P197" s="1"/>
  <c r="T197" s="1"/>
  <c r="L193"/>
  <c r="P193" s="1"/>
  <c r="T193" s="1"/>
  <c r="L189"/>
  <c r="P189" s="1"/>
  <c r="T189" s="1"/>
  <c r="M199"/>
  <c r="Q199" s="1"/>
  <c r="M195"/>
  <c r="Q195" s="1"/>
  <c r="M191"/>
  <c r="Q191" s="1"/>
  <c r="M187"/>
  <c r="Q187" s="1"/>
  <c r="J99" i="123"/>
  <c r="L97"/>
  <c r="P97" s="1"/>
  <c r="T97" s="1"/>
  <c r="L99"/>
  <c r="P99" s="1"/>
  <c r="T99" s="1"/>
  <c r="L96"/>
  <c r="J96" i="132"/>
  <c r="J92"/>
  <c r="J88"/>
  <c r="I96"/>
  <c r="I92"/>
  <c r="I88"/>
  <c r="J93"/>
  <c r="J89"/>
  <c r="N95"/>
  <c r="R95" s="1"/>
  <c r="N91"/>
  <c r="R91" s="1"/>
  <c r="N87"/>
  <c r="R87" s="1"/>
  <c r="M96"/>
  <c r="Q96" s="1"/>
  <c r="M92"/>
  <c r="Q92" s="1"/>
  <c r="M88"/>
  <c r="Q88" s="1"/>
  <c r="N95" i="123"/>
  <c r="R95" s="1"/>
  <c r="J96"/>
  <c r="J96" i="124"/>
  <c r="L95"/>
  <c r="P95" s="1"/>
  <c r="T95" s="1"/>
  <c r="O95"/>
  <c r="S95" s="1"/>
  <c r="L95" i="123"/>
  <c r="P95" s="1"/>
  <c r="T95" s="1"/>
  <c r="I95"/>
  <c r="O95"/>
  <c r="S95" s="1"/>
  <c r="M104"/>
  <c r="Q104" s="1"/>
  <c r="M100"/>
  <c r="Q100" s="1"/>
  <c r="M96"/>
  <c r="Q96" s="1"/>
  <c r="L91" i="124"/>
  <c r="J91"/>
  <c r="L92"/>
  <c r="L94"/>
  <c r="J94"/>
  <c r="L90"/>
  <c r="P90" s="1"/>
  <c r="T90" s="1"/>
  <c r="J93"/>
  <c r="O91"/>
  <c r="S91" s="1"/>
  <c r="J89"/>
  <c r="J90"/>
  <c r="I110"/>
  <c r="I106"/>
  <c r="I102"/>
  <c r="I98"/>
  <c r="I94"/>
  <c r="I90"/>
  <c r="N89"/>
  <c r="R89" s="1"/>
  <c r="M105"/>
  <c r="Q105" s="1"/>
  <c r="M101"/>
  <c r="Q101" s="1"/>
  <c r="M97"/>
  <c r="Q97" s="1"/>
  <c r="M93"/>
  <c r="Q93" s="1"/>
  <c r="M89"/>
  <c r="Q89" s="1"/>
  <c r="N97"/>
  <c r="R97" s="1"/>
  <c r="L105"/>
  <c r="P105" s="1"/>
  <c r="T105" s="1"/>
  <c r="L101"/>
  <c r="P101" s="1"/>
  <c r="T101" s="1"/>
  <c r="L97"/>
  <c r="P97" s="1"/>
  <c r="T97" s="1"/>
  <c r="L93"/>
  <c r="P93" s="1"/>
  <c r="T93" s="1"/>
  <c r="L89"/>
  <c r="N101"/>
  <c r="R101" s="1"/>
  <c r="N93"/>
  <c r="R93" s="1"/>
  <c r="N105"/>
  <c r="R105" s="1"/>
  <c r="O106"/>
  <c r="S106" s="1"/>
  <c r="O102"/>
  <c r="S102" s="1"/>
  <c r="O98"/>
  <c r="S98" s="1"/>
  <c r="O94"/>
  <c r="S94" s="1"/>
  <c r="O90"/>
  <c r="S90" s="1"/>
  <c r="H164" i="149" l="1"/>
  <c r="I164"/>
  <c r="D169"/>
  <c r="P100" i="124"/>
  <c r="T100" s="1"/>
  <c r="P102"/>
  <c r="T102" s="1"/>
  <c r="J165" i="149"/>
  <c r="C169"/>
  <c r="P96" i="124"/>
  <c r="T96" s="1"/>
  <c r="P89" i="132"/>
  <c r="T89" s="1"/>
  <c r="P136" i="109"/>
  <c r="T136" s="1"/>
  <c r="P106" i="123"/>
  <c r="T106" s="1"/>
  <c r="AG81" i="126"/>
  <c r="AJ81" s="1"/>
  <c r="U57"/>
  <c r="E46" i="130"/>
  <c r="E71" i="126" s="1"/>
  <c r="C73"/>
  <c r="X8" i="168"/>
  <c r="D50" i="130"/>
  <c r="E50" s="1"/>
  <c r="E83" i="126" s="1"/>
  <c r="X8" i="167"/>
  <c r="D49" i="130"/>
  <c r="E49" s="1"/>
  <c r="E80" i="126" s="1"/>
  <c r="AG78"/>
  <c r="AJ78" s="1"/>
  <c r="C79"/>
  <c r="AG75"/>
  <c r="AJ75" s="1"/>
  <c r="AG72"/>
  <c r="AJ72" s="1"/>
  <c r="AG69"/>
  <c r="AJ69" s="1"/>
  <c r="AB78"/>
  <c r="AK78" s="1"/>
  <c r="C76"/>
  <c r="X8" i="164"/>
  <c r="AB75" i="126"/>
  <c r="AK75" s="1"/>
  <c r="X8" i="166"/>
  <c r="AB72" i="126"/>
  <c r="AK72" s="1"/>
  <c r="U60"/>
  <c r="P14" i="144"/>
  <c r="T14" s="1"/>
  <c r="U54" i="126"/>
  <c r="AG66"/>
  <c r="AJ66" s="1"/>
  <c r="C64"/>
  <c r="C67"/>
  <c r="AG63"/>
  <c r="AJ63" s="1"/>
  <c r="AB63"/>
  <c r="AK63" s="1"/>
  <c r="C70"/>
  <c r="X8" i="161"/>
  <c r="X8" i="162"/>
  <c r="AB66" i="126"/>
  <c r="AK66" s="1"/>
  <c r="X8" i="163"/>
  <c r="AB69" i="126"/>
  <c r="AK69" s="1"/>
  <c r="AC53"/>
  <c r="AD53" s="1"/>
  <c r="P102" i="123"/>
  <c r="T102" s="1"/>
  <c r="I167" i="149"/>
  <c r="P100" i="123"/>
  <c r="T100" s="1"/>
  <c r="I165" i="149"/>
  <c r="D167"/>
  <c r="P96" i="123"/>
  <c r="T96" s="1"/>
  <c r="I163" i="149"/>
  <c r="P104" i="123"/>
  <c r="T104" s="1"/>
  <c r="I168" i="149"/>
  <c r="P188" i="93"/>
  <c r="T188" s="1"/>
  <c r="E165" i="149"/>
  <c r="P212" i="84"/>
  <c r="T212" s="1"/>
  <c r="F168" i="149"/>
  <c r="P89" i="124"/>
  <c r="T89" s="1"/>
  <c r="H158" i="149"/>
  <c r="D168"/>
  <c r="P186" i="93"/>
  <c r="T186" s="1"/>
  <c r="E164" i="149"/>
  <c r="P94" i="124"/>
  <c r="T94" s="1"/>
  <c r="H162" i="149"/>
  <c r="P92" i="124"/>
  <c r="T92" s="1"/>
  <c r="H161" i="149"/>
  <c r="P91" i="124"/>
  <c r="T91" s="1"/>
  <c r="H160" i="149"/>
  <c r="P190" i="93"/>
  <c r="T190" s="1"/>
  <c r="E167" i="149"/>
  <c r="D165"/>
  <c r="B58" i="126"/>
  <c r="B55"/>
  <c r="Y2" i="160"/>
  <c r="P214" i="84"/>
  <c r="T214" s="1"/>
  <c r="F169" i="149"/>
  <c r="AN8" i="160"/>
  <c r="G61" i="126"/>
  <c r="B61" s="1"/>
  <c r="Y2" i="159"/>
  <c r="AB57" i="126" s="1"/>
  <c r="AN7" i="160"/>
  <c r="Y1" s="1"/>
  <c r="X7" s="1"/>
  <c r="AR8"/>
  <c r="AR7"/>
  <c r="AN8" i="159"/>
  <c r="AR7"/>
  <c r="AR8"/>
  <c r="AN7"/>
  <c r="Y1" s="1"/>
  <c r="X7" s="1"/>
  <c r="AN7" i="158"/>
  <c r="Y1" s="1"/>
  <c r="X7" s="1"/>
  <c r="Y2"/>
  <c r="AB54" i="126" s="1"/>
  <c r="AN8" i="158"/>
  <c r="AR8"/>
  <c r="AR7"/>
  <c r="AG9" i="153"/>
  <c r="AG4"/>
  <c r="W3" s="1"/>
  <c r="AG8"/>
  <c r="AG2"/>
  <c r="W1" s="1"/>
  <c r="AG3"/>
  <c r="W2" s="1"/>
  <c r="AG7"/>
  <c r="AN5"/>
  <c r="M51" i="126" s="1"/>
  <c r="AM5" i="153"/>
  <c r="L51" i="126" s="1"/>
  <c r="AL5" i="153"/>
  <c r="K51" i="126" s="1"/>
  <c r="AK5" i="153"/>
  <c r="J51" i="126" s="1"/>
  <c r="AJ5" i="153"/>
  <c r="I51" i="126" s="1"/>
  <c r="AI5" i="153"/>
  <c r="H51" i="126" s="1"/>
  <c r="AH5" i="153"/>
  <c r="G51" i="126" s="1"/>
  <c r="AP5" i="153"/>
  <c r="O51" i="126" s="1"/>
  <c r="AU5" i="153"/>
  <c r="T51" i="126" s="1"/>
  <c r="AT5" i="153"/>
  <c r="S51" i="126" s="1"/>
  <c r="AS5" i="153"/>
  <c r="R51" i="126" s="1"/>
  <c r="AR5" i="153"/>
  <c r="Q51" i="126" s="1"/>
  <c r="AQ5" i="153"/>
  <c r="P51" i="126" s="1"/>
  <c r="AO5" i="153"/>
  <c r="N51" i="126" s="1"/>
  <c r="P63" i="153"/>
  <c r="T63" s="1"/>
  <c r="AT6"/>
  <c r="S52" i="126" s="1"/>
  <c r="AS6" i="153"/>
  <c r="R52" i="126" s="1"/>
  <c r="AR6" i="153"/>
  <c r="Q52" i="126" s="1"/>
  <c r="AQ6" i="153"/>
  <c r="P52" i="126" s="1"/>
  <c r="AP6" i="153"/>
  <c r="O52" i="126" s="1"/>
  <c r="AL6" i="153"/>
  <c r="K52" i="126" s="1"/>
  <c r="AO6" i="153"/>
  <c r="N52" i="126" s="1"/>
  <c r="AN6" i="153"/>
  <c r="M52" i="126" s="1"/>
  <c r="AM6" i="153"/>
  <c r="L52" i="126" s="1"/>
  <c r="AK6" i="153"/>
  <c r="J52" i="126" s="1"/>
  <c r="AJ6" i="153"/>
  <c r="I52" i="126" s="1"/>
  <c r="AI6" i="153"/>
  <c r="H52" i="126" s="1"/>
  <c r="AH6" i="153"/>
  <c r="G52" i="126" s="1"/>
  <c r="AU6" i="153"/>
  <c r="T52" i="126" s="1"/>
  <c r="K86" i="145"/>
  <c r="O86"/>
  <c r="S86" s="1"/>
  <c r="K85"/>
  <c r="O85"/>
  <c r="S85" s="1"/>
  <c r="K84"/>
  <c r="O84"/>
  <c r="S84" s="1"/>
  <c r="K83"/>
  <c r="O83"/>
  <c r="S83" s="1"/>
  <c r="K82"/>
  <c r="O82"/>
  <c r="S82" s="1"/>
  <c r="K81"/>
  <c r="O81"/>
  <c r="S81" s="1"/>
  <c r="K80"/>
  <c r="O80"/>
  <c r="S80" s="1"/>
  <c r="K79"/>
  <c r="O79"/>
  <c r="S79" s="1"/>
  <c r="K78"/>
  <c r="O78"/>
  <c r="S78" s="1"/>
  <c r="K77"/>
  <c r="O77"/>
  <c r="S77" s="1"/>
  <c r="N77"/>
  <c r="R77" s="1"/>
  <c r="K76"/>
  <c r="O76"/>
  <c r="S76" s="1"/>
  <c r="M76"/>
  <c r="Q76" s="1"/>
  <c r="K75"/>
  <c r="O75"/>
  <c r="S75" s="1"/>
  <c r="K74"/>
  <c r="O74"/>
  <c r="S74" s="1"/>
  <c r="K73"/>
  <c r="O73"/>
  <c r="S73" s="1"/>
  <c r="K72"/>
  <c r="O72"/>
  <c r="S72" s="1"/>
  <c r="K71"/>
  <c r="H71"/>
  <c r="O71" s="1"/>
  <c r="S71" s="1"/>
  <c r="F71"/>
  <c r="D71"/>
  <c r="K70"/>
  <c r="H70"/>
  <c r="F70"/>
  <c r="D70"/>
  <c r="K69"/>
  <c r="H69"/>
  <c r="O69" s="1"/>
  <c r="S69" s="1"/>
  <c r="F69"/>
  <c r="D69"/>
  <c r="K68"/>
  <c r="H68"/>
  <c r="O68" s="1"/>
  <c r="S68" s="1"/>
  <c r="F68"/>
  <c r="D68"/>
  <c r="K67"/>
  <c r="H67"/>
  <c r="O67" s="1"/>
  <c r="S67" s="1"/>
  <c r="F67"/>
  <c r="D67"/>
  <c r="K66"/>
  <c r="H66"/>
  <c r="O66" s="1"/>
  <c r="S66" s="1"/>
  <c r="F66"/>
  <c r="D66"/>
  <c r="K65"/>
  <c r="H65"/>
  <c r="O65" s="1"/>
  <c r="S65" s="1"/>
  <c r="F65"/>
  <c r="D65"/>
  <c r="K64"/>
  <c r="H64"/>
  <c r="F64"/>
  <c r="D64"/>
  <c r="K63"/>
  <c r="H63"/>
  <c r="O63" s="1"/>
  <c r="S63" s="1"/>
  <c r="F63"/>
  <c r="D63"/>
  <c r="K62"/>
  <c r="H62"/>
  <c r="O62" s="1"/>
  <c r="S62" s="1"/>
  <c r="F62"/>
  <c r="D62"/>
  <c r="K61"/>
  <c r="H61"/>
  <c r="O61" s="1"/>
  <c r="S61" s="1"/>
  <c r="F61"/>
  <c r="D61"/>
  <c r="K60"/>
  <c r="H60"/>
  <c r="O60" s="1"/>
  <c r="S60" s="1"/>
  <c r="F60"/>
  <c r="D60"/>
  <c r="K59"/>
  <c r="H59"/>
  <c r="O59" s="1"/>
  <c r="S59" s="1"/>
  <c r="F59"/>
  <c r="D59"/>
  <c r="K58"/>
  <c r="H58"/>
  <c r="O58" s="1"/>
  <c r="S58" s="1"/>
  <c r="F58"/>
  <c r="D58"/>
  <c r="K57"/>
  <c r="H57"/>
  <c r="D57"/>
  <c r="K56"/>
  <c r="H56"/>
  <c r="O56" s="1"/>
  <c r="S56" s="1"/>
  <c r="M56"/>
  <c r="Q56" s="1"/>
  <c r="K55"/>
  <c r="H55"/>
  <c r="O55" s="1"/>
  <c r="S55" s="1"/>
  <c r="K54"/>
  <c r="H54"/>
  <c r="O54" s="1"/>
  <c r="S54" s="1"/>
  <c r="I54"/>
  <c r="K53"/>
  <c r="H53"/>
  <c r="O53" s="1"/>
  <c r="S53" s="1"/>
  <c r="K52"/>
  <c r="H52"/>
  <c r="O52" s="1"/>
  <c r="S52" s="1"/>
  <c r="M52"/>
  <c r="Q52" s="1"/>
  <c r="K51"/>
  <c r="H51"/>
  <c r="O51" s="1"/>
  <c r="S51" s="1"/>
  <c r="K50"/>
  <c r="H50"/>
  <c r="O50" s="1"/>
  <c r="S50" s="1"/>
  <c r="K49"/>
  <c r="H49"/>
  <c r="O49" s="1"/>
  <c r="S49" s="1"/>
  <c r="K48"/>
  <c r="H48"/>
  <c r="O48" s="1"/>
  <c r="S48" s="1"/>
  <c r="J48"/>
  <c r="K47"/>
  <c r="H47"/>
  <c r="O47" s="1"/>
  <c r="S47" s="1"/>
  <c r="K46"/>
  <c r="H46"/>
  <c r="O46" s="1"/>
  <c r="S46" s="1"/>
  <c r="J46"/>
  <c r="K45"/>
  <c r="H45"/>
  <c r="O45" s="1"/>
  <c r="S45" s="1"/>
  <c r="J45"/>
  <c r="K44"/>
  <c r="H44"/>
  <c r="O44" s="1"/>
  <c r="S44" s="1"/>
  <c r="K43"/>
  <c r="H43"/>
  <c r="O43" s="1"/>
  <c r="S43" s="1"/>
  <c r="J43"/>
  <c r="K42"/>
  <c r="H42"/>
  <c r="O42" s="1"/>
  <c r="S42" s="1"/>
  <c r="J42"/>
  <c r="K41"/>
  <c r="H41"/>
  <c r="O41" s="1"/>
  <c r="S41" s="1"/>
  <c r="I41"/>
  <c r="K40"/>
  <c r="H40"/>
  <c r="O40" s="1"/>
  <c r="S40" s="1"/>
  <c r="K39"/>
  <c r="H39"/>
  <c r="O39" s="1"/>
  <c r="S39" s="1"/>
  <c r="K38"/>
  <c r="H38"/>
  <c r="O38" s="1"/>
  <c r="S38" s="1"/>
  <c r="J38"/>
  <c r="K37"/>
  <c r="H37"/>
  <c r="O37" s="1"/>
  <c r="S37" s="1"/>
  <c r="J37"/>
  <c r="I37"/>
  <c r="K36"/>
  <c r="H36"/>
  <c r="O36" s="1"/>
  <c r="S36" s="1"/>
  <c r="J36"/>
  <c r="K35"/>
  <c r="H35"/>
  <c r="O35" s="1"/>
  <c r="S35" s="1"/>
  <c r="K34"/>
  <c r="H34"/>
  <c r="O34" s="1"/>
  <c r="S34" s="1"/>
  <c r="J34"/>
  <c r="K33"/>
  <c r="J33"/>
  <c r="H33"/>
  <c r="O33" s="1"/>
  <c r="S33" s="1"/>
  <c r="I33"/>
  <c r="K32"/>
  <c r="H32"/>
  <c r="O32" s="1"/>
  <c r="S32" s="1"/>
  <c r="M32"/>
  <c r="Q32" s="1"/>
  <c r="K31"/>
  <c r="H31"/>
  <c r="O31" s="1"/>
  <c r="S31" s="1"/>
  <c r="K30"/>
  <c r="H30"/>
  <c r="O30" s="1"/>
  <c r="S30" s="1"/>
  <c r="J30"/>
  <c r="K29"/>
  <c r="I29"/>
  <c r="H29"/>
  <c r="O29" s="1"/>
  <c r="S29" s="1"/>
  <c r="J29"/>
  <c r="K28"/>
  <c r="H28"/>
  <c r="O28" s="1"/>
  <c r="S28" s="1"/>
  <c r="K27"/>
  <c r="H27"/>
  <c r="O27" s="1"/>
  <c r="S27" s="1"/>
  <c r="K26"/>
  <c r="H26"/>
  <c r="O26" s="1"/>
  <c r="S26" s="1"/>
  <c r="J26"/>
  <c r="K25"/>
  <c r="H25"/>
  <c r="O25" s="1"/>
  <c r="S25" s="1"/>
  <c r="J25"/>
  <c r="K24"/>
  <c r="H24"/>
  <c r="O24" s="1"/>
  <c r="S24" s="1"/>
  <c r="K23"/>
  <c r="H23"/>
  <c r="O23" s="1"/>
  <c r="S23" s="1"/>
  <c r="K22"/>
  <c r="H22"/>
  <c r="O22" s="1"/>
  <c r="S22" s="1"/>
  <c r="J22"/>
  <c r="K21"/>
  <c r="J21"/>
  <c r="I21"/>
  <c r="H21"/>
  <c r="O21" s="1"/>
  <c r="S21" s="1"/>
  <c r="K20"/>
  <c r="H20"/>
  <c r="O20" s="1"/>
  <c r="S20" s="1"/>
  <c r="J20"/>
  <c r="I20"/>
  <c r="K19"/>
  <c r="H19"/>
  <c r="O19" s="1"/>
  <c r="S19" s="1"/>
  <c r="K18"/>
  <c r="H18"/>
  <c r="O18" s="1"/>
  <c r="S18" s="1"/>
  <c r="J18"/>
  <c r="K17"/>
  <c r="I17"/>
  <c r="H17"/>
  <c r="O17" s="1"/>
  <c r="S17" s="1"/>
  <c r="J17"/>
  <c r="K16"/>
  <c r="H16"/>
  <c r="O16" s="1"/>
  <c r="S16" s="1"/>
  <c r="J16"/>
  <c r="K15"/>
  <c r="H15"/>
  <c r="O15" s="1"/>
  <c r="S15" s="1"/>
  <c r="N15"/>
  <c r="R15" s="1"/>
  <c r="O14"/>
  <c r="S14" s="1"/>
  <c r="K14"/>
  <c r="J14"/>
  <c r="L14"/>
  <c r="K13"/>
  <c r="O13"/>
  <c r="S13" s="1"/>
  <c r="J13"/>
  <c r="L13"/>
  <c r="P13" s="1"/>
  <c r="T13" s="1"/>
  <c r="K12"/>
  <c r="O12"/>
  <c r="S12" s="1"/>
  <c r="L12"/>
  <c r="K11"/>
  <c r="O11"/>
  <c r="S11" s="1"/>
  <c r="K10"/>
  <c r="O10"/>
  <c r="S10" s="1"/>
  <c r="V3"/>
  <c r="V2"/>
  <c r="V1"/>
  <c r="D25" i="140"/>
  <c r="F25" i="139"/>
  <c r="D25"/>
  <c r="D25" i="137"/>
  <c r="D71" i="132"/>
  <c r="I87" i="123"/>
  <c r="H87"/>
  <c r="O87" s="1"/>
  <c r="S87" s="1"/>
  <c r="K87"/>
  <c r="N87"/>
  <c r="R87" s="1"/>
  <c r="N88"/>
  <c r="R88" s="1"/>
  <c r="H88"/>
  <c r="O88" s="1"/>
  <c r="S88" s="1"/>
  <c r="I88"/>
  <c r="J88"/>
  <c r="K88"/>
  <c r="I89"/>
  <c r="H89"/>
  <c r="O89" s="1"/>
  <c r="S89" s="1"/>
  <c r="K89"/>
  <c r="M89"/>
  <c r="Q89" s="1"/>
  <c r="N89"/>
  <c r="R89" s="1"/>
  <c r="H90"/>
  <c r="L90" s="1"/>
  <c r="P90" s="1"/>
  <c r="T90" s="1"/>
  <c r="I90"/>
  <c r="J90"/>
  <c r="K90"/>
  <c r="M90"/>
  <c r="Q90" s="1"/>
  <c r="N90"/>
  <c r="R90" s="1"/>
  <c r="I91"/>
  <c r="J91"/>
  <c r="H91"/>
  <c r="O91" s="1"/>
  <c r="S91" s="1"/>
  <c r="K91"/>
  <c r="N91"/>
  <c r="R91" s="1"/>
  <c r="N92"/>
  <c r="R92" s="1"/>
  <c r="H92"/>
  <c r="O92" s="1"/>
  <c r="S92" s="1"/>
  <c r="I92"/>
  <c r="J92"/>
  <c r="K92"/>
  <c r="I93"/>
  <c r="J93"/>
  <c r="H93"/>
  <c r="O93" s="1"/>
  <c r="S93" s="1"/>
  <c r="K93"/>
  <c r="M93"/>
  <c r="Q93" s="1"/>
  <c r="N93"/>
  <c r="R93" s="1"/>
  <c r="H94"/>
  <c r="L94" s="1"/>
  <c r="I94"/>
  <c r="J94"/>
  <c r="K94"/>
  <c r="M94"/>
  <c r="Q94" s="1"/>
  <c r="N94"/>
  <c r="R94" s="1"/>
  <c r="D84" i="124"/>
  <c r="I174" i="93"/>
  <c r="J174"/>
  <c r="H174"/>
  <c r="O174" s="1"/>
  <c r="S174" s="1"/>
  <c r="K174"/>
  <c r="M175"/>
  <c r="Q175" s="1"/>
  <c r="N175"/>
  <c r="R175" s="1"/>
  <c r="H175"/>
  <c r="O175" s="1"/>
  <c r="S175" s="1"/>
  <c r="K175"/>
  <c r="J176"/>
  <c r="H176"/>
  <c r="L176" s="1"/>
  <c r="P176" s="1"/>
  <c r="T176" s="1"/>
  <c r="K176"/>
  <c r="I177"/>
  <c r="J177"/>
  <c r="H177"/>
  <c r="O177" s="1"/>
  <c r="S177" s="1"/>
  <c r="K177"/>
  <c r="I178"/>
  <c r="J178"/>
  <c r="H178"/>
  <c r="O178" s="1"/>
  <c r="S178" s="1"/>
  <c r="K178"/>
  <c r="M179"/>
  <c r="Q179" s="1"/>
  <c r="N179"/>
  <c r="R179" s="1"/>
  <c r="H179"/>
  <c r="O179" s="1"/>
  <c r="S179" s="1"/>
  <c r="J179"/>
  <c r="K179"/>
  <c r="J180"/>
  <c r="H180"/>
  <c r="L180" s="1"/>
  <c r="K180"/>
  <c r="I181"/>
  <c r="J181"/>
  <c r="H181"/>
  <c r="O181" s="1"/>
  <c r="S181" s="1"/>
  <c r="K181"/>
  <c r="I182"/>
  <c r="J182"/>
  <c r="H182"/>
  <c r="O182" s="1"/>
  <c r="S182" s="1"/>
  <c r="K182"/>
  <c r="M183"/>
  <c r="Q183" s="1"/>
  <c r="N183"/>
  <c r="R183" s="1"/>
  <c r="H183"/>
  <c r="O183" s="1"/>
  <c r="S183" s="1"/>
  <c r="J183"/>
  <c r="K183"/>
  <c r="J184"/>
  <c r="H184"/>
  <c r="L184" s="1"/>
  <c r="K184"/>
  <c r="I185"/>
  <c r="J185"/>
  <c r="H185"/>
  <c r="O185" s="1"/>
  <c r="S185" s="1"/>
  <c r="K185"/>
  <c r="H172"/>
  <c r="H173"/>
  <c r="F172"/>
  <c r="F178" i="85"/>
  <c r="L88" i="123" l="1"/>
  <c r="P88" s="1"/>
  <c r="T88" s="1"/>
  <c r="J70" i="145"/>
  <c r="O90" i="123"/>
  <c r="S90" s="1"/>
  <c r="J65" i="145"/>
  <c r="J73"/>
  <c r="L85"/>
  <c r="P85" s="1"/>
  <c r="T85" s="1"/>
  <c r="L93" i="123"/>
  <c r="P93" s="1"/>
  <c r="T93" s="1"/>
  <c r="J77" i="145"/>
  <c r="O94" i="123"/>
  <c r="S94" s="1"/>
  <c r="L185" i="93"/>
  <c r="P185" s="1"/>
  <c r="T185" s="1"/>
  <c r="I86" i="145"/>
  <c r="L179" i="93"/>
  <c r="P179" s="1"/>
  <c r="T179" s="1"/>
  <c r="L53" i="145"/>
  <c r="P53" s="1"/>
  <c r="T53" s="1"/>
  <c r="J57"/>
  <c r="I73"/>
  <c r="J69"/>
  <c r="L22"/>
  <c r="P22" s="1"/>
  <c r="T22" s="1"/>
  <c r="I70"/>
  <c r="J81"/>
  <c r="J86"/>
  <c r="J62"/>
  <c r="J53"/>
  <c r="I72"/>
  <c r="J58"/>
  <c r="I53"/>
  <c r="J49"/>
  <c r="L78"/>
  <c r="P78" s="1"/>
  <c r="T78" s="1"/>
  <c r="J54"/>
  <c r="L69"/>
  <c r="P69" s="1"/>
  <c r="T69" s="1"/>
  <c r="L74"/>
  <c r="P74" s="1"/>
  <c r="T74" s="1"/>
  <c r="L18"/>
  <c r="P18" s="1"/>
  <c r="T18" s="1"/>
  <c r="J61"/>
  <c r="I66"/>
  <c r="L57"/>
  <c r="P57" s="1"/>
  <c r="T57" s="1"/>
  <c r="X8" i="160"/>
  <c r="AB60" i="126"/>
  <c r="AK60" s="1"/>
  <c r="C55"/>
  <c r="C58"/>
  <c r="C61"/>
  <c r="U51"/>
  <c r="C52" s="1"/>
  <c r="P94" i="123"/>
  <c r="T94" s="1"/>
  <c r="I162" i="149"/>
  <c r="P180" i="93"/>
  <c r="T180" s="1"/>
  <c r="E161" i="149"/>
  <c r="P12" i="145"/>
  <c r="T12" s="1"/>
  <c r="R157" i="149"/>
  <c r="L45" i="145"/>
  <c r="P45" s="1"/>
  <c r="T45" s="1"/>
  <c r="J50"/>
  <c r="J41"/>
  <c r="L183" i="93"/>
  <c r="P183" s="1"/>
  <c r="T183" s="1"/>
  <c r="L37" i="145"/>
  <c r="P37" s="1"/>
  <c r="T37" s="1"/>
  <c r="L41"/>
  <c r="P41" s="1"/>
  <c r="T41" s="1"/>
  <c r="L68"/>
  <c r="P68" s="1"/>
  <c r="T68" s="1"/>
  <c r="J68"/>
  <c r="L72"/>
  <c r="P72" s="1"/>
  <c r="T72" s="1"/>
  <c r="L81"/>
  <c r="P81" s="1"/>
  <c r="T81" s="1"/>
  <c r="I85"/>
  <c r="P184" i="93"/>
  <c r="T184" s="1"/>
  <c r="E163" i="149"/>
  <c r="AM3" i="145"/>
  <c r="J85"/>
  <c r="P14"/>
  <c r="T14" s="1"/>
  <c r="R158" i="149"/>
  <c r="J39" i="145"/>
  <c r="J52"/>
  <c r="L65"/>
  <c r="P65" s="1"/>
  <c r="T65" s="1"/>
  <c r="I69"/>
  <c r="L82"/>
  <c r="P82" s="1"/>
  <c r="T82" s="1"/>
  <c r="L40"/>
  <c r="P40" s="1"/>
  <c r="T40" s="1"/>
  <c r="L29"/>
  <c r="L73"/>
  <c r="P73" s="1"/>
  <c r="T73" s="1"/>
  <c r="AN3"/>
  <c r="J66"/>
  <c r="J78"/>
  <c r="L49"/>
  <c r="P49" s="1"/>
  <c r="T49" s="1"/>
  <c r="J74"/>
  <c r="I45"/>
  <c r="O57"/>
  <c r="S57" s="1"/>
  <c r="L84"/>
  <c r="P84" s="1"/>
  <c r="T84" s="1"/>
  <c r="L34"/>
  <c r="P34" s="1"/>
  <c r="T34" s="1"/>
  <c r="L33"/>
  <c r="P33" s="1"/>
  <c r="T33" s="1"/>
  <c r="D43" i="130"/>
  <c r="E43" s="1"/>
  <c r="E62" i="126" s="1"/>
  <c r="AG54"/>
  <c r="AJ54" s="1"/>
  <c r="X8" i="158"/>
  <c r="AK54" i="126"/>
  <c r="D41" i="130"/>
  <c r="E41" s="1"/>
  <c r="E56" i="126" s="1"/>
  <c r="AG60"/>
  <c r="AJ60" s="1"/>
  <c r="AG57"/>
  <c r="AJ57" s="1"/>
  <c r="X8" i="159"/>
  <c r="D42" i="130"/>
  <c r="E42" s="1"/>
  <c r="E59" i="126" s="1"/>
  <c r="AK57"/>
  <c r="B52"/>
  <c r="L28" i="145"/>
  <c r="P28" s="1"/>
  <c r="T28" s="1"/>
  <c r="L25"/>
  <c r="Y2" i="153"/>
  <c r="AR7"/>
  <c r="AN8"/>
  <c r="AN7"/>
  <c r="Y1" s="1"/>
  <c r="X7" s="1"/>
  <c r="AR8"/>
  <c r="O184" i="93"/>
  <c r="S184" s="1"/>
  <c r="L181"/>
  <c r="P181" s="1"/>
  <c r="T181" s="1"/>
  <c r="O180"/>
  <c r="S180" s="1"/>
  <c r="L92" i="123"/>
  <c r="L17" i="145"/>
  <c r="L177" i="93"/>
  <c r="O176"/>
  <c r="S176" s="1"/>
  <c r="L175"/>
  <c r="AP4" i="145"/>
  <c r="O50" i="126" s="1"/>
  <c r="J10" i="145"/>
  <c r="AS3"/>
  <c r="J12"/>
  <c r="J27"/>
  <c r="AO4"/>
  <c r="N50" i="126" s="1"/>
  <c r="I80" i="145"/>
  <c r="AT3"/>
  <c r="I30"/>
  <c r="I36"/>
  <c r="I42"/>
  <c r="L58"/>
  <c r="P58" s="1"/>
  <c r="T58" s="1"/>
  <c r="I61"/>
  <c r="I77"/>
  <c r="L21"/>
  <c r="O70"/>
  <c r="S70" s="1"/>
  <c r="M77"/>
  <c r="Q77" s="1"/>
  <c r="AH2"/>
  <c r="L36"/>
  <c r="P36" s="1"/>
  <c r="T36" s="1"/>
  <c r="L46"/>
  <c r="P46" s="1"/>
  <c r="T46" s="1"/>
  <c r="I58"/>
  <c r="L61"/>
  <c r="P61" s="1"/>
  <c r="T61" s="1"/>
  <c r="I65"/>
  <c r="I68"/>
  <c r="L77"/>
  <c r="P77" s="1"/>
  <c r="T77" s="1"/>
  <c r="I25"/>
  <c r="L10"/>
  <c r="I28"/>
  <c r="J40"/>
  <c r="I49"/>
  <c r="I52"/>
  <c r="L62"/>
  <c r="P62" s="1"/>
  <c r="T62" s="1"/>
  <c r="I74"/>
  <c r="L48"/>
  <c r="P48" s="1"/>
  <c r="T48" s="1"/>
  <c r="I13"/>
  <c r="I46"/>
  <c r="I81"/>
  <c r="AQ4"/>
  <c r="P50" i="126" s="1"/>
  <c r="N16" i="145"/>
  <c r="R16" s="1"/>
  <c r="I22"/>
  <c r="I34"/>
  <c r="I10"/>
  <c r="I62"/>
  <c r="L66"/>
  <c r="P66" s="1"/>
  <c r="T66" s="1"/>
  <c r="I18"/>
  <c r="L26"/>
  <c r="P26" s="1"/>
  <c r="T26" s="1"/>
  <c r="L44"/>
  <c r="P44" s="1"/>
  <c r="T44" s="1"/>
  <c r="L50"/>
  <c r="P50" s="1"/>
  <c r="T50" s="1"/>
  <c r="I78"/>
  <c r="I26"/>
  <c r="J35"/>
  <c r="L38"/>
  <c r="P38" s="1"/>
  <c r="T38" s="1"/>
  <c r="I50"/>
  <c r="L60"/>
  <c r="P60" s="1"/>
  <c r="T60" s="1"/>
  <c r="I14"/>
  <c r="I57"/>
  <c r="J76"/>
  <c r="I82"/>
  <c r="I38"/>
  <c r="I48"/>
  <c r="L54"/>
  <c r="P54" s="1"/>
  <c r="T54" s="1"/>
  <c r="L70"/>
  <c r="P70" s="1"/>
  <c r="T70" s="1"/>
  <c r="J82"/>
  <c r="L86"/>
  <c r="P86" s="1"/>
  <c r="T86" s="1"/>
  <c r="I24"/>
  <c r="L30"/>
  <c r="P30" s="1"/>
  <c r="T30" s="1"/>
  <c r="L42"/>
  <c r="P42" s="1"/>
  <c r="T42" s="1"/>
  <c r="AU2"/>
  <c r="AH4"/>
  <c r="G50" i="126" s="1"/>
  <c r="N24" i="145"/>
  <c r="R24" s="1"/>
  <c r="J31"/>
  <c r="N51"/>
  <c r="R51" s="1"/>
  <c r="J51"/>
  <c r="M55"/>
  <c r="Q55" s="1"/>
  <c r="L55"/>
  <c r="P55" s="1"/>
  <c r="T55" s="1"/>
  <c r="I55"/>
  <c r="AJ2"/>
  <c r="AJ4"/>
  <c r="I50" i="126" s="1"/>
  <c r="N44" i="145"/>
  <c r="R44" s="1"/>
  <c r="M53"/>
  <c r="Q53" s="1"/>
  <c r="AL4"/>
  <c r="K50" i="126" s="1"/>
  <c r="I12" i="145"/>
  <c r="R22"/>
  <c r="N28"/>
  <c r="R28" s="1"/>
  <c r="N31"/>
  <c r="R31" s="1"/>
  <c r="M40"/>
  <c r="Q40" s="1"/>
  <c r="M61"/>
  <c r="Q61" s="1"/>
  <c r="N27"/>
  <c r="R27" s="1"/>
  <c r="AI2"/>
  <c r="N29"/>
  <c r="R29" s="1"/>
  <c r="N69"/>
  <c r="R69" s="1"/>
  <c r="N20"/>
  <c r="R20" s="1"/>
  <c r="AP2"/>
  <c r="I44"/>
  <c r="M57"/>
  <c r="Q57" s="1"/>
  <c r="N59"/>
  <c r="R59" s="1"/>
  <c r="J59"/>
  <c r="N72"/>
  <c r="R72" s="1"/>
  <c r="I76"/>
  <c r="M84"/>
  <c r="Q84" s="1"/>
  <c r="AQ2"/>
  <c r="AM4"/>
  <c r="L50" i="126" s="1"/>
  <c r="N10" i="145"/>
  <c r="R10" s="1"/>
  <c r="L24"/>
  <c r="P24" s="1"/>
  <c r="T24" s="1"/>
  <c r="M33"/>
  <c r="Q33" s="1"/>
  <c r="M35"/>
  <c r="Q35" s="1"/>
  <c r="L35"/>
  <c r="P35" s="1"/>
  <c r="T35" s="1"/>
  <c r="I35"/>
  <c r="J44"/>
  <c r="N48"/>
  <c r="R48" s="1"/>
  <c r="N57"/>
  <c r="R57" s="1"/>
  <c r="N61"/>
  <c r="R61" s="1"/>
  <c r="L80"/>
  <c r="P80" s="1"/>
  <c r="T80" s="1"/>
  <c r="J15"/>
  <c r="N49"/>
  <c r="R49" s="1"/>
  <c r="N13"/>
  <c r="R13" s="1"/>
  <c r="L20"/>
  <c r="P20" s="1"/>
  <c r="T20" s="1"/>
  <c r="M49"/>
  <c r="Q49" s="1"/>
  <c r="AT2"/>
  <c r="AN4"/>
  <c r="M50" i="126" s="1"/>
  <c r="M17" i="145"/>
  <c r="Q17" s="1"/>
  <c r="M19"/>
  <c r="Q19" s="1"/>
  <c r="L19"/>
  <c r="I19"/>
  <c r="M24"/>
  <c r="Q24" s="1"/>
  <c r="N33"/>
  <c r="R33" s="1"/>
  <c r="N42"/>
  <c r="R42" s="1"/>
  <c r="N68"/>
  <c r="R68" s="1"/>
  <c r="M80"/>
  <c r="Q80" s="1"/>
  <c r="N17"/>
  <c r="R17" s="1"/>
  <c r="J19"/>
  <c r="J28"/>
  <c r="N52"/>
  <c r="R52" s="1"/>
  <c r="AS2"/>
  <c r="AR2"/>
  <c r="AO2"/>
  <c r="AN2"/>
  <c r="AM2"/>
  <c r="AL2"/>
  <c r="J72"/>
  <c r="L76"/>
  <c r="P76" s="1"/>
  <c r="T76" s="1"/>
  <c r="M12"/>
  <c r="Q12" s="1"/>
  <c r="N26"/>
  <c r="R26" s="1"/>
  <c r="M44"/>
  <c r="Q44" s="1"/>
  <c r="AU3"/>
  <c r="AR3"/>
  <c r="AQ3"/>
  <c r="AP3"/>
  <c r="AO3"/>
  <c r="N64"/>
  <c r="R64" s="1"/>
  <c r="N32"/>
  <c r="R32" s="1"/>
  <c r="N35"/>
  <c r="R35" s="1"/>
  <c r="M39"/>
  <c r="Q39" s="1"/>
  <c r="L39"/>
  <c r="P39" s="1"/>
  <c r="T39" s="1"/>
  <c r="I39"/>
  <c r="N56"/>
  <c r="R56" s="1"/>
  <c r="AU4"/>
  <c r="T50" i="126" s="1"/>
  <c r="O64" i="145"/>
  <c r="S64" s="1"/>
  <c r="AT4"/>
  <c r="S50" i="126" s="1"/>
  <c r="N12" i="145"/>
  <c r="R12" s="1"/>
  <c r="N60"/>
  <c r="R60" s="1"/>
  <c r="I64"/>
  <c r="M72"/>
  <c r="Q72" s="1"/>
  <c r="M48"/>
  <c r="Q48" s="1"/>
  <c r="M37"/>
  <c r="Q37" s="1"/>
  <c r="N19"/>
  <c r="R19" s="1"/>
  <c r="M28"/>
  <c r="Q28" s="1"/>
  <c r="AS4"/>
  <c r="R50" i="126" s="1"/>
  <c r="I16" i="145"/>
  <c r="N37"/>
  <c r="R37" s="1"/>
  <c r="J64"/>
  <c r="AI3"/>
  <c r="M11"/>
  <c r="Q11" s="1"/>
  <c r="L11"/>
  <c r="P11" s="1"/>
  <c r="T11" s="1"/>
  <c r="N14"/>
  <c r="R14" s="1"/>
  <c r="J23"/>
  <c r="N50"/>
  <c r="R50" s="1"/>
  <c r="L52"/>
  <c r="P52" s="1"/>
  <c r="T52" s="1"/>
  <c r="J56"/>
  <c r="I60"/>
  <c r="M68"/>
  <c r="Q68" s="1"/>
  <c r="M83"/>
  <c r="Q83" s="1"/>
  <c r="L83"/>
  <c r="P83" s="1"/>
  <c r="T83" s="1"/>
  <c r="I83"/>
  <c r="M85"/>
  <c r="Q85" s="1"/>
  <c r="AJ3"/>
  <c r="J11"/>
  <c r="N21"/>
  <c r="R21" s="1"/>
  <c r="N39"/>
  <c r="R39" s="1"/>
  <c r="M43"/>
  <c r="Q43" s="1"/>
  <c r="L43"/>
  <c r="P43" s="1"/>
  <c r="T43" s="1"/>
  <c r="I43"/>
  <c r="J60"/>
  <c r="L64"/>
  <c r="N83"/>
  <c r="R83" s="1"/>
  <c r="J83"/>
  <c r="N85"/>
  <c r="R85" s="1"/>
  <c r="AR4"/>
  <c r="Q50" i="126" s="1"/>
  <c r="N46" i="145"/>
  <c r="R46" s="1"/>
  <c r="M23"/>
  <c r="Q23" s="1"/>
  <c r="L23"/>
  <c r="I23"/>
  <c r="I56"/>
  <c r="AH3"/>
  <c r="I32"/>
  <c r="M21"/>
  <c r="Q21" s="1"/>
  <c r="N30"/>
  <c r="R30" s="1"/>
  <c r="J32"/>
  <c r="AK3"/>
  <c r="L16"/>
  <c r="L32"/>
  <c r="P32" s="1"/>
  <c r="T32" s="1"/>
  <c r="N36"/>
  <c r="R36" s="1"/>
  <c r="M41"/>
  <c r="Q41" s="1"/>
  <c r="N54"/>
  <c r="R54" s="1"/>
  <c r="L56"/>
  <c r="P56" s="1"/>
  <c r="T56" s="1"/>
  <c r="M64"/>
  <c r="Q64" s="1"/>
  <c r="M79"/>
  <c r="Q79" s="1"/>
  <c r="L79"/>
  <c r="P79" s="1"/>
  <c r="T79" s="1"/>
  <c r="I79"/>
  <c r="M81"/>
  <c r="Q81" s="1"/>
  <c r="AL3"/>
  <c r="I11"/>
  <c r="M16"/>
  <c r="Q16" s="1"/>
  <c r="N23"/>
  <c r="R23" s="1"/>
  <c r="M27"/>
  <c r="Q27" s="1"/>
  <c r="L27"/>
  <c r="I27"/>
  <c r="N41"/>
  <c r="R41" s="1"/>
  <c r="N79"/>
  <c r="R79" s="1"/>
  <c r="J79"/>
  <c r="N81"/>
  <c r="R81" s="1"/>
  <c r="M25"/>
  <c r="Q25" s="1"/>
  <c r="N58"/>
  <c r="R58" s="1"/>
  <c r="M60"/>
  <c r="Q60" s="1"/>
  <c r="M75"/>
  <c r="Q75" s="1"/>
  <c r="L75"/>
  <c r="P75" s="1"/>
  <c r="T75" s="1"/>
  <c r="I75"/>
  <c r="M86"/>
  <c r="Q86" s="1"/>
  <c r="M82"/>
  <c r="Q82" s="1"/>
  <c r="M78"/>
  <c r="Q78" s="1"/>
  <c r="M74"/>
  <c r="Q74" s="1"/>
  <c r="M70"/>
  <c r="Q70" s="1"/>
  <c r="M66"/>
  <c r="Q66" s="1"/>
  <c r="M62"/>
  <c r="Q62" s="1"/>
  <c r="M58"/>
  <c r="Q58" s="1"/>
  <c r="M54"/>
  <c r="Q54" s="1"/>
  <c r="M50"/>
  <c r="Q50" s="1"/>
  <c r="M46"/>
  <c r="Q46" s="1"/>
  <c r="M42"/>
  <c r="Q42" s="1"/>
  <c r="M38"/>
  <c r="Q38" s="1"/>
  <c r="M34"/>
  <c r="Q34" s="1"/>
  <c r="M30"/>
  <c r="Q30" s="1"/>
  <c r="M26"/>
  <c r="Q26" s="1"/>
  <c r="M22"/>
  <c r="Q22" s="1"/>
  <c r="M18"/>
  <c r="Q18" s="1"/>
  <c r="M14"/>
  <c r="Q14" s="1"/>
  <c r="M10"/>
  <c r="Q10" s="1"/>
  <c r="N11"/>
  <c r="R11" s="1"/>
  <c r="N25"/>
  <c r="R25" s="1"/>
  <c r="N43"/>
  <c r="R43" s="1"/>
  <c r="M47"/>
  <c r="Q47" s="1"/>
  <c r="L47"/>
  <c r="P47" s="1"/>
  <c r="T47" s="1"/>
  <c r="I47"/>
  <c r="N75"/>
  <c r="R75" s="1"/>
  <c r="J75"/>
  <c r="N86"/>
  <c r="R86" s="1"/>
  <c r="N82"/>
  <c r="R82" s="1"/>
  <c r="N78"/>
  <c r="R78" s="1"/>
  <c r="N74"/>
  <c r="R74" s="1"/>
  <c r="N70"/>
  <c r="R70" s="1"/>
  <c r="N66"/>
  <c r="R66" s="1"/>
  <c r="N62"/>
  <c r="R62" s="1"/>
  <c r="N34"/>
  <c r="R34" s="1"/>
  <c r="N40"/>
  <c r="R40" s="1"/>
  <c r="M45"/>
  <c r="Q45" s="1"/>
  <c r="N47"/>
  <c r="R47" s="1"/>
  <c r="J47"/>
  <c r="M71"/>
  <c r="Q71" s="1"/>
  <c r="L71"/>
  <c r="P71" s="1"/>
  <c r="T71" s="1"/>
  <c r="I71"/>
  <c r="M73"/>
  <c r="Q73" s="1"/>
  <c r="N84"/>
  <c r="R84" s="1"/>
  <c r="M15"/>
  <c r="Q15" s="1"/>
  <c r="L15"/>
  <c r="P15" s="1"/>
  <c r="T15" s="1"/>
  <c r="M31"/>
  <c r="Q31" s="1"/>
  <c r="L31"/>
  <c r="N45"/>
  <c r="R45" s="1"/>
  <c r="M51"/>
  <c r="Q51" s="1"/>
  <c r="L51"/>
  <c r="P51" s="1"/>
  <c r="T51" s="1"/>
  <c r="I51"/>
  <c r="N71"/>
  <c r="R71" s="1"/>
  <c r="J71"/>
  <c r="N73"/>
  <c r="R73" s="1"/>
  <c r="M13"/>
  <c r="Q13" s="1"/>
  <c r="M29"/>
  <c r="Q29" s="1"/>
  <c r="I40"/>
  <c r="M67"/>
  <c r="Q67" s="1"/>
  <c r="L67"/>
  <c r="P67" s="1"/>
  <c r="T67" s="1"/>
  <c r="I67"/>
  <c r="M69"/>
  <c r="Q69" s="1"/>
  <c r="N80"/>
  <c r="R80" s="1"/>
  <c r="I84"/>
  <c r="N18"/>
  <c r="R18" s="1"/>
  <c r="M20"/>
  <c r="Q20" s="1"/>
  <c r="N67"/>
  <c r="R67" s="1"/>
  <c r="J67"/>
  <c r="J84"/>
  <c r="M36"/>
  <c r="Q36" s="1"/>
  <c r="AI4"/>
  <c r="H50" i="126" s="1"/>
  <c r="I15" i="145"/>
  <c r="I31"/>
  <c r="N38"/>
  <c r="R38" s="1"/>
  <c r="N55"/>
  <c r="R55" s="1"/>
  <c r="J55"/>
  <c r="M63"/>
  <c r="Q63" s="1"/>
  <c r="L63"/>
  <c r="P63" s="1"/>
  <c r="T63" s="1"/>
  <c r="I63"/>
  <c r="M65"/>
  <c r="Q65" s="1"/>
  <c r="N76"/>
  <c r="R76" s="1"/>
  <c r="AK2"/>
  <c r="AK4"/>
  <c r="J50" i="126" s="1"/>
  <c r="J24" i="145"/>
  <c r="N53"/>
  <c r="R53" s="1"/>
  <c r="M59"/>
  <c r="Q59" s="1"/>
  <c r="L59"/>
  <c r="P59" s="1"/>
  <c r="T59" s="1"/>
  <c r="I59"/>
  <c r="N63"/>
  <c r="R63" s="1"/>
  <c r="J63"/>
  <c r="N65"/>
  <c r="R65" s="1"/>
  <c r="J80"/>
  <c r="L89" i="123"/>
  <c r="J89"/>
  <c r="M91"/>
  <c r="Q91" s="1"/>
  <c r="M87"/>
  <c r="Q87" s="1"/>
  <c r="L91"/>
  <c r="L87"/>
  <c r="J87"/>
  <c r="M92"/>
  <c r="Q92" s="1"/>
  <c r="M88"/>
  <c r="Q88" s="1"/>
  <c r="J175" i="93"/>
  <c r="N184"/>
  <c r="R184" s="1"/>
  <c r="I183"/>
  <c r="N180"/>
  <c r="R180" s="1"/>
  <c r="I179"/>
  <c r="N176"/>
  <c r="R176" s="1"/>
  <c r="I175"/>
  <c r="M184"/>
  <c r="Q184" s="1"/>
  <c r="M176"/>
  <c r="Q176" s="1"/>
  <c r="M180"/>
  <c r="Q180" s="1"/>
  <c r="N185"/>
  <c r="R185" s="1"/>
  <c r="I184"/>
  <c r="N181"/>
  <c r="R181" s="1"/>
  <c r="I180"/>
  <c r="N177"/>
  <c r="R177" s="1"/>
  <c r="I176"/>
  <c r="M185"/>
  <c r="Q185" s="1"/>
  <c r="M181"/>
  <c r="Q181" s="1"/>
  <c r="M177"/>
  <c r="Q177" s="1"/>
  <c r="N182"/>
  <c r="R182" s="1"/>
  <c r="N178"/>
  <c r="R178" s="1"/>
  <c r="N174"/>
  <c r="R174" s="1"/>
  <c r="M182"/>
  <c r="Q182" s="1"/>
  <c r="M178"/>
  <c r="Q178" s="1"/>
  <c r="L182"/>
  <c r="L178"/>
  <c r="P178" s="1"/>
  <c r="T178" s="1"/>
  <c r="L174"/>
  <c r="P174" s="1"/>
  <c r="T174" s="1"/>
  <c r="M174"/>
  <c r="Q174" s="1"/>
  <c r="E160" i="149" l="1"/>
  <c r="AC50" i="126"/>
  <c r="AD50" s="1"/>
  <c r="P17" i="145"/>
  <c r="T17" s="1"/>
  <c r="R161" i="149"/>
  <c r="P177" i="93"/>
  <c r="T177" s="1"/>
  <c r="E158" i="149"/>
  <c r="P87" i="123"/>
  <c r="T87" s="1"/>
  <c r="I157" i="149"/>
  <c r="P91" i="123"/>
  <c r="T91" s="1"/>
  <c r="I160" i="149"/>
  <c r="P21" i="145"/>
  <c r="T21" s="1"/>
  <c r="R163" i="149"/>
  <c r="P92" i="123"/>
  <c r="T92" s="1"/>
  <c r="I161" i="149"/>
  <c r="P89" i="123"/>
  <c r="T89" s="1"/>
  <c r="I158" i="149"/>
  <c r="P29" i="145"/>
  <c r="T29" s="1"/>
  <c r="R168" i="149"/>
  <c r="P182" i="93"/>
  <c r="T182" s="1"/>
  <c r="E162" i="149"/>
  <c r="P16" i="145"/>
  <c r="T16" s="1"/>
  <c r="R160" i="149"/>
  <c r="P10" i="145"/>
  <c r="T10" s="1"/>
  <c r="R156" i="149"/>
  <c r="P27" i="145"/>
  <c r="T27" s="1"/>
  <c r="R167" i="149"/>
  <c r="P19" i="145"/>
  <c r="T19" s="1"/>
  <c r="R162" i="149"/>
  <c r="P25" i="145"/>
  <c r="T25" s="1"/>
  <c r="R165" i="149"/>
  <c r="P23" i="145"/>
  <c r="T23" s="1"/>
  <c r="R164" i="149"/>
  <c r="P175" i="93"/>
  <c r="T175" s="1"/>
  <c r="E157" i="149"/>
  <c r="P31" i="145"/>
  <c r="T31" s="1"/>
  <c r="R169" i="149"/>
  <c r="D39" i="130"/>
  <c r="E39" s="1"/>
  <c r="X8" i="153"/>
  <c r="D40" i="130"/>
  <c r="E40" s="1"/>
  <c r="E53" i="126" s="1"/>
  <c r="AB51"/>
  <c r="AK51" s="1"/>
  <c r="AG51"/>
  <c r="AJ51" s="1"/>
  <c r="AG9" i="145"/>
  <c r="AG7"/>
  <c r="AG2"/>
  <c r="W1" s="1"/>
  <c r="AG3"/>
  <c r="W2" s="1"/>
  <c r="AM5"/>
  <c r="L48" i="126" s="1"/>
  <c r="AL5" i="145"/>
  <c r="K48" i="126" s="1"/>
  <c r="AI5" i="145"/>
  <c r="H48" i="126" s="1"/>
  <c r="AH5" i="145"/>
  <c r="G48" i="126" s="1"/>
  <c r="P64" i="145"/>
  <c r="T64" s="1"/>
  <c r="AR5"/>
  <c r="Q48" i="126" s="1"/>
  <c r="AQ5" i="145"/>
  <c r="P48" i="126" s="1"/>
  <c r="AP5" i="145"/>
  <c r="O48" i="126" s="1"/>
  <c r="AO5" i="145"/>
  <c r="N48" i="126" s="1"/>
  <c r="AN5" i="145"/>
  <c r="M48" i="126" s="1"/>
  <c r="AK5" i="145"/>
  <c r="J48" i="126" s="1"/>
  <c r="AJ5" i="145"/>
  <c r="I48" i="126" s="1"/>
  <c r="AT5" i="145"/>
  <c r="S48" i="126" s="1"/>
  <c r="AS5" i="145"/>
  <c r="R48" i="126" s="1"/>
  <c r="AU5" i="145"/>
  <c r="T48" i="126" s="1"/>
  <c r="AT6" i="145"/>
  <c r="S49" i="126" s="1"/>
  <c r="AS6" i="145"/>
  <c r="R49" i="126" s="1"/>
  <c r="AR6" i="145"/>
  <c r="Q49" i="126" s="1"/>
  <c r="AO6" i="145"/>
  <c r="N49" i="126" s="1"/>
  <c r="AN6" i="145"/>
  <c r="M49" i="126" s="1"/>
  <c r="AM6" i="145"/>
  <c r="L49" i="126" s="1"/>
  <c r="AL6" i="145"/>
  <c r="K49" i="126" s="1"/>
  <c r="AI6" i="145"/>
  <c r="H49" i="126" s="1"/>
  <c r="AU6" i="145"/>
  <c r="T49" i="126" s="1"/>
  <c r="AQ6" i="145"/>
  <c r="P49" i="126" s="1"/>
  <c r="AP6" i="145"/>
  <c r="O49" i="126" s="1"/>
  <c r="AK6" i="145"/>
  <c r="J49" i="126" s="1"/>
  <c r="AJ6" i="145"/>
  <c r="I49" i="126" s="1"/>
  <c r="AH6" i="145"/>
  <c r="G49" i="126" s="1"/>
  <c r="AG8" i="145"/>
  <c r="AG4"/>
  <c r="W3" s="1"/>
  <c r="U48" i="126" l="1"/>
  <c r="C49" s="1"/>
  <c r="B49"/>
  <c r="Y2" i="145"/>
  <c r="AN8"/>
  <c r="AR7"/>
  <c r="AN7"/>
  <c r="Y1" s="1"/>
  <c r="X7" s="1"/>
  <c r="AR8"/>
  <c r="AB48" i="126" l="1"/>
  <c r="AK48" s="1"/>
  <c r="AG48"/>
  <c r="AJ48" s="1"/>
  <c r="X8" i="145"/>
  <c r="D38" i="130"/>
  <c r="E38" s="1"/>
  <c r="E50" i="126" s="1"/>
  <c r="G175" i="86"/>
  <c r="H175" s="1"/>
  <c r="O175" s="1"/>
  <c r="S175" s="1"/>
  <c r="G177" i="85"/>
  <c r="H177" s="1"/>
  <c r="O177" s="1"/>
  <c r="S177" s="1"/>
  <c r="F177"/>
  <c r="I179"/>
  <c r="D177"/>
  <c r="F175" i="86"/>
  <c r="D175"/>
  <c r="F171" i="93"/>
  <c r="D171"/>
  <c r="J192" i="84"/>
  <c r="J194"/>
  <c r="D191"/>
  <c r="F113" i="109"/>
  <c r="D113"/>
  <c r="D83" i="123"/>
  <c r="F83" i="124"/>
  <c r="D83"/>
  <c r="F70" i="132"/>
  <c r="D70"/>
  <c r="F24" i="137"/>
  <c r="D24"/>
  <c r="F24" i="139"/>
  <c r="D24"/>
  <c r="F24" i="140"/>
  <c r="D24"/>
  <c r="F24" i="141"/>
  <c r="D24"/>
  <c r="F9" i="142"/>
  <c r="F10"/>
  <c r="D9"/>
  <c r="D10"/>
  <c r="F9" i="143"/>
  <c r="F10"/>
  <c r="J11"/>
  <c r="D9"/>
  <c r="D10"/>
  <c r="F9" i="144"/>
  <c r="F10"/>
  <c r="D9"/>
  <c r="D10"/>
  <c r="F176" i="85"/>
  <c r="N178"/>
  <c r="R178" s="1"/>
  <c r="D176"/>
  <c r="F174" i="86"/>
  <c r="D174"/>
  <c r="F170" i="93"/>
  <c r="D170"/>
  <c r="F190" i="84"/>
  <c r="N190" s="1"/>
  <c r="R190" s="1"/>
  <c r="D190"/>
  <c r="F112" i="109"/>
  <c r="D112"/>
  <c r="F82" i="123"/>
  <c r="D82"/>
  <c r="F82" i="124"/>
  <c r="D82"/>
  <c r="F69" i="132"/>
  <c r="D69"/>
  <c r="F23" i="137"/>
  <c r="D23"/>
  <c r="F23" i="139"/>
  <c r="D23"/>
  <c r="F23" i="140"/>
  <c r="D23"/>
  <c r="F23" i="141"/>
  <c r="D23"/>
  <c r="AF39" i="126"/>
  <c r="AF42"/>
  <c r="AF45"/>
  <c r="A39"/>
  <c r="A40"/>
  <c r="A41"/>
  <c r="A42"/>
  <c r="A43"/>
  <c r="A44"/>
  <c r="A45"/>
  <c r="K85" i="144"/>
  <c r="K84"/>
  <c r="O84"/>
  <c r="S84" s="1"/>
  <c r="K83"/>
  <c r="O83"/>
  <c r="S83" s="1"/>
  <c r="K82"/>
  <c r="O82"/>
  <c r="S82" s="1"/>
  <c r="K81"/>
  <c r="K80"/>
  <c r="O80"/>
  <c r="S80" s="1"/>
  <c r="K79"/>
  <c r="O79"/>
  <c r="S79" s="1"/>
  <c r="K78"/>
  <c r="O78"/>
  <c r="S78" s="1"/>
  <c r="K77"/>
  <c r="K76"/>
  <c r="O76"/>
  <c r="S76" s="1"/>
  <c r="K75"/>
  <c r="O75"/>
  <c r="S75" s="1"/>
  <c r="K74"/>
  <c r="O74"/>
  <c r="S74" s="1"/>
  <c r="K73"/>
  <c r="H73"/>
  <c r="F73"/>
  <c r="D73"/>
  <c r="K72"/>
  <c r="H72"/>
  <c r="O72" s="1"/>
  <c r="S72" s="1"/>
  <c r="F72"/>
  <c r="D72"/>
  <c r="K71"/>
  <c r="H71"/>
  <c r="O71" s="1"/>
  <c r="S71" s="1"/>
  <c r="F71"/>
  <c r="D71"/>
  <c r="K70"/>
  <c r="H70"/>
  <c r="O70" s="1"/>
  <c r="S70" s="1"/>
  <c r="F70"/>
  <c r="D70"/>
  <c r="K69"/>
  <c r="H69"/>
  <c r="F69"/>
  <c r="D69"/>
  <c r="K68"/>
  <c r="H68"/>
  <c r="O68" s="1"/>
  <c r="S68" s="1"/>
  <c r="F68"/>
  <c r="D68"/>
  <c r="K67"/>
  <c r="H67"/>
  <c r="O67" s="1"/>
  <c r="S67" s="1"/>
  <c r="F67"/>
  <c r="D67"/>
  <c r="K66"/>
  <c r="H66"/>
  <c r="O66" s="1"/>
  <c r="S66" s="1"/>
  <c r="F66"/>
  <c r="D66"/>
  <c r="K65"/>
  <c r="H65"/>
  <c r="F65"/>
  <c r="D65"/>
  <c r="K64"/>
  <c r="H64"/>
  <c r="O64" s="1"/>
  <c r="S64" s="1"/>
  <c r="F64"/>
  <c r="D64"/>
  <c r="K63"/>
  <c r="H63"/>
  <c r="O63" s="1"/>
  <c r="S63" s="1"/>
  <c r="F63"/>
  <c r="D63"/>
  <c r="K62"/>
  <c r="H62"/>
  <c r="O62" s="1"/>
  <c r="S62" s="1"/>
  <c r="F62"/>
  <c r="D62"/>
  <c r="K61"/>
  <c r="H61"/>
  <c r="F61"/>
  <c r="D61"/>
  <c r="K60"/>
  <c r="H60"/>
  <c r="O60" s="1"/>
  <c r="S60" s="1"/>
  <c r="F60"/>
  <c r="D60"/>
  <c r="K59"/>
  <c r="H59"/>
  <c r="O59" s="1"/>
  <c r="S59" s="1"/>
  <c r="F59"/>
  <c r="K58"/>
  <c r="H58"/>
  <c r="O58" s="1"/>
  <c r="S58" s="1"/>
  <c r="N58"/>
  <c r="R58" s="1"/>
  <c r="K57"/>
  <c r="H57"/>
  <c r="K56"/>
  <c r="H56"/>
  <c r="O56" s="1"/>
  <c r="S56" s="1"/>
  <c r="K55"/>
  <c r="H55"/>
  <c r="O55" s="1"/>
  <c r="S55" s="1"/>
  <c r="K54"/>
  <c r="H54"/>
  <c r="O54" s="1"/>
  <c r="S54" s="1"/>
  <c r="K53"/>
  <c r="H53"/>
  <c r="K52"/>
  <c r="H52"/>
  <c r="O52" s="1"/>
  <c r="S52" s="1"/>
  <c r="K51"/>
  <c r="H51"/>
  <c r="O51" s="1"/>
  <c r="S51" s="1"/>
  <c r="K50"/>
  <c r="H50"/>
  <c r="O50" s="1"/>
  <c r="S50" s="1"/>
  <c r="K49"/>
  <c r="H49"/>
  <c r="K48"/>
  <c r="H48"/>
  <c r="O48" s="1"/>
  <c r="S48" s="1"/>
  <c r="K47"/>
  <c r="O47"/>
  <c r="S47" s="1"/>
  <c r="K46"/>
  <c r="O46"/>
  <c r="S46" s="1"/>
  <c r="K45"/>
  <c r="H45"/>
  <c r="K44"/>
  <c r="H44"/>
  <c r="O44" s="1"/>
  <c r="S44" s="1"/>
  <c r="K43"/>
  <c r="H43"/>
  <c r="O43" s="1"/>
  <c r="S43" s="1"/>
  <c r="K42"/>
  <c r="H42"/>
  <c r="O42" s="1"/>
  <c r="S42" s="1"/>
  <c r="K41"/>
  <c r="H41"/>
  <c r="K40"/>
  <c r="H40"/>
  <c r="O40" s="1"/>
  <c r="S40" s="1"/>
  <c r="K39"/>
  <c r="H39"/>
  <c r="O39" s="1"/>
  <c r="S39" s="1"/>
  <c r="K38"/>
  <c r="H38"/>
  <c r="O38" s="1"/>
  <c r="S38" s="1"/>
  <c r="K37"/>
  <c r="H37"/>
  <c r="K36"/>
  <c r="H36"/>
  <c r="O36" s="1"/>
  <c r="S36" s="1"/>
  <c r="K35"/>
  <c r="H35"/>
  <c r="O35" s="1"/>
  <c r="S35" s="1"/>
  <c r="K34"/>
  <c r="H34"/>
  <c r="O34" s="1"/>
  <c r="S34" s="1"/>
  <c r="K33"/>
  <c r="H33"/>
  <c r="K32"/>
  <c r="H32"/>
  <c r="O32" s="1"/>
  <c r="S32" s="1"/>
  <c r="K31"/>
  <c r="H31"/>
  <c r="O31" s="1"/>
  <c r="S31" s="1"/>
  <c r="K30"/>
  <c r="H30"/>
  <c r="O30" s="1"/>
  <c r="S30" s="1"/>
  <c r="K29"/>
  <c r="H29"/>
  <c r="K28"/>
  <c r="H28"/>
  <c r="O28" s="1"/>
  <c r="S28" s="1"/>
  <c r="K27"/>
  <c r="H27"/>
  <c r="O27" s="1"/>
  <c r="S27" s="1"/>
  <c r="K26"/>
  <c r="H26"/>
  <c r="O26" s="1"/>
  <c r="S26" s="1"/>
  <c r="K25"/>
  <c r="H25"/>
  <c r="K24"/>
  <c r="H24"/>
  <c r="O24" s="1"/>
  <c r="S24" s="1"/>
  <c r="K23"/>
  <c r="H23"/>
  <c r="O23" s="1"/>
  <c r="S23" s="1"/>
  <c r="K22"/>
  <c r="H22"/>
  <c r="O22" s="1"/>
  <c r="S22" s="1"/>
  <c r="K21"/>
  <c r="H21"/>
  <c r="K20"/>
  <c r="H20"/>
  <c r="O20" s="1"/>
  <c r="S20" s="1"/>
  <c r="K19"/>
  <c r="H19"/>
  <c r="O19" s="1"/>
  <c r="S19" s="1"/>
  <c r="K18"/>
  <c r="J18"/>
  <c r="H18"/>
  <c r="O18" s="1"/>
  <c r="S18" s="1"/>
  <c r="K17"/>
  <c r="H17"/>
  <c r="K16"/>
  <c r="O16"/>
  <c r="S16" s="1"/>
  <c r="I16"/>
  <c r="K15"/>
  <c r="O15"/>
  <c r="S15" s="1"/>
  <c r="K13"/>
  <c r="O13"/>
  <c r="S13" s="1"/>
  <c r="I13"/>
  <c r="K12"/>
  <c r="O12"/>
  <c r="S12" s="1"/>
  <c r="K11"/>
  <c r="H11"/>
  <c r="O11" s="1"/>
  <c r="S11" s="1"/>
  <c r="J11"/>
  <c r="K10"/>
  <c r="H10"/>
  <c r="V3"/>
  <c r="V2"/>
  <c r="V1"/>
  <c r="K86" i="143"/>
  <c r="O86"/>
  <c r="S86" s="1"/>
  <c r="K85"/>
  <c r="O85"/>
  <c r="S85" s="1"/>
  <c r="K84"/>
  <c r="O84"/>
  <c r="S84" s="1"/>
  <c r="K83"/>
  <c r="O83"/>
  <c r="S83" s="1"/>
  <c r="K82"/>
  <c r="O82"/>
  <c r="S82" s="1"/>
  <c r="K81"/>
  <c r="O81"/>
  <c r="S81" s="1"/>
  <c r="K80"/>
  <c r="O80"/>
  <c r="S80" s="1"/>
  <c r="K79"/>
  <c r="O79"/>
  <c r="S79" s="1"/>
  <c r="O78"/>
  <c r="S78" s="1"/>
  <c r="K78"/>
  <c r="K77"/>
  <c r="O77"/>
  <c r="S77" s="1"/>
  <c r="K76"/>
  <c r="O76"/>
  <c r="S76" s="1"/>
  <c r="K75"/>
  <c r="O75"/>
  <c r="S75" s="1"/>
  <c r="K74"/>
  <c r="O74"/>
  <c r="S74" s="1"/>
  <c r="K73"/>
  <c r="H73"/>
  <c r="O73" s="1"/>
  <c r="S73" s="1"/>
  <c r="F73"/>
  <c r="D73"/>
  <c r="K72"/>
  <c r="H72"/>
  <c r="O72" s="1"/>
  <c r="S72" s="1"/>
  <c r="F72"/>
  <c r="D72"/>
  <c r="K71"/>
  <c r="H71"/>
  <c r="O71" s="1"/>
  <c r="S71" s="1"/>
  <c r="F71"/>
  <c r="D71"/>
  <c r="K70"/>
  <c r="H70"/>
  <c r="O70" s="1"/>
  <c r="S70" s="1"/>
  <c r="F70"/>
  <c r="D70"/>
  <c r="K69"/>
  <c r="H69"/>
  <c r="O69" s="1"/>
  <c r="S69" s="1"/>
  <c r="F69"/>
  <c r="D69"/>
  <c r="K68"/>
  <c r="H68"/>
  <c r="O68" s="1"/>
  <c r="S68" s="1"/>
  <c r="F68"/>
  <c r="D68"/>
  <c r="K67"/>
  <c r="H67"/>
  <c r="O67" s="1"/>
  <c r="S67" s="1"/>
  <c r="F67"/>
  <c r="D67"/>
  <c r="K66"/>
  <c r="H66"/>
  <c r="O66" s="1"/>
  <c r="S66" s="1"/>
  <c r="F66"/>
  <c r="D66"/>
  <c r="K65"/>
  <c r="H65"/>
  <c r="O65" s="1"/>
  <c r="S65" s="1"/>
  <c r="F65"/>
  <c r="D65"/>
  <c r="K64"/>
  <c r="H64"/>
  <c r="F64"/>
  <c r="D64"/>
  <c r="K63"/>
  <c r="H63"/>
  <c r="O63" s="1"/>
  <c r="S63" s="1"/>
  <c r="F63"/>
  <c r="D63"/>
  <c r="K62"/>
  <c r="H62"/>
  <c r="O62" s="1"/>
  <c r="S62" s="1"/>
  <c r="F62"/>
  <c r="D62"/>
  <c r="K61"/>
  <c r="H61"/>
  <c r="O61" s="1"/>
  <c r="S61" s="1"/>
  <c r="F61"/>
  <c r="D61"/>
  <c r="K60"/>
  <c r="H60"/>
  <c r="O60" s="1"/>
  <c r="S60" s="1"/>
  <c r="F60"/>
  <c r="D60"/>
  <c r="K59"/>
  <c r="H59"/>
  <c r="O59" s="1"/>
  <c r="S59" s="1"/>
  <c r="D59"/>
  <c r="K58"/>
  <c r="H58"/>
  <c r="O58" s="1"/>
  <c r="S58" s="1"/>
  <c r="K57"/>
  <c r="H57"/>
  <c r="O57" s="1"/>
  <c r="S57" s="1"/>
  <c r="K56"/>
  <c r="H56"/>
  <c r="O56" s="1"/>
  <c r="S56" s="1"/>
  <c r="K55"/>
  <c r="H55"/>
  <c r="O55" s="1"/>
  <c r="S55" s="1"/>
  <c r="K54"/>
  <c r="H54"/>
  <c r="O54" s="1"/>
  <c r="S54" s="1"/>
  <c r="K53"/>
  <c r="H53"/>
  <c r="O53" s="1"/>
  <c r="S53" s="1"/>
  <c r="K52"/>
  <c r="H52"/>
  <c r="O52" s="1"/>
  <c r="S52" s="1"/>
  <c r="K51"/>
  <c r="H51"/>
  <c r="O51" s="1"/>
  <c r="S51" s="1"/>
  <c r="K50"/>
  <c r="H50"/>
  <c r="O50" s="1"/>
  <c r="S50" s="1"/>
  <c r="K49"/>
  <c r="H49"/>
  <c r="O49" s="1"/>
  <c r="S49" s="1"/>
  <c r="K48"/>
  <c r="H48"/>
  <c r="O48" s="1"/>
  <c r="S48" s="1"/>
  <c r="K47"/>
  <c r="H47"/>
  <c r="O47" s="1"/>
  <c r="S47" s="1"/>
  <c r="K46"/>
  <c r="H46"/>
  <c r="O46" s="1"/>
  <c r="S46" s="1"/>
  <c r="K45"/>
  <c r="H45"/>
  <c r="O45" s="1"/>
  <c r="S45" s="1"/>
  <c r="K44"/>
  <c r="H44"/>
  <c r="O44" s="1"/>
  <c r="S44" s="1"/>
  <c r="K43"/>
  <c r="H43"/>
  <c r="O43" s="1"/>
  <c r="S43" s="1"/>
  <c r="K42"/>
  <c r="H42"/>
  <c r="O42" s="1"/>
  <c r="S42" s="1"/>
  <c r="K41"/>
  <c r="H41"/>
  <c r="O41" s="1"/>
  <c r="S41" s="1"/>
  <c r="K40"/>
  <c r="H40"/>
  <c r="O40" s="1"/>
  <c r="S40" s="1"/>
  <c r="K39"/>
  <c r="H39"/>
  <c r="O39" s="1"/>
  <c r="S39" s="1"/>
  <c r="K38"/>
  <c r="I38"/>
  <c r="H38"/>
  <c r="O38" s="1"/>
  <c r="S38" s="1"/>
  <c r="K37"/>
  <c r="H37"/>
  <c r="O37" s="1"/>
  <c r="S37" s="1"/>
  <c r="J37"/>
  <c r="K36"/>
  <c r="H36"/>
  <c r="O36" s="1"/>
  <c r="S36" s="1"/>
  <c r="J36"/>
  <c r="K35"/>
  <c r="H35"/>
  <c r="O35" s="1"/>
  <c r="S35" s="1"/>
  <c r="K34"/>
  <c r="I34"/>
  <c r="H34"/>
  <c r="O34" s="1"/>
  <c r="S34" s="1"/>
  <c r="K33"/>
  <c r="H33"/>
  <c r="O33" s="1"/>
  <c r="S33" s="1"/>
  <c r="J33"/>
  <c r="I33"/>
  <c r="K32"/>
  <c r="H32"/>
  <c r="O32" s="1"/>
  <c r="S32" s="1"/>
  <c r="K31"/>
  <c r="I31"/>
  <c r="H31"/>
  <c r="O31" s="1"/>
  <c r="S31" s="1"/>
  <c r="K30"/>
  <c r="I30"/>
  <c r="H30"/>
  <c r="O30" s="1"/>
  <c r="S30" s="1"/>
  <c r="K29"/>
  <c r="J29"/>
  <c r="H29"/>
  <c r="O29" s="1"/>
  <c r="S29" s="1"/>
  <c r="I29"/>
  <c r="K28"/>
  <c r="H28"/>
  <c r="O28" s="1"/>
  <c r="S28" s="1"/>
  <c r="K27"/>
  <c r="I27"/>
  <c r="H27"/>
  <c r="O27" s="1"/>
  <c r="S27" s="1"/>
  <c r="K26"/>
  <c r="H26"/>
  <c r="O26" s="1"/>
  <c r="S26" s="1"/>
  <c r="K25"/>
  <c r="J25"/>
  <c r="H25"/>
  <c r="O25" s="1"/>
  <c r="S25" s="1"/>
  <c r="I25"/>
  <c r="K24"/>
  <c r="H24"/>
  <c r="O24" s="1"/>
  <c r="S24" s="1"/>
  <c r="K23"/>
  <c r="H23"/>
  <c r="O23" s="1"/>
  <c r="S23" s="1"/>
  <c r="K22"/>
  <c r="H22"/>
  <c r="O22" s="1"/>
  <c r="S22" s="1"/>
  <c r="K21"/>
  <c r="J21"/>
  <c r="H21"/>
  <c r="O21" s="1"/>
  <c r="S21" s="1"/>
  <c r="I21"/>
  <c r="K20"/>
  <c r="H20"/>
  <c r="O20" s="1"/>
  <c r="S20" s="1"/>
  <c r="K19"/>
  <c r="H19"/>
  <c r="O19" s="1"/>
  <c r="S19" s="1"/>
  <c r="K18"/>
  <c r="I18"/>
  <c r="H18"/>
  <c r="O18" s="1"/>
  <c r="S18" s="1"/>
  <c r="K17"/>
  <c r="H17"/>
  <c r="O17" s="1"/>
  <c r="S17" s="1"/>
  <c r="K16"/>
  <c r="H16"/>
  <c r="O16" s="1"/>
  <c r="S16" s="1"/>
  <c r="K15"/>
  <c r="O15"/>
  <c r="S15" s="1"/>
  <c r="K14"/>
  <c r="O14"/>
  <c r="S14" s="1"/>
  <c r="K13"/>
  <c r="O13"/>
  <c r="S13" s="1"/>
  <c r="K12"/>
  <c r="O12"/>
  <c r="S12" s="1"/>
  <c r="K11"/>
  <c r="I11"/>
  <c r="O11"/>
  <c r="S11" s="1"/>
  <c r="K10"/>
  <c r="H10"/>
  <c r="O10" s="1"/>
  <c r="S10" s="1"/>
  <c r="V3"/>
  <c r="V2"/>
  <c r="V1"/>
  <c r="K85" i="142"/>
  <c r="O85"/>
  <c r="S85" s="1"/>
  <c r="N85"/>
  <c r="R85" s="1"/>
  <c r="K84"/>
  <c r="O84"/>
  <c r="S84" s="1"/>
  <c r="K83"/>
  <c r="O83"/>
  <c r="S83" s="1"/>
  <c r="K82"/>
  <c r="O82"/>
  <c r="S82" s="1"/>
  <c r="K81"/>
  <c r="O81"/>
  <c r="S81" s="1"/>
  <c r="K80"/>
  <c r="O80"/>
  <c r="S80" s="1"/>
  <c r="K79"/>
  <c r="O79"/>
  <c r="S79" s="1"/>
  <c r="K78"/>
  <c r="O78"/>
  <c r="S78" s="1"/>
  <c r="K77"/>
  <c r="O77"/>
  <c r="S77" s="1"/>
  <c r="K76"/>
  <c r="O76"/>
  <c r="S76" s="1"/>
  <c r="K75"/>
  <c r="O75"/>
  <c r="S75" s="1"/>
  <c r="N75"/>
  <c r="R75" s="1"/>
  <c r="K74"/>
  <c r="O74"/>
  <c r="S74" s="1"/>
  <c r="K73"/>
  <c r="O73"/>
  <c r="S73" s="1"/>
  <c r="N73"/>
  <c r="R73" s="1"/>
  <c r="K72"/>
  <c r="H72"/>
  <c r="O72" s="1"/>
  <c r="S72" s="1"/>
  <c r="F72"/>
  <c r="N72" s="1"/>
  <c r="R72" s="1"/>
  <c r="D72"/>
  <c r="K71"/>
  <c r="H71"/>
  <c r="O71" s="1"/>
  <c r="S71" s="1"/>
  <c r="F71"/>
  <c r="D71"/>
  <c r="K70"/>
  <c r="H70"/>
  <c r="O70" s="1"/>
  <c r="S70" s="1"/>
  <c r="F70"/>
  <c r="D70"/>
  <c r="K69"/>
  <c r="H69"/>
  <c r="O69" s="1"/>
  <c r="S69" s="1"/>
  <c r="F69"/>
  <c r="D69"/>
  <c r="K68"/>
  <c r="H68"/>
  <c r="O68" s="1"/>
  <c r="S68" s="1"/>
  <c r="F68"/>
  <c r="D68"/>
  <c r="K67"/>
  <c r="H67"/>
  <c r="O67" s="1"/>
  <c r="S67" s="1"/>
  <c r="F67"/>
  <c r="D67"/>
  <c r="K66"/>
  <c r="H66"/>
  <c r="O66" s="1"/>
  <c r="S66" s="1"/>
  <c r="F66"/>
  <c r="N66" s="1"/>
  <c r="R66" s="1"/>
  <c r="D66"/>
  <c r="K65"/>
  <c r="H65"/>
  <c r="O65" s="1"/>
  <c r="S65" s="1"/>
  <c r="F65"/>
  <c r="D65"/>
  <c r="K64"/>
  <c r="H64"/>
  <c r="F64"/>
  <c r="D64"/>
  <c r="K63"/>
  <c r="H63"/>
  <c r="O63" s="1"/>
  <c r="S63" s="1"/>
  <c r="F63"/>
  <c r="D63"/>
  <c r="K62"/>
  <c r="H62"/>
  <c r="O62" s="1"/>
  <c r="S62" s="1"/>
  <c r="F62"/>
  <c r="D62"/>
  <c r="K61"/>
  <c r="H61"/>
  <c r="O61" s="1"/>
  <c r="S61" s="1"/>
  <c r="F61"/>
  <c r="D61"/>
  <c r="K60"/>
  <c r="H60"/>
  <c r="O60" s="1"/>
  <c r="S60" s="1"/>
  <c r="F60"/>
  <c r="D60"/>
  <c r="K59"/>
  <c r="H59"/>
  <c r="O59" s="1"/>
  <c r="S59" s="1"/>
  <c r="F59"/>
  <c r="D59"/>
  <c r="K58"/>
  <c r="H58"/>
  <c r="O58" s="1"/>
  <c r="S58" s="1"/>
  <c r="N58"/>
  <c r="R58" s="1"/>
  <c r="D58"/>
  <c r="K57"/>
  <c r="H57"/>
  <c r="O57" s="1"/>
  <c r="S57" s="1"/>
  <c r="N57"/>
  <c r="R57" s="1"/>
  <c r="K56"/>
  <c r="H56"/>
  <c r="O56" s="1"/>
  <c r="S56" s="1"/>
  <c r="N56"/>
  <c r="R56" s="1"/>
  <c r="K55"/>
  <c r="H55"/>
  <c r="O55" s="1"/>
  <c r="S55" s="1"/>
  <c r="K54"/>
  <c r="H54"/>
  <c r="O54" s="1"/>
  <c r="S54" s="1"/>
  <c r="K53"/>
  <c r="H53"/>
  <c r="O53" s="1"/>
  <c r="S53" s="1"/>
  <c r="K52"/>
  <c r="H52"/>
  <c r="O52" s="1"/>
  <c r="S52" s="1"/>
  <c r="K51"/>
  <c r="H51"/>
  <c r="O51" s="1"/>
  <c r="S51" s="1"/>
  <c r="N51"/>
  <c r="R51" s="1"/>
  <c r="K50"/>
  <c r="H50"/>
  <c r="O50" s="1"/>
  <c r="S50" s="1"/>
  <c r="K49"/>
  <c r="H49"/>
  <c r="O49" s="1"/>
  <c r="S49" s="1"/>
  <c r="K48"/>
  <c r="H48"/>
  <c r="O48" s="1"/>
  <c r="S48" s="1"/>
  <c r="K47"/>
  <c r="H47"/>
  <c r="O47" s="1"/>
  <c r="S47" s="1"/>
  <c r="K46"/>
  <c r="H46"/>
  <c r="O46" s="1"/>
  <c r="S46" s="1"/>
  <c r="N46"/>
  <c r="R46" s="1"/>
  <c r="K45"/>
  <c r="H45"/>
  <c r="O45" s="1"/>
  <c r="S45" s="1"/>
  <c r="N45"/>
  <c r="R45" s="1"/>
  <c r="K44"/>
  <c r="H44"/>
  <c r="O44" s="1"/>
  <c r="S44" s="1"/>
  <c r="K43"/>
  <c r="H43"/>
  <c r="O43" s="1"/>
  <c r="S43" s="1"/>
  <c r="J43"/>
  <c r="K42"/>
  <c r="H42"/>
  <c r="O42" s="1"/>
  <c r="S42" s="1"/>
  <c r="K41"/>
  <c r="H41"/>
  <c r="O41" s="1"/>
  <c r="S41" s="1"/>
  <c r="N41"/>
  <c r="R41" s="1"/>
  <c r="K40"/>
  <c r="H40"/>
  <c r="O40" s="1"/>
  <c r="S40" s="1"/>
  <c r="K39"/>
  <c r="H39"/>
  <c r="O39" s="1"/>
  <c r="S39" s="1"/>
  <c r="K38"/>
  <c r="H38"/>
  <c r="O38" s="1"/>
  <c r="S38" s="1"/>
  <c r="K37"/>
  <c r="H37"/>
  <c r="O37" s="1"/>
  <c r="S37" s="1"/>
  <c r="J37"/>
  <c r="K36"/>
  <c r="H36"/>
  <c r="O36" s="1"/>
  <c r="S36" s="1"/>
  <c r="K35"/>
  <c r="H35"/>
  <c r="O35" s="1"/>
  <c r="S35" s="1"/>
  <c r="K34"/>
  <c r="H34"/>
  <c r="O34" s="1"/>
  <c r="S34" s="1"/>
  <c r="N34"/>
  <c r="R34" s="1"/>
  <c r="K33"/>
  <c r="H33"/>
  <c r="O33" s="1"/>
  <c r="S33" s="1"/>
  <c r="K32"/>
  <c r="H32"/>
  <c r="O32" s="1"/>
  <c r="S32" s="1"/>
  <c r="K31"/>
  <c r="H31"/>
  <c r="O31" s="1"/>
  <c r="S31" s="1"/>
  <c r="N31"/>
  <c r="R31" s="1"/>
  <c r="K30"/>
  <c r="H30"/>
  <c r="O30" s="1"/>
  <c r="S30" s="1"/>
  <c r="K29"/>
  <c r="H29"/>
  <c r="O29" s="1"/>
  <c r="S29" s="1"/>
  <c r="K28"/>
  <c r="H28"/>
  <c r="O28" s="1"/>
  <c r="S28" s="1"/>
  <c r="K27"/>
  <c r="H27"/>
  <c r="O27" s="1"/>
  <c r="S27" s="1"/>
  <c r="K26"/>
  <c r="H26"/>
  <c r="O26" s="1"/>
  <c r="S26" s="1"/>
  <c r="K25"/>
  <c r="H25"/>
  <c r="O25" s="1"/>
  <c r="S25" s="1"/>
  <c r="K24"/>
  <c r="H24"/>
  <c r="O24" s="1"/>
  <c r="S24" s="1"/>
  <c r="N23"/>
  <c r="R23" s="1"/>
  <c r="K23"/>
  <c r="H23"/>
  <c r="O23" s="1"/>
  <c r="S23" s="1"/>
  <c r="K22"/>
  <c r="H22"/>
  <c r="O22" s="1"/>
  <c r="S22" s="1"/>
  <c r="K21"/>
  <c r="H21"/>
  <c r="O21" s="1"/>
  <c r="S21" s="1"/>
  <c r="K20"/>
  <c r="H20"/>
  <c r="O20" s="1"/>
  <c r="S20" s="1"/>
  <c r="N20"/>
  <c r="R20" s="1"/>
  <c r="K19"/>
  <c r="H19"/>
  <c r="O19" s="1"/>
  <c r="S19" s="1"/>
  <c r="I19"/>
  <c r="K18"/>
  <c r="H18"/>
  <c r="O18" s="1"/>
  <c r="S18" s="1"/>
  <c r="K17"/>
  <c r="H17"/>
  <c r="O17" s="1"/>
  <c r="S17" s="1"/>
  <c r="N17"/>
  <c r="R17" s="1"/>
  <c r="K16"/>
  <c r="H16"/>
  <c r="O16" s="1"/>
  <c r="S16" s="1"/>
  <c r="K15"/>
  <c r="H15"/>
  <c r="O15" s="1"/>
  <c r="S15" s="1"/>
  <c r="K14"/>
  <c r="O14"/>
  <c r="S14" s="1"/>
  <c r="K13"/>
  <c r="O13"/>
  <c r="S13" s="1"/>
  <c r="K12"/>
  <c r="O12"/>
  <c r="S12" s="1"/>
  <c r="K11"/>
  <c r="O11"/>
  <c r="S11" s="1"/>
  <c r="K10"/>
  <c r="H10"/>
  <c r="O10" s="1"/>
  <c r="S10" s="1"/>
  <c r="V3"/>
  <c r="V2"/>
  <c r="V1"/>
  <c r="F22" i="141"/>
  <c r="D22"/>
  <c r="F175" i="85"/>
  <c r="D175"/>
  <c r="F173" i="86"/>
  <c r="D173"/>
  <c r="F169" i="93"/>
  <c r="D169"/>
  <c r="F189" i="84"/>
  <c r="N192"/>
  <c r="R192" s="1"/>
  <c r="D189"/>
  <c r="F111" i="109"/>
  <c r="D111"/>
  <c r="F81" i="123"/>
  <c r="D81"/>
  <c r="F81" i="124"/>
  <c r="D81"/>
  <c r="F68" i="132"/>
  <c r="D68"/>
  <c r="F22" i="140"/>
  <c r="D22"/>
  <c r="F22" i="137"/>
  <c r="D22"/>
  <c r="F22" i="139"/>
  <c r="D22"/>
  <c r="AF9" i="126"/>
  <c r="AF12"/>
  <c r="AF15"/>
  <c r="AF18"/>
  <c r="AF21"/>
  <c r="AF27"/>
  <c r="AF30"/>
  <c r="AF33"/>
  <c r="AF36"/>
  <c r="AF6"/>
  <c r="AF3"/>
  <c r="F174" i="85"/>
  <c r="N174" s="1"/>
  <c r="R174" s="1"/>
  <c r="D174"/>
  <c r="M174" s="1"/>
  <c r="Q174" s="1"/>
  <c r="F172" i="86"/>
  <c r="D172"/>
  <c r="F168" i="93"/>
  <c r="D168"/>
  <c r="F188" i="84"/>
  <c r="D188"/>
  <c r="F110" i="109"/>
  <c r="D110"/>
  <c r="F80" i="123"/>
  <c r="D80"/>
  <c r="F80" i="124"/>
  <c r="D80"/>
  <c r="F67" i="132"/>
  <c r="D67"/>
  <c r="F21" i="137"/>
  <c r="D21"/>
  <c r="F21" i="139"/>
  <c r="D21"/>
  <c r="F21" i="140"/>
  <c r="D21"/>
  <c r="F21" i="141"/>
  <c r="D21"/>
  <c r="F20"/>
  <c r="D20"/>
  <c r="F173" i="85"/>
  <c r="N173" s="1"/>
  <c r="R173" s="1"/>
  <c r="D173"/>
  <c r="F171" i="86"/>
  <c r="D171"/>
  <c r="F167" i="93"/>
  <c r="D167"/>
  <c r="F187" i="84"/>
  <c r="D187"/>
  <c r="F109" i="109"/>
  <c r="D109"/>
  <c r="F79" i="123"/>
  <c r="D79"/>
  <c r="F79" i="124"/>
  <c r="D79"/>
  <c r="F66" i="132"/>
  <c r="D66"/>
  <c r="F20" i="137"/>
  <c r="D20"/>
  <c r="F20" i="139"/>
  <c r="D20"/>
  <c r="F20" i="140"/>
  <c r="D20"/>
  <c r="K177" i="85"/>
  <c r="H178"/>
  <c r="O178" s="1"/>
  <c r="S178" s="1"/>
  <c r="K178"/>
  <c r="H179"/>
  <c r="O179" s="1"/>
  <c r="S179" s="1"/>
  <c r="K179"/>
  <c r="I180"/>
  <c r="H180"/>
  <c r="O180" s="1"/>
  <c r="S180" s="1"/>
  <c r="K180"/>
  <c r="N180"/>
  <c r="R180" s="1"/>
  <c r="I181"/>
  <c r="J181"/>
  <c r="H181"/>
  <c r="O181" s="1"/>
  <c r="S181" s="1"/>
  <c r="K181"/>
  <c r="N181"/>
  <c r="R181" s="1"/>
  <c r="N182"/>
  <c r="R182" s="1"/>
  <c r="H182"/>
  <c r="O182" s="1"/>
  <c r="S182" s="1"/>
  <c r="J182"/>
  <c r="K182"/>
  <c r="I183"/>
  <c r="H183"/>
  <c r="O183" s="1"/>
  <c r="S183" s="1"/>
  <c r="K183"/>
  <c r="N183"/>
  <c r="R183" s="1"/>
  <c r="F172"/>
  <c r="N172" s="1"/>
  <c r="R172" s="1"/>
  <c r="D172"/>
  <c r="M172" s="1"/>
  <c r="Q172" s="1"/>
  <c r="F170" i="86"/>
  <c r="D170"/>
  <c r="H171"/>
  <c r="O171" s="1"/>
  <c r="S171" s="1"/>
  <c r="H172"/>
  <c r="O172" s="1"/>
  <c r="S172" s="1"/>
  <c r="H173"/>
  <c r="O173" s="1"/>
  <c r="S173" s="1"/>
  <c r="H174"/>
  <c r="O174" s="1"/>
  <c r="S174" s="1"/>
  <c r="H176"/>
  <c r="I177"/>
  <c r="H177"/>
  <c r="I178"/>
  <c r="H178"/>
  <c r="I179"/>
  <c r="H179"/>
  <c r="H180"/>
  <c r="I180"/>
  <c r="I181"/>
  <c r="H181"/>
  <c r="I182"/>
  <c r="H182"/>
  <c r="I183"/>
  <c r="H183"/>
  <c r="H184"/>
  <c r="I184"/>
  <c r="H185"/>
  <c r="I185"/>
  <c r="I186"/>
  <c r="H186"/>
  <c r="I187"/>
  <c r="H187"/>
  <c r="H188"/>
  <c r="I188"/>
  <c r="H189"/>
  <c r="I189"/>
  <c r="I190"/>
  <c r="H190"/>
  <c r="F166" i="93"/>
  <c r="D166"/>
  <c r="H189" i="84"/>
  <c r="O189" s="1"/>
  <c r="S189" s="1"/>
  <c r="K189"/>
  <c r="H190"/>
  <c r="O190" s="1"/>
  <c r="S190" s="1"/>
  <c r="K190"/>
  <c r="H191"/>
  <c r="O191" s="1"/>
  <c r="S191" s="1"/>
  <c r="K191"/>
  <c r="H192"/>
  <c r="O192" s="1"/>
  <c r="S192" s="1"/>
  <c r="K192"/>
  <c r="M192"/>
  <c r="Q192" s="1"/>
  <c r="I193"/>
  <c r="N193"/>
  <c r="R193" s="1"/>
  <c r="H193"/>
  <c r="O193" s="1"/>
  <c r="S193" s="1"/>
  <c r="J193"/>
  <c r="K193"/>
  <c r="N194"/>
  <c r="R194" s="1"/>
  <c r="H194"/>
  <c r="O194" s="1"/>
  <c r="S194" s="1"/>
  <c r="I194"/>
  <c r="K194"/>
  <c r="M194"/>
  <c r="Q194" s="1"/>
  <c r="I195"/>
  <c r="J195"/>
  <c r="H195"/>
  <c r="O195" s="1"/>
  <c r="S195" s="1"/>
  <c r="K195"/>
  <c r="I196"/>
  <c r="H196"/>
  <c r="L196" s="1"/>
  <c r="P196" s="1"/>
  <c r="T196" s="1"/>
  <c r="J196"/>
  <c r="K196"/>
  <c r="M196"/>
  <c r="Q196" s="1"/>
  <c r="N196"/>
  <c r="R196" s="1"/>
  <c r="I197"/>
  <c r="J197"/>
  <c r="H197"/>
  <c r="O197" s="1"/>
  <c r="S197" s="1"/>
  <c r="K197"/>
  <c r="N198"/>
  <c r="R198" s="1"/>
  <c r="H198"/>
  <c r="L198" s="1"/>
  <c r="P198" s="1"/>
  <c r="T198" s="1"/>
  <c r="I198"/>
  <c r="J198"/>
  <c r="K198"/>
  <c r="M198"/>
  <c r="Q198" s="1"/>
  <c r="I199"/>
  <c r="N199"/>
  <c r="R199" s="1"/>
  <c r="H199"/>
  <c r="O199" s="1"/>
  <c r="S199" s="1"/>
  <c r="J199"/>
  <c r="K199"/>
  <c r="I200"/>
  <c r="H200"/>
  <c r="L200" s="1"/>
  <c r="J200"/>
  <c r="K200"/>
  <c r="M200"/>
  <c r="Q200" s="1"/>
  <c r="N200"/>
  <c r="R200" s="1"/>
  <c r="I201"/>
  <c r="J201"/>
  <c r="H201"/>
  <c r="O201" s="1"/>
  <c r="S201" s="1"/>
  <c r="K201"/>
  <c r="N202"/>
  <c r="R202" s="1"/>
  <c r="H202"/>
  <c r="L202" s="1"/>
  <c r="I202"/>
  <c r="J202"/>
  <c r="K202"/>
  <c r="M202"/>
  <c r="Q202" s="1"/>
  <c r="I203"/>
  <c r="N203"/>
  <c r="R203" s="1"/>
  <c r="H203"/>
  <c r="O203" s="1"/>
  <c r="S203" s="1"/>
  <c r="J203"/>
  <c r="K203"/>
  <c r="I204"/>
  <c r="H204"/>
  <c r="L204" s="1"/>
  <c r="J204"/>
  <c r="K204"/>
  <c r="M204"/>
  <c r="Q204" s="1"/>
  <c r="N204"/>
  <c r="R204" s="1"/>
  <c r="I205"/>
  <c r="N205"/>
  <c r="R205" s="1"/>
  <c r="H205"/>
  <c r="O205" s="1"/>
  <c r="S205" s="1"/>
  <c r="J205"/>
  <c r="K205"/>
  <c r="N206"/>
  <c r="R206" s="1"/>
  <c r="H206"/>
  <c r="L206" s="1"/>
  <c r="I206"/>
  <c r="J206"/>
  <c r="K206"/>
  <c r="M206"/>
  <c r="Q206" s="1"/>
  <c r="I207"/>
  <c r="N207"/>
  <c r="R207" s="1"/>
  <c r="H207"/>
  <c r="O207" s="1"/>
  <c r="S207" s="1"/>
  <c r="J207"/>
  <c r="K207"/>
  <c r="I208"/>
  <c r="H208"/>
  <c r="L208" s="1"/>
  <c r="J208"/>
  <c r="K208"/>
  <c r="M208"/>
  <c r="Q208" s="1"/>
  <c r="N208"/>
  <c r="R208" s="1"/>
  <c r="I209"/>
  <c r="N209"/>
  <c r="R209" s="1"/>
  <c r="H209"/>
  <c r="O209" s="1"/>
  <c r="S209" s="1"/>
  <c r="J209"/>
  <c r="K209"/>
  <c r="I210"/>
  <c r="N210"/>
  <c r="R210" s="1"/>
  <c r="H210"/>
  <c r="O210" s="1"/>
  <c r="S210" s="1"/>
  <c r="K210"/>
  <c r="F186"/>
  <c r="D186"/>
  <c r="F108" i="109"/>
  <c r="D108"/>
  <c r="F78" i="123"/>
  <c r="D78"/>
  <c r="F78" i="124"/>
  <c r="D78"/>
  <c r="F65" i="132"/>
  <c r="D65"/>
  <c r="F19" i="137"/>
  <c r="D19"/>
  <c r="F19" i="139"/>
  <c r="D19"/>
  <c r="F19" i="140"/>
  <c r="D19"/>
  <c r="F19" i="141"/>
  <c r="D19"/>
  <c r="F170" i="85"/>
  <c r="N170" s="1"/>
  <c r="R170" s="1"/>
  <c r="F171"/>
  <c r="D170"/>
  <c r="D171"/>
  <c r="F168" i="86"/>
  <c r="F169"/>
  <c r="D168"/>
  <c r="D169"/>
  <c r="F164" i="93"/>
  <c r="F165"/>
  <c r="D164"/>
  <c r="D165"/>
  <c r="F184" i="84"/>
  <c r="D184"/>
  <c r="F106" i="109"/>
  <c r="F107"/>
  <c r="D106"/>
  <c r="D107"/>
  <c r="F76" i="123"/>
  <c r="F77"/>
  <c r="D76"/>
  <c r="D77"/>
  <c r="F76" i="124"/>
  <c r="F77"/>
  <c r="D76"/>
  <c r="D77"/>
  <c r="F63" i="132"/>
  <c r="F64"/>
  <c r="D63"/>
  <c r="D64"/>
  <c r="F17" i="137"/>
  <c r="F18"/>
  <c r="D17"/>
  <c r="D18"/>
  <c r="F17" i="139"/>
  <c r="F18"/>
  <c r="D17"/>
  <c r="D18"/>
  <c r="F17" i="140"/>
  <c r="F18"/>
  <c r="D17"/>
  <c r="D18"/>
  <c r="F17" i="141"/>
  <c r="F18"/>
  <c r="D17"/>
  <c r="D18"/>
  <c r="F169" i="85"/>
  <c r="D169"/>
  <c r="F167" i="86"/>
  <c r="D167"/>
  <c r="F163" i="93"/>
  <c r="D163"/>
  <c r="F183" i="84"/>
  <c r="F185"/>
  <c r="D183"/>
  <c r="D185"/>
  <c r="F105" i="109"/>
  <c r="D105"/>
  <c r="F75" i="123"/>
  <c r="D75"/>
  <c r="F75" i="124"/>
  <c r="D75"/>
  <c r="F62" i="132"/>
  <c r="D62"/>
  <c r="F16" i="137"/>
  <c r="D16"/>
  <c r="F16" i="139"/>
  <c r="D16"/>
  <c r="F16" i="140"/>
  <c r="D16"/>
  <c r="F16" i="141"/>
  <c r="D16"/>
  <c r="F167" i="85"/>
  <c r="F168"/>
  <c r="D167"/>
  <c r="D168"/>
  <c r="M168" s="1"/>
  <c r="Q168" s="1"/>
  <c r="F165" i="86"/>
  <c r="F166"/>
  <c r="D165"/>
  <c r="D166"/>
  <c r="F161" i="93"/>
  <c r="F162"/>
  <c r="D161"/>
  <c r="D162"/>
  <c r="F181" i="84"/>
  <c r="F182"/>
  <c r="D181"/>
  <c r="D182"/>
  <c r="F60" i="132"/>
  <c r="F61"/>
  <c r="D60"/>
  <c r="D61"/>
  <c r="F73" i="123"/>
  <c r="F74"/>
  <c r="D73"/>
  <c r="D74"/>
  <c r="F73" i="124"/>
  <c r="F74"/>
  <c r="D73"/>
  <c r="D74"/>
  <c r="F103" i="109"/>
  <c r="F104"/>
  <c r="D103"/>
  <c r="D104"/>
  <c r="F14" i="137"/>
  <c r="F15"/>
  <c r="D14"/>
  <c r="D15"/>
  <c r="F14" i="139"/>
  <c r="F15"/>
  <c r="D14"/>
  <c r="D15"/>
  <c r="F14" i="140"/>
  <c r="F15"/>
  <c r="D14"/>
  <c r="D15"/>
  <c r="F14" i="141"/>
  <c r="F15"/>
  <c r="D14"/>
  <c r="D15"/>
  <c r="F166" i="85"/>
  <c r="D166"/>
  <c r="F164" i="86"/>
  <c r="D164"/>
  <c r="F160" i="93"/>
  <c r="D160"/>
  <c r="F180" i="84"/>
  <c r="D180"/>
  <c r="F102" i="109"/>
  <c r="D102"/>
  <c r="F72" i="123"/>
  <c r="D72"/>
  <c r="F72" i="124"/>
  <c r="D72"/>
  <c r="F59" i="132"/>
  <c r="D59"/>
  <c r="F13" i="137"/>
  <c r="D13"/>
  <c r="F13" i="139"/>
  <c r="D13"/>
  <c r="F13" i="140"/>
  <c r="D13"/>
  <c r="F13" i="141"/>
  <c r="D13"/>
  <c r="A38" i="126"/>
  <c r="A37"/>
  <c r="A36"/>
  <c r="A35"/>
  <c r="A34"/>
  <c r="A33"/>
  <c r="A32"/>
  <c r="A31"/>
  <c r="A30"/>
  <c r="A29"/>
  <c r="A28"/>
  <c r="A27"/>
  <c r="H168" i="85"/>
  <c r="O168" s="1"/>
  <c r="S168" s="1"/>
  <c r="K168"/>
  <c r="H169"/>
  <c r="K169"/>
  <c r="H170"/>
  <c r="O170" s="1"/>
  <c r="S170" s="1"/>
  <c r="K170"/>
  <c r="H171"/>
  <c r="O171" s="1"/>
  <c r="S171" s="1"/>
  <c r="K171"/>
  <c r="H172"/>
  <c r="O172" s="1"/>
  <c r="S172" s="1"/>
  <c r="K172"/>
  <c r="H173"/>
  <c r="O173" s="1"/>
  <c r="S173" s="1"/>
  <c r="K173"/>
  <c r="H174"/>
  <c r="O174" s="1"/>
  <c r="S174" s="1"/>
  <c r="K174"/>
  <c r="H175"/>
  <c r="O175" s="1"/>
  <c r="S175" s="1"/>
  <c r="K175"/>
  <c r="H176"/>
  <c r="O176" s="1"/>
  <c r="S176" s="1"/>
  <c r="K176"/>
  <c r="F165"/>
  <c r="D165"/>
  <c r="F163" i="86"/>
  <c r="D163"/>
  <c r="F159" i="93"/>
  <c r="D159"/>
  <c r="F179" i="84"/>
  <c r="D179"/>
  <c r="F101" i="109"/>
  <c r="D101"/>
  <c r="F71" i="123"/>
  <c r="D71"/>
  <c r="F71" i="124"/>
  <c r="D71"/>
  <c r="F58" i="132"/>
  <c r="D58"/>
  <c r="F12" i="137"/>
  <c r="D12"/>
  <c r="F12" i="139"/>
  <c r="D12"/>
  <c r="F12" i="140"/>
  <c r="D12"/>
  <c r="F12" i="141"/>
  <c r="D12"/>
  <c r="M145" i="142" l="1"/>
  <c r="Q145" s="1"/>
  <c r="M138"/>
  <c r="Q138" s="1"/>
  <c r="M140"/>
  <c r="Q140" s="1"/>
  <c r="M141"/>
  <c r="Q141" s="1"/>
  <c r="M142"/>
  <c r="Q142" s="1"/>
  <c r="M143"/>
  <c r="Q143" s="1"/>
  <c r="M139"/>
  <c r="Q139" s="1"/>
  <c r="M144"/>
  <c r="Q144" s="1"/>
  <c r="M136"/>
  <c r="Q136" s="1"/>
  <c r="M137"/>
  <c r="Q137" s="1"/>
  <c r="M147" i="143"/>
  <c r="Q147" s="1"/>
  <c r="M140"/>
  <c r="Q140" s="1"/>
  <c r="M146"/>
  <c r="Q146" s="1"/>
  <c r="M145"/>
  <c r="Q145" s="1"/>
  <c r="M141"/>
  <c r="Q141" s="1"/>
  <c r="M142"/>
  <c r="Q142" s="1"/>
  <c r="M138"/>
  <c r="Q138" s="1"/>
  <c r="M144"/>
  <c r="Q144" s="1"/>
  <c r="M139"/>
  <c r="Q139" s="1"/>
  <c r="M143"/>
  <c r="Q143" s="1"/>
  <c r="N140" i="144"/>
  <c r="R140" s="1"/>
  <c r="N147"/>
  <c r="R147" s="1"/>
  <c r="N139"/>
  <c r="R139" s="1"/>
  <c r="N143"/>
  <c r="R143" s="1"/>
  <c r="N138"/>
  <c r="R138" s="1"/>
  <c r="N146"/>
  <c r="R146" s="1"/>
  <c r="N141"/>
  <c r="R141" s="1"/>
  <c r="N144"/>
  <c r="R144" s="1"/>
  <c r="N145"/>
  <c r="R145" s="1"/>
  <c r="N142"/>
  <c r="R142" s="1"/>
  <c r="M147"/>
  <c r="Q147" s="1"/>
  <c r="M140"/>
  <c r="Q140" s="1"/>
  <c r="M144"/>
  <c r="Q144" s="1"/>
  <c r="M138"/>
  <c r="Q138" s="1"/>
  <c r="M141"/>
  <c r="Q141" s="1"/>
  <c r="M146"/>
  <c r="Q146" s="1"/>
  <c r="M143"/>
  <c r="Q143" s="1"/>
  <c r="M145"/>
  <c r="Q145" s="1"/>
  <c r="M142"/>
  <c r="Q142" s="1"/>
  <c r="M139"/>
  <c r="Q139" s="1"/>
  <c r="N147" i="143"/>
  <c r="R147" s="1"/>
  <c r="N140"/>
  <c r="R140" s="1"/>
  <c r="N141"/>
  <c r="R141" s="1"/>
  <c r="N139"/>
  <c r="R139" s="1"/>
  <c r="N145"/>
  <c r="R145" s="1"/>
  <c r="N138"/>
  <c r="R138" s="1"/>
  <c r="N142"/>
  <c r="R142" s="1"/>
  <c r="N144"/>
  <c r="R144" s="1"/>
  <c r="N146"/>
  <c r="R146" s="1"/>
  <c r="N143"/>
  <c r="R143" s="1"/>
  <c r="N145" i="142"/>
  <c r="R145" s="1"/>
  <c r="N138"/>
  <c r="R138" s="1"/>
  <c r="N144"/>
  <c r="R144" s="1"/>
  <c r="N137"/>
  <c r="R137" s="1"/>
  <c r="N139"/>
  <c r="R139" s="1"/>
  <c r="N142"/>
  <c r="R142" s="1"/>
  <c r="N140"/>
  <c r="R140" s="1"/>
  <c r="N141"/>
  <c r="R141" s="1"/>
  <c r="N143"/>
  <c r="R143" s="1"/>
  <c r="N136"/>
  <c r="R136" s="1"/>
  <c r="M131" i="144"/>
  <c r="Q131" s="1"/>
  <c r="M119"/>
  <c r="Q119" s="1"/>
  <c r="M125"/>
  <c r="Q125" s="1"/>
  <c r="M126"/>
  <c r="Q126" s="1"/>
  <c r="M121"/>
  <c r="Q121" s="1"/>
  <c r="M133"/>
  <c r="Q133" s="1"/>
  <c r="M124"/>
  <c r="Q124" s="1"/>
  <c r="M120"/>
  <c r="Q120" s="1"/>
  <c r="M134"/>
  <c r="Q134" s="1"/>
  <c r="M122"/>
  <c r="Q122" s="1"/>
  <c r="M129"/>
  <c r="Q129" s="1"/>
  <c r="M130"/>
  <c r="Q130" s="1"/>
  <c r="M128"/>
  <c r="Q128" s="1"/>
  <c r="M118"/>
  <c r="Q118" s="1"/>
  <c r="M137"/>
  <c r="Q137" s="1"/>
  <c r="M135"/>
  <c r="Q135" s="1"/>
  <c r="M136"/>
  <c r="Q136" s="1"/>
  <c r="M123"/>
  <c r="Q123" s="1"/>
  <c r="M117"/>
  <c r="Q117" s="1"/>
  <c r="M132"/>
  <c r="Q132" s="1"/>
  <c r="M127"/>
  <c r="Q127" s="1"/>
  <c r="M132" i="143"/>
  <c r="Q132" s="1"/>
  <c r="M128"/>
  <c r="Q128" s="1"/>
  <c r="M125"/>
  <c r="Q125" s="1"/>
  <c r="M120"/>
  <c r="Q120" s="1"/>
  <c r="M126"/>
  <c r="Q126" s="1"/>
  <c r="M121"/>
  <c r="Q121" s="1"/>
  <c r="M118"/>
  <c r="Q118" s="1"/>
  <c r="M134"/>
  <c r="Q134" s="1"/>
  <c r="M122"/>
  <c r="Q122" s="1"/>
  <c r="M129"/>
  <c r="Q129" s="1"/>
  <c r="M131"/>
  <c r="Q131" s="1"/>
  <c r="M119"/>
  <c r="Q119" s="1"/>
  <c r="M124"/>
  <c r="Q124" s="1"/>
  <c r="M117"/>
  <c r="Q117" s="1"/>
  <c r="M130"/>
  <c r="Q130" s="1"/>
  <c r="M123"/>
  <c r="Q123" s="1"/>
  <c r="M133"/>
  <c r="Q133" s="1"/>
  <c r="M127"/>
  <c r="Q127" s="1"/>
  <c r="M137"/>
  <c r="Q137" s="1"/>
  <c r="M135"/>
  <c r="Q135" s="1"/>
  <c r="M136"/>
  <c r="Q136" s="1"/>
  <c r="N119" i="144"/>
  <c r="R119" s="1"/>
  <c r="N120"/>
  <c r="R120" s="1"/>
  <c r="N124"/>
  <c r="R124" s="1"/>
  <c r="N122"/>
  <c r="R122" s="1"/>
  <c r="N133"/>
  <c r="R133" s="1"/>
  <c r="N117"/>
  <c r="R117" s="1"/>
  <c r="N128"/>
  <c r="R128" s="1"/>
  <c r="N130"/>
  <c r="R130" s="1"/>
  <c r="N137"/>
  <c r="R137" s="1"/>
  <c r="N118"/>
  <c r="R118" s="1"/>
  <c r="N132"/>
  <c r="R132" s="1"/>
  <c r="N136"/>
  <c r="R136" s="1"/>
  <c r="N126"/>
  <c r="R126" s="1"/>
  <c r="N125"/>
  <c r="R125" s="1"/>
  <c r="N123"/>
  <c r="R123" s="1"/>
  <c r="N134"/>
  <c r="R134" s="1"/>
  <c r="N135"/>
  <c r="R135" s="1"/>
  <c r="N129"/>
  <c r="R129" s="1"/>
  <c r="N121"/>
  <c r="R121" s="1"/>
  <c r="N131"/>
  <c r="R131" s="1"/>
  <c r="N127"/>
  <c r="R127" s="1"/>
  <c r="N123" i="143"/>
  <c r="R123" s="1"/>
  <c r="N118"/>
  <c r="R118" s="1"/>
  <c r="N133"/>
  <c r="R133" s="1"/>
  <c r="N137"/>
  <c r="R137" s="1"/>
  <c r="N128"/>
  <c r="R128" s="1"/>
  <c r="N117"/>
  <c r="R117" s="1"/>
  <c r="N127"/>
  <c r="R127" s="1"/>
  <c r="N132"/>
  <c r="R132" s="1"/>
  <c r="N120"/>
  <c r="R120" s="1"/>
  <c r="N136"/>
  <c r="R136" s="1"/>
  <c r="N131"/>
  <c r="R131" s="1"/>
  <c r="N135"/>
  <c r="R135" s="1"/>
  <c r="N122"/>
  <c r="R122" s="1"/>
  <c r="N129"/>
  <c r="R129" s="1"/>
  <c r="N126"/>
  <c r="R126" s="1"/>
  <c r="N130"/>
  <c r="R130" s="1"/>
  <c r="N134"/>
  <c r="R134" s="1"/>
  <c r="N124"/>
  <c r="R124" s="1"/>
  <c r="N125"/>
  <c r="R125" s="1"/>
  <c r="N119"/>
  <c r="R119" s="1"/>
  <c r="N121"/>
  <c r="R121" s="1"/>
  <c r="M123" i="142"/>
  <c r="Q123" s="1"/>
  <c r="M119"/>
  <c r="Q119" s="1"/>
  <c r="M125"/>
  <c r="Q125" s="1"/>
  <c r="M133"/>
  <c r="Q133" s="1"/>
  <c r="M124"/>
  <c r="Q124" s="1"/>
  <c r="M117"/>
  <c r="Q117" s="1"/>
  <c r="M120"/>
  <c r="Q120" s="1"/>
  <c r="M131"/>
  <c r="Q131" s="1"/>
  <c r="M132"/>
  <c r="Q132" s="1"/>
  <c r="M127"/>
  <c r="Q127" s="1"/>
  <c r="M135"/>
  <c r="Q135" s="1"/>
  <c r="M134"/>
  <c r="Q134" s="1"/>
  <c r="M121"/>
  <c r="Q121" s="1"/>
  <c r="M115"/>
  <c r="Q115" s="1"/>
  <c r="M129"/>
  <c r="Q129" s="1"/>
  <c r="M116"/>
  <c r="Q116" s="1"/>
  <c r="M118"/>
  <c r="Q118" s="1"/>
  <c r="M130"/>
  <c r="Q130" s="1"/>
  <c r="M122"/>
  <c r="Q122" s="1"/>
  <c r="M126"/>
  <c r="Q126" s="1"/>
  <c r="M128"/>
  <c r="Q128" s="1"/>
  <c r="N135"/>
  <c r="R135" s="1"/>
  <c r="N119"/>
  <c r="R119" s="1"/>
  <c r="N126"/>
  <c r="R126" s="1"/>
  <c r="N131"/>
  <c r="R131" s="1"/>
  <c r="N127"/>
  <c r="R127" s="1"/>
  <c r="N130"/>
  <c r="R130" s="1"/>
  <c r="N125"/>
  <c r="R125" s="1"/>
  <c r="N129"/>
  <c r="R129" s="1"/>
  <c r="N128"/>
  <c r="R128" s="1"/>
  <c r="N116"/>
  <c r="R116" s="1"/>
  <c r="N118"/>
  <c r="R118" s="1"/>
  <c r="N124"/>
  <c r="R124" s="1"/>
  <c r="N133"/>
  <c r="R133" s="1"/>
  <c r="N123"/>
  <c r="R123" s="1"/>
  <c r="N134"/>
  <c r="R134" s="1"/>
  <c r="N121"/>
  <c r="R121" s="1"/>
  <c r="N122"/>
  <c r="R122" s="1"/>
  <c r="N120"/>
  <c r="R120" s="1"/>
  <c r="N132"/>
  <c r="R132" s="1"/>
  <c r="N115"/>
  <c r="R115" s="1"/>
  <c r="N117"/>
  <c r="R117" s="1"/>
  <c r="M105"/>
  <c r="Q105" s="1"/>
  <c r="M106"/>
  <c r="Q106" s="1"/>
  <c r="M107"/>
  <c r="Q107" s="1"/>
  <c r="M111"/>
  <c r="Q111" s="1"/>
  <c r="M114"/>
  <c r="Q114" s="1"/>
  <c r="M109"/>
  <c r="Q109" s="1"/>
  <c r="M113"/>
  <c r="Q113" s="1"/>
  <c r="M110"/>
  <c r="Q110" s="1"/>
  <c r="M112"/>
  <c r="Q112" s="1"/>
  <c r="M108"/>
  <c r="Q108" s="1"/>
  <c r="M108" i="143"/>
  <c r="Q108" s="1"/>
  <c r="M107"/>
  <c r="Q107" s="1"/>
  <c r="M110"/>
  <c r="Q110" s="1"/>
  <c r="M113"/>
  <c r="Q113" s="1"/>
  <c r="M116"/>
  <c r="Q116" s="1"/>
  <c r="M115"/>
  <c r="Q115" s="1"/>
  <c r="M109"/>
  <c r="Q109" s="1"/>
  <c r="M111"/>
  <c r="Q111" s="1"/>
  <c r="M112"/>
  <c r="Q112" s="1"/>
  <c r="M114"/>
  <c r="Q114" s="1"/>
  <c r="N116" i="144"/>
  <c r="R116" s="1"/>
  <c r="N114"/>
  <c r="R114" s="1"/>
  <c r="N109"/>
  <c r="R109" s="1"/>
  <c r="N113"/>
  <c r="R113" s="1"/>
  <c r="N111"/>
  <c r="R111" s="1"/>
  <c r="N108"/>
  <c r="R108" s="1"/>
  <c r="N110"/>
  <c r="R110" s="1"/>
  <c r="N115"/>
  <c r="R115" s="1"/>
  <c r="N112"/>
  <c r="R112" s="1"/>
  <c r="N107"/>
  <c r="R107" s="1"/>
  <c r="N107" i="143"/>
  <c r="R107" s="1"/>
  <c r="N111"/>
  <c r="R111" s="1"/>
  <c r="N109"/>
  <c r="R109" s="1"/>
  <c r="N115"/>
  <c r="R115" s="1"/>
  <c r="N113"/>
  <c r="R113" s="1"/>
  <c r="N110"/>
  <c r="R110" s="1"/>
  <c r="N108"/>
  <c r="R108" s="1"/>
  <c r="N112"/>
  <c r="R112" s="1"/>
  <c r="N116"/>
  <c r="R116" s="1"/>
  <c r="N114"/>
  <c r="R114" s="1"/>
  <c r="M110" i="144"/>
  <c r="Q110" s="1"/>
  <c r="M111"/>
  <c r="Q111" s="1"/>
  <c r="M113"/>
  <c r="Q113" s="1"/>
  <c r="M107"/>
  <c r="Q107" s="1"/>
  <c r="M112"/>
  <c r="Q112" s="1"/>
  <c r="M109"/>
  <c r="Q109" s="1"/>
  <c r="M114"/>
  <c r="Q114" s="1"/>
  <c r="M108"/>
  <c r="Q108" s="1"/>
  <c r="M116"/>
  <c r="Q116" s="1"/>
  <c r="M115"/>
  <c r="Q115" s="1"/>
  <c r="N106" i="142"/>
  <c r="R106" s="1"/>
  <c r="N110"/>
  <c r="R110" s="1"/>
  <c r="N111"/>
  <c r="R111" s="1"/>
  <c r="N113"/>
  <c r="R113" s="1"/>
  <c r="N107"/>
  <c r="R107" s="1"/>
  <c r="N114"/>
  <c r="R114" s="1"/>
  <c r="N105"/>
  <c r="R105" s="1"/>
  <c r="N109"/>
  <c r="R109" s="1"/>
  <c r="N112"/>
  <c r="R112" s="1"/>
  <c r="N108"/>
  <c r="R108" s="1"/>
  <c r="M99"/>
  <c r="Q99" s="1"/>
  <c r="M101"/>
  <c r="Q101" s="1"/>
  <c r="M102"/>
  <c r="Q102" s="1"/>
  <c r="M104"/>
  <c r="Q104" s="1"/>
  <c r="M98"/>
  <c r="Q98" s="1"/>
  <c r="M100"/>
  <c r="Q100" s="1"/>
  <c r="M103"/>
  <c r="Q103" s="1"/>
  <c r="N101" i="143"/>
  <c r="R101" s="1"/>
  <c r="N105"/>
  <c r="R105" s="1"/>
  <c r="N106"/>
  <c r="R106" s="1"/>
  <c r="N100"/>
  <c r="R100" s="1"/>
  <c r="N104"/>
  <c r="R104" s="1"/>
  <c r="N103"/>
  <c r="R103" s="1"/>
  <c r="N102"/>
  <c r="R102" s="1"/>
  <c r="M103"/>
  <c r="Q103" s="1"/>
  <c r="M106"/>
  <c r="Q106" s="1"/>
  <c r="M101"/>
  <c r="Q101" s="1"/>
  <c r="M104"/>
  <c r="Q104" s="1"/>
  <c r="M102"/>
  <c r="Q102" s="1"/>
  <c r="M105"/>
  <c r="Q105" s="1"/>
  <c r="M100"/>
  <c r="Q100" s="1"/>
  <c r="N105" i="144"/>
  <c r="R105" s="1"/>
  <c r="N102"/>
  <c r="R102" s="1"/>
  <c r="N106"/>
  <c r="R106" s="1"/>
  <c r="N103"/>
  <c r="R103" s="1"/>
  <c r="N100"/>
  <c r="R100" s="1"/>
  <c r="N104"/>
  <c r="R104" s="1"/>
  <c r="N101"/>
  <c r="R101" s="1"/>
  <c r="M105"/>
  <c r="Q105" s="1"/>
  <c r="M106"/>
  <c r="Q106" s="1"/>
  <c r="M100"/>
  <c r="Q100" s="1"/>
  <c r="M103"/>
  <c r="Q103" s="1"/>
  <c r="M101"/>
  <c r="Q101" s="1"/>
  <c r="M104"/>
  <c r="Q104" s="1"/>
  <c r="M102"/>
  <c r="Q102" s="1"/>
  <c r="O188" i="86"/>
  <c r="S188" s="1"/>
  <c r="L188"/>
  <c r="P188" s="1"/>
  <c r="T188" s="1"/>
  <c r="O189"/>
  <c r="S189" s="1"/>
  <c r="L189"/>
  <c r="P189" s="1"/>
  <c r="T189" s="1"/>
  <c r="O190"/>
  <c r="S190" s="1"/>
  <c r="L190"/>
  <c r="P190" s="1"/>
  <c r="T190" s="1"/>
  <c r="N102" i="142"/>
  <c r="R102" s="1"/>
  <c r="N99"/>
  <c r="R99" s="1"/>
  <c r="N101"/>
  <c r="R101" s="1"/>
  <c r="N103"/>
  <c r="R103" s="1"/>
  <c r="N100"/>
  <c r="R100" s="1"/>
  <c r="N98"/>
  <c r="R98" s="1"/>
  <c r="N104"/>
  <c r="R104" s="1"/>
  <c r="N169" i="86"/>
  <c r="R169" s="1"/>
  <c r="J169"/>
  <c r="N167"/>
  <c r="R167" s="1"/>
  <c r="J167"/>
  <c r="M164"/>
  <c r="Q164" s="1"/>
  <c r="N173"/>
  <c r="R173" s="1"/>
  <c r="J173"/>
  <c r="O179"/>
  <c r="S179" s="1"/>
  <c r="L179"/>
  <c r="P179" s="1"/>
  <c r="T179" s="1"/>
  <c r="M163"/>
  <c r="Q163" s="1"/>
  <c r="M173"/>
  <c r="Q173" s="1"/>
  <c r="L173"/>
  <c r="P173" s="1"/>
  <c r="T173" s="1"/>
  <c r="M92" i="142"/>
  <c r="Q92" s="1"/>
  <c r="M94"/>
  <c r="Q94" s="1"/>
  <c r="M96"/>
  <c r="Q96" s="1"/>
  <c r="M91"/>
  <c r="Q91" s="1"/>
  <c r="M93"/>
  <c r="Q93" s="1"/>
  <c r="M90"/>
  <c r="Q90" s="1"/>
  <c r="M95"/>
  <c r="Q95" s="1"/>
  <c r="M97"/>
  <c r="Q97" s="1"/>
  <c r="N174" i="86"/>
  <c r="R174" s="1"/>
  <c r="J174"/>
  <c r="O177"/>
  <c r="S177" s="1"/>
  <c r="L177"/>
  <c r="P177" s="1"/>
  <c r="T177" s="1"/>
  <c r="L172"/>
  <c r="P172" s="1"/>
  <c r="T172" s="1"/>
  <c r="M172"/>
  <c r="Q172" s="1"/>
  <c r="N96" i="143"/>
  <c r="R96" s="1"/>
  <c r="N94"/>
  <c r="R94" s="1"/>
  <c r="N98"/>
  <c r="R98" s="1"/>
  <c r="N93"/>
  <c r="R93" s="1"/>
  <c r="N95"/>
  <c r="R95" s="1"/>
  <c r="N97"/>
  <c r="R97" s="1"/>
  <c r="N99"/>
  <c r="R99" s="1"/>
  <c r="O178" i="86"/>
  <c r="S178" s="1"/>
  <c r="L178"/>
  <c r="P178" s="1"/>
  <c r="T178" s="1"/>
  <c r="M165"/>
  <c r="Q165" s="1"/>
  <c r="O186"/>
  <c r="S186" s="1"/>
  <c r="L186"/>
  <c r="P186" s="1"/>
  <c r="T186" s="1"/>
  <c r="O187"/>
  <c r="S187" s="1"/>
  <c r="L187"/>
  <c r="P187" s="1"/>
  <c r="T187" s="1"/>
  <c r="M168"/>
  <c r="Q168" s="1"/>
  <c r="N165"/>
  <c r="R165" s="1"/>
  <c r="J165"/>
  <c r="N172"/>
  <c r="R172" s="1"/>
  <c r="J172"/>
  <c r="M93" i="143"/>
  <c r="Q93" s="1"/>
  <c r="M94"/>
  <c r="Q94" s="1"/>
  <c r="M95"/>
  <c r="Q95" s="1"/>
  <c r="M96"/>
  <c r="Q96" s="1"/>
  <c r="M98"/>
  <c r="Q98" s="1"/>
  <c r="M99"/>
  <c r="Q99" s="1"/>
  <c r="M97"/>
  <c r="Q97" s="1"/>
  <c r="O176" i="86"/>
  <c r="S176" s="1"/>
  <c r="L176"/>
  <c r="P176" s="1"/>
  <c r="T176" s="1"/>
  <c r="O180"/>
  <c r="S180" s="1"/>
  <c r="L180"/>
  <c r="P180" s="1"/>
  <c r="T180" s="1"/>
  <c r="J170"/>
  <c r="N170"/>
  <c r="R170" s="1"/>
  <c r="N96" i="144"/>
  <c r="R96" s="1"/>
  <c r="N94"/>
  <c r="R94" s="1"/>
  <c r="N95"/>
  <c r="R95" s="1"/>
  <c r="N98"/>
  <c r="R98" s="1"/>
  <c r="N93"/>
  <c r="R93" s="1"/>
  <c r="N99"/>
  <c r="R99" s="1"/>
  <c r="N97"/>
  <c r="R97" s="1"/>
  <c r="N175" i="86"/>
  <c r="R175" s="1"/>
  <c r="J175"/>
  <c r="M98" i="144"/>
  <c r="Q98" s="1"/>
  <c r="M93"/>
  <c r="Q93" s="1"/>
  <c r="M99"/>
  <c r="Q99" s="1"/>
  <c r="M94"/>
  <c r="Q94" s="1"/>
  <c r="M97"/>
  <c r="Q97" s="1"/>
  <c r="M95"/>
  <c r="Q95" s="1"/>
  <c r="M96"/>
  <c r="Q96" s="1"/>
  <c r="M175" i="86"/>
  <c r="Q175" s="1"/>
  <c r="L175"/>
  <c r="P175" s="1"/>
  <c r="T175" s="1"/>
  <c r="M170"/>
  <c r="Q170" s="1"/>
  <c r="N166"/>
  <c r="R166" s="1"/>
  <c r="J166"/>
  <c r="M166"/>
  <c r="Q166" s="1"/>
  <c r="N163"/>
  <c r="R163" s="1"/>
  <c r="J163"/>
  <c r="M167"/>
  <c r="Q167" s="1"/>
  <c r="O182"/>
  <c r="S182" s="1"/>
  <c r="L182"/>
  <c r="P182" s="1"/>
  <c r="T182" s="1"/>
  <c r="N168"/>
  <c r="R168" s="1"/>
  <c r="J168"/>
  <c r="O181"/>
  <c r="S181" s="1"/>
  <c r="L181"/>
  <c r="P181" s="1"/>
  <c r="T181" s="1"/>
  <c r="O183"/>
  <c r="S183" s="1"/>
  <c r="L183"/>
  <c r="P183" s="1"/>
  <c r="T183" s="1"/>
  <c r="N171"/>
  <c r="R171" s="1"/>
  <c r="J171"/>
  <c r="M174"/>
  <c r="Q174" s="1"/>
  <c r="L174"/>
  <c r="P174" s="1"/>
  <c r="T174" s="1"/>
  <c r="O184"/>
  <c r="S184" s="1"/>
  <c r="L184"/>
  <c r="P184" s="1"/>
  <c r="T184" s="1"/>
  <c r="M171"/>
  <c r="Q171" s="1"/>
  <c r="L171"/>
  <c r="P171" s="1"/>
  <c r="T171" s="1"/>
  <c r="M169"/>
  <c r="Q169" s="1"/>
  <c r="N164"/>
  <c r="R164" s="1"/>
  <c r="J164"/>
  <c r="O185"/>
  <c r="S185" s="1"/>
  <c r="L185"/>
  <c r="P185" s="1"/>
  <c r="T185" s="1"/>
  <c r="N96" i="142"/>
  <c r="R96" s="1"/>
  <c r="N94"/>
  <c r="R94" s="1"/>
  <c r="N95"/>
  <c r="R95" s="1"/>
  <c r="N90"/>
  <c r="R90" s="1"/>
  <c r="N92"/>
  <c r="R92" s="1"/>
  <c r="N97"/>
  <c r="R97" s="1"/>
  <c r="N93"/>
  <c r="R93" s="1"/>
  <c r="N91"/>
  <c r="R91" s="1"/>
  <c r="M88" i="144"/>
  <c r="Q88" s="1"/>
  <c r="M87"/>
  <c r="Q87" s="1"/>
  <c r="M86"/>
  <c r="Q86" s="1"/>
  <c r="M90"/>
  <c r="Q90" s="1"/>
  <c r="M92"/>
  <c r="Q92" s="1"/>
  <c r="M89"/>
  <c r="Q89" s="1"/>
  <c r="M91"/>
  <c r="Q91" s="1"/>
  <c r="M87" i="142"/>
  <c r="Q87" s="1"/>
  <c r="M88"/>
  <c r="Q88" s="1"/>
  <c r="M89"/>
  <c r="Q89" s="1"/>
  <c r="M86"/>
  <c r="Q86" s="1"/>
  <c r="N87" i="143"/>
  <c r="R87" s="1"/>
  <c r="N90"/>
  <c r="R90" s="1"/>
  <c r="N92"/>
  <c r="R92" s="1"/>
  <c r="N91"/>
  <c r="R91" s="1"/>
  <c r="N89"/>
  <c r="R89" s="1"/>
  <c r="N88"/>
  <c r="R88" s="1"/>
  <c r="M91"/>
  <c r="Q91" s="1"/>
  <c r="M92"/>
  <c r="Q92" s="1"/>
  <c r="M87"/>
  <c r="Q87" s="1"/>
  <c r="M90"/>
  <c r="Q90" s="1"/>
  <c r="M89"/>
  <c r="Q89" s="1"/>
  <c r="M88"/>
  <c r="Q88" s="1"/>
  <c r="N90" i="144"/>
  <c r="R90" s="1"/>
  <c r="N92"/>
  <c r="R92" s="1"/>
  <c r="N86"/>
  <c r="R86" s="1"/>
  <c r="N89"/>
  <c r="R89" s="1"/>
  <c r="N88"/>
  <c r="R88" s="1"/>
  <c r="N91"/>
  <c r="R91" s="1"/>
  <c r="N87"/>
  <c r="R87" s="1"/>
  <c r="N89" i="142"/>
  <c r="R89" s="1"/>
  <c r="N88"/>
  <c r="R88" s="1"/>
  <c r="N86"/>
  <c r="R86" s="1"/>
  <c r="N87"/>
  <c r="R87" s="1"/>
  <c r="N32" i="144"/>
  <c r="R32" s="1"/>
  <c r="M41" i="142"/>
  <c r="Q41" s="1"/>
  <c r="N42" i="143"/>
  <c r="R42" s="1"/>
  <c r="M21"/>
  <c r="Q21" s="1"/>
  <c r="N24" i="144"/>
  <c r="R24" s="1"/>
  <c r="M14"/>
  <c r="Q14" s="1"/>
  <c r="N47"/>
  <c r="R47" s="1"/>
  <c r="N32" i="142"/>
  <c r="R32" s="1"/>
  <c r="N69"/>
  <c r="R69" s="1"/>
  <c r="N24"/>
  <c r="R24" s="1"/>
  <c r="N80"/>
  <c r="R80" s="1"/>
  <c r="N36"/>
  <c r="R36" s="1"/>
  <c r="N48"/>
  <c r="R48" s="1"/>
  <c r="N35"/>
  <c r="R35" s="1"/>
  <c r="N47"/>
  <c r="R47" s="1"/>
  <c r="N59"/>
  <c r="R59" s="1"/>
  <c r="N67"/>
  <c r="R67" s="1"/>
  <c r="N27"/>
  <c r="R27" s="1"/>
  <c r="N62"/>
  <c r="R62" s="1"/>
  <c r="N31" i="144"/>
  <c r="R31" s="1"/>
  <c r="N59"/>
  <c r="R59" s="1"/>
  <c r="N28" i="142"/>
  <c r="R28" s="1"/>
  <c r="N52"/>
  <c r="R52" s="1"/>
  <c r="N16"/>
  <c r="R16" s="1"/>
  <c r="N15"/>
  <c r="R15" s="1"/>
  <c r="N14"/>
  <c r="R14" s="1"/>
  <c r="N38"/>
  <c r="R38" s="1"/>
  <c r="N49"/>
  <c r="R49" s="1"/>
  <c r="N25"/>
  <c r="R25" s="1"/>
  <c r="N26"/>
  <c r="R26" s="1"/>
  <c r="N13"/>
  <c r="R13" s="1"/>
  <c r="N77"/>
  <c r="R77" s="1"/>
  <c r="N55"/>
  <c r="R55" s="1"/>
  <c r="I168" i="85"/>
  <c r="N30" i="142"/>
  <c r="R30" s="1"/>
  <c r="N83"/>
  <c r="R83" s="1"/>
  <c r="J175" i="85"/>
  <c r="N19" i="144"/>
  <c r="R19" s="1"/>
  <c r="M49" i="142"/>
  <c r="Q49" s="1"/>
  <c r="M10" i="144"/>
  <c r="Q10" s="1"/>
  <c r="N12"/>
  <c r="R12" s="1"/>
  <c r="N11"/>
  <c r="R11" s="1"/>
  <c r="N23"/>
  <c r="R23" s="1"/>
  <c r="N36"/>
  <c r="R36" s="1"/>
  <c r="N22"/>
  <c r="R22" s="1"/>
  <c r="N34"/>
  <c r="R34" s="1"/>
  <c r="N20"/>
  <c r="R20" s="1"/>
  <c r="N48"/>
  <c r="R48" s="1"/>
  <c r="L169" i="85"/>
  <c r="C150" i="149" s="1"/>
  <c r="M10" i="142"/>
  <c r="Q10" s="1"/>
  <c r="N19"/>
  <c r="R19" s="1"/>
  <c r="N40"/>
  <c r="R40" s="1"/>
  <c r="N29"/>
  <c r="R29" s="1"/>
  <c r="N50"/>
  <c r="R50" s="1"/>
  <c r="N60"/>
  <c r="R60" s="1"/>
  <c r="N68"/>
  <c r="R68" s="1"/>
  <c r="N76"/>
  <c r="R76" s="1"/>
  <c r="N84"/>
  <c r="R84" s="1"/>
  <c r="M45" i="144"/>
  <c r="Q45" s="1"/>
  <c r="N39" i="142"/>
  <c r="R39" s="1"/>
  <c r="I78" i="143"/>
  <c r="M24" i="142"/>
  <c r="Q24" s="1"/>
  <c r="M23" i="144"/>
  <c r="Q23" s="1"/>
  <c r="N79" i="142"/>
  <c r="R79" s="1"/>
  <c r="N54"/>
  <c r="R54" s="1"/>
  <c r="N11"/>
  <c r="R11" s="1"/>
  <c r="N22"/>
  <c r="R22" s="1"/>
  <c r="N43"/>
  <c r="R43" s="1"/>
  <c r="N12"/>
  <c r="R12" s="1"/>
  <c r="N44"/>
  <c r="R44" s="1"/>
  <c r="N33"/>
  <c r="R33" s="1"/>
  <c r="N63"/>
  <c r="R63" s="1"/>
  <c r="N71"/>
  <c r="R71" s="1"/>
  <c r="M46"/>
  <c r="Q46" s="1"/>
  <c r="N74" i="143"/>
  <c r="R74" s="1"/>
  <c r="M40" i="142"/>
  <c r="Q40" s="1"/>
  <c r="M54"/>
  <c r="Q54" s="1"/>
  <c r="M78"/>
  <c r="Q78" s="1"/>
  <c r="M32"/>
  <c r="Q32" s="1"/>
  <c r="M11"/>
  <c r="Q11" s="1"/>
  <c r="M65"/>
  <c r="Q65" s="1"/>
  <c r="N20" i="143"/>
  <c r="R20" s="1"/>
  <c r="M12" i="142"/>
  <c r="Q12" s="1"/>
  <c r="M28"/>
  <c r="Q28" s="1"/>
  <c r="N18" i="144"/>
  <c r="R18" s="1"/>
  <c r="J169" i="85"/>
  <c r="O204" i="84"/>
  <c r="S204" s="1"/>
  <c r="L192"/>
  <c r="P192" s="1"/>
  <c r="T192" s="1"/>
  <c r="M36" i="142"/>
  <c r="Q36" s="1"/>
  <c r="M69"/>
  <c r="Q69" s="1"/>
  <c r="M77"/>
  <c r="Q77" s="1"/>
  <c r="I77" i="143"/>
  <c r="M73" i="142"/>
  <c r="Q73" s="1"/>
  <c r="M22"/>
  <c r="Q22" s="1"/>
  <c r="M14"/>
  <c r="Q14" s="1"/>
  <c r="M39"/>
  <c r="Q39" s="1"/>
  <c r="M37"/>
  <c r="Q37" s="1"/>
  <c r="M45"/>
  <c r="Q45" s="1"/>
  <c r="M68"/>
  <c r="Q68" s="1"/>
  <c r="N16" i="144"/>
  <c r="R16" s="1"/>
  <c r="N39"/>
  <c r="R39" s="1"/>
  <c r="N52"/>
  <c r="R52" s="1"/>
  <c r="M80" i="142"/>
  <c r="Q80" s="1"/>
  <c r="M55"/>
  <c r="Q55" s="1"/>
  <c r="M30"/>
  <c r="Q30" s="1"/>
  <c r="M71"/>
  <c r="Q71" s="1"/>
  <c r="M20"/>
  <c r="Q20" s="1"/>
  <c r="N40" i="144"/>
  <c r="R40" s="1"/>
  <c r="M23" i="142"/>
  <c r="Q23" s="1"/>
  <c r="M31"/>
  <c r="Q31" s="1"/>
  <c r="M72"/>
  <c r="Q72" s="1"/>
  <c r="M79"/>
  <c r="Q79" s="1"/>
  <c r="I172" i="85"/>
  <c r="M29" i="142"/>
  <c r="Q29" s="1"/>
  <c r="N72" i="144"/>
  <c r="R72" s="1"/>
  <c r="N27"/>
  <c r="R27" s="1"/>
  <c r="M18" i="142"/>
  <c r="Q18" s="1"/>
  <c r="M84"/>
  <c r="Q84" s="1"/>
  <c r="M51"/>
  <c r="Q51" s="1"/>
  <c r="M26"/>
  <c r="Q26" s="1"/>
  <c r="M17"/>
  <c r="Q17" s="1"/>
  <c r="M42"/>
  <c r="Q42" s="1"/>
  <c r="M67"/>
  <c r="Q67" s="1"/>
  <c r="M75"/>
  <c r="Q75" s="1"/>
  <c r="N15" i="144"/>
  <c r="R15" s="1"/>
  <c r="N38"/>
  <c r="R38" s="1"/>
  <c r="M81" i="142"/>
  <c r="Q81" s="1"/>
  <c r="N43" i="143"/>
  <c r="R43" s="1"/>
  <c r="M62" i="142"/>
  <c r="Q62" s="1"/>
  <c r="N25" i="144"/>
  <c r="R25" s="1"/>
  <c r="N62"/>
  <c r="R62" s="1"/>
  <c r="M48" i="142"/>
  <c r="Q48" s="1"/>
  <c r="M63"/>
  <c r="Q63" s="1"/>
  <c r="M52"/>
  <c r="Q52" s="1"/>
  <c r="M50"/>
  <c r="Q50" s="1"/>
  <c r="N70" i="143"/>
  <c r="R70" s="1"/>
  <c r="M50" i="144"/>
  <c r="Q50" s="1"/>
  <c r="M57" i="142"/>
  <c r="Q57" s="1"/>
  <c r="M56"/>
  <c r="Q56" s="1"/>
  <c r="M38"/>
  <c r="Q38" s="1"/>
  <c r="M19"/>
  <c r="Q19" s="1"/>
  <c r="M76"/>
  <c r="Q76" s="1"/>
  <c r="M34"/>
  <c r="Q34" s="1"/>
  <c r="M33"/>
  <c r="Q33" s="1"/>
  <c r="M15"/>
  <c r="Q15" s="1"/>
  <c r="M13"/>
  <c r="Q13" s="1"/>
  <c r="M70"/>
  <c r="Q70" s="1"/>
  <c r="M44"/>
  <c r="Q44" s="1"/>
  <c r="M27"/>
  <c r="Q27" s="1"/>
  <c r="M60"/>
  <c r="Q60" s="1"/>
  <c r="N26" i="144"/>
  <c r="R26" s="1"/>
  <c r="M16" i="142"/>
  <c r="Q16" s="1"/>
  <c r="M58"/>
  <c r="Q58" s="1"/>
  <c r="M66"/>
  <c r="Q66" s="1"/>
  <c r="M74"/>
  <c r="Q74" s="1"/>
  <c r="M82"/>
  <c r="Q82" s="1"/>
  <c r="N69" i="143"/>
  <c r="R69" s="1"/>
  <c r="N13"/>
  <c r="R13" s="1"/>
  <c r="N31"/>
  <c r="R31" s="1"/>
  <c r="N36"/>
  <c r="R36" s="1"/>
  <c r="N50"/>
  <c r="R50" s="1"/>
  <c r="N60"/>
  <c r="R60" s="1"/>
  <c r="N44"/>
  <c r="R44" s="1"/>
  <c r="J75"/>
  <c r="N84"/>
  <c r="R84" s="1"/>
  <c r="N14"/>
  <c r="R14" s="1"/>
  <c r="N32"/>
  <c r="R32" s="1"/>
  <c r="N79"/>
  <c r="R79" s="1"/>
  <c r="N27"/>
  <c r="R27" s="1"/>
  <c r="N38"/>
  <c r="R38" s="1"/>
  <c r="N56"/>
  <c r="R56" s="1"/>
  <c r="N61"/>
  <c r="R61" s="1"/>
  <c r="N66"/>
  <c r="R66" s="1"/>
  <c r="N45"/>
  <c r="R45" s="1"/>
  <c r="J71"/>
  <c r="N21"/>
  <c r="R21" s="1"/>
  <c r="N76"/>
  <c r="R76" s="1"/>
  <c r="N22"/>
  <c r="R22" s="1"/>
  <c r="N28"/>
  <c r="R28" s="1"/>
  <c r="N33"/>
  <c r="R33" s="1"/>
  <c r="N46"/>
  <c r="R46" s="1"/>
  <c r="N57"/>
  <c r="R57" s="1"/>
  <c r="N62"/>
  <c r="R62" s="1"/>
  <c r="N71"/>
  <c r="R71" s="1"/>
  <c r="I81"/>
  <c r="L34"/>
  <c r="P34" s="1"/>
  <c r="T34" s="1"/>
  <c r="N81"/>
  <c r="R81" s="1"/>
  <c r="N17"/>
  <c r="R17" s="1"/>
  <c r="N34"/>
  <c r="R34" s="1"/>
  <c r="N40"/>
  <c r="R40" s="1"/>
  <c r="N72"/>
  <c r="R72" s="1"/>
  <c r="N77"/>
  <c r="R77" s="1"/>
  <c r="N86"/>
  <c r="R86" s="1"/>
  <c r="M53"/>
  <c r="Q53" s="1"/>
  <c r="N10"/>
  <c r="R10" s="1"/>
  <c r="N23"/>
  <c r="R23" s="1"/>
  <c r="N29"/>
  <c r="R29" s="1"/>
  <c r="N53"/>
  <c r="R53" s="1"/>
  <c r="N58"/>
  <c r="R58" s="1"/>
  <c r="N68"/>
  <c r="R68" s="1"/>
  <c r="N18"/>
  <c r="R18" s="1"/>
  <c r="N30"/>
  <c r="R30" s="1"/>
  <c r="N41"/>
  <c r="R41" s="1"/>
  <c r="N82"/>
  <c r="R82" s="1"/>
  <c r="N73"/>
  <c r="R73" s="1"/>
  <c r="N78"/>
  <c r="R78" s="1"/>
  <c r="M49"/>
  <c r="Q49" s="1"/>
  <c r="N35"/>
  <c r="R35" s="1"/>
  <c r="N49"/>
  <c r="R49" s="1"/>
  <c r="N54"/>
  <c r="R54" s="1"/>
  <c r="N64"/>
  <c r="R64" s="1"/>
  <c r="M85" i="142"/>
  <c r="Q85" s="1"/>
  <c r="N10"/>
  <c r="R10" s="1"/>
  <c r="M28" i="143"/>
  <c r="Q28" s="1"/>
  <c r="M32"/>
  <c r="Q32" s="1"/>
  <c r="M36"/>
  <c r="Q36" s="1"/>
  <c r="M79"/>
  <c r="Q79" s="1"/>
  <c r="M17"/>
  <c r="Q17" s="1"/>
  <c r="I61"/>
  <c r="M66"/>
  <c r="Q66" s="1"/>
  <c r="M75"/>
  <c r="Q75" s="1"/>
  <c r="J79"/>
  <c r="L10"/>
  <c r="P10" s="1"/>
  <c r="T10" s="1"/>
  <c r="M12"/>
  <c r="Q12" s="1"/>
  <c r="M52"/>
  <c r="Q52" s="1"/>
  <c r="M71"/>
  <c r="Q71" s="1"/>
  <c r="M84"/>
  <c r="Q84" s="1"/>
  <c r="M23"/>
  <c r="Q23" s="1"/>
  <c r="M41"/>
  <c r="Q41" s="1"/>
  <c r="M47"/>
  <c r="Q47" s="1"/>
  <c r="L62"/>
  <c r="P62" s="1"/>
  <c r="T62" s="1"/>
  <c r="M67"/>
  <c r="Q67" s="1"/>
  <c r="M76"/>
  <c r="Q76" s="1"/>
  <c r="M80"/>
  <c r="Q80" s="1"/>
  <c r="M18"/>
  <c r="Q18" s="1"/>
  <c r="M48"/>
  <c r="Q48" s="1"/>
  <c r="M19"/>
  <c r="Q19" s="1"/>
  <c r="M42"/>
  <c r="Q42" s="1"/>
  <c r="I58"/>
  <c r="M72"/>
  <c r="Q72" s="1"/>
  <c r="J85"/>
  <c r="M13"/>
  <c r="Q13" s="1"/>
  <c r="M33"/>
  <c r="Q33" s="1"/>
  <c r="M37"/>
  <c r="Q37" s="1"/>
  <c r="M43"/>
  <c r="Q43" s="1"/>
  <c r="M56"/>
  <c r="Q56" s="1"/>
  <c r="L30"/>
  <c r="P30" s="1"/>
  <c r="T30" s="1"/>
  <c r="M63"/>
  <c r="Q63" s="1"/>
  <c r="M68"/>
  <c r="Q68" s="1"/>
  <c r="M20"/>
  <c r="Q20" s="1"/>
  <c r="L86"/>
  <c r="P86" s="1"/>
  <c r="T86" s="1"/>
  <c r="M58"/>
  <c r="Q58" s="1"/>
  <c r="M14"/>
  <c r="Q14" s="1"/>
  <c r="M44"/>
  <c r="Q44" s="1"/>
  <c r="M59"/>
  <c r="Q59" s="1"/>
  <c r="M15"/>
  <c r="Q15" s="1"/>
  <c r="M39"/>
  <c r="Q39" s="1"/>
  <c r="M82"/>
  <c r="Q82" s="1"/>
  <c r="M30"/>
  <c r="Q30" s="1"/>
  <c r="L50"/>
  <c r="P50" s="1"/>
  <c r="T50" s="1"/>
  <c r="J73"/>
  <c r="M27"/>
  <c r="Q27" s="1"/>
  <c r="M31"/>
  <c r="Q31" s="1"/>
  <c r="M34"/>
  <c r="Q34" s="1"/>
  <c r="M55"/>
  <c r="Q55" s="1"/>
  <c r="M35"/>
  <c r="Q35" s="1"/>
  <c r="M40"/>
  <c r="Q40" s="1"/>
  <c r="M60"/>
  <c r="Q60" s="1"/>
  <c r="M73"/>
  <c r="Q73" s="1"/>
  <c r="M65"/>
  <c r="Q65" s="1"/>
  <c r="M74"/>
  <c r="Q74" s="1"/>
  <c r="M46"/>
  <c r="Q46" s="1"/>
  <c r="M11"/>
  <c r="Q11" s="1"/>
  <c r="M51"/>
  <c r="Q51" s="1"/>
  <c r="M83"/>
  <c r="Q83" s="1"/>
  <c r="M10"/>
  <c r="Q10" s="1"/>
  <c r="M31" i="144"/>
  <c r="Q31" s="1"/>
  <c r="M46"/>
  <c r="Q46" s="1"/>
  <c r="M17"/>
  <c r="Q17" s="1"/>
  <c r="M11"/>
  <c r="Q11" s="1"/>
  <c r="M58"/>
  <c r="Q58" s="1"/>
  <c r="M41"/>
  <c r="Q41" s="1"/>
  <c r="M54"/>
  <c r="Q54" s="1"/>
  <c r="L38" i="143"/>
  <c r="P38" s="1"/>
  <c r="T38" s="1"/>
  <c r="J67"/>
  <c r="I75"/>
  <c r="J61" i="142"/>
  <c r="J63" i="143"/>
  <c r="P208" i="84"/>
  <c r="T208" s="1"/>
  <c r="F165" i="149"/>
  <c r="L42" i="142"/>
  <c r="P42" s="1"/>
  <c r="T42" s="1"/>
  <c r="M50" i="143"/>
  <c r="Q50" s="1"/>
  <c r="I171" i="85"/>
  <c r="AU2" i="143"/>
  <c r="J51"/>
  <c r="I85"/>
  <c r="P204" i="84"/>
  <c r="T204" s="1"/>
  <c r="F163" i="149"/>
  <c r="P200" i="84"/>
  <c r="T200" s="1"/>
  <c r="F161" i="149"/>
  <c r="J39" i="143"/>
  <c r="I51"/>
  <c r="I69"/>
  <c r="J77"/>
  <c r="M22"/>
  <c r="Q22" s="1"/>
  <c r="M25"/>
  <c r="Q25" s="1"/>
  <c r="M24"/>
  <c r="Q24" s="1"/>
  <c r="M26"/>
  <c r="Q26" s="1"/>
  <c r="J48"/>
  <c r="M81"/>
  <c r="Q81" s="1"/>
  <c r="N85"/>
  <c r="R85" s="1"/>
  <c r="N26"/>
  <c r="R26" s="1"/>
  <c r="N24"/>
  <c r="R24" s="1"/>
  <c r="N25"/>
  <c r="R25" s="1"/>
  <c r="J61"/>
  <c r="J83" i="142"/>
  <c r="M86" i="143"/>
  <c r="Q86" s="1"/>
  <c r="P206" i="84"/>
  <c r="T206" s="1"/>
  <c r="F164" i="149"/>
  <c r="I73" i="142"/>
  <c r="M61" i="143"/>
  <c r="Q61" s="1"/>
  <c r="I173" i="86"/>
  <c r="I41" i="143"/>
  <c r="J49"/>
  <c r="N169" i="85"/>
  <c r="R169" s="1"/>
  <c r="P202" i="84"/>
  <c r="T202" s="1"/>
  <c r="F162" i="149"/>
  <c r="M210" i="84"/>
  <c r="Q210" s="1"/>
  <c r="L210"/>
  <c r="J210"/>
  <c r="O208"/>
  <c r="S208" s="1"/>
  <c r="O206"/>
  <c r="S206" s="1"/>
  <c r="L21" i="142"/>
  <c r="P21" s="1"/>
  <c r="T21" s="1"/>
  <c r="O202" i="84"/>
  <c r="S202" s="1"/>
  <c r="O200"/>
  <c r="S200" s="1"/>
  <c r="L19" i="142"/>
  <c r="P19" s="1"/>
  <c r="T19" s="1"/>
  <c r="N37"/>
  <c r="R37" s="1"/>
  <c r="L70"/>
  <c r="P70" s="1"/>
  <c r="T70" s="1"/>
  <c r="N61"/>
  <c r="R61" s="1"/>
  <c r="M83"/>
  <c r="Q83" s="1"/>
  <c r="I75"/>
  <c r="J75"/>
  <c r="J53"/>
  <c r="J69"/>
  <c r="L18"/>
  <c r="N55" i="144"/>
  <c r="R55" s="1"/>
  <c r="N46"/>
  <c r="R46" s="1"/>
  <c r="M78"/>
  <c r="Q78" s="1"/>
  <c r="M83"/>
  <c r="Q83" s="1"/>
  <c r="I24"/>
  <c r="N14"/>
  <c r="R14" s="1"/>
  <c r="J49"/>
  <c r="M15"/>
  <c r="Q15" s="1"/>
  <c r="M22"/>
  <c r="Q22" s="1"/>
  <c r="M27"/>
  <c r="Q27" s="1"/>
  <c r="M49"/>
  <c r="Q49" s="1"/>
  <c r="N70"/>
  <c r="R70" s="1"/>
  <c r="N80"/>
  <c r="R80" s="1"/>
  <c r="N66"/>
  <c r="R66" s="1"/>
  <c r="N71"/>
  <c r="R71" s="1"/>
  <c r="N76"/>
  <c r="R76" s="1"/>
  <c r="J81"/>
  <c r="M12"/>
  <c r="Q12" s="1"/>
  <c r="N30"/>
  <c r="R30" s="1"/>
  <c r="J77"/>
  <c r="N82"/>
  <c r="R82" s="1"/>
  <c r="N54"/>
  <c r="R54" s="1"/>
  <c r="M59"/>
  <c r="Q59" s="1"/>
  <c r="N68"/>
  <c r="R68" s="1"/>
  <c r="M73"/>
  <c r="Q73" s="1"/>
  <c r="J45"/>
  <c r="N78"/>
  <c r="R78" s="1"/>
  <c r="N13"/>
  <c r="R13" s="1"/>
  <c r="N50"/>
  <c r="R50" s="1"/>
  <c r="M55"/>
  <c r="Q55" s="1"/>
  <c r="N64"/>
  <c r="R64" s="1"/>
  <c r="N83"/>
  <c r="R83" s="1"/>
  <c r="J22"/>
  <c r="N84"/>
  <c r="R84" s="1"/>
  <c r="M19"/>
  <c r="Q19" s="1"/>
  <c r="N42"/>
  <c r="R42" s="1"/>
  <c r="N56"/>
  <c r="R56" s="1"/>
  <c r="M61"/>
  <c r="Q61" s="1"/>
  <c r="J85"/>
  <c r="M29"/>
  <c r="Q29" s="1"/>
  <c r="N43"/>
  <c r="R43" s="1"/>
  <c r="J41"/>
  <c r="J73"/>
  <c r="J37"/>
  <c r="J69"/>
  <c r="J33"/>
  <c r="J65"/>
  <c r="M75"/>
  <c r="Q75" s="1"/>
  <c r="J29"/>
  <c r="J61"/>
  <c r="AU2"/>
  <c r="L25"/>
  <c r="P25" s="1"/>
  <c r="T25" s="1"/>
  <c r="J57"/>
  <c r="M62"/>
  <c r="Q62" s="1"/>
  <c r="J53"/>
  <c r="M53"/>
  <c r="Q53" s="1"/>
  <c r="M77"/>
  <c r="Q77" s="1"/>
  <c r="O198" i="84"/>
  <c r="S198" s="1"/>
  <c r="L182" i="85"/>
  <c r="P182" s="1"/>
  <c r="T182" s="1"/>
  <c r="O196" i="84"/>
  <c r="S196" s="1"/>
  <c r="AK4" i="143"/>
  <c r="J44" i="126" s="1"/>
  <c r="N179" i="85"/>
  <c r="R179" s="1"/>
  <c r="L194" i="84"/>
  <c r="P194" s="1"/>
  <c r="T194" s="1"/>
  <c r="N80" i="143"/>
  <c r="R80" s="1"/>
  <c r="AU3"/>
  <c r="N28" i="144"/>
  <c r="R28" s="1"/>
  <c r="N51"/>
  <c r="R51" s="1"/>
  <c r="N60"/>
  <c r="R60" s="1"/>
  <c r="N74"/>
  <c r="R74" s="1"/>
  <c r="N79"/>
  <c r="R79" s="1"/>
  <c r="N75"/>
  <c r="R75" s="1"/>
  <c r="N35"/>
  <c r="R35" s="1"/>
  <c r="N44"/>
  <c r="R44" s="1"/>
  <c r="N67"/>
  <c r="R67" s="1"/>
  <c r="M42"/>
  <c r="Q42" s="1"/>
  <c r="M51"/>
  <c r="Q51" s="1"/>
  <c r="M69"/>
  <c r="Q69" s="1"/>
  <c r="M37"/>
  <c r="Q37" s="1"/>
  <c r="M74"/>
  <c r="Q74" s="1"/>
  <c r="M25"/>
  <c r="Q25" s="1"/>
  <c r="M38"/>
  <c r="Q38" s="1"/>
  <c r="M47"/>
  <c r="Q47" s="1"/>
  <c r="M79"/>
  <c r="Q79" s="1"/>
  <c r="M33"/>
  <c r="Q33" s="1"/>
  <c r="M65"/>
  <c r="Q65" s="1"/>
  <c r="M21"/>
  <c r="Q21" s="1"/>
  <c r="M34"/>
  <c r="Q34" s="1"/>
  <c r="M43"/>
  <c r="Q43" s="1"/>
  <c r="M70"/>
  <c r="Q70" s="1"/>
  <c r="M30"/>
  <c r="Q30" s="1"/>
  <c r="M39"/>
  <c r="Q39" s="1"/>
  <c r="M35"/>
  <c r="Q35" s="1"/>
  <c r="M71"/>
  <c r="Q71" s="1"/>
  <c r="M85"/>
  <c r="Q85" s="1"/>
  <c r="M26"/>
  <c r="Q26" s="1"/>
  <c r="M57"/>
  <c r="Q57" s="1"/>
  <c r="M67"/>
  <c r="Q67" s="1"/>
  <c r="M81"/>
  <c r="Q81" s="1"/>
  <c r="M18"/>
  <c r="Q18" s="1"/>
  <c r="M82"/>
  <c r="Q82" s="1"/>
  <c r="J176" i="85"/>
  <c r="M176"/>
  <c r="Q176" s="1"/>
  <c r="J26" i="144"/>
  <c r="AM2"/>
  <c r="M66"/>
  <c r="Q66" s="1"/>
  <c r="AS2"/>
  <c r="AN3"/>
  <c r="AP3"/>
  <c r="AS4"/>
  <c r="R47" i="126" s="1"/>
  <c r="AU3" i="144"/>
  <c r="AU4"/>
  <c r="T47" i="126" s="1"/>
  <c r="I20" i="144"/>
  <c r="J10"/>
  <c r="I28"/>
  <c r="I32"/>
  <c r="I36"/>
  <c r="I40"/>
  <c r="I44"/>
  <c r="I48"/>
  <c r="I52"/>
  <c r="I56"/>
  <c r="I60"/>
  <c r="I64"/>
  <c r="I68"/>
  <c r="I72"/>
  <c r="I76"/>
  <c r="I80"/>
  <c r="I84"/>
  <c r="L10"/>
  <c r="J17"/>
  <c r="L17"/>
  <c r="J21"/>
  <c r="N10"/>
  <c r="R10" s="1"/>
  <c r="L21"/>
  <c r="P21" s="1"/>
  <c r="T21" s="1"/>
  <c r="J25"/>
  <c r="N17"/>
  <c r="R17" s="1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N21"/>
  <c r="R21" s="1"/>
  <c r="N29"/>
  <c r="R29" s="1"/>
  <c r="N33"/>
  <c r="R33" s="1"/>
  <c r="N37"/>
  <c r="R37" s="1"/>
  <c r="N41"/>
  <c r="R41" s="1"/>
  <c r="N45"/>
  <c r="R45" s="1"/>
  <c r="N49"/>
  <c r="R49" s="1"/>
  <c r="N53"/>
  <c r="R53" s="1"/>
  <c r="N57"/>
  <c r="R57" s="1"/>
  <c r="N61"/>
  <c r="R61" s="1"/>
  <c r="N65"/>
  <c r="R65" s="1"/>
  <c r="N69"/>
  <c r="R69" s="1"/>
  <c r="N73"/>
  <c r="R73" s="1"/>
  <c r="N77"/>
  <c r="R77" s="1"/>
  <c r="N81"/>
  <c r="R81" s="1"/>
  <c r="N85"/>
  <c r="R85" s="1"/>
  <c r="J16" i="143"/>
  <c r="J19"/>
  <c r="N37"/>
  <c r="R37" s="1"/>
  <c r="J59"/>
  <c r="L74"/>
  <c r="P74" s="1"/>
  <c r="T74" s="1"/>
  <c r="AT2"/>
  <c r="J13"/>
  <c r="I22"/>
  <c r="J53"/>
  <c r="J65"/>
  <c r="I19"/>
  <c r="J44"/>
  <c r="J47"/>
  <c r="I59"/>
  <c r="I62"/>
  <c r="J83"/>
  <c r="AH3"/>
  <c r="I10"/>
  <c r="N16"/>
  <c r="R16" s="1"/>
  <c r="J41"/>
  <c r="I50"/>
  <c r="I71"/>
  <c r="I74"/>
  <c r="AI3"/>
  <c r="I17"/>
  <c r="N19"/>
  <c r="R19" s="1"/>
  <c r="L26"/>
  <c r="P26" s="1"/>
  <c r="T26" s="1"/>
  <c r="J32"/>
  <c r="J35"/>
  <c r="I47"/>
  <c r="I57"/>
  <c r="N59"/>
  <c r="R59" s="1"/>
  <c r="M62"/>
  <c r="Q62" s="1"/>
  <c r="N65"/>
  <c r="R65" s="1"/>
  <c r="M77"/>
  <c r="Q77" s="1"/>
  <c r="I83"/>
  <c r="AJ3"/>
  <c r="AK3"/>
  <c r="L14"/>
  <c r="J20"/>
  <c r="J23"/>
  <c r="I35"/>
  <c r="I45"/>
  <c r="N47"/>
  <c r="R47" s="1"/>
  <c r="L54"/>
  <c r="P54" s="1"/>
  <c r="T54" s="1"/>
  <c r="L66"/>
  <c r="P66" s="1"/>
  <c r="T66" s="1"/>
  <c r="N83"/>
  <c r="R83" s="1"/>
  <c r="AL3"/>
  <c r="J17"/>
  <c r="I26"/>
  <c r="M29"/>
  <c r="Q29" s="1"/>
  <c r="M38"/>
  <c r="Q38" s="1"/>
  <c r="J57"/>
  <c r="L78"/>
  <c r="P78" s="1"/>
  <c r="T78" s="1"/>
  <c r="AM3"/>
  <c r="I23"/>
  <c r="L42"/>
  <c r="P42" s="1"/>
  <c r="T42" s="1"/>
  <c r="J69"/>
  <c r="AN3"/>
  <c r="I14"/>
  <c r="J45"/>
  <c r="I54"/>
  <c r="M57"/>
  <c r="Q57" s="1"/>
  <c r="I63"/>
  <c r="I66"/>
  <c r="J81"/>
  <c r="AO3"/>
  <c r="M69"/>
  <c r="Q69" s="1"/>
  <c r="AP3"/>
  <c r="I42"/>
  <c r="M45"/>
  <c r="Q45" s="1"/>
  <c r="N48"/>
  <c r="R48" s="1"/>
  <c r="M54"/>
  <c r="Q54" s="1"/>
  <c r="N63"/>
  <c r="R63" s="1"/>
  <c r="AQ3"/>
  <c r="N11"/>
  <c r="R11" s="1"/>
  <c r="L18"/>
  <c r="J24"/>
  <c r="J27"/>
  <c r="I39"/>
  <c r="I49"/>
  <c r="N51"/>
  <c r="R51" s="1"/>
  <c r="L58"/>
  <c r="P58" s="1"/>
  <c r="T58" s="1"/>
  <c r="I73"/>
  <c r="N75"/>
  <c r="R75" s="1"/>
  <c r="M78"/>
  <c r="Q78" s="1"/>
  <c r="AR3"/>
  <c r="AS2"/>
  <c r="L70"/>
  <c r="P70" s="1"/>
  <c r="T70" s="1"/>
  <c r="AS3"/>
  <c r="J12"/>
  <c r="J15"/>
  <c r="I37"/>
  <c r="N39"/>
  <c r="R39" s="1"/>
  <c r="L46"/>
  <c r="P46" s="1"/>
  <c r="T46" s="1"/>
  <c r="J52"/>
  <c r="J55"/>
  <c r="L82"/>
  <c r="P82" s="1"/>
  <c r="T82" s="1"/>
  <c r="AT3"/>
  <c r="AU4"/>
  <c r="T44" i="126" s="1"/>
  <c r="I15" i="143"/>
  <c r="J40"/>
  <c r="J43"/>
  <c r="I55"/>
  <c r="I67"/>
  <c r="I70"/>
  <c r="AH4"/>
  <c r="G44" i="126" s="1"/>
  <c r="N12" i="143"/>
  <c r="R12" s="1"/>
  <c r="I46"/>
  <c r="N52"/>
  <c r="R52" s="1"/>
  <c r="I79"/>
  <c r="I82"/>
  <c r="AI4"/>
  <c r="H44" i="126" s="1"/>
  <c r="I13" i="143"/>
  <c r="N15"/>
  <c r="R15" s="1"/>
  <c r="L22"/>
  <c r="P22" s="1"/>
  <c r="T22" s="1"/>
  <c r="J28"/>
  <c r="J31"/>
  <c r="I43"/>
  <c r="I53"/>
  <c r="N55"/>
  <c r="R55" s="1"/>
  <c r="I65"/>
  <c r="N67"/>
  <c r="R67" s="1"/>
  <c r="M70"/>
  <c r="Q70" s="1"/>
  <c r="M85"/>
  <c r="Q85" s="1"/>
  <c r="N53" i="142"/>
  <c r="R53" s="1"/>
  <c r="AU3"/>
  <c r="I20"/>
  <c r="J47"/>
  <c r="J85"/>
  <c r="I27"/>
  <c r="I43"/>
  <c r="J81"/>
  <c r="J27"/>
  <c r="N81"/>
  <c r="R81" s="1"/>
  <c r="J21"/>
  <c r="M43"/>
  <c r="Q43" s="1"/>
  <c r="L74"/>
  <c r="P74" s="1"/>
  <c r="T74" s="1"/>
  <c r="I21"/>
  <c r="L25"/>
  <c r="P25" s="1"/>
  <c r="T25" s="1"/>
  <c r="L78"/>
  <c r="P78" s="1"/>
  <c r="T78" s="1"/>
  <c r="I33"/>
  <c r="I55"/>
  <c r="L63"/>
  <c r="P63" s="1"/>
  <c r="T63" s="1"/>
  <c r="I15"/>
  <c r="M21"/>
  <c r="Q21" s="1"/>
  <c r="I41"/>
  <c r="J55"/>
  <c r="L15"/>
  <c r="N21"/>
  <c r="R21" s="1"/>
  <c r="J41"/>
  <c r="N78"/>
  <c r="R78" s="1"/>
  <c r="J15"/>
  <c r="M25"/>
  <c r="Q25" s="1"/>
  <c r="L49"/>
  <c r="P49" s="1"/>
  <c r="T49" s="1"/>
  <c r="I13"/>
  <c r="L33"/>
  <c r="P33" s="1"/>
  <c r="T33" s="1"/>
  <c r="L53"/>
  <c r="P53" s="1"/>
  <c r="T53" s="1"/>
  <c r="I53"/>
  <c r="I56"/>
  <c r="I16"/>
  <c r="N42"/>
  <c r="R42" s="1"/>
  <c r="M53"/>
  <c r="Q53" s="1"/>
  <c r="I69"/>
  <c r="L73"/>
  <c r="P73" s="1"/>
  <c r="T73" s="1"/>
  <c r="AT2" i="144"/>
  <c r="AH4"/>
  <c r="G47" i="126" s="1"/>
  <c r="O10" i="144"/>
  <c r="S10" s="1"/>
  <c r="J13"/>
  <c r="J16"/>
  <c r="O17"/>
  <c r="S17" s="1"/>
  <c r="J20"/>
  <c r="O21"/>
  <c r="S21" s="1"/>
  <c r="J24"/>
  <c r="O25"/>
  <c r="S25" s="1"/>
  <c r="J28"/>
  <c r="O29"/>
  <c r="S29" s="1"/>
  <c r="J32"/>
  <c r="O33"/>
  <c r="S33" s="1"/>
  <c r="J36"/>
  <c r="O37"/>
  <c r="S37" s="1"/>
  <c r="J40"/>
  <c r="O41"/>
  <c r="S41" s="1"/>
  <c r="J44"/>
  <c r="O45"/>
  <c r="S45" s="1"/>
  <c r="J48"/>
  <c r="O49"/>
  <c r="S49" s="1"/>
  <c r="J52"/>
  <c r="O53"/>
  <c r="S53" s="1"/>
  <c r="J56"/>
  <c r="O57"/>
  <c r="S57" s="1"/>
  <c r="J60"/>
  <c r="O61"/>
  <c r="S61" s="1"/>
  <c r="J64"/>
  <c r="O65"/>
  <c r="S65" s="1"/>
  <c r="J68"/>
  <c r="O69"/>
  <c r="S69" s="1"/>
  <c r="J72"/>
  <c r="O73"/>
  <c r="S73" s="1"/>
  <c r="J76"/>
  <c r="O77"/>
  <c r="S77" s="1"/>
  <c r="J80"/>
  <c r="O81"/>
  <c r="S81" s="1"/>
  <c r="J84"/>
  <c r="O85"/>
  <c r="S85" s="1"/>
  <c r="AI4"/>
  <c r="H47" i="126" s="1"/>
  <c r="AJ4" i="144"/>
  <c r="I47" i="126" s="1"/>
  <c r="L13" i="144"/>
  <c r="P13" s="1"/>
  <c r="T13" s="1"/>
  <c r="L16"/>
  <c r="P16" s="1"/>
  <c r="T16" s="1"/>
  <c r="L20"/>
  <c r="L24"/>
  <c r="L28"/>
  <c r="L32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P64" s="1"/>
  <c r="T64" s="1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K4"/>
  <c r="J47" i="126" s="1"/>
  <c r="M13" i="144"/>
  <c r="Q13" s="1"/>
  <c r="M16"/>
  <c r="Q16" s="1"/>
  <c r="M20"/>
  <c r="Q20" s="1"/>
  <c r="M24"/>
  <c r="Q24" s="1"/>
  <c r="M28"/>
  <c r="Q28" s="1"/>
  <c r="M32"/>
  <c r="Q32" s="1"/>
  <c r="M36"/>
  <c r="Q36" s="1"/>
  <c r="M40"/>
  <c r="Q40" s="1"/>
  <c r="M44"/>
  <c r="Q44" s="1"/>
  <c r="M48"/>
  <c r="Q48" s="1"/>
  <c r="M52"/>
  <c r="Q52" s="1"/>
  <c r="M56"/>
  <c r="Q56" s="1"/>
  <c r="M60"/>
  <c r="Q60" s="1"/>
  <c r="M64"/>
  <c r="Q64" s="1"/>
  <c r="M68"/>
  <c r="Q68" s="1"/>
  <c r="M72"/>
  <c r="Q72" s="1"/>
  <c r="M76"/>
  <c r="Q76" s="1"/>
  <c r="M80"/>
  <c r="Q80" s="1"/>
  <c r="M84"/>
  <c r="Q84" s="1"/>
  <c r="AL4"/>
  <c r="K47" i="126" s="1"/>
  <c r="I12" i="144"/>
  <c r="I15"/>
  <c r="I19"/>
  <c r="I23"/>
  <c r="I27"/>
  <c r="I31"/>
  <c r="I35"/>
  <c r="I39"/>
  <c r="I43"/>
  <c r="I47"/>
  <c r="I51"/>
  <c r="I55"/>
  <c r="I59"/>
  <c r="I63"/>
  <c r="I67"/>
  <c r="I71"/>
  <c r="I75"/>
  <c r="I79"/>
  <c r="I83"/>
  <c r="AH3"/>
  <c r="AM4"/>
  <c r="L47" i="126" s="1"/>
  <c r="J12" i="144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AI3"/>
  <c r="AN4"/>
  <c r="M47" i="126" s="1"/>
  <c r="AJ3" i="144"/>
  <c r="AO4"/>
  <c r="N47" i="126" s="1"/>
  <c r="L12" i="144"/>
  <c r="L15"/>
  <c r="L19"/>
  <c r="P19" s="1"/>
  <c r="T19" s="1"/>
  <c r="L23"/>
  <c r="P23" s="1"/>
  <c r="T23" s="1"/>
  <c r="L27"/>
  <c r="P27" s="1"/>
  <c r="T27" s="1"/>
  <c r="L31"/>
  <c r="P31" s="1"/>
  <c r="T31" s="1"/>
  <c r="L35"/>
  <c r="P35" s="1"/>
  <c r="T35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H2"/>
  <c r="AK3"/>
  <c r="AP4"/>
  <c r="O47" i="126" s="1"/>
  <c r="M63" i="144"/>
  <c r="Q63" s="1"/>
  <c r="AI2"/>
  <c r="AL3"/>
  <c r="AQ4"/>
  <c r="P47" i="126" s="1"/>
  <c r="I11" i="144"/>
  <c r="I18"/>
  <c r="I22"/>
  <c r="I26"/>
  <c r="I30"/>
  <c r="I34"/>
  <c r="I38"/>
  <c r="I42"/>
  <c r="I46"/>
  <c r="I50"/>
  <c r="I54"/>
  <c r="I58"/>
  <c r="I62"/>
  <c r="N63"/>
  <c r="R63" s="1"/>
  <c r="I66"/>
  <c r="I70"/>
  <c r="I74"/>
  <c r="I78"/>
  <c r="I82"/>
  <c r="AJ2"/>
  <c r="AM3"/>
  <c r="AR4"/>
  <c r="Q47" i="126" s="1"/>
  <c r="J30" i="144"/>
  <c r="J34"/>
  <c r="J38"/>
  <c r="J42"/>
  <c r="J46"/>
  <c r="J50"/>
  <c r="J54"/>
  <c r="J58"/>
  <c r="J62"/>
  <c r="J66"/>
  <c r="J70"/>
  <c r="J74"/>
  <c r="J78"/>
  <c r="J82"/>
  <c r="AK2"/>
  <c r="AL2"/>
  <c r="AO3"/>
  <c r="AT4"/>
  <c r="S47" i="126" s="1"/>
  <c r="L11" i="144"/>
  <c r="P11" s="1"/>
  <c r="T11" s="1"/>
  <c r="L18"/>
  <c r="L22"/>
  <c r="L26"/>
  <c r="L30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P66" s="1"/>
  <c r="T66" s="1"/>
  <c r="L70"/>
  <c r="P70" s="1"/>
  <c r="T70" s="1"/>
  <c r="L74"/>
  <c r="P74" s="1"/>
  <c r="T74" s="1"/>
  <c r="L78"/>
  <c r="P78" s="1"/>
  <c r="T78" s="1"/>
  <c r="L82"/>
  <c r="P82" s="1"/>
  <c r="T82" s="1"/>
  <c r="AN2"/>
  <c r="AQ3"/>
  <c r="I10"/>
  <c r="I17"/>
  <c r="I21"/>
  <c r="I25"/>
  <c r="I29"/>
  <c r="I33"/>
  <c r="I37"/>
  <c r="I41"/>
  <c r="I45"/>
  <c r="I49"/>
  <c r="I53"/>
  <c r="I57"/>
  <c r="I61"/>
  <c r="I65"/>
  <c r="I69"/>
  <c r="I73"/>
  <c r="I77"/>
  <c r="I81"/>
  <c r="I85"/>
  <c r="AO2"/>
  <c r="AR3"/>
  <c r="AP2"/>
  <c r="AS3"/>
  <c r="AQ2"/>
  <c r="AT3"/>
  <c r="AR2"/>
  <c r="AJ4" i="143"/>
  <c r="I44" i="126" s="1"/>
  <c r="L13" i="143"/>
  <c r="P13" s="1"/>
  <c r="T13" s="1"/>
  <c r="L17"/>
  <c r="P17" s="1"/>
  <c r="T17" s="1"/>
  <c r="L21"/>
  <c r="L25"/>
  <c r="L29"/>
  <c r="P29" s="1"/>
  <c r="T29" s="1"/>
  <c r="L33"/>
  <c r="P33" s="1"/>
  <c r="T33" s="1"/>
  <c r="L37"/>
  <c r="P37" s="1"/>
  <c r="T37" s="1"/>
  <c r="L41"/>
  <c r="P41" s="1"/>
  <c r="T41" s="1"/>
  <c r="L45"/>
  <c r="P45" s="1"/>
  <c r="T45" s="1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L4"/>
  <c r="K44" i="126" s="1"/>
  <c r="I12" i="143"/>
  <c r="I16"/>
  <c r="I20"/>
  <c r="I24"/>
  <c r="I28"/>
  <c r="I32"/>
  <c r="I36"/>
  <c r="I40"/>
  <c r="I44"/>
  <c r="I48"/>
  <c r="I52"/>
  <c r="I56"/>
  <c r="I60"/>
  <c r="I64"/>
  <c r="I68"/>
  <c r="I72"/>
  <c r="I76"/>
  <c r="I80"/>
  <c r="I84"/>
  <c r="AM4"/>
  <c r="L44" i="126" s="1"/>
  <c r="J56" i="143"/>
  <c r="J60"/>
  <c r="J64"/>
  <c r="J68"/>
  <c r="J72"/>
  <c r="J76"/>
  <c r="J80"/>
  <c r="J84"/>
  <c r="AN4"/>
  <c r="M44" i="126" s="1"/>
  <c r="AO4" i="143"/>
  <c r="N44" i="126" s="1"/>
  <c r="L12" i="143"/>
  <c r="L16"/>
  <c r="L20"/>
  <c r="P20" s="1"/>
  <c r="T20" s="1"/>
  <c r="L24"/>
  <c r="P24" s="1"/>
  <c r="T24" s="1"/>
  <c r="L28"/>
  <c r="L32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H2"/>
  <c r="AP4"/>
  <c r="O44" i="126" s="1"/>
  <c r="M16" i="143"/>
  <c r="Q16" s="1"/>
  <c r="M64"/>
  <c r="Q64" s="1"/>
  <c r="AI2"/>
  <c r="AQ4"/>
  <c r="P44" i="126" s="1"/>
  <c r="AJ2" i="143"/>
  <c r="AR4"/>
  <c r="Q44" i="126" s="1"/>
  <c r="O64" i="143"/>
  <c r="S64" s="1"/>
  <c r="AK2"/>
  <c r="AS4"/>
  <c r="R44" i="126" s="1"/>
  <c r="AL2" i="143"/>
  <c r="AT4"/>
  <c r="S44" i="126" s="1"/>
  <c r="L11" i="143"/>
  <c r="P11" s="1"/>
  <c r="T11" s="1"/>
  <c r="L15"/>
  <c r="P15" s="1"/>
  <c r="T15" s="1"/>
  <c r="L19"/>
  <c r="L23"/>
  <c r="L27"/>
  <c r="L31"/>
  <c r="P31" s="1"/>
  <c r="T31" s="1"/>
  <c r="L35"/>
  <c r="P35" s="1"/>
  <c r="T35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M2"/>
  <c r="AN2"/>
  <c r="I86"/>
  <c r="AO2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AP2"/>
  <c r="AQ2"/>
  <c r="AR2"/>
  <c r="L61" i="142"/>
  <c r="P61" s="1"/>
  <c r="T61" s="1"/>
  <c r="L34"/>
  <c r="P34" s="1"/>
  <c r="T34" s="1"/>
  <c r="AU4"/>
  <c r="T41" i="126" s="1"/>
  <c r="L82" i="142"/>
  <c r="P82" s="1"/>
  <c r="T82" s="1"/>
  <c r="L37"/>
  <c r="P37" s="1"/>
  <c r="T37" s="1"/>
  <c r="L27"/>
  <c r="L75"/>
  <c r="P75" s="1"/>
  <c r="T75" s="1"/>
  <c r="L10"/>
  <c r="L69"/>
  <c r="P69" s="1"/>
  <c r="T69" s="1"/>
  <c r="L26"/>
  <c r="L67"/>
  <c r="P67" s="1"/>
  <c r="T67" s="1"/>
  <c r="L43"/>
  <c r="P43" s="1"/>
  <c r="T43" s="1"/>
  <c r="N70"/>
  <c r="R70" s="1"/>
  <c r="I24"/>
  <c r="I59"/>
  <c r="N82"/>
  <c r="R82" s="1"/>
  <c r="L12"/>
  <c r="L59"/>
  <c r="P59" s="1"/>
  <c r="T59" s="1"/>
  <c r="I36"/>
  <c r="J45"/>
  <c r="I57"/>
  <c r="L65"/>
  <c r="P65" s="1"/>
  <c r="T65" s="1"/>
  <c r="I68"/>
  <c r="J57"/>
  <c r="N65"/>
  <c r="R65" s="1"/>
  <c r="J71"/>
  <c r="AT3"/>
  <c r="I17"/>
  <c r="J17"/>
  <c r="L57"/>
  <c r="P57" s="1"/>
  <c r="T57" s="1"/>
  <c r="I83"/>
  <c r="I31"/>
  <c r="I37"/>
  <c r="N74"/>
  <c r="R74" s="1"/>
  <c r="L17"/>
  <c r="I52"/>
  <c r="I63"/>
  <c r="L83"/>
  <c r="P83" s="1"/>
  <c r="T83" s="1"/>
  <c r="L23"/>
  <c r="P23" s="1"/>
  <c r="T23" s="1"/>
  <c r="J63"/>
  <c r="L35"/>
  <c r="P35" s="1"/>
  <c r="T35" s="1"/>
  <c r="L14"/>
  <c r="L47"/>
  <c r="P47" s="1"/>
  <c r="T47" s="1"/>
  <c r="J35"/>
  <c r="J73"/>
  <c r="N18"/>
  <c r="R18" s="1"/>
  <c r="I32"/>
  <c r="J59"/>
  <c r="AO3"/>
  <c r="L79"/>
  <c r="P79" s="1"/>
  <c r="T79" s="1"/>
  <c r="AS3"/>
  <c r="AL2"/>
  <c r="J19"/>
  <c r="J33"/>
  <c r="M35"/>
  <c r="Q35" s="1"/>
  <c r="I40"/>
  <c r="I45"/>
  <c r="M47"/>
  <c r="Q47" s="1"/>
  <c r="L50"/>
  <c r="P50" s="1"/>
  <c r="T50" s="1"/>
  <c r="M61"/>
  <c r="Q61" s="1"/>
  <c r="I71"/>
  <c r="I80"/>
  <c r="I85"/>
  <c r="L11"/>
  <c r="P11" s="1"/>
  <c r="T11" s="1"/>
  <c r="J31"/>
  <c r="M59"/>
  <c r="Q59" s="1"/>
  <c r="L45"/>
  <c r="P45" s="1"/>
  <c r="T45" s="1"/>
  <c r="L62"/>
  <c r="P62" s="1"/>
  <c r="T62" s="1"/>
  <c r="L71"/>
  <c r="P71" s="1"/>
  <c r="T71" s="1"/>
  <c r="L85"/>
  <c r="P85" s="1"/>
  <c r="T85" s="1"/>
  <c r="L22"/>
  <c r="I29"/>
  <c r="L31"/>
  <c r="I64"/>
  <c r="J29"/>
  <c r="I76"/>
  <c r="I81"/>
  <c r="AQ2"/>
  <c r="L29"/>
  <c r="L46"/>
  <c r="P46" s="1"/>
  <c r="T46" s="1"/>
  <c r="AR2"/>
  <c r="I14"/>
  <c r="I25"/>
  <c r="L41"/>
  <c r="P41" s="1"/>
  <c r="T41" s="1"/>
  <c r="I48"/>
  <c r="L55"/>
  <c r="P55" s="1"/>
  <c r="T55" s="1"/>
  <c r="I67"/>
  <c r="I79"/>
  <c r="L81"/>
  <c r="P81" s="1"/>
  <c r="T81" s="1"/>
  <c r="J14"/>
  <c r="J25"/>
  <c r="L58"/>
  <c r="P58" s="1"/>
  <c r="T58" s="1"/>
  <c r="I65"/>
  <c r="J67"/>
  <c r="J79"/>
  <c r="I39"/>
  <c r="I51"/>
  <c r="J65"/>
  <c r="I77"/>
  <c r="L30"/>
  <c r="P30" s="1"/>
  <c r="T30" s="1"/>
  <c r="J39"/>
  <c r="J51"/>
  <c r="I60"/>
  <c r="J77"/>
  <c r="I12"/>
  <c r="I23"/>
  <c r="L39"/>
  <c r="P39" s="1"/>
  <c r="T39" s="1"/>
  <c r="I49"/>
  <c r="L51"/>
  <c r="P51" s="1"/>
  <c r="T51" s="1"/>
  <c r="L54"/>
  <c r="P54" s="1"/>
  <c r="T54" s="1"/>
  <c r="I72"/>
  <c r="L77"/>
  <c r="P77" s="1"/>
  <c r="T77" s="1"/>
  <c r="J12"/>
  <c r="J23"/>
  <c r="J49"/>
  <c r="I10"/>
  <c r="I44"/>
  <c r="I84"/>
  <c r="J10"/>
  <c r="I35"/>
  <c r="I47"/>
  <c r="I61"/>
  <c r="L66"/>
  <c r="P66" s="1"/>
  <c r="T66" s="1"/>
  <c r="AP2"/>
  <c r="I28"/>
  <c r="L38"/>
  <c r="P38" s="1"/>
  <c r="T38" s="1"/>
  <c r="AT2"/>
  <c r="AH4"/>
  <c r="G41" i="126" s="1"/>
  <c r="J13" i="14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AU2"/>
  <c r="AI4"/>
  <c r="H41" i="126" s="1"/>
  <c r="AJ4" i="142"/>
  <c r="I41" i="126" s="1"/>
  <c r="L13" i="142"/>
  <c r="P13" s="1"/>
  <c r="T13" s="1"/>
  <c r="L16"/>
  <c r="P16" s="1"/>
  <c r="T16" s="1"/>
  <c r="L20"/>
  <c r="L24"/>
  <c r="L28"/>
  <c r="P28" s="1"/>
  <c r="T28" s="1"/>
  <c r="L32"/>
  <c r="P32" s="1"/>
  <c r="T32" s="1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K4"/>
  <c r="J41" i="126" s="1"/>
  <c r="M64" i="142"/>
  <c r="Q64" s="1"/>
  <c r="AL4"/>
  <c r="K41" i="126" s="1"/>
  <c r="N64" i="142"/>
  <c r="R64" s="1"/>
  <c r="AH3"/>
  <c r="AM4"/>
  <c r="L41" i="126" s="1"/>
  <c r="O64" i="142"/>
  <c r="S64" s="1"/>
  <c r="AI3"/>
  <c r="AN4"/>
  <c r="M41" i="126" s="1"/>
  <c r="AJ3" i="142"/>
  <c r="AO4"/>
  <c r="N41" i="126" s="1"/>
  <c r="AH2" i="142"/>
  <c r="AK3"/>
  <c r="AP4"/>
  <c r="O41" i="126" s="1"/>
  <c r="AI2" i="142"/>
  <c r="AL3"/>
  <c r="AQ4"/>
  <c r="P41" i="126" s="1"/>
  <c r="I11" i="142"/>
  <c r="I18"/>
  <c r="I22"/>
  <c r="I26"/>
  <c r="I30"/>
  <c r="I34"/>
  <c r="I38"/>
  <c r="I42"/>
  <c r="I46"/>
  <c r="I50"/>
  <c r="I54"/>
  <c r="I58"/>
  <c r="I62"/>
  <c r="I66"/>
  <c r="I70"/>
  <c r="I74"/>
  <c r="I78"/>
  <c r="I82"/>
  <c r="AS2"/>
  <c r="AJ2"/>
  <c r="AM3"/>
  <c r="AR4"/>
  <c r="Q41" i="126" s="1"/>
  <c r="J11" i="142"/>
  <c r="J18"/>
  <c r="J22"/>
  <c r="J26"/>
  <c r="J30"/>
  <c r="J34"/>
  <c r="J38"/>
  <c r="J42"/>
  <c r="J46"/>
  <c r="J50"/>
  <c r="J54"/>
  <c r="J58"/>
  <c r="J62"/>
  <c r="J66"/>
  <c r="J70"/>
  <c r="J74"/>
  <c r="J78"/>
  <c r="J82"/>
  <c r="AK2"/>
  <c r="AN3"/>
  <c r="AS4"/>
  <c r="R41" i="126" s="1"/>
  <c r="AT4" i="142"/>
  <c r="S41" i="126" s="1"/>
  <c r="AM2" i="142"/>
  <c r="AP3"/>
  <c r="AN2"/>
  <c r="AQ3"/>
  <c r="AO2"/>
  <c r="AR3"/>
  <c r="J178" i="85"/>
  <c r="L178"/>
  <c r="P178" s="1"/>
  <c r="T178" s="1"/>
  <c r="I176" i="86"/>
  <c r="I177" i="85"/>
  <c r="L174"/>
  <c r="P174" s="1"/>
  <c r="T174" s="1"/>
  <c r="I175" i="86"/>
  <c r="I192" i="84"/>
  <c r="I189"/>
  <c r="N176" i="85"/>
  <c r="R176" s="1"/>
  <c r="I176"/>
  <c r="N177"/>
  <c r="R177" s="1"/>
  <c r="I174"/>
  <c r="J174"/>
  <c r="J177"/>
  <c r="I174" i="86"/>
  <c r="J190" i="84"/>
  <c r="I190"/>
  <c r="J189"/>
  <c r="I191"/>
  <c r="L190"/>
  <c r="P190" s="1"/>
  <c r="T190" s="1"/>
  <c r="J191"/>
  <c r="M190"/>
  <c r="Q190" s="1"/>
  <c r="I182" i="85"/>
  <c r="I178"/>
  <c r="M183"/>
  <c r="Q183" s="1"/>
  <c r="M179"/>
  <c r="Q179" s="1"/>
  <c r="L183"/>
  <c r="L179"/>
  <c r="J183"/>
  <c r="J179"/>
  <c r="M180"/>
  <c r="Q180" s="1"/>
  <c r="L180"/>
  <c r="P180" s="1"/>
  <c r="T180" s="1"/>
  <c r="J180"/>
  <c r="M181"/>
  <c r="Q181" s="1"/>
  <c r="M177"/>
  <c r="Q177" s="1"/>
  <c r="L181"/>
  <c r="L177"/>
  <c r="M182"/>
  <c r="Q182" s="1"/>
  <c r="M178"/>
  <c r="Q178" s="1"/>
  <c r="L172"/>
  <c r="P172" s="1"/>
  <c r="T172" s="1"/>
  <c r="I172" i="86"/>
  <c r="I171"/>
  <c r="N195" i="84"/>
  <c r="R195" s="1"/>
  <c r="N191"/>
  <c r="R191" s="1"/>
  <c r="M207"/>
  <c r="Q207" s="1"/>
  <c r="M203"/>
  <c r="Q203" s="1"/>
  <c r="M199"/>
  <c r="Q199" s="1"/>
  <c r="M195"/>
  <c r="Q195" s="1"/>
  <c r="M191"/>
  <c r="Q191" s="1"/>
  <c r="L207"/>
  <c r="P207" s="1"/>
  <c r="T207" s="1"/>
  <c r="L203"/>
  <c r="P203" s="1"/>
  <c r="T203" s="1"/>
  <c r="L199"/>
  <c r="L195"/>
  <c r="L191"/>
  <c r="N201"/>
  <c r="R201" s="1"/>
  <c r="N197"/>
  <c r="R197" s="1"/>
  <c r="N189"/>
  <c r="R189" s="1"/>
  <c r="M209"/>
  <c r="Q209" s="1"/>
  <c r="M205"/>
  <c r="Q205" s="1"/>
  <c r="M201"/>
  <c r="Q201" s="1"/>
  <c r="M197"/>
  <c r="Q197" s="1"/>
  <c r="M193"/>
  <c r="Q193" s="1"/>
  <c r="M189"/>
  <c r="Q189" s="1"/>
  <c r="L209"/>
  <c r="P209" s="1"/>
  <c r="T209" s="1"/>
  <c r="L205"/>
  <c r="P205" s="1"/>
  <c r="T205" s="1"/>
  <c r="L201"/>
  <c r="P201" s="1"/>
  <c r="T201" s="1"/>
  <c r="L197"/>
  <c r="L193"/>
  <c r="L189"/>
  <c r="L173" i="85"/>
  <c r="I175"/>
  <c r="L176"/>
  <c r="P176" s="1"/>
  <c r="T176" s="1"/>
  <c r="J173"/>
  <c r="I173"/>
  <c r="J172"/>
  <c r="J170"/>
  <c r="I170"/>
  <c r="J171"/>
  <c r="O169"/>
  <c r="S169" s="1"/>
  <c r="M170"/>
  <c r="Q170" s="1"/>
  <c r="L170"/>
  <c r="P170" s="1"/>
  <c r="T170" s="1"/>
  <c r="N168"/>
  <c r="R168" s="1"/>
  <c r="L168"/>
  <c r="P168" s="1"/>
  <c r="T168" s="1"/>
  <c r="J168"/>
  <c r="I169"/>
  <c r="N175"/>
  <c r="R175" s="1"/>
  <c r="L175"/>
  <c r="L171"/>
  <c r="N171"/>
  <c r="R171" s="1"/>
  <c r="M175"/>
  <c r="Q175" s="1"/>
  <c r="M171"/>
  <c r="Q171" s="1"/>
  <c r="M173"/>
  <c r="Q173" s="1"/>
  <c r="M169"/>
  <c r="Q169" s="1"/>
  <c r="F164"/>
  <c r="D164"/>
  <c r="F162" i="86"/>
  <c r="D162"/>
  <c r="F158" i="93"/>
  <c r="D158"/>
  <c r="F178" i="84"/>
  <c r="D178"/>
  <c r="F100" i="109"/>
  <c r="D100"/>
  <c r="F70" i="123"/>
  <c r="D70"/>
  <c r="F70" i="124"/>
  <c r="D70"/>
  <c r="F57" i="132"/>
  <c r="D57"/>
  <c r="F11" i="137"/>
  <c r="N11" s="1"/>
  <c r="R11" s="1"/>
  <c r="D11"/>
  <c r="M13"/>
  <c r="Q13" s="1"/>
  <c r="F11" i="139"/>
  <c r="N11" s="1"/>
  <c r="R11" s="1"/>
  <c r="D11"/>
  <c r="M11" s="1"/>
  <c r="Q11" s="1"/>
  <c r="M12"/>
  <c r="Q12" s="1"/>
  <c r="F11" i="140"/>
  <c r="D11"/>
  <c r="M11" s="1"/>
  <c r="Q11" s="1"/>
  <c r="F11" i="141"/>
  <c r="N11" s="1"/>
  <c r="R11" s="1"/>
  <c r="N12"/>
  <c r="R12" s="1"/>
  <c r="N13"/>
  <c r="R13" s="1"/>
  <c r="D11"/>
  <c r="M11" s="1"/>
  <c r="Q11" s="1"/>
  <c r="M14"/>
  <c r="Q14" s="1"/>
  <c r="F163" i="85"/>
  <c r="D163"/>
  <c r="F161" i="86"/>
  <c r="D161"/>
  <c r="F177" i="84"/>
  <c r="D177"/>
  <c r="F157" i="93"/>
  <c r="D157"/>
  <c r="F56" i="132"/>
  <c r="D56"/>
  <c r="F69" i="124"/>
  <c r="D69"/>
  <c r="F69" i="123"/>
  <c r="D69"/>
  <c r="F99" i="109"/>
  <c r="D99"/>
  <c r="F10" i="139"/>
  <c r="N10" s="1"/>
  <c r="R10" s="1"/>
  <c r="D10"/>
  <c r="M10" s="1"/>
  <c r="Q10" s="1"/>
  <c r="F10" i="140"/>
  <c r="N10" s="1"/>
  <c r="R10" s="1"/>
  <c r="D10"/>
  <c r="M10" s="1"/>
  <c r="Q10" s="1"/>
  <c r="F10" i="137"/>
  <c r="N10" s="1"/>
  <c r="R10" s="1"/>
  <c r="D10" i="141"/>
  <c r="M10" s="1"/>
  <c r="Q10" s="1"/>
  <c r="F10"/>
  <c r="N10" s="1"/>
  <c r="R10" s="1"/>
  <c r="F162" i="85"/>
  <c r="D162"/>
  <c r="I164" i="86"/>
  <c r="H164"/>
  <c r="O164" s="1"/>
  <c r="S164" s="1"/>
  <c r="H165"/>
  <c r="O165" s="1"/>
  <c r="S165" s="1"/>
  <c r="I165"/>
  <c r="H166"/>
  <c r="O166" s="1"/>
  <c r="S166" s="1"/>
  <c r="I166"/>
  <c r="H167"/>
  <c r="O167" s="1"/>
  <c r="S167" s="1"/>
  <c r="I167"/>
  <c r="I168"/>
  <c r="H168"/>
  <c r="O168" s="1"/>
  <c r="S168" s="1"/>
  <c r="H169"/>
  <c r="O169" s="1"/>
  <c r="S169" s="1"/>
  <c r="I169"/>
  <c r="H170"/>
  <c r="O170" s="1"/>
  <c r="S170" s="1"/>
  <c r="I170"/>
  <c r="F160"/>
  <c r="D160"/>
  <c r="F156" i="93"/>
  <c r="D156"/>
  <c r="F176" i="84"/>
  <c r="D176"/>
  <c r="F98" i="109"/>
  <c r="D98"/>
  <c r="F68" i="123"/>
  <c r="D68"/>
  <c r="F68" i="124"/>
  <c r="D68"/>
  <c r="F55" i="132"/>
  <c r="D55"/>
  <c r="H88" i="141"/>
  <c r="O88" s="1"/>
  <c r="S88" s="1"/>
  <c r="F88"/>
  <c r="N88" s="1"/>
  <c r="R88" s="1"/>
  <c r="D88"/>
  <c r="H87"/>
  <c r="O87" s="1"/>
  <c r="S87" s="1"/>
  <c r="F87"/>
  <c r="D87"/>
  <c r="K86"/>
  <c r="H86"/>
  <c r="O86" s="1"/>
  <c r="S86" s="1"/>
  <c r="F86"/>
  <c r="N86" s="1"/>
  <c r="R86" s="1"/>
  <c r="D86"/>
  <c r="M86" s="1"/>
  <c r="Q86" s="1"/>
  <c r="K85"/>
  <c r="H85"/>
  <c r="O85" s="1"/>
  <c r="S85" s="1"/>
  <c r="F85"/>
  <c r="N85" s="1"/>
  <c r="R85" s="1"/>
  <c r="D85"/>
  <c r="K84"/>
  <c r="H84"/>
  <c r="O84" s="1"/>
  <c r="S84" s="1"/>
  <c r="F84"/>
  <c r="N84" s="1"/>
  <c r="R84" s="1"/>
  <c r="D84"/>
  <c r="M84" s="1"/>
  <c r="Q84" s="1"/>
  <c r="K83"/>
  <c r="H83"/>
  <c r="O83" s="1"/>
  <c r="S83" s="1"/>
  <c r="F83"/>
  <c r="N83" s="1"/>
  <c r="R83" s="1"/>
  <c r="D83"/>
  <c r="M83" s="1"/>
  <c r="Q83" s="1"/>
  <c r="K82"/>
  <c r="H82"/>
  <c r="O82" s="1"/>
  <c r="S82" s="1"/>
  <c r="F82"/>
  <c r="N82" s="1"/>
  <c r="R82" s="1"/>
  <c r="D82"/>
  <c r="M82" s="1"/>
  <c r="Q82" s="1"/>
  <c r="K81"/>
  <c r="H81"/>
  <c r="O81" s="1"/>
  <c r="S81" s="1"/>
  <c r="F81"/>
  <c r="N81" s="1"/>
  <c r="R81" s="1"/>
  <c r="D81"/>
  <c r="K80"/>
  <c r="H80"/>
  <c r="O80" s="1"/>
  <c r="S80" s="1"/>
  <c r="F80"/>
  <c r="N80" s="1"/>
  <c r="R80" s="1"/>
  <c r="D80"/>
  <c r="M80" s="1"/>
  <c r="Q80" s="1"/>
  <c r="K79"/>
  <c r="H79"/>
  <c r="O79" s="1"/>
  <c r="S79" s="1"/>
  <c r="F79"/>
  <c r="N79" s="1"/>
  <c r="R79" s="1"/>
  <c r="D79"/>
  <c r="M79" s="1"/>
  <c r="Q79" s="1"/>
  <c r="K78"/>
  <c r="H78"/>
  <c r="O78" s="1"/>
  <c r="S78" s="1"/>
  <c r="F78"/>
  <c r="N78" s="1"/>
  <c r="R78" s="1"/>
  <c r="D78"/>
  <c r="M78" s="1"/>
  <c r="Q78" s="1"/>
  <c r="K77"/>
  <c r="H77"/>
  <c r="O77" s="1"/>
  <c r="S77" s="1"/>
  <c r="F77"/>
  <c r="N77" s="1"/>
  <c r="R77" s="1"/>
  <c r="D77"/>
  <c r="K76"/>
  <c r="H76"/>
  <c r="O76" s="1"/>
  <c r="S76" s="1"/>
  <c r="F76"/>
  <c r="N76" s="1"/>
  <c r="R76" s="1"/>
  <c r="D76"/>
  <c r="M76" s="1"/>
  <c r="Q76" s="1"/>
  <c r="K75"/>
  <c r="H75"/>
  <c r="O75" s="1"/>
  <c r="S75" s="1"/>
  <c r="F75"/>
  <c r="N75" s="1"/>
  <c r="R75" s="1"/>
  <c r="D75"/>
  <c r="M75" s="1"/>
  <c r="Q75" s="1"/>
  <c r="K74"/>
  <c r="H74"/>
  <c r="O74" s="1"/>
  <c r="S74" s="1"/>
  <c r="F74"/>
  <c r="N74" s="1"/>
  <c r="R74" s="1"/>
  <c r="K73"/>
  <c r="H73"/>
  <c r="O73" s="1"/>
  <c r="S73" s="1"/>
  <c r="N73"/>
  <c r="R73" s="1"/>
  <c r="K72"/>
  <c r="H72"/>
  <c r="O72" s="1"/>
  <c r="S72" s="1"/>
  <c r="N72"/>
  <c r="R72" s="1"/>
  <c r="M72"/>
  <c r="Q72" s="1"/>
  <c r="K71"/>
  <c r="H71"/>
  <c r="O71" s="1"/>
  <c r="S71" s="1"/>
  <c r="N71"/>
  <c r="R71" s="1"/>
  <c r="M71"/>
  <c r="Q71" s="1"/>
  <c r="K70"/>
  <c r="H70"/>
  <c r="O70" s="1"/>
  <c r="S70" s="1"/>
  <c r="N70"/>
  <c r="R70" s="1"/>
  <c r="M70"/>
  <c r="Q70" s="1"/>
  <c r="K69"/>
  <c r="H69"/>
  <c r="O69" s="1"/>
  <c r="S69" s="1"/>
  <c r="N69"/>
  <c r="R69" s="1"/>
  <c r="K68"/>
  <c r="H68"/>
  <c r="O68" s="1"/>
  <c r="S68" s="1"/>
  <c r="N68"/>
  <c r="R68" s="1"/>
  <c r="M68"/>
  <c r="Q68" s="1"/>
  <c r="K67"/>
  <c r="H67"/>
  <c r="O67" s="1"/>
  <c r="S67" s="1"/>
  <c r="N67"/>
  <c r="R67" s="1"/>
  <c r="M67"/>
  <c r="Q67" s="1"/>
  <c r="K66"/>
  <c r="H66"/>
  <c r="O66" s="1"/>
  <c r="S66" s="1"/>
  <c r="N66"/>
  <c r="R66" s="1"/>
  <c r="M66"/>
  <c r="Q66" s="1"/>
  <c r="K65"/>
  <c r="H65"/>
  <c r="O65" s="1"/>
  <c r="S65" s="1"/>
  <c r="N65"/>
  <c r="R65" s="1"/>
  <c r="K64"/>
  <c r="H64"/>
  <c r="M64"/>
  <c r="Q64" s="1"/>
  <c r="K63"/>
  <c r="H63"/>
  <c r="O63" s="1"/>
  <c r="S63" s="1"/>
  <c r="N63"/>
  <c r="R63" s="1"/>
  <c r="M63"/>
  <c r="Q63" s="1"/>
  <c r="K62"/>
  <c r="H62"/>
  <c r="O62" s="1"/>
  <c r="S62" s="1"/>
  <c r="N62"/>
  <c r="R62" s="1"/>
  <c r="M62"/>
  <c r="Q62" s="1"/>
  <c r="K61"/>
  <c r="H61"/>
  <c r="O61" s="1"/>
  <c r="S61" s="1"/>
  <c r="N61"/>
  <c r="R61" s="1"/>
  <c r="K60"/>
  <c r="H60"/>
  <c r="O60" s="1"/>
  <c r="S60" s="1"/>
  <c r="N60"/>
  <c r="R60" s="1"/>
  <c r="M60"/>
  <c r="Q60" s="1"/>
  <c r="K59"/>
  <c r="H59"/>
  <c r="O59" s="1"/>
  <c r="S59" s="1"/>
  <c r="N59"/>
  <c r="R59" s="1"/>
  <c r="M59"/>
  <c r="Q59" s="1"/>
  <c r="K58"/>
  <c r="H58"/>
  <c r="O58" s="1"/>
  <c r="S58" s="1"/>
  <c r="N58"/>
  <c r="R58" s="1"/>
  <c r="K57"/>
  <c r="H57"/>
  <c r="O57" s="1"/>
  <c r="S57" s="1"/>
  <c r="N57"/>
  <c r="R57" s="1"/>
  <c r="K56"/>
  <c r="H56"/>
  <c r="O56" s="1"/>
  <c r="S56" s="1"/>
  <c r="N56"/>
  <c r="R56" s="1"/>
  <c r="M56"/>
  <c r="Q56" s="1"/>
  <c r="K55"/>
  <c r="H55"/>
  <c r="O55" s="1"/>
  <c r="S55" s="1"/>
  <c r="N55"/>
  <c r="R55" s="1"/>
  <c r="M55"/>
  <c r="Q55" s="1"/>
  <c r="M54"/>
  <c r="Q54" s="1"/>
  <c r="K54"/>
  <c r="H54"/>
  <c r="O54" s="1"/>
  <c r="S54" s="1"/>
  <c r="N54"/>
  <c r="R54" s="1"/>
  <c r="K53"/>
  <c r="H53"/>
  <c r="O53" s="1"/>
  <c r="S53" s="1"/>
  <c r="N53"/>
  <c r="R53" s="1"/>
  <c r="K52"/>
  <c r="H52"/>
  <c r="O52" s="1"/>
  <c r="S52" s="1"/>
  <c r="N52"/>
  <c r="R52" s="1"/>
  <c r="M52"/>
  <c r="Q52" s="1"/>
  <c r="K51"/>
  <c r="H51"/>
  <c r="O51" s="1"/>
  <c r="S51" s="1"/>
  <c r="N51"/>
  <c r="R51" s="1"/>
  <c r="M51"/>
  <c r="Q51" s="1"/>
  <c r="K50"/>
  <c r="H50"/>
  <c r="O50" s="1"/>
  <c r="S50" s="1"/>
  <c r="N50"/>
  <c r="R50" s="1"/>
  <c r="K49"/>
  <c r="H49"/>
  <c r="O49" s="1"/>
  <c r="S49" s="1"/>
  <c r="N49"/>
  <c r="R49" s="1"/>
  <c r="M48"/>
  <c r="Q48" s="1"/>
  <c r="K48"/>
  <c r="H48"/>
  <c r="O48" s="1"/>
  <c r="S48" s="1"/>
  <c r="N48"/>
  <c r="R48" s="1"/>
  <c r="K47"/>
  <c r="H47"/>
  <c r="O47" s="1"/>
  <c r="S47" s="1"/>
  <c r="N47"/>
  <c r="R47" s="1"/>
  <c r="M47"/>
  <c r="Q47" s="1"/>
  <c r="K46"/>
  <c r="H46"/>
  <c r="O46" s="1"/>
  <c r="S46" s="1"/>
  <c r="N46"/>
  <c r="R46" s="1"/>
  <c r="M46"/>
  <c r="Q46" s="1"/>
  <c r="K45"/>
  <c r="H45"/>
  <c r="O45" s="1"/>
  <c r="S45" s="1"/>
  <c r="N45"/>
  <c r="R45" s="1"/>
  <c r="M44"/>
  <c r="Q44" s="1"/>
  <c r="K44"/>
  <c r="H44"/>
  <c r="O44" s="1"/>
  <c r="S44" s="1"/>
  <c r="N44"/>
  <c r="R44" s="1"/>
  <c r="K43"/>
  <c r="H43"/>
  <c r="O43" s="1"/>
  <c r="S43" s="1"/>
  <c r="N43"/>
  <c r="R43" s="1"/>
  <c r="M43"/>
  <c r="Q43" s="1"/>
  <c r="K42"/>
  <c r="H42"/>
  <c r="O42" s="1"/>
  <c r="S42" s="1"/>
  <c r="N42"/>
  <c r="R42" s="1"/>
  <c r="M42"/>
  <c r="Q42" s="1"/>
  <c r="K41"/>
  <c r="H41"/>
  <c r="O41" s="1"/>
  <c r="S41" s="1"/>
  <c r="N41"/>
  <c r="R41" s="1"/>
  <c r="K40"/>
  <c r="H40"/>
  <c r="O40" s="1"/>
  <c r="S40" s="1"/>
  <c r="N40"/>
  <c r="R40" s="1"/>
  <c r="M40"/>
  <c r="Q40" s="1"/>
  <c r="K39"/>
  <c r="H39"/>
  <c r="O39" s="1"/>
  <c r="S39" s="1"/>
  <c r="N39"/>
  <c r="R39" s="1"/>
  <c r="M39"/>
  <c r="Q39" s="1"/>
  <c r="K38"/>
  <c r="H38"/>
  <c r="O38" s="1"/>
  <c r="S38" s="1"/>
  <c r="N38"/>
  <c r="R38" s="1"/>
  <c r="M38"/>
  <c r="Q38" s="1"/>
  <c r="K37"/>
  <c r="H37"/>
  <c r="O37" s="1"/>
  <c r="S37" s="1"/>
  <c r="N37"/>
  <c r="R37" s="1"/>
  <c r="K36"/>
  <c r="H36"/>
  <c r="O36" s="1"/>
  <c r="S36" s="1"/>
  <c r="N36"/>
  <c r="R36" s="1"/>
  <c r="M36"/>
  <c r="Q36" s="1"/>
  <c r="K35"/>
  <c r="H35"/>
  <c r="O35" s="1"/>
  <c r="S35" s="1"/>
  <c r="N35"/>
  <c r="R35" s="1"/>
  <c r="M35"/>
  <c r="Q35" s="1"/>
  <c r="K34"/>
  <c r="H34"/>
  <c r="O34" s="1"/>
  <c r="S34" s="1"/>
  <c r="N34"/>
  <c r="R34" s="1"/>
  <c r="M34"/>
  <c r="Q34" s="1"/>
  <c r="K33"/>
  <c r="H33"/>
  <c r="K32"/>
  <c r="H32"/>
  <c r="O32" s="1"/>
  <c r="S32" s="1"/>
  <c r="N32"/>
  <c r="R32" s="1"/>
  <c r="M32"/>
  <c r="Q32" s="1"/>
  <c r="K31"/>
  <c r="H31"/>
  <c r="O31" s="1"/>
  <c r="S31" s="1"/>
  <c r="N31"/>
  <c r="R31" s="1"/>
  <c r="M31"/>
  <c r="Q31" s="1"/>
  <c r="K30"/>
  <c r="O30"/>
  <c r="S30" s="1"/>
  <c r="N30"/>
  <c r="R30" s="1"/>
  <c r="M30"/>
  <c r="Q30" s="1"/>
  <c r="K29"/>
  <c r="O29"/>
  <c r="S29" s="1"/>
  <c r="N29"/>
  <c r="R29" s="1"/>
  <c r="K28"/>
  <c r="O28"/>
  <c r="S28" s="1"/>
  <c r="N28"/>
  <c r="R28" s="1"/>
  <c r="M28"/>
  <c r="Q28" s="1"/>
  <c r="K27"/>
  <c r="O27"/>
  <c r="S27" s="1"/>
  <c r="N27"/>
  <c r="R27" s="1"/>
  <c r="M27"/>
  <c r="Q27" s="1"/>
  <c r="K26"/>
  <c r="O26"/>
  <c r="S26" s="1"/>
  <c r="N26"/>
  <c r="R26" s="1"/>
  <c r="M26"/>
  <c r="Q26" s="1"/>
  <c r="K25"/>
  <c r="O25"/>
  <c r="S25" s="1"/>
  <c r="N25"/>
  <c r="R25" s="1"/>
  <c r="M24"/>
  <c r="Q24" s="1"/>
  <c r="K24"/>
  <c r="H24"/>
  <c r="O24" s="1"/>
  <c r="S24" s="1"/>
  <c r="N24"/>
  <c r="R24" s="1"/>
  <c r="K23"/>
  <c r="H23"/>
  <c r="O23" s="1"/>
  <c r="S23" s="1"/>
  <c r="N23"/>
  <c r="R23" s="1"/>
  <c r="M23"/>
  <c r="Q23" s="1"/>
  <c r="K22"/>
  <c r="H22"/>
  <c r="O22" s="1"/>
  <c r="S22" s="1"/>
  <c r="N22"/>
  <c r="R22" s="1"/>
  <c r="M22"/>
  <c r="Q22" s="1"/>
  <c r="K21"/>
  <c r="H21"/>
  <c r="O21" s="1"/>
  <c r="S21" s="1"/>
  <c r="N21"/>
  <c r="R21" s="1"/>
  <c r="I21"/>
  <c r="M20"/>
  <c r="Q20" s="1"/>
  <c r="K20"/>
  <c r="H20"/>
  <c r="O20" s="1"/>
  <c r="S20" s="1"/>
  <c r="N20"/>
  <c r="R20" s="1"/>
  <c r="K19"/>
  <c r="H19"/>
  <c r="O19" s="1"/>
  <c r="S19" s="1"/>
  <c r="N19"/>
  <c r="R19" s="1"/>
  <c r="M19"/>
  <c r="Q19" s="1"/>
  <c r="K18"/>
  <c r="H18"/>
  <c r="O18" s="1"/>
  <c r="S18" s="1"/>
  <c r="N18"/>
  <c r="R18" s="1"/>
  <c r="M18"/>
  <c r="Q18" s="1"/>
  <c r="K17"/>
  <c r="H17"/>
  <c r="O17" s="1"/>
  <c r="S17" s="1"/>
  <c r="I17"/>
  <c r="M16"/>
  <c r="Q16" s="1"/>
  <c r="K16"/>
  <c r="H16"/>
  <c r="O16" s="1"/>
  <c r="S16" s="1"/>
  <c r="N16"/>
  <c r="R16" s="1"/>
  <c r="K15"/>
  <c r="H15"/>
  <c r="O15" s="1"/>
  <c r="S15" s="1"/>
  <c r="N15"/>
  <c r="R15" s="1"/>
  <c r="M15"/>
  <c r="Q15" s="1"/>
  <c r="K14"/>
  <c r="H14"/>
  <c r="O14" s="1"/>
  <c r="S14" s="1"/>
  <c r="N14"/>
  <c r="R14" s="1"/>
  <c r="K13"/>
  <c r="H13"/>
  <c r="O13" s="1"/>
  <c r="S13" s="1"/>
  <c r="M12"/>
  <c r="Q12" s="1"/>
  <c r="K12"/>
  <c r="H12"/>
  <c r="O12" s="1"/>
  <c r="S12" s="1"/>
  <c r="K11"/>
  <c r="H11"/>
  <c r="O11" s="1"/>
  <c r="S11" s="1"/>
  <c r="K10"/>
  <c r="H10"/>
  <c r="O10" s="1"/>
  <c r="S10" s="1"/>
  <c r="V3"/>
  <c r="V2"/>
  <c r="V1"/>
  <c r="H88" i="140"/>
  <c r="O88" s="1"/>
  <c r="S88" s="1"/>
  <c r="F88"/>
  <c r="N88" s="1"/>
  <c r="R88" s="1"/>
  <c r="D88"/>
  <c r="H87"/>
  <c r="O87" s="1"/>
  <c r="S87" s="1"/>
  <c r="F87"/>
  <c r="D87"/>
  <c r="K86"/>
  <c r="H86"/>
  <c r="O86" s="1"/>
  <c r="S86" s="1"/>
  <c r="F86"/>
  <c r="N86" s="1"/>
  <c r="R86" s="1"/>
  <c r="D86"/>
  <c r="K85"/>
  <c r="H85"/>
  <c r="O85" s="1"/>
  <c r="S85" s="1"/>
  <c r="F85"/>
  <c r="D85"/>
  <c r="M85" s="1"/>
  <c r="Q85" s="1"/>
  <c r="K84"/>
  <c r="H84"/>
  <c r="O84" s="1"/>
  <c r="S84" s="1"/>
  <c r="F84"/>
  <c r="N84" s="1"/>
  <c r="R84" s="1"/>
  <c r="D84"/>
  <c r="M84" s="1"/>
  <c r="Q84" s="1"/>
  <c r="K83"/>
  <c r="H83"/>
  <c r="O83" s="1"/>
  <c r="S83" s="1"/>
  <c r="F83"/>
  <c r="D83"/>
  <c r="M83" s="1"/>
  <c r="Q83" s="1"/>
  <c r="K82"/>
  <c r="H82"/>
  <c r="O82" s="1"/>
  <c r="S82" s="1"/>
  <c r="F82"/>
  <c r="D82"/>
  <c r="M82" s="1"/>
  <c r="Q82" s="1"/>
  <c r="K81"/>
  <c r="H81"/>
  <c r="O81" s="1"/>
  <c r="S81" s="1"/>
  <c r="F81"/>
  <c r="N81" s="1"/>
  <c r="R81" s="1"/>
  <c r="D81"/>
  <c r="K80"/>
  <c r="H80"/>
  <c r="O80" s="1"/>
  <c r="S80" s="1"/>
  <c r="F80"/>
  <c r="N80" s="1"/>
  <c r="R80" s="1"/>
  <c r="D80"/>
  <c r="M80" s="1"/>
  <c r="Q80" s="1"/>
  <c r="K79"/>
  <c r="H79"/>
  <c r="O79" s="1"/>
  <c r="S79" s="1"/>
  <c r="F79"/>
  <c r="D79"/>
  <c r="M79" s="1"/>
  <c r="Q79" s="1"/>
  <c r="K78"/>
  <c r="H78"/>
  <c r="O78" s="1"/>
  <c r="S78" s="1"/>
  <c r="F78"/>
  <c r="N78" s="1"/>
  <c r="R78" s="1"/>
  <c r="D78"/>
  <c r="K77"/>
  <c r="H77"/>
  <c r="O77" s="1"/>
  <c r="S77" s="1"/>
  <c r="F77"/>
  <c r="N77" s="1"/>
  <c r="R77" s="1"/>
  <c r="D77"/>
  <c r="K76"/>
  <c r="H76"/>
  <c r="O76" s="1"/>
  <c r="S76" s="1"/>
  <c r="F76"/>
  <c r="N76" s="1"/>
  <c r="R76" s="1"/>
  <c r="D76"/>
  <c r="M76" s="1"/>
  <c r="Q76" s="1"/>
  <c r="K75"/>
  <c r="H75"/>
  <c r="O75" s="1"/>
  <c r="S75" s="1"/>
  <c r="F75"/>
  <c r="D75"/>
  <c r="M75" s="1"/>
  <c r="Q75" s="1"/>
  <c r="K74"/>
  <c r="H74"/>
  <c r="O74" s="1"/>
  <c r="S74" s="1"/>
  <c r="F74"/>
  <c r="N74" s="1"/>
  <c r="R74" s="1"/>
  <c r="D74"/>
  <c r="M74" s="1"/>
  <c r="Q74" s="1"/>
  <c r="K73"/>
  <c r="H73"/>
  <c r="O73" s="1"/>
  <c r="S73" s="1"/>
  <c r="N73"/>
  <c r="R73" s="1"/>
  <c r="M73"/>
  <c r="Q73" s="1"/>
  <c r="K72"/>
  <c r="H72"/>
  <c r="O72" s="1"/>
  <c r="S72" s="1"/>
  <c r="N72"/>
  <c r="R72" s="1"/>
  <c r="M72"/>
  <c r="Q72" s="1"/>
  <c r="K71"/>
  <c r="H71"/>
  <c r="O71" s="1"/>
  <c r="S71" s="1"/>
  <c r="J71"/>
  <c r="M71"/>
  <c r="Q71" s="1"/>
  <c r="K70"/>
  <c r="H70"/>
  <c r="O70" s="1"/>
  <c r="S70" s="1"/>
  <c r="J70"/>
  <c r="M70"/>
  <c r="Q70" s="1"/>
  <c r="K69"/>
  <c r="H69"/>
  <c r="O69" s="1"/>
  <c r="S69" s="1"/>
  <c r="N69"/>
  <c r="R69" s="1"/>
  <c r="M69"/>
  <c r="Q69" s="1"/>
  <c r="K68"/>
  <c r="H68"/>
  <c r="O68" s="1"/>
  <c r="S68" s="1"/>
  <c r="N68"/>
  <c r="R68" s="1"/>
  <c r="M68"/>
  <c r="Q68" s="1"/>
  <c r="K67"/>
  <c r="H67"/>
  <c r="O67" s="1"/>
  <c r="S67" s="1"/>
  <c r="M67"/>
  <c r="Q67" s="1"/>
  <c r="K66"/>
  <c r="H66"/>
  <c r="O66" s="1"/>
  <c r="S66" s="1"/>
  <c r="N66"/>
  <c r="R66" s="1"/>
  <c r="M66"/>
  <c r="Q66" s="1"/>
  <c r="K65"/>
  <c r="H65"/>
  <c r="O65" s="1"/>
  <c r="S65" s="1"/>
  <c r="J65"/>
  <c r="K64"/>
  <c r="H64"/>
  <c r="K63"/>
  <c r="H63"/>
  <c r="O63" s="1"/>
  <c r="S63" s="1"/>
  <c r="J63"/>
  <c r="M63"/>
  <c r="Q63" s="1"/>
  <c r="N62"/>
  <c r="R62" s="1"/>
  <c r="K62"/>
  <c r="H62"/>
  <c r="O62" s="1"/>
  <c r="S62" s="1"/>
  <c r="M62"/>
  <c r="Q62" s="1"/>
  <c r="M61"/>
  <c r="Q61" s="1"/>
  <c r="K61"/>
  <c r="H61"/>
  <c r="O61" s="1"/>
  <c r="S61" s="1"/>
  <c r="N61"/>
  <c r="R61" s="1"/>
  <c r="K60"/>
  <c r="H60"/>
  <c r="O60" s="1"/>
  <c r="S60" s="1"/>
  <c r="N60"/>
  <c r="R60" s="1"/>
  <c r="M60"/>
  <c r="Q60" s="1"/>
  <c r="K59"/>
  <c r="H59"/>
  <c r="O59" s="1"/>
  <c r="S59" s="1"/>
  <c r="J59"/>
  <c r="M59"/>
  <c r="Q59" s="1"/>
  <c r="K58"/>
  <c r="H58"/>
  <c r="O58" s="1"/>
  <c r="S58" s="1"/>
  <c r="M58"/>
  <c r="Q58" s="1"/>
  <c r="K57"/>
  <c r="H57"/>
  <c r="O57" s="1"/>
  <c r="S57" s="1"/>
  <c r="N57"/>
  <c r="R57" s="1"/>
  <c r="M57"/>
  <c r="Q57" s="1"/>
  <c r="K56"/>
  <c r="H56"/>
  <c r="O56" s="1"/>
  <c r="S56" s="1"/>
  <c r="N56"/>
  <c r="R56" s="1"/>
  <c r="M56"/>
  <c r="Q56" s="1"/>
  <c r="K55"/>
  <c r="H55"/>
  <c r="O55" s="1"/>
  <c r="S55" s="1"/>
  <c r="M55"/>
  <c r="Q55" s="1"/>
  <c r="K54"/>
  <c r="H54"/>
  <c r="O54" s="1"/>
  <c r="S54" s="1"/>
  <c r="N54"/>
  <c r="R54" s="1"/>
  <c r="M54"/>
  <c r="Q54" s="1"/>
  <c r="N53"/>
  <c r="R53" s="1"/>
  <c r="M53"/>
  <c r="Q53" s="1"/>
  <c r="K53"/>
  <c r="H53"/>
  <c r="O53" s="1"/>
  <c r="S53" s="1"/>
  <c r="J53"/>
  <c r="K52"/>
  <c r="H52"/>
  <c r="O52" s="1"/>
  <c r="S52" s="1"/>
  <c r="N52"/>
  <c r="R52" s="1"/>
  <c r="M52"/>
  <c r="Q52" s="1"/>
  <c r="K51"/>
  <c r="H51"/>
  <c r="O51" s="1"/>
  <c r="S51" s="1"/>
  <c r="N51"/>
  <c r="R51" s="1"/>
  <c r="M51"/>
  <c r="Q51" s="1"/>
  <c r="K50"/>
  <c r="H50"/>
  <c r="O50" s="1"/>
  <c r="S50" s="1"/>
  <c r="N50"/>
  <c r="R50" s="1"/>
  <c r="M50"/>
  <c r="Q50" s="1"/>
  <c r="N49"/>
  <c r="R49" s="1"/>
  <c r="M49"/>
  <c r="Q49" s="1"/>
  <c r="K49"/>
  <c r="H49"/>
  <c r="O49" s="1"/>
  <c r="S49" s="1"/>
  <c r="J49"/>
  <c r="K48"/>
  <c r="H48"/>
  <c r="O48" s="1"/>
  <c r="S48" s="1"/>
  <c r="N48"/>
  <c r="R48" s="1"/>
  <c r="M48"/>
  <c r="Q48" s="1"/>
  <c r="K47"/>
  <c r="H47"/>
  <c r="O47" s="1"/>
  <c r="S47" s="1"/>
  <c r="M47"/>
  <c r="Q47" s="1"/>
  <c r="N46"/>
  <c r="R46" s="1"/>
  <c r="K46"/>
  <c r="J46"/>
  <c r="H46"/>
  <c r="O46" s="1"/>
  <c r="S46" s="1"/>
  <c r="M46"/>
  <c r="Q46" s="1"/>
  <c r="K45"/>
  <c r="H45"/>
  <c r="O45" s="1"/>
  <c r="S45" s="1"/>
  <c r="N45"/>
  <c r="R45" s="1"/>
  <c r="M45"/>
  <c r="Q45" s="1"/>
  <c r="K44"/>
  <c r="H44"/>
  <c r="O44" s="1"/>
  <c r="S44" s="1"/>
  <c r="N44"/>
  <c r="R44" s="1"/>
  <c r="M44"/>
  <c r="Q44" s="1"/>
  <c r="K43"/>
  <c r="H43"/>
  <c r="O43" s="1"/>
  <c r="S43" s="1"/>
  <c r="J43"/>
  <c r="M43"/>
  <c r="Q43" s="1"/>
  <c r="K42"/>
  <c r="H42"/>
  <c r="O42" s="1"/>
  <c r="S42" s="1"/>
  <c r="N42"/>
  <c r="R42" s="1"/>
  <c r="M42"/>
  <c r="Q42" s="1"/>
  <c r="K41"/>
  <c r="H41"/>
  <c r="O41" s="1"/>
  <c r="S41" s="1"/>
  <c r="M41"/>
  <c r="Q41" s="1"/>
  <c r="K40"/>
  <c r="H40"/>
  <c r="O40" s="1"/>
  <c r="S40" s="1"/>
  <c r="N40"/>
  <c r="R40" s="1"/>
  <c r="M40"/>
  <c r="Q40" s="1"/>
  <c r="K39"/>
  <c r="H39"/>
  <c r="O39" s="1"/>
  <c r="S39" s="1"/>
  <c r="N39"/>
  <c r="R39" s="1"/>
  <c r="M39"/>
  <c r="Q39" s="1"/>
  <c r="K38"/>
  <c r="H38"/>
  <c r="O38" s="1"/>
  <c r="S38" s="1"/>
  <c r="N38"/>
  <c r="R38" s="1"/>
  <c r="M38"/>
  <c r="Q38" s="1"/>
  <c r="K37"/>
  <c r="H37"/>
  <c r="O37" s="1"/>
  <c r="S37" s="1"/>
  <c r="N37"/>
  <c r="R37" s="1"/>
  <c r="M37"/>
  <c r="Q37" s="1"/>
  <c r="K36"/>
  <c r="H36"/>
  <c r="O36" s="1"/>
  <c r="S36" s="1"/>
  <c r="N36"/>
  <c r="R36" s="1"/>
  <c r="M36"/>
  <c r="Q36" s="1"/>
  <c r="K35"/>
  <c r="O35"/>
  <c r="S35" s="1"/>
  <c r="M35"/>
  <c r="Q35" s="1"/>
  <c r="K34"/>
  <c r="J34"/>
  <c r="O34"/>
  <c r="S34" s="1"/>
  <c r="N34"/>
  <c r="R34" s="1"/>
  <c r="M34"/>
  <c r="Q34" s="1"/>
  <c r="K33"/>
  <c r="M33"/>
  <c r="Q33" s="1"/>
  <c r="K32"/>
  <c r="O32"/>
  <c r="S32" s="1"/>
  <c r="N32"/>
  <c r="R32" s="1"/>
  <c r="K31"/>
  <c r="O31"/>
  <c r="S31" s="1"/>
  <c r="M31"/>
  <c r="Q31" s="1"/>
  <c r="K30"/>
  <c r="O30"/>
  <c r="S30" s="1"/>
  <c r="J30"/>
  <c r="M30"/>
  <c r="Q30" s="1"/>
  <c r="K29"/>
  <c r="O29"/>
  <c r="S29" s="1"/>
  <c r="N29"/>
  <c r="R29" s="1"/>
  <c r="M29"/>
  <c r="Q29" s="1"/>
  <c r="K28"/>
  <c r="H28"/>
  <c r="O28" s="1"/>
  <c r="S28" s="1"/>
  <c r="N28"/>
  <c r="R28" s="1"/>
  <c r="M28"/>
  <c r="Q28" s="1"/>
  <c r="K27"/>
  <c r="H27"/>
  <c r="O27" s="1"/>
  <c r="S27" s="1"/>
  <c r="M27"/>
  <c r="Q27" s="1"/>
  <c r="K26"/>
  <c r="H26"/>
  <c r="O26" s="1"/>
  <c r="S26" s="1"/>
  <c r="N26"/>
  <c r="R26" s="1"/>
  <c r="M26"/>
  <c r="Q26" s="1"/>
  <c r="K25"/>
  <c r="H25"/>
  <c r="O25" s="1"/>
  <c r="S25" s="1"/>
  <c r="N25"/>
  <c r="R25" s="1"/>
  <c r="M25"/>
  <c r="Q25" s="1"/>
  <c r="K24"/>
  <c r="H24"/>
  <c r="O24" s="1"/>
  <c r="S24" s="1"/>
  <c r="N24"/>
  <c r="R24" s="1"/>
  <c r="K23"/>
  <c r="H23"/>
  <c r="O23" s="1"/>
  <c r="S23" s="1"/>
  <c r="J23"/>
  <c r="M23"/>
  <c r="Q23" s="1"/>
  <c r="K22"/>
  <c r="H22"/>
  <c r="O22" s="1"/>
  <c r="S22" s="1"/>
  <c r="N22"/>
  <c r="R22" s="1"/>
  <c r="M22"/>
  <c r="Q22" s="1"/>
  <c r="N21"/>
  <c r="R21" s="1"/>
  <c r="M21"/>
  <c r="Q21" s="1"/>
  <c r="K21"/>
  <c r="H21"/>
  <c r="O21" s="1"/>
  <c r="S21" s="1"/>
  <c r="J21"/>
  <c r="K20"/>
  <c r="H20"/>
  <c r="O20" s="1"/>
  <c r="S20" s="1"/>
  <c r="N20"/>
  <c r="R20" s="1"/>
  <c r="M20"/>
  <c r="Q20" s="1"/>
  <c r="K19"/>
  <c r="H19"/>
  <c r="O19" s="1"/>
  <c r="S19" s="1"/>
  <c r="N19"/>
  <c r="R19" s="1"/>
  <c r="M19"/>
  <c r="Q19" s="1"/>
  <c r="K18"/>
  <c r="H18"/>
  <c r="O18" s="1"/>
  <c r="S18" s="1"/>
  <c r="N18"/>
  <c r="R18" s="1"/>
  <c r="M18"/>
  <c r="Q18" s="1"/>
  <c r="N17"/>
  <c r="R17" s="1"/>
  <c r="K17"/>
  <c r="I17"/>
  <c r="H17"/>
  <c r="M17"/>
  <c r="Q17" s="1"/>
  <c r="K16"/>
  <c r="H16"/>
  <c r="O16" s="1"/>
  <c r="S16" s="1"/>
  <c r="N16"/>
  <c r="R16" s="1"/>
  <c r="M16"/>
  <c r="Q16" s="1"/>
  <c r="K15"/>
  <c r="H15"/>
  <c r="O15" s="1"/>
  <c r="S15" s="1"/>
  <c r="J15"/>
  <c r="M15"/>
  <c r="Q15" s="1"/>
  <c r="K14"/>
  <c r="H14"/>
  <c r="O14" s="1"/>
  <c r="S14" s="1"/>
  <c r="N14"/>
  <c r="R14" s="1"/>
  <c r="M14"/>
  <c r="Q14" s="1"/>
  <c r="M13"/>
  <c r="Q13" s="1"/>
  <c r="K13"/>
  <c r="H13"/>
  <c r="O13" s="1"/>
  <c r="S13" s="1"/>
  <c r="N13"/>
  <c r="R13" s="1"/>
  <c r="I13"/>
  <c r="K12"/>
  <c r="H12"/>
  <c r="O12" s="1"/>
  <c r="S12" s="1"/>
  <c r="N12"/>
  <c r="R12" s="1"/>
  <c r="M12"/>
  <c r="Q12" s="1"/>
  <c r="K11"/>
  <c r="H11"/>
  <c r="O11" s="1"/>
  <c r="S11" s="1"/>
  <c r="K10"/>
  <c r="H10"/>
  <c r="O10" s="1"/>
  <c r="S10" s="1"/>
  <c r="V3"/>
  <c r="V2"/>
  <c r="V1"/>
  <c r="H88" i="139"/>
  <c r="O88" s="1"/>
  <c r="S88" s="1"/>
  <c r="F88"/>
  <c r="D88"/>
  <c r="H87"/>
  <c r="O87" s="1"/>
  <c r="S87" s="1"/>
  <c r="F87"/>
  <c r="D87"/>
  <c r="H86"/>
  <c r="O86" s="1"/>
  <c r="S86" s="1"/>
  <c r="F86"/>
  <c r="D86"/>
  <c r="H85"/>
  <c r="O85" s="1"/>
  <c r="S85" s="1"/>
  <c r="F85"/>
  <c r="D85"/>
  <c r="H84"/>
  <c r="O84" s="1"/>
  <c r="S84" s="1"/>
  <c r="F84"/>
  <c r="D84"/>
  <c r="H83"/>
  <c r="O83" s="1"/>
  <c r="S83" s="1"/>
  <c r="F83"/>
  <c r="D83"/>
  <c r="H82"/>
  <c r="O82" s="1"/>
  <c r="S82" s="1"/>
  <c r="F82"/>
  <c r="D82"/>
  <c r="H81"/>
  <c r="O81" s="1"/>
  <c r="S81" s="1"/>
  <c r="F81"/>
  <c r="D81"/>
  <c r="H80"/>
  <c r="O80" s="1"/>
  <c r="S80" s="1"/>
  <c r="F80"/>
  <c r="D80"/>
  <c r="H79"/>
  <c r="O79" s="1"/>
  <c r="S79" s="1"/>
  <c r="F79"/>
  <c r="D79"/>
  <c r="H78"/>
  <c r="O78" s="1"/>
  <c r="S78" s="1"/>
  <c r="F78"/>
  <c r="D78"/>
  <c r="H77"/>
  <c r="O77" s="1"/>
  <c r="S77" s="1"/>
  <c r="F77"/>
  <c r="D77"/>
  <c r="H76"/>
  <c r="O76" s="1"/>
  <c r="S76" s="1"/>
  <c r="F76"/>
  <c r="D76"/>
  <c r="H75"/>
  <c r="O75" s="1"/>
  <c r="S75" s="1"/>
  <c r="F75"/>
  <c r="D75"/>
  <c r="H74"/>
  <c r="H73"/>
  <c r="H72"/>
  <c r="H71"/>
  <c r="H70"/>
  <c r="H69"/>
  <c r="H68"/>
  <c r="H67"/>
  <c r="H66"/>
  <c r="H65"/>
  <c r="H64"/>
  <c r="H63"/>
  <c r="H62"/>
  <c r="H61"/>
  <c r="I61"/>
  <c r="H60"/>
  <c r="H59"/>
  <c r="H58"/>
  <c r="H57"/>
  <c r="H56"/>
  <c r="H55"/>
  <c r="H54"/>
  <c r="H53"/>
  <c r="I53"/>
  <c r="H52"/>
  <c r="H51"/>
  <c r="H50"/>
  <c r="H49"/>
  <c r="I49"/>
  <c r="I48"/>
  <c r="H48"/>
  <c r="K47"/>
  <c r="H47"/>
  <c r="O47" s="1"/>
  <c r="S47" s="1"/>
  <c r="N47"/>
  <c r="R47" s="1"/>
  <c r="K46"/>
  <c r="H46"/>
  <c r="O46" s="1"/>
  <c r="S46" s="1"/>
  <c r="N46"/>
  <c r="R46" s="1"/>
  <c r="M46"/>
  <c r="Q46" s="1"/>
  <c r="K45"/>
  <c r="H45"/>
  <c r="O45" s="1"/>
  <c r="S45" s="1"/>
  <c r="K44"/>
  <c r="H44"/>
  <c r="O44" s="1"/>
  <c r="S44" s="1"/>
  <c r="N44"/>
  <c r="R44" s="1"/>
  <c r="M44"/>
  <c r="Q44" s="1"/>
  <c r="K43"/>
  <c r="H43"/>
  <c r="O43" s="1"/>
  <c r="S43" s="1"/>
  <c r="N43"/>
  <c r="R43" s="1"/>
  <c r="K42"/>
  <c r="H42"/>
  <c r="O42" s="1"/>
  <c r="S42" s="1"/>
  <c r="N42"/>
  <c r="R42" s="1"/>
  <c r="M42"/>
  <c r="Q42" s="1"/>
  <c r="K41"/>
  <c r="J41"/>
  <c r="H41"/>
  <c r="O41" s="1"/>
  <c r="S41" s="1"/>
  <c r="N41"/>
  <c r="R41" s="1"/>
  <c r="K40"/>
  <c r="H40"/>
  <c r="O40" s="1"/>
  <c r="S40" s="1"/>
  <c r="N40"/>
  <c r="R40" s="1"/>
  <c r="M40"/>
  <c r="Q40" s="1"/>
  <c r="K39"/>
  <c r="H39"/>
  <c r="O39" s="1"/>
  <c r="S39" s="1"/>
  <c r="N39"/>
  <c r="R39" s="1"/>
  <c r="I39"/>
  <c r="K38"/>
  <c r="H38"/>
  <c r="O38" s="1"/>
  <c r="S38" s="1"/>
  <c r="N38"/>
  <c r="R38" s="1"/>
  <c r="M38"/>
  <c r="Q38" s="1"/>
  <c r="K37"/>
  <c r="H37"/>
  <c r="O37" s="1"/>
  <c r="S37" s="1"/>
  <c r="N37"/>
  <c r="R37" s="1"/>
  <c r="K36"/>
  <c r="H36"/>
  <c r="O36" s="1"/>
  <c r="S36" s="1"/>
  <c r="J36"/>
  <c r="M36"/>
  <c r="Q36" s="1"/>
  <c r="K35"/>
  <c r="H35"/>
  <c r="O35" s="1"/>
  <c r="S35" s="1"/>
  <c r="N35"/>
  <c r="R35" s="1"/>
  <c r="K34"/>
  <c r="H34"/>
  <c r="O34" s="1"/>
  <c r="S34" s="1"/>
  <c r="N34"/>
  <c r="R34" s="1"/>
  <c r="M34"/>
  <c r="Q34" s="1"/>
  <c r="K33"/>
  <c r="H33"/>
  <c r="O33" s="1"/>
  <c r="S33" s="1"/>
  <c r="N33"/>
  <c r="R33" s="1"/>
  <c r="K32"/>
  <c r="H32"/>
  <c r="O32" s="1"/>
  <c r="S32" s="1"/>
  <c r="M32"/>
  <c r="Q32" s="1"/>
  <c r="K31"/>
  <c r="H31"/>
  <c r="O31" s="1"/>
  <c r="S31" s="1"/>
  <c r="N31"/>
  <c r="R31" s="1"/>
  <c r="K30"/>
  <c r="H30"/>
  <c r="O30" s="1"/>
  <c r="S30" s="1"/>
  <c r="N30"/>
  <c r="R30" s="1"/>
  <c r="M30"/>
  <c r="Q30" s="1"/>
  <c r="K29"/>
  <c r="H29"/>
  <c r="O29" s="1"/>
  <c r="S29" s="1"/>
  <c r="N29"/>
  <c r="R29" s="1"/>
  <c r="K28"/>
  <c r="H28"/>
  <c r="O28" s="1"/>
  <c r="S28" s="1"/>
  <c r="N28"/>
  <c r="R28" s="1"/>
  <c r="M28"/>
  <c r="Q28" s="1"/>
  <c r="M27"/>
  <c r="Q27" s="1"/>
  <c r="K27"/>
  <c r="H27"/>
  <c r="O27" s="1"/>
  <c r="S27" s="1"/>
  <c r="N27"/>
  <c r="R27" s="1"/>
  <c r="K26"/>
  <c r="H26"/>
  <c r="O26" s="1"/>
  <c r="S26" s="1"/>
  <c r="N26"/>
  <c r="R26" s="1"/>
  <c r="M26"/>
  <c r="Q26" s="1"/>
  <c r="K25"/>
  <c r="H25"/>
  <c r="O25" s="1"/>
  <c r="S25" s="1"/>
  <c r="N25"/>
  <c r="R25" s="1"/>
  <c r="K24"/>
  <c r="H24"/>
  <c r="O24" s="1"/>
  <c r="S24" s="1"/>
  <c r="N24"/>
  <c r="R24" s="1"/>
  <c r="M24"/>
  <c r="Q24" s="1"/>
  <c r="K23"/>
  <c r="H23"/>
  <c r="O23" s="1"/>
  <c r="S23" s="1"/>
  <c r="N23"/>
  <c r="R23" s="1"/>
  <c r="K22"/>
  <c r="H22"/>
  <c r="O22" s="1"/>
  <c r="S22" s="1"/>
  <c r="N22"/>
  <c r="R22" s="1"/>
  <c r="M22"/>
  <c r="Q22" s="1"/>
  <c r="K21"/>
  <c r="H21"/>
  <c r="O21" s="1"/>
  <c r="S21" s="1"/>
  <c r="N21"/>
  <c r="R21" s="1"/>
  <c r="K20"/>
  <c r="H20"/>
  <c r="O20" s="1"/>
  <c r="S20" s="1"/>
  <c r="N20"/>
  <c r="R20" s="1"/>
  <c r="M20"/>
  <c r="Q20" s="1"/>
  <c r="K19"/>
  <c r="H19"/>
  <c r="O19" s="1"/>
  <c r="S19" s="1"/>
  <c r="N19"/>
  <c r="R19" s="1"/>
  <c r="M19"/>
  <c r="Q19" s="1"/>
  <c r="K18"/>
  <c r="H18"/>
  <c r="O18" s="1"/>
  <c r="S18" s="1"/>
  <c r="N18"/>
  <c r="R18" s="1"/>
  <c r="M18"/>
  <c r="Q18" s="1"/>
  <c r="N17"/>
  <c r="R17" s="1"/>
  <c r="K17"/>
  <c r="H17"/>
  <c r="O17" s="1"/>
  <c r="S17" s="1"/>
  <c r="J17"/>
  <c r="K16"/>
  <c r="I16"/>
  <c r="H16"/>
  <c r="O16" s="1"/>
  <c r="S16" s="1"/>
  <c r="M16"/>
  <c r="Q16" s="1"/>
  <c r="K15"/>
  <c r="H15"/>
  <c r="O15" s="1"/>
  <c r="S15" s="1"/>
  <c r="N15"/>
  <c r="R15" s="1"/>
  <c r="I15"/>
  <c r="K14"/>
  <c r="H14"/>
  <c r="O14" s="1"/>
  <c r="S14" s="1"/>
  <c r="N14"/>
  <c r="R14" s="1"/>
  <c r="M14"/>
  <c r="Q14" s="1"/>
  <c r="N13"/>
  <c r="R13" s="1"/>
  <c r="K13"/>
  <c r="H13"/>
  <c r="O13" s="1"/>
  <c r="S13" s="1"/>
  <c r="J13"/>
  <c r="I13"/>
  <c r="K12"/>
  <c r="H12"/>
  <c r="O12" s="1"/>
  <c r="S12" s="1"/>
  <c r="N12"/>
  <c r="R12" s="1"/>
  <c r="K11"/>
  <c r="H11"/>
  <c r="O11" s="1"/>
  <c r="S11" s="1"/>
  <c r="K10"/>
  <c r="H10"/>
  <c r="O10" s="1"/>
  <c r="S10" s="1"/>
  <c r="V3"/>
  <c r="V2"/>
  <c r="V1"/>
  <c r="H88" i="137"/>
  <c r="O88" s="1"/>
  <c r="S88" s="1"/>
  <c r="F88"/>
  <c r="D88"/>
  <c r="H87"/>
  <c r="O87" s="1"/>
  <c r="S87" s="1"/>
  <c r="F87"/>
  <c r="D87"/>
  <c r="H86"/>
  <c r="O86" s="1"/>
  <c r="S86" s="1"/>
  <c r="F86"/>
  <c r="D86"/>
  <c r="H85"/>
  <c r="O85" s="1"/>
  <c r="S85" s="1"/>
  <c r="F85"/>
  <c r="D85"/>
  <c r="H84"/>
  <c r="O84" s="1"/>
  <c r="S84" s="1"/>
  <c r="F84"/>
  <c r="D84"/>
  <c r="H83"/>
  <c r="O83" s="1"/>
  <c r="S83" s="1"/>
  <c r="F83"/>
  <c r="D83"/>
  <c r="H82"/>
  <c r="O82" s="1"/>
  <c r="S82" s="1"/>
  <c r="F82"/>
  <c r="D82"/>
  <c r="H81"/>
  <c r="O81" s="1"/>
  <c r="S81" s="1"/>
  <c r="F81"/>
  <c r="D81"/>
  <c r="H80"/>
  <c r="O80" s="1"/>
  <c r="S80" s="1"/>
  <c r="F80"/>
  <c r="D80"/>
  <c r="H79"/>
  <c r="O79" s="1"/>
  <c r="S79" s="1"/>
  <c r="F79"/>
  <c r="D79"/>
  <c r="H78"/>
  <c r="O78" s="1"/>
  <c r="S78" s="1"/>
  <c r="F78"/>
  <c r="H77"/>
  <c r="O77" s="1"/>
  <c r="S77" s="1"/>
  <c r="F77"/>
  <c r="H76"/>
  <c r="O76" s="1"/>
  <c r="S76" s="1"/>
  <c r="F76"/>
  <c r="D76"/>
  <c r="H75"/>
  <c r="O75" s="1"/>
  <c r="S75" s="1"/>
  <c r="F75"/>
  <c r="H74"/>
  <c r="O74" s="1"/>
  <c r="S74" s="1"/>
  <c r="F74"/>
  <c r="H73"/>
  <c r="H72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K47"/>
  <c r="H47"/>
  <c r="O47" s="1"/>
  <c r="S47" s="1"/>
  <c r="N47"/>
  <c r="R47" s="1"/>
  <c r="K46"/>
  <c r="H46"/>
  <c r="O46" s="1"/>
  <c r="S46" s="1"/>
  <c r="N46"/>
  <c r="R46" s="1"/>
  <c r="M46"/>
  <c r="Q46" s="1"/>
  <c r="K45"/>
  <c r="H45"/>
  <c r="O45" s="1"/>
  <c r="S45" s="1"/>
  <c r="M45"/>
  <c r="Q45" s="1"/>
  <c r="K44"/>
  <c r="H44"/>
  <c r="O44" s="1"/>
  <c r="S44" s="1"/>
  <c r="N44"/>
  <c r="R44" s="1"/>
  <c r="M44"/>
  <c r="Q44" s="1"/>
  <c r="K43"/>
  <c r="H43"/>
  <c r="O43" s="1"/>
  <c r="S43" s="1"/>
  <c r="N43"/>
  <c r="R43" s="1"/>
  <c r="K42"/>
  <c r="H42"/>
  <c r="O42" s="1"/>
  <c r="S42" s="1"/>
  <c r="N42"/>
  <c r="R42" s="1"/>
  <c r="M42"/>
  <c r="Q42" s="1"/>
  <c r="K41"/>
  <c r="H41"/>
  <c r="O41" s="1"/>
  <c r="S41" s="1"/>
  <c r="K40"/>
  <c r="H40"/>
  <c r="O40" s="1"/>
  <c r="S40" s="1"/>
  <c r="N40"/>
  <c r="R40" s="1"/>
  <c r="M40"/>
  <c r="Q40" s="1"/>
  <c r="K39"/>
  <c r="H39"/>
  <c r="O39" s="1"/>
  <c r="S39" s="1"/>
  <c r="N39"/>
  <c r="R39" s="1"/>
  <c r="K38"/>
  <c r="H38"/>
  <c r="O38" s="1"/>
  <c r="S38" s="1"/>
  <c r="N38"/>
  <c r="R38" s="1"/>
  <c r="M38"/>
  <c r="Q38" s="1"/>
  <c r="K37"/>
  <c r="H37"/>
  <c r="M37"/>
  <c r="Q37" s="1"/>
  <c r="K36"/>
  <c r="H36"/>
  <c r="O36" s="1"/>
  <c r="S36" s="1"/>
  <c r="N36"/>
  <c r="R36" s="1"/>
  <c r="M36"/>
  <c r="Q36" s="1"/>
  <c r="K35"/>
  <c r="H35"/>
  <c r="O35" s="1"/>
  <c r="S35" s="1"/>
  <c r="N35"/>
  <c r="R35" s="1"/>
  <c r="K34"/>
  <c r="H34"/>
  <c r="O34" s="1"/>
  <c r="S34" s="1"/>
  <c r="N34"/>
  <c r="R34" s="1"/>
  <c r="M34"/>
  <c r="Q34" s="1"/>
  <c r="K33"/>
  <c r="H33"/>
  <c r="O33" s="1"/>
  <c r="S33" s="1"/>
  <c r="M33"/>
  <c r="Q33" s="1"/>
  <c r="K32"/>
  <c r="H32"/>
  <c r="O32" s="1"/>
  <c r="S32" s="1"/>
  <c r="N32"/>
  <c r="R32" s="1"/>
  <c r="M32"/>
  <c r="Q32" s="1"/>
  <c r="K31"/>
  <c r="H31"/>
  <c r="O31" s="1"/>
  <c r="S31" s="1"/>
  <c r="N31"/>
  <c r="R31" s="1"/>
  <c r="K30"/>
  <c r="H30"/>
  <c r="O30" s="1"/>
  <c r="S30" s="1"/>
  <c r="N30"/>
  <c r="R30" s="1"/>
  <c r="M30"/>
  <c r="Q30" s="1"/>
  <c r="K29"/>
  <c r="H29"/>
  <c r="O29" s="1"/>
  <c r="S29" s="1"/>
  <c r="M29"/>
  <c r="Q29" s="1"/>
  <c r="K28"/>
  <c r="H28"/>
  <c r="O28" s="1"/>
  <c r="S28" s="1"/>
  <c r="N28"/>
  <c r="R28" s="1"/>
  <c r="M28"/>
  <c r="Q28" s="1"/>
  <c r="K27"/>
  <c r="H27"/>
  <c r="O27" s="1"/>
  <c r="S27" s="1"/>
  <c r="N27"/>
  <c r="R27" s="1"/>
  <c r="K26"/>
  <c r="H26"/>
  <c r="O26" s="1"/>
  <c r="S26" s="1"/>
  <c r="N26"/>
  <c r="R26" s="1"/>
  <c r="M26"/>
  <c r="Q26" s="1"/>
  <c r="K25"/>
  <c r="H25"/>
  <c r="O25" s="1"/>
  <c r="S25" s="1"/>
  <c r="K24"/>
  <c r="H24"/>
  <c r="O24" s="1"/>
  <c r="S24" s="1"/>
  <c r="N24"/>
  <c r="R24" s="1"/>
  <c r="M24"/>
  <c r="Q24" s="1"/>
  <c r="K23"/>
  <c r="H23"/>
  <c r="O23" s="1"/>
  <c r="S23" s="1"/>
  <c r="N23"/>
  <c r="R23" s="1"/>
  <c r="K22"/>
  <c r="H22"/>
  <c r="O22" s="1"/>
  <c r="S22" s="1"/>
  <c r="N22"/>
  <c r="R22" s="1"/>
  <c r="M22"/>
  <c r="Q22" s="1"/>
  <c r="K21"/>
  <c r="H21"/>
  <c r="O21" s="1"/>
  <c r="S21" s="1"/>
  <c r="K20"/>
  <c r="H20"/>
  <c r="O20" s="1"/>
  <c r="S20" s="1"/>
  <c r="N20"/>
  <c r="R20" s="1"/>
  <c r="M20"/>
  <c r="Q20" s="1"/>
  <c r="M19"/>
  <c r="Q19" s="1"/>
  <c r="K19"/>
  <c r="H19"/>
  <c r="O19" s="1"/>
  <c r="S19" s="1"/>
  <c r="N19"/>
  <c r="R19" s="1"/>
  <c r="K18"/>
  <c r="H18"/>
  <c r="O18" s="1"/>
  <c r="S18" s="1"/>
  <c r="M18"/>
  <c r="Q18" s="1"/>
  <c r="K17"/>
  <c r="H17"/>
  <c r="O17" s="1"/>
  <c r="S17" s="1"/>
  <c r="I17"/>
  <c r="M17"/>
  <c r="Q17" s="1"/>
  <c r="K16"/>
  <c r="H16"/>
  <c r="O16" s="1"/>
  <c r="S16" s="1"/>
  <c r="N16"/>
  <c r="R16" s="1"/>
  <c r="M16"/>
  <c r="Q16" s="1"/>
  <c r="K15"/>
  <c r="H15"/>
  <c r="O15" s="1"/>
  <c r="S15" s="1"/>
  <c r="N15"/>
  <c r="R15" s="1"/>
  <c r="K14"/>
  <c r="H14"/>
  <c r="O14" s="1"/>
  <c r="S14" s="1"/>
  <c r="N14"/>
  <c r="R14" s="1"/>
  <c r="M14"/>
  <c r="Q14" s="1"/>
  <c r="K13"/>
  <c r="H13"/>
  <c r="O13" s="1"/>
  <c r="S13" s="1"/>
  <c r="K12"/>
  <c r="H12"/>
  <c r="O12" s="1"/>
  <c r="S12" s="1"/>
  <c r="N12"/>
  <c r="R12" s="1"/>
  <c r="M12"/>
  <c r="Q12" s="1"/>
  <c r="K11"/>
  <c r="H11"/>
  <c r="O11" s="1"/>
  <c r="S11" s="1"/>
  <c r="K10"/>
  <c r="H10"/>
  <c r="O10" s="1"/>
  <c r="S10" s="1"/>
  <c r="D10"/>
  <c r="V3"/>
  <c r="V2"/>
  <c r="V1"/>
  <c r="O59" i="139" l="1"/>
  <c r="S59" s="1"/>
  <c r="L59"/>
  <c r="P59" s="1"/>
  <c r="T59" s="1"/>
  <c r="M80"/>
  <c r="Q80" s="1"/>
  <c r="L80"/>
  <c r="P80" s="1"/>
  <c r="T80" s="1"/>
  <c r="M86" i="137"/>
  <c r="Q86" s="1"/>
  <c r="L86"/>
  <c r="P86" s="1"/>
  <c r="T86" s="1"/>
  <c r="O51" i="139"/>
  <c r="S51" s="1"/>
  <c r="L51"/>
  <c r="P51" s="1"/>
  <c r="T51" s="1"/>
  <c r="M87"/>
  <c r="Q87" s="1"/>
  <c r="L87"/>
  <c r="P87" s="1"/>
  <c r="T87" s="1"/>
  <c r="J82" i="137"/>
  <c r="N82"/>
  <c r="R82" s="1"/>
  <c r="O70"/>
  <c r="S70" s="1"/>
  <c r="L70"/>
  <c r="P70" s="1"/>
  <c r="T70" s="1"/>
  <c r="O54" i="139"/>
  <c r="S54" s="1"/>
  <c r="L54"/>
  <c r="P54" s="1"/>
  <c r="T54" s="1"/>
  <c r="O66" i="137"/>
  <c r="S66" s="1"/>
  <c r="L66"/>
  <c r="P66" s="1"/>
  <c r="T66" s="1"/>
  <c r="M88" i="139"/>
  <c r="Q88" s="1"/>
  <c r="L88"/>
  <c r="P88" s="1"/>
  <c r="T88" s="1"/>
  <c r="N75"/>
  <c r="R75" s="1"/>
  <c r="J75"/>
  <c r="M85" i="137"/>
  <c r="Q85" s="1"/>
  <c r="L85"/>
  <c r="P85" s="1"/>
  <c r="T85" s="1"/>
  <c r="J88" i="139"/>
  <c r="N88"/>
  <c r="R88" s="1"/>
  <c r="N83" i="137"/>
  <c r="R83" s="1"/>
  <c r="J83"/>
  <c r="N87" i="139"/>
  <c r="R87" s="1"/>
  <c r="J87"/>
  <c r="D161" i="149"/>
  <c r="O58" i="139"/>
  <c r="S58" s="1"/>
  <c r="L58"/>
  <c r="P58" s="1"/>
  <c r="T58" s="1"/>
  <c r="M79"/>
  <c r="Q79" s="1"/>
  <c r="L79"/>
  <c r="P79" s="1"/>
  <c r="T79" s="1"/>
  <c r="M85"/>
  <c r="Q85" s="1"/>
  <c r="L85"/>
  <c r="P85" s="1"/>
  <c r="T85" s="1"/>
  <c r="O49"/>
  <c r="S49" s="1"/>
  <c r="L49"/>
  <c r="P49" s="1"/>
  <c r="T49" s="1"/>
  <c r="O60" i="137"/>
  <c r="S60" s="1"/>
  <c r="L60"/>
  <c r="P60" s="1"/>
  <c r="T60" s="1"/>
  <c r="O48" i="139"/>
  <c r="S48" s="1"/>
  <c r="L48"/>
  <c r="P48" s="1"/>
  <c r="T48" s="1"/>
  <c r="N80" i="137"/>
  <c r="R80" s="1"/>
  <c r="J80"/>
  <c r="O68"/>
  <c r="S68" s="1"/>
  <c r="L68"/>
  <c r="P68" s="1"/>
  <c r="T68" s="1"/>
  <c r="O50" i="139"/>
  <c r="S50" s="1"/>
  <c r="L50"/>
  <c r="P50" s="1"/>
  <c r="T50" s="1"/>
  <c r="O63" i="137"/>
  <c r="S63" s="1"/>
  <c r="L63"/>
  <c r="P63" s="1"/>
  <c r="T63" s="1"/>
  <c r="N85" i="139"/>
  <c r="R85" s="1"/>
  <c r="J85"/>
  <c r="O72"/>
  <c r="S72" s="1"/>
  <c r="L72"/>
  <c r="P72" s="1"/>
  <c r="T72" s="1"/>
  <c r="O55"/>
  <c r="S55" s="1"/>
  <c r="L55"/>
  <c r="P55" s="1"/>
  <c r="T55" s="1"/>
  <c r="O69" i="137"/>
  <c r="S69" s="1"/>
  <c r="L69"/>
  <c r="P69" s="1"/>
  <c r="T69" s="1"/>
  <c r="N76" i="139"/>
  <c r="R76" s="1"/>
  <c r="J76"/>
  <c r="O74"/>
  <c r="S74" s="1"/>
  <c r="L74"/>
  <c r="P74" s="1"/>
  <c r="T74" s="1"/>
  <c r="O73" i="137"/>
  <c r="S73" s="1"/>
  <c r="L73"/>
  <c r="P73" s="1"/>
  <c r="T73" s="1"/>
  <c r="O56" i="139"/>
  <c r="S56" s="1"/>
  <c r="L56"/>
  <c r="P56" s="1"/>
  <c r="T56" s="1"/>
  <c r="N84" i="137"/>
  <c r="R84" s="1"/>
  <c r="J84"/>
  <c r="N79" i="139"/>
  <c r="R79" s="1"/>
  <c r="J79"/>
  <c r="M84" i="137"/>
  <c r="Q84" s="1"/>
  <c r="L84"/>
  <c r="P84" s="1"/>
  <c r="T84" s="1"/>
  <c r="O59"/>
  <c r="S59" s="1"/>
  <c r="L59"/>
  <c r="P59" s="1"/>
  <c r="T59" s="1"/>
  <c r="M75" i="139"/>
  <c r="Q75" s="1"/>
  <c r="L75"/>
  <c r="P75" s="1"/>
  <c r="T75" s="1"/>
  <c r="O57" i="137"/>
  <c r="S57" s="1"/>
  <c r="L57"/>
  <c r="P57" s="1"/>
  <c r="T57" s="1"/>
  <c r="O57" i="139"/>
  <c r="S57" s="1"/>
  <c r="L57"/>
  <c r="P57" s="1"/>
  <c r="T57" s="1"/>
  <c r="N85" i="137"/>
  <c r="R85" s="1"/>
  <c r="J85"/>
  <c r="O64"/>
  <c r="S64" s="1"/>
  <c r="L64"/>
  <c r="P64" s="1"/>
  <c r="T64" s="1"/>
  <c r="L86" i="139"/>
  <c r="P86" s="1"/>
  <c r="T86" s="1"/>
  <c r="M86"/>
  <c r="Q86" s="1"/>
  <c r="O73"/>
  <c r="S73" s="1"/>
  <c r="L73"/>
  <c r="P73" s="1"/>
  <c r="T73" s="1"/>
  <c r="M80" i="137"/>
  <c r="Q80" s="1"/>
  <c r="L80"/>
  <c r="P80" s="1"/>
  <c r="T80" s="1"/>
  <c r="M76" i="139"/>
  <c r="Q76" s="1"/>
  <c r="L76"/>
  <c r="P76" s="1"/>
  <c r="T76" s="1"/>
  <c r="O55" i="137"/>
  <c r="S55" s="1"/>
  <c r="L55"/>
  <c r="P55" s="1"/>
  <c r="T55" s="1"/>
  <c r="O51"/>
  <c r="S51" s="1"/>
  <c r="L51"/>
  <c r="P51" s="1"/>
  <c r="T51" s="1"/>
  <c r="O67" i="139"/>
  <c r="S67" s="1"/>
  <c r="L67"/>
  <c r="P67" s="1"/>
  <c r="T67" s="1"/>
  <c r="N77" i="137"/>
  <c r="R77" s="1"/>
  <c r="J77"/>
  <c r="L77"/>
  <c r="P77" s="1"/>
  <c r="T77" s="1"/>
  <c r="O63" i="139"/>
  <c r="S63" s="1"/>
  <c r="L63"/>
  <c r="P63" s="1"/>
  <c r="T63" s="1"/>
  <c r="O62"/>
  <c r="S62" s="1"/>
  <c r="L62"/>
  <c r="P62" s="1"/>
  <c r="T62" s="1"/>
  <c r="N81"/>
  <c r="R81" s="1"/>
  <c r="J81"/>
  <c r="M78"/>
  <c r="Q78" s="1"/>
  <c r="L78"/>
  <c r="P78" s="1"/>
  <c r="T78" s="1"/>
  <c r="M77"/>
  <c r="Q77" s="1"/>
  <c r="L77"/>
  <c r="P77" s="1"/>
  <c r="T77" s="1"/>
  <c r="M82" i="137"/>
  <c r="Q82" s="1"/>
  <c r="L82"/>
  <c r="P82" s="1"/>
  <c r="T82" s="1"/>
  <c r="O58"/>
  <c r="S58" s="1"/>
  <c r="L58"/>
  <c r="P58" s="1"/>
  <c r="T58" s="1"/>
  <c r="O56"/>
  <c r="S56" s="1"/>
  <c r="L56"/>
  <c r="P56" s="1"/>
  <c r="T56" s="1"/>
  <c r="N84" i="139"/>
  <c r="R84" s="1"/>
  <c r="J84"/>
  <c r="M84"/>
  <c r="Q84" s="1"/>
  <c r="L84"/>
  <c r="P84" s="1"/>
  <c r="T84" s="1"/>
  <c r="O53" i="137"/>
  <c r="S53" s="1"/>
  <c r="L53"/>
  <c r="P53" s="1"/>
  <c r="T53" s="1"/>
  <c r="O69" i="139"/>
  <c r="S69" s="1"/>
  <c r="L69"/>
  <c r="P69" s="1"/>
  <c r="T69" s="1"/>
  <c r="M79" i="137"/>
  <c r="Q79" s="1"/>
  <c r="L79"/>
  <c r="P79" s="1"/>
  <c r="T79" s="1"/>
  <c r="O68" i="139"/>
  <c r="S68" s="1"/>
  <c r="L68"/>
  <c r="P68" s="1"/>
  <c r="T68" s="1"/>
  <c r="O66"/>
  <c r="S66" s="1"/>
  <c r="L66"/>
  <c r="P66" s="1"/>
  <c r="T66" s="1"/>
  <c r="O49" i="137"/>
  <c r="S49" s="1"/>
  <c r="L49"/>
  <c r="P49" s="1"/>
  <c r="T49" s="1"/>
  <c r="J82" i="139"/>
  <c r="N82"/>
  <c r="R82" s="1"/>
  <c r="N88" i="137"/>
  <c r="R88" s="1"/>
  <c r="J88"/>
  <c r="O64" i="139"/>
  <c r="S64" s="1"/>
  <c r="L64"/>
  <c r="P64" s="1"/>
  <c r="T64" s="1"/>
  <c r="M82"/>
  <c r="Q82" s="1"/>
  <c r="L82"/>
  <c r="P82" s="1"/>
  <c r="T82" s="1"/>
  <c r="N76" i="137"/>
  <c r="R76" s="1"/>
  <c r="J76"/>
  <c r="M76"/>
  <c r="Q76" s="1"/>
  <c r="L76"/>
  <c r="P76" s="1"/>
  <c r="T76" s="1"/>
  <c r="N87"/>
  <c r="R87" s="1"/>
  <c r="J87"/>
  <c r="O61" i="139"/>
  <c r="S61" s="1"/>
  <c r="L61"/>
  <c r="P61" s="1"/>
  <c r="T61" s="1"/>
  <c r="M81"/>
  <c r="Q81" s="1"/>
  <c r="L81"/>
  <c r="P81" s="1"/>
  <c r="T81" s="1"/>
  <c r="D156" i="149"/>
  <c r="J86" i="137"/>
  <c r="N86"/>
  <c r="R86" s="1"/>
  <c r="N78" i="139"/>
  <c r="R78" s="1"/>
  <c r="J78"/>
  <c r="O67" i="137"/>
  <c r="S67" s="1"/>
  <c r="L67"/>
  <c r="P67" s="1"/>
  <c r="T67" s="1"/>
  <c r="O52" i="139"/>
  <c r="S52" s="1"/>
  <c r="L52"/>
  <c r="P52" s="1"/>
  <c r="T52" s="1"/>
  <c r="M81" i="137"/>
  <c r="Q81" s="1"/>
  <c r="L81"/>
  <c r="P81" s="1"/>
  <c r="T81" s="1"/>
  <c r="O71" i="139"/>
  <c r="S71" s="1"/>
  <c r="L71"/>
  <c r="P71" s="1"/>
  <c r="T71" s="1"/>
  <c r="O54" i="137"/>
  <c r="S54" s="1"/>
  <c r="L54"/>
  <c r="P54" s="1"/>
  <c r="T54" s="1"/>
  <c r="O70" i="139"/>
  <c r="S70" s="1"/>
  <c r="L70"/>
  <c r="P70" s="1"/>
  <c r="T70" s="1"/>
  <c r="J79" i="137"/>
  <c r="N79"/>
  <c r="R79" s="1"/>
  <c r="O52"/>
  <c r="S52" s="1"/>
  <c r="L52"/>
  <c r="P52" s="1"/>
  <c r="T52" s="1"/>
  <c r="N83" i="139"/>
  <c r="R83" s="1"/>
  <c r="J83"/>
  <c r="M83"/>
  <c r="Q83" s="1"/>
  <c r="L83"/>
  <c r="P83" s="1"/>
  <c r="T83" s="1"/>
  <c r="O50" i="137"/>
  <c r="S50" s="1"/>
  <c r="L50"/>
  <c r="P50" s="1"/>
  <c r="T50" s="1"/>
  <c r="N78"/>
  <c r="R78" s="1"/>
  <c r="J78"/>
  <c r="L78"/>
  <c r="P78" s="1"/>
  <c r="T78" s="1"/>
  <c r="O65" i="139"/>
  <c r="S65" s="1"/>
  <c r="L65"/>
  <c r="P65" s="1"/>
  <c r="T65" s="1"/>
  <c r="O48" i="137"/>
  <c r="S48" s="1"/>
  <c r="L48"/>
  <c r="P48" s="1"/>
  <c r="T48" s="1"/>
  <c r="M88"/>
  <c r="Q88" s="1"/>
  <c r="L88"/>
  <c r="P88" s="1"/>
  <c r="T88" s="1"/>
  <c r="M87"/>
  <c r="Q87" s="1"/>
  <c r="L87"/>
  <c r="P87" s="1"/>
  <c r="T87" s="1"/>
  <c r="N74"/>
  <c r="R74" s="1"/>
  <c r="J74"/>
  <c r="L74"/>
  <c r="P74" s="1"/>
  <c r="T74" s="1"/>
  <c r="O72"/>
  <c r="S72" s="1"/>
  <c r="L72"/>
  <c r="P72" s="1"/>
  <c r="T72" s="1"/>
  <c r="O53" i="139"/>
  <c r="S53" s="1"/>
  <c r="L53"/>
  <c r="P53" s="1"/>
  <c r="T53" s="1"/>
  <c r="J77"/>
  <c r="N77"/>
  <c r="R77" s="1"/>
  <c r="O65" i="137"/>
  <c r="S65" s="1"/>
  <c r="L65"/>
  <c r="P65" s="1"/>
  <c r="T65" s="1"/>
  <c r="M83"/>
  <c r="Q83" s="1"/>
  <c r="L83"/>
  <c r="P83" s="1"/>
  <c r="T83" s="1"/>
  <c r="O62"/>
  <c r="S62" s="1"/>
  <c r="L62"/>
  <c r="P62" s="1"/>
  <c r="T62" s="1"/>
  <c r="O61"/>
  <c r="S61" s="1"/>
  <c r="L61"/>
  <c r="P61" s="1"/>
  <c r="T61" s="1"/>
  <c r="J86" i="139"/>
  <c r="N86"/>
  <c r="R86" s="1"/>
  <c r="N81" i="137"/>
  <c r="R81" s="1"/>
  <c r="J81"/>
  <c r="J75"/>
  <c r="N75"/>
  <c r="R75" s="1"/>
  <c r="L75"/>
  <c r="P75" s="1"/>
  <c r="T75" s="1"/>
  <c r="O60" i="139"/>
  <c r="S60" s="1"/>
  <c r="L60"/>
  <c r="P60" s="1"/>
  <c r="T60" s="1"/>
  <c r="N80"/>
  <c r="R80" s="1"/>
  <c r="J80"/>
  <c r="D164" i="149"/>
  <c r="D162"/>
  <c r="L164" i="86"/>
  <c r="P164" s="1"/>
  <c r="T164" s="1"/>
  <c r="L165"/>
  <c r="P165" s="1"/>
  <c r="T165" s="1"/>
  <c r="M161"/>
  <c r="Q161" s="1"/>
  <c r="N162"/>
  <c r="R162" s="1"/>
  <c r="J162"/>
  <c r="L168"/>
  <c r="P168" s="1"/>
  <c r="T168" s="1"/>
  <c r="N160"/>
  <c r="R160" s="1"/>
  <c r="J160"/>
  <c r="M160"/>
  <c r="Q160" s="1"/>
  <c r="L169"/>
  <c r="P169" s="1"/>
  <c r="T169" s="1"/>
  <c r="L166"/>
  <c r="P166" s="1"/>
  <c r="T166" s="1"/>
  <c r="J161"/>
  <c r="N161"/>
  <c r="R161" s="1"/>
  <c r="M162"/>
  <c r="Q162" s="1"/>
  <c r="L170"/>
  <c r="P170" s="1"/>
  <c r="T170" s="1"/>
  <c r="L167"/>
  <c r="P167" s="1"/>
  <c r="T167" s="1"/>
  <c r="J87" i="141"/>
  <c r="N87"/>
  <c r="R87" s="1"/>
  <c r="M87"/>
  <c r="Q87" s="1"/>
  <c r="L87"/>
  <c r="P87" s="1"/>
  <c r="T87" s="1"/>
  <c r="N87" i="140"/>
  <c r="R87" s="1"/>
  <c r="J87"/>
  <c r="M87"/>
  <c r="Q87" s="1"/>
  <c r="L87"/>
  <c r="P87" s="1"/>
  <c r="T87" s="1"/>
  <c r="M88" i="141"/>
  <c r="Q88" s="1"/>
  <c r="L88"/>
  <c r="P88" s="1"/>
  <c r="T88" s="1"/>
  <c r="J88"/>
  <c r="M88" i="140"/>
  <c r="Q88" s="1"/>
  <c r="L88"/>
  <c r="P88" s="1"/>
  <c r="T88" s="1"/>
  <c r="J88"/>
  <c r="J85"/>
  <c r="I79" i="139"/>
  <c r="P168" i="149"/>
  <c r="L58" i="141"/>
  <c r="P58" s="1"/>
  <c r="T58" s="1"/>
  <c r="P169" i="85"/>
  <c r="T169" s="1"/>
  <c r="J11" i="140"/>
  <c r="I77"/>
  <c r="M77"/>
  <c r="Q77" s="1"/>
  <c r="J77"/>
  <c r="L41" i="139"/>
  <c r="L165" i="149" s="1"/>
  <c r="I85" i="139"/>
  <c r="I83"/>
  <c r="I81" i="140"/>
  <c r="AU2"/>
  <c r="P155" i="149"/>
  <c r="AC44" i="126"/>
  <c r="AD44" s="1"/>
  <c r="AC41"/>
  <c r="AD41" s="1"/>
  <c r="AC47"/>
  <c r="AD47" s="1"/>
  <c r="P177" i="85"/>
  <c r="T177" s="1"/>
  <c r="C155" i="149"/>
  <c r="C164"/>
  <c r="P26" i="142"/>
  <c r="T26" s="1"/>
  <c r="O165" i="149"/>
  <c r="P30" i="144"/>
  <c r="T30" s="1"/>
  <c r="Q168" i="149"/>
  <c r="P10" i="144"/>
  <c r="T10" s="1"/>
  <c r="Q155" i="149"/>
  <c r="J81" i="140"/>
  <c r="P181" i="85"/>
  <c r="T181" s="1"/>
  <c r="C157" i="149"/>
  <c r="C167"/>
  <c r="P26" i="144"/>
  <c r="T26" s="1"/>
  <c r="Q165" i="149"/>
  <c r="C165"/>
  <c r="I68" i="140"/>
  <c r="C160" i="149"/>
  <c r="P10" i="142"/>
  <c r="T10" s="1"/>
  <c r="O155" i="149"/>
  <c r="P22" i="144"/>
  <c r="T22" s="1"/>
  <c r="Q163" i="149"/>
  <c r="P28" i="143"/>
  <c r="T28" s="1"/>
  <c r="P167" i="149"/>
  <c r="P18" i="144"/>
  <c r="T18" s="1"/>
  <c r="Q161" i="149"/>
  <c r="P14" i="143"/>
  <c r="T14" s="1"/>
  <c r="P157" i="149"/>
  <c r="P210" i="84"/>
  <c r="T210" s="1"/>
  <c r="F167" i="149"/>
  <c r="N85" i="140"/>
  <c r="R85" s="1"/>
  <c r="D153" i="149"/>
  <c r="P27" i="142"/>
  <c r="T27" s="1"/>
  <c r="O167" i="149"/>
  <c r="J82" i="140"/>
  <c r="D155" i="149"/>
  <c r="P18" i="143"/>
  <c r="T18" s="1"/>
  <c r="P160" i="149"/>
  <c r="L54" i="141"/>
  <c r="P54" s="1"/>
  <c r="T54" s="1"/>
  <c r="J77"/>
  <c r="P173" i="85"/>
  <c r="T173" s="1"/>
  <c r="C153" i="149"/>
  <c r="D157"/>
  <c r="P16" i="143"/>
  <c r="T16" s="1"/>
  <c r="P158" i="149"/>
  <c r="C161"/>
  <c r="I82" i="140"/>
  <c r="D160" i="149"/>
  <c r="P12" i="143"/>
  <c r="T12" s="1"/>
  <c r="P156" i="149"/>
  <c r="C168"/>
  <c r="AU3" i="140"/>
  <c r="M58" i="141"/>
  <c r="Q58" s="1"/>
  <c r="P171" i="85"/>
  <c r="T171" s="1"/>
  <c r="C151" i="149"/>
  <c r="P14" i="142"/>
  <c r="T14" s="1"/>
  <c r="O157" i="149"/>
  <c r="I61" i="140"/>
  <c r="P175" i="85"/>
  <c r="T175" s="1"/>
  <c r="C154" i="149"/>
  <c r="P15" i="144"/>
  <c r="T15" s="1"/>
  <c r="Q158" i="149"/>
  <c r="I69" i="139"/>
  <c r="J61" i="140"/>
  <c r="N82"/>
  <c r="R82" s="1"/>
  <c r="P12" i="144"/>
  <c r="T12" s="1"/>
  <c r="Q156" i="149"/>
  <c r="P28" i="144"/>
  <c r="T28" s="1"/>
  <c r="Q167" i="149"/>
  <c r="J57" i="140"/>
  <c r="P29" i="142"/>
  <c r="T29" s="1"/>
  <c r="O168" i="149"/>
  <c r="P27" i="143"/>
  <c r="T27" s="1"/>
  <c r="P165" i="149"/>
  <c r="P24" i="144"/>
  <c r="T24" s="1"/>
  <c r="Q164" i="149"/>
  <c r="I65" i="139"/>
  <c r="P191" i="84"/>
  <c r="T191" s="1"/>
  <c r="F155" i="149"/>
  <c r="D154"/>
  <c r="P179" i="85"/>
  <c r="T179" s="1"/>
  <c r="C156" i="149"/>
  <c r="P23" i="143"/>
  <c r="T23" s="1"/>
  <c r="P163" i="149"/>
  <c r="P20" i="144"/>
  <c r="T20" s="1"/>
  <c r="Q162" i="149"/>
  <c r="P195" i="84"/>
  <c r="T195" s="1"/>
  <c r="F157" i="149"/>
  <c r="P183" i="85"/>
  <c r="T183" s="1"/>
  <c r="C158" i="149"/>
  <c r="P12" i="142"/>
  <c r="T12" s="1"/>
  <c r="O156" i="149"/>
  <c r="P19" i="143"/>
  <c r="T19" s="1"/>
  <c r="P161" i="149"/>
  <c r="P15" i="142"/>
  <c r="T15" s="1"/>
  <c r="O158" i="149"/>
  <c r="D163"/>
  <c r="P199" i="84"/>
  <c r="T199" s="1"/>
  <c r="F160" i="149"/>
  <c r="P164"/>
  <c r="P25" i="143"/>
  <c r="T25" s="1"/>
  <c r="C163" i="149"/>
  <c r="P17" i="142"/>
  <c r="T17" s="1"/>
  <c r="O160" i="149"/>
  <c r="P21" i="143"/>
  <c r="T21" s="1"/>
  <c r="P162" i="149"/>
  <c r="D158"/>
  <c r="P18" i="142"/>
  <c r="T18" s="1"/>
  <c r="O161" i="149"/>
  <c r="I85" i="141"/>
  <c r="P24" i="142"/>
  <c r="T24" s="1"/>
  <c r="O164" i="149"/>
  <c r="P189" i="84"/>
  <c r="T189" s="1"/>
  <c r="F154" i="149"/>
  <c r="P20" i="142"/>
  <c r="T20" s="1"/>
  <c r="O162" i="149"/>
  <c r="P193" i="84"/>
  <c r="T193" s="1"/>
  <c r="F156" i="149"/>
  <c r="P17" i="144"/>
  <c r="T17" s="1"/>
  <c r="Q160" i="149"/>
  <c r="L47" i="139"/>
  <c r="L169" i="149" s="1"/>
  <c r="P197" i="84"/>
  <c r="T197" s="1"/>
  <c r="F158" i="149"/>
  <c r="C162"/>
  <c r="P22" i="142"/>
  <c r="T22" s="1"/>
  <c r="O163" i="149"/>
  <c r="P31" i="142"/>
  <c r="T31" s="1"/>
  <c r="O169" i="149"/>
  <c r="P32" i="143"/>
  <c r="T32" s="1"/>
  <c r="P169" i="149"/>
  <c r="P32" i="144"/>
  <c r="T32" s="1"/>
  <c r="Q169" i="149"/>
  <c r="L45" i="139"/>
  <c r="L35"/>
  <c r="L35" i="137"/>
  <c r="L31"/>
  <c r="P31" s="1"/>
  <c r="T31" s="1"/>
  <c r="AG3" i="144"/>
  <c r="W2" s="1"/>
  <c r="AG7" i="143"/>
  <c r="AG4"/>
  <c r="W3" s="1"/>
  <c r="AG8"/>
  <c r="AG3"/>
  <c r="W2" s="1"/>
  <c r="AG2"/>
  <c r="W1" s="1"/>
  <c r="AG8" i="142"/>
  <c r="AS6" i="144"/>
  <c r="R46" i="126" s="1"/>
  <c r="AR6" i="144"/>
  <c r="Q46" i="126" s="1"/>
  <c r="AQ6" i="144"/>
  <c r="P46" i="126" s="1"/>
  <c r="AP6" i="144"/>
  <c r="O46" i="126" s="1"/>
  <c r="AO6" i="144"/>
  <c r="N46" i="126" s="1"/>
  <c r="AN6" i="144"/>
  <c r="M46" i="126" s="1"/>
  <c r="AM6" i="144"/>
  <c r="L46" i="126" s="1"/>
  <c r="AL6" i="144"/>
  <c r="K46" i="126" s="1"/>
  <c r="AK6" i="144"/>
  <c r="J46" i="126" s="1"/>
  <c r="AJ6" i="144"/>
  <c r="I46" i="126" s="1"/>
  <c r="AI6" i="144"/>
  <c r="H46" i="126" s="1"/>
  <c r="AH6" i="144"/>
  <c r="G46" i="126" s="1"/>
  <c r="AU6" i="144"/>
  <c r="T46" i="126" s="1"/>
  <c r="AT6" i="144"/>
  <c r="S46" i="126" s="1"/>
  <c r="AG7" i="144"/>
  <c r="AG8"/>
  <c r="AG2"/>
  <c r="W1" s="1"/>
  <c r="AG9"/>
  <c r="AG4"/>
  <c r="W3" s="1"/>
  <c r="AM5"/>
  <c r="L45" i="126" s="1"/>
  <c r="AL5" i="144"/>
  <c r="K45" i="126" s="1"/>
  <c r="AK5" i="144"/>
  <c r="J45" i="126" s="1"/>
  <c r="AJ5" i="144"/>
  <c r="I45" i="126" s="1"/>
  <c r="AI5" i="144"/>
  <c r="H45" i="126" s="1"/>
  <c r="AH5" i="144"/>
  <c r="G45" i="126" s="1"/>
  <c r="P63" i="144"/>
  <c r="T63" s="1"/>
  <c r="AU5"/>
  <c r="T45" i="126" s="1"/>
  <c r="AT5" i="144"/>
  <c r="S45" i="126" s="1"/>
  <c r="AS5" i="144"/>
  <c r="R45" i="126" s="1"/>
  <c r="AO5" i="144"/>
  <c r="N45" i="126" s="1"/>
  <c r="AR5" i="144"/>
  <c r="Q45" i="126" s="1"/>
  <c r="AQ5" i="144"/>
  <c r="P45" i="126" s="1"/>
  <c r="AP5" i="144"/>
  <c r="O45" i="126" s="1"/>
  <c r="AN5" i="144"/>
  <c r="M45" i="126" s="1"/>
  <c r="AG9" i="143"/>
  <c r="AM5"/>
  <c r="L42" i="126" s="1"/>
  <c r="AL5" i="143"/>
  <c r="K42" i="126" s="1"/>
  <c r="AN5" i="143"/>
  <c r="M42" i="126" s="1"/>
  <c r="AK5" i="143"/>
  <c r="J42" i="126" s="1"/>
  <c r="AJ5" i="143"/>
  <c r="I42" i="126" s="1"/>
  <c r="AI5" i="143"/>
  <c r="H42" i="126" s="1"/>
  <c r="AQ5" i="143"/>
  <c r="P42" i="126" s="1"/>
  <c r="AH5" i="143"/>
  <c r="G42" i="126" s="1"/>
  <c r="P64" i="143"/>
  <c r="T64" s="1"/>
  <c r="AU5"/>
  <c r="T42" i="126" s="1"/>
  <c r="AT5" i="143"/>
  <c r="S42" i="126" s="1"/>
  <c r="AS5" i="143"/>
  <c r="R42" i="126" s="1"/>
  <c r="AR5" i="143"/>
  <c r="Q42" i="126" s="1"/>
  <c r="AP5" i="143"/>
  <c r="O42" i="126" s="1"/>
  <c r="AO5" i="143"/>
  <c r="N42" i="126" s="1"/>
  <c r="AS6" i="143"/>
  <c r="R43" i="126" s="1"/>
  <c r="AT6" i="143"/>
  <c r="S43" i="126" s="1"/>
  <c r="AR6" i="143"/>
  <c r="Q43" i="126" s="1"/>
  <c r="AQ6" i="143"/>
  <c r="P43" i="126" s="1"/>
  <c r="AP6" i="143"/>
  <c r="O43" i="126" s="1"/>
  <c r="AO6" i="143"/>
  <c r="N43" i="126" s="1"/>
  <c r="AN6" i="143"/>
  <c r="M43" i="126" s="1"/>
  <c r="AM6" i="143"/>
  <c r="L43" i="126" s="1"/>
  <c r="AL6" i="143"/>
  <c r="K43" i="126" s="1"/>
  <c r="AK6" i="143"/>
  <c r="J43" i="126" s="1"/>
  <c r="AJ6" i="143"/>
  <c r="I43" i="126" s="1"/>
  <c r="AI6" i="143"/>
  <c r="H43" i="126" s="1"/>
  <c r="AH6" i="143"/>
  <c r="G43" i="126" s="1"/>
  <c r="AU6" i="143"/>
  <c r="T43" i="126" s="1"/>
  <c r="AN5" i="142"/>
  <c r="M39" i="126" s="1"/>
  <c r="AG2" i="142"/>
  <c r="W1" s="1"/>
  <c r="AG7"/>
  <c r="AQ6"/>
  <c r="P40" i="126" s="1"/>
  <c r="AP6" i="142"/>
  <c r="O40" i="126" s="1"/>
  <c r="AO6" i="142"/>
  <c r="N40" i="126" s="1"/>
  <c r="AN6" i="142"/>
  <c r="M40" i="126" s="1"/>
  <c r="AM6" i="142"/>
  <c r="L40" i="126" s="1"/>
  <c r="AL6" i="142"/>
  <c r="K40" i="126" s="1"/>
  <c r="AK6" i="142"/>
  <c r="J40" i="126" s="1"/>
  <c r="AJ6" i="142"/>
  <c r="I40" i="126" s="1"/>
  <c r="AI6" i="142"/>
  <c r="H40" i="126" s="1"/>
  <c r="AH6" i="142"/>
  <c r="G40" i="126" s="1"/>
  <c r="AR6" i="142"/>
  <c r="Q40" i="126" s="1"/>
  <c r="AU6" i="142"/>
  <c r="T40" i="126" s="1"/>
  <c r="AT6" i="142"/>
  <c r="S40" i="126" s="1"/>
  <c r="AS6" i="142"/>
  <c r="R40" i="126" s="1"/>
  <c r="AT5" i="142"/>
  <c r="S39" i="126" s="1"/>
  <c r="AG3" i="142"/>
  <c r="W2" s="1"/>
  <c r="AG4"/>
  <c r="W3" s="1"/>
  <c r="AK5"/>
  <c r="J39" i="126" s="1"/>
  <c r="AJ5" i="142"/>
  <c r="I39" i="126" s="1"/>
  <c r="AI5" i="142"/>
  <c r="H39" i="126" s="1"/>
  <c r="AH5" i="142"/>
  <c r="G39" i="126" s="1"/>
  <c r="AU5" i="142"/>
  <c r="T39" i="126" s="1"/>
  <c r="P64" i="142"/>
  <c r="T64" s="1"/>
  <c r="AS5"/>
  <c r="R39" i="126" s="1"/>
  <c r="AM5" i="142"/>
  <c r="L39" i="126" s="1"/>
  <c r="AR5" i="142"/>
  <c r="Q39" i="126" s="1"/>
  <c r="AQ5" i="142"/>
  <c r="P39" i="126" s="1"/>
  <c r="AP5" i="142"/>
  <c r="O39" i="126" s="1"/>
  <c r="AO5" i="142"/>
  <c r="N39" i="126" s="1"/>
  <c r="AL5" i="142"/>
  <c r="K39" i="126" s="1"/>
  <c r="AG9" i="142"/>
  <c r="I78" i="137"/>
  <c r="J46"/>
  <c r="M10"/>
  <c r="Q10" s="1"/>
  <c r="L10"/>
  <c r="K147" i="149" s="1"/>
  <c r="J37" i="137"/>
  <c r="I43" i="139"/>
  <c r="I53" i="141"/>
  <c r="I57"/>
  <c r="I21" i="137"/>
  <c r="I77" i="139"/>
  <c r="N30" i="140"/>
  <c r="R30" s="1"/>
  <c r="J58"/>
  <c r="J25" i="141"/>
  <c r="L39" i="139"/>
  <c r="M65" i="140"/>
  <c r="Q65" s="1"/>
  <c r="M39" i="139"/>
  <c r="Q39" s="1"/>
  <c r="J31" i="140"/>
  <c r="N65"/>
  <c r="R65" s="1"/>
  <c r="I69"/>
  <c r="I73"/>
  <c r="J21" i="141"/>
  <c r="J61"/>
  <c r="I56" i="139"/>
  <c r="J54" i="140"/>
  <c r="N58"/>
  <c r="R58" s="1"/>
  <c r="J73"/>
  <c r="I81" i="141"/>
  <c r="N43" i="140"/>
  <c r="R43" s="1"/>
  <c r="J62"/>
  <c r="J83"/>
  <c r="I41" i="141"/>
  <c r="J45"/>
  <c r="L50"/>
  <c r="P50" s="1"/>
  <c r="T50" s="1"/>
  <c r="I77"/>
  <c r="I23" i="139"/>
  <c r="N31" i="140"/>
  <c r="R31" s="1"/>
  <c r="J85" i="141"/>
  <c r="J55" i="140"/>
  <c r="J66"/>
  <c r="I80"/>
  <c r="J81" i="141"/>
  <c r="J45" i="139"/>
  <c r="AH2" i="140"/>
  <c r="I28"/>
  <c r="N59"/>
  <c r="R59" s="1"/>
  <c r="N70"/>
  <c r="R70" s="1"/>
  <c r="M50" i="141"/>
  <c r="Q50" s="1"/>
  <c r="I37" i="139"/>
  <c r="I40" i="140"/>
  <c r="I48"/>
  <c r="J67"/>
  <c r="I74"/>
  <c r="I69" i="141"/>
  <c r="J74" i="140"/>
  <c r="I84"/>
  <c r="I33" i="141"/>
  <c r="L74"/>
  <c r="P74" s="1"/>
  <c r="T74" s="1"/>
  <c r="N45" i="139"/>
  <c r="R45" s="1"/>
  <c r="AK3" i="140"/>
  <c r="L37" i="137"/>
  <c r="L43"/>
  <c r="I61"/>
  <c r="J37" i="140"/>
  <c r="J41"/>
  <c r="N67"/>
  <c r="R67" s="1"/>
  <c r="L78"/>
  <c r="P78" s="1"/>
  <c r="T78" s="1"/>
  <c r="I85"/>
  <c r="I25" i="139"/>
  <c r="J33"/>
  <c r="I60" i="140"/>
  <c r="N71"/>
  <c r="R71" s="1"/>
  <c r="J78"/>
  <c r="M81"/>
  <c r="Q81" s="1"/>
  <c r="J29" i="137"/>
  <c r="I21" i="140"/>
  <c r="I49"/>
  <c r="I53"/>
  <c r="M74" i="141"/>
  <c r="Q74" s="1"/>
  <c r="I63" i="139"/>
  <c r="N41" i="140"/>
  <c r="R41" s="1"/>
  <c r="L82"/>
  <c r="P82" s="1"/>
  <c r="T82" s="1"/>
  <c r="I21" i="139"/>
  <c r="J29"/>
  <c r="I51"/>
  <c r="I55"/>
  <c r="I61" i="141"/>
  <c r="L13" i="139"/>
  <c r="P13" s="1"/>
  <c r="T13" s="1"/>
  <c r="AU4"/>
  <c r="T32" i="126" s="1"/>
  <c r="AH4" i="139"/>
  <c r="G32" i="126" s="1"/>
  <c r="I11" i="139"/>
  <c r="I13" i="141"/>
  <c r="AR3"/>
  <c r="I37"/>
  <c r="L10"/>
  <c r="J33"/>
  <c r="I45"/>
  <c r="AU4"/>
  <c r="T38" i="126" s="1"/>
  <c r="AH2" i="141"/>
  <c r="L14"/>
  <c r="J37"/>
  <c r="I49"/>
  <c r="AN3"/>
  <c r="AL2"/>
  <c r="L18"/>
  <c r="J41"/>
  <c r="AS4"/>
  <c r="R38" i="126" s="1"/>
  <c r="AM2" i="141"/>
  <c r="L22"/>
  <c r="AP2"/>
  <c r="L26"/>
  <c r="J49"/>
  <c r="AQ2"/>
  <c r="L30"/>
  <c r="J53"/>
  <c r="I65"/>
  <c r="AR2"/>
  <c r="L34"/>
  <c r="P34" s="1"/>
  <c r="T34" s="1"/>
  <c r="J57"/>
  <c r="AT2"/>
  <c r="L38"/>
  <c r="P38" s="1"/>
  <c r="T38" s="1"/>
  <c r="I73"/>
  <c r="L42"/>
  <c r="P42" s="1"/>
  <c r="T42" s="1"/>
  <c r="J65"/>
  <c r="AI3"/>
  <c r="L46"/>
  <c r="P46" s="1"/>
  <c r="T46" s="1"/>
  <c r="J69"/>
  <c r="AK3"/>
  <c r="J73"/>
  <c r="AT3"/>
  <c r="AU3"/>
  <c r="AH4"/>
  <c r="G38" i="126" s="1"/>
  <c r="L62" i="141"/>
  <c r="P62" s="1"/>
  <c r="T62" s="1"/>
  <c r="J29"/>
  <c r="AN4"/>
  <c r="M38" i="126" s="1"/>
  <c r="AS3" i="141"/>
  <c r="L66"/>
  <c r="P66" s="1"/>
  <c r="T66" s="1"/>
  <c r="AP4"/>
  <c r="O38" i="126" s="1"/>
  <c r="J13" i="141"/>
  <c r="I25"/>
  <c r="L70"/>
  <c r="P70" s="1"/>
  <c r="T70" s="1"/>
  <c r="L78"/>
  <c r="P78" s="1"/>
  <c r="T78" s="1"/>
  <c r="L82"/>
  <c r="P82" s="1"/>
  <c r="T82" s="1"/>
  <c r="J17"/>
  <c r="AH4" i="140"/>
  <c r="G35" i="126" s="1"/>
  <c r="J27" i="140"/>
  <c r="AU4"/>
  <c r="T35" i="126" s="1"/>
  <c r="AI4" i="140"/>
  <c r="H35" i="126" s="1"/>
  <c r="I12" i="140"/>
  <c r="J18"/>
  <c r="I33"/>
  <c r="J39"/>
  <c r="AL4"/>
  <c r="K35" i="126" s="1"/>
  <c r="N15" i="140"/>
  <c r="R15" s="1"/>
  <c r="I24"/>
  <c r="J33"/>
  <c r="I45"/>
  <c r="J51"/>
  <c r="AN4"/>
  <c r="M35" i="126" s="1"/>
  <c r="N27" i="140"/>
  <c r="R27" s="1"/>
  <c r="I36"/>
  <c r="J42"/>
  <c r="J45"/>
  <c r="I57"/>
  <c r="L86"/>
  <c r="P86" s="1"/>
  <c r="T86" s="1"/>
  <c r="AS4"/>
  <c r="R35" i="126" s="1"/>
  <c r="AK2" i="140"/>
  <c r="N33"/>
  <c r="R33" s="1"/>
  <c r="J69"/>
  <c r="AM2"/>
  <c r="J19"/>
  <c r="N63"/>
  <c r="R63" s="1"/>
  <c r="I72"/>
  <c r="J75"/>
  <c r="J86"/>
  <c r="AN2"/>
  <c r="J13"/>
  <c r="I25"/>
  <c r="N83"/>
  <c r="R83" s="1"/>
  <c r="AO2"/>
  <c r="J10"/>
  <c r="I16"/>
  <c r="J22"/>
  <c r="J25"/>
  <c r="I37"/>
  <c r="I78"/>
  <c r="M86"/>
  <c r="Q86" s="1"/>
  <c r="AR2"/>
  <c r="AQ2"/>
  <c r="N75"/>
  <c r="R75" s="1"/>
  <c r="AT2"/>
  <c r="AT3"/>
  <c r="I52"/>
  <c r="AT4"/>
  <c r="S35" i="126" s="1"/>
  <c r="M78" i="140"/>
  <c r="Q78" s="1"/>
  <c r="AP4"/>
  <c r="O35" i="126" s="1"/>
  <c r="N55" i="140"/>
  <c r="R55" s="1"/>
  <c r="I64"/>
  <c r="AI3"/>
  <c r="AS2"/>
  <c r="J14"/>
  <c r="J17"/>
  <c r="J35"/>
  <c r="AN3"/>
  <c r="I20"/>
  <c r="J26"/>
  <c r="J29"/>
  <c r="I41"/>
  <c r="J47"/>
  <c r="I76"/>
  <c r="J79"/>
  <c r="AP3"/>
  <c r="N11"/>
  <c r="R11" s="1"/>
  <c r="N23"/>
  <c r="R23" s="1"/>
  <c r="I32"/>
  <c r="J38"/>
  <c r="L74"/>
  <c r="P74" s="1"/>
  <c r="T74" s="1"/>
  <c r="AQ3"/>
  <c r="N35"/>
  <c r="R35" s="1"/>
  <c r="I44"/>
  <c r="J50"/>
  <c r="I65"/>
  <c r="AR3"/>
  <c r="N47"/>
  <c r="R47" s="1"/>
  <c r="I56"/>
  <c r="N79"/>
  <c r="R79" s="1"/>
  <c r="AS2" i="139"/>
  <c r="AI4"/>
  <c r="H32" i="126" s="1"/>
  <c r="I36" i="139"/>
  <c r="AU3"/>
  <c r="I76"/>
  <c r="AJ4"/>
  <c r="I32" i="126" s="1"/>
  <c r="J21" i="139"/>
  <c r="L27"/>
  <c r="P27" s="1"/>
  <c r="T27" s="1"/>
  <c r="L33"/>
  <c r="AK4"/>
  <c r="J32" i="126" s="1"/>
  <c r="I24" i="139"/>
  <c r="I64"/>
  <c r="AL4"/>
  <c r="K32" i="126" s="1"/>
  <c r="L15" i="139"/>
  <c r="P15" s="1"/>
  <c r="T15" s="1"/>
  <c r="L21"/>
  <c r="P21" s="1"/>
  <c r="T21" s="1"/>
  <c r="I31"/>
  <c r="I71"/>
  <c r="AM4"/>
  <c r="L32" i="126" s="1"/>
  <c r="I12" i="139"/>
  <c r="M15"/>
  <c r="Q15" s="1"/>
  <c r="I52"/>
  <c r="AS4"/>
  <c r="R32" i="126" s="1"/>
  <c r="I19" i="139"/>
  <c r="J37"/>
  <c r="L43"/>
  <c r="I59"/>
  <c r="AT4"/>
  <c r="S32" i="126" s="1"/>
  <c r="I40" i="139"/>
  <c r="M43"/>
  <c r="Q43" s="1"/>
  <c r="AT3"/>
  <c r="I80"/>
  <c r="J25"/>
  <c r="L31"/>
  <c r="P31" s="1"/>
  <c r="T31" s="1"/>
  <c r="L37"/>
  <c r="I47"/>
  <c r="AO3"/>
  <c r="I28"/>
  <c r="M31"/>
  <c r="Q31" s="1"/>
  <c r="I41"/>
  <c r="I68"/>
  <c r="I81"/>
  <c r="L19"/>
  <c r="P19" s="1"/>
  <c r="T19" s="1"/>
  <c r="L25"/>
  <c r="P25" s="1"/>
  <c r="T25" s="1"/>
  <c r="I35"/>
  <c r="I75"/>
  <c r="I29"/>
  <c r="I17"/>
  <c r="AS3"/>
  <c r="I44"/>
  <c r="M47"/>
  <c r="Q47" s="1"/>
  <c r="I57"/>
  <c r="I84"/>
  <c r="AP4"/>
  <c r="O32" i="126" s="1"/>
  <c r="AK2" i="139"/>
  <c r="I32"/>
  <c r="M35"/>
  <c r="Q35" s="1"/>
  <c r="I45"/>
  <c r="I72"/>
  <c r="AL2"/>
  <c r="L23"/>
  <c r="P23" s="1"/>
  <c r="T23" s="1"/>
  <c r="L29"/>
  <c r="P29" s="1"/>
  <c r="T29" s="1"/>
  <c r="AP2"/>
  <c r="I20"/>
  <c r="M23"/>
  <c r="Q23" s="1"/>
  <c r="I33"/>
  <c r="I60"/>
  <c r="I73"/>
  <c r="AT2"/>
  <c r="L11"/>
  <c r="P11" s="1"/>
  <c r="T11" s="1"/>
  <c r="L17"/>
  <c r="P17" s="1"/>
  <c r="T17" s="1"/>
  <c r="I27"/>
  <c r="I67"/>
  <c r="AJ2" i="137"/>
  <c r="J25"/>
  <c r="I33"/>
  <c r="AK2"/>
  <c r="AM2"/>
  <c r="L21"/>
  <c r="P21" s="1"/>
  <c r="T21" s="1"/>
  <c r="O37"/>
  <c r="S37" s="1"/>
  <c r="AT2"/>
  <c r="M25"/>
  <c r="Q25" s="1"/>
  <c r="J13"/>
  <c r="M21"/>
  <c r="Q21" s="1"/>
  <c r="L47"/>
  <c r="AU2"/>
  <c r="AH4"/>
  <c r="G29" i="126" s="1"/>
  <c r="J18" i="137"/>
  <c r="AS4"/>
  <c r="R29" i="126" s="1"/>
  <c r="AN3" i="137"/>
  <c r="AJ4"/>
  <c r="I29" i="126" s="1"/>
  <c r="J22" i="137"/>
  <c r="I82"/>
  <c r="AI4"/>
  <c r="H29" i="126" s="1"/>
  <c r="L19" i="137"/>
  <c r="P19" s="1"/>
  <c r="T19" s="1"/>
  <c r="J35"/>
  <c r="M43"/>
  <c r="Q43" s="1"/>
  <c r="M31"/>
  <c r="Q31" s="1"/>
  <c r="J19"/>
  <c r="I45"/>
  <c r="I53"/>
  <c r="AO2"/>
  <c r="I37"/>
  <c r="AU2" i="141"/>
  <c r="AI4"/>
  <c r="H38" i="126" s="1"/>
  <c r="AJ4" i="141"/>
  <c r="I38" i="126" s="1"/>
  <c r="L13" i="141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L37"/>
  <c r="L41"/>
  <c r="L45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K4"/>
  <c r="J38" i="126" s="1"/>
  <c r="M13" i="141"/>
  <c r="Q13" s="1"/>
  <c r="M17"/>
  <c r="Q17" s="1"/>
  <c r="M21"/>
  <c r="Q21" s="1"/>
  <c r="M25"/>
  <c r="Q25" s="1"/>
  <c r="M29"/>
  <c r="Q29" s="1"/>
  <c r="M33"/>
  <c r="Q33" s="1"/>
  <c r="M37"/>
  <c r="Q37" s="1"/>
  <c r="M41"/>
  <c r="Q41" s="1"/>
  <c r="M45"/>
  <c r="Q45" s="1"/>
  <c r="M49"/>
  <c r="Q49" s="1"/>
  <c r="M53"/>
  <c r="Q53" s="1"/>
  <c r="M57"/>
  <c r="Q57" s="1"/>
  <c r="M61"/>
  <c r="Q61" s="1"/>
  <c r="M65"/>
  <c r="Q65" s="1"/>
  <c r="M69"/>
  <c r="Q69" s="1"/>
  <c r="M73"/>
  <c r="Q73" s="1"/>
  <c r="M77"/>
  <c r="Q77" s="1"/>
  <c r="M81"/>
  <c r="Q81" s="1"/>
  <c r="M85"/>
  <c r="Q85" s="1"/>
  <c r="AL4"/>
  <c r="K38" i="126" s="1"/>
  <c r="I12" i="141"/>
  <c r="I16"/>
  <c r="N17"/>
  <c r="R17" s="1"/>
  <c r="I20"/>
  <c r="I24"/>
  <c r="I28"/>
  <c r="I32"/>
  <c r="N33"/>
  <c r="R33" s="1"/>
  <c r="I36"/>
  <c r="I40"/>
  <c r="I44"/>
  <c r="I48"/>
  <c r="I52"/>
  <c r="I56"/>
  <c r="I60"/>
  <c r="I64"/>
  <c r="I68"/>
  <c r="I72"/>
  <c r="I76"/>
  <c r="I80"/>
  <c r="I84"/>
  <c r="AH3"/>
  <c r="AM4"/>
  <c r="L38" i="126" s="1"/>
  <c r="J12" i="141"/>
  <c r="J16"/>
  <c r="J20"/>
  <c r="J24"/>
  <c r="J28"/>
  <c r="J32"/>
  <c r="O33"/>
  <c r="S33" s="1"/>
  <c r="J36"/>
  <c r="J40"/>
  <c r="J44"/>
  <c r="J48"/>
  <c r="J52"/>
  <c r="J56"/>
  <c r="J60"/>
  <c r="J64"/>
  <c r="J68"/>
  <c r="J72"/>
  <c r="J76"/>
  <c r="J80"/>
  <c r="J84"/>
  <c r="AJ3"/>
  <c r="AO4"/>
  <c r="N38" i="126" s="1"/>
  <c r="L12" i="141"/>
  <c r="L16"/>
  <c r="L20"/>
  <c r="L24"/>
  <c r="L28"/>
  <c r="L32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AI2"/>
  <c r="AL3"/>
  <c r="AQ4"/>
  <c r="P38" i="126" s="1"/>
  <c r="I11" i="141"/>
  <c r="I15"/>
  <c r="I19"/>
  <c r="I23"/>
  <c r="I27"/>
  <c r="I31"/>
  <c r="I35"/>
  <c r="I39"/>
  <c r="I43"/>
  <c r="I47"/>
  <c r="I51"/>
  <c r="I55"/>
  <c r="I59"/>
  <c r="I63"/>
  <c r="N64"/>
  <c r="R64" s="1"/>
  <c r="I67"/>
  <c r="I71"/>
  <c r="I75"/>
  <c r="I79"/>
  <c r="I83"/>
  <c r="AJ2"/>
  <c r="AM3"/>
  <c r="AR4"/>
  <c r="Q38" i="126" s="1"/>
  <c r="J11" i="141"/>
  <c r="J15"/>
  <c r="J19"/>
  <c r="J23"/>
  <c r="J27"/>
  <c r="J31"/>
  <c r="J35"/>
  <c r="J39"/>
  <c r="J43"/>
  <c r="J47"/>
  <c r="J51"/>
  <c r="J55"/>
  <c r="J59"/>
  <c r="J63"/>
  <c r="O64"/>
  <c r="S64" s="1"/>
  <c r="J67"/>
  <c r="J71"/>
  <c r="J75"/>
  <c r="J79"/>
  <c r="J83"/>
  <c r="AK2"/>
  <c r="AO3"/>
  <c r="AT4"/>
  <c r="S38" i="126" s="1"/>
  <c r="L11" i="141"/>
  <c r="P11" s="1"/>
  <c r="T11" s="1"/>
  <c r="L15"/>
  <c r="P15" s="1"/>
  <c r="T15" s="1"/>
  <c r="L19"/>
  <c r="P19" s="1"/>
  <c r="T19" s="1"/>
  <c r="L23"/>
  <c r="P23" s="1"/>
  <c r="T23" s="1"/>
  <c r="L27"/>
  <c r="P27" s="1"/>
  <c r="T27" s="1"/>
  <c r="L31"/>
  <c r="P31" s="1"/>
  <c r="T31" s="1"/>
  <c r="L35"/>
  <c r="L39"/>
  <c r="L43"/>
  <c r="L47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AP3"/>
  <c r="AN2"/>
  <c r="AQ3"/>
  <c r="I10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AO2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L86"/>
  <c r="P86" s="1"/>
  <c r="T86" s="1"/>
  <c r="AS2"/>
  <c r="AJ4" i="140"/>
  <c r="I35" i="126" s="1"/>
  <c r="L13" i="140"/>
  <c r="P13" s="1"/>
  <c r="T13" s="1"/>
  <c r="L17"/>
  <c r="P17" s="1"/>
  <c r="T17" s="1"/>
  <c r="L21"/>
  <c r="P21" s="1"/>
  <c r="T21" s="1"/>
  <c r="L25"/>
  <c r="P25" s="1"/>
  <c r="T25" s="1"/>
  <c r="L29"/>
  <c r="P29" s="1"/>
  <c r="T29" s="1"/>
  <c r="L33"/>
  <c r="L37"/>
  <c r="L41"/>
  <c r="L45"/>
  <c r="L49"/>
  <c r="P49" s="1"/>
  <c r="T49" s="1"/>
  <c r="L53"/>
  <c r="P53" s="1"/>
  <c r="T53" s="1"/>
  <c r="L57"/>
  <c r="P57" s="1"/>
  <c r="T57" s="1"/>
  <c r="L61"/>
  <c r="P61" s="1"/>
  <c r="T61" s="1"/>
  <c r="L65"/>
  <c r="P65" s="1"/>
  <c r="T65" s="1"/>
  <c r="L69"/>
  <c r="P69" s="1"/>
  <c r="T69" s="1"/>
  <c r="L73"/>
  <c r="P73" s="1"/>
  <c r="T73" s="1"/>
  <c r="L77"/>
  <c r="P77" s="1"/>
  <c r="T77" s="1"/>
  <c r="L81"/>
  <c r="P81" s="1"/>
  <c r="T81" s="1"/>
  <c r="L85"/>
  <c r="P85" s="1"/>
  <c r="T85" s="1"/>
  <c r="AK4"/>
  <c r="J35" i="126" s="1"/>
  <c r="AH3" i="140"/>
  <c r="AM4"/>
  <c r="L35" i="126" s="1"/>
  <c r="J12" i="140"/>
  <c r="J16"/>
  <c r="O17"/>
  <c r="S17" s="1"/>
  <c r="J20"/>
  <c r="J24"/>
  <c r="J28"/>
  <c r="J32"/>
  <c r="O33"/>
  <c r="S33" s="1"/>
  <c r="J36"/>
  <c r="J40"/>
  <c r="J44"/>
  <c r="J48"/>
  <c r="J52"/>
  <c r="J56"/>
  <c r="J60"/>
  <c r="J64"/>
  <c r="J68"/>
  <c r="J72"/>
  <c r="J76"/>
  <c r="J80"/>
  <c r="J84"/>
  <c r="AJ3"/>
  <c r="AO4"/>
  <c r="N35" i="126" s="1"/>
  <c r="L12" i="140"/>
  <c r="L16"/>
  <c r="L20"/>
  <c r="L24"/>
  <c r="L28"/>
  <c r="L32"/>
  <c r="L36"/>
  <c r="P36" s="1"/>
  <c r="T36" s="1"/>
  <c r="L40"/>
  <c r="P40" s="1"/>
  <c r="T40" s="1"/>
  <c r="L44"/>
  <c r="P44" s="1"/>
  <c r="T44" s="1"/>
  <c r="L48"/>
  <c r="P48" s="1"/>
  <c r="T48" s="1"/>
  <c r="L52"/>
  <c r="P52" s="1"/>
  <c r="T52" s="1"/>
  <c r="L56"/>
  <c r="P56" s="1"/>
  <c r="T56" s="1"/>
  <c r="L60"/>
  <c r="P60" s="1"/>
  <c r="T60" s="1"/>
  <c r="L64"/>
  <c r="L68"/>
  <c r="P68" s="1"/>
  <c r="T68" s="1"/>
  <c r="L72"/>
  <c r="P72" s="1"/>
  <c r="T72" s="1"/>
  <c r="L76"/>
  <c r="P76" s="1"/>
  <c r="T76" s="1"/>
  <c r="L80"/>
  <c r="P80" s="1"/>
  <c r="T80" s="1"/>
  <c r="L84"/>
  <c r="P84" s="1"/>
  <c r="T84" s="1"/>
  <c r="M24"/>
  <c r="Q24" s="1"/>
  <c r="M32"/>
  <c r="Q32" s="1"/>
  <c r="M64"/>
  <c r="Q64" s="1"/>
  <c r="AI2"/>
  <c r="AL3"/>
  <c r="AQ4"/>
  <c r="P35" i="126" s="1"/>
  <c r="I11" i="140"/>
  <c r="I15"/>
  <c r="I19"/>
  <c r="I23"/>
  <c r="I27"/>
  <c r="I31"/>
  <c r="I35"/>
  <c r="I39"/>
  <c r="I43"/>
  <c r="I47"/>
  <c r="I51"/>
  <c r="I55"/>
  <c r="I59"/>
  <c r="I63"/>
  <c r="N64"/>
  <c r="R64" s="1"/>
  <c r="I67"/>
  <c r="I71"/>
  <c r="I75"/>
  <c r="I79"/>
  <c r="I83"/>
  <c r="AJ2"/>
  <c r="AM3"/>
  <c r="AR4"/>
  <c r="Q35" i="126" s="1"/>
  <c r="O64" i="140"/>
  <c r="S64" s="1"/>
  <c r="AL2"/>
  <c r="AO3"/>
  <c r="L11"/>
  <c r="P11" s="1"/>
  <c r="T11" s="1"/>
  <c r="L15"/>
  <c r="P15" s="1"/>
  <c r="T15" s="1"/>
  <c r="L19"/>
  <c r="P19" s="1"/>
  <c r="T19" s="1"/>
  <c r="L23"/>
  <c r="P23" s="1"/>
  <c r="T23" s="1"/>
  <c r="L27"/>
  <c r="P27" s="1"/>
  <c r="T27" s="1"/>
  <c r="L31"/>
  <c r="P31" s="1"/>
  <c r="T31" s="1"/>
  <c r="L35"/>
  <c r="L39"/>
  <c r="L43"/>
  <c r="L47"/>
  <c r="L51"/>
  <c r="P51" s="1"/>
  <c r="T51" s="1"/>
  <c r="L55"/>
  <c r="P55" s="1"/>
  <c r="T55" s="1"/>
  <c r="L59"/>
  <c r="P59" s="1"/>
  <c r="T59" s="1"/>
  <c r="L63"/>
  <c r="P63" s="1"/>
  <c r="T63" s="1"/>
  <c r="L67"/>
  <c r="P67" s="1"/>
  <c r="T67" s="1"/>
  <c r="L71"/>
  <c r="P71" s="1"/>
  <c r="T71" s="1"/>
  <c r="L75"/>
  <c r="P75" s="1"/>
  <c r="T75" s="1"/>
  <c r="L79"/>
  <c r="P79" s="1"/>
  <c r="T79" s="1"/>
  <c r="L83"/>
  <c r="P83" s="1"/>
  <c r="T83" s="1"/>
  <c r="I10"/>
  <c r="I14"/>
  <c r="I18"/>
  <c r="I22"/>
  <c r="I26"/>
  <c r="I30"/>
  <c r="I34"/>
  <c r="I38"/>
  <c r="I42"/>
  <c r="I46"/>
  <c r="I50"/>
  <c r="I54"/>
  <c r="I58"/>
  <c r="I62"/>
  <c r="I66"/>
  <c r="I70"/>
  <c r="I86"/>
  <c r="AP2"/>
  <c r="AS3"/>
  <c r="L10"/>
  <c r="L14"/>
  <c r="L18"/>
  <c r="L22"/>
  <c r="L26"/>
  <c r="L30"/>
  <c r="L34"/>
  <c r="P34" s="1"/>
  <c r="T34" s="1"/>
  <c r="L38"/>
  <c r="P38" s="1"/>
  <c r="T38" s="1"/>
  <c r="L42"/>
  <c r="P42" s="1"/>
  <c r="T42" s="1"/>
  <c r="L46"/>
  <c r="P46" s="1"/>
  <c r="T46" s="1"/>
  <c r="L50"/>
  <c r="P50" s="1"/>
  <c r="T50" s="1"/>
  <c r="L54"/>
  <c r="P54" s="1"/>
  <c r="T54" s="1"/>
  <c r="L58"/>
  <c r="P58" s="1"/>
  <c r="T58" s="1"/>
  <c r="L62"/>
  <c r="P62" s="1"/>
  <c r="T62" s="1"/>
  <c r="L66"/>
  <c r="P66" s="1"/>
  <c r="T66" s="1"/>
  <c r="L70"/>
  <c r="P70" s="1"/>
  <c r="T70" s="1"/>
  <c r="AU2" i="139"/>
  <c r="M13"/>
  <c r="Q13" s="1"/>
  <c r="M17"/>
  <c r="Q17" s="1"/>
  <c r="M21"/>
  <c r="Q21" s="1"/>
  <c r="M25"/>
  <c r="Q25" s="1"/>
  <c r="M29"/>
  <c r="Q29" s="1"/>
  <c r="M33"/>
  <c r="Q33" s="1"/>
  <c r="M37"/>
  <c r="Q37" s="1"/>
  <c r="M41"/>
  <c r="Q41" s="1"/>
  <c r="M45"/>
  <c r="Q45" s="1"/>
  <c r="J12"/>
  <c r="J44"/>
  <c r="AI3"/>
  <c r="AN4"/>
  <c r="M32" i="126" s="1"/>
  <c r="AH3" i="139"/>
  <c r="AJ3"/>
  <c r="AO4"/>
  <c r="N32" i="126" s="1"/>
  <c r="L12" i="139"/>
  <c r="L16"/>
  <c r="L20"/>
  <c r="L24"/>
  <c r="L28"/>
  <c r="L32"/>
  <c r="L36"/>
  <c r="P36" s="1"/>
  <c r="T36" s="1"/>
  <c r="L40"/>
  <c r="P40" s="1"/>
  <c r="T40" s="1"/>
  <c r="L44"/>
  <c r="P44" s="1"/>
  <c r="T44" s="1"/>
  <c r="J24"/>
  <c r="J28"/>
  <c r="J40"/>
  <c r="AH2"/>
  <c r="AK3"/>
  <c r="J20"/>
  <c r="AI2"/>
  <c r="AL3"/>
  <c r="AQ4"/>
  <c r="P32" i="126" s="1"/>
  <c r="N16" i="139"/>
  <c r="R16" s="1"/>
  <c r="N32"/>
  <c r="R32" s="1"/>
  <c r="N36"/>
  <c r="R36" s="1"/>
  <c r="J16"/>
  <c r="J32"/>
  <c r="AJ2"/>
  <c r="AM3"/>
  <c r="AR4"/>
  <c r="Q32" i="126" s="1"/>
  <c r="J11" i="139"/>
  <c r="J15"/>
  <c r="J19"/>
  <c r="J23"/>
  <c r="J27"/>
  <c r="J31"/>
  <c r="J35"/>
  <c r="J39"/>
  <c r="J43"/>
  <c r="J47"/>
  <c r="AN3"/>
  <c r="AM2"/>
  <c r="AP3"/>
  <c r="AN2"/>
  <c r="AQ3"/>
  <c r="I10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AO2"/>
  <c r="AR3"/>
  <c r="J10"/>
  <c r="J14"/>
  <c r="J18"/>
  <c r="J22"/>
  <c r="J26"/>
  <c r="J30"/>
  <c r="J34"/>
  <c r="J38"/>
  <c r="J42"/>
  <c r="J46"/>
  <c r="L22"/>
  <c r="L26"/>
  <c r="L34"/>
  <c r="P34" s="1"/>
  <c r="T34" s="1"/>
  <c r="L38"/>
  <c r="P38" s="1"/>
  <c r="T38" s="1"/>
  <c r="L42"/>
  <c r="P42" s="1"/>
  <c r="T42" s="1"/>
  <c r="L46"/>
  <c r="P46" s="1"/>
  <c r="T46" s="1"/>
  <c r="AQ2"/>
  <c r="L10"/>
  <c r="L14"/>
  <c r="L18"/>
  <c r="L30"/>
  <c r="AR2"/>
  <c r="AU4" i="137"/>
  <c r="T29" i="126" s="1"/>
  <c r="L25" i="137"/>
  <c r="P25" s="1"/>
  <c r="T25" s="1"/>
  <c r="L29"/>
  <c r="P29" s="1"/>
  <c r="T29" s="1"/>
  <c r="AR4"/>
  <c r="Q29" i="126" s="1"/>
  <c r="L11" i="137"/>
  <c r="P11" s="1"/>
  <c r="T11" s="1"/>
  <c r="L15"/>
  <c r="P15" s="1"/>
  <c r="T15" s="1"/>
  <c r="L23"/>
  <c r="P23" s="1"/>
  <c r="T23" s="1"/>
  <c r="AT4"/>
  <c r="S29" i="126" s="1"/>
  <c r="AM3" i="137"/>
  <c r="J21"/>
  <c r="J31"/>
  <c r="J34"/>
  <c r="J41"/>
  <c r="AT3"/>
  <c r="N18"/>
  <c r="R18" s="1"/>
  <c r="J38"/>
  <c r="AR3"/>
  <c r="L39"/>
  <c r="J17"/>
  <c r="J33"/>
  <c r="J11"/>
  <c r="J10"/>
  <c r="L27"/>
  <c r="P27" s="1"/>
  <c r="T27" s="1"/>
  <c r="L33"/>
  <c r="J43"/>
  <c r="AU3"/>
  <c r="AP3"/>
  <c r="M23"/>
  <c r="Q23" s="1"/>
  <c r="L41"/>
  <c r="J47"/>
  <c r="M11"/>
  <c r="Q11" s="1"/>
  <c r="M35"/>
  <c r="Q35" s="1"/>
  <c r="M41"/>
  <c r="Q41" s="1"/>
  <c r="M47"/>
  <c r="Q47" s="1"/>
  <c r="I57"/>
  <c r="J15"/>
  <c r="J27"/>
  <c r="J30"/>
  <c r="J45"/>
  <c r="I69"/>
  <c r="J39"/>
  <c r="J42"/>
  <c r="M15"/>
  <c r="Q15" s="1"/>
  <c r="M27"/>
  <c r="Q27" s="1"/>
  <c r="L45"/>
  <c r="I25"/>
  <c r="M39"/>
  <c r="Q39" s="1"/>
  <c r="I13"/>
  <c r="I49"/>
  <c r="AS2"/>
  <c r="I74"/>
  <c r="I86"/>
  <c r="I29"/>
  <c r="I41"/>
  <c r="J14"/>
  <c r="J23"/>
  <c r="J26"/>
  <c r="I65"/>
  <c r="AL4"/>
  <c r="K29" i="126" s="1"/>
  <c r="I12" i="137"/>
  <c r="N13"/>
  <c r="R13" s="1"/>
  <c r="I16"/>
  <c r="N17"/>
  <c r="R17" s="1"/>
  <c r="I20"/>
  <c r="N21"/>
  <c r="R21" s="1"/>
  <c r="I24"/>
  <c r="N25"/>
  <c r="R25" s="1"/>
  <c r="I28"/>
  <c r="N29"/>
  <c r="R29" s="1"/>
  <c r="I32"/>
  <c r="N33"/>
  <c r="R33" s="1"/>
  <c r="I36"/>
  <c r="N37"/>
  <c r="R37" s="1"/>
  <c r="I40"/>
  <c r="N41"/>
  <c r="R41" s="1"/>
  <c r="I44"/>
  <c r="N45"/>
  <c r="R45" s="1"/>
  <c r="I48"/>
  <c r="I52"/>
  <c r="I56"/>
  <c r="I60"/>
  <c r="I64"/>
  <c r="I68"/>
  <c r="I73"/>
  <c r="I77"/>
  <c r="I81"/>
  <c r="I85"/>
  <c r="AH3"/>
  <c r="AM4"/>
  <c r="L29" i="126" s="1"/>
  <c r="J12" i="137"/>
  <c r="J16"/>
  <c r="J20"/>
  <c r="J24"/>
  <c r="J28"/>
  <c r="J32"/>
  <c r="J36"/>
  <c r="J40"/>
  <c r="J44"/>
  <c r="L13"/>
  <c r="P13" s="1"/>
  <c r="T13" s="1"/>
  <c r="L17"/>
  <c r="P17" s="1"/>
  <c r="T17" s="1"/>
  <c r="AN4"/>
  <c r="M29" i="126" s="1"/>
  <c r="AI3" i="137"/>
  <c r="AJ3"/>
  <c r="AO4"/>
  <c r="N29" i="126" s="1"/>
  <c r="L12" i="137"/>
  <c r="L16"/>
  <c r="L20"/>
  <c r="L24"/>
  <c r="L28"/>
  <c r="L32"/>
  <c r="L36"/>
  <c r="P36" s="1"/>
  <c r="T36" s="1"/>
  <c r="L40"/>
  <c r="P40" s="1"/>
  <c r="T40" s="1"/>
  <c r="L44"/>
  <c r="P44" s="1"/>
  <c r="T44" s="1"/>
  <c r="AK4"/>
  <c r="J29" i="126" s="1"/>
  <c r="AH2" i="137"/>
  <c r="AK3"/>
  <c r="AP4"/>
  <c r="O29" i="126" s="1"/>
  <c r="AI2" i="137"/>
  <c r="AL3"/>
  <c r="AQ4"/>
  <c r="P29" i="126" s="1"/>
  <c r="I11" i="137"/>
  <c r="I15"/>
  <c r="I19"/>
  <c r="I23"/>
  <c r="I27"/>
  <c r="I31"/>
  <c r="I35"/>
  <c r="I39"/>
  <c r="I43"/>
  <c r="I47"/>
  <c r="I51"/>
  <c r="I55"/>
  <c r="I59"/>
  <c r="I63"/>
  <c r="I67"/>
  <c r="I72"/>
  <c r="I76"/>
  <c r="I80"/>
  <c r="I84"/>
  <c r="AL2"/>
  <c r="AO3"/>
  <c r="AN2"/>
  <c r="AQ3"/>
  <c r="I10"/>
  <c r="I14"/>
  <c r="I18"/>
  <c r="I22"/>
  <c r="I26"/>
  <c r="I30"/>
  <c r="I34"/>
  <c r="I38"/>
  <c r="I42"/>
  <c r="I46"/>
  <c r="I50"/>
  <c r="I54"/>
  <c r="I58"/>
  <c r="I62"/>
  <c r="I66"/>
  <c r="I70"/>
  <c r="I75"/>
  <c r="I79"/>
  <c r="I83"/>
  <c r="I87"/>
  <c r="AP2"/>
  <c r="AS3"/>
  <c r="AQ2"/>
  <c r="L30"/>
  <c r="L14"/>
  <c r="L18"/>
  <c r="L22"/>
  <c r="L26"/>
  <c r="L34"/>
  <c r="P34" s="1"/>
  <c r="T34" s="1"/>
  <c r="L38"/>
  <c r="P38" s="1"/>
  <c r="T38" s="1"/>
  <c r="L42"/>
  <c r="P42" s="1"/>
  <c r="T42" s="1"/>
  <c r="L46"/>
  <c r="P46" s="1"/>
  <c r="T46" s="1"/>
  <c r="AR2"/>
  <c r="H52" i="132"/>
  <c r="H53"/>
  <c r="H54"/>
  <c r="H55"/>
  <c r="H56"/>
  <c r="F52"/>
  <c r="F53"/>
  <c r="F54"/>
  <c r="D52"/>
  <c r="D53"/>
  <c r="D54"/>
  <c r="F65" i="123"/>
  <c r="F66"/>
  <c r="F67"/>
  <c r="D65"/>
  <c r="D66"/>
  <c r="D67"/>
  <c r="H65" i="124"/>
  <c r="H66"/>
  <c r="H67"/>
  <c r="H68"/>
  <c r="H69"/>
  <c r="F65"/>
  <c r="F66"/>
  <c r="F67"/>
  <c r="D65"/>
  <c r="D66"/>
  <c r="D67"/>
  <c r="I101" i="109"/>
  <c r="J101"/>
  <c r="H101"/>
  <c r="O101" s="1"/>
  <c r="S101" s="1"/>
  <c r="K101"/>
  <c r="M102"/>
  <c r="Q102" s="1"/>
  <c r="N102"/>
  <c r="R102" s="1"/>
  <c r="H102"/>
  <c r="L102" s="1"/>
  <c r="P102" s="1"/>
  <c r="T102" s="1"/>
  <c r="I102"/>
  <c r="J102"/>
  <c r="K102"/>
  <c r="I103"/>
  <c r="H103"/>
  <c r="O103" s="1"/>
  <c r="S103" s="1"/>
  <c r="K103"/>
  <c r="N103"/>
  <c r="R103" s="1"/>
  <c r="H104"/>
  <c r="L104" s="1"/>
  <c r="P104" s="1"/>
  <c r="T104" s="1"/>
  <c r="I104"/>
  <c r="J104"/>
  <c r="K104"/>
  <c r="M104"/>
  <c r="Q104" s="1"/>
  <c r="N104"/>
  <c r="R104" s="1"/>
  <c r="I105"/>
  <c r="J105"/>
  <c r="H105"/>
  <c r="O105" s="1"/>
  <c r="S105" s="1"/>
  <c r="K105"/>
  <c r="M106"/>
  <c r="Q106" s="1"/>
  <c r="N106"/>
  <c r="R106" s="1"/>
  <c r="H106"/>
  <c r="L106" s="1"/>
  <c r="P106" s="1"/>
  <c r="T106" s="1"/>
  <c r="I106"/>
  <c r="J106"/>
  <c r="K106"/>
  <c r="I107"/>
  <c r="H107"/>
  <c r="O107" s="1"/>
  <c r="S107" s="1"/>
  <c r="K107"/>
  <c r="M107"/>
  <c r="Q107" s="1"/>
  <c r="N107"/>
  <c r="R107" s="1"/>
  <c r="I108"/>
  <c r="J108"/>
  <c r="H108"/>
  <c r="O108" s="1"/>
  <c r="S108" s="1"/>
  <c r="K108"/>
  <c r="N108"/>
  <c r="R108" s="1"/>
  <c r="I109"/>
  <c r="H109"/>
  <c r="O109" s="1"/>
  <c r="S109" s="1"/>
  <c r="K109"/>
  <c r="M110"/>
  <c r="Q110" s="1"/>
  <c r="N110"/>
  <c r="R110" s="1"/>
  <c r="H110"/>
  <c r="L110" s="1"/>
  <c r="P110" s="1"/>
  <c r="T110" s="1"/>
  <c r="J110"/>
  <c r="K110"/>
  <c r="M111"/>
  <c r="Q111" s="1"/>
  <c r="H111"/>
  <c r="O111" s="1"/>
  <c r="S111" s="1"/>
  <c r="K111"/>
  <c r="N111"/>
  <c r="R111" s="1"/>
  <c r="M112"/>
  <c r="Q112" s="1"/>
  <c r="N112"/>
  <c r="R112" s="1"/>
  <c r="H112"/>
  <c r="O112" s="1"/>
  <c r="S112" s="1"/>
  <c r="K112"/>
  <c r="J113"/>
  <c r="H113"/>
  <c r="O113" s="1"/>
  <c r="S113" s="1"/>
  <c r="K113"/>
  <c r="M114"/>
  <c r="Q114" s="1"/>
  <c r="N114"/>
  <c r="R114" s="1"/>
  <c r="H114"/>
  <c r="K114"/>
  <c r="I115"/>
  <c r="H115"/>
  <c r="O115" s="1"/>
  <c r="S115" s="1"/>
  <c r="K115"/>
  <c r="N115"/>
  <c r="R115" s="1"/>
  <c r="J116"/>
  <c r="H116"/>
  <c r="O116" s="1"/>
  <c r="S116" s="1"/>
  <c r="I116"/>
  <c r="K116"/>
  <c r="M116"/>
  <c r="Q116" s="1"/>
  <c r="N116"/>
  <c r="R116" s="1"/>
  <c r="J117"/>
  <c r="H117"/>
  <c r="O117" s="1"/>
  <c r="S117" s="1"/>
  <c r="K117"/>
  <c r="M118"/>
  <c r="Q118" s="1"/>
  <c r="N118"/>
  <c r="R118" s="1"/>
  <c r="H118"/>
  <c r="I118"/>
  <c r="K118"/>
  <c r="I119"/>
  <c r="N119"/>
  <c r="R119" s="1"/>
  <c r="H119"/>
  <c r="O119" s="1"/>
  <c r="S119" s="1"/>
  <c r="K119"/>
  <c r="I120"/>
  <c r="J120"/>
  <c r="H120"/>
  <c r="O120" s="1"/>
  <c r="S120" s="1"/>
  <c r="K120"/>
  <c r="N120"/>
  <c r="R120" s="1"/>
  <c r="I121"/>
  <c r="H121"/>
  <c r="O121" s="1"/>
  <c r="S121" s="1"/>
  <c r="K121"/>
  <c r="M122"/>
  <c r="Q122" s="1"/>
  <c r="N122"/>
  <c r="R122" s="1"/>
  <c r="H122"/>
  <c r="K122"/>
  <c r="N123"/>
  <c r="R123" s="1"/>
  <c r="H123"/>
  <c r="O123" s="1"/>
  <c r="S123" s="1"/>
  <c r="K123"/>
  <c r="M123"/>
  <c r="Q123" s="1"/>
  <c r="I124"/>
  <c r="N124"/>
  <c r="R124" s="1"/>
  <c r="H124"/>
  <c r="O124" s="1"/>
  <c r="S124" s="1"/>
  <c r="K124"/>
  <c r="M124"/>
  <c r="Q124" s="1"/>
  <c r="I125"/>
  <c r="H125"/>
  <c r="O125" s="1"/>
  <c r="S125" s="1"/>
  <c r="K125"/>
  <c r="M126"/>
  <c r="Q126" s="1"/>
  <c r="N126"/>
  <c r="R126" s="1"/>
  <c r="H126"/>
  <c r="L126" s="1"/>
  <c r="K126"/>
  <c r="N127"/>
  <c r="R127" s="1"/>
  <c r="H127"/>
  <c r="O127" s="1"/>
  <c r="S127" s="1"/>
  <c r="K127"/>
  <c r="H128"/>
  <c r="L128" s="1"/>
  <c r="I128"/>
  <c r="J128"/>
  <c r="K128"/>
  <c r="M128"/>
  <c r="Q128" s="1"/>
  <c r="N128"/>
  <c r="R128" s="1"/>
  <c r="I129"/>
  <c r="H129"/>
  <c r="O129" s="1"/>
  <c r="S129" s="1"/>
  <c r="K129"/>
  <c r="M130"/>
  <c r="Q130" s="1"/>
  <c r="N130"/>
  <c r="R130" s="1"/>
  <c r="H130"/>
  <c r="L130" s="1"/>
  <c r="I130"/>
  <c r="J130"/>
  <c r="K130"/>
  <c r="I131"/>
  <c r="N131"/>
  <c r="R131" s="1"/>
  <c r="H131"/>
  <c r="O131" s="1"/>
  <c r="S131" s="1"/>
  <c r="K131"/>
  <c r="I132"/>
  <c r="J132"/>
  <c r="H132"/>
  <c r="O132" s="1"/>
  <c r="S132" s="1"/>
  <c r="K132"/>
  <c r="J133"/>
  <c r="H133"/>
  <c r="O133" s="1"/>
  <c r="S133" s="1"/>
  <c r="K133"/>
  <c r="M134"/>
  <c r="Q134" s="1"/>
  <c r="N134"/>
  <c r="R134" s="1"/>
  <c r="H134"/>
  <c r="K134"/>
  <c r="F95"/>
  <c r="F96"/>
  <c r="F97"/>
  <c r="D95"/>
  <c r="D96"/>
  <c r="D97"/>
  <c r="F173" i="84"/>
  <c r="F174"/>
  <c r="F175"/>
  <c r="D173"/>
  <c r="D174"/>
  <c r="D175"/>
  <c r="F153" i="93"/>
  <c r="F154"/>
  <c r="F155"/>
  <c r="D153"/>
  <c r="D154"/>
  <c r="D155"/>
  <c r="F157" i="86"/>
  <c r="F158"/>
  <c r="F159"/>
  <c r="D157"/>
  <c r="D158"/>
  <c r="D159"/>
  <c r="H158" i="85"/>
  <c r="H159"/>
  <c r="H160"/>
  <c r="H161"/>
  <c r="H162"/>
  <c r="H163"/>
  <c r="H164"/>
  <c r="F158"/>
  <c r="F159"/>
  <c r="F160"/>
  <c r="F161"/>
  <c r="D159"/>
  <c r="D160"/>
  <c r="D161"/>
  <c r="D151" i="93"/>
  <c r="F155" i="85"/>
  <c r="F156"/>
  <c r="F157"/>
  <c r="D155"/>
  <c r="D156"/>
  <c r="D157"/>
  <c r="F153" i="86"/>
  <c r="F154"/>
  <c r="F155"/>
  <c r="F156"/>
  <c r="D153"/>
  <c r="D154"/>
  <c r="D155"/>
  <c r="F149" i="93"/>
  <c r="F150"/>
  <c r="F151"/>
  <c r="D149"/>
  <c r="D150"/>
  <c r="F169" i="84"/>
  <c r="F170"/>
  <c r="F171"/>
  <c r="F172"/>
  <c r="D169"/>
  <c r="D170"/>
  <c r="D171"/>
  <c r="F91" i="109"/>
  <c r="F92"/>
  <c r="F93"/>
  <c r="D91"/>
  <c r="D92"/>
  <c r="D93"/>
  <c r="F61" i="123"/>
  <c r="F62"/>
  <c r="D61"/>
  <c r="D62"/>
  <c r="F61" i="124"/>
  <c r="F62"/>
  <c r="F63"/>
  <c r="D61"/>
  <c r="D62"/>
  <c r="D63"/>
  <c r="F48" i="132"/>
  <c r="F49"/>
  <c r="D48"/>
  <c r="D49"/>
  <c r="F47"/>
  <c r="D47"/>
  <c r="F60" i="123"/>
  <c r="D60"/>
  <c r="D63"/>
  <c r="F60" i="124"/>
  <c r="D60"/>
  <c r="F90" i="109"/>
  <c r="D90"/>
  <c r="F154" i="85"/>
  <c r="D154"/>
  <c r="F152" i="86"/>
  <c r="D152"/>
  <c r="F148" i="93"/>
  <c r="D148"/>
  <c r="F168" i="84"/>
  <c r="D168"/>
  <c r="F153" i="85"/>
  <c r="N153" s="1"/>
  <c r="R153" s="1"/>
  <c r="D153"/>
  <c r="M153" s="1"/>
  <c r="Q153" s="1"/>
  <c r="F151" i="86"/>
  <c r="D151"/>
  <c r="F147" i="93"/>
  <c r="D147"/>
  <c r="F167" i="84"/>
  <c r="D167"/>
  <c r="F89" i="109"/>
  <c r="D89"/>
  <c r="F59" i="123"/>
  <c r="D59"/>
  <c r="F59" i="124"/>
  <c r="D59"/>
  <c r="F46" i="132"/>
  <c r="D46"/>
  <c r="F152" i="85"/>
  <c r="D152"/>
  <c r="F150" i="86"/>
  <c r="D150"/>
  <c r="F146" i="93"/>
  <c r="D146"/>
  <c r="F166" i="84"/>
  <c r="D166"/>
  <c r="F88" i="109"/>
  <c r="D88"/>
  <c r="F58" i="123"/>
  <c r="D58"/>
  <c r="F58" i="124"/>
  <c r="D58"/>
  <c r="F45" i="132"/>
  <c r="D45"/>
  <c r="AB3"/>
  <c r="V1"/>
  <c r="V2"/>
  <c r="V3"/>
  <c r="T2" i="126"/>
  <c r="S2"/>
  <c r="R2"/>
  <c r="Q2"/>
  <c r="P2"/>
  <c r="O2"/>
  <c r="N2"/>
  <c r="M2"/>
  <c r="L2"/>
  <c r="K2"/>
  <c r="J2"/>
  <c r="I2"/>
  <c r="H2"/>
  <c r="G2"/>
  <c r="D150" i="149" l="1"/>
  <c r="J153" i="86"/>
  <c r="N153"/>
  <c r="R153" s="1"/>
  <c r="N151"/>
  <c r="R151" s="1"/>
  <c r="J151"/>
  <c r="M151"/>
  <c r="Q151" s="1"/>
  <c r="N156"/>
  <c r="R156" s="1"/>
  <c r="M153"/>
  <c r="Q153" s="1"/>
  <c r="N155"/>
  <c r="R155" s="1"/>
  <c r="J155"/>
  <c r="M155"/>
  <c r="Q155" s="1"/>
  <c r="M154"/>
  <c r="Q154" s="1"/>
  <c r="M158"/>
  <c r="Q158" s="1"/>
  <c r="M150"/>
  <c r="Q150" s="1"/>
  <c r="N154"/>
  <c r="R154" s="1"/>
  <c r="J154"/>
  <c r="N157"/>
  <c r="R157" s="1"/>
  <c r="J157"/>
  <c r="D149" i="149"/>
  <c r="N159" i="86"/>
  <c r="R159" s="1"/>
  <c r="J159"/>
  <c r="M157"/>
  <c r="Q157" s="1"/>
  <c r="N150"/>
  <c r="R150" s="1"/>
  <c r="J150"/>
  <c r="N152"/>
  <c r="R152" s="1"/>
  <c r="J152"/>
  <c r="J158"/>
  <c r="N158"/>
  <c r="R158" s="1"/>
  <c r="M159"/>
  <c r="Q159" s="1"/>
  <c r="M152"/>
  <c r="Q152" s="1"/>
  <c r="P10" i="137"/>
  <c r="T10" s="1"/>
  <c r="P47" i="139"/>
  <c r="T47" s="1"/>
  <c r="L112" i="109"/>
  <c r="P112" s="1"/>
  <c r="T112" s="1"/>
  <c r="P41" i="139"/>
  <c r="T41" s="1"/>
  <c r="O128" i="109"/>
  <c r="S128" s="1"/>
  <c r="X2" i="126"/>
  <c r="V57"/>
  <c r="X57" s="1"/>
  <c r="V69"/>
  <c r="V63"/>
  <c r="X63" s="1"/>
  <c r="V66"/>
  <c r="V72"/>
  <c r="V81"/>
  <c r="V78"/>
  <c r="V75"/>
  <c r="V60"/>
  <c r="X60" s="1"/>
  <c r="V54"/>
  <c r="X54" s="1"/>
  <c r="AC29"/>
  <c r="AD29" s="1"/>
  <c r="AC32"/>
  <c r="AD32" s="1"/>
  <c r="AC35"/>
  <c r="AD35" s="1"/>
  <c r="AC38"/>
  <c r="AD38" s="1"/>
  <c r="V51"/>
  <c r="P28" i="140"/>
  <c r="T28" s="1"/>
  <c r="M157" i="149"/>
  <c r="P24" i="141"/>
  <c r="T24" s="1"/>
  <c r="N155" i="149"/>
  <c r="P45" i="141"/>
  <c r="T45" s="1"/>
  <c r="N168" i="149"/>
  <c r="P33" i="139"/>
  <c r="T33" s="1"/>
  <c r="L161" i="149"/>
  <c r="P10" i="141"/>
  <c r="T10" s="1"/>
  <c r="N147" i="149"/>
  <c r="P130" i="109"/>
  <c r="T130" s="1"/>
  <c r="G165" i="149"/>
  <c r="P24" i="140"/>
  <c r="T24" s="1"/>
  <c r="M155" i="149"/>
  <c r="P45" i="140"/>
  <c r="T45" s="1"/>
  <c r="M168" i="149"/>
  <c r="P20" i="141"/>
  <c r="T20" s="1"/>
  <c r="N153" i="149"/>
  <c r="P41" i="141"/>
  <c r="T41" s="1"/>
  <c r="N165" i="149"/>
  <c r="P37" i="139"/>
  <c r="T37" s="1"/>
  <c r="L163" i="149"/>
  <c r="P30" i="141"/>
  <c r="T30" s="1"/>
  <c r="N158" i="149"/>
  <c r="P10" i="139"/>
  <c r="T10" s="1"/>
  <c r="L147" i="149"/>
  <c r="P32" i="139"/>
  <c r="T32" s="1"/>
  <c r="L160" i="149"/>
  <c r="P20" i="140"/>
  <c r="T20" s="1"/>
  <c r="M153" i="149"/>
  <c r="P41" i="140"/>
  <c r="T41" s="1"/>
  <c r="M165" i="149"/>
  <c r="P16" i="141"/>
  <c r="T16" s="1"/>
  <c r="N150" i="149"/>
  <c r="P37" i="141"/>
  <c r="T37" s="1"/>
  <c r="N163" i="149"/>
  <c r="P14" i="139"/>
  <c r="T14" s="1"/>
  <c r="L149" i="149"/>
  <c r="P33" i="137"/>
  <c r="T33" s="1"/>
  <c r="K161" i="149"/>
  <c r="P28" i="139"/>
  <c r="T28" s="1"/>
  <c r="L157" i="149"/>
  <c r="P16" i="140"/>
  <c r="T16" s="1"/>
  <c r="M150" i="149"/>
  <c r="P37" i="140"/>
  <c r="T37" s="1"/>
  <c r="M163" i="149"/>
  <c r="P12" i="141"/>
  <c r="T12" s="1"/>
  <c r="N148" i="149"/>
  <c r="P33" i="141"/>
  <c r="T33" s="1"/>
  <c r="N161" i="149"/>
  <c r="P35" i="137"/>
  <c r="T35" s="1"/>
  <c r="K162" i="149"/>
  <c r="P18" i="139"/>
  <c r="T18" s="1"/>
  <c r="L151" i="149"/>
  <c r="P24" i="139"/>
  <c r="T24" s="1"/>
  <c r="L155" i="149"/>
  <c r="P12" i="140"/>
  <c r="T12" s="1"/>
  <c r="M148" i="149"/>
  <c r="P33" i="140"/>
  <c r="T33" s="1"/>
  <c r="M161" i="149"/>
  <c r="P26" i="141"/>
  <c r="T26" s="1"/>
  <c r="N156" i="149"/>
  <c r="P43" i="137"/>
  <c r="T43" s="1"/>
  <c r="K167" i="149"/>
  <c r="D151"/>
  <c r="P35" i="139"/>
  <c r="T35" s="1"/>
  <c r="L162" i="149"/>
  <c r="L124" i="109"/>
  <c r="P20" i="139"/>
  <c r="T20" s="1"/>
  <c r="L153" i="149"/>
  <c r="P43" i="140"/>
  <c r="T43" s="1"/>
  <c r="M167" i="149"/>
  <c r="P37" i="137"/>
  <c r="T37" s="1"/>
  <c r="K163" i="149"/>
  <c r="P22" i="141"/>
  <c r="T22" s="1"/>
  <c r="N154" i="149"/>
  <c r="P45" i="139"/>
  <c r="T45" s="1"/>
  <c r="L168" i="149"/>
  <c r="P12" i="139"/>
  <c r="T12" s="1"/>
  <c r="L148" i="149"/>
  <c r="P35" i="140"/>
  <c r="T35" s="1"/>
  <c r="M162" i="149"/>
  <c r="P43" i="141"/>
  <c r="T43" s="1"/>
  <c r="N167" i="149"/>
  <c r="P32" i="137"/>
  <c r="T32" s="1"/>
  <c r="K160" i="149"/>
  <c r="P39" i="141"/>
  <c r="T39" s="1"/>
  <c r="N164" i="149"/>
  <c r="P16" i="139"/>
  <c r="T16" s="1"/>
  <c r="L150" i="149"/>
  <c r="P24" i="137"/>
  <c r="T24" s="1"/>
  <c r="K155" i="149"/>
  <c r="P30" i="140"/>
  <c r="T30" s="1"/>
  <c r="M158" i="149"/>
  <c r="P18" i="141"/>
  <c r="T18" s="1"/>
  <c r="N151" i="149"/>
  <c r="P20" i="137"/>
  <c r="T20" s="1"/>
  <c r="K153" i="149"/>
  <c r="P26" i="140"/>
  <c r="T26" s="1"/>
  <c r="M156" i="149"/>
  <c r="P128" i="109"/>
  <c r="T128" s="1"/>
  <c r="G164" i="149"/>
  <c r="P26" i="137"/>
  <c r="T26" s="1"/>
  <c r="K156" i="149"/>
  <c r="P16" i="137"/>
  <c r="T16" s="1"/>
  <c r="K150" i="149"/>
  <c r="P45" i="137"/>
  <c r="T45" s="1"/>
  <c r="K168" i="149"/>
  <c r="P22" i="140"/>
  <c r="T22" s="1"/>
  <c r="M154" i="149"/>
  <c r="P28" i="137"/>
  <c r="T28" s="1"/>
  <c r="K157" i="149"/>
  <c r="P22" i="137"/>
  <c r="T22" s="1"/>
  <c r="K154" i="149"/>
  <c r="P12" i="137"/>
  <c r="T12" s="1"/>
  <c r="K148" i="149"/>
  <c r="P39" i="137"/>
  <c r="T39" s="1"/>
  <c r="K164" i="149"/>
  <c r="P18" i="140"/>
  <c r="T18" s="1"/>
  <c r="M151" i="149"/>
  <c r="P39" i="140"/>
  <c r="T39" s="1"/>
  <c r="M164" i="149"/>
  <c r="P18" i="137"/>
  <c r="T18" s="1"/>
  <c r="K151" i="149"/>
  <c r="P14" i="140"/>
  <c r="T14" s="1"/>
  <c r="M149" i="149"/>
  <c r="P43" i="139"/>
  <c r="T43" s="1"/>
  <c r="L167" i="149"/>
  <c r="P35" i="141"/>
  <c r="T35" s="1"/>
  <c r="N162" i="149"/>
  <c r="P14" i="137"/>
  <c r="T14" s="1"/>
  <c r="K149" i="149"/>
  <c r="P10" i="140"/>
  <c r="T10" s="1"/>
  <c r="M147" i="149"/>
  <c r="P14" i="141"/>
  <c r="T14" s="1"/>
  <c r="N149" i="149"/>
  <c r="P30" i="137"/>
  <c r="T30" s="1"/>
  <c r="K158" i="149"/>
  <c r="P26" i="139"/>
  <c r="T26" s="1"/>
  <c r="L156" i="149"/>
  <c r="P39" i="139"/>
  <c r="T39" s="1"/>
  <c r="L164" i="149"/>
  <c r="P126" i="109"/>
  <c r="T126" s="1"/>
  <c r="G163" i="149"/>
  <c r="P41" i="137"/>
  <c r="T41" s="1"/>
  <c r="K165" i="149"/>
  <c r="P22" i="139"/>
  <c r="T22" s="1"/>
  <c r="L154" i="149"/>
  <c r="P32" i="141"/>
  <c r="T32" s="1"/>
  <c r="N160" i="149"/>
  <c r="P30" i="139"/>
  <c r="T30" s="1"/>
  <c r="L158" i="149"/>
  <c r="P32" i="140"/>
  <c r="T32" s="1"/>
  <c r="M160" i="149"/>
  <c r="P28" i="141"/>
  <c r="T28" s="1"/>
  <c r="N157" i="149"/>
  <c r="P47" i="137"/>
  <c r="T47" s="1"/>
  <c r="K169" i="149"/>
  <c r="P47" i="140"/>
  <c r="T47" s="1"/>
  <c r="M169" i="149"/>
  <c r="P47" i="141"/>
  <c r="T47" s="1"/>
  <c r="N169" i="149"/>
  <c r="V48" i="126"/>
  <c r="AH48" s="1"/>
  <c r="U39"/>
  <c r="C40" s="1"/>
  <c r="U45"/>
  <c r="C46" s="1"/>
  <c r="U42"/>
  <c r="C43" s="1"/>
  <c r="B46"/>
  <c r="B43"/>
  <c r="B40"/>
  <c r="L116" i="109"/>
  <c r="P116" s="1"/>
  <c r="T116" s="1"/>
  <c r="Y2" i="143"/>
  <c r="AB42" i="126" s="1"/>
  <c r="AK42" s="1"/>
  <c r="AN8" i="143"/>
  <c r="AN7"/>
  <c r="Y1" s="1"/>
  <c r="X7" s="1"/>
  <c r="Y2" i="144"/>
  <c r="AR7"/>
  <c r="Y2" i="142"/>
  <c r="AB39" i="126" s="1"/>
  <c r="AK39" s="1"/>
  <c r="AN8" i="144"/>
  <c r="AN7"/>
  <c r="Y1" s="1"/>
  <c r="X7" s="1"/>
  <c r="AR8"/>
  <c r="AR7" i="143"/>
  <c r="AR8"/>
  <c r="AR7" i="142"/>
  <c r="AN8"/>
  <c r="AR8"/>
  <c r="AN7"/>
  <c r="Y1" s="1"/>
  <c r="X7" s="1"/>
  <c r="J114" i="109"/>
  <c r="J112"/>
  <c r="J126"/>
  <c r="J124"/>
  <c r="M119"/>
  <c r="Q119" s="1"/>
  <c r="I114"/>
  <c r="I112"/>
  <c r="M131"/>
  <c r="Q131" s="1"/>
  <c r="I126"/>
  <c r="J121"/>
  <c r="L114"/>
  <c r="P114" s="1"/>
  <c r="T114" s="1"/>
  <c r="J109"/>
  <c r="I133"/>
  <c r="I127"/>
  <c r="J118"/>
  <c r="J125"/>
  <c r="L118"/>
  <c r="P118" s="1"/>
  <c r="T118" s="1"/>
  <c r="I113"/>
  <c r="N132"/>
  <c r="R132" s="1"/>
  <c r="M120"/>
  <c r="Q120" s="1"/>
  <c r="I111"/>
  <c r="M108"/>
  <c r="Q108" s="1"/>
  <c r="M132"/>
  <c r="Q132" s="1"/>
  <c r="I123"/>
  <c r="L120"/>
  <c r="P120" s="1"/>
  <c r="T120" s="1"/>
  <c r="L108"/>
  <c r="P108" s="1"/>
  <c r="T108" s="1"/>
  <c r="L132"/>
  <c r="J122"/>
  <c r="M115"/>
  <c r="Q115" s="1"/>
  <c r="I110"/>
  <c r="J134"/>
  <c r="M127"/>
  <c r="Q127" s="1"/>
  <c r="I122"/>
  <c r="I134"/>
  <c r="J129"/>
  <c r="L122"/>
  <c r="I117"/>
  <c r="L134"/>
  <c r="O104"/>
  <c r="S104" s="1"/>
  <c r="AG4" i="140"/>
  <c r="W3" s="1"/>
  <c r="AG4" i="139"/>
  <c r="W3" s="1"/>
  <c r="AG7" i="140"/>
  <c r="AG8" i="137"/>
  <c r="AG2" i="141"/>
  <c r="W1" s="1"/>
  <c r="AG4"/>
  <c r="W3" s="1"/>
  <c r="AG2" i="140"/>
  <c r="W1" s="1"/>
  <c r="AG8" i="139"/>
  <c r="AG8" i="141"/>
  <c r="AG9"/>
  <c r="AG3"/>
  <c r="W2" s="1"/>
  <c r="AM5"/>
  <c r="L36" i="126" s="1"/>
  <c r="AL5" i="141"/>
  <c r="K36" i="126" s="1"/>
  <c r="AK5" i="141"/>
  <c r="J36" i="126" s="1"/>
  <c r="AJ5" i="141"/>
  <c r="I36" i="126" s="1"/>
  <c r="AI5" i="141"/>
  <c r="H36" i="126" s="1"/>
  <c r="AH5" i="141"/>
  <c r="G36" i="126" s="1"/>
  <c r="P64" i="141"/>
  <c r="T64" s="1"/>
  <c r="AN5"/>
  <c r="M36" i="126" s="1"/>
  <c r="AU5" i="141"/>
  <c r="T36" i="126" s="1"/>
  <c r="AT5" i="141"/>
  <c r="S36" i="126" s="1"/>
  <c r="AS5" i="141"/>
  <c r="R36" i="126" s="1"/>
  <c r="AR5" i="141"/>
  <c r="Q36" i="126" s="1"/>
  <c r="AQ5" i="141"/>
  <c r="P36" i="126" s="1"/>
  <c r="AP5" i="141"/>
  <c r="O36" i="126" s="1"/>
  <c r="AO5" i="141"/>
  <c r="N36" i="126" s="1"/>
  <c r="AS6" i="141"/>
  <c r="R37" i="126" s="1"/>
  <c r="AR6" i="141"/>
  <c r="Q37" i="126" s="1"/>
  <c r="AQ6" i="141"/>
  <c r="P37" i="126" s="1"/>
  <c r="AP6" i="141"/>
  <c r="O37" i="126" s="1"/>
  <c r="AO6" i="141"/>
  <c r="N37" i="126" s="1"/>
  <c r="AN6" i="141"/>
  <c r="M37" i="126" s="1"/>
  <c r="AM6" i="141"/>
  <c r="L37" i="126" s="1"/>
  <c r="AL6" i="141"/>
  <c r="K37" i="126" s="1"/>
  <c r="AK6" i="141"/>
  <c r="J37" i="126" s="1"/>
  <c r="AJ6" i="141"/>
  <c r="I37" i="126" s="1"/>
  <c r="AI6" i="141"/>
  <c r="H37" i="126" s="1"/>
  <c r="AH6" i="141"/>
  <c r="G37" i="126" s="1"/>
  <c r="AT6" i="141"/>
  <c r="S37" i="126" s="1"/>
  <c r="AU6" i="141"/>
  <c r="T37" i="126" s="1"/>
  <c r="AG7" i="141"/>
  <c r="AG8" i="140"/>
  <c r="AG9"/>
  <c r="AG3"/>
  <c r="W2" s="1"/>
  <c r="AM5"/>
  <c r="L33" i="126" s="1"/>
  <c r="AL5" i="140"/>
  <c r="K33" i="126" s="1"/>
  <c r="AK5" i="140"/>
  <c r="J33" i="126" s="1"/>
  <c r="AJ5" i="140"/>
  <c r="I33" i="126" s="1"/>
  <c r="AI5" i="140"/>
  <c r="H33" i="126" s="1"/>
  <c r="AH5" i="140"/>
  <c r="G33" i="126" s="1"/>
  <c r="P64" i="140"/>
  <c r="T64" s="1"/>
  <c r="AN5"/>
  <c r="M33" i="126" s="1"/>
  <c r="AU5" i="140"/>
  <c r="T33" i="126" s="1"/>
  <c r="AT5" i="140"/>
  <c r="S33" i="126" s="1"/>
  <c r="AS5" i="140"/>
  <c r="R33" i="126" s="1"/>
  <c r="AR5" i="140"/>
  <c r="Q33" i="126" s="1"/>
  <c r="AQ5" i="140"/>
  <c r="P33" i="126" s="1"/>
  <c r="AP5" i="140"/>
  <c r="O33" i="126" s="1"/>
  <c r="AO5" i="140"/>
  <c r="N33" i="126" s="1"/>
  <c r="AS6" i="140"/>
  <c r="R34" i="126" s="1"/>
  <c r="AT6" i="140"/>
  <c r="S34" i="126" s="1"/>
  <c r="AR6" i="140"/>
  <c r="Q34" i="126" s="1"/>
  <c r="AQ6" i="140"/>
  <c r="P34" i="126" s="1"/>
  <c r="AP6" i="140"/>
  <c r="O34" i="126" s="1"/>
  <c r="AO6" i="140"/>
  <c r="N34" i="126" s="1"/>
  <c r="AN6" i="140"/>
  <c r="M34" i="126" s="1"/>
  <c r="AM6" i="140"/>
  <c r="L34" i="126" s="1"/>
  <c r="AL6" i="140"/>
  <c r="K34" i="126" s="1"/>
  <c r="AK6" i="140"/>
  <c r="J34" i="126" s="1"/>
  <c r="AJ6" i="140"/>
  <c r="I34" i="126" s="1"/>
  <c r="AI6" i="140"/>
  <c r="H34" i="126" s="1"/>
  <c r="AH6" i="140"/>
  <c r="G34" i="126" s="1"/>
  <c r="AU6" i="140"/>
  <c r="T34" i="126" s="1"/>
  <c r="AG9" i="139"/>
  <c r="AG2"/>
  <c r="W1" s="1"/>
  <c r="AG3"/>
  <c r="W2" s="1"/>
  <c r="AM5"/>
  <c r="L30" i="126" s="1"/>
  <c r="AK5" i="139"/>
  <c r="J30" i="126" s="1"/>
  <c r="AJ5" i="139"/>
  <c r="I30" i="126" s="1"/>
  <c r="AL5" i="139"/>
  <c r="K30" i="126" s="1"/>
  <c r="AI5" i="139"/>
  <c r="H30" i="126" s="1"/>
  <c r="AH5" i="139"/>
  <c r="G30" i="126" s="1"/>
  <c r="AS5" i="139"/>
  <c r="R30" i="126" s="1"/>
  <c r="AN5" i="139"/>
  <c r="M30" i="126" s="1"/>
  <c r="AU5" i="139"/>
  <c r="T30" i="126" s="1"/>
  <c r="AT5" i="139"/>
  <c r="S30" i="126" s="1"/>
  <c r="AR5" i="139"/>
  <c r="Q30" i="126" s="1"/>
  <c r="AQ5" i="139"/>
  <c r="P30" i="126" s="1"/>
  <c r="AP5" i="139"/>
  <c r="O30" i="126" s="1"/>
  <c r="AO5" i="139"/>
  <c r="N30" i="126" s="1"/>
  <c r="AS6" i="139"/>
  <c r="R31" i="126" s="1"/>
  <c r="AR6" i="139"/>
  <c r="Q31" i="126" s="1"/>
  <c r="AQ6" i="139"/>
  <c r="P31" i="126" s="1"/>
  <c r="AP6" i="139"/>
  <c r="O31" i="126" s="1"/>
  <c r="AO6" i="139"/>
  <c r="N31" i="126" s="1"/>
  <c r="AN6" i="139"/>
  <c r="M31" i="126" s="1"/>
  <c r="AM6" i="139"/>
  <c r="L31" i="126" s="1"/>
  <c r="AL6" i="139"/>
  <c r="K31" i="126" s="1"/>
  <c r="AK6" i="139"/>
  <c r="J31" i="126" s="1"/>
  <c r="AJ6" i="139"/>
  <c r="I31" i="126" s="1"/>
  <c r="AI6" i="139"/>
  <c r="H31" i="126" s="1"/>
  <c r="AH6" i="139"/>
  <c r="G31" i="126" s="1"/>
  <c r="AU6" i="139"/>
  <c r="T31" i="126" s="1"/>
  <c r="AT6" i="139"/>
  <c r="S31" i="126" s="1"/>
  <c r="AG7" i="139"/>
  <c r="AG4" i="137"/>
  <c r="W3" s="1"/>
  <c r="AG7"/>
  <c r="AS6"/>
  <c r="R28" i="126" s="1"/>
  <c r="AR6" i="137"/>
  <c r="Q28" i="126" s="1"/>
  <c r="AO6" i="137"/>
  <c r="N28" i="126" s="1"/>
  <c r="AQ6" i="137"/>
  <c r="P28" i="126" s="1"/>
  <c r="AP6" i="137"/>
  <c r="O28" i="126" s="1"/>
  <c r="AT6" i="137"/>
  <c r="S28" i="126" s="1"/>
  <c r="AJ6" i="137"/>
  <c r="I28" i="126" s="1"/>
  <c r="AN6" i="137"/>
  <c r="M28" i="126" s="1"/>
  <c r="AM6" i="137"/>
  <c r="L28" i="126" s="1"/>
  <c r="AL6" i="137"/>
  <c r="K28" i="126" s="1"/>
  <c r="AK6" i="137"/>
  <c r="J28" i="126" s="1"/>
  <c r="AI6" i="137"/>
  <c r="H28" i="126" s="1"/>
  <c r="AH6" i="137"/>
  <c r="G28" i="126" s="1"/>
  <c r="AU6" i="137"/>
  <c r="T28" i="126" s="1"/>
  <c r="AG2" i="137"/>
  <c r="W1" s="1"/>
  <c r="AG9"/>
  <c r="AM5"/>
  <c r="L27" i="126" s="1"/>
  <c r="AL5" i="137"/>
  <c r="K27" i="126" s="1"/>
  <c r="AK5" i="137"/>
  <c r="J27" i="126" s="1"/>
  <c r="AJ5" i="137"/>
  <c r="I27" i="126" s="1"/>
  <c r="AI5" i="137"/>
  <c r="H27" i="126" s="1"/>
  <c r="AH5" i="137"/>
  <c r="G27" i="126" s="1"/>
  <c r="AT5" i="137"/>
  <c r="S27" i="126" s="1"/>
  <c r="AN5" i="137"/>
  <c r="M27" i="126" s="1"/>
  <c r="AU5" i="137"/>
  <c r="T27" i="126" s="1"/>
  <c r="AO5" i="137"/>
  <c r="N27" i="126" s="1"/>
  <c r="AP5" i="137"/>
  <c r="O27" i="126" s="1"/>
  <c r="AS5" i="137"/>
  <c r="R27" i="126" s="1"/>
  <c r="AQ5" i="137"/>
  <c r="P27" i="126" s="1"/>
  <c r="AR5" i="137"/>
  <c r="Q27" i="126" s="1"/>
  <c r="AG3" i="137"/>
  <c r="W2" s="1"/>
  <c r="M103" i="109"/>
  <c r="Q103" s="1"/>
  <c r="L131"/>
  <c r="P131" s="1"/>
  <c r="T131" s="1"/>
  <c r="L127"/>
  <c r="P127" s="1"/>
  <c r="T127" s="1"/>
  <c r="L123"/>
  <c r="P123" s="1"/>
  <c r="T123" s="1"/>
  <c r="L119"/>
  <c r="L115"/>
  <c r="L111"/>
  <c r="L107"/>
  <c r="L103"/>
  <c r="J131"/>
  <c r="J127"/>
  <c r="J123"/>
  <c r="J119"/>
  <c r="J115"/>
  <c r="J111"/>
  <c r="J107"/>
  <c r="J103"/>
  <c r="N133"/>
  <c r="R133" s="1"/>
  <c r="N129"/>
  <c r="R129" s="1"/>
  <c r="N125"/>
  <c r="R125" s="1"/>
  <c r="N121"/>
  <c r="R121" s="1"/>
  <c r="N117"/>
  <c r="R117" s="1"/>
  <c r="N113"/>
  <c r="R113" s="1"/>
  <c r="N109"/>
  <c r="R109" s="1"/>
  <c r="N105"/>
  <c r="R105" s="1"/>
  <c r="N101"/>
  <c r="R101" s="1"/>
  <c r="M133"/>
  <c r="Q133" s="1"/>
  <c r="M129"/>
  <c r="Q129" s="1"/>
  <c r="M125"/>
  <c r="Q125" s="1"/>
  <c r="M121"/>
  <c r="Q121" s="1"/>
  <c r="M117"/>
  <c r="Q117" s="1"/>
  <c r="M113"/>
  <c r="Q113" s="1"/>
  <c r="M109"/>
  <c r="Q109" s="1"/>
  <c r="M105"/>
  <c r="Q105" s="1"/>
  <c r="M101"/>
  <c r="Q101" s="1"/>
  <c r="L133"/>
  <c r="P133" s="1"/>
  <c r="T133" s="1"/>
  <c r="L129"/>
  <c r="P129" s="1"/>
  <c r="T129" s="1"/>
  <c r="L125"/>
  <c r="P125" s="1"/>
  <c r="T125" s="1"/>
  <c r="L121"/>
  <c r="L117"/>
  <c r="L113"/>
  <c r="L109"/>
  <c r="L105"/>
  <c r="L101"/>
  <c r="O134"/>
  <c r="S134" s="1"/>
  <c r="O130"/>
  <c r="S130" s="1"/>
  <c r="O126"/>
  <c r="S126" s="1"/>
  <c r="O122"/>
  <c r="S122" s="1"/>
  <c r="O118"/>
  <c r="S118" s="1"/>
  <c r="O114"/>
  <c r="S114" s="1"/>
  <c r="O110"/>
  <c r="S110" s="1"/>
  <c r="O106"/>
  <c r="S106" s="1"/>
  <c r="O102"/>
  <c r="S102" s="1"/>
  <c r="F151" i="85"/>
  <c r="D151"/>
  <c r="F149" i="86"/>
  <c r="D149"/>
  <c r="F145" i="93"/>
  <c r="D145"/>
  <c r="F165" i="84"/>
  <c r="D165"/>
  <c r="F87" i="109"/>
  <c r="D87"/>
  <c r="F57" i="123"/>
  <c r="D57"/>
  <c r="F57" i="124"/>
  <c r="D57"/>
  <c r="F44" i="132"/>
  <c r="D44"/>
  <c r="A23" i="126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L149" i="86" l="1"/>
  <c r="P149" s="1"/>
  <c r="T149" s="1"/>
  <c r="M149"/>
  <c r="Q149" s="1"/>
  <c r="N149"/>
  <c r="R149" s="1"/>
  <c r="J149"/>
  <c r="U27" i="126"/>
  <c r="C28" s="1"/>
  <c r="AH81"/>
  <c r="X81"/>
  <c r="AH72"/>
  <c r="X72"/>
  <c r="AH78"/>
  <c r="X78"/>
  <c r="AH75"/>
  <c r="X75"/>
  <c r="X66"/>
  <c r="AH66"/>
  <c r="P109" i="109"/>
  <c r="T109" s="1"/>
  <c r="G153" i="149"/>
  <c r="P113" i="109"/>
  <c r="T113" s="1"/>
  <c r="G155" i="149"/>
  <c r="P117" i="109"/>
  <c r="T117" s="1"/>
  <c r="G157" i="149"/>
  <c r="P121" i="109"/>
  <c r="T121" s="1"/>
  <c r="G160" i="149"/>
  <c r="P132" i="109"/>
  <c r="T132" s="1"/>
  <c r="G167" i="149"/>
  <c r="P124" i="109"/>
  <c r="T124" s="1"/>
  <c r="G162" i="149"/>
  <c r="P134" i="109"/>
  <c r="T134" s="1"/>
  <c r="G168" i="149"/>
  <c r="P103" i="109"/>
  <c r="T103" s="1"/>
  <c r="G149" i="149"/>
  <c r="P122" i="109"/>
  <c r="T122" s="1"/>
  <c r="G161" i="149"/>
  <c r="P107" i="109"/>
  <c r="T107" s="1"/>
  <c r="G151" i="149"/>
  <c r="P105" i="109"/>
  <c r="T105" s="1"/>
  <c r="G150" i="149"/>
  <c r="P111" i="109"/>
  <c r="T111" s="1"/>
  <c r="G154" i="149"/>
  <c r="P115" i="109"/>
  <c r="T115" s="1"/>
  <c r="G156" i="149"/>
  <c r="P119" i="109"/>
  <c r="T119" s="1"/>
  <c r="G158" i="149"/>
  <c r="P101" i="109"/>
  <c r="T101" s="1"/>
  <c r="G148" i="149"/>
  <c r="V39" i="126"/>
  <c r="V42"/>
  <c r="V45"/>
  <c r="AH60"/>
  <c r="AH57"/>
  <c r="AH54"/>
  <c r="AH51"/>
  <c r="X51"/>
  <c r="AB45"/>
  <c r="AK45" s="1"/>
  <c r="X48"/>
  <c r="U33"/>
  <c r="C34" s="1"/>
  <c r="U36"/>
  <c r="C37" s="1"/>
  <c r="X8" i="144"/>
  <c r="D37" i="130"/>
  <c r="E37" s="1"/>
  <c r="E47" i="126" s="1"/>
  <c r="X8" i="143"/>
  <c r="D36" i="130"/>
  <c r="E36" s="1"/>
  <c r="E44" i="126" s="1"/>
  <c r="X8" i="142"/>
  <c r="D35" i="130"/>
  <c r="E35" s="1"/>
  <c r="E41" i="126" s="1"/>
  <c r="AG39"/>
  <c r="AJ39" s="1"/>
  <c r="AG42"/>
  <c r="AJ42" s="1"/>
  <c r="AG45"/>
  <c r="AJ45" s="1"/>
  <c r="U30"/>
  <c r="C31" s="1"/>
  <c r="B28"/>
  <c r="B31"/>
  <c r="B34"/>
  <c r="B37"/>
  <c r="Y2" i="140"/>
  <c r="AB33" i="126" s="1"/>
  <c r="AK33" s="1"/>
  <c r="Y2" i="141"/>
  <c r="AB36" i="126" s="1"/>
  <c r="AK36" s="1"/>
  <c r="AR8" i="141"/>
  <c r="Y2" i="139"/>
  <c r="AR7"/>
  <c r="AR7" i="141"/>
  <c r="AN7"/>
  <c r="Y1" s="1"/>
  <c r="X7" s="1"/>
  <c r="AN8"/>
  <c r="AR7" i="140"/>
  <c r="AN8"/>
  <c r="AN7"/>
  <c r="Y1" s="1"/>
  <c r="X7" s="1"/>
  <c r="AR8"/>
  <c r="AN8" i="139"/>
  <c r="AN7"/>
  <c r="Y1" s="1"/>
  <c r="X7" s="1"/>
  <c r="AR8"/>
  <c r="AR7" i="137"/>
  <c r="Y2"/>
  <c r="AB27" i="126" s="1"/>
  <c r="AK27" s="1"/>
  <c r="AN8" i="137"/>
  <c r="AR8"/>
  <c r="AN7"/>
  <c r="Y1" s="1"/>
  <c r="X7" s="1"/>
  <c r="K72" i="132"/>
  <c r="M72"/>
  <c r="Q72" s="1"/>
  <c r="N72"/>
  <c r="R72" s="1"/>
  <c r="K73"/>
  <c r="I74"/>
  <c r="K74"/>
  <c r="K75"/>
  <c r="I76"/>
  <c r="J76"/>
  <c r="K76"/>
  <c r="M76"/>
  <c r="Q76" s="1"/>
  <c r="N76"/>
  <c r="R76" s="1"/>
  <c r="K77"/>
  <c r="K78"/>
  <c r="K79"/>
  <c r="I80"/>
  <c r="K80"/>
  <c r="M80"/>
  <c r="Q80" s="1"/>
  <c r="K81"/>
  <c r="K82"/>
  <c r="K83"/>
  <c r="K84"/>
  <c r="K85"/>
  <c r="K86"/>
  <c r="H44"/>
  <c r="H45"/>
  <c r="H46"/>
  <c r="H47"/>
  <c r="H48"/>
  <c r="H49"/>
  <c r="H50"/>
  <c r="H51"/>
  <c r="H57"/>
  <c r="H58"/>
  <c r="H59"/>
  <c r="H60"/>
  <c r="H61"/>
  <c r="H62"/>
  <c r="H63"/>
  <c r="H64"/>
  <c r="H65"/>
  <c r="H66"/>
  <c r="H67"/>
  <c r="H68"/>
  <c r="H69"/>
  <c r="H70"/>
  <c r="H71"/>
  <c r="H72"/>
  <c r="O72" s="1"/>
  <c r="S72" s="1"/>
  <c r="H73"/>
  <c r="O73" s="1"/>
  <c r="S73" s="1"/>
  <c r="H74"/>
  <c r="O74" s="1"/>
  <c r="S74" s="1"/>
  <c r="H75"/>
  <c r="O75" s="1"/>
  <c r="S75" s="1"/>
  <c r="H76"/>
  <c r="L76" s="1"/>
  <c r="H77"/>
  <c r="O77" s="1"/>
  <c r="S77" s="1"/>
  <c r="H78"/>
  <c r="O78" s="1"/>
  <c r="S78" s="1"/>
  <c r="H79"/>
  <c r="O79" s="1"/>
  <c r="S79" s="1"/>
  <c r="H80"/>
  <c r="O80" s="1"/>
  <c r="S80" s="1"/>
  <c r="H81"/>
  <c r="O81" s="1"/>
  <c r="S81" s="1"/>
  <c r="H82"/>
  <c r="O82" s="1"/>
  <c r="S82" s="1"/>
  <c r="H83"/>
  <c r="O83" s="1"/>
  <c r="S83" s="1"/>
  <c r="H84"/>
  <c r="O84" s="1"/>
  <c r="S84" s="1"/>
  <c r="H85"/>
  <c r="O85" s="1"/>
  <c r="S85" s="1"/>
  <c r="H86"/>
  <c r="L86" s="1"/>
  <c r="P86" s="1"/>
  <c r="T86" s="1"/>
  <c r="F50"/>
  <c r="F51"/>
  <c r="J74"/>
  <c r="J78"/>
  <c r="N79"/>
  <c r="R79" s="1"/>
  <c r="N81"/>
  <c r="R81" s="1"/>
  <c r="N82"/>
  <c r="R82" s="1"/>
  <c r="N83"/>
  <c r="R83" s="1"/>
  <c r="N85"/>
  <c r="R85" s="1"/>
  <c r="J86"/>
  <c r="D50"/>
  <c r="D51"/>
  <c r="I72"/>
  <c r="I73"/>
  <c r="I75"/>
  <c r="I78"/>
  <c r="I84"/>
  <c r="M85"/>
  <c r="Q85" s="1"/>
  <c r="K72" i="123"/>
  <c r="M72"/>
  <c r="Q72" s="1"/>
  <c r="K73"/>
  <c r="K74"/>
  <c r="N74"/>
  <c r="R74" s="1"/>
  <c r="I75"/>
  <c r="K75"/>
  <c r="I76"/>
  <c r="K76"/>
  <c r="M76"/>
  <c r="Q76" s="1"/>
  <c r="N76"/>
  <c r="R76" s="1"/>
  <c r="K77"/>
  <c r="K78"/>
  <c r="J79"/>
  <c r="K79"/>
  <c r="K80"/>
  <c r="K81"/>
  <c r="K82"/>
  <c r="K83"/>
  <c r="K84"/>
  <c r="K85"/>
  <c r="M85"/>
  <c r="Q85" s="1"/>
  <c r="N85"/>
  <c r="R85" s="1"/>
  <c r="K86"/>
  <c r="H57"/>
  <c r="H58"/>
  <c r="H59"/>
  <c r="H60"/>
  <c r="H61"/>
  <c r="H62"/>
  <c r="H63"/>
  <c r="H64"/>
  <c r="H65"/>
  <c r="H66"/>
  <c r="H67"/>
  <c r="H68"/>
  <c r="H69"/>
  <c r="H70"/>
  <c r="H71"/>
  <c r="H72"/>
  <c r="O72" s="1"/>
  <c r="S72" s="1"/>
  <c r="H73"/>
  <c r="O73" s="1"/>
  <c r="S73" s="1"/>
  <c r="H74"/>
  <c r="O74" s="1"/>
  <c r="S74" s="1"/>
  <c r="H75"/>
  <c r="O75" s="1"/>
  <c r="S75" s="1"/>
  <c r="H76"/>
  <c r="O76" s="1"/>
  <c r="S76" s="1"/>
  <c r="H77"/>
  <c r="O77" s="1"/>
  <c r="S77" s="1"/>
  <c r="H78"/>
  <c r="O78" s="1"/>
  <c r="S78" s="1"/>
  <c r="H79"/>
  <c r="O79" s="1"/>
  <c r="S79" s="1"/>
  <c r="H80"/>
  <c r="O80" s="1"/>
  <c r="S80" s="1"/>
  <c r="H81"/>
  <c r="O81" s="1"/>
  <c r="S81" s="1"/>
  <c r="H82"/>
  <c r="O82" s="1"/>
  <c r="S82" s="1"/>
  <c r="H83"/>
  <c r="O83" s="1"/>
  <c r="S83" s="1"/>
  <c r="H84"/>
  <c r="O84" s="1"/>
  <c r="S84" s="1"/>
  <c r="H85"/>
  <c r="O85" s="1"/>
  <c r="S85" s="1"/>
  <c r="H86"/>
  <c r="O86" s="1"/>
  <c r="S86" s="1"/>
  <c r="F63"/>
  <c r="F64"/>
  <c r="I72"/>
  <c r="J73"/>
  <c r="J75"/>
  <c r="J77"/>
  <c r="N78"/>
  <c r="R78" s="1"/>
  <c r="N79"/>
  <c r="R79" s="1"/>
  <c r="J80"/>
  <c r="N81"/>
  <c r="R81" s="1"/>
  <c r="N83"/>
  <c r="R83" s="1"/>
  <c r="D64"/>
  <c r="I73"/>
  <c r="I74"/>
  <c r="J76"/>
  <c r="I77"/>
  <c r="J78"/>
  <c r="I80"/>
  <c r="I81"/>
  <c r="I82"/>
  <c r="I83"/>
  <c r="I84"/>
  <c r="I85"/>
  <c r="I86"/>
  <c r="H86" i="124"/>
  <c r="O86" s="1"/>
  <c r="S86" s="1"/>
  <c r="H87"/>
  <c r="O87" s="1"/>
  <c r="S87" s="1"/>
  <c r="H88"/>
  <c r="O88" s="1"/>
  <c r="S88" s="1"/>
  <c r="N87"/>
  <c r="R87" s="1"/>
  <c r="M88"/>
  <c r="Q88" s="1"/>
  <c r="K72"/>
  <c r="M72"/>
  <c r="Q72" s="1"/>
  <c r="I73"/>
  <c r="J73"/>
  <c r="K73"/>
  <c r="M73"/>
  <c r="Q73" s="1"/>
  <c r="N73"/>
  <c r="R73" s="1"/>
  <c r="K74"/>
  <c r="J75"/>
  <c r="K75"/>
  <c r="M75"/>
  <c r="Q75" s="1"/>
  <c r="N75"/>
  <c r="R75" s="1"/>
  <c r="I76"/>
  <c r="K76"/>
  <c r="J77"/>
  <c r="K77"/>
  <c r="M77"/>
  <c r="Q77" s="1"/>
  <c r="N77"/>
  <c r="R77" s="1"/>
  <c r="I78"/>
  <c r="K78"/>
  <c r="K79"/>
  <c r="K80"/>
  <c r="K81"/>
  <c r="I82"/>
  <c r="K82"/>
  <c r="K83"/>
  <c r="K84"/>
  <c r="K85"/>
  <c r="M85"/>
  <c r="Q85" s="1"/>
  <c r="K86"/>
  <c r="N86"/>
  <c r="R86" s="1"/>
  <c r="K87"/>
  <c r="K88"/>
  <c r="H57"/>
  <c r="H58"/>
  <c r="H59"/>
  <c r="H60"/>
  <c r="H61"/>
  <c r="H62"/>
  <c r="H63"/>
  <c r="H64"/>
  <c r="H70"/>
  <c r="H71"/>
  <c r="H72"/>
  <c r="O72" s="1"/>
  <c r="S72" s="1"/>
  <c r="H73"/>
  <c r="L73" s="1"/>
  <c r="H74"/>
  <c r="O74" s="1"/>
  <c r="S74" s="1"/>
  <c r="H75"/>
  <c r="L75" s="1"/>
  <c r="H76"/>
  <c r="O76" s="1"/>
  <c r="S76" s="1"/>
  <c r="H77"/>
  <c r="L77" s="1"/>
  <c r="H78"/>
  <c r="O78" s="1"/>
  <c r="S78" s="1"/>
  <c r="H79"/>
  <c r="O79" s="1"/>
  <c r="S79" s="1"/>
  <c r="H80"/>
  <c r="O80" s="1"/>
  <c r="S80" s="1"/>
  <c r="H81"/>
  <c r="O81" s="1"/>
  <c r="S81" s="1"/>
  <c r="H82"/>
  <c r="O82" s="1"/>
  <c r="S82" s="1"/>
  <c r="H83"/>
  <c r="O83" s="1"/>
  <c r="S83" s="1"/>
  <c r="H84"/>
  <c r="O84" s="1"/>
  <c r="S84" s="1"/>
  <c r="H85"/>
  <c r="O85" s="1"/>
  <c r="S85" s="1"/>
  <c r="F64"/>
  <c r="J72"/>
  <c r="J74"/>
  <c r="J76"/>
  <c r="J78"/>
  <c r="N79"/>
  <c r="R79" s="1"/>
  <c r="N80"/>
  <c r="R80" s="1"/>
  <c r="J81"/>
  <c r="N82"/>
  <c r="R82" s="1"/>
  <c r="J83"/>
  <c r="N84"/>
  <c r="R84" s="1"/>
  <c r="J85"/>
  <c r="D64"/>
  <c r="I72"/>
  <c r="I74"/>
  <c r="I75"/>
  <c r="I77"/>
  <c r="I84"/>
  <c r="H91" i="109"/>
  <c r="L91" s="1"/>
  <c r="I91"/>
  <c r="J91"/>
  <c r="K91"/>
  <c r="M91"/>
  <c r="Q91" s="1"/>
  <c r="N91"/>
  <c r="R91" s="1"/>
  <c r="N92"/>
  <c r="R92" s="1"/>
  <c r="H92"/>
  <c r="O92" s="1"/>
  <c r="S92" s="1"/>
  <c r="I92"/>
  <c r="J92"/>
  <c r="K92"/>
  <c r="H93"/>
  <c r="L93" s="1"/>
  <c r="I93"/>
  <c r="J93"/>
  <c r="K93"/>
  <c r="M93"/>
  <c r="Q93" s="1"/>
  <c r="N93"/>
  <c r="R93" s="1"/>
  <c r="D94"/>
  <c r="F94"/>
  <c r="H94"/>
  <c r="O94" s="1"/>
  <c r="S94" s="1"/>
  <c r="K94"/>
  <c r="I95"/>
  <c r="J95"/>
  <c r="H95"/>
  <c r="O95" s="1"/>
  <c r="S95" s="1"/>
  <c r="K95"/>
  <c r="M95"/>
  <c r="Q95" s="1"/>
  <c r="N95"/>
  <c r="R95" s="1"/>
  <c r="N96"/>
  <c r="R96" s="1"/>
  <c r="H96"/>
  <c r="O96" s="1"/>
  <c r="S96" s="1"/>
  <c r="I96"/>
  <c r="J96"/>
  <c r="K96"/>
  <c r="I97"/>
  <c r="J97"/>
  <c r="H97"/>
  <c r="O97" s="1"/>
  <c r="S97" s="1"/>
  <c r="K97"/>
  <c r="N97"/>
  <c r="R97" s="1"/>
  <c r="J98"/>
  <c r="H98"/>
  <c r="O98" s="1"/>
  <c r="S98" s="1"/>
  <c r="K98"/>
  <c r="M98"/>
  <c r="Q98" s="1"/>
  <c r="H99"/>
  <c r="L99" s="1"/>
  <c r="I99"/>
  <c r="J99"/>
  <c r="K99"/>
  <c r="M99"/>
  <c r="Q99" s="1"/>
  <c r="N99"/>
  <c r="R99" s="1"/>
  <c r="N100"/>
  <c r="R100" s="1"/>
  <c r="H100"/>
  <c r="O100" s="1"/>
  <c r="S100" s="1"/>
  <c r="K100"/>
  <c r="I170" i="84"/>
  <c r="H170"/>
  <c r="O170" s="1"/>
  <c r="S170" s="1"/>
  <c r="J170"/>
  <c r="K170"/>
  <c r="N170"/>
  <c r="R170" s="1"/>
  <c r="H171"/>
  <c r="L171" s="1"/>
  <c r="I171"/>
  <c r="J171"/>
  <c r="K171"/>
  <c r="N171"/>
  <c r="R171" s="1"/>
  <c r="D172"/>
  <c r="J172" s="1"/>
  <c r="H172"/>
  <c r="O172" s="1"/>
  <c r="S172" s="1"/>
  <c r="K172"/>
  <c r="N172"/>
  <c r="R172" s="1"/>
  <c r="I173"/>
  <c r="N173"/>
  <c r="R173" s="1"/>
  <c r="H173"/>
  <c r="O173" s="1"/>
  <c r="S173" s="1"/>
  <c r="K173"/>
  <c r="H174"/>
  <c r="O174" s="1"/>
  <c r="S174" s="1"/>
  <c r="J174"/>
  <c r="K174"/>
  <c r="N174"/>
  <c r="R174" s="1"/>
  <c r="H175"/>
  <c r="O175" s="1"/>
  <c r="S175" s="1"/>
  <c r="I175"/>
  <c r="J175"/>
  <c r="K175"/>
  <c r="N175"/>
  <c r="R175" s="1"/>
  <c r="H176"/>
  <c r="O176" s="1"/>
  <c r="S176" s="1"/>
  <c r="I176"/>
  <c r="K176"/>
  <c r="N176"/>
  <c r="R176" s="1"/>
  <c r="J177"/>
  <c r="N177"/>
  <c r="R177" s="1"/>
  <c r="H177"/>
  <c r="O177" s="1"/>
  <c r="S177" s="1"/>
  <c r="K177"/>
  <c r="I178"/>
  <c r="H178"/>
  <c r="O178" s="1"/>
  <c r="S178" s="1"/>
  <c r="J178"/>
  <c r="K178"/>
  <c r="N178"/>
  <c r="R178" s="1"/>
  <c r="H179"/>
  <c r="O179" s="1"/>
  <c r="S179" s="1"/>
  <c r="I179"/>
  <c r="J179"/>
  <c r="K179"/>
  <c r="N179"/>
  <c r="R179" s="1"/>
  <c r="J180"/>
  <c r="N180"/>
  <c r="R180" s="1"/>
  <c r="H180"/>
  <c r="O180" s="1"/>
  <c r="S180" s="1"/>
  <c r="K180"/>
  <c r="N181"/>
  <c r="R181" s="1"/>
  <c r="H181"/>
  <c r="O181" s="1"/>
  <c r="S181" s="1"/>
  <c r="K181"/>
  <c r="I182"/>
  <c r="H182"/>
  <c r="O182" s="1"/>
  <c r="S182" s="1"/>
  <c r="J182"/>
  <c r="K182"/>
  <c r="N182"/>
  <c r="R182" s="1"/>
  <c r="I183"/>
  <c r="J183"/>
  <c r="H183"/>
  <c r="O183" s="1"/>
  <c r="S183" s="1"/>
  <c r="K183"/>
  <c r="N183"/>
  <c r="R183" s="1"/>
  <c r="J184"/>
  <c r="H184"/>
  <c r="O184" s="1"/>
  <c r="S184" s="1"/>
  <c r="K184"/>
  <c r="N184"/>
  <c r="R184" s="1"/>
  <c r="H185"/>
  <c r="O185" s="1"/>
  <c r="S185" s="1"/>
  <c r="K185"/>
  <c r="N185"/>
  <c r="R185" s="1"/>
  <c r="H186"/>
  <c r="O186" s="1"/>
  <c r="S186" s="1"/>
  <c r="K186"/>
  <c r="N186"/>
  <c r="R186" s="1"/>
  <c r="N187"/>
  <c r="R187" s="1"/>
  <c r="H187"/>
  <c r="O187" s="1"/>
  <c r="S187" s="1"/>
  <c r="K187"/>
  <c r="N188"/>
  <c r="R188" s="1"/>
  <c r="H188"/>
  <c r="O188" s="1"/>
  <c r="S188" s="1"/>
  <c r="K188"/>
  <c r="H165"/>
  <c r="H166"/>
  <c r="H167"/>
  <c r="H168"/>
  <c r="H169"/>
  <c r="H148" i="86"/>
  <c r="O148" s="1"/>
  <c r="S148" s="1"/>
  <c r="H149"/>
  <c r="O149" s="1"/>
  <c r="S149" s="1"/>
  <c r="H150"/>
  <c r="H151"/>
  <c r="H152"/>
  <c r="H153"/>
  <c r="H154"/>
  <c r="H155"/>
  <c r="H156"/>
  <c r="O156" s="1"/>
  <c r="S156" s="1"/>
  <c r="H157"/>
  <c r="H158"/>
  <c r="H159"/>
  <c r="H160"/>
  <c r="H161"/>
  <c r="H162"/>
  <c r="H163"/>
  <c r="F148"/>
  <c r="I150"/>
  <c r="I151"/>
  <c r="I155"/>
  <c r="D148"/>
  <c r="I152"/>
  <c r="I153"/>
  <c r="D156"/>
  <c r="I162"/>
  <c r="I154"/>
  <c r="I158"/>
  <c r="I160"/>
  <c r="H150" i="85"/>
  <c r="O150" s="1"/>
  <c r="S150" s="1"/>
  <c r="H151"/>
  <c r="L151" s="1"/>
  <c r="H152"/>
  <c r="O152" s="1"/>
  <c r="S152" s="1"/>
  <c r="H153"/>
  <c r="O153" s="1"/>
  <c r="S153" s="1"/>
  <c r="H154"/>
  <c r="O154" s="1"/>
  <c r="S154" s="1"/>
  <c r="H155"/>
  <c r="L155" s="1"/>
  <c r="H156"/>
  <c r="O156" s="1"/>
  <c r="S156" s="1"/>
  <c r="H157"/>
  <c r="O157" s="1"/>
  <c r="S157" s="1"/>
  <c r="O158"/>
  <c r="S158" s="1"/>
  <c r="L159"/>
  <c r="O160"/>
  <c r="S160" s="1"/>
  <c r="O161"/>
  <c r="S161" s="1"/>
  <c r="O162"/>
  <c r="S162" s="1"/>
  <c r="O164"/>
  <c r="S164" s="1"/>
  <c r="H165"/>
  <c r="O165" s="1"/>
  <c r="S165" s="1"/>
  <c r="H166"/>
  <c r="O166" s="1"/>
  <c r="S166" s="1"/>
  <c r="H167"/>
  <c r="O167" s="1"/>
  <c r="S167" s="1"/>
  <c r="F150"/>
  <c r="N150" s="1"/>
  <c r="R150" s="1"/>
  <c r="N156"/>
  <c r="R156" s="1"/>
  <c r="N158"/>
  <c r="R158" s="1"/>
  <c r="N159"/>
  <c r="R159" s="1"/>
  <c r="N160"/>
  <c r="R160" s="1"/>
  <c r="I161"/>
  <c r="J162"/>
  <c r="N163"/>
  <c r="R163" s="1"/>
  <c r="J164"/>
  <c r="N166"/>
  <c r="R166" s="1"/>
  <c r="N167"/>
  <c r="R167" s="1"/>
  <c r="D150"/>
  <c r="J151"/>
  <c r="I153"/>
  <c r="J154"/>
  <c r="M156"/>
  <c r="Q156" s="1"/>
  <c r="D158"/>
  <c r="M158" s="1"/>
  <c r="Q158" s="1"/>
  <c r="M163"/>
  <c r="Q163" s="1"/>
  <c r="M165"/>
  <c r="Q165" s="1"/>
  <c r="J166"/>
  <c r="M167"/>
  <c r="Q167" s="1"/>
  <c r="K150"/>
  <c r="K151"/>
  <c r="M151"/>
  <c r="Q151" s="1"/>
  <c r="N151"/>
  <c r="R151" s="1"/>
  <c r="I152"/>
  <c r="K152"/>
  <c r="M152"/>
  <c r="Q152" s="1"/>
  <c r="N152"/>
  <c r="R152" s="1"/>
  <c r="K153"/>
  <c r="K154"/>
  <c r="N154"/>
  <c r="R154" s="1"/>
  <c r="K155"/>
  <c r="N155"/>
  <c r="R155" s="1"/>
  <c r="K156"/>
  <c r="J157"/>
  <c r="K157"/>
  <c r="M157"/>
  <c r="Q157" s="1"/>
  <c r="K158"/>
  <c r="I159"/>
  <c r="J159"/>
  <c r="K159"/>
  <c r="M159"/>
  <c r="Q159" s="1"/>
  <c r="K160"/>
  <c r="J161"/>
  <c r="K161"/>
  <c r="N161"/>
  <c r="R161" s="1"/>
  <c r="I162"/>
  <c r="K162"/>
  <c r="K163"/>
  <c r="O163"/>
  <c r="S163" s="1"/>
  <c r="K164"/>
  <c r="K165"/>
  <c r="N165"/>
  <c r="R165" s="1"/>
  <c r="K166"/>
  <c r="K167"/>
  <c r="H156" i="84"/>
  <c r="H157"/>
  <c r="H158"/>
  <c r="H159"/>
  <c r="H160"/>
  <c r="H161"/>
  <c r="H162"/>
  <c r="H163"/>
  <c r="F156"/>
  <c r="F157"/>
  <c r="F158"/>
  <c r="F159"/>
  <c r="F160"/>
  <c r="F161"/>
  <c r="F162"/>
  <c r="F163"/>
  <c r="F164"/>
  <c r="D157"/>
  <c r="D158"/>
  <c r="D159"/>
  <c r="D160"/>
  <c r="D161"/>
  <c r="D162"/>
  <c r="D163"/>
  <c r="H134" i="93"/>
  <c r="H135"/>
  <c r="H136"/>
  <c r="H137"/>
  <c r="H138"/>
  <c r="H139"/>
  <c r="H140"/>
  <c r="H141"/>
  <c r="H142"/>
  <c r="H143"/>
  <c r="F134"/>
  <c r="F135"/>
  <c r="F136"/>
  <c r="F137"/>
  <c r="F138"/>
  <c r="F139"/>
  <c r="F140"/>
  <c r="F141"/>
  <c r="F142"/>
  <c r="F143"/>
  <c r="D135"/>
  <c r="D136"/>
  <c r="D137"/>
  <c r="D138"/>
  <c r="D139"/>
  <c r="D140"/>
  <c r="D141"/>
  <c r="D142"/>
  <c r="D143"/>
  <c r="D144"/>
  <c r="H141" i="86"/>
  <c r="O141" s="1"/>
  <c r="S141" s="1"/>
  <c r="H142"/>
  <c r="O142" s="1"/>
  <c r="S142" s="1"/>
  <c r="H143"/>
  <c r="O143" s="1"/>
  <c r="S143" s="1"/>
  <c r="H144"/>
  <c r="O144" s="1"/>
  <c r="S144" s="1"/>
  <c r="H145"/>
  <c r="O145" s="1"/>
  <c r="S145" s="1"/>
  <c r="H146"/>
  <c r="O146" s="1"/>
  <c r="S146" s="1"/>
  <c r="H147"/>
  <c r="O147" s="1"/>
  <c r="S147" s="1"/>
  <c r="F141"/>
  <c r="F142"/>
  <c r="F143"/>
  <c r="F144"/>
  <c r="F145"/>
  <c r="F146"/>
  <c r="F147"/>
  <c r="D140"/>
  <c r="D141"/>
  <c r="D142"/>
  <c r="D143"/>
  <c r="D144"/>
  <c r="D145"/>
  <c r="D146"/>
  <c r="D147"/>
  <c r="H142" i="85"/>
  <c r="H143"/>
  <c r="H144"/>
  <c r="H145"/>
  <c r="H146"/>
  <c r="H147"/>
  <c r="H148"/>
  <c r="H149"/>
  <c r="F142"/>
  <c r="F143"/>
  <c r="F144"/>
  <c r="F145"/>
  <c r="F146"/>
  <c r="F147"/>
  <c r="F148"/>
  <c r="F149"/>
  <c r="D143"/>
  <c r="D144"/>
  <c r="D145"/>
  <c r="D146"/>
  <c r="D147"/>
  <c r="D148"/>
  <c r="D149"/>
  <c r="J141" i="86" l="1"/>
  <c r="N141"/>
  <c r="R141" s="1"/>
  <c r="O152"/>
  <c r="S152" s="1"/>
  <c r="L152"/>
  <c r="P152" s="1"/>
  <c r="T152" s="1"/>
  <c r="O150"/>
  <c r="S150" s="1"/>
  <c r="L150"/>
  <c r="P150" s="1"/>
  <c r="T150" s="1"/>
  <c r="O151"/>
  <c r="S151" s="1"/>
  <c r="L151"/>
  <c r="P151" s="1"/>
  <c r="T151" s="1"/>
  <c r="M156"/>
  <c r="Q156" s="1"/>
  <c r="L156"/>
  <c r="P156" s="1"/>
  <c r="T156" s="1"/>
  <c r="J156"/>
  <c r="J145"/>
  <c r="N145"/>
  <c r="R145" s="1"/>
  <c r="N142"/>
  <c r="R142" s="1"/>
  <c r="J142"/>
  <c r="M148"/>
  <c r="Q148" s="1"/>
  <c r="L148"/>
  <c r="P148" s="1"/>
  <c r="T148" s="1"/>
  <c r="O157"/>
  <c r="S157" s="1"/>
  <c r="L157"/>
  <c r="P157" s="1"/>
  <c r="T157" s="1"/>
  <c r="O153"/>
  <c r="S153" s="1"/>
  <c r="L153"/>
  <c r="P153" s="1"/>
  <c r="T153" s="1"/>
  <c r="N146"/>
  <c r="R146" s="1"/>
  <c r="J146"/>
  <c r="O159"/>
  <c r="S159" s="1"/>
  <c r="L159"/>
  <c r="P159" s="1"/>
  <c r="T159" s="1"/>
  <c r="M144"/>
  <c r="Q144" s="1"/>
  <c r="L144"/>
  <c r="P144" s="1"/>
  <c r="T144" s="1"/>
  <c r="O161"/>
  <c r="S161" s="1"/>
  <c r="L161"/>
  <c r="P161" s="1"/>
  <c r="T161" s="1"/>
  <c r="O154"/>
  <c r="S154" s="1"/>
  <c r="L154"/>
  <c r="P154" s="1"/>
  <c r="T154" s="1"/>
  <c r="O155"/>
  <c r="S155" s="1"/>
  <c r="L155"/>
  <c r="P155" s="1"/>
  <c r="T155" s="1"/>
  <c r="M141"/>
  <c r="Q141" s="1"/>
  <c r="L141"/>
  <c r="P141" s="1"/>
  <c r="T141" s="1"/>
  <c r="O158"/>
  <c r="S158" s="1"/>
  <c r="L158"/>
  <c r="P158" s="1"/>
  <c r="T158" s="1"/>
  <c r="M142"/>
  <c r="Q142" s="1"/>
  <c r="L142"/>
  <c r="P142" s="1"/>
  <c r="T142" s="1"/>
  <c r="O160"/>
  <c r="S160" s="1"/>
  <c r="L160"/>
  <c r="P160" s="1"/>
  <c r="T160" s="1"/>
  <c r="L143"/>
  <c r="P143" s="1"/>
  <c r="T143" s="1"/>
  <c r="M143"/>
  <c r="Q143" s="1"/>
  <c r="M145"/>
  <c r="Q145" s="1"/>
  <c r="L145"/>
  <c r="P145" s="1"/>
  <c r="T145" s="1"/>
  <c r="O162"/>
  <c r="S162" s="1"/>
  <c r="L162"/>
  <c r="P162" s="1"/>
  <c r="T162" s="1"/>
  <c r="L146"/>
  <c r="P146" s="1"/>
  <c r="T146" s="1"/>
  <c r="M146"/>
  <c r="Q146" s="1"/>
  <c r="O163"/>
  <c r="S163" s="1"/>
  <c r="L163"/>
  <c r="P163" s="1"/>
  <c r="T163" s="1"/>
  <c r="J144"/>
  <c r="N144"/>
  <c r="R144" s="1"/>
  <c r="N147"/>
  <c r="R147" s="1"/>
  <c r="J147"/>
  <c r="M140"/>
  <c r="Q140" s="1"/>
  <c r="N143"/>
  <c r="R143" s="1"/>
  <c r="J143"/>
  <c r="M147"/>
  <c r="Q147" s="1"/>
  <c r="L147"/>
  <c r="P147" s="1"/>
  <c r="T147" s="1"/>
  <c r="N148"/>
  <c r="R148" s="1"/>
  <c r="J148"/>
  <c r="O155" i="85"/>
  <c r="S155" s="1"/>
  <c r="L83" i="132"/>
  <c r="J163" i="149" s="1"/>
  <c r="J150" i="85"/>
  <c r="O93" i="109"/>
  <c r="S93" s="1"/>
  <c r="AB30" i="126"/>
  <c r="AK30" s="1"/>
  <c r="AB81"/>
  <c r="AK81" s="1"/>
  <c r="P171" i="84"/>
  <c r="T171" s="1"/>
  <c r="F144" i="149"/>
  <c r="P155" i="85"/>
  <c r="T155" s="1"/>
  <c r="C143" i="149"/>
  <c r="P93" i="109"/>
  <c r="T93" s="1"/>
  <c r="G144" i="149"/>
  <c r="P77" i="124"/>
  <c r="T77" s="1"/>
  <c r="H151" i="149"/>
  <c r="P75" i="124"/>
  <c r="T75" s="1"/>
  <c r="H150" i="149"/>
  <c r="P76" i="132"/>
  <c r="T76" s="1"/>
  <c r="J158" i="149"/>
  <c r="P159" i="85"/>
  <c r="T159" s="1"/>
  <c r="C145" i="149"/>
  <c r="P151" i="85"/>
  <c r="T151" s="1"/>
  <c r="C141" i="149"/>
  <c r="D147"/>
  <c r="P73" i="124"/>
  <c r="T73" s="1"/>
  <c r="H149" i="149"/>
  <c r="L75" i="123"/>
  <c r="P99" i="109"/>
  <c r="T99" s="1"/>
  <c r="G147" i="149"/>
  <c r="P91" i="109"/>
  <c r="T91" s="1"/>
  <c r="G143" i="149"/>
  <c r="J94" i="109"/>
  <c r="V27" i="126"/>
  <c r="AH27" s="1"/>
  <c r="V30"/>
  <c r="AH30" s="1"/>
  <c r="V33"/>
  <c r="AH33" s="1"/>
  <c r="V36"/>
  <c r="AH36" s="1"/>
  <c r="L77" i="132"/>
  <c r="P77" s="1"/>
  <c r="T77" s="1"/>
  <c r="O76"/>
  <c r="S76" s="1"/>
  <c r="L74"/>
  <c r="L86" i="124"/>
  <c r="P86" s="1"/>
  <c r="T86" s="1"/>
  <c r="AG33" i="126"/>
  <c r="AJ33" s="1"/>
  <c r="AG30"/>
  <c r="AJ30" s="1"/>
  <c r="AG27"/>
  <c r="AJ27" s="1"/>
  <c r="AG36"/>
  <c r="AJ36" s="1"/>
  <c r="J82" i="123"/>
  <c r="N80"/>
  <c r="R80" s="1"/>
  <c r="J187" i="84"/>
  <c r="J88" i="124"/>
  <c r="I86" i="132"/>
  <c r="J81"/>
  <c r="J80" i="124"/>
  <c r="I82" i="132"/>
  <c r="I187" i="84"/>
  <c r="I80" i="124"/>
  <c r="L81" i="132"/>
  <c r="I78" i="123"/>
  <c r="J84" i="132"/>
  <c r="J86" i="124"/>
  <c r="L79" i="132"/>
  <c r="J79"/>
  <c r="J186" i="84"/>
  <c r="L85" i="132"/>
  <c r="I85" i="124"/>
  <c r="M84"/>
  <c r="Q84" s="1"/>
  <c r="J80" i="132"/>
  <c r="J85"/>
  <c r="N78"/>
  <c r="R78" s="1"/>
  <c r="L84" i="124"/>
  <c r="P84" s="1"/>
  <c r="T84" s="1"/>
  <c r="I85" i="132"/>
  <c r="M78"/>
  <c r="Q78" s="1"/>
  <c r="I83" i="124"/>
  <c r="O77"/>
  <c r="S77" s="1"/>
  <c r="L84" i="132"/>
  <c r="P84" s="1"/>
  <c r="T84" s="1"/>
  <c r="L78"/>
  <c r="L82" i="124"/>
  <c r="P82" s="1"/>
  <c r="T82" s="1"/>
  <c r="J84"/>
  <c r="J77" i="132"/>
  <c r="I81" i="124"/>
  <c r="L83" i="123"/>
  <c r="N74" i="132"/>
  <c r="R74" s="1"/>
  <c r="L80" i="124"/>
  <c r="P80" s="1"/>
  <c r="T80" s="1"/>
  <c r="N83"/>
  <c r="R83" s="1"/>
  <c r="J86" i="123"/>
  <c r="J75" i="132"/>
  <c r="J83"/>
  <c r="M74"/>
  <c r="Q74" s="1"/>
  <c r="J188" i="84"/>
  <c r="L92" i="109"/>
  <c r="P92" s="1"/>
  <c r="T92" s="1"/>
  <c r="I79" i="124"/>
  <c r="J85" i="123"/>
  <c r="I83" i="132"/>
  <c r="L79" i="123"/>
  <c r="L78" i="124"/>
  <c r="P78" s="1"/>
  <c r="T78" s="1"/>
  <c r="J84" i="123"/>
  <c r="J73" i="132"/>
  <c r="I77"/>
  <c r="I79" i="123"/>
  <c r="I156" i="86"/>
  <c r="J82" i="124"/>
  <c r="J82" i="132"/>
  <c r="L76" i="124"/>
  <c r="P76" s="1"/>
  <c r="T76" s="1"/>
  <c r="O75"/>
  <c r="S75" s="1"/>
  <c r="X8" i="137"/>
  <c r="D30" i="130"/>
  <c r="E30" s="1"/>
  <c r="E29" i="126" s="1"/>
  <c r="D31" i="130"/>
  <c r="E31" s="1"/>
  <c r="X8" i="139"/>
  <c r="D32" i="130"/>
  <c r="E32" s="1"/>
  <c r="E32" i="126" s="1"/>
  <c r="X8" i="140"/>
  <c r="D33" i="130"/>
  <c r="E33" s="1"/>
  <c r="E35" i="126" s="1"/>
  <c r="X8" i="141"/>
  <c r="D34" i="130"/>
  <c r="E34" s="1"/>
  <c r="E38" i="126" s="1"/>
  <c r="O99" i="109"/>
  <c r="S99" s="1"/>
  <c r="L95"/>
  <c r="L175" i="84"/>
  <c r="J167" i="85"/>
  <c r="I164"/>
  <c r="I181" i="84"/>
  <c r="O73" i="124"/>
  <c r="S73" s="1"/>
  <c r="M83" i="123"/>
  <c r="Q83" s="1"/>
  <c r="M81"/>
  <c r="Q81" s="1"/>
  <c r="L81"/>
  <c r="L100" i="109"/>
  <c r="P100" s="1"/>
  <c r="T100" s="1"/>
  <c r="N98"/>
  <c r="R98" s="1"/>
  <c r="I94"/>
  <c r="N72" i="123"/>
  <c r="R72" s="1"/>
  <c r="I81" i="132"/>
  <c r="I79"/>
  <c r="O171" i="84"/>
  <c r="S171" s="1"/>
  <c r="L85" i="123"/>
  <c r="J83"/>
  <c r="J81"/>
  <c r="L72" i="132"/>
  <c r="M166" i="85"/>
  <c r="Q166" s="1"/>
  <c r="N162"/>
  <c r="R162" s="1"/>
  <c r="I180" i="84"/>
  <c r="L98" i="109"/>
  <c r="P98" s="1"/>
  <c r="T98" s="1"/>
  <c r="L72" i="123"/>
  <c r="P72" s="1"/>
  <c r="T72" s="1"/>
  <c r="I167" i="85"/>
  <c r="L166"/>
  <c r="P166" s="1"/>
  <c r="T166" s="1"/>
  <c r="M150"/>
  <c r="Q150" s="1"/>
  <c r="L96" i="109"/>
  <c r="P96" s="1"/>
  <c r="T96" s="1"/>
  <c r="M74" i="123"/>
  <c r="Q74" s="1"/>
  <c r="J72" i="132"/>
  <c r="I165" i="85"/>
  <c r="I188" i="84"/>
  <c r="I186"/>
  <c r="L183"/>
  <c r="I98" i="109"/>
  <c r="L74" i="123"/>
  <c r="P74" s="1"/>
  <c r="T74" s="1"/>
  <c r="J72"/>
  <c r="N80" i="132"/>
  <c r="R80" s="1"/>
  <c r="M79" i="124"/>
  <c r="Q79" s="1"/>
  <c r="N82" i="123"/>
  <c r="R82" s="1"/>
  <c r="M78"/>
  <c r="Q78" s="1"/>
  <c r="N81" i="124"/>
  <c r="R81" s="1"/>
  <c r="L79"/>
  <c r="M82" i="123"/>
  <c r="Q82" s="1"/>
  <c r="L78"/>
  <c r="P78" s="1"/>
  <c r="T78" s="1"/>
  <c r="L76"/>
  <c r="P76" s="1"/>
  <c r="T76" s="1"/>
  <c r="J74"/>
  <c r="O86" i="132"/>
  <c r="S86" s="1"/>
  <c r="M82"/>
  <c r="Q82" s="1"/>
  <c r="L80"/>
  <c r="P80" s="1"/>
  <c r="T80" s="1"/>
  <c r="M83" i="124"/>
  <c r="Q83" s="1"/>
  <c r="M81"/>
  <c r="Q81" s="1"/>
  <c r="L82" i="123"/>
  <c r="P82" s="1"/>
  <c r="T82" s="1"/>
  <c r="M80"/>
  <c r="Q80" s="1"/>
  <c r="N86" i="132"/>
  <c r="R86" s="1"/>
  <c r="N84"/>
  <c r="R84" s="1"/>
  <c r="L82"/>
  <c r="P82" s="1"/>
  <c r="T82" s="1"/>
  <c r="N85" i="124"/>
  <c r="R85" s="1"/>
  <c r="L83"/>
  <c r="L81"/>
  <c r="J79"/>
  <c r="N72"/>
  <c r="R72" s="1"/>
  <c r="N84" i="123"/>
  <c r="R84" s="1"/>
  <c r="L80"/>
  <c r="P80" s="1"/>
  <c r="T80" s="1"/>
  <c r="M86" i="132"/>
  <c r="Q86" s="1"/>
  <c r="M84"/>
  <c r="Q84" s="1"/>
  <c r="I163" i="86"/>
  <c r="M84" i="123"/>
  <c r="Q84" s="1"/>
  <c r="L85" i="124"/>
  <c r="N74"/>
  <c r="R74" s="1"/>
  <c r="L72"/>
  <c r="P72" s="1"/>
  <c r="T72" s="1"/>
  <c r="N86" i="123"/>
  <c r="R86" s="1"/>
  <c r="L84"/>
  <c r="P84" s="1"/>
  <c r="T84" s="1"/>
  <c r="L164" i="85"/>
  <c r="P164" s="1"/>
  <c r="T164" s="1"/>
  <c r="J185" i="84"/>
  <c r="L97" i="109"/>
  <c r="M74" i="124"/>
  <c r="Q74" s="1"/>
  <c r="M86" i="123"/>
  <c r="Q86" s="1"/>
  <c r="N73"/>
  <c r="R73" s="1"/>
  <c r="N73" i="132"/>
  <c r="R73" s="1"/>
  <c r="I174" i="84"/>
  <c r="J160" i="85"/>
  <c r="L160"/>
  <c r="P160" s="1"/>
  <c r="T160" s="1"/>
  <c r="L74" i="124"/>
  <c r="P74" s="1"/>
  <c r="T74" s="1"/>
  <c r="L88"/>
  <c r="P88" s="1"/>
  <c r="T88" s="1"/>
  <c r="L86" i="123"/>
  <c r="P86" s="1"/>
  <c r="T86" s="1"/>
  <c r="N77"/>
  <c r="R77" s="1"/>
  <c r="M73"/>
  <c r="Q73" s="1"/>
  <c r="N75" i="132"/>
  <c r="R75" s="1"/>
  <c r="M73"/>
  <c r="Q73" s="1"/>
  <c r="L162" i="85"/>
  <c r="P162" s="1"/>
  <c r="T162" s="1"/>
  <c r="M97" i="109"/>
  <c r="Q97" s="1"/>
  <c r="J165" i="85"/>
  <c r="L161"/>
  <c r="I160"/>
  <c r="I159" i="86"/>
  <c r="I184" i="84"/>
  <c r="L179"/>
  <c r="N78" i="124"/>
  <c r="R78" s="1"/>
  <c r="N76"/>
  <c r="R76" s="1"/>
  <c r="M77" i="123"/>
  <c r="Q77" s="1"/>
  <c r="N75"/>
  <c r="R75" s="1"/>
  <c r="L73"/>
  <c r="N77" i="132"/>
  <c r="R77" s="1"/>
  <c r="M75"/>
  <c r="Q75" s="1"/>
  <c r="L73"/>
  <c r="P73" s="1"/>
  <c r="T73" s="1"/>
  <c r="L150" i="85"/>
  <c r="P150" s="1"/>
  <c r="T150" s="1"/>
  <c r="J176" i="84"/>
  <c r="M78" i="124"/>
  <c r="Q78" s="1"/>
  <c r="M76"/>
  <c r="Q76" s="1"/>
  <c r="I86"/>
  <c r="L77" i="123"/>
  <c r="M75"/>
  <c r="Q75" s="1"/>
  <c r="M77" i="132"/>
  <c r="Q77" s="1"/>
  <c r="L75"/>
  <c r="P75" s="1"/>
  <c r="T75" s="1"/>
  <c r="N164" i="85"/>
  <c r="R164" s="1"/>
  <c r="O159"/>
  <c r="S159" s="1"/>
  <c r="L187" i="84"/>
  <c r="J100" i="109"/>
  <c r="M82" i="124"/>
  <c r="Q82" s="1"/>
  <c r="M80"/>
  <c r="Q80" s="1"/>
  <c r="M79" i="123"/>
  <c r="Q79" s="1"/>
  <c r="M83" i="132"/>
  <c r="Q83" s="1"/>
  <c r="M81"/>
  <c r="Q81" s="1"/>
  <c r="M79"/>
  <c r="Q79" s="1"/>
  <c r="I100" i="109"/>
  <c r="I158" i="85"/>
  <c r="J158"/>
  <c r="L158"/>
  <c r="P158" s="1"/>
  <c r="T158" s="1"/>
  <c r="I172" i="84"/>
  <c r="N94" i="109"/>
  <c r="R94" s="1"/>
  <c r="L94"/>
  <c r="P94" s="1"/>
  <c r="T94" s="1"/>
  <c r="M94"/>
  <c r="Q94" s="1"/>
  <c r="L157" i="85"/>
  <c r="O91" i="109"/>
  <c r="S91" s="1"/>
  <c r="L152" i="85"/>
  <c r="P152" s="1"/>
  <c r="T152" s="1"/>
  <c r="I88" i="124"/>
  <c r="I87"/>
  <c r="N88"/>
  <c r="R88" s="1"/>
  <c r="M87"/>
  <c r="Q87" s="1"/>
  <c r="L87"/>
  <c r="J87"/>
  <c r="M86"/>
  <c r="Q86" s="1"/>
  <c r="M100" i="109"/>
  <c r="Q100" s="1"/>
  <c r="M96"/>
  <c r="Q96" s="1"/>
  <c r="M92"/>
  <c r="Q92" s="1"/>
  <c r="M188" i="84"/>
  <c r="Q188" s="1"/>
  <c r="M184"/>
  <c r="Q184" s="1"/>
  <c r="M180"/>
  <c r="Q180" s="1"/>
  <c r="M176"/>
  <c r="Q176" s="1"/>
  <c r="M172"/>
  <c r="Q172" s="1"/>
  <c r="L188"/>
  <c r="P188" s="1"/>
  <c r="T188" s="1"/>
  <c r="L184"/>
  <c r="P184" s="1"/>
  <c r="T184" s="1"/>
  <c r="L180"/>
  <c r="P180" s="1"/>
  <c r="T180" s="1"/>
  <c r="L176"/>
  <c r="P176" s="1"/>
  <c r="T176" s="1"/>
  <c r="L172"/>
  <c r="P172" s="1"/>
  <c r="T172" s="1"/>
  <c r="M185"/>
  <c r="Q185" s="1"/>
  <c r="M181"/>
  <c r="Q181" s="1"/>
  <c r="M177"/>
  <c r="Q177" s="1"/>
  <c r="M173"/>
  <c r="Q173" s="1"/>
  <c r="L185"/>
  <c r="L181"/>
  <c r="L177"/>
  <c r="L173"/>
  <c r="J181"/>
  <c r="J173"/>
  <c r="I185"/>
  <c r="I177"/>
  <c r="M186"/>
  <c r="Q186" s="1"/>
  <c r="M182"/>
  <c r="Q182" s="1"/>
  <c r="M178"/>
  <c r="Q178" s="1"/>
  <c r="M174"/>
  <c r="Q174" s="1"/>
  <c r="M170"/>
  <c r="Q170" s="1"/>
  <c r="L186"/>
  <c r="P186" s="1"/>
  <c r="T186" s="1"/>
  <c r="L182"/>
  <c r="P182" s="1"/>
  <c r="T182" s="1"/>
  <c r="L178"/>
  <c r="P178" s="1"/>
  <c r="T178" s="1"/>
  <c r="L174"/>
  <c r="P174" s="1"/>
  <c r="T174" s="1"/>
  <c r="L170"/>
  <c r="P170" s="1"/>
  <c r="T170" s="1"/>
  <c r="M187"/>
  <c r="Q187" s="1"/>
  <c r="M183"/>
  <c r="Q183" s="1"/>
  <c r="M179"/>
  <c r="Q179" s="1"/>
  <c r="M175"/>
  <c r="Q175" s="1"/>
  <c r="M171"/>
  <c r="Q171" s="1"/>
  <c r="I161" i="86"/>
  <c r="I157"/>
  <c r="O151" i="85"/>
  <c r="S151" s="1"/>
  <c r="I150"/>
  <c r="L167"/>
  <c r="I157"/>
  <c r="L165"/>
  <c r="N157"/>
  <c r="R157" s="1"/>
  <c r="J156"/>
  <c r="I156"/>
  <c r="M154"/>
  <c r="Q154" s="1"/>
  <c r="L154"/>
  <c r="P154" s="1"/>
  <c r="T154" s="1"/>
  <c r="M161"/>
  <c r="Q161" s="1"/>
  <c r="L163"/>
  <c r="I154"/>
  <c r="J152"/>
  <c r="J163"/>
  <c r="I163"/>
  <c r="M155"/>
  <c r="Q155" s="1"/>
  <c r="J155"/>
  <c r="J153"/>
  <c r="I166"/>
  <c r="M164"/>
  <c r="Q164" s="1"/>
  <c r="L153"/>
  <c r="I155"/>
  <c r="I151"/>
  <c r="M162"/>
  <c r="Q162" s="1"/>
  <c r="M160"/>
  <c r="Q160" s="1"/>
  <c r="L156"/>
  <c r="P156" s="1"/>
  <c r="T156" s="1"/>
  <c r="D145" i="149" l="1"/>
  <c r="P83" i="132"/>
  <c r="T83" s="1"/>
  <c r="X36" i="126"/>
  <c r="X33"/>
  <c r="P77" i="123"/>
  <c r="T77" s="1"/>
  <c r="I151" i="149"/>
  <c r="P175" i="84"/>
  <c r="T175" s="1"/>
  <c r="F146" i="149"/>
  <c r="P79" i="123"/>
  <c r="T79" s="1"/>
  <c r="I153" i="149"/>
  <c r="P95" i="109"/>
  <c r="T95" s="1"/>
  <c r="G145" i="149"/>
  <c r="P83" i="124"/>
  <c r="T83" s="1"/>
  <c r="H155" i="149"/>
  <c r="P81" i="132"/>
  <c r="T81" s="1"/>
  <c r="J162" i="149"/>
  <c r="P81" i="124"/>
  <c r="T81" s="1"/>
  <c r="H154" i="149"/>
  <c r="P85" i="132"/>
  <c r="T85" s="1"/>
  <c r="J164" i="149"/>
  <c r="P79" i="124"/>
  <c r="T79" s="1"/>
  <c r="H153" i="149"/>
  <c r="P183" i="84"/>
  <c r="T183" s="1"/>
  <c r="F150" i="149"/>
  <c r="P87" i="124"/>
  <c r="T87" s="1"/>
  <c r="H157" i="149"/>
  <c r="D144"/>
  <c r="P73" i="123"/>
  <c r="T73" s="1"/>
  <c r="I149" i="149"/>
  <c r="P74" i="132"/>
  <c r="T74" s="1"/>
  <c r="J157" i="149"/>
  <c r="P167" i="85"/>
  <c r="T167" s="1"/>
  <c r="C149" i="149"/>
  <c r="P85" i="124"/>
  <c r="T85" s="1"/>
  <c r="H156" i="149"/>
  <c r="P153" i="85"/>
  <c r="T153" s="1"/>
  <c r="C142" i="149"/>
  <c r="P81" i="123"/>
  <c r="T81" s="1"/>
  <c r="I154" i="149"/>
  <c r="P165" i="85"/>
  <c r="T165" s="1"/>
  <c r="C148" i="149"/>
  <c r="P79" i="132"/>
  <c r="T79" s="1"/>
  <c r="J161" i="149"/>
  <c r="P75" i="123"/>
  <c r="T75" s="1"/>
  <c r="I150" i="149"/>
  <c r="P97" i="109"/>
  <c r="T97" s="1"/>
  <c r="G146" i="149"/>
  <c r="D146"/>
  <c r="P177" i="84"/>
  <c r="T177" s="1"/>
  <c r="F147" i="149"/>
  <c r="P181" i="84"/>
  <c r="T181" s="1"/>
  <c r="F149" i="149"/>
  <c r="P72" i="132"/>
  <c r="T72" s="1"/>
  <c r="J156" i="149"/>
  <c r="P185" i="84"/>
  <c r="T185" s="1"/>
  <c r="F151" i="149"/>
  <c r="P179" i="84"/>
  <c r="T179" s="1"/>
  <c r="F148" i="149"/>
  <c r="P78" i="132"/>
  <c r="T78" s="1"/>
  <c r="J160" i="149"/>
  <c r="D143"/>
  <c r="P157" i="85"/>
  <c r="T157" s="1"/>
  <c r="C144" i="149"/>
  <c r="P83" i="123"/>
  <c r="T83" s="1"/>
  <c r="I155" i="149"/>
  <c r="P85" i="123"/>
  <c r="T85" s="1"/>
  <c r="I156" i="149"/>
  <c r="P173" i="84"/>
  <c r="T173" s="1"/>
  <c r="F145" i="149"/>
  <c r="D148"/>
  <c r="P163" i="85"/>
  <c r="T163" s="1"/>
  <c r="C147" i="149"/>
  <c r="D142"/>
  <c r="P187" i="84"/>
  <c r="T187" s="1"/>
  <c r="F153" i="149"/>
  <c r="P161" i="85"/>
  <c r="T161" s="1"/>
  <c r="C146" i="149"/>
  <c r="X27" i="126"/>
  <c r="X30"/>
  <c r="F36" i="132"/>
  <c r="F37"/>
  <c r="F38"/>
  <c r="F39"/>
  <c r="F40"/>
  <c r="F41"/>
  <c r="D36"/>
  <c r="D37"/>
  <c r="D38"/>
  <c r="D39"/>
  <c r="D40"/>
  <c r="D41"/>
  <c r="F49" i="123"/>
  <c r="F50"/>
  <c r="F51"/>
  <c r="F52"/>
  <c r="F53"/>
  <c r="F54"/>
  <c r="D49"/>
  <c r="D50"/>
  <c r="D51"/>
  <c r="D52"/>
  <c r="D53"/>
  <c r="D54"/>
  <c r="F49" i="124"/>
  <c r="F50"/>
  <c r="F51"/>
  <c r="F52"/>
  <c r="F53"/>
  <c r="F54"/>
  <c r="D49"/>
  <c r="D50"/>
  <c r="D51"/>
  <c r="D52"/>
  <c r="D53"/>
  <c r="D54"/>
  <c r="F79" i="109"/>
  <c r="F80"/>
  <c r="F81"/>
  <c r="F82"/>
  <c r="F83"/>
  <c r="F84"/>
  <c r="D79"/>
  <c r="D80"/>
  <c r="D81"/>
  <c r="D82"/>
  <c r="D83"/>
  <c r="D84"/>
  <c r="D142" i="85"/>
  <c r="F140" i="86"/>
  <c r="D156" i="84"/>
  <c r="F78" i="109"/>
  <c r="D78"/>
  <c r="F48" i="123"/>
  <c r="D48"/>
  <c r="F48" i="124"/>
  <c r="D48"/>
  <c r="F35" i="132"/>
  <c r="D35"/>
  <c r="F141" i="85"/>
  <c r="D141"/>
  <c r="F139" i="86"/>
  <c r="D139"/>
  <c r="F155" i="84"/>
  <c r="D155"/>
  <c r="F77" i="109"/>
  <c r="D77"/>
  <c r="F47" i="123"/>
  <c r="D47"/>
  <c r="F47" i="124"/>
  <c r="D47"/>
  <c r="F34" i="132"/>
  <c r="D34"/>
  <c r="F140" i="85"/>
  <c r="D140"/>
  <c r="F138" i="86"/>
  <c r="D138"/>
  <c r="D134" i="93"/>
  <c r="F154" i="84"/>
  <c r="D154"/>
  <c r="F76" i="109"/>
  <c r="D76"/>
  <c r="F46" i="123"/>
  <c r="D46"/>
  <c r="F46" i="124"/>
  <c r="D46"/>
  <c r="F33" i="132"/>
  <c r="D33"/>
  <c r="F139" i="85"/>
  <c r="D139"/>
  <c r="F137" i="86"/>
  <c r="D137"/>
  <c r="F133" i="93"/>
  <c r="D133"/>
  <c r="F153" i="84"/>
  <c r="D153"/>
  <c r="F75" i="109"/>
  <c r="D75"/>
  <c r="F45" i="123"/>
  <c r="D45"/>
  <c r="F45" i="124"/>
  <c r="D45"/>
  <c r="F32" i="132"/>
  <c r="D32"/>
  <c r="M139" i="86" l="1"/>
  <c r="Q139" s="1"/>
  <c r="L139"/>
  <c r="P139" s="1"/>
  <c r="T139" s="1"/>
  <c r="N140"/>
  <c r="R140" s="1"/>
  <c r="J140"/>
  <c r="L140"/>
  <c r="P140" s="1"/>
  <c r="T140" s="1"/>
  <c r="N139"/>
  <c r="R139" s="1"/>
  <c r="J139"/>
  <c r="N137"/>
  <c r="R137" s="1"/>
  <c r="J137"/>
  <c r="M137"/>
  <c r="Q137" s="1"/>
  <c r="L137"/>
  <c r="P137" s="1"/>
  <c r="T137" s="1"/>
  <c r="N138"/>
  <c r="R138" s="1"/>
  <c r="J138"/>
  <c r="M138"/>
  <c r="Q138" s="1"/>
  <c r="L138"/>
  <c r="P138" s="1"/>
  <c r="T138" s="1"/>
  <c r="F138" i="85"/>
  <c r="D138"/>
  <c r="F136" i="86"/>
  <c r="D136"/>
  <c r="F132" i="93"/>
  <c r="D132"/>
  <c r="F152" i="84"/>
  <c r="D152"/>
  <c r="F74" i="109"/>
  <c r="D74"/>
  <c r="F44" i="123"/>
  <c r="D44"/>
  <c r="F44" i="124"/>
  <c r="D44"/>
  <c r="F31" i="132"/>
  <c r="D31"/>
  <c r="F137" i="85"/>
  <c r="D137"/>
  <c r="F135" i="86"/>
  <c r="D135"/>
  <c r="I138" i="93"/>
  <c r="O138"/>
  <c r="S138" s="1"/>
  <c r="K138"/>
  <c r="M138"/>
  <c r="Q138" s="1"/>
  <c r="N139"/>
  <c r="R139" s="1"/>
  <c r="O139"/>
  <c r="S139" s="1"/>
  <c r="I139"/>
  <c r="J139"/>
  <c r="K139"/>
  <c r="M139"/>
  <c r="Q139" s="1"/>
  <c r="I140"/>
  <c r="O140"/>
  <c r="S140" s="1"/>
  <c r="K140"/>
  <c r="M140"/>
  <c r="Q140" s="1"/>
  <c r="N141"/>
  <c r="R141" s="1"/>
  <c r="O141"/>
  <c r="S141" s="1"/>
  <c r="K141"/>
  <c r="M141"/>
  <c r="Q141" s="1"/>
  <c r="I142"/>
  <c r="O142"/>
  <c r="S142" s="1"/>
  <c r="K142"/>
  <c r="N143"/>
  <c r="R143" s="1"/>
  <c r="O143"/>
  <c r="S143" s="1"/>
  <c r="K143"/>
  <c r="M143"/>
  <c r="Q143" s="1"/>
  <c r="M144"/>
  <c r="Q144" s="1"/>
  <c r="F144"/>
  <c r="H144"/>
  <c r="O144" s="1"/>
  <c r="S144" s="1"/>
  <c r="K144"/>
  <c r="H145"/>
  <c r="O145" s="1"/>
  <c r="S145" s="1"/>
  <c r="K145"/>
  <c r="I146"/>
  <c r="H146"/>
  <c r="O146" s="1"/>
  <c r="S146" s="1"/>
  <c r="K146"/>
  <c r="N147"/>
  <c r="R147" s="1"/>
  <c r="H147"/>
  <c r="O147" s="1"/>
  <c r="S147" s="1"/>
  <c r="K147"/>
  <c r="M148"/>
  <c r="Q148" s="1"/>
  <c r="H148"/>
  <c r="O148" s="1"/>
  <c r="S148" s="1"/>
  <c r="K148"/>
  <c r="H149"/>
  <c r="O149" s="1"/>
  <c r="S149" s="1"/>
  <c r="K149"/>
  <c r="M150"/>
  <c r="Q150" s="1"/>
  <c r="H150"/>
  <c r="O150" s="1"/>
  <c r="S150" s="1"/>
  <c r="K150"/>
  <c r="N151"/>
  <c r="R151" s="1"/>
  <c r="H151"/>
  <c r="O151" s="1"/>
  <c r="S151" s="1"/>
  <c r="K151"/>
  <c r="D152"/>
  <c r="M152" s="1"/>
  <c r="Q152" s="1"/>
  <c r="F152"/>
  <c r="H152"/>
  <c r="O152" s="1"/>
  <c r="S152" s="1"/>
  <c r="K152"/>
  <c r="M153"/>
  <c r="Q153" s="1"/>
  <c r="N153"/>
  <c r="R153" s="1"/>
  <c r="H153"/>
  <c r="O153" s="1"/>
  <c r="S153" s="1"/>
  <c r="K153"/>
  <c r="M154"/>
  <c r="Q154" s="1"/>
  <c r="H154"/>
  <c r="O154" s="1"/>
  <c r="S154" s="1"/>
  <c r="K154"/>
  <c r="N155"/>
  <c r="R155" s="1"/>
  <c r="H155"/>
  <c r="O155" s="1"/>
  <c r="S155" s="1"/>
  <c r="K155"/>
  <c r="M156"/>
  <c r="Q156" s="1"/>
  <c r="H156"/>
  <c r="O156" s="1"/>
  <c r="S156" s="1"/>
  <c r="K156"/>
  <c r="H157"/>
  <c r="O157" s="1"/>
  <c r="S157" s="1"/>
  <c r="K157"/>
  <c r="N157"/>
  <c r="R157" s="1"/>
  <c r="H158"/>
  <c r="O158" s="1"/>
  <c r="S158" s="1"/>
  <c r="K158"/>
  <c r="I159"/>
  <c r="N159"/>
  <c r="R159" s="1"/>
  <c r="H159"/>
  <c r="O159" s="1"/>
  <c r="S159" s="1"/>
  <c r="K159"/>
  <c r="M160"/>
  <c r="Q160" s="1"/>
  <c r="I160"/>
  <c r="H160"/>
  <c r="O160" s="1"/>
  <c r="S160" s="1"/>
  <c r="K160"/>
  <c r="H161"/>
  <c r="O161" s="1"/>
  <c r="S161" s="1"/>
  <c r="K161"/>
  <c r="H162"/>
  <c r="O162" s="1"/>
  <c r="S162" s="1"/>
  <c r="K162"/>
  <c r="N163"/>
  <c r="R163" s="1"/>
  <c r="H163"/>
  <c r="O163" s="1"/>
  <c r="S163" s="1"/>
  <c r="K163"/>
  <c r="M164"/>
  <c r="Q164" s="1"/>
  <c r="H164"/>
  <c r="O164" s="1"/>
  <c r="S164" s="1"/>
  <c r="K164"/>
  <c r="N165"/>
  <c r="R165" s="1"/>
  <c r="H165"/>
  <c r="K165"/>
  <c r="M166"/>
  <c r="Q166" s="1"/>
  <c r="H166"/>
  <c r="O166" s="1"/>
  <c r="S166" s="1"/>
  <c r="K166"/>
  <c r="N167"/>
  <c r="R167" s="1"/>
  <c r="H167"/>
  <c r="O167" s="1"/>
  <c r="S167" s="1"/>
  <c r="K167"/>
  <c r="M168"/>
  <c r="Q168" s="1"/>
  <c r="H168"/>
  <c r="O168" s="1"/>
  <c r="S168" s="1"/>
  <c r="K168"/>
  <c r="M169"/>
  <c r="Q169" s="1"/>
  <c r="H169"/>
  <c r="O169" s="1"/>
  <c r="S169" s="1"/>
  <c r="K169"/>
  <c r="M170"/>
  <c r="Q170" s="1"/>
  <c r="H170"/>
  <c r="O170" s="1"/>
  <c r="S170" s="1"/>
  <c r="K170"/>
  <c r="M171"/>
  <c r="Q171" s="1"/>
  <c r="N171"/>
  <c r="R171" s="1"/>
  <c r="H171"/>
  <c r="O171" s="1"/>
  <c r="S171" s="1"/>
  <c r="K171"/>
  <c r="M172"/>
  <c r="Q172" s="1"/>
  <c r="O172"/>
  <c r="S172" s="1"/>
  <c r="K172"/>
  <c r="O173"/>
  <c r="S173" s="1"/>
  <c r="K173"/>
  <c r="F131"/>
  <c r="D131"/>
  <c r="N157" i="84"/>
  <c r="R157" s="1"/>
  <c r="O157"/>
  <c r="S157" s="1"/>
  <c r="I157"/>
  <c r="J157"/>
  <c r="K157"/>
  <c r="I158"/>
  <c r="L158"/>
  <c r="P158" s="1"/>
  <c r="T158" s="1"/>
  <c r="J158"/>
  <c r="K158"/>
  <c r="M158"/>
  <c r="Q158" s="1"/>
  <c r="N158"/>
  <c r="R158" s="1"/>
  <c r="O159"/>
  <c r="S159" s="1"/>
  <c r="I159"/>
  <c r="J159"/>
  <c r="K159"/>
  <c r="M159"/>
  <c r="Q159" s="1"/>
  <c r="N159"/>
  <c r="R159" s="1"/>
  <c r="I160"/>
  <c r="O160"/>
  <c r="S160" s="1"/>
  <c r="K160"/>
  <c r="L160"/>
  <c r="P160" s="1"/>
  <c r="T160" s="1"/>
  <c r="M160"/>
  <c r="Q160" s="1"/>
  <c r="N160"/>
  <c r="R160" s="1"/>
  <c r="N161"/>
  <c r="R161" s="1"/>
  <c r="O161"/>
  <c r="S161" s="1"/>
  <c r="I161"/>
  <c r="J161"/>
  <c r="K161"/>
  <c r="I162"/>
  <c r="O162"/>
  <c r="S162" s="1"/>
  <c r="K162"/>
  <c r="M162"/>
  <c r="Q162" s="1"/>
  <c r="N163"/>
  <c r="R163" s="1"/>
  <c r="O163"/>
  <c r="S163" s="1"/>
  <c r="K163"/>
  <c r="M163"/>
  <c r="Q163" s="1"/>
  <c r="D164"/>
  <c r="H164"/>
  <c r="O164" s="1"/>
  <c r="S164" s="1"/>
  <c r="K164"/>
  <c r="N164"/>
  <c r="R164" s="1"/>
  <c r="N165"/>
  <c r="R165" s="1"/>
  <c r="O165"/>
  <c r="S165" s="1"/>
  <c r="J165"/>
  <c r="K165"/>
  <c r="M166"/>
  <c r="Q166" s="1"/>
  <c r="I166"/>
  <c r="O166"/>
  <c r="S166" s="1"/>
  <c r="K166"/>
  <c r="M167"/>
  <c r="Q167" s="1"/>
  <c r="O167"/>
  <c r="S167" s="1"/>
  <c r="J167"/>
  <c r="K167"/>
  <c r="N168"/>
  <c r="R168" s="1"/>
  <c r="O168"/>
  <c r="S168" s="1"/>
  <c r="K168"/>
  <c r="N169"/>
  <c r="R169" s="1"/>
  <c r="O169"/>
  <c r="S169" s="1"/>
  <c r="K169"/>
  <c r="F151"/>
  <c r="D151"/>
  <c r="F73" i="109"/>
  <c r="D73"/>
  <c r="F43" i="123"/>
  <c r="D43"/>
  <c r="F43" i="124"/>
  <c r="D43"/>
  <c r="F30" i="132"/>
  <c r="D30"/>
  <c r="V3" i="123"/>
  <c r="V2"/>
  <c r="V1"/>
  <c r="V3" i="124"/>
  <c r="V2"/>
  <c r="V1"/>
  <c r="V3" i="109"/>
  <c r="V2"/>
  <c r="V1"/>
  <c r="V3" i="84"/>
  <c r="V2"/>
  <c r="V1"/>
  <c r="V3" i="93"/>
  <c r="V2"/>
  <c r="V1"/>
  <c r="V3" i="86"/>
  <c r="V2"/>
  <c r="V1"/>
  <c r="F136" i="85"/>
  <c r="D136"/>
  <c r="F134" i="86"/>
  <c r="D134"/>
  <c r="F130" i="93"/>
  <c r="D130"/>
  <c r="F150" i="84"/>
  <c r="D150"/>
  <c r="F72" i="109"/>
  <c r="D72"/>
  <c r="F42" i="123"/>
  <c r="D42"/>
  <c r="F42" i="124"/>
  <c r="D42"/>
  <c r="F29" i="132"/>
  <c r="D29"/>
  <c r="F28"/>
  <c r="D28"/>
  <c r="H41" i="123"/>
  <c r="H42"/>
  <c r="F41"/>
  <c r="D41"/>
  <c r="H41" i="124"/>
  <c r="H42"/>
  <c r="H43"/>
  <c r="F41"/>
  <c r="D41"/>
  <c r="F71" i="109"/>
  <c r="D71"/>
  <c r="F135" i="85"/>
  <c r="D135"/>
  <c r="F133" i="86"/>
  <c r="D133"/>
  <c r="F129" i="93"/>
  <c r="D129"/>
  <c r="H149" i="84"/>
  <c r="H150"/>
  <c r="H151"/>
  <c r="F149"/>
  <c r="D149"/>
  <c r="H133" i="86"/>
  <c r="O133" s="1"/>
  <c r="S133" s="1"/>
  <c r="H134"/>
  <c r="O134" s="1"/>
  <c r="S134" s="1"/>
  <c r="H135"/>
  <c r="O135" s="1"/>
  <c r="S135" s="1"/>
  <c r="H136"/>
  <c r="O136" s="1"/>
  <c r="S136" s="1"/>
  <c r="H137"/>
  <c r="O137" s="1"/>
  <c r="S137" s="1"/>
  <c r="H138"/>
  <c r="O138" s="1"/>
  <c r="S138" s="1"/>
  <c r="H139"/>
  <c r="O139" s="1"/>
  <c r="S139" s="1"/>
  <c r="I139"/>
  <c r="I140"/>
  <c r="H140"/>
  <c r="O140" s="1"/>
  <c r="S140" s="1"/>
  <c r="I141"/>
  <c r="I142"/>
  <c r="I143"/>
  <c r="I147"/>
  <c r="D133" i="85"/>
  <c r="F133"/>
  <c r="H133"/>
  <c r="D10" i="132"/>
  <c r="M10" s="1"/>
  <c r="Q10" s="1"/>
  <c r="F10"/>
  <c r="N10" s="1"/>
  <c r="R10" s="1"/>
  <c r="H10"/>
  <c r="O10" s="1"/>
  <c r="S10" s="1"/>
  <c r="K10"/>
  <c r="D11"/>
  <c r="M11" s="1"/>
  <c r="Q11" s="1"/>
  <c r="F11"/>
  <c r="N11" s="1"/>
  <c r="R11" s="1"/>
  <c r="H11"/>
  <c r="O11" s="1"/>
  <c r="S11" s="1"/>
  <c r="K11"/>
  <c r="D12"/>
  <c r="M12" s="1"/>
  <c r="Q12" s="1"/>
  <c r="F12"/>
  <c r="N12" s="1"/>
  <c r="R12" s="1"/>
  <c r="H12"/>
  <c r="O12" s="1"/>
  <c r="S12" s="1"/>
  <c r="K12"/>
  <c r="D13"/>
  <c r="M13" s="1"/>
  <c r="Q13" s="1"/>
  <c r="F13"/>
  <c r="N13" s="1"/>
  <c r="R13" s="1"/>
  <c r="H13"/>
  <c r="O13" s="1"/>
  <c r="S13" s="1"/>
  <c r="K13"/>
  <c r="D14"/>
  <c r="F14"/>
  <c r="N14" s="1"/>
  <c r="R14" s="1"/>
  <c r="H14"/>
  <c r="O14" s="1"/>
  <c r="S14" s="1"/>
  <c r="K14"/>
  <c r="D15"/>
  <c r="M15" s="1"/>
  <c r="Q15" s="1"/>
  <c r="F15"/>
  <c r="N15" s="1"/>
  <c r="R15" s="1"/>
  <c r="H15"/>
  <c r="O15" s="1"/>
  <c r="S15" s="1"/>
  <c r="K15"/>
  <c r="D16"/>
  <c r="F16"/>
  <c r="H16"/>
  <c r="O16" s="1"/>
  <c r="S16" s="1"/>
  <c r="K16"/>
  <c r="D17"/>
  <c r="M17" s="1"/>
  <c r="Q17" s="1"/>
  <c r="F17"/>
  <c r="N17" s="1"/>
  <c r="R17" s="1"/>
  <c r="H17"/>
  <c r="O17" s="1"/>
  <c r="S17" s="1"/>
  <c r="K17"/>
  <c r="D18"/>
  <c r="M18" s="1"/>
  <c r="Q18" s="1"/>
  <c r="F18"/>
  <c r="N18" s="1"/>
  <c r="R18" s="1"/>
  <c r="H18"/>
  <c r="O18" s="1"/>
  <c r="S18" s="1"/>
  <c r="K18"/>
  <c r="D19"/>
  <c r="M19" s="1"/>
  <c r="Q19" s="1"/>
  <c r="F19"/>
  <c r="N19" s="1"/>
  <c r="R19" s="1"/>
  <c r="H19"/>
  <c r="O19" s="1"/>
  <c r="S19" s="1"/>
  <c r="K19"/>
  <c r="D20"/>
  <c r="M20" s="1"/>
  <c r="Q20" s="1"/>
  <c r="F20"/>
  <c r="N20" s="1"/>
  <c r="R20" s="1"/>
  <c r="H20"/>
  <c r="O20" s="1"/>
  <c r="S20" s="1"/>
  <c r="K20"/>
  <c r="D21"/>
  <c r="M21" s="1"/>
  <c r="Q21" s="1"/>
  <c r="F21"/>
  <c r="N21" s="1"/>
  <c r="R21" s="1"/>
  <c r="H21"/>
  <c r="O21" s="1"/>
  <c r="S21" s="1"/>
  <c r="K21"/>
  <c r="D22"/>
  <c r="M22" s="1"/>
  <c r="Q22" s="1"/>
  <c r="F22"/>
  <c r="N22" s="1"/>
  <c r="R22" s="1"/>
  <c r="H22"/>
  <c r="O22" s="1"/>
  <c r="S22" s="1"/>
  <c r="K22"/>
  <c r="D23"/>
  <c r="M23" s="1"/>
  <c r="Q23" s="1"/>
  <c r="F23"/>
  <c r="N23" s="1"/>
  <c r="R23" s="1"/>
  <c r="H23"/>
  <c r="O23" s="1"/>
  <c r="S23" s="1"/>
  <c r="K23"/>
  <c r="D24"/>
  <c r="M24" s="1"/>
  <c r="Q24" s="1"/>
  <c r="F24"/>
  <c r="N24" s="1"/>
  <c r="R24" s="1"/>
  <c r="H24"/>
  <c r="O24" s="1"/>
  <c r="S24" s="1"/>
  <c r="K24"/>
  <c r="J135" i="86" l="1"/>
  <c r="N135"/>
  <c r="R135" s="1"/>
  <c r="N134"/>
  <c r="R134" s="1"/>
  <c r="J134"/>
  <c r="M134"/>
  <c r="Q134" s="1"/>
  <c r="L134"/>
  <c r="P134" s="1"/>
  <c r="T134" s="1"/>
  <c r="M135"/>
  <c r="Q135" s="1"/>
  <c r="L135"/>
  <c r="P135" s="1"/>
  <c r="T135" s="1"/>
  <c r="M136"/>
  <c r="Q136" s="1"/>
  <c r="L136"/>
  <c r="P136" s="1"/>
  <c r="T136" s="1"/>
  <c r="M133"/>
  <c r="Q133" s="1"/>
  <c r="L133"/>
  <c r="P133" s="1"/>
  <c r="T133" s="1"/>
  <c r="J133"/>
  <c r="N133"/>
  <c r="R133" s="1"/>
  <c r="N136"/>
  <c r="R136" s="1"/>
  <c r="J136"/>
  <c r="L153" i="93"/>
  <c r="P153" s="1"/>
  <c r="T153" s="1"/>
  <c r="I161"/>
  <c r="L169"/>
  <c r="L169" i="84"/>
  <c r="J166" i="93"/>
  <c r="L149"/>
  <c r="I157"/>
  <c r="L165"/>
  <c r="I148"/>
  <c r="I165"/>
  <c r="L173"/>
  <c r="L147"/>
  <c r="I151"/>
  <c r="I168"/>
  <c r="L171"/>
  <c r="I163"/>
  <c r="J171"/>
  <c r="I167"/>
  <c r="I145"/>
  <c r="I167" i="84"/>
  <c r="J165" i="93"/>
  <c r="L145"/>
  <c r="L167" i="84"/>
  <c r="L165"/>
  <c r="I173" i="93"/>
  <c r="I171"/>
  <c r="L163"/>
  <c r="J158"/>
  <c r="I149"/>
  <c r="L151"/>
  <c r="J173"/>
  <c r="I169"/>
  <c r="I155"/>
  <c r="I153"/>
  <c r="I144"/>
  <c r="M159"/>
  <c r="Q159" s="1"/>
  <c r="I162"/>
  <c r="I168" i="84"/>
  <c r="I164"/>
  <c r="L159"/>
  <c r="O165" i="93"/>
  <c r="S165" s="1"/>
  <c r="I164"/>
  <c r="J159"/>
  <c r="J150"/>
  <c r="M145"/>
  <c r="Q145" s="1"/>
  <c r="L141"/>
  <c r="I169" i="84"/>
  <c r="M147" i="93"/>
  <c r="Q147" s="1"/>
  <c r="J143"/>
  <c r="L166" i="84"/>
  <c r="P166" s="1"/>
  <c r="T166" s="1"/>
  <c r="J170" i="93"/>
  <c r="M165"/>
  <c r="Q165" s="1"/>
  <c r="J161"/>
  <c r="J154"/>
  <c r="J145"/>
  <c r="I143"/>
  <c r="J163"/>
  <c r="I135" i="86"/>
  <c r="I14" i="132"/>
  <c r="L163" i="84"/>
  <c r="J163"/>
  <c r="M168"/>
  <c r="Q168" s="1"/>
  <c r="I163"/>
  <c r="L168"/>
  <c r="P168" s="1"/>
  <c r="T168" s="1"/>
  <c r="M164"/>
  <c r="Q164" s="1"/>
  <c r="N166"/>
  <c r="R166" s="1"/>
  <c r="L164"/>
  <c r="P164" s="1"/>
  <c r="T164" s="1"/>
  <c r="N162"/>
  <c r="R162" s="1"/>
  <c r="J166"/>
  <c r="L162"/>
  <c r="P162" s="1"/>
  <c r="T162" s="1"/>
  <c r="J162"/>
  <c r="J169"/>
  <c r="N167"/>
  <c r="R167" s="1"/>
  <c r="I165"/>
  <c r="O158"/>
  <c r="S158" s="1"/>
  <c r="I158" i="93"/>
  <c r="M155"/>
  <c r="Q155" s="1"/>
  <c r="L143"/>
  <c r="J141"/>
  <c r="I170"/>
  <c r="M167"/>
  <c r="Q167" s="1"/>
  <c r="L155"/>
  <c r="J153"/>
  <c r="I141"/>
  <c r="L167"/>
  <c r="M162"/>
  <c r="Q162" s="1"/>
  <c r="J155"/>
  <c r="N145"/>
  <c r="R145" s="1"/>
  <c r="N169"/>
  <c r="R169" s="1"/>
  <c r="M157"/>
  <c r="Q157" s="1"/>
  <c r="J167"/>
  <c r="I172"/>
  <c r="J162"/>
  <c r="L157"/>
  <c r="I150"/>
  <c r="L159"/>
  <c r="J157"/>
  <c r="M142"/>
  <c r="Q142" s="1"/>
  <c r="J169"/>
  <c r="J147"/>
  <c r="N149"/>
  <c r="R149" s="1"/>
  <c r="I147"/>
  <c r="N161"/>
  <c r="R161" s="1"/>
  <c r="I152"/>
  <c r="M149"/>
  <c r="Q149" s="1"/>
  <c r="J142"/>
  <c r="M173"/>
  <c r="Q173" s="1"/>
  <c r="L161"/>
  <c r="I154"/>
  <c r="M151"/>
  <c r="Q151" s="1"/>
  <c r="N173"/>
  <c r="R173" s="1"/>
  <c r="I166"/>
  <c r="M163"/>
  <c r="Q163" s="1"/>
  <c r="J149"/>
  <c r="M161"/>
  <c r="Q161" s="1"/>
  <c r="M146"/>
  <c r="Q146" s="1"/>
  <c r="M158"/>
  <c r="Q158" s="1"/>
  <c r="J151"/>
  <c r="I156"/>
  <c r="J146"/>
  <c r="I149" i="86"/>
  <c r="I145"/>
  <c r="I134"/>
  <c r="L161" i="84"/>
  <c r="L139" i="93"/>
  <c r="L157" i="84"/>
  <c r="I138" i="86"/>
  <c r="N172" i="93"/>
  <c r="R172" s="1"/>
  <c r="N168"/>
  <c r="R168" s="1"/>
  <c r="N164"/>
  <c r="R164" s="1"/>
  <c r="N160"/>
  <c r="R160" s="1"/>
  <c r="N156"/>
  <c r="R156" s="1"/>
  <c r="N152"/>
  <c r="R152" s="1"/>
  <c r="N148"/>
  <c r="R148" s="1"/>
  <c r="N144"/>
  <c r="R144" s="1"/>
  <c r="N140"/>
  <c r="R140" s="1"/>
  <c r="L172"/>
  <c r="P172" s="1"/>
  <c r="T172" s="1"/>
  <c r="L168"/>
  <c r="P168" s="1"/>
  <c r="T168" s="1"/>
  <c r="L164"/>
  <c r="P164" s="1"/>
  <c r="T164" s="1"/>
  <c r="L160"/>
  <c r="P160" s="1"/>
  <c r="T160" s="1"/>
  <c r="L156"/>
  <c r="P156" s="1"/>
  <c r="T156" s="1"/>
  <c r="L152"/>
  <c r="P152" s="1"/>
  <c r="T152" s="1"/>
  <c r="L148"/>
  <c r="P148" s="1"/>
  <c r="T148" s="1"/>
  <c r="L144"/>
  <c r="P144" s="1"/>
  <c r="T144" s="1"/>
  <c r="L140"/>
  <c r="P140" s="1"/>
  <c r="T140" s="1"/>
  <c r="J172"/>
  <c r="J168"/>
  <c r="J164"/>
  <c r="J160"/>
  <c r="J156"/>
  <c r="J152"/>
  <c r="J148"/>
  <c r="J144"/>
  <c r="J140"/>
  <c r="N170"/>
  <c r="R170" s="1"/>
  <c r="N166"/>
  <c r="R166" s="1"/>
  <c r="N162"/>
  <c r="R162" s="1"/>
  <c r="N158"/>
  <c r="R158" s="1"/>
  <c r="N154"/>
  <c r="R154" s="1"/>
  <c r="N150"/>
  <c r="R150" s="1"/>
  <c r="N146"/>
  <c r="R146" s="1"/>
  <c r="N142"/>
  <c r="R142" s="1"/>
  <c r="N138"/>
  <c r="R138" s="1"/>
  <c r="L170"/>
  <c r="P170" s="1"/>
  <c r="T170" s="1"/>
  <c r="L166"/>
  <c r="P166" s="1"/>
  <c r="T166" s="1"/>
  <c r="L162"/>
  <c r="P162" s="1"/>
  <c r="T162" s="1"/>
  <c r="L158"/>
  <c r="P158" s="1"/>
  <c r="T158" s="1"/>
  <c r="L154"/>
  <c r="P154" s="1"/>
  <c r="T154" s="1"/>
  <c r="L150"/>
  <c r="P150" s="1"/>
  <c r="T150" s="1"/>
  <c r="L146"/>
  <c r="P146" s="1"/>
  <c r="T146" s="1"/>
  <c r="L142"/>
  <c r="P142" s="1"/>
  <c r="T142" s="1"/>
  <c r="L138"/>
  <c r="P138" s="1"/>
  <c r="T138" s="1"/>
  <c r="J138"/>
  <c r="J168" i="84"/>
  <c r="J164"/>
  <c r="J160"/>
  <c r="M169"/>
  <c r="Q169" s="1"/>
  <c r="M165"/>
  <c r="Q165" s="1"/>
  <c r="M161"/>
  <c r="Q161" s="1"/>
  <c r="M157"/>
  <c r="Q157" s="1"/>
  <c r="I133" i="86"/>
  <c r="I136"/>
  <c r="I144"/>
  <c r="I146"/>
  <c r="I148"/>
  <c r="I137"/>
  <c r="I16" i="132"/>
  <c r="J14"/>
  <c r="L16"/>
  <c r="P16" s="1"/>
  <c r="T16" s="1"/>
  <c r="I12"/>
  <c r="J12"/>
  <c r="J18"/>
  <c r="J16"/>
  <c r="N16"/>
  <c r="R16" s="1"/>
  <c r="M16"/>
  <c r="Q16" s="1"/>
  <c r="L14"/>
  <c r="P14" s="1"/>
  <c r="T14" s="1"/>
  <c r="M14"/>
  <c r="Q14" s="1"/>
  <c r="L12"/>
  <c r="P12" s="1"/>
  <c r="T12" s="1"/>
  <c r="I23"/>
  <c r="L10"/>
  <c r="P10" s="1"/>
  <c r="T10" s="1"/>
  <c r="I10"/>
  <c r="J10"/>
  <c r="J23"/>
  <c r="I21"/>
  <c r="L23"/>
  <c r="J21"/>
  <c r="I19"/>
  <c r="L21"/>
  <c r="J19"/>
  <c r="I17"/>
  <c r="L19"/>
  <c r="J17"/>
  <c r="I15"/>
  <c r="L17"/>
  <c r="J15"/>
  <c r="I13"/>
  <c r="L15"/>
  <c r="J13"/>
  <c r="I11"/>
  <c r="L13"/>
  <c r="J11"/>
  <c r="I24"/>
  <c r="L11"/>
  <c r="J24"/>
  <c r="I22"/>
  <c r="L24"/>
  <c r="P24" s="1"/>
  <c r="T24" s="1"/>
  <c r="J22"/>
  <c r="I20"/>
  <c r="L22"/>
  <c r="P22" s="1"/>
  <c r="T22" s="1"/>
  <c r="J20"/>
  <c r="I18"/>
  <c r="L20"/>
  <c r="P20" s="1"/>
  <c r="T20" s="1"/>
  <c r="L18"/>
  <c r="P18" s="1"/>
  <c r="T18" s="1"/>
  <c r="H129" i="85"/>
  <c r="O129" s="1"/>
  <c r="S129" s="1"/>
  <c r="F129"/>
  <c r="F130"/>
  <c r="D129"/>
  <c r="D130"/>
  <c r="D128" i="86"/>
  <c r="F128"/>
  <c r="H128"/>
  <c r="O128" s="1"/>
  <c r="S128" s="1"/>
  <c r="H127"/>
  <c r="O127" s="1"/>
  <c r="S127" s="1"/>
  <c r="F127"/>
  <c r="D127"/>
  <c r="H123" i="93"/>
  <c r="F123"/>
  <c r="D123"/>
  <c r="H143" i="84"/>
  <c r="F143"/>
  <c r="D143"/>
  <c r="F65" i="109"/>
  <c r="N65" s="1"/>
  <c r="R65" s="1"/>
  <c r="D65"/>
  <c r="F35" i="123"/>
  <c r="F36"/>
  <c r="D35"/>
  <c r="F35" i="124"/>
  <c r="F36"/>
  <c r="D35"/>
  <c r="K128" i="85"/>
  <c r="K129"/>
  <c r="F128"/>
  <c r="N128" s="1"/>
  <c r="R128" s="1"/>
  <c r="D128"/>
  <c r="M128" s="1"/>
  <c r="Q128" s="1"/>
  <c r="D131"/>
  <c r="H126" i="86"/>
  <c r="O126" s="1"/>
  <c r="S126" s="1"/>
  <c r="F126"/>
  <c r="D126"/>
  <c r="D127" i="93"/>
  <c r="F127"/>
  <c r="N127" s="1"/>
  <c r="R127" s="1"/>
  <c r="H127"/>
  <c r="K127"/>
  <c r="D128"/>
  <c r="F128"/>
  <c r="N128" s="1"/>
  <c r="R128" s="1"/>
  <c r="H128"/>
  <c r="O128" s="1"/>
  <c r="S128" s="1"/>
  <c r="K128"/>
  <c r="N129"/>
  <c r="R129" s="1"/>
  <c r="H129"/>
  <c r="O129" s="1"/>
  <c r="S129" s="1"/>
  <c r="K129"/>
  <c r="M129"/>
  <c r="Q129" s="1"/>
  <c r="M130"/>
  <c r="Q130" s="1"/>
  <c r="N130"/>
  <c r="R130" s="1"/>
  <c r="H130"/>
  <c r="O130" s="1"/>
  <c r="S130" s="1"/>
  <c r="K130"/>
  <c r="I131"/>
  <c r="N131"/>
  <c r="R131" s="1"/>
  <c r="H131"/>
  <c r="K131"/>
  <c r="N132"/>
  <c r="R132" s="1"/>
  <c r="H132"/>
  <c r="L132" s="1"/>
  <c r="K132"/>
  <c r="M133"/>
  <c r="Q133" s="1"/>
  <c r="N133"/>
  <c r="R133" s="1"/>
  <c r="H133"/>
  <c r="O133" s="1"/>
  <c r="S133" s="1"/>
  <c r="K133"/>
  <c r="M134"/>
  <c r="Q134" s="1"/>
  <c r="N134"/>
  <c r="R134" s="1"/>
  <c r="K134"/>
  <c r="N135"/>
  <c r="R135" s="1"/>
  <c r="O135"/>
  <c r="S135" s="1"/>
  <c r="K135"/>
  <c r="M136"/>
  <c r="Q136" s="1"/>
  <c r="N136"/>
  <c r="R136" s="1"/>
  <c r="O136"/>
  <c r="S136" s="1"/>
  <c r="K136"/>
  <c r="O137"/>
  <c r="S137" s="1"/>
  <c r="K137"/>
  <c r="M137"/>
  <c r="Q137" s="1"/>
  <c r="H122"/>
  <c r="F122"/>
  <c r="F124"/>
  <c r="D122"/>
  <c r="F142" i="84"/>
  <c r="F144"/>
  <c r="F145"/>
  <c r="D142"/>
  <c r="D144"/>
  <c r="F64" i="109"/>
  <c r="N64" s="1"/>
  <c r="R64" s="1"/>
  <c r="D64"/>
  <c r="D66"/>
  <c r="H34" i="123"/>
  <c r="H35"/>
  <c r="H36"/>
  <c r="F34"/>
  <c r="D34"/>
  <c r="D36"/>
  <c r="D37"/>
  <c r="H34" i="124"/>
  <c r="H35"/>
  <c r="H36"/>
  <c r="F34"/>
  <c r="F37"/>
  <c r="D34"/>
  <c r="D36"/>
  <c r="F33" i="123"/>
  <c r="D33"/>
  <c r="F33" i="124"/>
  <c r="D33"/>
  <c r="F63" i="109"/>
  <c r="D63"/>
  <c r="F127" i="85"/>
  <c r="N127" s="1"/>
  <c r="R127" s="1"/>
  <c r="D127"/>
  <c r="M127" s="1"/>
  <c r="Q127" s="1"/>
  <c r="F125" i="86"/>
  <c r="D125"/>
  <c r="F121" i="93"/>
  <c r="D121"/>
  <c r="F141" i="84"/>
  <c r="D141"/>
  <c r="F32" i="123"/>
  <c r="D32"/>
  <c r="F32" i="124"/>
  <c r="N32" s="1"/>
  <c r="R32" s="1"/>
  <c r="D32"/>
  <c r="M32" s="1"/>
  <c r="Q32" s="1"/>
  <c r="F62" i="109"/>
  <c r="N62" s="1"/>
  <c r="R62" s="1"/>
  <c r="D62"/>
  <c r="M62" s="1"/>
  <c r="Q62" s="1"/>
  <c r="F126" i="85"/>
  <c r="D126"/>
  <c r="F124" i="86"/>
  <c r="D124"/>
  <c r="F120" i="93"/>
  <c r="D120"/>
  <c r="F140" i="84"/>
  <c r="D140"/>
  <c r="F31" i="123"/>
  <c r="D31"/>
  <c r="F31" i="124"/>
  <c r="N31" s="1"/>
  <c r="R31" s="1"/>
  <c r="D31"/>
  <c r="M31" s="1"/>
  <c r="Q31" s="1"/>
  <c r="F61" i="109"/>
  <c r="D61"/>
  <c r="F125" i="85"/>
  <c r="D125"/>
  <c r="M125" s="1"/>
  <c r="Q125" s="1"/>
  <c r="F123" i="86"/>
  <c r="D123"/>
  <c r="F119" i="93"/>
  <c r="D119"/>
  <c r="F139" i="84"/>
  <c r="D139"/>
  <c r="F29" i="123"/>
  <c r="F30"/>
  <c r="D29"/>
  <c r="D30"/>
  <c r="K30" i="124"/>
  <c r="K31"/>
  <c r="K32"/>
  <c r="H30"/>
  <c r="O30" s="1"/>
  <c r="S30" s="1"/>
  <c r="H31"/>
  <c r="F59" i="109"/>
  <c r="F60"/>
  <c r="N60" s="1"/>
  <c r="R60" s="1"/>
  <c r="D59"/>
  <c r="D60"/>
  <c r="F137" i="84"/>
  <c r="F138"/>
  <c r="D137"/>
  <c r="D138"/>
  <c r="F117" i="93"/>
  <c r="F118"/>
  <c r="D117"/>
  <c r="D118"/>
  <c r="F121" i="86"/>
  <c r="F122"/>
  <c r="D121"/>
  <c r="D122"/>
  <c r="F123" i="85"/>
  <c r="N123" s="1"/>
  <c r="R123" s="1"/>
  <c r="F124"/>
  <c r="N124" s="1"/>
  <c r="R124" s="1"/>
  <c r="D123"/>
  <c r="D124"/>
  <c r="F30" i="124"/>
  <c r="N30" s="1"/>
  <c r="R30" s="1"/>
  <c r="D30"/>
  <c r="M30" s="1"/>
  <c r="Q30" s="1"/>
  <c r="F29"/>
  <c r="D29"/>
  <c r="F122" i="85"/>
  <c r="N122" s="1"/>
  <c r="R122" s="1"/>
  <c r="D122"/>
  <c r="M122" s="1"/>
  <c r="Q122" s="1"/>
  <c r="F120" i="86"/>
  <c r="D120"/>
  <c r="F116" i="93"/>
  <c r="D116"/>
  <c r="H136" i="84"/>
  <c r="H137"/>
  <c r="H138"/>
  <c r="H139"/>
  <c r="H140"/>
  <c r="H141"/>
  <c r="H142"/>
  <c r="F136"/>
  <c r="D136"/>
  <c r="H58" i="109"/>
  <c r="H59"/>
  <c r="H60"/>
  <c r="O60" s="1"/>
  <c r="S60" s="1"/>
  <c r="F58"/>
  <c r="D58"/>
  <c r="F28" i="123"/>
  <c r="D28"/>
  <c r="F28" i="124"/>
  <c r="N28" s="1"/>
  <c r="R28" s="1"/>
  <c r="D28"/>
  <c r="M28" s="1"/>
  <c r="Q28" s="1"/>
  <c r="F121" i="85"/>
  <c r="D121"/>
  <c r="M121" s="1"/>
  <c r="Q121" s="1"/>
  <c r="F119" i="86"/>
  <c r="D119"/>
  <c r="F115" i="93"/>
  <c r="D115"/>
  <c r="F135" i="84"/>
  <c r="D135"/>
  <c r="F57" i="109"/>
  <c r="D57"/>
  <c r="F27" i="123"/>
  <c r="D27"/>
  <c r="F27" i="124"/>
  <c r="N27" s="1"/>
  <c r="R27" s="1"/>
  <c r="D27"/>
  <c r="F26" i="123"/>
  <c r="D26"/>
  <c r="F26" i="124"/>
  <c r="N26" s="1"/>
  <c r="R26" s="1"/>
  <c r="D26"/>
  <c r="M26" s="1"/>
  <c r="Q26" s="1"/>
  <c r="K60" i="109"/>
  <c r="H61"/>
  <c r="O61" s="1"/>
  <c r="S61" s="1"/>
  <c r="K61"/>
  <c r="H62"/>
  <c r="O62" s="1"/>
  <c r="S62" s="1"/>
  <c r="K62"/>
  <c r="H63"/>
  <c r="O63" s="1"/>
  <c r="S63" s="1"/>
  <c r="K63"/>
  <c r="H64"/>
  <c r="O64" s="1"/>
  <c r="S64" s="1"/>
  <c r="K64"/>
  <c r="H65"/>
  <c r="O65" s="1"/>
  <c r="S65" s="1"/>
  <c r="K65"/>
  <c r="F66"/>
  <c r="N66" s="1"/>
  <c r="R66" s="1"/>
  <c r="H66"/>
  <c r="O66" s="1"/>
  <c r="S66" s="1"/>
  <c r="K66"/>
  <c r="D67"/>
  <c r="F67"/>
  <c r="H67"/>
  <c r="O67" s="1"/>
  <c r="S67" s="1"/>
  <c r="K67"/>
  <c r="D68"/>
  <c r="M68" s="1"/>
  <c r="Q68" s="1"/>
  <c r="F68"/>
  <c r="N68" s="1"/>
  <c r="R68" s="1"/>
  <c r="H68"/>
  <c r="O68" s="1"/>
  <c r="S68" s="1"/>
  <c r="K68"/>
  <c r="D69"/>
  <c r="F69"/>
  <c r="N69" s="1"/>
  <c r="R69" s="1"/>
  <c r="H69"/>
  <c r="O69" s="1"/>
  <c r="S69" s="1"/>
  <c r="K69"/>
  <c r="D70"/>
  <c r="M70" s="1"/>
  <c r="Q70" s="1"/>
  <c r="F70"/>
  <c r="N70" s="1"/>
  <c r="R70" s="1"/>
  <c r="H70"/>
  <c r="O70" s="1"/>
  <c r="S70" s="1"/>
  <c r="K70"/>
  <c r="H71"/>
  <c r="O71" s="1"/>
  <c r="S71" s="1"/>
  <c r="K71"/>
  <c r="M72"/>
  <c r="Q72" s="1"/>
  <c r="N72"/>
  <c r="R72" s="1"/>
  <c r="H72"/>
  <c r="O72" s="1"/>
  <c r="S72" s="1"/>
  <c r="K72"/>
  <c r="N73"/>
  <c r="R73" s="1"/>
  <c r="H73"/>
  <c r="O73" s="1"/>
  <c r="S73" s="1"/>
  <c r="K73"/>
  <c r="M74"/>
  <c r="Q74" s="1"/>
  <c r="N74"/>
  <c r="R74" s="1"/>
  <c r="H74"/>
  <c r="O74" s="1"/>
  <c r="S74" s="1"/>
  <c r="K74"/>
  <c r="J75"/>
  <c r="H75"/>
  <c r="O75" s="1"/>
  <c r="S75" s="1"/>
  <c r="K75"/>
  <c r="N76"/>
  <c r="R76" s="1"/>
  <c r="H76"/>
  <c r="O76" s="1"/>
  <c r="S76" s="1"/>
  <c r="K76"/>
  <c r="N77"/>
  <c r="R77" s="1"/>
  <c r="H77"/>
  <c r="O77" s="1"/>
  <c r="S77" s="1"/>
  <c r="K77"/>
  <c r="M78"/>
  <c r="Q78" s="1"/>
  <c r="N78"/>
  <c r="R78" s="1"/>
  <c r="H78"/>
  <c r="O78" s="1"/>
  <c r="S78" s="1"/>
  <c r="K78"/>
  <c r="M79"/>
  <c r="Q79" s="1"/>
  <c r="N79"/>
  <c r="R79" s="1"/>
  <c r="H79"/>
  <c r="O79" s="1"/>
  <c r="S79" s="1"/>
  <c r="K79"/>
  <c r="N80"/>
  <c r="R80" s="1"/>
  <c r="H80"/>
  <c r="O80" s="1"/>
  <c r="S80" s="1"/>
  <c r="K80"/>
  <c r="M81"/>
  <c r="Q81" s="1"/>
  <c r="J81"/>
  <c r="H81"/>
  <c r="O81" s="1"/>
  <c r="S81" s="1"/>
  <c r="K81"/>
  <c r="H82"/>
  <c r="O82" s="1"/>
  <c r="S82" s="1"/>
  <c r="K82"/>
  <c r="M83"/>
  <c r="Q83" s="1"/>
  <c r="N83"/>
  <c r="R83" s="1"/>
  <c r="H83"/>
  <c r="O83" s="1"/>
  <c r="S83" s="1"/>
  <c r="K83"/>
  <c r="N84"/>
  <c r="R84" s="1"/>
  <c r="H84"/>
  <c r="O84" s="1"/>
  <c r="S84" s="1"/>
  <c r="K84"/>
  <c r="D85"/>
  <c r="F85"/>
  <c r="N85" s="1"/>
  <c r="R85" s="1"/>
  <c r="H85"/>
  <c r="O85" s="1"/>
  <c r="S85" s="1"/>
  <c r="K85"/>
  <c r="D86"/>
  <c r="F86"/>
  <c r="H86"/>
  <c r="O86" s="1"/>
  <c r="S86" s="1"/>
  <c r="K86"/>
  <c r="M87"/>
  <c r="Q87" s="1"/>
  <c r="N87"/>
  <c r="R87" s="1"/>
  <c r="H87"/>
  <c r="O87" s="1"/>
  <c r="S87" s="1"/>
  <c r="K87"/>
  <c r="N88"/>
  <c r="R88" s="1"/>
  <c r="H88"/>
  <c r="O88" s="1"/>
  <c r="S88" s="1"/>
  <c r="K88"/>
  <c r="M89"/>
  <c r="Q89" s="1"/>
  <c r="N89"/>
  <c r="R89" s="1"/>
  <c r="H89"/>
  <c r="O89" s="1"/>
  <c r="S89" s="1"/>
  <c r="K89"/>
  <c r="H90"/>
  <c r="O90" s="1"/>
  <c r="S90" s="1"/>
  <c r="K90"/>
  <c r="F56"/>
  <c r="D56"/>
  <c r="F120" i="85"/>
  <c r="N120" s="1"/>
  <c r="R120" s="1"/>
  <c r="D120"/>
  <c r="M120" s="1"/>
  <c r="Q120" s="1"/>
  <c r="F118" i="86"/>
  <c r="D118"/>
  <c r="F114" i="93"/>
  <c r="D114"/>
  <c r="H134" i="84"/>
  <c r="H135"/>
  <c r="F134"/>
  <c r="D134"/>
  <c r="K24" i="124"/>
  <c r="K25"/>
  <c r="K26"/>
  <c r="K27"/>
  <c r="K28"/>
  <c r="F23"/>
  <c r="F24"/>
  <c r="F25"/>
  <c r="N25" s="1"/>
  <c r="R25" s="1"/>
  <c r="D23"/>
  <c r="D24"/>
  <c r="M24" s="1"/>
  <c r="Q24" s="1"/>
  <c r="D25"/>
  <c r="H53" i="109"/>
  <c r="H54"/>
  <c r="H55"/>
  <c r="H56"/>
  <c r="H57"/>
  <c r="F54"/>
  <c r="F55"/>
  <c r="D54"/>
  <c r="D55"/>
  <c r="F25" i="123"/>
  <c r="D25"/>
  <c r="K71" i="132"/>
  <c r="O71"/>
  <c r="S71" s="1"/>
  <c r="N71"/>
  <c r="R71" s="1"/>
  <c r="M71"/>
  <c r="Q71" s="1"/>
  <c r="K70"/>
  <c r="O70"/>
  <c r="S70" s="1"/>
  <c r="K69"/>
  <c r="O69"/>
  <c r="S69" s="1"/>
  <c r="N69"/>
  <c r="R69" s="1"/>
  <c r="K68"/>
  <c r="O68"/>
  <c r="S68" s="1"/>
  <c r="N68"/>
  <c r="R68" s="1"/>
  <c r="K67"/>
  <c r="O67"/>
  <c r="S67" s="1"/>
  <c r="N67"/>
  <c r="R67" s="1"/>
  <c r="K66"/>
  <c r="O66"/>
  <c r="S66" s="1"/>
  <c r="K65"/>
  <c r="O65"/>
  <c r="S65" s="1"/>
  <c r="N65"/>
  <c r="R65" s="1"/>
  <c r="M65"/>
  <c r="Q65" s="1"/>
  <c r="K64"/>
  <c r="O64"/>
  <c r="S64" s="1"/>
  <c r="K63"/>
  <c r="O63"/>
  <c r="S63" s="1"/>
  <c r="N63"/>
  <c r="R63" s="1"/>
  <c r="K62"/>
  <c r="O62"/>
  <c r="S62" s="1"/>
  <c r="K61"/>
  <c r="O61"/>
  <c r="S61" s="1"/>
  <c r="N61"/>
  <c r="R61" s="1"/>
  <c r="M61"/>
  <c r="Q61" s="1"/>
  <c r="K60"/>
  <c r="O60"/>
  <c r="S60" s="1"/>
  <c r="N60"/>
  <c r="R60" s="1"/>
  <c r="K59"/>
  <c r="O59"/>
  <c r="S59" s="1"/>
  <c r="N59"/>
  <c r="R59" s="1"/>
  <c r="M59"/>
  <c r="Q59" s="1"/>
  <c r="K58"/>
  <c r="O58"/>
  <c r="S58" s="1"/>
  <c r="N58"/>
  <c r="R58" s="1"/>
  <c r="K57"/>
  <c r="O57"/>
  <c r="S57" s="1"/>
  <c r="N57"/>
  <c r="R57" s="1"/>
  <c r="K56"/>
  <c r="O56"/>
  <c r="S56" s="1"/>
  <c r="N56"/>
  <c r="R56" s="1"/>
  <c r="K55"/>
  <c r="O55"/>
  <c r="S55" s="1"/>
  <c r="N55"/>
  <c r="R55" s="1"/>
  <c r="M55"/>
  <c r="Q55" s="1"/>
  <c r="K54"/>
  <c r="O54"/>
  <c r="S54" s="1"/>
  <c r="N54"/>
  <c r="R54" s="1"/>
  <c r="K53"/>
  <c r="O53"/>
  <c r="S53" s="1"/>
  <c r="K52"/>
  <c r="O52"/>
  <c r="S52" s="1"/>
  <c r="N52"/>
  <c r="R52" s="1"/>
  <c r="K51"/>
  <c r="O51"/>
  <c r="S51" s="1"/>
  <c r="N51"/>
  <c r="R51" s="1"/>
  <c r="K50"/>
  <c r="O50"/>
  <c r="S50" s="1"/>
  <c r="N50"/>
  <c r="R50" s="1"/>
  <c r="K49"/>
  <c r="O49"/>
  <c r="S49" s="1"/>
  <c r="N49"/>
  <c r="R49" s="1"/>
  <c r="K48"/>
  <c r="O48"/>
  <c r="S48" s="1"/>
  <c r="N48"/>
  <c r="R48" s="1"/>
  <c r="K47"/>
  <c r="O47"/>
  <c r="S47" s="1"/>
  <c r="N47"/>
  <c r="R47" s="1"/>
  <c r="K46"/>
  <c r="O46"/>
  <c r="S46" s="1"/>
  <c r="N46"/>
  <c r="R46" s="1"/>
  <c r="K45"/>
  <c r="O45"/>
  <c r="S45" s="1"/>
  <c r="N45"/>
  <c r="R45" s="1"/>
  <c r="M45"/>
  <c r="Q45" s="1"/>
  <c r="K44"/>
  <c r="O44"/>
  <c r="S44" s="1"/>
  <c r="N44"/>
  <c r="R44" s="1"/>
  <c r="K43"/>
  <c r="H43"/>
  <c r="O43" s="1"/>
  <c r="S43" s="1"/>
  <c r="F43"/>
  <c r="N43" s="1"/>
  <c r="R43" s="1"/>
  <c r="D43"/>
  <c r="K42"/>
  <c r="H42"/>
  <c r="O42" s="1"/>
  <c r="S42" s="1"/>
  <c r="F42"/>
  <c r="N42" s="1"/>
  <c r="R42" s="1"/>
  <c r="D42"/>
  <c r="K41"/>
  <c r="H41"/>
  <c r="O41" s="1"/>
  <c r="S41" s="1"/>
  <c r="N41"/>
  <c r="R41" s="1"/>
  <c r="K40"/>
  <c r="H40"/>
  <c r="O40" s="1"/>
  <c r="S40" s="1"/>
  <c r="N40"/>
  <c r="R40" s="1"/>
  <c r="K39"/>
  <c r="H39"/>
  <c r="O39" s="1"/>
  <c r="S39" s="1"/>
  <c r="N39"/>
  <c r="R39" s="1"/>
  <c r="M39"/>
  <c r="Q39" s="1"/>
  <c r="K38"/>
  <c r="H38"/>
  <c r="O38" s="1"/>
  <c r="S38" s="1"/>
  <c r="N38"/>
  <c r="R38" s="1"/>
  <c r="K37"/>
  <c r="H37"/>
  <c r="O37" s="1"/>
  <c r="S37" s="1"/>
  <c r="N37"/>
  <c r="R37" s="1"/>
  <c r="M37"/>
  <c r="Q37" s="1"/>
  <c r="K36"/>
  <c r="H36"/>
  <c r="O36" s="1"/>
  <c r="S36" s="1"/>
  <c r="N36"/>
  <c r="R36" s="1"/>
  <c r="K35"/>
  <c r="H35"/>
  <c r="O35" s="1"/>
  <c r="S35" s="1"/>
  <c r="N35"/>
  <c r="R35" s="1"/>
  <c r="K34"/>
  <c r="H34"/>
  <c r="O34" s="1"/>
  <c r="S34" s="1"/>
  <c r="N34"/>
  <c r="R34" s="1"/>
  <c r="K33"/>
  <c r="H33"/>
  <c r="O33" s="1"/>
  <c r="S33" s="1"/>
  <c r="K32"/>
  <c r="H32"/>
  <c r="O32" s="1"/>
  <c r="S32" s="1"/>
  <c r="N32"/>
  <c r="R32" s="1"/>
  <c r="M32"/>
  <c r="Q32" s="1"/>
  <c r="K31"/>
  <c r="H31"/>
  <c r="O31" s="1"/>
  <c r="S31" s="1"/>
  <c r="N31"/>
  <c r="R31" s="1"/>
  <c r="K30"/>
  <c r="H30"/>
  <c r="O30" s="1"/>
  <c r="S30" s="1"/>
  <c r="N30"/>
  <c r="R30" s="1"/>
  <c r="M30"/>
  <c r="Q30" s="1"/>
  <c r="K29"/>
  <c r="H29"/>
  <c r="O29" s="1"/>
  <c r="S29" s="1"/>
  <c r="N29"/>
  <c r="R29" s="1"/>
  <c r="K28"/>
  <c r="H28"/>
  <c r="O28" s="1"/>
  <c r="S28" s="1"/>
  <c r="N28"/>
  <c r="R28" s="1"/>
  <c r="M28"/>
  <c r="Q28" s="1"/>
  <c r="K27"/>
  <c r="H27"/>
  <c r="O27" s="1"/>
  <c r="S27" s="1"/>
  <c r="F27"/>
  <c r="N27" s="1"/>
  <c r="R27" s="1"/>
  <c r="D27"/>
  <c r="K26"/>
  <c r="H26"/>
  <c r="O26" s="1"/>
  <c r="S26" s="1"/>
  <c r="F26"/>
  <c r="N26" s="1"/>
  <c r="R26" s="1"/>
  <c r="D26"/>
  <c r="M26" s="1"/>
  <c r="Q26" s="1"/>
  <c r="K25"/>
  <c r="H25"/>
  <c r="O25" s="1"/>
  <c r="S25" s="1"/>
  <c r="F25"/>
  <c r="N25" s="1"/>
  <c r="R25" s="1"/>
  <c r="D25"/>
  <c r="M25" s="1"/>
  <c r="Q25" s="1"/>
  <c r="H117" i="85"/>
  <c r="F117"/>
  <c r="D117"/>
  <c r="D119"/>
  <c r="M119" s="1"/>
  <c r="Q119" s="1"/>
  <c r="F119"/>
  <c r="H119"/>
  <c r="O119" s="1"/>
  <c r="S119" s="1"/>
  <c r="K119"/>
  <c r="H120"/>
  <c r="O120" s="1"/>
  <c r="S120" s="1"/>
  <c r="K120"/>
  <c r="H121"/>
  <c r="K121"/>
  <c r="H122"/>
  <c r="O122" s="1"/>
  <c r="S122" s="1"/>
  <c r="K122"/>
  <c r="H123"/>
  <c r="O123" s="1"/>
  <c r="S123" s="1"/>
  <c r="K123"/>
  <c r="H124"/>
  <c r="O124" s="1"/>
  <c r="S124" s="1"/>
  <c r="K124"/>
  <c r="H125"/>
  <c r="K125"/>
  <c r="H126"/>
  <c r="O126" s="1"/>
  <c r="S126" s="1"/>
  <c r="K126"/>
  <c r="M126"/>
  <c r="Q126" s="1"/>
  <c r="H127"/>
  <c r="O127" s="1"/>
  <c r="S127" s="1"/>
  <c r="K127"/>
  <c r="H128"/>
  <c r="O128" s="1"/>
  <c r="S128" s="1"/>
  <c r="H130"/>
  <c r="O130" s="1"/>
  <c r="S130" s="1"/>
  <c r="K130"/>
  <c r="M130"/>
  <c r="Q130" s="1"/>
  <c r="F131"/>
  <c r="H131"/>
  <c r="O131" s="1"/>
  <c r="S131" s="1"/>
  <c r="K131"/>
  <c r="M131"/>
  <c r="Q131" s="1"/>
  <c r="D132"/>
  <c r="F132"/>
  <c r="N132" s="1"/>
  <c r="R132" s="1"/>
  <c r="H132"/>
  <c r="O132" s="1"/>
  <c r="S132" s="1"/>
  <c r="K132"/>
  <c r="I133"/>
  <c r="N133"/>
  <c r="R133" s="1"/>
  <c r="K133"/>
  <c r="O133"/>
  <c r="S133" s="1"/>
  <c r="D134"/>
  <c r="M134" s="1"/>
  <c r="Q134" s="1"/>
  <c r="F134"/>
  <c r="H134"/>
  <c r="O134" s="1"/>
  <c r="S134" s="1"/>
  <c r="K134"/>
  <c r="M135"/>
  <c r="Q135" s="1"/>
  <c r="N135"/>
  <c r="R135" s="1"/>
  <c r="H135"/>
  <c r="O135" s="1"/>
  <c r="S135" s="1"/>
  <c r="K135"/>
  <c r="M136"/>
  <c r="Q136" s="1"/>
  <c r="N136"/>
  <c r="R136" s="1"/>
  <c r="H136"/>
  <c r="O136" s="1"/>
  <c r="S136" s="1"/>
  <c r="K136"/>
  <c r="M137"/>
  <c r="Q137" s="1"/>
  <c r="N137"/>
  <c r="R137" s="1"/>
  <c r="H137"/>
  <c r="L137" s="1"/>
  <c r="P137" s="1"/>
  <c r="T137" s="1"/>
  <c r="K137"/>
  <c r="M138"/>
  <c r="Q138" s="1"/>
  <c r="H138"/>
  <c r="O138" s="1"/>
  <c r="S138" s="1"/>
  <c r="K138"/>
  <c r="N139"/>
  <c r="R139" s="1"/>
  <c r="H139"/>
  <c r="O139" s="1"/>
  <c r="S139" s="1"/>
  <c r="K139"/>
  <c r="N140"/>
  <c r="R140" s="1"/>
  <c r="H140"/>
  <c r="O140" s="1"/>
  <c r="S140" s="1"/>
  <c r="K140"/>
  <c r="M141"/>
  <c r="Q141" s="1"/>
  <c r="H141"/>
  <c r="O141" s="1"/>
  <c r="S141" s="1"/>
  <c r="K141"/>
  <c r="I142"/>
  <c r="O142"/>
  <c r="S142" s="1"/>
  <c r="K142"/>
  <c r="N143"/>
  <c r="R143" s="1"/>
  <c r="O143"/>
  <c r="S143" s="1"/>
  <c r="K143"/>
  <c r="M144"/>
  <c r="Q144" s="1"/>
  <c r="O144"/>
  <c r="S144" s="1"/>
  <c r="K144"/>
  <c r="O145"/>
  <c r="S145" s="1"/>
  <c r="K145"/>
  <c r="O146"/>
  <c r="S146" s="1"/>
  <c r="K146"/>
  <c r="M147"/>
  <c r="Q147" s="1"/>
  <c r="N147"/>
  <c r="R147" s="1"/>
  <c r="O147"/>
  <c r="S147" s="1"/>
  <c r="K147"/>
  <c r="M148"/>
  <c r="Q148" s="1"/>
  <c r="N148"/>
  <c r="R148" s="1"/>
  <c r="O148"/>
  <c r="S148" s="1"/>
  <c r="K148"/>
  <c r="O149"/>
  <c r="S149" s="1"/>
  <c r="K149"/>
  <c r="H21" i="124"/>
  <c r="F21"/>
  <c r="D21"/>
  <c r="H20"/>
  <c r="F20"/>
  <c r="D20"/>
  <c r="K50" i="109"/>
  <c r="K51"/>
  <c r="H51"/>
  <c r="O51" s="1"/>
  <c r="S51" s="1"/>
  <c r="F51"/>
  <c r="D51"/>
  <c r="H50"/>
  <c r="O50" s="1"/>
  <c r="S50" s="1"/>
  <c r="F50"/>
  <c r="D50"/>
  <c r="M50" s="1"/>
  <c r="Q50" s="1"/>
  <c r="K20" i="123"/>
  <c r="K21"/>
  <c r="H21"/>
  <c r="O21" s="1"/>
  <c r="S21" s="1"/>
  <c r="F21"/>
  <c r="D21"/>
  <c r="H20"/>
  <c r="O20" s="1"/>
  <c r="S20" s="1"/>
  <c r="F20"/>
  <c r="N20" s="1"/>
  <c r="R20" s="1"/>
  <c r="D20"/>
  <c r="M20" s="1"/>
  <c r="Q20" s="1"/>
  <c r="K128" i="84"/>
  <c r="K129"/>
  <c r="K130"/>
  <c r="H130"/>
  <c r="O130" s="1"/>
  <c r="S130" s="1"/>
  <c r="F130"/>
  <c r="N130" s="1"/>
  <c r="R130" s="1"/>
  <c r="D130"/>
  <c r="H129"/>
  <c r="O129" s="1"/>
  <c r="S129" s="1"/>
  <c r="F129"/>
  <c r="N129" s="1"/>
  <c r="R129" s="1"/>
  <c r="D129"/>
  <c r="M129" s="1"/>
  <c r="Q129" s="1"/>
  <c r="H128"/>
  <c r="O128" s="1"/>
  <c r="S128" s="1"/>
  <c r="F128"/>
  <c r="N128" s="1"/>
  <c r="R128" s="1"/>
  <c r="D128"/>
  <c r="M128" s="1"/>
  <c r="Q128" s="1"/>
  <c r="K107" i="93"/>
  <c r="K108"/>
  <c r="K109"/>
  <c r="K110"/>
  <c r="H110"/>
  <c r="O110" s="1"/>
  <c r="S110" s="1"/>
  <c r="F110"/>
  <c r="N110" s="1"/>
  <c r="R110" s="1"/>
  <c r="D110"/>
  <c r="M110" s="1"/>
  <c r="Q110" s="1"/>
  <c r="H109"/>
  <c r="O109" s="1"/>
  <c r="S109" s="1"/>
  <c r="F109"/>
  <c r="N109" s="1"/>
  <c r="R109" s="1"/>
  <c r="D109"/>
  <c r="M109" s="1"/>
  <c r="Q109" s="1"/>
  <c r="H108"/>
  <c r="O108" s="1"/>
  <c r="S108" s="1"/>
  <c r="F108"/>
  <c r="N108" s="1"/>
  <c r="R108" s="1"/>
  <c r="D108"/>
  <c r="M108" s="1"/>
  <c r="Q108" s="1"/>
  <c r="H114" i="86"/>
  <c r="F114"/>
  <c r="D114"/>
  <c r="H113"/>
  <c r="F113"/>
  <c r="D113"/>
  <c r="H112"/>
  <c r="F112"/>
  <c r="D112"/>
  <c r="H114" i="85"/>
  <c r="H115"/>
  <c r="H116"/>
  <c r="F116"/>
  <c r="D116"/>
  <c r="F115"/>
  <c r="D115"/>
  <c r="F114"/>
  <c r="D114"/>
  <c r="I115" i="93" l="1"/>
  <c r="N127" i="86"/>
  <c r="R127" s="1"/>
  <c r="J127"/>
  <c r="L127"/>
  <c r="P127" s="1"/>
  <c r="T127" s="1"/>
  <c r="M127"/>
  <c r="Q127" s="1"/>
  <c r="J126"/>
  <c r="N126"/>
  <c r="R126" s="1"/>
  <c r="M126"/>
  <c r="Q126" s="1"/>
  <c r="L126"/>
  <c r="P126" s="1"/>
  <c r="T126" s="1"/>
  <c r="L128"/>
  <c r="P128" s="1"/>
  <c r="T128" s="1"/>
  <c r="M128"/>
  <c r="Q128" s="1"/>
  <c r="J128"/>
  <c r="N128"/>
  <c r="R128" s="1"/>
  <c r="J126" i="85"/>
  <c r="J58" i="109"/>
  <c r="E145" i="149"/>
  <c r="P157" i="93"/>
  <c r="T157" s="1"/>
  <c r="E147" i="149"/>
  <c r="P157" i="84"/>
  <c r="T157" s="1"/>
  <c r="F137" i="149"/>
  <c r="P165" i="84"/>
  <c r="T165" s="1"/>
  <c r="F141" i="149"/>
  <c r="P15" i="132"/>
  <c r="T15" s="1"/>
  <c r="J126" i="149"/>
  <c r="D137"/>
  <c r="P167" i="84"/>
  <c r="T167" s="1"/>
  <c r="F142" i="149"/>
  <c r="P147" i="93"/>
  <c r="T147" s="1"/>
  <c r="E142" i="149"/>
  <c r="I117" i="93"/>
  <c r="P173"/>
  <c r="T173" s="1"/>
  <c r="E156" i="149"/>
  <c r="P17" i="132"/>
  <c r="T17" s="1"/>
  <c r="J127" i="149"/>
  <c r="P139" i="93"/>
  <c r="T139" s="1"/>
  <c r="E138" i="149"/>
  <c r="P145" i="93"/>
  <c r="T145" s="1"/>
  <c r="E141" i="149"/>
  <c r="D136"/>
  <c r="P161" i="93"/>
  <c r="T161" s="1"/>
  <c r="E149" i="149"/>
  <c r="P161" i="84"/>
  <c r="T161" s="1"/>
  <c r="F139" i="149"/>
  <c r="P19" i="132"/>
  <c r="T19" s="1"/>
  <c r="J128" i="149"/>
  <c r="D141"/>
  <c r="P132" i="93"/>
  <c r="T132" s="1"/>
  <c r="E134" i="149"/>
  <c r="P167" i="93"/>
  <c r="T167" s="1"/>
  <c r="E153" i="149"/>
  <c r="D140"/>
  <c r="P141" i="93"/>
  <c r="T141" s="1"/>
  <c r="E139" i="149"/>
  <c r="P165" i="93"/>
  <c r="T165" s="1"/>
  <c r="E151" i="149"/>
  <c r="P21" i="132"/>
  <c r="T21" s="1"/>
  <c r="J129" i="149"/>
  <c r="D135"/>
  <c r="D139"/>
  <c r="P155" i="93"/>
  <c r="T155" s="1"/>
  <c r="E146" i="149"/>
  <c r="P151" i="93"/>
  <c r="T151" s="1"/>
  <c r="E144" i="149"/>
  <c r="J124" i="85"/>
  <c r="P23" i="132"/>
  <c r="T23" s="1"/>
  <c r="J130" i="149"/>
  <c r="P163" i="84"/>
  <c r="T163" s="1"/>
  <c r="F140" i="149"/>
  <c r="P149" i="93"/>
  <c r="T149" s="1"/>
  <c r="E143" i="149"/>
  <c r="P11" i="132"/>
  <c r="T11" s="1"/>
  <c r="J124" i="149"/>
  <c r="P143" i="93"/>
  <c r="T143" s="1"/>
  <c r="E140" i="149"/>
  <c r="P159" i="84"/>
  <c r="T159" s="1"/>
  <c r="F138" i="149"/>
  <c r="D134"/>
  <c r="P171" i="93"/>
  <c r="T171" s="1"/>
  <c r="E155" i="149"/>
  <c r="P169" i="84"/>
  <c r="T169" s="1"/>
  <c r="F143" i="149"/>
  <c r="D138"/>
  <c r="D133"/>
  <c r="P159" i="93"/>
  <c r="T159" s="1"/>
  <c r="E148" i="149"/>
  <c r="P163" i="93"/>
  <c r="T163" s="1"/>
  <c r="E150" i="149"/>
  <c r="P13" i="132"/>
  <c r="T13" s="1"/>
  <c r="J125" i="149"/>
  <c r="P169" i="93"/>
  <c r="T169" s="1"/>
  <c r="E154" i="149"/>
  <c r="J125" i="85"/>
  <c r="J116" i="93"/>
  <c r="L125" i="85"/>
  <c r="P125" s="1"/>
  <c r="T125" s="1"/>
  <c r="M124"/>
  <c r="Q124" s="1"/>
  <c r="I129"/>
  <c r="N125"/>
  <c r="R125" s="1"/>
  <c r="J129"/>
  <c r="L21" i="123"/>
  <c r="P21" s="1"/>
  <c r="T21" s="1"/>
  <c r="I131" i="85"/>
  <c r="I123" i="93"/>
  <c r="I90" i="109"/>
  <c r="I114" i="93"/>
  <c r="J64" i="109"/>
  <c r="I130" i="85"/>
  <c r="J59" i="109"/>
  <c r="N129" i="85"/>
  <c r="R129" s="1"/>
  <c r="J65" i="109"/>
  <c r="I116" i="93"/>
  <c r="J87" i="109"/>
  <c r="I144" i="84"/>
  <c r="I127" i="86"/>
  <c r="I126"/>
  <c r="J62" i="132"/>
  <c r="M21" i="123"/>
  <c r="Q21" s="1"/>
  <c r="J88" i="109"/>
  <c r="J50"/>
  <c r="I85"/>
  <c r="I143" i="84"/>
  <c r="I109" i="93"/>
  <c r="I128" i="86"/>
  <c r="J121" i="85"/>
  <c r="I132"/>
  <c r="O132" i="93"/>
  <c r="S132" s="1"/>
  <c r="J131"/>
  <c r="J140" i="85"/>
  <c r="I59" i="109"/>
  <c r="L131" i="93"/>
  <c r="P131" s="1"/>
  <c r="T131" s="1"/>
  <c r="I149" i="85"/>
  <c r="J144"/>
  <c r="J114" i="93"/>
  <c r="J82" i="109"/>
  <c r="I66"/>
  <c r="L51"/>
  <c r="P51" s="1"/>
  <c r="T51" s="1"/>
  <c r="J120" i="85"/>
  <c r="L108" i="93"/>
  <c r="J51" i="109"/>
  <c r="J20" i="123"/>
  <c r="N51" i="109"/>
  <c r="R51" s="1"/>
  <c r="I139" i="85"/>
  <c r="N121"/>
  <c r="R121" s="1"/>
  <c r="I81" i="109"/>
  <c r="J109" i="93"/>
  <c r="J137"/>
  <c r="L109"/>
  <c r="P109" s="1"/>
  <c r="T109" s="1"/>
  <c r="I21" i="123"/>
  <c r="I121" i="85"/>
  <c r="L121"/>
  <c r="P121" s="1"/>
  <c r="T121" s="1"/>
  <c r="I129" i="93"/>
  <c r="N21" i="123"/>
  <c r="R21" s="1"/>
  <c r="I137" i="85"/>
  <c r="M64" i="109"/>
  <c r="Q64" s="1"/>
  <c r="J21" i="123"/>
  <c r="I145" i="85"/>
  <c r="J141"/>
  <c r="M131" i="93"/>
  <c r="Q131" s="1"/>
  <c r="L81" i="109"/>
  <c r="L76"/>
  <c r="J119" i="85"/>
  <c r="J146"/>
  <c r="L87" i="109"/>
  <c r="N81"/>
  <c r="R81" s="1"/>
  <c r="I60"/>
  <c r="I51"/>
  <c r="N144" i="85"/>
  <c r="R144" s="1"/>
  <c r="I137" i="93"/>
  <c r="I127"/>
  <c r="N50" i="109"/>
  <c r="R50" s="1"/>
  <c r="M76"/>
  <c r="Q76" s="1"/>
  <c r="M51"/>
  <c r="Q51" s="1"/>
  <c r="J145" i="85"/>
  <c r="L61" i="109"/>
  <c r="P61" s="1"/>
  <c r="T61" s="1"/>
  <c r="L30" i="124"/>
  <c r="M145" i="85"/>
  <c r="Q145" s="1"/>
  <c r="I53" i="132"/>
  <c r="L83" i="109"/>
  <c r="N137" i="93"/>
  <c r="R137" s="1"/>
  <c r="J71" i="109"/>
  <c r="L84"/>
  <c r="P84" s="1"/>
  <c r="T84" s="1"/>
  <c r="L134" i="93"/>
  <c r="L141" i="85"/>
  <c r="P141" s="1"/>
  <c r="T141" s="1"/>
  <c r="I125"/>
  <c r="J129" i="93"/>
  <c r="I135"/>
  <c r="J85" i="109"/>
  <c r="I148" i="85"/>
  <c r="N141"/>
  <c r="R141" s="1"/>
  <c r="J148"/>
  <c r="L85" i="109"/>
  <c r="I130" i="93"/>
  <c r="M85" i="109"/>
  <c r="Q85" s="1"/>
  <c r="J73"/>
  <c r="J130" i="93"/>
  <c r="J127" i="85"/>
  <c r="I136" i="93"/>
  <c r="J128" i="85"/>
  <c r="J136" i="93"/>
  <c r="I86" i="109"/>
  <c r="I128" i="84"/>
  <c r="J128"/>
  <c r="J137" i="85"/>
  <c r="L20" i="123"/>
  <c r="I50" i="109"/>
  <c r="I27" i="124"/>
  <c r="L144" i="85"/>
  <c r="P144" s="1"/>
  <c r="T144" s="1"/>
  <c r="I128"/>
  <c r="I141"/>
  <c r="L50" i="109"/>
  <c r="L70"/>
  <c r="I70"/>
  <c r="J70"/>
  <c r="L128" i="93"/>
  <c r="J69" i="109"/>
  <c r="J127" i="93"/>
  <c r="L127"/>
  <c r="P127" s="1"/>
  <c r="T127" s="1"/>
  <c r="L68" i="109"/>
  <c r="L132" i="85"/>
  <c r="I35" i="132"/>
  <c r="L41"/>
  <c r="P41" s="1"/>
  <c r="T41" s="1"/>
  <c r="I38"/>
  <c r="I46"/>
  <c r="L33"/>
  <c r="I50"/>
  <c r="L69" i="109"/>
  <c r="P69" s="1"/>
  <c r="T69" s="1"/>
  <c r="J149" i="85"/>
  <c r="L36" i="132"/>
  <c r="J43"/>
  <c r="J90" i="109"/>
  <c r="I78"/>
  <c r="J78"/>
  <c r="I123" i="85"/>
  <c r="I128" i="93"/>
  <c r="J135"/>
  <c r="J128"/>
  <c r="M149" i="85"/>
  <c r="Q149" s="1"/>
  <c r="J142"/>
  <c r="L29" i="132"/>
  <c r="J86" i="109"/>
  <c r="L78"/>
  <c r="I74"/>
  <c r="O137" i="85"/>
  <c r="S137" s="1"/>
  <c r="L133"/>
  <c r="P133" s="1"/>
  <c r="T133" s="1"/>
  <c r="I42" i="132"/>
  <c r="L56"/>
  <c r="J74" i="109"/>
  <c r="M135" i="93"/>
  <c r="Q135" s="1"/>
  <c r="M128"/>
  <c r="Q128" s="1"/>
  <c r="I82" i="109"/>
  <c r="I132" i="93"/>
  <c r="I138" i="85"/>
  <c r="L74" i="109"/>
  <c r="L136" i="93"/>
  <c r="J132"/>
  <c r="I146" i="85"/>
  <c r="M142"/>
  <c r="Q142" s="1"/>
  <c r="N62" i="132"/>
  <c r="R62" s="1"/>
  <c r="I24" i="124"/>
  <c r="J61" i="109"/>
  <c r="M132" i="93"/>
  <c r="Q132" s="1"/>
  <c r="L128" i="84"/>
  <c r="I134" i="85"/>
  <c r="I87" i="109"/>
  <c r="M123" i="85"/>
  <c r="Q123" s="1"/>
  <c r="L128"/>
  <c r="I75" i="109"/>
  <c r="L129" i="93"/>
  <c r="P129" s="1"/>
  <c r="T129" s="1"/>
  <c r="L40" i="132"/>
  <c r="I83" i="109"/>
  <c r="M146" i="85"/>
  <c r="Q146" s="1"/>
  <c r="J83" i="109"/>
  <c r="I133" i="93"/>
  <c r="I108"/>
  <c r="N146" i="85"/>
  <c r="R146" s="1"/>
  <c r="J139"/>
  <c r="I135"/>
  <c r="J47" i="132"/>
  <c r="I54"/>
  <c r="I71" i="109"/>
  <c r="J133" i="93"/>
  <c r="L146" i="85"/>
  <c r="P146" s="1"/>
  <c r="T146" s="1"/>
  <c r="J108" i="93"/>
  <c r="N53" i="132"/>
  <c r="R53" s="1"/>
  <c r="L88" i="109"/>
  <c r="P88" s="1"/>
  <c r="T88" s="1"/>
  <c r="I79"/>
  <c r="L133" i="93"/>
  <c r="P133" s="1"/>
  <c r="T133" s="1"/>
  <c r="I130" i="84"/>
  <c r="J79" i="109"/>
  <c r="L143" i="85"/>
  <c r="M139"/>
  <c r="Q139" s="1"/>
  <c r="J135"/>
  <c r="J60" i="109"/>
  <c r="L130" i="93"/>
  <c r="J133" i="85"/>
  <c r="O125"/>
  <c r="S125" s="1"/>
  <c r="L79" i="109"/>
  <c r="I76"/>
  <c r="J129" i="84"/>
  <c r="L140" i="85"/>
  <c r="L135"/>
  <c r="P135" s="1"/>
  <c r="T135" s="1"/>
  <c r="L53" i="132"/>
  <c r="P53" s="1"/>
  <c r="T53" s="1"/>
  <c r="L60"/>
  <c r="J76" i="109"/>
  <c r="M133" i="85"/>
  <c r="Q133" s="1"/>
  <c r="J147"/>
  <c r="I61" i="109"/>
  <c r="I129" i="84"/>
  <c r="J143" i="85"/>
  <c r="L129" i="84"/>
  <c r="P129" s="1"/>
  <c r="T129" s="1"/>
  <c r="J38" i="132"/>
  <c r="J84" i="109"/>
  <c r="L80"/>
  <c r="P80" s="1"/>
  <c r="T80" s="1"/>
  <c r="I72"/>
  <c r="J72"/>
  <c r="L139" i="85"/>
  <c r="P139" s="1"/>
  <c r="T139" s="1"/>
  <c r="I89" i="109"/>
  <c r="I134" i="93"/>
  <c r="J89" i="109"/>
  <c r="J80"/>
  <c r="L77"/>
  <c r="P77" s="1"/>
  <c r="T77" s="1"/>
  <c r="L72"/>
  <c r="I68"/>
  <c r="J134" i="93"/>
  <c r="J136" i="85"/>
  <c r="J68" i="109"/>
  <c r="I20" i="123"/>
  <c r="I144" i="85"/>
  <c r="L148"/>
  <c r="P148" s="1"/>
  <c r="T148" s="1"/>
  <c r="I31" i="132"/>
  <c r="L37"/>
  <c r="P37" s="1"/>
  <c r="T37" s="1"/>
  <c r="L89" i="109"/>
  <c r="L31" i="124"/>
  <c r="P31" s="1"/>
  <c r="T31" s="1"/>
  <c r="L137" i="93"/>
  <c r="J77" i="109"/>
  <c r="L73"/>
  <c r="P73" s="1"/>
  <c r="T73" s="1"/>
  <c r="J132" i="85"/>
  <c r="M43" i="132"/>
  <c r="Q43" s="1"/>
  <c r="I58"/>
  <c r="O134" i="93"/>
  <c r="S134" s="1"/>
  <c r="M127"/>
  <c r="Q127" s="1"/>
  <c r="J131" i="85"/>
  <c r="L131"/>
  <c r="P131" s="1"/>
  <c r="T131" s="1"/>
  <c r="N131"/>
  <c r="R131" s="1"/>
  <c r="I67" i="109"/>
  <c r="J67"/>
  <c r="M66"/>
  <c r="Q66" s="1"/>
  <c r="L66"/>
  <c r="J130" i="85"/>
  <c r="L129"/>
  <c r="P129" s="1"/>
  <c r="T129" s="1"/>
  <c r="M129"/>
  <c r="Q129" s="1"/>
  <c r="L65" i="109"/>
  <c r="P65" s="1"/>
  <c r="T65" s="1"/>
  <c r="O131" i="93"/>
  <c r="S131" s="1"/>
  <c r="O127"/>
  <c r="S127" s="1"/>
  <c r="L135"/>
  <c r="P135" s="1"/>
  <c r="T135" s="1"/>
  <c r="I64" i="109"/>
  <c r="J66"/>
  <c r="L64"/>
  <c r="L127" i="85"/>
  <c r="P127" s="1"/>
  <c r="T127" s="1"/>
  <c r="I126"/>
  <c r="O31" i="124"/>
  <c r="S31" s="1"/>
  <c r="L62" i="109"/>
  <c r="I63"/>
  <c r="I62"/>
  <c r="J62"/>
  <c r="J63"/>
  <c r="I127" i="85"/>
  <c r="N61" i="109"/>
  <c r="R61" s="1"/>
  <c r="N24" i="124"/>
  <c r="R24" s="1"/>
  <c r="J24"/>
  <c r="I25"/>
  <c r="J26"/>
  <c r="I26"/>
  <c r="M25"/>
  <c r="Q25" s="1"/>
  <c r="J25"/>
  <c r="L124" i="85"/>
  <c r="L123"/>
  <c r="P123" s="1"/>
  <c r="T123" s="1"/>
  <c r="J123"/>
  <c r="J122"/>
  <c r="I122"/>
  <c r="M60" i="109"/>
  <c r="Q60" s="1"/>
  <c r="L60"/>
  <c r="O121" i="85"/>
  <c r="S121" s="1"/>
  <c r="I28" i="124"/>
  <c r="J28"/>
  <c r="M27"/>
  <c r="Q27" s="1"/>
  <c r="J27"/>
  <c r="AI2" i="132"/>
  <c r="I88" i="109"/>
  <c r="I84"/>
  <c r="I80"/>
  <c r="I77"/>
  <c r="I73"/>
  <c r="I69"/>
  <c r="I65"/>
  <c r="N90"/>
  <c r="R90" s="1"/>
  <c r="N86"/>
  <c r="R86" s="1"/>
  <c r="N82"/>
  <c r="R82" s="1"/>
  <c r="N75"/>
  <c r="R75" s="1"/>
  <c r="N71"/>
  <c r="R71" s="1"/>
  <c r="N67"/>
  <c r="R67" s="1"/>
  <c r="N63"/>
  <c r="R63" s="1"/>
  <c r="M90"/>
  <c r="Q90" s="1"/>
  <c r="M86"/>
  <c r="Q86" s="1"/>
  <c r="M82"/>
  <c r="Q82" s="1"/>
  <c r="M75"/>
  <c r="Q75" s="1"/>
  <c r="M71"/>
  <c r="Q71" s="1"/>
  <c r="M67"/>
  <c r="Q67" s="1"/>
  <c r="M63"/>
  <c r="Q63" s="1"/>
  <c r="L90"/>
  <c r="P90" s="1"/>
  <c r="T90" s="1"/>
  <c r="L86"/>
  <c r="P86" s="1"/>
  <c r="T86" s="1"/>
  <c r="L82"/>
  <c r="P82" s="1"/>
  <c r="T82" s="1"/>
  <c r="L75"/>
  <c r="P75" s="1"/>
  <c r="T75" s="1"/>
  <c r="L71"/>
  <c r="P71" s="1"/>
  <c r="T71" s="1"/>
  <c r="L67"/>
  <c r="P67" s="1"/>
  <c r="T67" s="1"/>
  <c r="L63"/>
  <c r="P63" s="1"/>
  <c r="T63" s="1"/>
  <c r="M88"/>
  <c r="Q88" s="1"/>
  <c r="M84"/>
  <c r="Q84" s="1"/>
  <c r="M80"/>
  <c r="Q80" s="1"/>
  <c r="M77"/>
  <c r="Q77" s="1"/>
  <c r="M73"/>
  <c r="Q73" s="1"/>
  <c r="M69"/>
  <c r="Q69" s="1"/>
  <c r="M65"/>
  <c r="Q65" s="1"/>
  <c r="M61"/>
  <c r="Q61" s="1"/>
  <c r="L120" i="85"/>
  <c r="J115" i="93"/>
  <c r="N119" i="85"/>
  <c r="R119" s="1"/>
  <c r="L119"/>
  <c r="P119" s="1"/>
  <c r="T119" s="1"/>
  <c r="I119"/>
  <c r="L25" i="132"/>
  <c r="L52"/>
  <c r="L48"/>
  <c r="L57"/>
  <c r="P57" s="1"/>
  <c r="T57" s="1"/>
  <c r="L44"/>
  <c r="L68"/>
  <c r="AO3"/>
  <c r="J69"/>
  <c r="AK3"/>
  <c r="AR3"/>
  <c r="AJ3"/>
  <c r="AI3"/>
  <c r="I49"/>
  <c r="I70"/>
  <c r="J49"/>
  <c r="I66"/>
  <c r="L49"/>
  <c r="P49" s="1"/>
  <c r="T49" s="1"/>
  <c r="I62"/>
  <c r="I27"/>
  <c r="J67"/>
  <c r="J63"/>
  <c r="J51"/>
  <c r="I30"/>
  <c r="M44"/>
  <c r="Q44" s="1"/>
  <c r="M48"/>
  <c r="Q48" s="1"/>
  <c r="L30"/>
  <c r="P30" s="1"/>
  <c r="T30" s="1"/>
  <c r="M41"/>
  <c r="Q41" s="1"/>
  <c r="M53"/>
  <c r="Q53" s="1"/>
  <c r="J58"/>
  <c r="M47"/>
  <c r="Q47" s="1"/>
  <c r="M40"/>
  <c r="Q40" s="1"/>
  <c r="M51"/>
  <c r="Q51" s="1"/>
  <c r="I41"/>
  <c r="M64"/>
  <c r="Q64" s="1"/>
  <c r="M57"/>
  <c r="Q57" s="1"/>
  <c r="M68"/>
  <c r="Q68" s="1"/>
  <c r="I51"/>
  <c r="I39"/>
  <c r="I26"/>
  <c r="AU2"/>
  <c r="I43"/>
  <c r="I63"/>
  <c r="I37"/>
  <c r="J37"/>
  <c r="M67"/>
  <c r="Q67" s="1"/>
  <c r="J35"/>
  <c r="I47"/>
  <c r="J53"/>
  <c r="AK2"/>
  <c r="I28"/>
  <c r="J41"/>
  <c r="M49"/>
  <c r="Q49" s="1"/>
  <c r="I55"/>
  <c r="M63"/>
  <c r="Q63" s="1"/>
  <c r="L69"/>
  <c r="P69" s="1"/>
  <c r="T69" s="1"/>
  <c r="AL2"/>
  <c r="J28"/>
  <c r="M52"/>
  <c r="Q52" s="1"/>
  <c r="J55"/>
  <c r="M69"/>
  <c r="Q69" s="1"/>
  <c r="AM2"/>
  <c r="J31"/>
  <c r="I34"/>
  <c r="I61"/>
  <c r="AH2"/>
  <c r="AN2"/>
  <c r="J34"/>
  <c r="J61"/>
  <c r="AO2"/>
  <c r="J50"/>
  <c r="I67"/>
  <c r="J70"/>
  <c r="AP2"/>
  <c r="L34"/>
  <c r="P34" s="1"/>
  <c r="T34" s="1"/>
  <c r="L61"/>
  <c r="P61" s="1"/>
  <c r="T61" s="1"/>
  <c r="M34"/>
  <c r="Q34" s="1"/>
  <c r="J26"/>
  <c r="M36"/>
  <c r="Q36" s="1"/>
  <c r="J39"/>
  <c r="J42"/>
  <c r="I45"/>
  <c r="I59"/>
  <c r="L26"/>
  <c r="P26" s="1"/>
  <c r="T26" s="1"/>
  <c r="I32"/>
  <c r="J45"/>
  <c r="M56"/>
  <c r="Q56" s="1"/>
  <c r="J59"/>
  <c r="M29"/>
  <c r="Q29" s="1"/>
  <c r="J32"/>
  <c r="I65"/>
  <c r="I71"/>
  <c r="L45"/>
  <c r="P45" s="1"/>
  <c r="T45" s="1"/>
  <c r="J65"/>
  <c r="J71"/>
  <c r="J27"/>
  <c r="J54"/>
  <c r="I57"/>
  <c r="L65"/>
  <c r="P65" s="1"/>
  <c r="T65" s="1"/>
  <c r="J57"/>
  <c r="J30"/>
  <c r="J46"/>
  <c r="I69"/>
  <c r="M33"/>
  <c r="Q33" s="1"/>
  <c r="M60"/>
  <c r="Q60" s="1"/>
  <c r="J66"/>
  <c r="AL3"/>
  <c r="AJ2"/>
  <c r="AM3"/>
  <c r="L27"/>
  <c r="L31"/>
  <c r="L35"/>
  <c r="L38"/>
  <c r="L42"/>
  <c r="L46"/>
  <c r="L50"/>
  <c r="L54"/>
  <c r="L58"/>
  <c r="L62"/>
  <c r="L66"/>
  <c r="L70"/>
  <c r="AN3"/>
  <c r="M27"/>
  <c r="Q27" s="1"/>
  <c r="M31"/>
  <c r="Q31" s="1"/>
  <c r="M35"/>
  <c r="Q35" s="1"/>
  <c r="M38"/>
  <c r="Q38" s="1"/>
  <c r="M42"/>
  <c r="Q42" s="1"/>
  <c r="M46"/>
  <c r="Q46" s="1"/>
  <c r="M50"/>
  <c r="Q50" s="1"/>
  <c r="M54"/>
  <c r="Q54" s="1"/>
  <c r="M58"/>
  <c r="Q58" s="1"/>
  <c r="M62"/>
  <c r="Q62" s="1"/>
  <c r="M66"/>
  <c r="Q66" s="1"/>
  <c r="M70"/>
  <c r="Q70" s="1"/>
  <c r="N66"/>
  <c r="R66" s="1"/>
  <c r="N70"/>
  <c r="R70" s="1"/>
  <c r="AP3"/>
  <c r="AQ3"/>
  <c r="AT3"/>
  <c r="I60"/>
  <c r="I44"/>
  <c r="I52"/>
  <c r="I56"/>
  <c r="I68"/>
  <c r="AR2"/>
  <c r="AU3"/>
  <c r="J25"/>
  <c r="J29"/>
  <c r="J33"/>
  <c r="J36"/>
  <c r="J40"/>
  <c r="J44"/>
  <c r="J48"/>
  <c r="J52"/>
  <c r="J56"/>
  <c r="J60"/>
  <c r="J64"/>
  <c r="J68"/>
  <c r="AQ2"/>
  <c r="I25"/>
  <c r="AS4" s="1"/>
  <c r="R26" i="126" s="1"/>
  <c r="I40" i="132"/>
  <c r="I48"/>
  <c r="I64"/>
  <c r="AS2"/>
  <c r="AS3"/>
  <c r="I29"/>
  <c r="I33"/>
  <c r="I36"/>
  <c r="AT2"/>
  <c r="L64"/>
  <c r="N33"/>
  <c r="R33" s="1"/>
  <c r="N64"/>
  <c r="R64" s="1"/>
  <c r="AH3"/>
  <c r="L28"/>
  <c r="P28" s="1"/>
  <c r="T28" s="1"/>
  <c r="L32"/>
  <c r="P32" s="1"/>
  <c r="T32" s="1"/>
  <c r="L39"/>
  <c r="P39" s="1"/>
  <c r="T39" s="1"/>
  <c r="L43"/>
  <c r="P43" s="1"/>
  <c r="T43" s="1"/>
  <c r="L47"/>
  <c r="P47" s="1"/>
  <c r="T47" s="1"/>
  <c r="L51"/>
  <c r="P51" s="1"/>
  <c r="T51" s="1"/>
  <c r="L55"/>
  <c r="P55" s="1"/>
  <c r="T55" s="1"/>
  <c r="L59"/>
  <c r="P59" s="1"/>
  <c r="T59" s="1"/>
  <c r="L63"/>
  <c r="L67"/>
  <c r="P67" s="1"/>
  <c r="T67" s="1"/>
  <c r="L71"/>
  <c r="P71" s="1"/>
  <c r="T71" s="1"/>
  <c r="AO4"/>
  <c r="N26" i="126" s="1"/>
  <c r="AP4" i="132"/>
  <c r="O26" i="126" s="1"/>
  <c r="I147" i="85"/>
  <c r="I143"/>
  <c r="I140"/>
  <c r="I136"/>
  <c r="I124"/>
  <c r="I120"/>
  <c r="N145"/>
  <c r="R145" s="1"/>
  <c r="N142"/>
  <c r="R142" s="1"/>
  <c r="N134"/>
  <c r="R134" s="1"/>
  <c r="N149"/>
  <c r="R149" s="1"/>
  <c r="N130"/>
  <c r="R130" s="1"/>
  <c r="L149"/>
  <c r="L145"/>
  <c r="L142"/>
  <c r="L138"/>
  <c r="L134"/>
  <c r="L130"/>
  <c r="L126"/>
  <c r="L122"/>
  <c r="N138"/>
  <c r="R138" s="1"/>
  <c r="N126"/>
  <c r="R126" s="1"/>
  <c r="J138"/>
  <c r="J134"/>
  <c r="M140"/>
  <c r="Q140" s="1"/>
  <c r="M143"/>
  <c r="Q143" s="1"/>
  <c r="M132"/>
  <c r="Q132" s="1"/>
  <c r="L147"/>
  <c r="L136"/>
  <c r="M130" i="84"/>
  <c r="Q130" s="1"/>
  <c r="L130"/>
  <c r="J130"/>
  <c r="I110" i="93"/>
  <c r="L110"/>
  <c r="J110"/>
  <c r="P64" i="132" l="1"/>
  <c r="T64" s="1"/>
  <c r="J151" i="149"/>
  <c r="P48" i="132"/>
  <c r="T48" s="1"/>
  <c r="J143" i="149"/>
  <c r="P66" i="109"/>
  <c r="T66" s="1"/>
  <c r="G130" i="149"/>
  <c r="P143" i="85"/>
  <c r="T143" s="1"/>
  <c r="C137" i="149"/>
  <c r="P52" i="132"/>
  <c r="T52" s="1"/>
  <c r="J145" i="149"/>
  <c r="P128" i="93"/>
  <c r="T128" s="1"/>
  <c r="E132" i="149"/>
  <c r="P25" i="132"/>
  <c r="T25" s="1"/>
  <c r="J131" i="149"/>
  <c r="P120" i="85"/>
  <c r="T120" s="1"/>
  <c r="C125" i="149"/>
  <c r="P128" i="85"/>
  <c r="T128" s="1"/>
  <c r="C129" i="149"/>
  <c r="P74" i="109"/>
  <c r="T74" s="1"/>
  <c r="G134" i="149"/>
  <c r="P36" i="132"/>
  <c r="T36" s="1"/>
  <c r="J137" i="149"/>
  <c r="P30" i="124"/>
  <c r="T30" s="1"/>
  <c r="H127" i="149"/>
  <c r="P76" i="109"/>
  <c r="T76" s="1"/>
  <c r="G135" i="149"/>
  <c r="P136" i="93"/>
  <c r="T136" s="1"/>
  <c r="E136" i="149"/>
  <c r="P87" i="109"/>
  <c r="T87" s="1"/>
  <c r="G141" i="149"/>
  <c r="P60" i="132"/>
  <c r="T60" s="1"/>
  <c r="J149" i="149"/>
  <c r="P81" i="109"/>
  <c r="T81" s="1"/>
  <c r="G138" i="149"/>
  <c r="P122" i="85"/>
  <c r="T122" s="1"/>
  <c r="C126" i="149"/>
  <c r="P124" i="85"/>
  <c r="T124" s="1"/>
  <c r="C127" i="149"/>
  <c r="P70" i="109"/>
  <c r="T70" s="1"/>
  <c r="G132" i="149"/>
  <c r="P110" i="93"/>
  <c r="T110" s="1"/>
  <c r="E123" i="149"/>
  <c r="P126" i="85"/>
  <c r="T126" s="1"/>
  <c r="C128" i="149"/>
  <c r="P140" i="85"/>
  <c r="T140" s="1"/>
  <c r="C135" i="149"/>
  <c r="P78" i="109"/>
  <c r="T78" s="1"/>
  <c r="G136" i="149"/>
  <c r="P134" i="85"/>
  <c r="T134" s="1"/>
  <c r="C132" i="149"/>
  <c r="P64" i="109"/>
  <c r="T64" s="1"/>
  <c r="G129" i="149"/>
  <c r="P130" i="85"/>
  <c r="T130" s="1"/>
  <c r="C130" i="149"/>
  <c r="P130" i="84"/>
  <c r="T130" s="1"/>
  <c r="F123" i="149"/>
  <c r="P138" i="85"/>
  <c r="T138" s="1"/>
  <c r="C134" i="149"/>
  <c r="P70" i="132"/>
  <c r="T70" s="1"/>
  <c r="J155" i="149"/>
  <c r="P72" i="109"/>
  <c r="T72" s="1"/>
  <c r="G133" i="149"/>
  <c r="P128" i="84"/>
  <c r="T128" s="1"/>
  <c r="F122" i="149"/>
  <c r="P33" i="132"/>
  <c r="T33" s="1"/>
  <c r="J135" i="149"/>
  <c r="P29" i="132"/>
  <c r="T29" s="1"/>
  <c r="J133" i="149"/>
  <c r="P50" i="109"/>
  <c r="T50" s="1"/>
  <c r="G122" i="149"/>
  <c r="P56" i="132"/>
  <c r="T56" s="1"/>
  <c r="J147" i="149"/>
  <c r="P66" i="132"/>
  <c r="T66" s="1"/>
  <c r="J153" i="149"/>
  <c r="P145" i="85"/>
  <c r="T145" s="1"/>
  <c r="C138" i="149"/>
  <c r="P62" i="132"/>
  <c r="T62" s="1"/>
  <c r="J150" i="149"/>
  <c r="P79" i="109"/>
  <c r="T79" s="1"/>
  <c r="G137" i="149"/>
  <c r="P134" i="93"/>
  <c r="T134" s="1"/>
  <c r="E135" i="149"/>
  <c r="P149" i="85"/>
  <c r="T149" s="1"/>
  <c r="C140" i="149"/>
  <c r="P137" i="93"/>
  <c r="T137" s="1"/>
  <c r="E137" i="149"/>
  <c r="P27" i="132"/>
  <c r="T27" s="1"/>
  <c r="J132" i="149"/>
  <c r="P58" i="132"/>
  <c r="T58" s="1"/>
  <c r="J148" i="149"/>
  <c r="P54" i="132"/>
  <c r="T54" s="1"/>
  <c r="J146" i="149"/>
  <c r="P50" i="132"/>
  <c r="T50" s="1"/>
  <c r="J144" i="149"/>
  <c r="P130" i="93"/>
  <c r="T130" s="1"/>
  <c r="E133" i="149"/>
  <c r="P40" i="132"/>
  <c r="T40" s="1"/>
  <c r="J139" i="149"/>
  <c r="P142" i="85"/>
  <c r="T142" s="1"/>
  <c r="C136" i="149"/>
  <c r="P89" i="109"/>
  <c r="T89" s="1"/>
  <c r="G142" i="149"/>
  <c r="P132" i="85"/>
  <c r="T132" s="1"/>
  <c r="C131" i="149"/>
  <c r="P46" i="132"/>
  <c r="T46" s="1"/>
  <c r="J142" i="149"/>
  <c r="P136" i="85"/>
  <c r="T136" s="1"/>
  <c r="C133" i="149"/>
  <c r="P42" i="132"/>
  <c r="T42" s="1"/>
  <c r="J140" i="149"/>
  <c r="P68" i="109"/>
  <c r="T68" s="1"/>
  <c r="G131" i="149"/>
  <c r="P108" i="93"/>
  <c r="T108" s="1"/>
  <c r="E122" i="149"/>
  <c r="P147" i="85"/>
  <c r="T147" s="1"/>
  <c r="C139" i="149"/>
  <c r="P38" i="132"/>
  <c r="T38" s="1"/>
  <c r="J138" i="149"/>
  <c r="P20" i="123"/>
  <c r="T20" s="1"/>
  <c r="I122" i="149"/>
  <c r="P35" i="132"/>
  <c r="T35" s="1"/>
  <c r="J136" i="149"/>
  <c r="P68" i="132"/>
  <c r="T68" s="1"/>
  <c r="J154" i="149"/>
  <c r="P85" i="109"/>
  <c r="T85" s="1"/>
  <c r="G140" i="149"/>
  <c r="P31" i="132"/>
  <c r="T31" s="1"/>
  <c r="J134" i="149"/>
  <c r="P44" i="132"/>
  <c r="T44" s="1"/>
  <c r="J141" i="149"/>
  <c r="P60" i="109"/>
  <c r="T60" s="1"/>
  <c r="G127" i="149"/>
  <c r="P62" i="109"/>
  <c r="T62" s="1"/>
  <c r="G128" i="149"/>
  <c r="P83" i="109"/>
  <c r="T83" s="1"/>
  <c r="G139" i="149"/>
  <c r="AU4" i="132"/>
  <c r="T26" i="126" s="1"/>
  <c r="AI4" i="132"/>
  <c r="H26" i="126" s="1"/>
  <c r="AR4" i="132"/>
  <c r="Q26" i="126" s="1"/>
  <c r="AN4" i="132"/>
  <c r="M26" i="126" s="1"/>
  <c r="AT4" i="132"/>
  <c r="S26" i="126" s="1"/>
  <c r="AH4" i="132"/>
  <c r="G26" i="126" s="1"/>
  <c r="AK4" i="132"/>
  <c r="J26" i="126" s="1"/>
  <c r="AQ4" i="132"/>
  <c r="P26" i="126" s="1"/>
  <c r="AM4" i="132"/>
  <c r="L26" i="126" s="1"/>
  <c r="AJ4" i="132"/>
  <c r="I26" i="126" s="1"/>
  <c r="AL4" i="132"/>
  <c r="K26" i="126" s="1"/>
  <c r="AG2" i="132"/>
  <c r="W1" s="1"/>
  <c r="AG8"/>
  <c r="AG3"/>
  <c r="W2" s="1"/>
  <c r="AT6"/>
  <c r="S25" i="126" s="1"/>
  <c r="AG7" i="132"/>
  <c r="AR6"/>
  <c r="Q25" i="126" s="1"/>
  <c r="AH6" i="132"/>
  <c r="G25" i="126" s="1"/>
  <c r="AS6" i="132"/>
  <c r="R25" i="126" s="1"/>
  <c r="AU6" i="132"/>
  <c r="T25" i="126" s="1"/>
  <c r="AQ6" i="132"/>
  <c r="P25" i="126" s="1"/>
  <c r="AP6" i="132"/>
  <c r="O25" i="126" s="1"/>
  <c r="AO6" i="132"/>
  <c r="N25" i="126" s="1"/>
  <c r="AN6" i="132"/>
  <c r="M25" i="126" s="1"/>
  <c r="AM6" i="132"/>
  <c r="L25" i="126" s="1"/>
  <c r="AL6" i="132"/>
  <c r="K25" i="126" s="1"/>
  <c r="AK6" i="132"/>
  <c r="J25" i="126" s="1"/>
  <c r="AI6" i="132"/>
  <c r="H25" i="126" s="1"/>
  <c r="AJ6" i="132"/>
  <c r="I25" i="126" s="1"/>
  <c r="AU5" i="132"/>
  <c r="T24" i="126" s="1"/>
  <c r="AT5" i="132"/>
  <c r="S24" i="126" s="1"/>
  <c r="AS5" i="132"/>
  <c r="R24" i="126" s="1"/>
  <c r="AR5" i="132"/>
  <c r="Q24" i="126" s="1"/>
  <c r="AQ5" i="132"/>
  <c r="P24" i="126" s="1"/>
  <c r="AP5" i="132"/>
  <c r="O24" i="126" s="1"/>
  <c r="AO5" i="132"/>
  <c r="N24" i="126" s="1"/>
  <c r="AN5" i="132"/>
  <c r="M24" i="126" s="1"/>
  <c r="AK5" i="132"/>
  <c r="J24" i="126" s="1"/>
  <c r="AM5" i="132"/>
  <c r="L24" i="126" s="1"/>
  <c r="AI5" i="132"/>
  <c r="H24" i="126" s="1"/>
  <c r="AL5" i="132"/>
  <c r="K24" i="126" s="1"/>
  <c r="AJ5" i="132"/>
  <c r="I24" i="126" s="1"/>
  <c r="AH5" i="132"/>
  <c r="G24" i="126" s="1"/>
  <c r="P63" i="132"/>
  <c r="T63" s="1"/>
  <c r="AC26" i="126" l="1"/>
  <c r="AD26" s="1"/>
  <c r="U24"/>
  <c r="V24" s="1"/>
  <c r="B25"/>
  <c r="Y2" i="132"/>
  <c r="AB24" i="126" s="1"/>
  <c r="AK24" s="1"/>
  <c r="AG4" i="132"/>
  <c r="W3" s="1"/>
  <c r="AG9"/>
  <c r="AN7"/>
  <c r="Y1" s="1"/>
  <c r="X7" s="1"/>
  <c r="AR8"/>
  <c r="AR7"/>
  <c r="AN8"/>
  <c r="N112" i="86"/>
  <c r="R112" s="1"/>
  <c r="O112"/>
  <c r="S112" s="1"/>
  <c r="K112"/>
  <c r="N113"/>
  <c r="R113" s="1"/>
  <c r="O113"/>
  <c r="S113" s="1"/>
  <c r="K113"/>
  <c r="N114"/>
  <c r="R114" s="1"/>
  <c r="O114"/>
  <c r="S114" s="1"/>
  <c r="K114"/>
  <c r="D115"/>
  <c r="F115"/>
  <c r="N115" s="1"/>
  <c r="R115" s="1"/>
  <c r="H115"/>
  <c r="O115" s="1"/>
  <c r="S115" s="1"/>
  <c r="K115"/>
  <c r="D116"/>
  <c r="F116"/>
  <c r="N116" s="1"/>
  <c r="R116" s="1"/>
  <c r="H116"/>
  <c r="O116" s="1"/>
  <c r="S116" s="1"/>
  <c r="K116"/>
  <c r="D117"/>
  <c r="F117"/>
  <c r="N117" s="1"/>
  <c r="R117" s="1"/>
  <c r="H117"/>
  <c r="O117" s="1"/>
  <c r="S117" s="1"/>
  <c r="K117"/>
  <c r="N118"/>
  <c r="R118" s="1"/>
  <c r="H118"/>
  <c r="O118" s="1"/>
  <c r="S118" s="1"/>
  <c r="K118"/>
  <c r="N119"/>
  <c r="R119" s="1"/>
  <c r="H119"/>
  <c r="O119" s="1"/>
  <c r="S119" s="1"/>
  <c r="K119"/>
  <c r="H120"/>
  <c r="O120" s="1"/>
  <c r="S120" s="1"/>
  <c r="K120"/>
  <c r="N120"/>
  <c r="R120" s="1"/>
  <c r="N121"/>
  <c r="R121" s="1"/>
  <c r="H121"/>
  <c r="O121" s="1"/>
  <c r="S121" s="1"/>
  <c r="K121"/>
  <c r="N122"/>
  <c r="R122" s="1"/>
  <c r="H122"/>
  <c r="O122" s="1"/>
  <c r="S122" s="1"/>
  <c r="K122"/>
  <c r="N123"/>
  <c r="R123" s="1"/>
  <c r="H123"/>
  <c r="O123" s="1"/>
  <c r="S123" s="1"/>
  <c r="K123"/>
  <c r="H124"/>
  <c r="O124" s="1"/>
  <c r="S124" s="1"/>
  <c r="K124"/>
  <c r="N125"/>
  <c r="R125" s="1"/>
  <c r="H125"/>
  <c r="K125"/>
  <c r="D129"/>
  <c r="F129"/>
  <c r="H129"/>
  <c r="O129" s="1"/>
  <c r="S129" s="1"/>
  <c r="D130"/>
  <c r="F130"/>
  <c r="H130"/>
  <c r="O130" s="1"/>
  <c r="S130" s="1"/>
  <c r="D131"/>
  <c r="F131"/>
  <c r="H131"/>
  <c r="O131" s="1"/>
  <c r="S131" s="1"/>
  <c r="D132"/>
  <c r="F132"/>
  <c r="H132"/>
  <c r="O132" s="1"/>
  <c r="S132" s="1"/>
  <c r="F15" i="123"/>
  <c r="D15"/>
  <c r="F14"/>
  <c r="D14"/>
  <c r="F15" i="124"/>
  <c r="D15"/>
  <c r="F14"/>
  <c r="D14"/>
  <c r="F45" i="109"/>
  <c r="D45"/>
  <c r="F44"/>
  <c r="D44"/>
  <c r="F123" i="84"/>
  <c r="D123"/>
  <c r="F122"/>
  <c r="D122"/>
  <c r="F103" i="93"/>
  <c r="D103"/>
  <c r="F102"/>
  <c r="D102"/>
  <c r="F107" i="86"/>
  <c r="D107"/>
  <c r="F106"/>
  <c r="D106"/>
  <c r="H109" i="85"/>
  <c r="F109"/>
  <c r="D109"/>
  <c r="H108"/>
  <c r="F108"/>
  <c r="D108"/>
  <c r="L130" i="86" l="1"/>
  <c r="P130" s="1"/>
  <c r="T130" s="1"/>
  <c r="M130"/>
  <c r="Q130" s="1"/>
  <c r="M131"/>
  <c r="Q131" s="1"/>
  <c r="L131"/>
  <c r="P131" s="1"/>
  <c r="T131" s="1"/>
  <c r="N132"/>
  <c r="R132" s="1"/>
  <c r="J132"/>
  <c r="L129"/>
  <c r="P129" s="1"/>
  <c r="T129" s="1"/>
  <c r="M129"/>
  <c r="Q129" s="1"/>
  <c r="N130"/>
  <c r="R130" s="1"/>
  <c r="J130"/>
  <c r="O125"/>
  <c r="S125" s="1"/>
  <c r="L125"/>
  <c r="P125" s="1"/>
  <c r="T125" s="1"/>
  <c r="N129"/>
  <c r="R129" s="1"/>
  <c r="J129"/>
  <c r="N131"/>
  <c r="R131" s="1"/>
  <c r="J131"/>
  <c r="M132"/>
  <c r="Q132" s="1"/>
  <c r="L132"/>
  <c r="P132" s="1"/>
  <c r="T132" s="1"/>
  <c r="AG24" i="126"/>
  <c r="AJ24" s="1"/>
  <c r="C25"/>
  <c r="AH24"/>
  <c r="X8" i="132"/>
  <c r="I130" i="86"/>
  <c r="I129"/>
  <c r="D28" i="130"/>
  <c r="E28" s="1"/>
  <c r="D29"/>
  <c r="E29" s="1"/>
  <c r="D26"/>
  <c r="E26" s="1"/>
  <c r="E26" i="126" s="1"/>
  <c r="X24" s="1"/>
  <c r="D27" i="130"/>
  <c r="E27" s="1"/>
  <c r="I115" i="86"/>
  <c r="J117"/>
  <c r="I125"/>
  <c r="I113"/>
  <c r="J120"/>
  <c r="I121"/>
  <c r="J124"/>
  <c r="I116"/>
  <c r="I114"/>
  <c r="I131"/>
  <c r="J113"/>
  <c r="I122"/>
  <c r="J116"/>
  <c r="N124"/>
  <c r="R124" s="1"/>
  <c r="J121"/>
  <c r="I119"/>
  <c r="L113"/>
  <c r="P113" s="1"/>
  <c r="T113" s="1"/>
  <c r="L121"/>
  <c r="P121" s="1"/>
  <c r="T121" s="1"/>
  <c r="I124"/>
  <c r="I118"/>
  <c r="I132"/>
  <c r="I112"/>
  <c r="M114"/>
  <c r="Q114" s="1"/>
  <c r="L117"/>
  <c r="P117" s="1"/>
  <c r="T117" s="1"/>
  <c r="J125"/>
  <c r="I123"/>
  <c r="I120"/>
  <c r="I117"/>
  <c r="M122"/>
  <c r="Q122" s="1"/>
  <c r="M118"/>
  <c r="Q118" s="1"/>
  <c r="L122"/>
  <c r="L118"/>
  <c r="L114"/>
  <c r="J122"/>
  <c r="J118"/>
  <c r="J114"/>
  <c r="M123"/>
  <c r="Q123" s="1"/>
  <c r="M119"/>
  <c r="Q119" s="1"/>
  <c r="M115"/>
  <c r="Q115" s="1"/>
  <c r="L123"/>
  <c r="P123" s="1"/>
  <c r="T123" s="1"/>
  <c r="L119"/>
  <c r="P119" s="1"/>
  <c r="T119" s="1"/>
  <c r="L115"/>
  <c r="P115" s="1"/>
  <c r="T115" s="1"/>
  <c r="J123"/>
  <c r="J119"/>
  <c r="J115"/>
  <c r="M124"/>
  <c r="Q124" s="1"/>
  <c r="M120"/>
  <c r="Q120" s="1"/>
  <c r="M116"/>
  <c r="Q116" s="1"/>
  <c r="M112"/>
  <c r="Q112" s="1"/>
  <c r="L124"/>
  <c r="L120"/>
  <c r="L116"/>
  <c r="L112"/>
  <c r="J112"/>
  <c r="M125"/>
  <c r="Q125" s="1"/>
  <c r="M121"/>
  <c r="Q121" s="1"/>
  <c r="M117"/>
  <c r="Q117" s="1"/>
  <c r="M113"/>
  <c r="Q113" s="1"/>
  <c r="J103" i="93"/>
  <c r="H103"/>
  <c r="L103" s="1"/>
  <c r="P103" s="1"/>
  <c r="T103" s="1"/>
  <c r="I103"/>
  <c r="K103"/>
  <c r="M103"/>
  <c r="Q103" s="1"/>
  <c r="N103"/>
  <c r="R103" s="1"/>
  <c r="D104"/>
  <c r="M104" s="1"/>
  <c r="Q104" s="1"/>
  <c r="F104"/>
  <c r="H104"/>
  <c r="K104"/>
  <c r="D105"/>
  <c r="M105" s="1"/>
  <c r="Q105" s="1"/>
  <c r="F105"/>
  <c r="N105" s="1"/>
  <c r="R105" s="1"/>
  <c r="H105"/>
  <c r="O105" s="1"/>
  <c r="S105" s="1"/>
  <c r="K105"/>
  <c r="D106"/>
  <c r="M106" s="1"/>
  <c r="Q106" s="1"/>
  <c r="F106"/>
  <c r="H106"/>
  <c r="K106"/>
  <c r="D107"/>
  <c r="F107"/>
  <c r="H107"/>
  <c r="O107" s="1"/>
  <c r="S107" s="1"/>
  <c r="D111"/>
  <c r="F111"/>
  <c r="H111"/>
  <c r="O111" s="1"/>
  <c r="S111" s="1"/>
  <c r="K111"/>
  <c r="D112"/>
  <c r="F112"/>
  <c r="H112"/>
  <c r="O112" s="1"/>
  <c r="S112" s="1"/>
  <c r="K112"/>
  <c r="D113"/>
  <c r="F113"/>
  <c r="N113" s="1"/>
  <c r="R113" s="1"/>
  <c r="H113"/>
  <c r="O113" s="1"/>
  <c r="S113" s="1"/>
  <c r="K113"/>
  <c r="M114"/>
  <c r="Q114" s="1"/>
  <c r="H114"/>
  <c r="K114"/>
  <c r="N114"/>
  <c r="R114" s="1"/>
  <c r="M115"/>
  <c r="Q115" s="1"/>
  <c r="N115"/>
  <c r="R115" s="1"/>
  <c r="H115"/>
  <c r="O115" s="1"/>
  <c r="S115" s="1"/>
  <c r="K115"/>
  <c r="H116"/>
  <c r="O116" s="1"/>
  <c r="S116" s="1"/>
  <c r="K116"/>
  <c r="N116"/>
  <c r="R116" s="1"/>
  <c r="M117"/>
  <c r="Q117" s="1"/>
  <c r="H117"/>
  <c r="O117" s="1"/>
  <c r="S117" s="1"/>
  <c r="K117"/>
  <c r="N118"/>
  <c r="R118" s="1"/>
  <c r="H118"/>
  <c r="I118"/>
  <c r="K118"/>
  <c r="M118"/>
  <c r="Q118" s="1"/>
  <c r="M119"/>
  <c r="Q119" s="1"/>
  <c r="I119"/>
  <c r="H119"/>
  <c r="K119"/>
  <c r="M120"/>
  <c r="Q120" s="1"/>
  <c r="N120"/>
  <c r="R120" s="1"/>
  <c r="H120"/>
  <c r="O120" s="1"/>
  <c r="S120" s="1"/>
  <c r="K120"/>
  <c r="M121"/>
  <c r="Q121" s="1"/>
  <c r="N121"/>
  <c r="R121" s="1"/>
  <c r="H121"/>
  <c r="K121"/>
  <c r="M122"/>
  <c r="Q122" s="1"/>
  <c r="K122"/>
  <c r="O122"/>
  <c r="S122" s="1"/>
  <c r="J123"/>
  <c r="K123"/>
  <c r="M123"/>
  <c r="Q123" s="1"/>
  <c r="D124"/>
  <c r="H124"/>
  <c r="K124"/>
  <c r="D125"/>
  <c r="F125"/>
  <c r="N125" s="1"/>
  <c r="R125" s="1"/>
  <c r="H125"/>
  <c r="O125" s="1"/>
  <c r="S125" s="1"/>
  <c r="K125"/>
  <c r="D126"/>
  <c r="F126"/>
  <c r="H126"/>
  <c r="O126" s="1"/>
  <c r="S126" s="1"/>
  <c r="K126"/>
  <c r="K71" i="124"/>
  <c r="O71"/>
  <c r="S71" s="1"/>
  <c r="N71"/>
  <c r="R71" s="1"/>
  <c r="M71"/>
  <c r="Q71" s="1"/>
  <c r="K70"/>
  <c r="O70"/>
  <c r="S70" s="1"/>
  <c r="N70"/>
  <c r="R70" s="1"/>
  <c r="M70"/>
  <c r="Q70" s="1"/>
  <c r="K69"/>
  <c r="O69"/>
  <c r="S69" s="1"/>
  <c r="N69"/>
  <c r="R69" s="1"/>
  <c r="M69"/>
  <c r="Q69" s="1"/>
  <c r="K68"/>
  <c r="O68"/>
  <c r="S68" s="1"/>
  <c r="N68"/>
  <c r="R68" s="1"/>
  <c r="M68"/>
  <c r="Q68" s="1"/>
  <c r="K67"/>
  <c r="O67"/>
  <c r="S67" s="1"/>
  <c r="N67"/>
  <c r="R67" s="1"/>
  <c r="M67"/>
  <c r="Q67" s="1"/>
  <c r="K66"/>
  <c r="O66"/>
  <c r="S66" s="1"/>
  <c r="M66"/>
  <c r="Q66" s="1"/>
  <c r="K65"/>
  <c r="O65"/>
  <c r="S65" s="1"/>
  <c r="N65"/>
  <c r="R65" s="1"/>
  <c r="M65"/>
  <c r="Q65" s="1"/>
  <c r="K64"/>
  <c r="N64"/>
  <c r="R64" s="1"/>
  <c r="M64"/>
  <c r="Q64" s="1"/>
  <c r="K63"/>
  <c r="O63"/>
  <c r="S63" s="1"/>
  <c r="N63"/>
  <c r="R63" s="1"/>
  <c r="K62"/>
  <c r="O62"/>
  <c r="S62" s="1"/>
  <c r="N62"/>
  <c r="R62" s="1"/>
  <c r="M62"/>
  <c r="Q62" s="1"/>
  <c r="K61"/>
  <c r="O61"/>
  <c r="S61" s="1"/>
  <c r="N61"/>
  <c r="R61" s="1"/>
  <c r="M61"/>
  <c r="Q61" s="1"/>
  <c r="K60"/>
  <c r="O60"/>
  <c r="S60" s="1"/>
  <c r="N60"/>
  <c r="R60" s="1"/>
  <c r="M60"/>
  <c r="Q60" s="1"/>
  <c r="K59"/>
  <c r="O59"/>
  <c r="S59" s="1"/>
  <c r="N59"/>
  <c r="R59" s="1"/>
  <c r="M59"/>
  <c r="Q59" s="1"/>
  <c r="K58"/>
  <c r="O58"/>
  <c r="S58" s="1"/>
  <c r="N58"/>
  <c r="R58" s="1"/>
  <c r="M58"/>
  <c r="Q58" s="1"/>
  <c r="K57"/>
  <c r="O57"/>
  <c r="S57" s="1"/>
  <c r="N57"/>
  <c r="R57" s="1"/>
  <c r="M57"/>
  <c r="Q57" s="1"/>
  <c r="K56"/>
  <c r="H56"/>
  <c r="O56" s="1"/>
  <c r="S56" s="1"/>
  <c r="F56"/>
  <c r="D56"/>
  <c r="M56" s="1"/>
  <c r="Q56" s="1"/>
  <c r="K55"/>
  <c r="H55"/>
  <c r="O55" s="1"/>
  <c r="S55" s="1"/>
  <c r="F55"/>
  <c r="D55"/>
  <c r="M55" s="1"/>
  <c r="Q55" s="1"/>
  <c r="K54"/>
  <c r="H54"/>
  <c r="O54" s="1"/>
  <c r="S54" s="1"/>
  <c r="N54"/>
  <c r="R54" s="1"/>
  <c r="M54"/>
  <c r="Q54" s="1"/>
  <c r="K53"/>
  <c r="H53"/>
  <c r="O53" s="1"/>
  <c r="S53" s="1"/>
  <c r="N53"/>
  <c r="R53" s="1"/>
  <c r="M53"/>
  <c r="Q53" s="1"/>
  <c r="K52"/>
  <c r="H52"/>
  <c r="O52" s="1"/>
  <c r="S52" s="1"/>
  <c r="N52"/>
  <c r="R52" s="1"/>
  <c r="M52"/>
  <c r="Q52" s="1"/>
  <c r="K51"/>
  <c r="H51"/>
  <c r="O51" s="1"/>
  <c r="S51" s="1"/>
  <c r="N51"/>
  <c r="R51" s="1"/>
  <c r="M51"/>
  <c r="Q51" s="1"/>
  <c r="K50"/>
  <c r="H50"/>
  <c r="O50" s="1"/>
  <c r="S50" s="1"/>
  <c r="N50"/>
  <c r="R50" s="1"/>
  <c r="M50"/>
  <c r="Q50" s="1"/>
  <c r="K49"/>
  <c r="H49"/>
  <c r="O49" s="1"/>
  <c r="S49" s="1"/>
  <c r="N49"/>
  <c r="R49" s="1"/>
  <c r="M49"/>
  <c r="Q49" s="1"/>
  <c r="K48"/>
  <c r="H48"/>
  <c r="O48" s="1"/>
  <c r="S48" s="1"/>
  <c r="N48"/>
  <c r="R48" s="1"/>
  <c r="M48"/>
  <c r="Q48" s="1"/>
  <c r="K47"/>
  <c r="H47"/>
  <c r="O47" s="1"/>
  <c r="S47" s="1"/>
  <c r="N47"/>
  <c r="R47" s="1"/>
  <c r="M47"/>
  <c r="Q47" s="1"/>
  <c r="K46"/>
  <c r="H46"/>
  <c r="O46" s="1"/>
  <c r="S46" s="1"/>
  <c r="N46"/>
  <c r="R46" s="1"/>
  <c r="M46"/>
  <c r="Q46" s="1"/>
  <c r="K45"/>
  <c r="H45"/>
  <c r="O45" s="1"/>
  <c r="S45" s="1"/>
  <c r="N45"/>
  <c r="R45" s="1"/>
  <c r="M45"/>
  <c r="Q45" s="1"/>
  <c r="K44"/>
  <c r="H44"/>
  <c r="O44" s="1"/>
  <c r="S44" s="1"/>
  <c r="N44"/>
  <c r="R44" s="1"/>
  <c r="M44"/>
  <c r="Q44" s="1"/>
  <c r="K43"/>
  <c r="O43"/>
  <c r="S43" s="1"/>
  <c r="N43"/>
  <c r="R43" s="1"/>
  <c r="M43"/>
  <c r="Q43" s="1"/>
  <c r="K42"/>
  <c r="O42"/>
  <c r="S42" s="1"/>
  <c r="N42"/>
  <c r="R42" s="1"/>
  <c r="K41"/>
  <c r="O41"/>
  <c r="S41" s="1"/>
  <c r="N41"/>
  <c r="R41" s="1"/>
  <c r="M41"/>
  <c r="Q41" s="1"/>
  <c r="K40"/>
  <c r="H40"/>
  <c r="O40" s="1"/>
  <c r="S40" s="1"/>
  <c r="F40"/>
  <c r="N40" s="1"/>
  <c r="R40" s="1"/>
  <c r="D40"/>
  <c r="M40" s="1"/>
  <c r="Q40" s="1"/>
  <c r="K39"/>
  <c r="H39"/>
  <c r="O39" s="1"/>
  <c r="S39" s="1"/>
  <c r="F39"/>
  <c r="N39" s="1"/>
  <c r="R39" s="1"/>
  <c r="D39"/>
  <c r="M39" s="1"/>
  <c r="Q39" s="1"/>
  <c r="K38"/>
  <c r="H38"/>
  <c r="O38" s="1"/>
  <c r="S38" s="1"/>
  <c r="F38"/>
  <c r="N38" s="1"/>
  <c r="R38" s="1"/>
  <c r="D38"/>
  <c r="M38" s="1"/>
  <c r="Q38" s="1"/>
  <c r="K37"/>
  <c r="H37"/>
  <c r="O37" s="1"/>
  <c r="S37" s="1"/>
  <c r="D37"/>
  <c r="M37" s="1"/>
  <c r="Q37" s="1"/>
  <c r="K36"/>
  <c r="O36"/>
  <c r="S36" s="1"/>
  <c r="N36"/>
  <c r="R36" s="1"/>
  <c r="M36"/>
  <c r="Q36" s="1"/>
  <c r="K35"/>
  <c r="N35"/>
  <c r="R35" s="1"/>
  <c r="M35"/>
  <c r="Q35" s="1"/>
  <c r="K34"/>
  <c r="O34"/>
  <c r="S34" s="1"/>
  <c r="N34"/>
  <c r="R34" s="1"/>
  <c r="M34"/>
  <c r="Q34" s="1"/>
  <c r="K33"/>
  <c r="H33"/>
  <c r="O33" s="1"/>
  <c r="S33" s="1"/>
  <c r="N33"/>
  <c r="R33" s="1"/>
  <c r="M33"/>
  <c r="Q33" s="1"/>
  <c r="H32"/>
  <c r="K29"/>
  <c r="H29"/>
  <c r="O29" s="1"/>
  <c r="S29" s="1"/>
  <c r="N29"/>
  <c r="R29" s="1"/>
  <c r="M29"/>
  <c r="Q29" s="1"/>
  <c r="H28"/>
  <c r="H27"/>
  <c r="H26"/>
  <c r="H25"/>
  <c r="H24"/>
  <c r="K23"/>
  <c r="H23"/>
  <c r="O23" s="1"/>
  <c r="S23" s="1"/>
  <c r="N23"/>
  <c r="R23" s="1"/>
  <c r="M23"/>
  <c r="Q23" s="1"/>
  <c r="K22"/>
  <c r="H22"/>
  <c r="O22" s="1"/>
  <c r="S22" s="1"/>
  <c r="F22"/>
  <c r="D22"/>
  <c r="M22" s="1"/>
  <c r="Q22" s="1"/>
  <c r="K21"/>
  <c r="O21"/>
  <c r="S21" s="1"/>
  <c r="N21"/>
  <c r="R21" s="1"/>
  <c r="M21"/>
  <c r="Q21" s="1"/>
  <c r="K20"/>
  <c r="O20"/>
  <c r="S20" s="1"/>
  <c r="N20"/>
  <c r="R20" s="1"/>
  <c r="M20"/>
  <c r="Q20" s="1"/>
  <c r="K19"/>
  <c r="H19"/>
  <c r="O19" s="1"/>
  <c r="S19" s="1"/>
  <c r="F19"/>
  <c r="N19" s="1"/>
  <c r="R19" s="1"/>
  <c r="D19"/>
  <c r="M19" s="1"/>
  <c r="Q19" s="1"/>
  <c r="K18"/>
  <c r="H18"/>
  <c r="O18" s="1"/>
  <c r="S18" s="1"/>
  <c r="F18"/>
  <c r="N18" s="1"/>
  <c r="R18" s="1"/>
  <c r="D18"/>
  <c r="M18" s="1"/>
  <c r="Q18" s="1"/>
  <c r="K17"/>
  <c r="H17"/>
  <c r="F17"/>
  <c r="D17"/>
  <c r="M17" s="1"/>
  <c r="Q17" s="1"/>
  <c r="K16"/>
  <c r="H16"/>
  <c r="F16"/>
  <c r="D16"/>
  <c r="K15"/>
  <c r="H15"/>
  <c r="O15" s="1"/>
  <c r="S15" s="1"/>
  <c r="N15"/>
  <c r="R15" s="1"/>
  <c r="M15"/>
  <c r="Q15" s="1"/>
  <c r="K14"/>
  <c r="H14"/>
  <c r="O14" s="1"/>
  <c r="S14" s="1"/>
  <c r="N14"/>
  <c r="R14" s="1"/>
  <c r="M14"/>
  <c r="Q14" s="1"/>
  <c r="K13"/>
  <c r="H13"/>
  <c r="O13" s="1"/>
  <c r="S13" s="1"/>
  <c r="F13"/>
  <c r="N13" s="1"/>
  <c r="R13" s="1"/>
  <c r="D13"/>
  <c r="M13" s="1"/>
  <c r="Q13" s="1"/>
  <c r="K12"/>
  <c r="H12"/>
  <c r="O12" s="1"/>
  <c r="S12" s="1"/>
  <c r="F12"/>
  <c r="N12" s="1"/>
  <c r="R12" s="1"/>
  <c r="D12"/>
  <c r="M12" s="1"/>
  <c r="Q12" s="1"/>
  <c r="K11"/>
  <c r="H11"/>
  <c r="O11" s="1"/>
  <c r="S11" s="1"/>
  <c r="F11"/>
  <c r="N11" s="1"/>
  <c r="R11" s="1"/>
  <c r="D11"/>
  <c r="M11" s="1"/>
  <c r="Q11" s="1"/>
  <c r="K10"/>
  <c r="H10"/>
  <c r="F10"/>
  <c r="D10"/>
  <c r="K71" i="123"/>
  <c r="O71"/>
  <c r="S71" s="1"/>
  <c r="N71"/>
  <c r="R71" s="1"/>
  <c r="M71"/>
  <c r="Q71" s="1"/>
  <c r="K70"/>
  <c r="O70"/>
  <c r="S70" s="1"/>
  <c r="N70"/>
  <c r="R70" s="1"/>
  <c r="K69"/>
  <c r="O69"/>
  <c r="S69" s="1"/>
  <c r="N69"/>
  <c r="R69" s="1"/>
  <c r="M69"/>
  <c r="Q69" s="1"/>
  <c r="K68"/>
  <c r="O68"/>
  <c r="S68" s="1"/>
  <c r="N68"/>
  <c r="R68" s="1"/>
  <c r="K67"/>
  <c r="O67"/>
  <c r="S67" s="1"/>
  <c r="N67"/>
  <c r="R67" s="1"/>
  <c r="K66"/>
  <c r="O66"/>
  <c r="S66" s="1"/>
  <c r="N66"/>
  <c r="R66" s="1"/>
  <c r="M66"/>
  <c r="Q66" s="1"/>
  <c r="K65"/>
  <c r="O65"/>
  <c r="S65" s="1"/>
  <c r="N65"/>
  <c r="R65" s="1"/>
  <c r="K64"/>
  <c r="N64"/>
  <c r="R64" s="1"/>
  <c r="K63"/>
  <c r="M63"/>
  <c r="Q63" s="1"/>
  <c r="K62"/>
  <c r="O62"/>
  <c r="S62" s="1"/>
  <c r="N62"/>
  <c r="R62" s="1"/>
  <c r="M62"/>
  <c r="Q62" s="1"/>
  <c r="K61"/>
  <c r="O61"/>
  <c r="S61" s="1"/>
  <c r="N61"/>
  <c r="R61" s="1"/>
  <c r="M61"/>
  <c r="Q61" s="1"/>
  <c r="K60"/>
  <c r="O60"/>
  <c r="S60" s="1"/>
  <c r="N60"/>
  <c r="R60" s="1"/>
  <c r="K59"/>
  <c r="O59"/>
  <c r="S59" s="1"/>
  <c r="N59"/>
  <c r="R59" s="1"/>
  <c r="M59"/>
  <c r="Q59" s="1"/>
  <c r="K58"/>
  <c r="O58"/>
  <c r="S58" s="1"/>
  <c r="N58"/>
  <c r="R58" s="1"/>
  <c r="K57"/>
  <c r="O57"/>
  <c r="S57" s="1"/>
  <c r="N57"/>
  <c r="R57" s="1"/>
  <c r="K56"/>
  <c r="H56"/>
  <c r="O56" s="1"/>
  <c r="S56" s="1"/>
  <c r="F56"/>
  <c r="D56"/>
  <c r="M56" s="1"/>
  <c r="Q56" s="1"/>
  <c r="K55"/>
  <c r="H55"/>
  <c r="O55" s="1"/>
  <c r="S55" s="1"/>
  <c r="F55"/>
  <c r="N55" s="1"/>
  <c r="R55" s="1"/>
  <c r="D55"/>
  <c r="K54"/>
  <c r="H54"/>
  <c r="O54" s="1"/>
  <c r="S54" s="1"/>
  <c r="N54"/>
  <c r="R54" s="1"/>
  <c r="M54"/>
  <c r="Q54" s="1"/>
  <c r="K53"/>
  <c r="H53"/>
  <c r="O53" s="1"/>
  <c r="S53" s="1"/>
  <c r="N53"/>
  <c r="R53" s="1"/>
  <c r="K52"/>
  <c r="H52"/>
  <c r="O52" s="1"/>
  <c r="S52" s="1"/>
  <c r="N52"/>
  <c r="R52" s="1"/>
  <c r="K51"/>
  <c r="H51"/>
  <c r="O51" s="1"/>
  <c r="S51" s="1"/>
  <c r="N51"/>
  <c r="R51" s="1"/>
  <c r="M51"/>
  <c r="Q51" s="1"/>
  <c r="K50"/>
  <c r="H50"/>
  <c r="O50" s="1"/>
  <c r="S50" s="1"/>
  <c r="N50"/>
  <c r="R50" s="1"/>
  <c r="K49"/>
  <c r="H49"/>
  <c r="O49" s="1"/>
  <c r="S49" s="1"/>
  <c r="N49"/>
  <c r="R49" s="1"/>
  <c r="M49"/>
  <c r="Q49" s="1"/>
  <c r="K48"/>
  <c r="H48"/>
  <c r="O48" s="1"/>
  <c r="S48" s="1"/>
  <c r="N48"/>
  <c r="R48" s="1"/>
  <c r="M48"/>
  <c r="Q48" s="1"/>
  <c r="K47"/>
  <c r="H47"/>
  <c r="O47" s="1"/>
  <c r="S47" s="1"/>
  <c r="N47"/>
  <c r="R47" s="1"/>
  <c r="M47"/>
  <c r="Q47" s="1"/>
  <c r="K46"/>
  <c r="H46"/>
  <c r="O46" s="1"/>
  <c r="S46" s="1"/>
  <c r="N46"/>
  <c r="R46" s="1"/>
  <c r="K45"/>
  <c r="H45"/>
  <c r="O45" s="1"/>
  <c r="S45" s="1"/>
  <c r="N45"/>
  <c r="R45" s="1"/>
  <c r="M45"/>
  <c r="Q45" s="1"/>
  <c r="K44"/>
  <c r="H44"/>
  <c r="O44" s="1"/>
  <c r="S44" s="1"/>
  <c r="N44"/>
  <c r="R44" s="1"/>
  <c r="M44"/>
  <c r="Q44" s="1"/>
  <c r="K43"/>
  <c r="H43"/>
  <c r="O43" s="1"/>
  <c r="S43" s="1"/>
  <c r="N43"/>
  <c r="R43" s="1"/>
  <c r="K42"/>
  <c r="O42"/>
  <c r="S42" s="1"/>
  <c r="N42"/>
  <c r="R42" s="1"/>
  <c r="M42"/>
  <c r="Q42" s="1"/>
  <c r="K41"/>
  <c r="O41"/>
  <c r="S41" s="1"/>
  <c r="K40"/>
  <c r="H40"/>
  <c r="O40" s="1"/>
  <c r="S40" s="1"/>
  <c r="F40"/>
  <c r="N40" s="1"/>
  <c r="R40" s="1"/>
  <c r="D40"/>
  <c r="M40" s="1"/>
  <c r="Q40" s="1"/>
  <c r="K39"/>
  <c r="H39"/>
  <c r="O39" s="1"/>
  <c r="S39" s="1"/>
  <c r="F39"/>
  <c r="N39" s="1"/>
  <c r="R39" s="1"/>
  <c r="D39"/>
  <c r="M39" s="1"/>
  <c r="Q39" s="1"/>
  <c r="K38"/>
  <c r="H38"/>
  <c r="O38" s="1"/>
  <c r="S38" s="1"/>
  <c r="F38"/>
  <c r="N38" s="1"/>
  <c r="R38" s="1"/>
  <c r="D38"/>
  <c r="K37"/>
  <c r="H37"/>
  <c r="O37" s="1"/>
  <c r="S37" s="1"/>
  <c r="F37"/>
  <c r="J37" s="1"/>
  <c r="M37"/>
  <c r="Q37" s="1"/>
  <c r="K36"/>
  <c r="O36"/>
  <c r="S36" s="1"/>
  <c r="N36"/>
  <c r="R36" s="1"/>
  <c r="K35"/>
  <c r="I35"/>
  <c r="O35"/>
  <c r="S35" s="1"/>
  <c r="N35"/>
  <c r="R35" s="1"/>
  <c r="K34"/>
  <c r="O34"/>
  <c r="S34" s="1"/>
  <c r="N34"/>
  <c r="R34" s="1"/>
  <c r="K33"/>
  <c r="H33"/>
  <c r="O33" s="1"/>
  <c r="S33" s="1"/>
  <c r="N33"/>
  <c r="R33" s="1"/>
  <c r="K32"/>
  <c r="H32"/>
  <c r="O32" s="1"/>
  <c r="S32" s="1"/>
  <c r="N32"/>
  <c r="R32" s="1"/>
  <c r="M32"/>
  <c r="Q32" s="1"/>
  <c r="K31"/>
  <c r="H31"/>
  <c r="O31" s="1"/>
  <c r="S31" s="1"/>
  <c r="N31"/>
  <c r="R31" s="1"/>
  <c r="K30"/>
  <c r="H30"/>
  <c r="O30" s="1"/>
  <c r="S30" s="1"/>
  <c r="N30"/>
  <c r="R30" s="1"/>
  <c r="M30"/>
  <c r="Q30" s="1"/>
  <c r="K29"/>
  <c r="H29"/>
  <c r="O29" s="1"/>
  <c r="S29" s="1"/>
  <c r="N29"/>
  <c r="R29" s="1"/>
  <c r="I29"/>
  <c r="M28"/>
  <c r="Q28" s="1"/>
  <c r="K28"/>
  <c r="H28"/>
  <c r="O28" s="1"/>
  <c r="S28" s="1"/>
  <c r="N28"/>
  <c r="R28" s="1"/>
  <c r="I28"/>
  <c r="K27"/>
  <c r="H27"/>
  <c r="O27" s="1"/>
  <c r="S27" s="1"/>
  <c r="N27"/>
  <c r="R27" s="1"/>
  <c r="M27"/>
  <c r="Q27" s="1"/>
  <c r="K26"/>
  <c r="H26"/>
  <c r="O26" s="1"/>
  <c r="S26" s="1"/>
  <c r="N26"/>
  <c r="R26" s="1"/>
  <c r="K25"/>
  <c r="H25"/>
  <c r="O25" s="1"/>
  <c r="S25" s="1"/>
  <c r="N25"/>
  <c r="R25" s="1"/>
  <c r="M25"/>
  <c r="Q25" s="1"/>
  <c r="K24"/>
  <c r="H24"/>
  <c r="O24" s="1"/>
  <c r="S24" s="1"/>
  <c r="F24"/>
  <c r="N24" s="1"/>
  <c r="R24" s="1"/>
  <c r="D24"/>
  <c r="M24" s="1"/>
  <c r="Q24" s="1"/>
  <c r="K23"/>
  <c r="H23"/>
  <c r="O23" s="1"/>
  <c r="S23" s="1"/>
  <c r="F23"/>
  <c r="N23" s="1"/>
  <c r="R23" s="1"/>
  <c r="D23"/>
  <c r="K22"/>
  <c r="H22"/>
  <c r="O22" s="1"/>
  <c r="S22" s="1"/>
  <c r="F22"/>
  <c r="N22" s="1"/>
  <c r="R22" s="1"/>
  <c r="D22"/>
  <c r="M22" s="1"/>
  <c r="Q22" s="1"/>
  <c r="K19"/>
  <c r="H19"/>
  <c r="O19" s="1"/>
  <c r="S19" s="1"/>
  <c r="F19"/>
  <c r="N19" s="1"/>
  <c r="R19" s="1"/>
  <c r="D19"/>
  <c r="M19" s="1"/>
  <c r="Q19" s="1"/>
  <c r="K18"/>
  <c r="H18"/>
  <c r="O18" s="1"/>
  <c r="S18" s="1"/>
  <c r="F18"/>
  <c r="D18"/>
  <c r="K17"/>
  <c r="H17"/>
  <c r="O17" s="1"/>
  <c r="S17" s="1"/>
  <c r="F17"/>
  <c r="N17" s="1"/>
  <c r="R17" s="1"/>
  <c r="D17"/>
  <c r="M17" s="1"/>
  <c r="Q17" s="1"/>
  <c r="K16"/>
  <c r="H16"/>
  <c r="F16"/>
  <c r="D16"/>
  <c r="K15"/>
  <c r="H15"/>
  <c r="O15" s="1"/>
  <c r="S15" s="1"/>
  <c r="N15"/>
  <c r="R15" s="1"/>
  <c r="M15"/>
  <c r="Q15" s="1"/>
  <c r="K14"/>
  <c r="H14"/>
  <c r="O14" s="1"/>
  <c r="S14" s="1"/>
  <c r="N14"/>
  <c r="R14" s="1"/>
  <c r="I14"/>
  <c r="K13"/>
  <c r="H13"/>
  <c r="O13" s="1"/>
  <c r="S13" s="1"/>
  <c r="F13"/>
  <c r="N13" s="1"/>
  <c r="R13" s="1"/>
  <c r="D13"/>
  <c r="K12"/>
  <c r="H12"/>
  <c r="O12" s="1"/>
  <c r="S12" s="1"/>
  <c r="F12"/>
  <c r="N12" s="1"/>
  <c r="R12" s="1"/>
  <c r="D12"/>
  <c r="M12" s="1"/>
  <c r="Q12" s="1"/>
  <c r="K11"/>
  <c r="H11"/>
  <c r="O11" s="1"/>
  <c r="S11" s="1"/>
  <c r="F11"/>
  <c r="N11" s="1"/>
  <c r="R11" s="1"/>
  <c r="D11"/>
  <c r="K10"/>
  <c r="H10"/>
  <c r="F10"/>
  <c r="D10"/>
  <c r="D102" i="85"/>
  <c r="P114" i="86" l="1"/>
  <c r="T114" s="1"/>
  <c r="D123" i="149"/>
  <c r="P118" i="86"/>
  <c r="T118" s="1"/>
  <c r="D125" i="149"/>
  <c r="P122" i="86"/>
  <c r="T122" s="1"/>
  <c r="D127" i="149"/>
  <c r="D129"/>
  <c r="D131"/>
  <c r="P112" i="86"/>
  <c r="T112" s="1"/>
  <c r="D122" i="149"/>
  <c r="P116" i="86"/>
  <c r="T116" s="1"/>
  <c r="D124" i="149"/>
  <c r="P120" i="86"/>
  <c r="T120" s="1"/>
  <c r="D126" i="149"/>
  <c r="P124" i="86"/>
  <c r="T124" s="1"/>
  <c r="D128" i="149"/>
  <c r="D130"/>
  <c r="D132"/>
  <c r="M126" i="93"/>
  <c r="Q126" s="1"/>
  <c r="I126"/>
  <c r="M125"/>
  <c r="Q125" s="1"/>
  <c r="I125"/>
  <c r="M124"/>
  <c r="Q124" s="1"/>
  <c r="I124"/>
  <c r="L41" i="123"/>
  <c r="P41" s="1"/>
  <c r="T41" s="1"/>
  <c r="I38"/>
  <c r="N107" i="93"/>
  <c r="R107" s="1"/>
  <c r="J107"/>
  <c r="I39" i="123"/>
  <c r="I46"/>
  <c r="I67"/>
  <c r="L107" i="93"/>
  <c r="P107" s="1"/>
  <c r="T107" s="1"/>
  <c r="I107"/>
  <c r="M107"/>
  <c r="Q107" s="1"/>
  <c r="J104"/>
  <c r="J126"/>
  <c r="I65" i="123"/>
  <c r="N37"/>
  <c r="R37" s="1"/>
  <c r="J124" i="93"/>
  <c r="O32" i="124"/>
  <c r="S32" s="1"/>
  <c r="L32"/>
  <c r="I59"/>
  <c r="L24"/>
  <c r="O24"/>
  <c r="S24" s="1"/>
  <c r="O25"/>
  <c r="S25" s="1"/>
  <c r="L25"/>
  <c r="P25" s="1"/>
  <c r="T25" s="1"/>
  <c r="O28"/>
  <c r="S28" s="1"/>
  <c r="L28"/>
  <c r="L27"/>
  <c r="P27" s="1"/>
  <c r="T27" s="1"/>
  <c r="O27"/>
  <c r="S27" s="1"/>
  <c r="L26"/>
  <c r="O26"/>
  <c r="S26" s="1"/>
  <c r="I113" i="93"/>
  <c r="J113"/>
  <c r="M112"/>
  <c r="Q112" s="1"/>
  <c r="I112"/>
  <c r="J112"/>
  <c r="J111"/>
  <c r="I111"/>
  <c r="I45" i="124"/>
  <c r="L41"/>
  <c r="P41" s="1"/>
  <c r="T41" s="1"/>
  <c r="I55"/>
  <c r="I69"/>
  <c r="J56"/>
  <c r="L43"/>
  <c r="P43" s="1"/>
  <c r="T43" s="1"/>
  <c r="I47" i="123"/>
  <c r="J47"/>
  <c r="I61"/>
  <c r="I52"/>
  <c r="I36"/>
  <c r="I58"/>
  <c r="J27"/>
  <c r="I37"/>
  <c r="I50"/>
  <c r="L106" i="93"/>
  <c r="L121"/>
  <c r="P121" s="1"/>
  <c r="T121" s="1"/>
  <c r="O103"/>
  <c r="S103" s="1"/>
  <c r="O121"/>
  <c r="S121" s="1"/>
  <c r="L118"/>
  <c r="I121"/>
  <c r="N123"/>
  <c r="R123" s="1"/>
  <c r="L111"/>
  <c r="P111" s="1"/>
  <c r="T111" s="1"/>
  <c r="N119"/>
  <c r="R119" s="1"/>
  <c r="J106"/>
  <c r="N126"/>
  <c r="R126" s="1"/>
  <c r="L123"/>
  <c r="P123" s="1"/>
  <c r="T123" s="1"/>
  <c r="L126"/>
  <c r="L119"/>
  <c r="P119" s="1"/>
  <c r="T119" s="1"/>
  <c r="N104"/>
  <c r="R104" s="1"/>
  <c r="O118"/>
  <c r="S118" s="1"/>
  <c r="I18" i="123"/>
  <c r="N106" i="93"/>
  <c r="R106" s="1"/>
  <c r="J105"/>
  <c r="I105"/>
  <c r="O16" i="123"/>
  <c r="S16" s="1"/>
  <c r="AU4"/>
  <c r="T20" i="126" s="1"/>
  <c r="AR4" i="123"/>
  <c r="Q20" i="126" s="1"/>
  <c r="AQ4" i="123"/>
  <c r="P20" i="126" s="1"/>
  <c r="AO4" i="123"/>
  <c r="N20" i="126" s="1"/>
  <c r="AK4" i="123"/>
  <c r="J20" i="126" s="1"/>
  <c r="AP4" i="123"/>
  <c r="O20" i="126" s="1"/>
  <c r="AI4" i="123"/>
  <c r="H20" i="126" s="1"/>
  <c r="AN4" i="123"/>
  <c r="M20" i="126" s="1"/>
  <c r="AM4" i="123"/>
  <c r="L20" i="126" s="1"/>
  <c r="AL4" i="123"/>
  <c r="K20" i="126" s="1"/>
  <c r="AJ4" i="123"/>
  <c r="I20" i="126" s="1"/>
  <c r="AH4" i="123"/>
  <c r="G20" i="126" s="1"/>
  <c r="AS4" i="123"/>
  <c r="R20" i="126" s="1"/>
  <c r="AT4" i="123"/>
  <c r="S20" i="126" s="1"/>
  <c r="N16" i="123"/>
  <c r="R16" s="1"/>
  <c r="AP3"/>
  <c r="AO3"/>
  <c r="AN3"/>
  <c r="AM3"/>
  <c r="AL3"/>
  <c r="AI3"/>
  <c r="AH3"/>
  <c r="AJ3"/>
  <c r="AK3"/>
  <c r="AU3"/>
  <c r="AT3"/>
  <c r="AS3"/>
  <c r="AR3"/>
  <c r="AQ3"/>
  <c r="AJ2"/>
  <c r="AI2"/>
  <c r="AH2"/>
  <c r="AU2"/>
  <c r="AT2"/>
  <c r="AQ2"/>
  <c r="AN2"/>
  <c r="AS2"/>
  <c r="AR2"/>
  <c r="AP2"/>
  <c r="AO2"/>
  <c r="AM2"/>
  <c r="AL2"/>
  <c r="AK2"/>
  <c r="O16" i="124"/>
  <c r="S16" s="1"/>
  <c r="AU4"/>
  <c r="T23" i="126" s="1"/>
  <c r="AT4" i="124"/>
  <c r="S23" i="126" s="1"/>
  <c r="AS4" i="124"/>
  <c r="R23" i="126" s="1"/>
  <c r="AP4" i="124"/>
  <c r="O23" i="126" s="1"/>
  <c r="AQ4" i="124"/>
  <c r="P23" i="126" s="1"/>
  <c r="AO4" i="124"/>
  <c r="N23" i="126" s="1"/>
  <c r="AN4" i="124"/>
  <c r="M23" i="126" s="1"/>
  <c r="AM4" i="124"/>
  <c r="L23" i="126" s="1"/>
  <c r="AL4" i="124"/>
  <c r="K23" i="126" s="1"/>
  <c r="AH4" i="124"/>
  <c r="G23" i="126" s="1"/>
  <c r="AR4" i="124"/>
  <c r="Q23" i="126" s="1"/>
  <c r="AK4" i="124"/>
  <c r="J23" i="126" s="1"/>
  <c r="AJ4" i="124"/>
  <c r="I23" i="126" s="1"/>
  <c r="AI4" i="124"/>
  <c r="H23" i="126" s="1"/>
  <c r="N16" i="124"/>
  <c r="R16" s="1"/>
  <c r="AS3"/>
  <c r="AR3"/>
  <c r="AP3"/>
  <c r="AN3"/>
  <c r="AL3"/>
  <c r="AO3"/>
  <c r="AM3"/>
  <c r="AJ3"/>
  <c r="AH3"/>
  <c r="AI3"/>
  <c r="AK3"/>
  <c r="AU3"/>
  <c r="AT3"/>
  <c r="AQ3"/>
  <c r="J16"/>
  <c r="AM2"/>
  <c r="AL2"/>
  <c r="AJ2"/>
  <c r="AI2"/>
  <c r="AH2"/>
  <c r="AU2"/>
  <c r="AT2"/>
  <c r="AQ2"/>
  <c r="AP2"/>
  <c r="AS2"/>
  <c r="AR2"/>
  <c r="AO2"/>
  <c r="AN2"/>
  <c r="AK2"/>
  <c r="I17" i="123"/>
  <c r="J17"/>
  <c r="N41"/>
  <c r="R41" s="1"/>
  <c r="I26"/>
  <c r="J22"/>
  <c r="M38"/>
  <c r="Q38" s="1"/>
  <c r="I68"/>
  <c r="I55"/>
  <c r="I60"/>
  <c r="M18"/>
  <c r="Q18" s="1"/>
  <c r="I23"/>
  <c r="I27"/>
  <c r="I19"/>
  <c r="J56"/>
  <c r="I57"/>
  <c r="J61"/>
  <c r="I33"/>
  <c r="I41"/>
  <c r="L56" i="124"/>
  <c r="P56" s="1"/>
  <c r="T56" s="1"/>
  <c r="J17"/>
  <c r="J37"/>
  <c r="I21"/>
  <c r="N56"/>
  <c r="R56" s="1"/>
  <c r="N37"/>
  <c r="R37" s="1"/>
  <c r="I42"/>
  <c r="J66"/>
  <c r="J22"/>
  <c r="I22"/>
  <c r="I54"/>
  <c r="J54"/>
  <c r="N22"/>
  <c r="R22" s="1"/>
  <c r="I20"/>
  <c r="J20"/>
  <c r="I40"/>
  <c r="N124" i="93"/>
  <c r="R124" s="1"/>
  <c r="L124"/>
  <c r="I122"/>
  <c r="J119"/>
  <c r="L114"/>
  <c r="I104"/>
  <c r="L104"/>
  <c r="O123"/>
  <c r="S123" s="1"/>
  <c r="M116"/>
  <c r="Q116" s="1"/>
  <c r="N111"/>
  <c r="R111" s="1"/>
  <c r="O106"/>
  <c r="S106" s="1"/>
  <c r="L116"/>
  <c r="M111"/>
  <c r="Q111" s="1"/>
  <c r="J121"/>
  <c r="M113"/>
  <c r="Q113" s="1"/>
  <c r="L125"/>
  <c r="P125" s="1"/>
  <c r="T125" s="1"/>
  <c r="L113"/>
  <c r="P113" s="1"/>
  <c r="T113" s="1"/>
  <c r="L120"/>
  <c r="J125"/>
  <c r="L115"/>
  <c r="P115" s="1"/>
  <c r="T115" s="1"/>
  <c r="J120"/>
  <c r="J118"/>
  <c r="I106"/>
  <c r="I120"/>
  <c r="L105"/>
  <c r="P105" s="1"/>
  <c r="T105" s="1"/>
  <c r="I13" i="123"/>
  <c r="M13"/>
  <c r="Q13" s="1"/>
  <c r="J12"/>
  <c r="AB2"/>
  <c r="I12"/>
  <c r="L12" i="124"/>
  <c r="N122" i="93"/>
  <c r="R122" s="1"/>
  <c r="N117"/>
  <c r="R117" s="1"/>
  <c r="N112"/>
  <c r="R112" s="1"/>
  <c r="L122"/>
  <c r="L117"/>
  <c r="P117" s="1"/>
  <c r="T117" s="1"/>
  <c r="L112"/>
  <c r="J122"/>
  <c r="J117"/>
  <c r="O124"/>
  <c r="S124" s="1"/>
  <c r="O119"/>
  <c r="S119" s="1"/>
  <c r="O114"/>
  <c r="S114" s="1"/>
  <c r="O104"/>
  <c r="S104" s="1"/>
  <c r="AB4" i="123"/>
  <c r="I11"/>
  <c r="I10" i="124"/>
  <c r="O17"/>
  <c r="S17" s="1"/>
  <c r="L22"/>
  <c r="L67"/>
  <c r="L36"/>
  <c r="J62"/>
  <c r="I52"/>
  <c r="N55"/>
  <c r="R55" s="1"/>
  <c r="J69"/>
  <c r="J15"/>
  <c r="I37"/>
  <c r="L46"/>
  <c r="N66"/>
  <c r="R66" s="1"/>
  <c r="L37"/>
  <c r="P37" s="1"/>
  <c r="T37" s="1"/>
  <c r="I18"/>
  <c r="I35"/>
  <c r="I70"/>
  <c r="I32"/>
  <c r="I67"/>
  <c r="J70"/>
  <c r="J67"/>
  <c r="L65"/>
  <c r="L70"/>
  <c r="P70" s="1"/>
  <c r="T70" s="1"/>
  <c r="I36"/>
  <c r="I38"/>
  <c r="J36"/>
  <c r="J38"/>
  <c r="I65"/>
  <c r="I17"/>
  <c r="J55"/>
  <c r="J65"/>
  <c r="L17"/>
  <c r="P17" s="1"/>
  <c r="T17" s="1"/>
  <c r="L38"/>
  <c r="J33"/>
  <c r="N17"/>
  <c r="R17" s="1"/>
  <c r="J21"/>
  <c r="I62"/>
  <c r="J13"/>
  <c r="L13"/>
  <c r="P13" s="1"/>
  <c r="T13" s="1"/>
  <c r="L16"/>
  <c r="H120" i="149" s="1"/>
  <c r="J23" i="124"/>
  <c r="I31"/>
  <c r="I48"/>
  <c r="I50"/>
  <c r="M16"/>
  <c r="Q16" s="1"/>
  <c r="L18"/>
  <c r="L21"/>
  <c r="P21" s="1"/>
  <c r="T21" s="1"/>
  <c r="J31"/>
  <c r="I33"/>
  <c r="J48"/>
  <c r="J50"/>
  <c r="L52"/>
  <c r="P52" s="1"/>
  <c r="T52" s="1"/>
  <c r="L55"/>
  <c r="L66"/>
  <c r="P66" s="1"/>
  <c r="T66" s="1"/>
  <c r="I13"/>
  <c r="J12"/>
  <c r="J61"/>
  <c r="J41"/>
  <c r="J43"/>
  <c r="J46"/>
  <c r="L48"/>
  <c r="L50"/>
  <c r="P50" s="1"/>
  <c r="T50" s="1"/>
  <c r="L61"/>
  <c r="I16"/>
  <c r="L23"/>
  <c r="P23" s="1"/>
  <c r="T23" s="1"/>
  <c r="I41"/>
  <c r="I43"/>
  <c r="I46"/>
  <c r="I12"/>
  <c r="L33"/>
  <c r="P33" s="1"/>
  <c r="T33" s="1"/>
  <c r="I64"/>
  <c r="J64"/>
  <c r="J10"/>
  <c r="J51"/>
  <c r="J59"/>
  <c r="I15"/>
  <c r="L51"/>
  <c r="J42"/>
  <c r="J47"/>
  <c r="L42"/>
  <c r="L47"/>
  <c r="P47" s="1"/>
  <c r="T47" s="1"/>
  <c r="I11"/>
  <c r="I30"/>
  <c r="I49"/>
  <c r="I57"/>
  <c r="I60"/>
  <c r="J11"/>
  <c r="J30"/>
  <c r="M42"/>
  <c r="Q42" s="1"/>
  <c r="J49"/>
  <c r="J57"/>
  <c r="J60"/>
  <c r="L62"/>
  <c r="P62" s="1"/>
  <c r="T62" s="1"/>
  <c r="J71"/>
  <c r="J35"/>
  <c r="L11"/>
  <c r="J18"/>
  <c r="J40"/>
  <c r="J45"/>
  <c r="J52"/>
  <c r="L57"/>
  <c r="L60"/>
  <c r="P60" s="1"/>
  <c r="T60" s="1"/>
  <c r="L71"/>
  <c r="I23"/>
  <c r="L50" i="123"/>
  <c r="P50" s="1"/>
  <c r="T50" s="1"/>
  <c r="Z4"/>
  <c r="AA4" s="1"/>
  <c r="O63"/>
  <c r="S63" s="1"/>
  <c r="O64"/>
  <c r="S64" s="1"/>
  <c r="O10"/>
  <c r="S10" s="1"/>
  <c r="I53"/>
  <c r="N56"/>
  <c r="R56" s="1"/>
  <c r="L60"/>
  <c r="P60" s="1"/>
  <c r="T60" s="1"/>
  <c r="I34"/>
  <c r="I44"/>
  <c r="J16"/>
  <c r="J41"/>
  <c r="I69"/>
  <c r="I48"/>
  <c r="I62"/>
  <c r="AB3"/>
  <c r="I24"/>
  <c r="I31"/>
  <c r="I70"/>
  <c r="I45"/>
  <c r="I42"/>
  <c r="I63"/>
  <c r="J42"/>
  <c r="I25"/>
  <c r="I43"/>
  <c r="L46"/>
  <c r="I51"/>
  <c r="M14"/>
  <c r="Q14" s="1"/>
  <c r="I32"/>
  <c r="M43"/>
  <c r="Q43" s="1"/>
  <c r="J51"/>
  <c r="J60"/>
  <c r="I66"/>
  <c r="L65"/>
  <c r="M23"/>
  <c r="Q23" s="1"/>
  <c r="L26"/>
  <c r="M29"/>
  <c r="Q29" s="1"/>
  <c r="J32"/>
  <c r="I54"/>
  <c r="J66"/>
  <c r="L31"/>
  <c r="P31" s="1"/>
  <c r="T31" s="1"/>
  <c r="M57"/>
  <c r="Q57" s="1"/>
  <c r="I30"/>
  <c r="I49"/>
  <c r="J55"/>
  <c r="J36"/>
  <c r="I64"/>
  <c r="J70"/>
  <c r="I22"/>
  <c r="M52"/>
  <c r="Q52" s="1"/>
  <c r="L55"/>
  <c r="M58"/>
  <c r="Q58" s="1"/>
  <c r="M33"/>
  <c r="Q33" s="1"/>
  <c r="L36"/>
  <c r="M67"/>
  <c r="Q67" s="1"/>
  <c r="L70"/>
  <c r="P70" s="1"/>
  <c r="T70" s="1"/>
  <c r="J31"/>
  <c r="J50"/>
  <c r="I56"/>
  <c r="I59"/>
  <c r="J65"/>
  <c r="I71"/>
  <c r="J71"/>
  <c r="J46"/>
  <c r="M53"/>
  <c r="Q53" s="1"/>
  <c r="J26"/>
  <c r="M34"/>
  <c r="Q34" s="1"/>
  <c r="I40"/>
  <c r="M68"/>
  <c r="Q68" s="1"/>
  <c r="J11"/>
  <c r="L10" i="124"/>
  <c r="P10" s="1"/>
  <c r="T10" s="1"/>
  <c r="I14"/>
  <c r="L15"/>
  <c r="P15" s="1"/>
  <c r="T15" s="1"/>
  <c r="I19"/>
  <c r="L20"/>
  <c r="I29"/>
  <c r="I34"/>
  <c r="L35"/>
  <c r="P35" s="1"/>
  <c r="T35" s="1"/>
  <c r="I39"/>
  <c r="L40"/>
  <c r="I44"/>
  <c r="L45"/>
  <c r="P45" s="1"/>
  <c r="T45" s="1"/>
  <c r="L49"/>
  <c r="I53"/>
  <c r="L54"/>
  <c r="P54" s="1"/>
  <c r="T54" s="1"/>
  <c r="I58"/>
  <c r="L59"/>
  <c r="I63"/>
  <c r="L64"/>
  <c r="P64" s="1"/>
  <c r="T64" s="1"/>
  <c r="I68"/>
  <c r="L69"/>
  <c r="M10"/>
  <c r="Q10" s="1"/>
  <c r="J14"/>
  <c r="J19"/>
  <c r="J29"/>
  <c r="J34"/>
  <c r="J39"/>
  <c r="J44"/>
  <c r="J53"/>
  <c r="J58"/>
  <c r="J63"/>
  <c r="J68"/>
  <c r="N10"/>
  <c r="R10" s="1"/>
  <c r="O10"/>
  <c r="S10" s="1"/>
  <c r="O35"/>
  <c r="S35" s="1"/>
  <c r="O64"/>
  <c r="S64" s="1"/>
  <c r="L14"/>
  <c r="L19"/>
  <c r="P19" s="1"/>
  <c r="T19" s="1"/>
  <c r="L29"/>
  <c r="P29" s="1"/>
  <c r="T29" s="1"/>
  <c r="L34"/>
  <c r="L39"/>
  <c r="P39" s="1"/>
  <c r="T39" s="1"/>
  <c r="L44"/>
  <c r="L53"/>
  <c r="L58"/>
  <c r="P58" s="1"/>
  <c r="T58" s="1"/>
  <c r="L63"/>
  <c r="L68"/>
  <c r="P68" s="1"/>
  <c r="T68" s="1"/>
  <c r="M63"/>
  <c r="Q63" s="1"/>
  <c r="I47"/>
  <c r="I51"/>
  <c r="I56"/>
  <c r="I61"/>
  <c r="I66"/>
  <c r="I71"/>
  <c r="J32"/>
  <c r="I15" i="123"/>
  <c r="J10"/>
  <c r="M11"/>
  <c r="Q11" s="1"/>
  <c r="J15"/>
  <c r="M16"/>
  <c r="Q16" s="1"/>
  <c r="J25"/>
  <c r="M26"/>
  <c r="Q26" s="1"/>
  <c r="J30"/>
  <c r="M31"/>
  <c r="Q31" s="1"/>
  <c r="J35"/>
  <c r="M36"/>
  <c r="Q36" s="1"/>
  <c r="J40"/>
  <c r="M41"/>
  <c r="Q41" s="1"/>
  <c r="J45"/>
  <c r="M46"/>
  <c r="Q46" s="1"/>
  <c r="J49"/>
  <c r="M50"/>
  <c r="Q50" s="1"/>
  <c r="J54"/>
  <c r="M55"/>
  <c r="Q55" s="1"/>
  <c r="J59"/>
  <c r="M60"/>
  <c r="Q60" s="1"/>
  <c r="J64"/>
  <c r="M65"/>
  <c r="Q65" s="1"/>
  <c r="J69"/>
  <c r="M70"/>
  <c r="Q70" s="1"/>
  <c r="L10"/>
  <c r="P10" s="1"/>
  <c r="T10" s="1"/>
  <c r="L15"/>
  <c r="P15" s="1"/>
  <c r="T15" s="1"/>
  <c r="L25"/>
  <c r="P25" s="1"/>
  <c r="T25" s="1"/>
  <c r="L30"/>
  <c r="L35"/>
  <c r="P35" s="1"/>
  <c r="T35" s="1"/>
  <c r="L40"/>
  <c r="L45"/>
  <c r="P45" s="1"/>
  <c r="T45" s="1"/>
  <c r="L49"/>
  <c r="L54"/>
  <c r="P54" s="1"/>
  <c r="T54" s="1"/>
  <c r="L59"/>
  <c r="L64"/>
  <c r="P64" s="1"/>
  <c r="T64" s="1"/>
  <c r="L69"/>
  <c r="I10"/>
  <c r="L16"/>
  <c r="I120" i="149" s="1"/>
  <c r="M10" i="123"/>
  <c r="Q10" s="1"/>
  <c r="J14"/>
  <c r="J19"/>
  <c r="J24"/>
  <c r="J29"/>
  <c r="J34"/>
  <c r="M35"/>
  <c r="Q35" s="1"/>
  <c r="J39"/>
  <c r="J44"/>
  <c r="J53"/>
  <c r="J58"/>
  <c r="J63"/>
  <c r="M64"/>
  <c r="Q64" s="1"/>
  <c r="J68"/>
  <c r="N10"/>
  <c r="R10" s="1"/>
  <c r="Z3"/>
  <c r="AA3" s="1"/>
  <c r="L14"/>
  <c r="L19"/>
  <c r="P19" s="1"/>
  <c r="T19" s="1"/>
  <c r="L24"/>
  <c r="L29"/>
  <c r="P29" s="1"/>
  <c r="T29" s="1"/>
  <c r="L34"/>
  <c r="L39"/>
  <c r="P39" s="1"/>
  <c r="T39" s="1"/>
  <c r="L44"/>
  <c r="L53"/>
  <c r="L58"/>
  <c r="P58" s="1"/>
  <c r="T58" s="1"/>
  <c r="L63"/>
  <c r="L68"/>
  <c r="P68" s="1"/>
  <c r="T68" s="1"/>
  <c r="J13"/>
  <c r="J18"/>
  <c r="J23"/>
  <c r="J28"/>
  <c r="J33"/>
  <c r="J38"/>
  <c r="J43"/>
  <c r="J48"/>
  <c r="J52"/>
  <c r="J57"/>
  <c r="J62"/>
  <c r="J67"/>
  <c r="N63"/>
  <c r="R63" s="1"/>
  <c r="L11"/>
  <c r="L13"/>
  <c r="P13" s="1"/>
  <c r="T13" s="1"/>
  <c r="L18"/>
  <c r="L23"/>
  <c r="P23" s="1"/>
  <c r="T23" s="1"/>
  <c r="L28"/>
  <c r="L33"/>
  <c r="P33" s="1"/>
  <c r="T33" s="1"/>
  <c r="L38"/>
  <c r="L43"/>
  <c r="P43" s="1"/>
  <c r="T43" s="1"/>
  <c r="L48"/>
  <c r="L52"/>
  <c r="P52" s="1"/>
  <c r="T52" s="1"/>
  <c r="L57"/>
  <c r="L62"/>
  <c r="P62" s="1"/>
  <c r="T62" s="1"/>
  <c r="L67"/>
  <c r="N18"/>
  <c r="R18" s="1"/>
  <c r="L12"/>
  <c r="I16"/>
  <c r="L17"/>
  <c r="P17" s="1"/>
  <c r="T17" s="1"/>
  <c r="L22"/>
  <c r="L27"/>
  <c r="P27" s="1"/>
  <c r="T27" s="1"/>
  <c r="L32"/>
  <c r="L37"/>
  <c r="P37" s="1"/>
  <c r="T37" s="1"/>
  <c r="L42"/>
  <c r="L47"/>
  <c r="P47" s="1"/>
  <c r="T47" s="1"/>
  <c r="L51"/>
  <c r="L56"/>
  <c r="P56" s="1"/>
  <c r="T56" s="1"/>
  <c r="L61"/>
  <c r="L66"/>
  <c r="P66" s="1"/>
  <c r="T66" s="1"/>
  <c r="L71"/>
  <c r="Z2"/>
  <c r="AC20" i="126" l="1"/>
  <c r="AD20" s="1"/>
  <c r="AC23"/>
  <c r="AD23" s="1"/>
  <c r="P40" i="123"/>
  <c r="T40" s="1"/>
  <c r="I132" i="149"/>
  <c r="P38" i="123"/>
  <c r="T38" s="1"/>
  <c r="I131" i="149"/>
  <c r="P34" i="124"/>
  <c r="T34" s="1"/>
  <c r="H129" i="149"/>
  <c r="P36" i="123"/>
  <c r="T36" s="1"/>
  <c r="I130" i="149"/>
  <c r="P65" i="123"/>
  <c r="T65" s="1"/>
  <c r="I145" i="149"/>
  <c r="P63" i="124"/>
  <c r="T63" s="1"/>
  <c r="H144" i="149"/>
  <c r="P71" i="123"/>
  <c r="T71" s="1"/>
  <c r="I148" i="149"/>
  <c r="P28" i="123"/>
  <c r="T28" s="1"/>
  <c r="I126" i="149"/>
  <c r="P11" i="124"/>
  <c r="T11" s="1"/>
  <c r="H117" i="149"/>
  <c r="P106" i="93"/>
  <c r="T106" s="1"/>
  <c r="E121" i="149"/>
  <c r="P24" i="124"/>
  <c r="T24" s="1"/>
  <c r="H124" i="149"/>
  <c r="P61" i="123"/>
  <c r="T61" s="1"/>
  <c r="I143" i="149"/>
  <c r="P63" i="123"/>
  <c r="T63" s="1"/>
  <c r="I144" i="149"/>
  <c r="P51" i="124"/>
  <c r="T51" s="1"/>
  <c r="H138" i="149"/>
  <c r="P51" i="123"/>
  <c r="T51" s="1"/>
  <c r="I138" i="149"/>
  <c r="P53" i="123"/>
  <c r="T53" s="1"/>
  <c r="I139" i="149"/>
  <c r="P14" i="124"/>
  <c r="T14" s="1"/>
  <c r="H119" i="149"/>
  <c r="P59" i="124"/>
  <c r="T59" s="1"/>
  <c r="H142" i="149"/>
  <c r="P55" i="123"/>
  <c r="T55" s="1"/>
  <c r="I140" i="149"/>
  <c r="P116" i="93"/>
  <c r="T116" s="1"/>
  <c r="E126" i="149"/>
  <c r="P12" i="124"/>
  <c r="T12" s="1"/>
  <c r="H118" i="149"/>
  <c r="P32" i="124"/>
  <c r="T32" s="1"/>
  <c r="H128" i="149"/>
  <c r="P122" i="93"/>
  <c r="T122" s="1"/>
  <c r="E129" i="149"/>
  <c r="P55" i="124"/>
  <c r="T55" s="1"/>
  <c r="H140" i="149"/>
  <c r="P38" i="124"/>
  <c r="T38" s="1"/>
  <c r="H131" i="149"/>
  <c r="P67" i="123"/>
  <c r="T67" s="1"/>
  <c r="I146" i="149"/>
  <c r="P18" i="123"/>
  <c r="T18" s="1"/>
  <c r="I121" i="149"/>
  <c r="P46" i="124"/>
  <c r="T46" s="1"/>
  <c r="H135" i="149"/>
  <c r="P44" i="123"/>
  <c r="T44" s="1"/>
  <c r="I134" i="149"/>
  <c r="P11" i="123"/>
  <c r="T11" s="1"/>
  <c r="I117" i="149"/>
  <c r="P34" i="123"/>
  <c r="T34" s="1"/>
  <c r="I129" i="149"/>
  <c r="P32" i="123"/>
  <c r="T32" s="1"/>
  <c r="I128" i="149"/>
  <c r="P49" i="124"/>
  <c r="T49" s="1"/>
  <c r="H137" i="149"/>
  <c r="P42" i="123"/>
  <c r="T42" s="1"/>
  <c r="I133" i="149"/>
  <c r="P24" i="123"/>
  <c r="T24" s="1"/>
  <c r="I124" i="149"/>
  <c r="P46" i="123"/>
  <c r="T46" s="1"/>
  <c r="I135" i="149"/>
  <c r="P104" i="93"/>
  <c r="T104" s="1"/>
  <c r="E120" i="149"/>
  <c r="P69" i="124"/>
  <c r="T69" s="1"/>
  <c r="H147" i="149"/>
  <c r="P22" i="123"/>
  <c r="T22" s="1"/>
  <c r="I123" i="149"/>
  <c r="P69" i="123"/>
  <c r="T69" s="1"/>
  <c r="I147" i="149"/>
  <c r="P14" i="123"/>
  <c r="T14" s="1"/>
  <c r="I119" i="149"/>
  <c r="P40" i="124"/>
  <c r="T40" s="1"/>
  <c r="H132" i="149"/>
  <c r="P114" i="93"/>
  <c r="T114" s="1"/>
  <c r="E125" i="149"/>
  <c r="P126" i="93"/>
  <c r="T126" s="1"/>
  <c r="E131" i="149"/>
  <c r="P59" i="123"/>
  <c r="T59" s="1"/>
  <c r="I142" i="149"/>
  <c r="P12" i="123"/>
  <c r="T12" s="1"/>
  <c r="I118" i="149"/>
  <c r="P18" i="124"/>
  <c r="T18" s="1"/>
  <c r="H121" i="149"/>
  <c r="P49" i="123"/>
  <c r="T49" s="1"/>
  <c r="I137" i="149"/>
  <c r="P36" i="124"/>
  <c r="T36" s="1"/>
  <c r="H130" i="149"/>
  <c r="P124" i="93"/>
  <c r="T124" s="1"/>
  <c r="E130" i="149"/>
  <c r="P67" i="124"/>
  <c r="T67" s="1"/>
  <c r="H146" i="149"/>
  <c r="P26" i="124"/>
  <c r="T26" s="1"/>
  <c r="H125" i="149"/>
  <c r="P71" i="124"/>
  <c r="T71" s="1"/>
  <c r="H148" i="149"/>
  <c r="P61" i="124"/>
  <c r="T61" s="1"/>
  <c r="H143" i="149"/>
  <c r="P65" i="124"/>
  <c r="T65" s="1"/>
  <c r="H145" i="149"/>
  <c r="P22" i="124"/>
  <c r="T22" s="1"/>
  <c r="H123" i="149"/>
  <c r="P57" i="123"/>
  <c r="T57" s="1"/>
  <c r="I141" i="149"/>
  <c r="P30" i="123"/>
  <c r="T30" s="1"/>
  <c r="I127" i="149"/>
  <c r="P53" i="124"/>
  <c r="T53" s="1"/>
  <c r="H139" i="149"/>
  <c r="P57" i="124"/>
  <c r="T57" s="1"/>
  <c r="H141" i="149"/>
  <c r="P48" i="124"/>
  <c r="T48" s="1"/>
  <c r="H136" i="149"/>
  <c r="P112" i="93"/>
  <c r="T112" s="1"/>
  <c r="E124" i="149"/>
  <c r="P120" i="93"/>
  <c r="T120" s="1"/>
  <c r="E128" i="149"/>
  <c r="P28" i="124"/>
  <c r="T28" s="1"/>
  <c r="H126" i="149"/>
  <c r="P20" i="124"/>
  <c r="T20" s="1"/>
  <c r="H122" i="149"/>
  <c r="P48" i="123"/>
  <c r="T48" s="1"/>
  <c r="I136" i="149"/>
  <c r="P44" i="124"/>
  <c r="T44" s="1"/>
  <c r="H134" i="149"/>
  <c r="P26" i="123"/>
  <c r="T26" s="1"/>
  <c r="I125" i="149"/>
  <c r="P42" i="124"/>
  <c r="T42" s="1"/>
  <c r="H133" i="149"/>
  <c r="P118" i="93"/>
  <c r="T118" s="1"/>
  <c r="E127" i="149"/>
  <c r="AA2" i="123"/>
  <c r="AC2" s="1"/>
  <c r="AG8" i="124"/>
  <c r="AG2" i="123"/>
  <c r="W1" s="1"/>
  <c r="AG4"/>
  <c r="W3" s="1"/>
  <c r="AG8"/>
  <c r="AG9"/>
  <c r="AG7"/>
  <c r="AG3"/>
  <c r="W2" s="1"/>
  <c r="P16"/>
  <c r="T16" s="1"/>
  <c r="AH5"/>
  <c r="G18" i="126" s="1"/>
  <c r="AU5" i="123"/>
  <c r="T18" i="126" s="1"/>
  <c r="AT5" i="123"/>
  <c r="S18" i="126" s="1"/>
  <c r="AS5" i="123"/>
  <c r="R18" i="126" s="1"/>
  <c r="AR5" i="123"/>
  <c r="Q18" i="126" s="1"/>
  <c r="AQ5" i="123"/>
  <c r="P18" i="126" s="1"/>
  <c r="AO5" i="123"/>
  <c r="N18" i="126" s="1"/>
  <c r="AP5" i="123"/>
  <c r="O18" i="126" s="1"/>
  <c r="AL5" i="123"/>
  <c r="K18" i="126" s="1"/>
  <c r="AN5" i="123"/>
  <c r="M18" i="126" s="1"/>
  <c r="AM5" i="123"/>
  <c r="L18" i="126" s="1"/>
  <c r="AK5" i="123"/>
  <c r="J18" i="126" s="1"/>
  <c r="AJ5" i="123"/>
  <c r="I18" i="126" s="1"/>
  <c r="AI5" i="123"/>
  <c r="H18" i="126" s="1"/>
  <c r="AN6" i="123"/>
  <c r="M19" i="126" s="1"/>
  <c r="AM6" i="123"/>
  <c r="L19" i="126" s="1"/>
  <c r="AL6" i="123"/>
  <c r="K19" i="126" s="1"/>
  <c r="AK6" i="123"/>
  <c r="J19" i="126" s="1"/>
  <c r="AJ6" i="123"/>
  <c r="I19" i="126" s="1"/>
  <c r="AI6" i="123"/>
  <c r="H19" i="126" s="1"/>
  <c r="AH6" i="123"/>
  <c r="G19" i="126" s="1"/>
  <c r="AR6" i="123"/>
  <c r="Q19" i="126" s="1"/>
  <c r="AU6" i="123"/>
  <c r="T19" i="126" s="1"/>
  <c r="AQ6" i="123"/>
  <c r="P19" i="126" s="1"/>
  <c r="AT6" i="123"/>
  <c r="S19" i="126" s="1"/>
  <c r="AS6" i="123"/>
  <c r="R19" i="126" s="1"/>
  <c r="AP6" i="123"/>
  <c r="O19" i="126" s="1"/>
  <c r="AO6" i="123"/>
  <c r="N19" i="126" s="1"/>
  <c r="AG2" i="124"/>
  <c r="W1" s="1"/>
  <c r="AG3"/>
  <c r="W2" s="1"/>
  <c r="AG4"/>
  <c r="W3" s="1"/>
  <c r="AG9"/>
  <c r="AG7"/>
  <c r="P16"/>
  <c r="T16" s="1"/>
  <c r="AK5"/>
  <c r="J21" i="126" s="1"/>
  <c r="AJ5" i="124"/>
  <c r="I21" i="126" s="1"/>
  <c r="AI5" i="124"/>
  <c r="H21" i="126" s="1"/>
  <c r="AH5" i="124"/>
  <c r="G21" i="126" s="1"/>
  <c r="AO5" i="124"/>
  <c r="N21" i="126" s="1"/>
  <c r="AU5" i="124"/>
  <c r="T21" i="126" s="1"/>
  <c r="AT5" i="124"/>
  <c r="S21" i="126" s="1"/>
  <c r="AS5" i="124"/>
  <c r="R21" i="126" s="1"/>
  <c r="AR5" i="124"/>
  <c r="Q21" i="126" s="1"/>
  <c r="AQ5" i="124"/>
  <c r="P21" i="126" s="1"/>
  <c r="AP5" i="124"/>
  <c r="O21" i="126" s="1"/>
  <c r="AN5" i="124"/>
  <c r="M21" i="126" s="1"/>
  <c r="AM5" i="124"/>
  <c r="L21" i="126" s="1"/>
  <c r="AL5" i="124"/>
  <c r="K21" i="126" s="1"/>
  <c r="AQ6" i="124"/>
  <c r="P22" i="126" s="1"/>
  <c r="AP6" i="124"/>
  <c r="O22" i="126" s="1"/>
  <c r="AN6" i="124"/>
  <c r="M22" i="126" s="1"/>
  <c r="AM6" i="124"/>
  <c r="L22" i="126" s="1"/>
  <c r="AL6" i="124"/>
  <c r="K22" i="126" s="1"/>
  <c r="AK6" i="124"/>
  <c r="J22" i="126" s="1"/>
  <c r="AJ6" i="124"/>
  <c r="I22" i="126" s="1"/>
  <c r="AI6" i="124"/>
  <c r="H22" i="126" s="1"/>
  <c r="AH6" i="124"/>
  <c r="G22" i="126" s="1"/>
  <c r="AT6" i="124"/>
  <c r="S22" i="126" s="1"/>
  <c r="AU6" i="124"/>
  <c r="T22" i="126" s="1"/>
  <c r="AS6" i="124"/>
  <c r="R22" i="126" s="1"/>
  <c r="AR6" i="124"/>
  <c r="Q22" i="126" s="1"/>
  <c r="AO6" i="124"/>
  <c r="N22" i="126" s="1"/>
  <c r="AC4" i="123"/>
  <c r="AC3"/>
  <c r="D49" i="109"/>
  <c r="M49" s="1"/>
  <c r="Q49" s="1"/>
  <c r="F49"/>
  <c r="H49"/>
  <c r="O49" s="1"/>
  <c r="S49" s="1"/>
  <c r="K49"/>
  <c r="D52"/>
  <c r="F52"/>
  <c r="N52" s="1"/>
  <c r="R52" s="1"/>
  <c r="H52"/>
  <c r="O52" s="1"/>
  <c r="S52" s="1"/>
  <c r="K52"/>
  <c r="D53"/>
  <c r="F53"/>
  <c r="N53" s="1"/>
  <c r="R53" s="1"/>
  <c r="O53"/>
  <c r="S53" s="1"/>
  <c r="K53"/>
  <c r="M54"/>
  <c r="Q54" s="1"/>
  <c r="O54"/>
  <c r="S54" s="1"/>
  <c r="K54"/>
  <c r="M55"/>
  <c r="Q55" s="1"/>
  <c r="O55"/>
  <c r="S55" s="1"/>
  <c r="K55"/>
  <c r="M56"/>
  <c r="Q56" s="1"/>
  <c r="O56"/>
  <c r="S56" s="1"/>
  <c r="K56"/>
  <c r="I57"/>
  <c r="N57"/>
  <c r="R57" s="1"/>
  <c r="O57"/>
  <c r="S57" s="1"/>
  <c r="K57"/>
  <c r="N58"/>
  <c r="R58" s="1"/>
  <c r="O58"/>
  <c r="S58" s="1"/>
  <c r="K58"/>
  <c r="M59"/>
  <c r="Q59" s="1"/>
  <c r="O59"/>
  <c r="S59" s="1"/>
  <c r="K59"/>
  <c r="D95" i="93"/>
  <c r="M95" s="1"/>
  <c r="Q95" s="1"/>
  <c r="F95"/>
  <c r="N95" s="1"/>
  <c r="R95" s="1"/>
  <c r="H95"/>
  <c r="O95" s="1"/>
  <c r="S95" s="1"/>
  <c r="K95"/>
  <c r="D96"/>
  <c r="M96" s="1"/>
  <c r="Q96" s="1"/>
  <c r="F96"/>
  <c r="H96"/>
  <c r="O96" s="1"/>
  <c r="S96" s="1"/>
  <c r="K96"/>
  <c r="D97"/>
  <c r="M97" s="1"/>
  <c r="Q97" s="1"/>
  <c r="F97"/>
  <c r="N97" s="1"/>
  <c r="R97" s="1"/>
  <c r="H97"/>
  <c r="O97" s="1"/>
  <c r="S97" s="1"/>
  <c r="K97"/>
  <c r="D98"/>
  <c r="F98"/>
  <c r="H98"/>
  <c r="O98" s="1"/>
  <c r="S98" s="1"/>
  <c r="K98"/>
  <c r="D99"/>
  <c r="F99"/>
  <c r="H99"/>
  <c r="O99" s="1"/>
  <c r="S99" s="1"/>
  <c r="K99"/>
  <c r="D100"/>
  <c r="F100"/>
  <c r="H100"/>
  <c r="O100" s="1"/>
  <c r="S100" s="1"/>
  <c r="K100"/>
  <c r="D101"/>
  <c r="F101"/>
  <c r="H101"/>
  <c r="O101" s="1"/>
  <c r="S101" s="1"/>
  <c r="K101"/>
  <c r="M102"/>
  <c r="Q102" s="1"/>
  <c r="N102"/>
  <c r="R102" s="1"/>
  <c r="H102"/>
  <c r="O102" s="1"/>
  <c r="S102" s="1"/>
  <c r="K102"/>
  <c r="K87"/>
  <c r="K88"/>
  <c r="K89"/>
  <c r="K90"/>
  <c r="K91"/>
  <c r="K92"/>
  <c r="K93"/>
  <c r="K94"/>
  <c r="H86"/>
  <c r="H87"/>
  <c r="O87" s="1"/>
  <c r="S87" s="1"/>
  <c r="H88"/>
  <c r="O88" s="1"/>
  <c r="S88" s="1"/>
  <c r="H89"/>
  <c r="O89" s="1"/>
  <c r="S89" s="1"/>
  <c r="H90"/>
  <c r="O90" s="1"/>
  <c r="S90" s="1"/>
  <c r="H91"/>
  <c r="O91" s="1"/>
  <c r="S91" s="1"/>
  <c r="H92"/>
  <c r="O92" s="1"/>
  <c r="S92" s="1"/>
  <c r="H93"/>
  <c r="O93" s="1"/>
  <c r="S93" s="1"/>
  <c r="H94"/>
  <c r="F86"/>
  <c r="F87"/>
  <c r="F88"/>
  <c r="F89"/>
  <c r="N89" s="1"/>
  <c r="R89" s="1"/>
  <c r="F90"/>
  <c r="N90" s="1"/>
  <c r="R90" s="1"/>
  <c r="F91"/>
  <c r="N91" s="1"/>
  <c r="R91" s="1"/>
  <c r="F92"/>
  <c r="F93"/>
  <c r="N93" s="1"/>
  <c r="R93" s="1"/>
  <c r="F94"/>
  <c r="N94" s="1"/>
  <c r="R94" s="1"/>
  <c r="D87"/>
  <c r="D88"/>
  <c r="D89"/>
  <c r="D90"/>
  <c r="M90" s="1"/>
  <c r="Q90" s="1"/>
  <c r="D91"/>
  <c r="D92"/>
  <c r="M92" s="1"/>
  <c r="Q92" s="1"/>
  <c r="D93"/>
  <c r="D94"/>
  <c r="U18" i="126" l="1"/>
  <c r="C19" s="1"/>
  <c r="U21"/>
  <c r="C22" s="1"/>
  <c r="B19"/>
  <c r="B22"/>
  <c r="Y2" i="123"/>
  <c r="AB18" i="126" s="1"/>
  <c r="AK18" s="1"/>
  <c r="Y2" i="124"/>
  <c r="AB21" i="126" s="1"/>
  <c r="AK21" s="1"/>
  <c r="J53" i="109"/>
  <c r="L56"/>
  <c r="J87" i="93"/>
  <c r="I101"/>
  <c r="AR8" i="123"/>
  <c r="AR7"/>
  <c r="AN8"/>
  <c r="AN7"/>
  <c r="Y1" s="1"/>
  <c r="X7" s="1"/>
  <c r="AR8" i="124"/>
  <c r="AR7"/>
  <c r="AN8"/>
  <c r="AN7"/>
  <c r="Y1" s="1"/>
  <c r="X7" s="1"/>
  <c r="J54" i="109"/>
  <c r="J49"/>
  <c r="I52"/>
  <c r="J100" i="93"/>
  <c r="J98"/>
  <c r="I89"/>
  <c r="J88"/>
  <c r="J55" i="109"/>
  <c r="I55"/>
  <c r="I56"/>
  <c r="N56"/>
  <c r="R56" s="1"/>
  <c r="I58"/>
  <c r="L55"/>
  <c r="P55" s="1"/>
  <c r="T55" s="1"/>
  <c r="I49"/>
  <c r="I54"/>
  <c r="I94" i="93"/>
  <c r="N100"/>
  <c r="R100" s="1"/>
  <c r="L95"/>
  <c r="I91"/>
  <c r="M89"/>
  <c r="Q89" s="1"/>
  <c r="L89"/>
  <c r="L93"/>
  <c r="M94"/>
  <c r="Q94" s="1"/>
  <c r="I88"/>
  <c r="M88"/>
  <c r="Q88" s="1"/>
  <c r="L87"/>
  <c r="J89"/>
  <c r="I99"/>
  <c r="J94"/>
  <c r="M87"/>
  <c r="Q87" s="1"/>
  <c r="J97"/>
  <c r="L88"/>
  <c r="P88" s="1"/>
  <c r="T88" s="1"/>
  <c r="L94"/>
  <c r="P94" s="1"/>
  <c r="T94" s="1"/>
  <c r="J101"/>
  <c r="J96"/>
  <c r="I100"/>
  <c r="L92"/>
  <c r="P92" s="1"/>
  <c r="T92" s="1"/>
  <c r="I87"/>
  <c r="N87"/>
  <c r="R87" s="1"/>
  <c r="M100"/>
  <c r="Q100" s="1"/>
  <c r="I98"/>
  <c r="J95"/>
  <c r="L100"/>
  <c r="L102"/>
  <c r="L97"/>
  <c r="I95"/>
  <c r="J93"/>
  <c r="O94"/>
  <c r="S94" s="1"/>
  <c r="J102"/>
  <c r="I102"/>
  <c r="N88"/>
  <c r="R88" s="1"/>
  <c r="J99"/>
  <c r="L101"/>
  <c r="P101" s="1"/>
  <c r="T101" s="1"/>
  <c r="N98"/>
  <c r="R98" s="1"/>
  <c r="M93"/>
  <c r="Q93" s="1"/>
  <c r="M98"/>
  <c r="Q98" s="1"/>
  <c r="I93"/>
  <c r="L98"/>
  <c r="P98" s="1"/>
  <c r="T98" s="1"/>
  <c r="N92"/>
  <c r="R92" s="1"/>
  <c r="J92"/>
  <c r="I92"/>
  <c r="J91"/>
  <c r="M91"/>
  <c r="Q91" s="1"/>
  <c r="L91"/>
  <c r="L90"/>
  <c r="J90"/>
  <c r="I90"/>
  <c r="M57" i="109"/>
  <c r="Q57" s="1"/>
  <c r="J56"/>
  <c r="M52"/>
  <c r="Q52" s="1"/>
  <c r="L57"/>
  <c r="P57" s="1"/>
  <c r="T57" s="1"/>
  <c r="L52"/>
  <c r="M58"/>
  <c r="Q58" s="1"/>
  <c r="J57"/>
  <c r="M53"/>
  <c r="Q53" s="1"/>
  <c r="J52"/>
  <c r="L58"/>
  <c r="L53"/>
  <c r="P53" s="1"/>
  <c r="T53" s="1"/>
  <c r="N59"/>
  <c r="R59" s="1"/>
  <c r="N54"/>
  <c r="R54" s="1"/>
  <c r="N49"/>
  <c r="R49" s="1"/>
  <c r="L59"/>
  <c r="P59" s="1"/>
  <c r="T59" s="1"/>
  <c r="L54"/>
  <c r="I53"/>
  <c r="L49"/>
  <c r="P49" s="1"/>
  <c r="T49" s="1"/>
  <c r="N55"/>
  <c r="R55" s="1"/>
  <c r="I96" i="93"/>
  <c r="I97"/>
  <c r="M99"/>
  <c r="Q99" s="1"/>
  <c r="L99"/>
  <c r="N99"/>
  <c r="R99" s="1"/>
  <c r="L96"/>
  <c r="P96" s="1"/>
  <c r="T96" s="1"/>
  <c r="N101"/>
  <c r="R101" s="1"/>
  <c r="N96"/>
  <c r="R96" s="1"/>
  <c r="M101"/>
  <c r="Q101" s="1"/>
  <c r="P93" l="1"/>
  <c r="T93" s="1"/>
  <c r="E114" i="149"/>
  <c r="P97" i="93"/>
  <c r="T97" s="1"/>
  <c r="E116" i="149"/>
  <c r="P89" i="93"/>
  <c r="T89" s="1"/>
  <c r="E111" i="149"/>
  <c r="P54" i="109"/>
  <c r="T54" s="1"/>
  <c r="G124" i="149"/>
  <c r="P100" i="93"/>
  <c r="T100" s="1"/>
  <c r="E118" i="149"/>
  <c r="P95" i="93"/>
  <c r="T95" s="1"/>
  <c r="E115" i="149"/>
  <c r="P58" i="109"/>
  <c r="T58" s="1"/>
  <c r="G126" i="149"/>
  <c r="P56" i="109"/>
  <c r="T56" s="1"/>
  <c r="G125" i="149"/>
  <c r="P52" i="109"/>
  <c r="T52" s="1"/>
  <c r="G123" i="149"/>
  <c r="P91" i="93"/>
  <c r="T91" s="1"/>
  <c r="E113" i="149"/>
  <c r="P90" i="93"/>
  <c r="T90" s="1"/>
  <c r="E112" i="149"/>
  <c r="P99" i="93"/>
  <c r="T99" s="1"/>
  <c r="E117" i="149"/>
  <c r="P87" i="93"/>
  <c r="T87" s="1"/>
  <c r="E110" i="149"/>
  <c r="P102" i="93"/>
  <c r="T102" s="1"/>
  <c r="E119" i="149"/>
  <c r="V21" i="126"/>
  <c r="AH21" s="1"/>
  <c r="AG21"/>
  <c r="AJ21" s="1"/>
  <c r="V18"/>
  <c r="AH18" s="1"/>
  <c r="AG18"/>
  <c r="AJ18" s="1"/>
  <c r="D25" i="130"/>
  <c r="E25" s="1"/>
  <c r="X8" i="123"/>
  <c r="D23" i="130"/>
  <c r="E23" s="1"/>
  <c r="E20" i="126" s="1"/>
  <c r="X8" i="124"/>
  <c r="D24" i="130"/>
  <c r="E24" s="1"/>
  <c r="E23" i="126" s="1"/>
  <c r="X21" l="1"/>
  <c r="X18"/>
  <c r="D22" i="130" l="1"/>
  <c r="E22" s="1"/>
  <c r="F26" i="109"/>
  <c r="D26"/>
  <c r="F104" i="84"/>
  <c r="D104"/>
  <c r="F84" i="93"/>
  <c r="D84"/>
  <c r="F88" i="86"/>
  <c r="D88"/>
  <c r="H90" i="85"/>
  <c r="F90"/>
  <c r="D90"/>
  <c r="D110" i="84" l="1"/>
  <c r="M110" s="1"/>
  <c r="Q110" s="1"/>
  <c r="F110"/>
  <c r="H110"/>
  <c r="O110" s="1"/>
  <c r="S110" s="1"/>
  <c r="K110"/>
  <c r="D111"/>
  <c r="F111"/>
  <c r="H111"/>
  <c r="O111" s="1"/>
  <c r="S111" s="1"/>
  <c r="K111"/>
  <c r="D112"/>
  <c r="M112" s="1"/>
  <c r="Q112" s="1"/>
  <c r="F112"/>
  <c r="N112" s="1"/>
  <c r="R112" s="1"/>
  <c r="H112"/>
  <c r="O112" s="1"/>
  <c r="S112" s="1"/>
  <c r="K112"/>
  <c r="D113"/>
  <c r="F113"/>
  <c r="H113"/>
  <c r="K113"/>
  <c r="D114"/>
  <c r="M114" s="1"/>
  <c r="Q114" s="1"/>
  <c r="F114"/>
  <c r="H114"/>
  <c r="O114" s="1"/>
  <c r="S114" s="1"/>
  <c r="K114"/>
  <c r="D115"/>
  <c r="F115"/>
  <c r="N115" s="1"/>
  <c r="R115" s="1"/>
  <c r="H115"/>
  <c r="O115" s="1"/>
  <c r="S115" s="1"/>
  <c r="K115"/>
  <c r="D116"/>
  <c r="F116"/>
  <c r="N116" s="1"/>
  <c r="R116" s="1"/>
  <c r="H116"/>
  <c r="O116" s="1"/>
  <c r="S116" s="1"/>
  <c r="K116"/>
  <c r="D117"/>
  <c r="M117" s="1"/>
  <c r="Q117" s="1"/>
  <c r="F117"/>
  <c r="N117" s="1"/>
  <c r="R117" s="1"/>
  <c r="H117"/>
  <c r="O117" s="1"/>
  <c r="S117" s="1"/>
  <c r="K117"/>
  <c r="D118"/>
  <c r="M118" s="1"/>
  <c r="Q118" s="1"/>
  <c r="F118"/>
  <c r="H118"/>
  <c r="O118" s="1"/>
  <c r="S118" s="1"/>
  <c r="K118"/>
  <c r="D119"/>
  <c r="M119" s="1"/>
  <c r="Q119" s="1"/>
  <c r="F119"/>
  <c r="H119"/>
  <c r="O119" s="1"/>
  <c r="S119" s="1"/>
  <c r="K119"/>
  <c r="D120"/>
  <c r="F120"/>
  <c r="N120" s="1"/>
  <c r="R120" s="1"/>
  <c r="H120"/>
  <c r="O120" s="1"/>
  <c r="S120" s="1"/>
  <c r="K120"/>
  <c r="D121"/>
  <c r="F121"/>
  <c r="N121" s="1"/>
  <c r="R121" s="1"/>
  <c r="H121"/>
  <c r="O121" s="1"/>
  <c r="S121" s="1"/>
  <c r="K121"/>
  <c r="M122"/>
  <c r="Q122" s="1"/>
  <c r="N122"/>
  <c r="R122" s="1"/>
  <c r="H122"/>
  <c r="O122" s="1"/>
  <c r="S122" s="1"/>
  <c r="J122"/>
  <c r="K122"/>
  <c r="N123"/>
  <c r="R123" s="1"/>
  <c r="H123"/>
  <c r="O123" s="1"/>
  <c r="S123" s="1"/>
  <c r="K123"/>
  <c r="D124"/>
  <c r="M124" s="1"/>
  <c r="Q124" s="1"/>
  <c r="F124"/>
  <c r="H124"/>
  <c r="O124" s="1"/>
  <c r="S124" s="1"/>
  <c r="K124"/>
  <c r="D125"/>
  <c r="M125" s="1"/>
  <c r="Q125" s="1"/>
  <c r="F125"/>
  <c r="N125" s="1"/>
  <c r="R125" s="1"/>
  <c r="H125"/>
  <c r="O125" s="1"/>
  <c r="S125" s="1"/>
  <c r="K125"/>
  <c r="D126"/>
  <c r="F126"/>
  <c r="H126"/>
  <c r="O126" s="1"/>
  <c r="S126" s="1"/>
  <c r="K126"/>
  <c r="D127"/>
  <c r="M127" s="1"/>
  <c r="Q127" s="1"/>
  <c r="F127"/>
  <c r="N127" s="1"/>
  <c r="R127" s="1"/>
  <c r="H127"/>
  <c r="O127" s="1"/>
  <c r="S127" s="1"/>
  <c r="K127"/>
  <c r="D131"/>
  <c r="F131"/>
  <c r="H131"/>
  <c r="O131" s="1"/>
  <c r="S131" s="1"/>
  <c r="K131"/>
  <c r="D132"/>
  <c r="M132" s="1"/>
  <c r="Q132" s="1"/>
  <c r="F132"/>
  <c r="N132" s="1"/>
  <c r="R132" s="1"/>
  <c r="H132"/>
  <c r="O132" s="1"/>
  <c r="S132" s="1"/>
  <c r="K132"/>
  <c r="D133"/>
  <c r="M133" s="1"/>
  <c r="Q133" s="1"/>
  <c r="F133"/>
  <c r="H133"/>
  <c r="O133" s="1"/>
  <c r="S133" s="1"/>
  <c r="K133"/>
  <c r="M134"/>
  <c r="Q134" s="1"/>
  <c r="O134"/>
  <c r="S134" s="1"/>
  <c r="K134"/>
  <c r="J135"/>
  <c r="O135"/>
  <c r="S135" s="1"/>
  <c r="K135"/>
  <c r="J136"/>
  <c r="O136"/>
  <c r="S136" s="1"/>
  <c r="K136"/>
  <c r="M137"/>
  <c r="Q137" s="1"/>
  <c r="N137"/>
  <c r="R137" s="1"/>
  <c r="O137"/>
  <c r="S137" s="1"/>
  <c r="K137"/>
  <c r="N138"/>
  <c r="R138" s="1"/>
  <c r="O138"/>
  <c r="S138" s="1"/>
  <c r="K138"/>
  <c r="M139"/>
  <c r="Q139" s="1"/>
  <c r="O139"/>
  <c r="S139" s="1"/>
  <c r="K139"/>
  <c r="O140"/>
  <c r="S140" s="1"/>
  <c r="K140"/>
  <c r="I141"/>
  <c r="N141"/>
  <c r="R141" s="1"/>
  <c r="O141"/>
  <c r="S141" s="1"/>
  <c r="K141"/>
  <c r="M142"/>
  <c r="Q142" s="1"/>
  <c r="N142"/>
  <c r="R142" s="1"/>
  <c r="O142"/>
  <c r="S142" s="1"/>
  <c r="K142"/>
  <c r="M143"/>
  <c r="Q143" s="1"/>
  <c r="O143"/>
  <c r="S143" s="1"/>
  <c r="K143"/>
  <c r="M144"/>
  <c r="Q144" s="1"/>
  <c r="H144"/>
  <c r="O144" s="1"/>
  <c r="S144" s="1"/>
  <c r="K144"/>
  <c r="D145"/>
  <c r="N145"/>
  <c r="R145" s="1"/>
  <c r="H145"/>
  <c r="O145" s="1"/>
  <c r="S145" s="1"/>
  <c r="K145"/>
  <c r="D146"/>
  <c r="F146"/>
  <c r="N146" s="1"/>
  <c r="R146" s="1"/>
  <c r="H146"/>
  <c r="O146" s="1"/>
  <c r="S146" s="1"/>
  <c r="K146"/>
  <c r="D147"/>
  <c r="M147" s="1"/>
  <c r="Q147" s="1"/>
  <c r="F147"/>
  <c r="N147" s="1"/>
  <c r="R147" s="1"/>
  <c r="H147"/>
  <c r="O147" s="1"/>
  <c r="S147" s="1"/>
  <c r="K147"/>
  <c r="D148"/>
  <c r="M148" s="1"/>
  <c r="Q148" s="1"/>
  <c r="F148"/>
  <c r="H148"/>
  <c r="O148" s="1"/>
  <c r="S148" s="1"/>
  <c r="K148"/>
  <c r="M149"/>
  <c r="Q149" s="1"/>
  <c r="O149"/>
  <c r="S149" s="1"/>
  <c r="K149"/>
  <c r="M150"/>
  <c r="Q150" s="1"/>
  <c r="N150"/>
  <c r="R150" s="1"/>
  <c r="O150"/>
  <c r="S150" s="1"/>
  <c r="K150"/>
  <c r="N151"/>
  <c r="R151" s="1"/>
  <c r="O151"/>
  <c r="S151" s="1"/>
  <c r="K151"/>
  <c r="M152"/>
  <c r="Q152" s="1"/>
  <c r="N152"/>
  <c r="R152" s="1"/>
  <c r="H152"/>
  <c r="O152" s="1"/>
  <c r="S152" s="1"/>
  <c r="K152"/>
  <c r="M153"/>
  <c r="Q153" s="1"/>
  <c r="H153"/>
  <c r="O153" s="1"/>
  <c r="S153" s="1"/>
  <c r="K153"/>
  <c r="H154"/>
  <c r="O154" s="1"/>
  <c r="S154" s="1"/>
  <c r="K154"/>
  <c r="N155"/>
  <c r="R155" s="1"/>
  <c r="H155"/>
  <c r="O155" s="1"/>
  <c r="S155" s="1"/>
  <c r="K155"/>
  <c r="N156"/>
  <c r="R156" s="1"/>
  <c r="O156"/>
  <c r="S156" s="1"/>
  <c r="K156"/>
  <c r="V2" i="85"/>
  <c r="V3"/>
  <c r="V1"/>
  <c r="D88"/>
  <c r="M88" s="1"/>
  <c r="Q88" s="1"/>
  <c r="F88"/>
  <c r="H88"/>
  <c r="O88" s="1"/>
  <c r="S88" s="1"/>
  <c r="K88"/>
  <c r="D89"/>
  <c r="F89"/>
  <c r="H89"/>
  <c r="O89" s="1"/>
  <c r="S89" s="1"/>
  <c r="K89"/>
  <c r="M90"/>
  <c r="Q90" s="1"/>
  <c r="O90"/>
  <c r="S90" s="1"/>
  <c r="I90"/>
  <c r="J90"/>
  <c r="K90"/>
  <c r="N90"/>
  <c r="R90" s="1"/>
  <c r="D91"/>
  <c r="F91"/>
  <c r="N91" s="1"/>
  <c r="R91" s="1"/>
  <c r="H91"/>
  <c r="O91" s="1"/>
  <c r="S91" s="1"/>
  <c r="K91"/>
  <c r="D92"/>
  <c r="M92" s="1"/>
  <c r="Q92" s="1"/>
  <c r="F92"/>
  <c r="H92"/>
  <c r="O92" s="1"/>
  <c r="S92" s="1"/>
  <c r="K92"/>
  <c r="D93"/>
  <c r="F93"/>
  <c r="H93"/>
  <c r="O93" s="1"/>
  <c r="S93" s="1"/>
  <c r="K93"/>
  <c r="D94"/>
  <c r="F94"/>
  <c r="N94" s="1"/>
  <c r="R94" s="1"/>
  <c r="H94"/>
  <c r="O94" s="1"/>
  <c r="S94" s="1"/>
  <c r="K94"/>
  <c r="D95"/>
  <c r="M95" s="1"/>
  <c r="Q95" s="1"/>
  <c r="F95"/>
  <c r="H95"/>
  <c r="O95" s="1"/>
  <c r="S95" s="1"/>
  <c r="K95"/>
  <c r="D96"/>
  <c r="F96"/>
  <c r="H96"/>
  <c r="O96" s="1"/>
  <c r="S96" s="1"/>
  <c r="K96"/>
  <c r="D97"/>
  <c r="M97" s="1"/>
  <c r="Q97" s="1"/>
  <c r="F97"/>
  <c r="H97"/>
  <c r="O97" s="1"/>
  <c r="S97" s="1"/>
  <c r="K97"/>
  <c r="D98"/>
  <c r="M98" s="1"/>
  <c r="Q98" s="1"/>
  <c r="F98"/>
  <c r="H98"/>
  <c r="O98" s="1"/>
  <c r="S98" s="1"/>
  <c r="K98"/>
  <c r="D99"/>
  <c r="F99"/>
  <c r="H99"/>
  <c r="K99"/>
  <c r="D100"/>
  <c r="M100" s="1"/>
  <c r="Q100" s="1"/>
  <c r="F100"/>
  <c r="N100" s="1"/>
  <c r="R100" s="1"/>
  <c r="H100"/>
  <c r="O100" s="1"/>
  <c r="S100" s="1"/>
  <c r="K100"/>
  <c r="D101"/>
  <c r="M101" s="1"/>
  <c r="Q101" s="1"/>
  <c r="F101"/>
  <c r="N101" s="1"/>
  <c r="R101" s="1"/>
  <c r="H101"/>
  <c r="O101" s="1"/>
  <c r="S101" s="1"/>
  <c r="K101"/>
  <c r="M102"/>
  <c r="Q102" s="1"/>
  <c r="F102"/>
  <c r="H102"/>
  <c r="O102" s="1"/>
  <c r="S102" s="1"/>
  <c r="K102"/>
  <c r="D103"/>
  <c r="F103"/>
  <c r="H103"/>
  <c r="O103" s="1"/>
  <c r="S103" s="1"/>
  <c r="K103"/>
  <c r="D104"/>
  <c r="F104"/>
  <c r="H104"/>
  <c r="O104" s="1"/>
  <c r="S104" s="1"/>
  <c r="K104"/>
  <c r="D105"/>
  <c r="M105" s="1"/>
  <c r="Q105" s="1"/>
  <c r="F105"/>
  <c r="H105"/>
  <c r="O105" s="1"/>
  <c r="S105" s="1"/>
  <c r="K105"/>
  <c r="D106"/>
  <c r="F106"/>
  <c r="N106" s="1"/>
  <c r="R106" s="1"/>
  <c r="H106"/>
  <c r="O106" s="1"/>
  <c r="S106" s="1"/>
  <c r="K106"/>
  <c r="D107"/>
  <c r="M107" s="1"/>
  <c r="Q107" s="1"/>
  <c r="F107"/>
  <c r="H107"/>
  <c r="O107" s="1"/>
  <c r="S107" s="1"/>
  <c r="K107"/>
  <c r="O108"/>
  <c r="S108" s="1"/>
  <c r="K108"/>
  <c r="N109"/>
  <c r="R109" s="1"/>
  <c r="O109"/>
  <c r="S109" s="1"/>
  <c r="K109"/>
  <c r="D110"/>
  <c r="M110" s="1"/>
  <c r="Q110" s="1"/>
  <c r="F110"/>
  <c r="H110"/>
  <c r="O110" s="1"/>
  <c r="S110" s="1"/>
  <c r="K110"/>
  <c r="D111"/>
  <c r="F111"/>
  <c r="H111"/>
  <c r="O111" s="1"/>
  <c r="S111" s="1"/>
  <c r="K111"/>
  <c r="D112"/>
  <c r="M112" s="1"/>
  <c r="Q112" s="1"/>
  <c r="F112"/>
  <c r="H112"/>
  <c r="O112" s="1"/>
  <c r="S112" s="1"/>
  <c r="K112"/>
  <c r="D113"/>
  <c r="F113"/>
  <c r="H113"/>
  <c r="O113" s="1"/>
  <c r="S113" s="1"/>
  <c r="K113"/>
  <c r="N114"/>
  <c r="R114" s="1"/>
  <c r="O114"/>
  <c r="S114" s="1"/>
  <c r="K114"/>
  <c r="M115"/>
  <c r="Q115" s="1"/>
  <c r="O115"/>
  <c r="S115" s="1"/>
  <c r="K115"/>
  <c r="M116"/>
  <c r="Q116" s="1"/>
  <c r="O116"/>
  <c r="S116" s="1"/>
  <c r="K116"/>
  <c r="M117"/>
  <c r="Q117" s="1"/>
  <c r="O117"/>
  <c r="S117" s="1"/>
  <c r="K117"/>
  <c r="D118"/>
  <c r="F118"/>
  <c r="H118"/>
  <c r="O118" s="1"/>
  <c r="S118" s="1"/>
  <c r="K118"/>
  <c r="D78" i="93"/>
  <c r="M78" s="1"/>
  <c r="Q78" s="1"/>
  <c r="F78"/>
  <c r="N78" s="1"/>
  <c r="R78" s="1"/>
  <c r="H78"/>
  <c r="K78"/>
  <c r="D79"/>
  <c r="M79" s="1"/>
  <c r="Q79" s="1"/>
  <c r="F79"/>
  <c r="H79"/>
  <c r="O79" s="1"/>
  <c r="S79" s="1"/>
  <c r="K79"/>
  <c r="D80"/>
  <c r="M80" s="1"/>
  <c r="Q80" s="1"/>
  <c r="F80"/>
  <c r="N80" s="1"/>
  <c r="R80" s="1"/>
  <c r="H80"/>
  <c r="O80" s="1"/>
  <c r="S80" s="1"/>
  <c r="K80"/>
  <c r="D81"/>
  <c r="F81"/>
  <c r="N81" s="1"/>
  <c r="R81" s="1"/>
  <c r="H81"/>
  <c r="O81" s="1"/>
  <c r="S81" s="1"/>
  <c r="K81"/>
  <c r="D82"/>
  <c r="F82"/>
  <c r="N82" s="1"/>
  <c r="R82" s="1"/>
  <c r="H82"/>
  <c r="O82" s="1"/>
  <c r="S82" s="1"/>
  <c r="K82"/>
  <c r="D83"/>
  <c r="F83"/>
  <c r="N83" s="1"/>
  <c r="R83" s="1"/>
  <c r="H83"/>
  <c r="K83"/>
  <c r="J84"/>
  <c r="H84"/>
  <c r="O84" s="1"/>
  <c r="S84" s="1"/>
  <c r="I84"/>
  <c r="K84"/>
  <c r="M84"/>
  <c r="Q84" s="1"/>
  <c r="D85"/>
  <c r="F85"/>
  <c r="N85" s="1"/>
  <c r="R85" s="1"/>
  <c r="H85"/>
  <c r="O85" s="1"/>
  <c r="S85" s="1"/>
  <c r="K85"/>
  <c r="D86"/>
  <c r="O86"/>
  <c r="S86" s="1"/>
  <c r="K86"/>
  <c r="N86"/>
  <c r="R86" s="1"/>
  <c r="K48" i="109"/>
  <c r="H48"/>
  <c r="O48" s="1"/>
  <c r="S48" s="1"/>
  <c r="F48"/>
  <c r="N48" s="1"/>
  <c r="R48" s="1"/>
  <c r="D48"/>
  <c r="M48" s="1"/>
  <c r="Q48" s="1"/>
  <c r="K47"/>
  <c r="H47"/>
  <c r="O47" s="1"/>
  <c r="S47" s="1"/>
  <c r="F47"/>
  <c r="N47" s="1"/>
  <c r="R47" s="1"/>
  <c r="D47"/>
  <c r="M47" s="1"/>
  <c r="Q47" s="1"/>
  <c r="K46"/>
  <c r="H46"/>
  <c r="F46"/>
  <c r="D46"/>
  <c r="K45"/>
  <c r="H45"/>
  <c r="O45" s="1"/>
  <c r="S45" s="1"/>
  <c r="N45"/>
  <c r="R45" s="1"/>
  <c r="M45"/>
  <c r="Q45" s="1"/>
  <c r="K44"/>
  <c r="H44"/>
  <c r="O44" s="1"/>
  <c r="S44" s="1"/>
  <c r="K43"/>
  <c r="H43"/>
  <c r="O43" s="1"/>
  <c r="S43" s="1"/>
  <c r="F43"/>
  <c r="N43" s="1"/>
  <c r="R43" s="1"/>
  <c r="D43"/>
  <c r="M43" s="1"/>
  <c r="Q43" s="1"/>
  <c r="K42"/>
  <c r="H42"/>
  <c r="O42" s="1"/>
  <c r="S42" s="1"/>
  <c r="F42"/>
  <c r="N42" s="1"/>
  <c r="R42" s="1"/>
  <c r="D42"/>
  <c r="M42" s="1"/>
  <c r="Q42" s="1"/>
  <c r="K41"/>
  <c r="H41"/>
  <c r="O41" s="1"/>
  <c r="S41" s="1"/>
  <c r="F41"/>
  <c r="D41"/>
  <c r="M41" s="1"/>
  <c r="Q41" s="1"/>
  <c r="K40"/>
  <c r="H40"/>
  <c r="O40" s="1"/>
  <c r="S40" s="1"/>
  <c r="F40"/>
  <c r="N40" s="1"/>
  <c r="R40" s="1"/>
  <c r="D40"/>
  <c r="M40" s="1"/>
  <c r="Q40" s="1"/>
  <c r="K39"/>
  <c r="H39"/>
  <c r="O39" s="1"/>
  <c r="S39" s="1"/>
  <c r="F39"/>
  <c r="D39"/>
  <c r="K38"/>
  <c r="H38"/>
  <c r="O38" s="1"/>
  <c r="S38" s="1"/>
  <c r="F38"/>
  <c r="N38" s="1"/>
  <c r="R38" s="1"/>
  <c r="D38"/>
  <c r="K37"/>
  <c r="H37"/>
  <c r="O37" s="1"/>
  <c r="S37" s="1"/>
  <c r="F37"/>
  <c r="N37" s="1"/>
  <c r="R37" s="1"/>
  <c r="D37"/>
  <c r="M37" s="1"/>
  <c r="Q37" s="1"/>
  <c r="K36"/>
  <c r="H36"/>
  <c r="O36" s="1"/>
  <c r="S36" s="1"/>
  <c r="F36"/>
  <c r="N36" s="1"/>
  <c r="R36" s="1"/>
  <c r="D36"/>
  <c r="M36" s="1"/>
  <c r="Q36" s="1"/>
  <c r="K35"/>
  <c r="H35"/>
  <c r="F35"/>
  <c r="D35"/>
  <c r="K34"/>
  <c r="H34"/>
  <c r="O34" s="1"/>
  <c r="S34" s="1"/>
  <c r="F34"/>
  <c r="D34"/>
  <c r="K33"/>
  <c r="H33"/>
  <c r="O33" s="1"/>
  <c r="S33" s="1"/>
  <c r="F33"/>
  <c r="N33" s="1"/>
  <c r="R33" s="1"/>
  <c r="D33"/>
  <c r="M33" s="1"/>
  <c r="Q33" s="1"/>
  <c r="K32"/>
  <c r="H32"/>
  <c r="O32" s="1"/>
  <c r="S32" s="1"/>
  <c r="F32"/>
  <c r="N32" s="1"/>
  <c r="R32" s="1"/>
  <c r="D32"/>
  <c r="K31"/>
  <c r="H31"/>
  <c r="O31" s="1"/>
  <c r="S31" s="1"/>
  <c r="F31"/>
  <c r="D31"/>
  <c r="M31" s="1"/>
  <c r="Q31" s="1"/>
  <c r="K30"/>
  <c r="H30"/>
  <c r="O30" s="1"/>
  <c r="S30" s="1"/>
  <c r="F30"/>
  <c r="N30" s="1"/>
  <c r="R30" s="1"/>
  <c r="D30"/>
  <c r="M30" s="1"/>
  <c r="Q30" s="1"/>
  <c r="K29"/>
  <c r="H29"/>
  <c r="O29" s="1"/>
  <c r="S29" s="1"/>
  <c r="F29"/>
  <c r="D29"/>
  <c r="K28"/>
  <c r="H28"/>
  <c r="O28" s="1"/>
  <c r="S28" s="1"/>
  <c r="F28"/>
  <c r="N28" s="1"/>
  <c r="R28" s="1"/>
  <c r="D28"/>
  <c r="M28" s="1"/>
  <c r="Q28" s="1"/>
  <c r="K27"/>
  <c r="H27"/>
  <c r="O27" s="1"/>
  <c r="S27" s="1"/>
  <c r="F27"/>
  <c r="N27" s="1"/>
  <c r="R27" s="1"/>
  <c r="D27"/>
  <c r="M27" s="1"/>
  <c r="Q27" s="1"/>
  <c r="N26"/>
  <c r="R26" s="1"/>
  <c r="K26"/>
  <c r="H26"/>
  <c r="O26" s="1"/>
  <c r="S26" s="1"/>
  <c r="M26"/>
  <c r="Q26" s="1"/>
  <c r="K25"/>
  <c r="H25"/>
  <c r="O25" s="1"/>
  <c r="S25" s="1"/>
  <c r="F25"/>
  <c r="N25" s="1"/>
  <c r="R25" s="1"/>
  <c r="D25"/>
  <c r="M25" s="1"/>
  <c r="Q25" s="1"/>
  <c r="K24"/>
  <c r="H24"/>
  <c r="O24" s="1"/>
  <c r="S24" s="1"/>
  <c r="F24"/>
  <c r="D24"/>
  <c r="K23"/>
  <c r="H23"/>
  <c r="O23" s="1"/>
  <c r="S23" s="1"/>
  <c r="F23"/>
  <c r="N23" s="1"/>
  <c r="R23" s="1"/>
  <c r="D23"/>
  <c r="K22"/>
  <c r="H22"/>
  <c r="O22" s="1"/>
  <c r="S22" s="1"/>
  <c r="F22"/>
  <c r="N22" s="1"/>
  <c r="R22" s="1"/>
  <c r="D22"/>
  <c r="M22" s="1"/>
  <c r="Q22" s="1"/>
  <c r="K21"/>
  <c r="H21"/>
  <c r="O21" s="1"/>
  <c r="S21" s="1"/>
  <c r="F21"/>
  <c r="N21" s="1"/>
  <c r="R21" s="1"/>
  <c r="D21"/>
  <c r="M21" s="1"/>
  <c r="Q21" s="1"/>
  <c r="K20"/>
  <c r="H20"/>
  <c r="F20"/>
  <c r="N20" s="1"/>
  <c r="R20" s="1"/>
  <c r="D20"/>
  <c r="M20" s="1"/>
  <c r="Q20" s="1"/>
  <c r="K19"/>
  <c r="H19"/>
  <c r="O19" s="1"/>
  <c r="S19" s="1"/>
  <c r="F19"/>
  <c r="D19"/>
  <c r="K18"/>
  <c r="H18"/>
  <c r="O18" s="1"/>
  <c r="S18" s="1"/>
  <c r="F18"/>
  <c r="N18" s="1"/>
  <c r="R18" s="1"/>
  <c r="D18"/>
  <c r="K17"/>
  <c r="H17"/>
  <c r="O17" s="1"/>
  <c r="S17" s="1"/>
  <c r="F17"/>
  <c r="N17" s="1"/>
  <c r="R17" s="1"/>
  <c r="D17"/>
  <c r="K16"/>
  <c r="H16"/>
  <c r="F16"/>
  <c r="N16" s="1"/>
  <c r="R16" s="1"/>
  <c r="D16"/>
  <c r="M16" s="1"/>
  <c r="Q16" s="1"/>
  <c r="K15"/>
  <c r="H15"/>
  <c r="O15" s="1"/>
  <c r="S15" s="1"/>
  <c r="F15"/>
  <c r="N15" s="1"/>
  <c r="R15" s="1"/>
  <c r="D15"/>
  <c r="M15" s="1"/>
  <c r="Q15" s="1"/>
  <c r="K14"/>
  <c r="H14"/>
  <c r="O14" s="1"/>
  <c r="S14" s="1"/>
  <c r="F14"/>
  <c r="D14"/>
  <c r="M14" s="1"/>
  <c r="Q14" s="1"/>
  <c r="K13"/>
  <c r="H13"/>
  <c r="O13" s="1"/>
  <c r="S13" s="1"/>
  <c r="F13"/>
  <c r="N13" s="1"/>
  <c r="R13" s="1"/>
  <c r="D13"/>
  <c r="M13" s="1"/>
  <c r="Q13" s="1"/>
  <c r="K12"/>
  <c r="H12"/>
  <c r="O12" s="1"/>
  <c r="S12" s="1"/>
  <c r="F12"/>
  <c r="N12" s="1"/>
  <c r="R12" s="1"/>
  <c r="D12"/>
  <c r="M12" s="1"/>
  <c r="Q12" s="1"/>
  <c r="K11"/>
  <c r="H11"/>
  <c r="O11" s="1"/>
  <c r="S11" s="1"/>
  <c r="F11"/>
  <c r="D11"/>
  <c r="M11" s="1"/>
  <c r="Q11" s="1"/>
  <c r="K10"/>
  <c r="H10"/>
  <c r="F10"/>
  <c r="N10" s="1"/>
  <c r="R10" s="1"/>
  <c r="D10"/>
  <c r="M10" s="1"/>
  <c r="Q10" s="1"/>
  <c r="D88" i="84"/>
  <c r="F88"/>
  <c r="H88"/>
  <c r="O88" s="1"/>
  <c r="S88" s="1"/>
  <c r="K88"/>
  <c r="D89"/>
  <c r="F89"/>
  <c r="H89"/>
  <c r="O89" s="1"/>
  <c r="S89" s="1"/>
  <c r="K89"/>
  <c r="D90"/>
  <c r="M90" s="1"/>
  <c r="Q90" s="1"/>
  <c r="F90"/>
  <c r="N90" s="1"/>
  <c r="R90" s="1"/>
  <c r="H90"/>
  <c r="O90" s="1"/>
  <c r="S90" s="1"/>
  <c r="K90"/>
  <c r="D91"/>
  <c r="F91"/>
  <c r="H91"/>
  <c r="K91"/>
  <c r="D92"/>
  <c r="F92"/>
  <c r="H92"/>
  <c r="O92" s="1"/>
  <c r="S92" s="1"/>
  <c r="K92"/>
  <c r="D93"/>
  <c r="F93"/>
  <c r="N93" s="1"/>
  <c r="R93" s="1"/>
  <c r="H93"/>
  <c r="K93"/>
  <c r="D94"/>
  <c r="M94" s="1"/>
  <c r="Q94" s="1"/>
  <c r="F94"/>
  <c r="N94" s="1"/>
  <c r="R94" s="1"/>
  <c r="H94"/>
  <c r="O94" s="1"/>
  <c r="S94" s="1"/>
  <c r="K94"/>
  <c r="D95"/>
  <c r="M95" s="1"/>
  <c r="Q95" s="1"/>
  <c r="F95"/>
  <c r="N95" s="1"/>
  <c r="R95" s="1"/>
  <c r="H95"/>
  <c r="O95" s="1"/>
  <c r="S95" s="1"/>
  <c r="K95"/>
  <c r="D96"/>
  <c r="F96"/>
  <c r="H96"/>
  <c r="K96"/>
  <c r="D97"/>
  <c r="F97"/>
  <c r="H97"/>
  <c r="O97" s="1"/>
  <c r="S97" s="1"/>
  <c r="K97"/>
  <c r="D98"/>
  <c r="F98"/>
  <c r="N98" s="1"/>
  <c r="R98" s="1"/>
  <c r="H98"/>
  <c r="O98" s="1"/>
  <c r="S98" s="1"/>
  <c r="K98"/>
  <c r="D99"/>
  <c r="F99"/>
  <c r="N99" s="1"/>
  <c r="R99" s="1"/>
  <c r="H99"/>
  <c r="O99" s="1"/>
  <c r="S99" s="1"/>
  <c r="K99"/>
  <c r="D100"/>
  <c r="M100" s="1"/>
  <c r="Q100" s="1"/>
  <c r="F100"/>
  <c r="N100" s="1"/>
  <c r="R100" s="1"/>
  <c r="H100"/>
  <c r="O100" s="1"/>
  <c r="S100" s="1"/>
  <c r="K100"/>
  <c r="D101"/>
  <c r="F101"/>
  <c r="N101" s="1"/>
  <c r="R101" s="1"/>
  <c r="H101"/>
  <c r="K101"/>
  <c r="D102"/>
  <c r="F102"/>
  <c r="H102"/>
  <c r="O102" s="1"/>
  <c r="S102" s="1"/>
  <c r="K102"/>
  <c r="D103"/>
  <c r="F103"/>
  <c r="H103"/>
  <c r="O103" s="1"/>
  <c r="S103" s="1"/>
  <c r="K103"/>
  <c r="J104"/>
  <c r="H104"/>
  <c r="O104" s="1"/>
  <c r="S104" s="1"/>
  <c r="I104"/>
  <c r="K104"/>
  <c r="M104"/>
  <c r="Q104" s="1"/>
  <c r="N104"/>
  <c r="R104" s="1"/>
  <c r="D105"/>
  <c r="M105" s="1"/>
  <c r="Q105" s="1"/>
  <c r="F105"/>
  <c r="N105" s="1"/>
  <c r="R105" s="1"/>
  <c r="H105"/>
  <c r="O105" s="1"/>
  <c r="S105" s="1"/>
  <c r="K105"/>
  <c r="D106"/>
  <c r="F106"/>
  <c r="H106"/>
  <c r="K106"/>
  <c r="D107"/>
  <c r="F107"/>
  <c r="H107"/>
  <c r="O107" s="1"/>
  <c r="S107" s="1"/>
  <c r="K107"/>
  <c r="D108"/>
  <c r="M108" s="1"/>
  <c r="Q108" s="1"/>
  <c r="F108"/>
  <c r="N108" s="1"/>
  <c r="R108" s="1"/>
  <c r="H108"/>
  <c r="O108" s="1"/>
  <c r="S108" s="1"/>
  <c r="K108"/>
  <c r="D109"/>
  <c r="M109" s="1"/>
  <c r="Q109" s="1"/>
  <c r="F109"/>
  <c r="H109"/>
  <c r="O109" s="1"/>
  <c r="S109" s="1"/>
  <c r="K109"/>
  <c r="D65" i="86"/>
  <c r="F65"/>
  <c r="H65"/>
  <c r="O65" s="1"/>
  <c r="S65" s="1"/>
  <c r="K65"/>
  <c r="D66"/>
  <c r="F66"/>
  <c r="H66"/>
  <c r="O66" s="1"/>
  <c r="S66" s="1"/>
  <c r="K66"/>
  <c r="D67"/>
  <c r="M67" s="1"/>
  <c r="Q67" s="1"/>
  <c r="F67"/>
  <c r="H67"/>
  <c r="O67" s="1"/>
  <c r="S67" s="1"/>
  <c r="K67"/>
  <c r="D68"/>
  <c r="F68"/>
  <c r="N68" s="1"/>
  <c r="R68" s="1"/>
  <c r="H68"/>
  <c r="O68" s="1"/>
  <c r="S68" s="1"/>
  <c r="K68"/>
  <c r="D69"/>
  <c r="M69" s="1"/>
  <c r="Q69" s="1"/>
  <c r="F69"/>
  <c r="H69"/>
  <c r="O69" s="1"/>
  <c r="S69" s="1"/>
  <c r="K69"/>
  <c r="D70"/>
  <c r="F70"/>
  <c r="H70"/>
  <c r="O70" s="1"/>
  <c r="S70" s="1"/>
  <c r="K70"/>
  <c r="D71"/>
  <c r="F71"/>
  <c r="H71"/>
  <c r="O71" s="1"/>
  <c r="S71" s="1"/>
  <c r="K71"/>
  <c r="D72"/>
  <c r="M72" s="1"/>
  <c r="Q72" s="1"/>
  <c r="F72"/>
  <c r="N72" s="1"/>
  <c r="R72" s="1"/>
  <c r="H72"/>
  <c r="O72" s="1"/>
  <c r="S72" s="1"/>
  <c r="K72"/>
  <c r="D73"/>
  <c r="F73"/>
  <c r="N73" s="1"/>
  <c r="R73" s="1"/>
  <c r="H73"/>
  <c r="O73" s="1"/>
  <c r="S73" s="1"/>
  <c r="K73"/>
  <c r="D74"/>
  <c r="F74"/>
  <c r="H74"/>
  <c r="O74" s="1"/>
  <c r="S74" s="1"/>
  <c r="K74"/>
  <c r="D75"/>
  <c r="F75"/>
  <c r="H75"/>
  <c r="O75" s="1"/>
  <c r="S75" s="1"/>
  <c r="K75"/>
  <c r="D76"/>
  <c r="F76"/>
  <c r="H76"/>
  <c r="O76" s="1"/>
  <c r="S76" s="1"/>
  <c r="K76"/>
  <c r="D77"/>
  <c r="M77" s="1"/>
  <c r="Q77" s="1"/>
  <c r="F77"/>
  <c r="N77" s="1"/>
  <c r="R77" s="1"/>
  <c r="H77"/>
  <c r="O77" s="1"/>
  <c r="S77" s="1"/>
  <c r="K77"/>
  <c r="D78"/>
  <c r="F78"/>
  <c r="N78" s="1"/>
  <c r="R78" s="1"/>
  <c r="H78"/>
  <c r="O78" s="1"/>
  <c r="S78" s="1"/>
  <c r="K78"/>
  <c r="D79"/>
  <c r="F79"/>
  <c r="H79"/>
  <c r="O79" s="1"/>
  <c r="S79" s="1"/>
  <c r="K79"/>
  <c r="D80"/>
  <c r="F80"/>
  <c r="H80"/>
  <c r="O80" s="1"/>
  <c r="S80" s="1"/>
  <c r="K80"/>
  <c r="D81"/>
  <c r="F81"/>
  <c r="H81"/>
  <c r="O81" s="1"/>
  <c r="S81" s="1"/>
  <c r="K81"/>
  <c r="D82"/>
  <c r="M82" s="1"/>
  <c r="Q82" s="1"/>
  <c r="F82"/>
  <c r="N82" s="1"/>
  <c r="R82" s="1"/>
  <c r="H82"/>
  <c r="O82" s="1"/>
  <c r="S82" s="1"/>
  <c r="K82"/>
  <c r="D83"/>
  <c r="F83"/>
  <c r="N83" s="1"/>
  <c r="R83" s="1"/>
  <c r="H83"/>
  <c r="O83" s="1"/>
  <c r="S83" s="1"/>
  <c r="K83"/>
  <c r="D84"/>
  <c r="M84" s="1"/>
  <c r="Q84" s="1"/>
  <c r="F84"/>
  <c r="H84"/>
  <c r="O84" s="1"/>
  <c r="S84" s="1"/>
  <c r="K84"/>
  <c r="D85"/>
  <c r="F85"/>
  <c r="H85"/>
  <c r="O85" s="1"/>
  <c r="S85" s="1"/>
  <c r="K85"/>
  <c r="D86"/>
  <c r="F86"/>
  <c r="H86"/>
  <c r="O86" s="1"/>
  <c r="S86" s="1"/>
  <c r="K86"/>
  <c r="D87"/>
  <c r="M87" s="1"/>
  <c r="Q87" s="1"/>
  <c r="F87"/>
  <c r="N87" s="1"/>
  <c r="R87" s="1"/>
  <c r="H87"/>
  <c r="O87" s="1"/>
  <c r="S87" s="1"/>
  <c r="K87"/>
  <c r="I88"/>
  <c r="H88"/>
  <c r="O88" s="1"/>
  <c r="S88" s="1"/>
  <c r="K88"/>
  <c r="N88"/>
  <c r="R88" s="1"/>
  <c r="D89"/>
  <c r="M89" s="1"/>
  <c r="Q89" s="1"/>
  <c r="F89"/>
  <c r="H89"/>
  <c r="O89" s="1"/>
  <c r="S89" s="1"/>
  <c r="K89"/>
  <c r="D90"/>
  <c r="F90"/>
  <c r="H90"/>
  <c r="O90" s="1"/>
  <c r="S90" s="1"/>
  <c r="K90"/>
  <c r="D91"/>
  <c r="F91"/>
  <c r="H91"/>
  <c r="O91" s="1"/>
  <c r="S91" s="1"/>
  <c r="K91"/>
  <c r="D92"/>
  <c r="M92" s="1"/>
  <c r="Q92" s="1"/>
  <c r="F92"/>
  <c r="N92" s="1"/>
  <c r="R92" s="1"/>
  <c r="H92"/>
  <c r="O92" s="1"/>
  <c r="S92" s="1"/>
  <c r="K92"/>
  <c r="D93"/>
  <c r="F93"/>
  <c r="N93" s="1"/>
  <c r="R93" s="1"/>
  <c r="H93"/>
  <c r="O93" s="1"/>
  <c r="S93" s="1"/>
  <c r="K93"/>
  <c r="D94"/>
  <c r="M94" s="1"/>
  <c r="Q94" s="1"/>
  <c r="F94"/>
  <c r="H94"/>
  <c r="O94" s="1"/>
  <c r="S94" s="1"/>
  <c r="K94"/>
  <c r="D95"/>
  <c r="F95"/>
  <c r="H95"/>
  <c r="O95" s="1"/>
  <c r="S95" s="1"/>
  <c r="K95"/>
  <c r="D96"/>
  <c r="F96"/>
  <c r="H96"/>
  <c r="O96" s="1"/>
  <c r="S96" s="1"/>
  <c r="K96"/>
  <c r="D97"/>
  <c r="F97"/>
  <c r="N97" s="1"/>
  <c r="R97" s="1"/>
  <c r="H97"/>
  <c r="K97"/>
  <c r="D98"/>
  <c r="F98"/>
  <c r="N98" s="1"/>
  <c r="R98" s="1"/>
  <c r="H98"/>
  <c r="O98" s="1"/>
  <c r="S98" s="1"/>
  <c r="K98"/>
  <c r="D99"/>
  <c r="M99" s="1"/>
  <c r="Q99" s="1"/>
  <c r="F99"/>
  <c r="H99"/>
  <c r="O99" s="1"/>
  <c r="S99" s="1"/>
  <c r="K99"/>
  <c r="D100"/>
  <c r="F100"/>
  <c r="H100"/>
  <c r="O100" s="1"/>
  <c r="S100" s="1"/>
  <c r="K100"/>
  <c r="D101"/>
  <c r="F101"/>
  <c r="H101"/>
  <c r="O101" s="1"/>
  <c r="S101" s="1"/>
  <c r="K101"/>
  <c r="D102"/>
  <c r="F102"/>
  <c r="N102" s="1"/>
  <c r="R102" s="1"/>
  <c r="H102"/>
  <c r="O102" s="1"/>
  <c r="S102" s="1"/>
  <c r="K102"/>
  <c r="D103"/>
  <c r="F103"/>
  <c r="N103" s="1"/>
  <c r="R103" s="1"/>
  <c r="H103"/>
  <c r="O103" s="1"/>
  <c r="S103" s="1"/>
  <c r="K103"/>
  <c r="D104"/>
  <c r="M104" s="1"/>
  <c r="Q104" s="1"/>
  <c r="F104"/>
  <c r="H104"/>
  <c r="O104" s="1"/>
  <c r="S104" s="1"/>
  <c r="K104"/>
  <c r="D105"/>
  <c r="F105"/>
  <c r="H105"/>
  <c r="O105" s="1"/>
  <c r="S105" s="1"/>
  <c r="K105"/>
  <c r="J106"/>
  <c r="H106"/>
  <c r="O106" s="1"/>
  <c r="S106" s="1"/>
  <c r="K106"/>
  <c r="M107"/>
  <c r="Q107" s="1"/>
  <c r="H107"/>
  <c r="O107" s="1"/>
  <c r="S107" s="1"/>
  <c r="K107"/>
  <c r="D108"/>
  <c r="F108"/>
  <c r="N108" s="1"/>
  <c r="R108" s="1"/>
  <c r="H108"/>
  <c r="O108" s="1"/>
  <c r="S108" s="1"/>
  <c r="K108"/>
  <c r="D109"/>
  <c r="M109" s="1"/>
  <c r="Q109" s="1"/>
  <c r="F109"/>
  <c r="H109"/>
  <c r="O109" s="1"/>
  <c r="S109" s="1"/>
  <c r="K109"/>
  <c r="D110"/>
  <c r="F110"/>
  <c r="H110"/>
  <c r="O110" s="1"/>
  <c r="S110" s="1"/>
  <c r="K110"/>
  <c r="D111"/>
  <c r="F111"/>
  <c r="H111"/>
  <c r="O111" s="1"/>
  <c r="S111" s="1"/>
  <c r="K111"/>
  <c r="D60" i="93"/>
  <c r="F60"/>
  <c r="H60"/>
  <c r="K60"/>
  <c r="D61"/>
  <c r="M61" s="1"/>
  <c r="Q61" s="1"/>
  <c r="F61"/>
  <c r="H61"/>
  <c r="O61" s="1"/>
  <c r="S61" s="1"/>
  <c r="K61"/>
  <c r="D62"/>
  <c r="M62" s="1"/>
  <c r="Q62" s="1"/>
  <c r="F62"/>
  <c r="N62" s="1"/>
  <c r="R62" s="1"/>
  <c r="H62"/>
  <c r="O62" s="1"/>
  <c r="S62" s="1"/>
  <c r="K62"/>
  <c r="D63"/>
  <c r="F63"/>
  <c r="H63"/>
  <c r="K63"/>
  <c r="D64"/>
  <c r="F64"/>
  <c r="H64"/>
  <c r="K64"/>
  <c r="D65"/>
  <c r="M65" s="1"/>
  <c r="Q65" s="1"/>
  <c r="F65"/>
  <c r="H65"/>
  <c r="K65"/>
  <c r="D66"/>
  <c r="M66" s="1"/>
  <c r="Q66" s="1"/>
  <c r="F66"/>
  <c r="H66"/>
  <c r="O66" s="1"/>
  <c r="S66" s="1"/>
  <c r="K66"/>
  <c r="D67"/>
  <c r="M67" s="1"/>
  <c r="Q67" s="1"/>
  <c r="F67"/>
  <c r="N67" s="1"/>
  <c r="R67" s="1"/>
  <c r="H67"/>
  <c r="O67" s="1"/>
  <c r="S67" s="1"/>
  <c r="K67"/>
  <c r="D68"/>
  <c r="F68"/>
  <c r="N68" s="1"/>
  <c r="R68" s="1"/>
  <c r="H68"/>
  <c r="O68" s="1"/>
  <c r="S68" s="1"/>
  <c r="K68"/>
  <c r="D69"/>
  <c r="M69" s="1"/>
  <c r="Q69" s="1"/>
  <c r="F69"/>
  <c r="H69"/>
  <c r="O69" s="1"/>
  <c r="S69" s="1"/>
  <c r="K69"/>
  <c r="D70"/>
  <c r="M70" s="1"/>
  <c r="Q70" s="1"/>
  <c r="F70"/>
  <c r="H70"/>
  <c r="K70"/>
  <c r="D71"/>
  <c r="M71" s="1"/>
  <c r="Q71" s="1"/>
  <c r="F71"/>
  <c r="H71"/>
  <c r="O71" s="1"/>
  <c r="S71" s="1"/>
  <c r="K71"/>
  <c r="D72"/>
  <c r="M72" s="1"/>
  <c r="Q72" s="1"/>
  <c r="F72"/>
  <c r="N72" s="1"/>
  <c r="R72" s="1"/>
  <c r="H72"/>
  <c r="O72" s="1"/>
  <c r="S72" s="1"/>
  <c r="K72"/>
  <c r="D73"/>
  <c r="M73" s="1"/>
  <c r="Q73" s="1"/>
  <c r="F73"/>
  <c r="H73"/>
  <c r="O73" s="1"/>
  <c r="S73" s="1"/>
  <c r="K73"/>
  <c r="D74"/>
  <c r="F74"/>
  <c r="N74" s="1"/>
  <c r="R74" s="1"/>
  <c r="H74"/>
  <c r="O74" s="1"/>
  <c r="S74" s="1"/>
  <c r="K74"/>
  <c r="D75"/>
  <c r="F75"/>
  <c r="H75"/>
  <c r="K75"/>
  <c r="D76"/>
  <c r="M76" s="1"/>
  <c r="Q76" s="1"/>
  <c r="F76"/>
  <c r="H76"/>
  <c r="O76" s="1"/>
  <c r="S76" s="1"/>
  <c r="K76"/>
  <c r="D77"/>
  <c r="M77" s="1"/>
  <c r="Q77" s="1"/>
  <c r="F77"/>
  <c r="N77" s="1"/>
  <c r="R77" s="1"/>
  <c r="H77"/>
  <c r="O77" s="1"/>
  <c r="S77" s="1"/>
  <c r="K77"/>
  <c r="D53"/>
  <c r="F53"/>
  <c r="H53"/>
  <c r="O53" s="1"/>
  <c r="S53" s="1"/>
  <c r="K53"/>
  <c r="D54"/>
  <c r="M54" s="1"/>
  <c r="Q54" s="1"/>
  <c r="F54"/>
  <c r="H54"/>
  <c r="O54" s="1"/>
  <c r="S54" s="1"/>
  <c r="K54"/>
  <c r="D55"/>
  <c r="M55" s="1"/>
  <c r="Q55" s="1"/>
  <c r="F55"/>
  <c r="N55" s="1"/>
  <c r="R55" s="1"/>
  <c r="H55"/>
  <c r="O55" s="1"/>
  <c r="S55" s="1"/>
  <c r="K55"/>
  <c r="D56"/>
  <c r="F56"/>
  <c r="N56" s="1"/>
  <c r="R56" s="1"/>
  <c r="H56"/>
  <c r="O56" s="1"/>
  <c r="S56" s="1"/>
  <c r="K56"/>
  <c r="D57"/>
  <c r="M57" s="1"/>
  <c r="Q57" s="1"/>
  <c r="F57"/>
  <c r="H57"/>
  <c r="O57" s="1"/>
  <c r="S57" s="1"/>
  <c r="K57"/>
  <c r="D58"/>
  <c r="F58"/>
  <c r="N58" s="1"/>
  <c r="R58" s="1"/>
  <c r="H58"/>
  <c r="O58" s="1"/>
  <c r="S58" s="1"/>
  <c r="K58"/>
  <c r="D59"/>
  <c r="M59" s="1"/>
  <c r="Q59" s="1"/>
  <c r="F59"/>
  <c r="H59"/>
  <c r="O59" s="1"/>
  <c r="S59" s="1"/>
  <c r="K59"/>
  <c r="M145" i="84" l="1"/>
  <c r="Q145" s="1"/>
  <c r="I145"/>
  <c r="I111"/>
  <c r="I156"/>
  <c r="I74" i="86"/>
  <c r="I101"/>
  <c r="I110"/>
  <c r="J59" i="93"/>
  <c r="I146" i="84"/>
  <c r="J118"/>
  <c r="I119"/>
  <c r="J91"/>
  <c r="J54" i="93"/>
  <c r="J131" i="84"/>
  <c r="N136"/>
  <c r="R136" s="1"/>
  <c r="I136"/>
  <c r="I155"/>
  <c r="I109" i="86"/>
  <c r="I110" i="85"/>
  <c r="I93"/>
  <c r="J111" i="86"/>
  <c r="M110"/>
  <c r="Q110" s="1"/>
  <c r="O46" i="109"/>
  <c r="S46" s="1"/>
  <c r="AL4"/>
  <c r="K17" i="126" s="1"/>
  <c r="AK4" i="109"/>
  <c r="J17" i="126" s="1"/>
  <c r="AI4" i="109"/>
  <c r="H17" i="126" s="1"/>
  <c r="AH4" i="109"/>
  <c r="G17" i="126" s="1"/>
  <c r="AU4" i="109"/>
  <c r="T17" i="126" s="1"/>
  <c r="AT4" i="109"/>
  <c r="S17" i="126" s="1"/>
  <c r="AJ4" i="109"/>
  <c r="I17" i="126" s="1"/>
  <c r="AS4" i="109"/>
  <c r="R17" i="126" s="1"/>
  <c r="AR4" i="109"/>
  <c r="Q17" i="126" s="1"/>
  <c r="AP4" i="109"/>
  <c r="O17" i="126" s="1"/>
  <c r="AQ4" i="109"/>
  <c r="P17" i="126" s="1"/>
  <c r="AO4" i="109"/>
  <c r="N17" i="126" s="1"/>
  <c r="AN4" i="109"/>
  <c r="M17" i="126" s="1"/>
  <c r="AM4" i="109"/>
  <c r="L17" i="126" s="1"/>
  <c r="M46" i="109"/>
  <c r="Q46" s="1"/>
  <c r="AT2"/>
  <c r="AS2"/>
  <c r="AR2"/>
  <c r="AQ2"/>
  <c r="AP2"/>
  <c r="AK2"/>
  <c r="AO2"/>
  <c r="AN2"/>
  <c r="AM2"/>
  <c r="AL2"/>
  <c r="AJ2"/>
  <c r="AI2"/>
  <c r="AH2"/>
  <c r="AU2"/>
  <c r="N46"/>
  <c r="R46" s="1"/>
  <c r="AQ3"/>
  <c r="AU3"/>
  <c r="AT3"/>
  <c r="AJ3"/>
  <c r="AS3"/>
  <c r="AR3"/>
  <c r="AP3"/>
  <c r="AO3"/>
  <c r="AN3"/>
  <c r="AM3"/>
  <c r="AK3"/>
  <c r="AL3"/>
  <c r="AI3"/>
  <c r="AH3"/>
  <c r="J126" i="84"/>
  <c r="I135"/>
  <c r="I121"/>
  <c r="I116"/>
  <c r="J143"/>
  <c r="I120"/>
  <c r="I138"/>
  <c r="J108"/>
  <c r="I111" i="86"/>
  <c r="L102"/>
  <c r="P102" s="1"/>
  <c r="T102" s="1"/>
  <c r="J127" i="84"/>
  <c r="L154"/>
  <c r="J140"/>
  <c r="AP4" i="93"/>
  <c r="O11" i="126" s="1"/>
  <c r="AO4" i="93"/>
  <c r="N11" i="126" s="1"/>
  <c r="AN4" i="93"/>
  <c r="M11" i="126" s="1"/>
  <c r="AK4" i="93"/>
  <c r="J11" i="126" s="1"/>
  <c r="AJ4" i="93"/>
  <c r="I11" i="126" s="1"/>
  <c r="AI4" i="93"/>
  <c r="H11" i="126" s="1"/>
  <c r="AH4" i="93"/>
  <c r="G11" i="126" s="1"/>
  <c r="AU4" i="93"/>
  <c r="T11" i="126" s="1"/>
  <c r="AT4" i="93"/>
  <c r="S11" i="126" s="1"/>
  <c r="AS4" i="93"/>
  <c r="R11" i="126" s="1"/>
  <c r="AQ4" i="93"/>
  <c r="P11" i="126" s="1"/>
  <c r="AM4" i="93"/>
  <c r="L11" i="126" s="1"/>
  <c r="AR4" i="93"/>
  <c r="Q11" i="126" s="1"/>
  <c r="AL4" i="93"/>
  <c r="K11" i="126" s="1"/>
  <c r="AK3" i="93"/>
  <c r="AH3"/>
  <c r="AJ3"/>
  <c r="AR3"/>
  <c r="AS3"/>
  <c r="AQ3"/>
  <c r="AU3"/>
  <c r="AT3"/>
  <c r="AP3"/>
  <c r="AO3"/>
  <c r="AI3"/>
  <c r="AN3"/>
  <c r="AM3"/>
  <c r="AL3"/>
  <c r="AU2"/>
  <c r="AS2"/>
  <c r="AR2"/>
  <c r="AM2"/>
  <c r="AL2"/>
  <c r="AT2"/>
  <c r="AQ2"/>
  <c r="AP2"/>
  <c r="AN2"/>
  <c r="AO2"/>
  <c r="AK2"/>
  <c r="AI2"/>
  <c r="AJ2"/>
  <c r="AH2"/>
  <c r="I105" i="85"/>
  <c r="I118"/>
  <c r="I105" i="86"/>
  <c r="I103" i="85"/>
  <c r="I117" i="84"/>
  <c r="J39" i="109"/>
  <c r="L110" i="86"/>
  <c r="I90"/>
  <c r="N140" i="84"/>
  <c r="R140" s="1"/>
  <c r="L76" i="86"/>
  <c r="I108" i="85"/>
  <c r="J148" i="84"/>
  <c r="J133"/>
  <c r="I126"/>
  <c r="I123"/>
  <c r="I99" i="86"/>
  <c r="L44" i="109"/>
  <c r="I117" i="85"/>
  <c r="L122" i="84"/>
  <c r="J111"/>
  <c r="L140"/>
  <c r="L151"/>
  <c r="P151" s="1"/>
  <c r="T151" s="1"/>
  <c r="I122"/>
  <c r="N135"/>
  <c r="R135" s="1"/>
  <c r="L125"/>
  <c r="P125" s="1"/>
  <c r="T125" s="1"/>
  <c r="N118"/>
  <c r="R118" s="1"/>
  <c r="J31" i="109"/>
  <c r="M135" i="84"/>
  <c r="Q135" s="1"/>
  <c r="I110"/>
  <c r="J53" i="93"/>
  <c r="L93" i="84"/>
  <c r="I45" i="109"/>
  <c r="N131" i="84"/>
  <c r="R131" s="1"/>
  <c r="I125"/>
  <c r="L110"/>
  <c r="J109" i="86"/>
  <c r="M105"/>
  <c r="Q105" s="1"/>
  <c r="I111" i="85"/>
  <c r="I139" i="84"/>
  <c r="L105" i="86"/>
  <c r="P105" s="1"/>
  <c r="T105" s="1"/>
  <c r="I78"/>
  <c r="I88" i="84"/>
  <c r="I115" i="85"/>
  <c r="J150" i="84"/>
  <c r="I131"/>
  <c r="J125"/>
  <c r="O64" i="93"/>
  <c r="S64" s="1"/>
  <c r="J146" i="84"/>
  <c r="L106"/>
  <c r="P106" s="1"/>
  <c r="T106" s="1"/>
  <c r="N64" i="93"/>
  <c r="R64" s="1"/>
  <c r="I77" i="86"/>
  <c r="L117" i="84"/>
  <c r="J77" i="86"/>
  <c r="J153" i="84"/>
  <c r="M120"/>
  <c r="Q120" s="1"/>
  <c r="L149"/>
  <c r="P149" s="1"/>
  <c r="T149" s="1"/>
  <c r="I101"/>
  <c r="L109" i="85"/>
  <c r="P109" s="1"/>
  <c r="T109" s="1"/>
  <c r="N148" i="84"/>
  <c r="R148" s="1"/>
  <c r="J120"/>
  <c r="L108" i="86"/>
  <c r="J104"/>
  <c r="L145" i="84"/>
  <c r="P145" s="1"/>
  <c r="T145" s="1"/>
  <c r="L141"/>
  <c r="P141" s="1"/>
  <c r="T141" s="1"/>
  <c r="N126"/>
  <c r="R126" s="1"/>
  <c r="L100" i="86"/>
  <c r="P100" s="1"/>
  <c r="T100" s="1"/>
  <c r="J100"/>
  <c r="J99"/>
  <c r="L115" i="84"/>
  <c r="I115"/>
  <c r="J115"/>
  <c r="I98" i="86"/>
  <c r="O99" i="85"/>
  <c r="S99" s="1"/>
  <c r="O97" i="86"/>
  <c r="S97" s="1"/>
  <c r="J97"/>
  <c r="M97"/>
  <c r="Q97" s="1"/>
  <c r="L97"/>
  <c r="O113" i="84"/>
  <c r="S113" s="1"/>
  <c r="N113"/>
  <c r="R113" s="1"/>
  <c r="I113"/>
  <c r="O35" i="109"/>
  <c r="S35" s="1"/>
  <c r="N35"/>
  <c r="R35" s="1"/>
  <c r="M35"/>
  <c r="Q35" s="1"/>
  <c r="I59" i="93"/>
  <c r="J76"/>
  <c r="I60"/>
  <c r="N53"/>
  <c r="R53" s="1"/>
  <c r="I66"/>
  <c r="J80"/>
  <c r="J79"/>
  <c r="I83"/>
  <c r="I86"/>
  <c r="J86"/>
  <c r="O63"/>
  <c r="S63" s="1"/>
  <c r="M63"/>
  <c r="Q63" s="1"/>
  <c r="M85"/>
  <c r="Q85" s="1"/>
  <c r="I85"/>
  <c r="J104" i="85"/>
  <c r="J116"/>
  <c r="J99"/>
  <c r="N110"/>
  <c r="R110" s="1"/>
  <c r="L94"/>
  <c r="P94" s="1"/>
  <c r="T94" s="1"/>
  <c r="L114"/>
  <c r="I106"/>
  <c r="J88"/>
  <c r="J101"/>
  <c r="I113"/>
  <c r="M108"/>
  <c r="Q108" s="1"/>
  <c r="N104"/>
  <c r="R104" s="1"/>
  <c r="J98"/>
  <c r="L96" i="86"/>
  <c r="P96" s="1"/>
  <c r="T96" s="1"/>
  <c r="J112" i="84"/>
  <c r="I112"/>
  <c r="I97" i="85"/>
  <c r="L95" i="86"/>
  <c r="J95"/>
  <c r="L111"/>
  <c r="P111" s="1"/>
  <c r="T111" s="1"/>
  <c r="J71"/>
  <c r="M89" i="84"/>
  <c r="Q89" s="1"/>
  <c r="I89"/>
  <c r="L104" i="86"/>
  <c r="I104"/>
  <c r="L94"/>
  <c r="J94"/>
  <c r="J107"/>
  <c r="N107"/>
  <c r="R107" s="1"/>
  <c r="I94"/>
  <c r="J93" i="84"/>
  <c r="I93"/>
  <c r="M93"/>
  <c r="Q93" s="1"/>
  <c r="L38" i="109"/>
  <c r="P38" s="1"/>
  <c r="T38" s="1"/>
  <c r="M38"/>
  <c r="Q38" s="1"/>
  <c r="I38"/>
  <c r="I96" i="85"/>
  <c r="M96"/>
  <c r="Q96" s="1"/>
  <c r="I34" i="109"/>
  <c r="M34"/>
  <c r="Q34" s="1"/>
  <c r="I54" i="93"/>
  <c r="I103" i="86"/>
  <c r="I100"/>
  <c r="M100"/>
  <c r="Q100" s="1"/>
  <c r="I96"/>
  <c r="L58" i="93"/>
  <c r="J65"/>
  <c r="J60"/>
  <c r="J96" i="86"/>
  <c r="I44" i="109"/>
  <c r="M44"/>
  <c r="Q44" s="1"/>
  <c r="I58" i="93"/>
  <c r="L104" i="84"/>
  <c r="M102" i="86"/>
  <c r="Q102" s="1"/>
  <c r="I102"/>
  <c r="J102"/>
  <c r="I53" i="93"/>
  <c r="I95" i="86"/>
  <c r="M95"/>
  <c r="Q95" s="1"/>
  <c r="I73" i="93"/>
  <c r="L109" i="86"/>
  <c r="P109" s="1"/>
  <c r="T109" s="1"/>
  <c r="L101"/>
  <c r="L108" i="84"/>
  <c r="P108" s="1"/>
  <c r="T108" s="1"/>
  <c r="J94"/>
  <c r="L150"/>
  <c r="L147"/>
  <c r="P147" s="1"/>
  <c r="T147" s="1"/>
  <c r="J145"/>
  <c r="I140"/>
  <c r="J137"/>
  <c r="I132"/>
  <c r="N111"/>
  <c r="R111" s="1"/>
  <c r="I98" i="85"/>
  <c r="M155" i="84"/>
  <c r="Q155" s="1"/>
  <c r="I153"/>
  <c r="J142"/>
  <c r="I137"/>
  <c r="L106" i="86"/>
  <c r="I103" i="84"/>
  <c r="J41" i="109"/>
  <c r="M83" i="93"/>
  <c r="Q83" s="1"/>
  <c r="I116" i="85"/>
  <c r="M103"/>
  <c r="Q103" s="1"/>
  <c r="I101"/>
  <c r="L155" i="84"/>
  <c r="P155" s="1"/>
  <c r="T155" s="1"/>
  <c r="L152"/>
  <c r="J147"/>
  <c r="I142"/>
  <c r="I33" i="109"/>
  <c r="N115" i="85"/>
  <c r="R115" s="1"/>
  <c r="J109"/>
  <c r="I150" i="84"/>
  <c r="I147"/>
  <c r="I114"/>
  <c r="M118" i="85"/>
  <c r="Q118" s="1"/>
  <c r="M106"/>
  <c r="Q106" s="1"/>
  <c r="J155" i="84"/>
  <c r="J152"/>
  <c r="J89"/>
  <c r="J83" i="93"/>
  <c r="J103" i="85"/>
  <c r="I152" i="84"/>
  <c r="I124"/>
  <c r="L119"/>
  <c r="L111"/>
  <c r="L124"/>
  <c r="J116"/>
  <c r="J106"/>
  <c r="J97"/>
  <c r="J118" i="85"/>
  <c r="I112"/>
  <c r="J106"/>
  <c r="I100"/>
  <c r="J89"/>
  <c r="I134" i="84"/>
  <c r="J121"/>
  <c r="L116"/>
  <c r="P116" s="1"/>
  <c r="T116" s="1"/>
  <c r="L134"/>
  <c r="L121"/>
  <c r="P121" s="1"/>
  <c r="T121" s="1"/>
  <c r="N110"/>
  <c r="R110" s="1"/>
  <c r="J105" i="86"/>
  <c r="I97"/>
  <c r="N105" i="85"/>
  <c r="R105" s="1"/>
  <c r="N99"/>
  <c r="R99" s="1"/>
  <c r="L139" i="84"/>
  <c r="P139" s="1"/>
  <c r="T139" s="1"/>
  <c r="L126"/>
  <c r="M123"/>
  <c r="Q123" s="1"/>
  <c r="L107" i="86"/>
  <c r="P107" s="1"/>
  <c r="T107" s="1"/>
  <c r="J38" i="109"/>
  <c r="M111" i="85"/>
  <c r="Q111" s="1"/>
  <c r="M154" i="84"/>
  <c r="Q154" s="1"/>
  <c r="L144"/>
  <c r="N133"/>
  <c r="R133" s="1"/>
  <c r="L131"/>
  <c r="P131" s="1"/>
  <c r="T131" s="1"/>
  <c r="J113"/>
  <c r="J110" i="86"/>
  <c r="L90"/>
  <c r="P90" s="1"/>
  <c r="T90" s="1"/>
  <c r="J109" i="84"/>
  <c r="J96"/>
  <c r="J114" i="85"/>
  <c r="J108"/>
  <c r="I149" i="84"/>
  <c r="J141"/>
  <c r="L136"/>
  <c r="M115"/>
  <c r="Q115" s="1"/>
  <c r="I151"/>
  <c r="N143"/>
  <c r="R143" s="1"/>
  <c r="M138"/>
  <c r="Q138" s="1"/>
  <c r="L112"/>
  <c r="P112" s="1"/>
  <c r="T112" s="1"/>
  <c r="J110"/>
  <c r="I75" i="93"/>
  <c r="L60"/>
  <c r="I107" i="86"/>
  <c r="I39" i="109"/>
  <c r="J111" i="85"/>
  <c r="I102"/>
  <c r="L99"/>
  <c r="I154" i="84"/>
  <c r="L146"/>
  <c r="J123"/>
  <c r="L120"/>
  <c r="I118"/>
  <c r="J96" i="85"/>
  <c r="J151" i="84"/>
  <c r="L99" i="86"/>
  <c r="I81" i="93"/>
  <c r="M113" i="85"/>
  <c r="Q113" s="1"/>
  <c r="J156" i="84"/>
  <c r="N153"/>
  <c r="R153" s="1"/>
  <c r="M140"/>
  <c r="Q140" s="1"/>
  <c r="J138"/>
  <c r="L135"/>
  <c r="P135" s="1"/>
  <c r="T135" s="1"/>
  <c r="I133"/>
  <c r="L127"/>
  <c r="P127" s="1"/>
  <c r="T127" s="1"/>
  <c r="J117"/>
  <c r="L156"/>
  <c r="L132"/>
  <c r="L104" i="85"/>
  <c r="P104" s="1"/>
  <c r="T104" s="1"/>
  <c r="I91"/>
  <c r="L137" i="84"/>
  <c r="P137" s="1"/>
  <c r="T137" s="1"/>
  <c r="I106" i="86"/>
  <c r="J101"/>
  <c r="I93"/>
  <c r="I108" i="84"/>
  <c r="I80" i="93"/>
  <c r="J113" i="85"/>
  <c r="I107"/>
  <c r="I148" i="84"/>
  <c r="L142"/>
  <c r="J132"/>
  <c r="I127"/>
  <c r="N31" i="109"/>
  <c r="R31" s="1"/>
  <c r="N109" i="84"/>
  <c r="R109" s="1"/>
  <c r="I109"/>
  <c r="L109"/>
  <c r="I95" i="85"/>
  <c r="J107" i="84"/>
  <c r="L92" i="86"/>
  <c r="P92" s="1"/>
  <c r="T92" s="1"/>
  <c r="I92"/>
  <c r="J92"/>
  <c r="L91"/>
  <c r="I91"/>
  <c r="J91"/>
  <c r="J94" i="85"/>
  <c r="M93"/>
  <c r="Q93" s="1"/>
  <c r="J93"/>
  <c r="J28" i="109"/>
  <c r="I28"/>
  <c r="I106" i="84"/>
  <c r="N106"/>
  <c r="R106" s="1"/>
  <c r="L86" i="93"/>
  <c r="P86" s="1"/>
  <c r="T86" s="1"/>
  <c r="M86"/>
  <c r="Q86" s="1"/>
  <c r="J90" i="86"/>
  <c r="M90"/>
  <c r="Q90" s="1"/>
  <c r="I92" i="85"/>
  <c r="J91"/>
  <c r="L91"/>
  <c r="M91"/>
  <c r="Q91" s="1"/>
  <c r="I89" i="86"/>
  <c r="J89"/>
  <c r="L89"/>
  <c r="J85" i="93"/>
  <c r="L85"/>
  <c r="J105" i="84"/>
  <c r="L84" i="93"/>
  <c r="L90" i="85"/>
  <c r="L87" i="86"/>
  <c r="J87"/>
  <c r="I87"/>
  <c r="L83" i="93"/>
  <c r="N103" i="84"/>
  <c r="R103" s="1"/>
  <c r="J103"/>
  <c r="M103"/>
  <c r="Q103" s="1"/>
  <c r="L103"/>
  <c r="I88" i="85"/>
  <c r="N88"/>
  <c r="R88" s="1"/>
  <c r="L88"/>
  <c r="N89"/>
  <c r="R89" s="1"/>
  <c r="I89"/>
  <c r="L89"/>
  <c r="L86" i="86"/>
  <c r="J86"/>
  <c r="I82" i="93"/>
  <c r="L105" i="84"/>
  <c r="I105"/>
  <c r="J102"/>
  <c r="I24" i="109"/>
  <c r="M24"/>
  <c r="Q24" s="1"/>
  <c r="I85" i="86"/>
  <c r="M85"/>
  <c r="Q85" s="1"/>
  <c r="L85"/>
  <c r="J85"/>
  <c r="M81" i="93"/>
  <c r="Q81" s="1"/>
  <c r="L81"/>
  <c r="J81"/>
  <c r="I107" i="84"/>
  <c r="L107"/>
  <c r="L101"/>
  <c r="J101"/>
  <c r="I23" i="109"/>
  <c r="M23"/>
  <c r="Q23" s="1"/>
  <c r="L84" i="86"/>
  <c r="J84"/>
  <c r="I84"/>
  <c r="L80" i="93"/>
  <c r="L100" i="84"/>
  <c r="J100"/>
  <c r="I100"/>
  <c r="J21" i="109"/>
  <c r="I83" i="86"/>
  <c r="L79" i="93"/>
  <c r="I79"/>
  <c r="I102" i="84"/>
  <c r="L102"/>
  <c r="I99"/>
  <c r="M99"/>
  <c r="Q99" s="1"/>
  <c r="L99"/>
  <c r="J99"/>
  <c r="M113"/>
  <c r="Q113" s="1"/>
  <c r="L153"/>
  <c r="P153" s="1"/>
  <c r="T153" s="1"/>
  <c r="L148"/>
  <c r="L143"/>
  <c r="P143" s="1"/>
  <c r="T143" s="1"/>
  <c r="L138"/>
  <c r="L133"/>
  <c r="P133" s="1"/>
  <c r="T133" s="1"/>
  <c r="L123"/>
  <c r="P123" s="1"/>
  <c r="T123" s="1"/>
  <c r="L118"/>
  <c r="P118" s="1"/>
  <c r="T118" s="1"/>
  <c r="L113"/>
  <c r="N154"/>
  <c r="R154" s="1"/>
  <c r="N149"/>
  <c r="R149" s="1"/>
  <c r="N144"/>
  <c r="R144" s="1"/>
  <c r="N139"/>
  <c r="R139" s="1"/>
  <c r="N134"/>
  <c r="R134" s="1"/>
  <c r="N124"/>
  <c r="R124" s="1"/>
  <c r="N119"/>
  <c r="R119" s="1"/>
  <c r="N114"/>
  <c r="R114" s="1"/>
  <c r="L114"/>
  <c r="P114" s="1"/>
  <c r="T114" s="1"/>
  <c r="J154"/>
  <c r="J149"/>
  <c r="J144"/>
  <c r="J139"/>
  <c r="J134"/>
  <c r="J124"/>
  <c r="J119"/>
  <c r="J114"/>
  <c r="M156"/>
  <c r="Q156" s="1"/>
  <c r="M151"/>
  <c r="Q151" s="1"/>
  <c r="M146"/>
  <c r="Q146" s="1"/>
  <c r="M141"/>
  <c r="Q141" s="1"/>
  <c r="M136"/>
  <c r="Q136" s="1"/>
  <c r="M131"/>
  <c r="Q131" s="1"/>
  <c r="M126"/>
  <c r="Q126" s="1"/>
  <c r="M121"/>
  <c r="Q121" s="1"/>
  <c r="M116"/>
  <c r="Q116" s="1"/>
  <c r="M111"/>
  <c r="Q111" s="1"/>
  <c r="L82" i="86"/>
  <c r="J82"/>
  <c r="I82"/>
  <c r="I78" i="93"/>
  <c r="J78"/>
  <c r="L78"/>
  <c r="I98" i="84"/>
  <c r="M98"/>
  <c r="Q98" s="1"/>
  <c r="L98"/>
  <c r="J98"/>
  <c r="I20" i="109"/>
  <c r="L81" i="86"/>
  <c r="J81"/>
  <c r="L77" i="93"/>
  <c r="L97" i="84"/>
  <c r="I97"/>
  <c r="I80" i="86"/>
  <c r="M80"/>
  <c r="Q80" s="1"/>
  <c r="L80"/>
  <c r="J80"/>
  <c r="I76" i="93"/>
  <c r="N96" i="84"/>
  <c r="R96" s="1"/>
  <c r="L96"/>
  <c r="I96"/>
  <c r="L18" i="109"/>
  <c r="M18"/>
  <c r="Q18" s="1"/>
  <c r="L115" i="85"/>
  <c r="P115" s="1"/>
  <c r="T115" s="1"/>
  <c r="I114"/>
  <c r="L110"/>
  <c r="I109"/>
  <c r="L105"/>
  <c r="I104"/>
  <c r="L100"/>
  <c r="P100" s="1"/>
  <c r="T100" s="1"/>
  <c r="I99"/>
  <c r="L95"/>
  <c r="I94"/>
  <c r="N95"/>
  <c r="R95" s="1"/>
  <c r="N116"/>
  <c r="R116" s="1"/>
  <c r="J115"/>
  <c r="J110"/>
  <c r="J105"/>
  <c r="J100"/>
  <c r="J95"/>
  <c r="N96"/>
  <c r="R96" s="1"/>
  <c r="L116"/>
  <c r="L111"/>
  <c r="P111" s="1"/>
  <c r="T111" s="1"/>
  <c r="L106"/>
  <c r="L101"/>
  <c r="L96"/>
  <c r="N111"/>
  <c r="R111" s="1"/>
  <c r="N112"/>
  <c r="R112" s="1"/>
  <c r="N97"/>
  <c r="R97" s="1"/>
  <c r="N117"/>
  <c r="R117" s="1"/>
  <c r="N107"/>
  <c r="R107" s="1"/>
  <c r="N92"/>
  <c r="R92" s="1"/>
  <c r="L117"/>
  <c r="P117" s="1"/>
  <c r="T117" s="1"/>
  <c r="L112"/>
  <c r="L107"/>
  <c r="P107" s="1"/>
  <c r="T107" s="1"/>
  <c r="L102"/>
  <c r="P102" s="1"/>
  <c r="T102" s="1"/>
  <c r="L97"/>
  <c r="L92"/>
  <c r="P92" s="1"/>
  <c r="T92" s="1"/>
  <c r="N102"/>
  <c r="R102" s="1"/>
  <c r="N118"/>
  <c r="R118" s="1"/>
  <c r="N113"/>
  <c r="R113" s="1"/>
  <c r="N98"/>
  <c r="R98" s="1"/>
  <c r="N93"/>
  <c r="R93" s="1"/>
  <c r="J117"/>
  <c r="J112"/>
  <c r="J107"/>
  <c r="J102"/>
  <c r="J97"/>
  <c r="J92"/>
  <c r="N103"/>
  <c r="R103" s="1"/>
  <c r="L118"/>
  <c r="L113"/>
  <c r="P113" s="1"/>
  <c r="T113" s="1"/>
  <c r="L108"/>
  <c r="L103"/>
  <c r="L98"/>
  <c r="P98" s="1"/>
  <c r="T98" s="1"/>
  <c r="L93"/>
  <c r="N108"/>
  <c r="R108" s="1"/>
  <c r="M114"/>
  <c r="Q114" s="1"/>
  <c r="M109"/>
  <c r="Q109" s="1"/>
  <c r="M104"/>
  <c r="Q104" s="1"/>
  <c r="M99"/>
  <c r="Q99" s="1"/>
  <c r="M94"/>
  <c r="Q94" s="1"/>
  <c r="M89"/>
  <c r="Q89" s="1"/>
  <c r="I79" i="86"/>
  <c r="M79"/>
  <c r="Q79" s="1"/>
  <c r="J79"/>
  <c r="L79"/>
  <c r="M75" i="93"/>
  <c r="Q75" s="1"/>
  <c r="L75"/>
  <c r="J75"/>
  <c r="L95" i="84"/>
  <c r="J95"/>
  <c r="I95"/>
  <c r="M82" i="93"/>
  <c r="Q82" s="1"/>
  <c r="L82"/>
  <c r="O83"/>
  <c r="S83" s="1"/>
  <c r="O78"/>
  <c r="S78" s="1"/>
  <c r="J82"/>
  <c r="N84"/>
  <c r="R84" s="1"/>
  <c r="N79"/>
  <c r="R79" s="1"/>
  <c r="I74"/>
  <c r="M74"/>
  <c r="Q74" s="1"/>
  <c r="L74"/>
  <c r="J74"/>
  <c r="L94" i="84"/>
  <c r="I94"/>
  <c r="L77" i="86"/>
  <c r="N73" i="93"/>
  <c r="R73" s="1"/>
  <c r="L73"/>
  <c r="J73"/>
  <c r="O93" i="84"/>
  <c r="S93" s="1"/>
  <c r="J76" i="86"/>
  <c r="L92" i="84"/>
  <c r="I92"/>
  <c r="J92"/>
  <c r="L75" i="86"/>
  <c r="I75"/>
  <c r="M75"/>
  <c r="Q75" s="1"/>
  <c r="J75"/>
  <c r="J71" i="93"/>
  <c r="N91" i="84"/>
  <c r="R91" s="1"/>
  <c r="L91"/>
  <c r="I91"/>
  <c r="J74" i="86"/>
  <c r="L74"/>
  <c r="M74"/>
  <c r="Q74" s="1"/>
  <c r="J70" i="93"/>
  <c r="I90" i="84"/>
  <c r="L90"/>
  <c r="J90"/>
  <c r="I69" i="93"/>
  <c r="N89" i="84"/>
  <c r="R89" s="1"/>
  <c r="L89"/>
  <c r="L72" i="86"/>
  <c r="J72"/>
  <c r="I72"/>
  <c r="I68" i="93"/>
  <c r="I70"/>
  <c r="L70"/>
  <c r="M68"/>
  <c r="Q68" s="1"/>
  <c r="L68"/>
  <c r="J68"/>
  <c r="N88" i="84"/>
  <c r="R88" s="1"/>
  <c r="L88"/>
  <c r="J88"/>
  <c r="M88"/>
  <c r="Q88" s="1"/>
  <c r="L71" i="86"/>
  <c r="I71" i="93"/>
  <c r="L72"/>
  <c r="L67"/>
  <c r="O16" i="109"/>
  <c r="S16" s="1"/>
  <c r="L24"/>
  <c r="L21"/>
  <c r="J13"/>
  <c r="L23"/>
  <c r="J33"/>
  <c r="L39"/>
  <c r="I43"/>
  <c r="I30"/>
  <c r="J43"/>
  <c r="L46"/>
  <c r="G120" i="149" s="1"/>
  <c r="L33" i="109"/>
  <c r="L43"/>
  <c r="P43" s="1"/>
  <c r="T43" s="1"/>
  <c r="I14"/>
  <c r="I40"/>
  <c r="N11"/>
  <c r="R11" s="1"/>
  <c r="N41"/>
  <c r="R41" s="1"/>
  <c r="I15"/>
  <c r="I19"/>
  <c r="I25"/>
  <c r="I12"/>
  <c r="I32"/>
  <c r="I35"/>
  <c r="I29"/>
  <c r="J23"/>
  <c r="I18"/>
  <c r="J18"/>
  <c r="I13"/>
  <c r="J11"/>
  <c r="L13"/>
  <c r="L16"/>
  <c r="J19"/>
  <c r="L36"/>
  <c r="P36" s="1"/>
  <c r="T36" s="1"/>
  <c r="I22"/>
  <c r="I42"/>
  <c r="I48"/>
  <c r="L19"/>
  <c r="J48"/>
  <c r="L11"/>
  <c r="M19"/>
  <c r="Q19" s="1"/>
  <c r="J14"/>
  <c r="L31"/>
  <c r="J34"/>
  <c r="M39"/>
  <c r="Q39" s="1"/>
  <c r="L48"/>
  <c r="I17"/>
  <c r="J26"/>
  <c r="L28"/>
  <c r="P28" s="1"/>
  <c r="T28" s="1"/>
  <c r="I37"/>
  <c r="J46"/>
  <c r="L14"/>
  <c r="L34"/>
  <c r="P34" s="1"/>
  <c r="T34" s="1"/>
  <c r="L26"/>
  <c r="J29"/>
  <c r="L29"/>
  <c r="M29"/>
  <c r="Q29" s="1"/>
  <c r="J24"/>
  <c r="L41"/>
  <c r="J44"/>
  <c r="I47"/>
  <c r="J16"/>
  <c r="I27"/>
  <c r="J36"/>
  <c r="I10"/>
  <c r="O10"/>
  <c r="S10" s="1"/>
  <c r="O20"/>
  <c r="S20" s="1"/>
  <c r="N14"/>
  <c r="R14" s="1"/>
  <c r="N19"/>
  <c r="R19" s="1"/>
  <c r="N24"/>
  <c r="R24" s="1"/>
  <c r="N29"/>
  <c r="R29" s="1"/>
  <c r="N34"/>
  <c r="R34" s="1"/>
  <c r="N39"/>
  <c r="R39" s="1"/>
  <c r="N44"/>
  <c r="R44" s="1"/>
  <c r="J12"/>
  <c r="J17"/>
  <c r="J22"/>
  <c r="J27"/>
  <c r="J32"/>
  <c r="J37"/>
  <c r="J42"/>
  <c r="J47"/>
  <c r="I11"/>
  <c r="L12"/>
  <c r="I16"/>
  <c r="L17"/>
  <c r="I21"/>
  <c r="L22"/>
  <c r="I26"/>
  <c r="L27"/>
  <c r="I31"/>
  <c r="L32"/>
  <c r="I36"/>
  <c r="L37"/>
  <c r="I41"/>
  <c r="L42"/>
  <c r="I46"/>
  <c r="L47"/>
  <c r="P47" s="1"/>
  <c r="T47" s="1"/>
  <c r="M17"/>
  <c r="Q17" s="1"/>
  <c r="M32"/>
  <c r="Q32" s="1"/>
  <c r="J10"/>
  <c r="J15"/>
  <c r="J20"/>
  <c r="J25"/>
  <c r="J30"/>
  <c r="J35"/>
  <c r="J40"/>
  <c r="J45"/>
  <c r="L10"/>
  <c r="L15"/>
  <c r="L20"/>
  <c r="L25"/>
  <c r="L30"/>
  <c r="P30" s="1"/>
  <c r="T30" s="1"/>
  <c r="L35"/>
  <c r="L40"/>
  <c r="P40" s="1"/>
  <c r="T40" s="1"/>
  <c r="L45"/>
  <c r="P45" s="1"/>
  <c r="T45" s="1"/>
  <c r="I70" i="86"/>
  <c r="M70"/>
  <c r="Q70" s="1"/>
  <c r="L70"/>
  <c r="J70"/>
  <c r="J66" i="93"/>
  <c r="I73" i="86"/>
  <c r="J69"/>
  <c r="I69"/>
  <c r="L69"/>
  <c r="N69" i="93"/>
  <c r="R69" s="1"/>
  <c r="L69"/>
  <c r="J69"/>
  <c r="O106" i="84"/>
  <c r="S106" s="1"/>
  <c r="O101"/>
  <c r="S101" s="1"/>
  <c r="O96"/>
  <c r="S96" s="1"/>
  <c r="O91"/>
  <c r="S91" s="1"/>
  <c r="M106"/>
  <c r="Q106" s="1"/>
  <c r="M101"/>
  <c r="Q101" s="1"/>
  <c r="M96"/>
  <c r="Q96" s="1"/>
  <c r="M91"/>
  <c r="Q91" s="1"/>
  <c r="N107"/>
  <c r="R107" s="1"/>
  <c r="N102"/>
  <c r="R102" s="1"/>
  <c r="N97"/>
  <c r="R97" s="1"/>
  <c r="N92"/>
  <c r="R92" s="1"/>
  <c r="M107"/>
  <c r="Q107" s="1"/>
  <c r="M102"/>
  <c r="Q102" s="1"/>
  <c r="M97"/>
  <c r="Q97" s="1"/>
  <c r="M92"/>
  <c r="Q92" s="1"/>
  <c r="I68" i="86"/>
  <c r="I64" i="93"/>
  <c r="M64"/>
  <c r="Q64" s="1"/>
  <c r="L64"/>
  <c r="E86" i="149" s="1"/>
  <c r="J64" i="93"/>
  <c r="L63"/>
  <c r="I67" i="86"/>
  <c r="L66"/>
  <c r="J66"/>
  <c r="I65" i="93"/>
  <c r="L65"/>
  <c r="L62"/>
  <c r="N67" i="86"/>
  <c r="R67" s="1"/>
  <c r="L67"/>
  <c r="J67"/>
  <c r="I65"/>
  <c r="M65"/>
  <c r="Q65" s="1"/>
  <c r="L65"/>
  <c r="J65"/>
  <c r="I61" i="93"/>
  <c r="J61"/>
  <c r="J63"/>
  <c r="I63"/>
  <c r="N63"/>
  <c r="R63" s="1"/>
  <c r="M60"/>
  <c r="Q60" s="1"/>
  <c r="L59"/>
  <c r="I86" i="86"/>
  <c r="I81"/>
  <c r="I76"/>
  <c r="I71"/>
  <c r="I66"/>
  <c r="M108"/>
  <c r="Q108" s="1"/>
  <c r="M103"/>
  <c r="Q103" s="1"/>
  <c r="M98"/>
  <c r="Q98" s="1"/>
  <c r="M93"/>
  <c r="Q93" s="1"/>
  <c r="M88"/>
  <c r="Q88" s="1"/>
  <c r="M83"/>
  <c r="Q83" s="1"/>
  <c r="M78"/>
  <c r="Q78" s="1"/>
  <c r="M73"/>
  <c r="Q73" s="1"/>
  <c r="M68"/>
  <c r="Q68" s="1"/>
  <c r="L78"/>
  <c r="L88"/>
  <c r="N109"/>
  <c r="R109" s="1"/>
  <c r="N104"/>
  <c r="R104" s="1"/>
  <c r="N99"/>
  <c r="R99" s="1"/>
  <c r="N94"/>
  <c r="R94" s="1"/>
  <c r="N89"/>
  <c r="R89" s="1"/>
  <c r="N84"/>
  <c r="R84" s="1"/>
  <c r="N79"/>
  <c r="R79" s="1"/>
  <c r="N74"/>
  <c r="R74" s="1"/>
  <c r="N69"/>
  <c r="R69" s="1"/>
  <c r="L103"/>
  <c r="L98"/>
  <c r="P98" s="1"/>
  <c r="T98" s="1"/>
  <c r="L93"/>
  <c r="L83"/>
  <c r="L73"/>
  <c r="L68"/>
  <c r="J108"/>
  <c r="J103"/>
  <c r="J98"/>
  <c r="J93"/>
  <c r="J88"/>
  <c r="J83"/>
  <c r="J78"/>
  <c r="J73"/>
  <c r="J68"/>
  <c r="I108"/>
  <c r="N110"/>
  <c r="R110" s="1"/>
  <c r="N105"/>
  <c r="R105" s="1"/>
  <c r="N100"/>
  <c r="R100" s="1"/>
  <c r="N95"/>
  <c r="R95" s="1"/>
  <c r="N90"/>
  <c r="R90" s="1"/>
  <c r="N85"/>
  <c r="R85" s="1"/>
  <c r="N80"/>
  <c r="R80" s="1"/>
  <c r="N75"/>
  <c r="R75" s="1"/>
  <c r="N70"/>
  <c r="R70" s="1"/>
  <c r="N65"/>
  <c r="R65" s="1"/>
  <c r="N111"/>
  <c r="R111" s="1"/>
  <c r="N96"/>
  <c r="R96" s="1"/>
  <c r="N81"/>
  <c r="R81" s="1"/>
  <c r="N76"/>
  <c r="R76" s="1"/>
  <c r="M111"/>
  <c r="Q111" s="1"/>
  <c r="M106"/>
  <c r="Q106" s="1"/>
  <c r="M101"/>
  <c r="Q101" s="1"/>
  <c r="M96"/>
  <c r="Q96" s="1"/>
  <c r="M91"/>
  <c r="Q91" s="1"/>
  <c r="M86"/>
  <c r="Q86" s="1"/>
  <c r="M81"/>
  <c r="Q81" s="1"/>
  <c r="M76"/>
  <c r="Q76" s="1"/>
  <c r="M71"/>
  <c r="Q71" s="1"/>
  <c r="M66"/>
  <c r="Q66" s="1"/>
  <c r="N86"/>
  <c r="R86" s="1"/>
  <c r="N71"/>
  <c r="R71" s="1"/>
  <c r="N66"/>
  <c r="R66" s="1"/>
  <c r="N106"/>
  <c r="R106" s="1"/>
  <c r="N101"/>
  <c r="R101" s="1"/>
  <c r="N91"/>
  <c r="R91" s="1"/>
  <c r="M58" i="93"/>
  <c r="Q58" s="1"/>
  <c r="J58"/>
  <c r="J77"/>
  <c r="J72"/>
  <c r="J67"/>
  <c r="J62"/>
  <c r="I77"/>
  <c r="I72"/>
  <c r="I67"/>
  <c r="I62"/>
  <c r="O75"/>
  <c r="S75" s="1"/>
  <c r="O70"/>
  <c r="S70" s="1"/>
  <c r="O65"/>
  <c r="S65" s="1"/>
  <c r="O60"/>
  <c r="S60" s="1"/>
  <c r="N75"/>
  <c r="R75" s="1"/>
  <c r="N70"/>
  <c r="R70" s="1"/>
  <c r="N65"/>
  <c r="R65" s="1"/>
  <c r="N60"/>
  <c r="R60" s="1"/>
  <c r="N76"/>
  <c r="R76" s="1"/>
  <c r="N71"/>
  <c r="R71" s="1"/>
  <c r="N66"/>
  <c r="R66" s="1"/>
  <c r="N61"/>
  <c r="R61" s="1"/>
  <c r="L76"/>
  <c r="L71"/>
  <c r="L66"/>
  <c r="L61"/>
  <c r="L57"/>
  <c r="I57"/>
  <c r="N57"/>
  <c r="R57" s="1"/>
  <c r="J57"/>
  <c r="J56"/>
  <c r="L54"/>
  <c r="P54" s="1"/>
  <c r="T54" s="1"/>
  <c r="L55"/>
  <c r="L53"/>
  <c r="M53"/>
  <c r="Q53" s="1"/>
  <c r="L56"/>
  <c r="I55"/>
  <c r="M56"/>
  <c r="Q56" s="1"/>
  <c r="J55"/>
  <c r="I56"/>
  <c r="N59"/>
  <c r="R59" s="1"/>
  <c r="N54"/>
  <c r="R54" s="1"/>
  <c r="D50" i="85"/>
  <c r="F50"/>
  <c r="N50" s="1"/>
  <c r="R50" s="1"/>
  <c r="H50"/>
  <c r="O50" s="1"/>
  <c r="S50" s="1"/>
  <c r="K50"/>
  <c r="D51"/>
  <c r="F51"/>
  <c r="N51" s="1"/>
  <c r="R51" s="1"/>
  <c r="H51"/>
  <c r="O51" s="1"/>
  <c r="S51" s="1"/>
  <c r="K51"/>
  <c r="D52"/>
  <c r="F52"/>
  <c r="H52"/>
  <c r="O52" s="1"/>
  <c r="S52" s="1"/>
  <c r="K52"/>
  <c r="D53"/>
  <c r="F53"/>
  <c r="N53" s="1"/>
  <c r="R53" s="1"/>
  <c r="H53"/>
  <c r="O53" s="1"/>
  <c r="S53" s="1"/>
  <c r="K53"/>
  <c r="D54"/>
  <c r="F54"/>
  <c r="N54" s="1"/>
  <c r="R54" s="1"/>
  <c r="H54"/>
  <c r="O54" s="1"/>
  <c r="S54" s="1"/>
  <c r="K54"/>
  <c r="D55"/>
  <c r="F55"/>
  <c r="N55" s="1"/>
  <c r="R55" s="1"/>
  <c r="H55"/>
  <c r="O55" s="1"/>
  <c r="S55" s="1"/>
  <c r="K55"/>
  <c r="D56"/>
  <c r="F56"/>
  <c r="H56"/>
  <c r="K56"/>
  <c r="D57"/>
  <c r="F57"/>
  <c r="N57" s="1"/>
  <c r="R57" s="1"/>
  <c r="H57"/>
  <c r="O57" s="1"/>
  <c r="S57" s="1"/>
  <c r="K57"/>
  <c r="D58"/>
  <c r="F58"/>
  <c r="N58" s="1"/>
  <c r="R58" s="1"/>
  <c r="H58"/>
  <c r="O58" s="1"/>
  <c r="S58" s="1"/>
  <c r="K58"/>
  <c r="D59"/>
  <c r="F59"/>
  <c r="N59" s="1"/>
  <c r="R59" s="1"/>
  <c r="H59"/>
  <c r="O59" s="1"/>
  <c r="S59" s="1"/>
  <c r="K59"/>
  <c r="D60"/>
  <c r="M60" s="1"/>
  <c r="Q60" s="1"/>
  <c r="F60"/>
  <c r="H60"/>
  <c r="O60" s="1"/>
  <c r="S60" s="1"/>
  <c r="K60"/>
  <c r="D61"/>
  <c r="F61"/>
  <c r="H61"/>
  <c r="O61" s="1"/>
  <c r="S61" s="1"/>
  <c r="K61"/>
  <c r="D62"/>
  <c r="M62" s="1"/>
  <c r="Q62" s="1"/>
  <c r="F62"/>
  <c r="N62" s="1"/>
  <c r="R62" s="1"/>
  <c r="H62"/>
  <c r="O62" s="1"/>
  <c r="S62" s="1"/>
  <c r="K62"/>
  <c r="D63"/>
  <c r="F63"/>
  <c r="N63" s="1"/>
  <c r="R63" s="1"/>
  <c r="H63"/>
  <c r="O63" s="1"/>
  <c r="S63" s="1"/>
  <c r="K63"/>
  <c r="D64"/>
  <c r="M64" s="1"/>
  <c r="Q64" s="1"/>
  <c r="F64"/>
  <c r="N64" s="1"/>
  <c r="R64" s="1"/>
  <c r="H64"/>
  <c r="AU4" s="1"/>
  <c r="T5" i="126" s="1"/>
  <c r="K64" i="85"/>
  <c r="D65"/>
  <c r="M65" s="1"/>
  <c r="Q65" s="1"/>
  <c r="F65"/>
  <c r="H65"/>
  <c r="O65" s="1"/>
  <c r="S65" s="1"/>
  <c r="K65"/>
  <c r="D66"/>
  <c r="F66"/>
  <c r="N66" s="1"/>
  <c r="R66" s="1"/>
  <c r="H66"/>
  <c r="O66" s="1"/>
  <c r="S66" s="1"/>
  <c r="K66"/>
  <c r="D67"/>
  <c r="F67"/>
  <c r="N67" s="1"/>
  <c r="R67" s="1"/>
  <c r="H67"/>
  <c r="O67" s="1"/>
  <c r="S67" s="1"/>
  <c r="K67"/>
  <c r="D68"/>
  <c r="F68"/>
  <c r="N68" s="1"/>
  <c r="R68" s="1"/>
  <c r="H68"/>
  <c r="O68" s="1"/>
  <c r="S68" s="1"/>
  <c r="K68"/>
  <c r="D69"/>
  <c r="F69"/>
  <c r="N69" s="1"/>
  <c r="R69" s="1"/>
  <c r="H69"/>
  <c r="O69" s="1"/>
  <c r="S69" s="1"/>
  <c r="K69"/>
  <c r="D70"/>
  <c r="M70" s="1"/>
  <c r="Q70" s="1"/>
  <c r="F70"/>
  <c r="H70"/>
  <c r="O70" s="1"/>
  <c r="S70" s="1"/>
  <c r="K70"/>
  <c r="D71"/>
  <c r="F71"/>
  <c r="N71" s="1"/>
  <c r="R71" s="1"/>
  <c r="H71"/>
  <c r="O71" s="1"/>
  <c r="S71" s="1"/>
  <c r="K71"/>
  <c r="D72"/>
  <c r="F72"/>
  <c r="H72"/>
  <c r="O72" s="1"/>
  <c r="S72" s="1"/>
  <c r="K72"/>
  <c r="D73"/>
  <c r="F73"/>
  <c r="N73" s="1"/>
  <c r="R73" s="1"/>
  <c r="H73"/>
  <c r="O73" s="1"/>
  <c r="S73" s="1"/>
  <c r="K73"/>
  <c r="D74"/>
  <c r="F74"/>
  <c r="H74"/>
  <c r="O74" s="1"/>
  <c r="S74" s="1"/>
  <c r="K74"/>
  <c r="D75"/>
  <c r="F75"/>
  <c r="N75" s="1"/>
  <c r="R75" s="1"/>
  <c r="H75"/>
  <c r="O75" s="1"/>
  <c r="S75" s="1"/>
  <c r="K75"/>
  <c r="D76"/>
  <c r="F76"/>
  <c r="N76" s="1"/>
  <c r="R76" s="1"/>
  <c r="H76"/>
  <c r="O76" s="1"/>
  <c r="S76" s="1"/>
  <c r="K76"/>
  <c r="D77"/>
  <c r="F77"/>
  <c r="N77" s="1"/>
  <c r="R77" s="1"/>
  <c r="H77"/>
  <c r="O77" s="1"/>
  <c r="S77" s="1"/>
  <c r="K77"/>
  <c r="D78"/>
  <c r="F78"/>
  <c r="H78"/>
  <c r="O78" s="1"/>
  <c r="S78" s="1"/>
  <c r="K78"/>
  <c r="D79"/>
  <c r="F79"/>
  <c r="N79" s="1"/>
  <c r="R79" s="1"/>
  <c r="H79"/>
  <c r="O79" s="1"/>
  <c r="S79" s="1"/>
  <c r="K79"/>
  <c r="D80"/>
  <c r="F80"/>
  <c r="N80" s="1"/>
  <c r="R80" s="1"/>
  <c r="H80"/>
  <c r="O80" s="1"/>
  <c r="S80" s="1"/>
  <c r="K80"/>
  <c r="D81"/>
  <c r="M81" s="1"/>
  <c r="Q81" s="1"/>
  <c r="F81"/>
  <c r="H81"/>
  <c r="O81" s="1"/>
  <c r="S81" s="1"/>
  <c r="K81"/>
  <c r="D82"/>
  <c r="F82"/>
  <c r="H82"/>
  <c r="O82" s="1"/>
  <c r="S82" s="1"/>
  <c r="K82"/>
  <c r="D83"/>
  <c r="F83"/>
  <c r="N83" s="1"/>
  <c r="R83" s="1"/>
  <c r="H83"/>
  <c r="O83" s="1"/>
  <c r="S83" s="1"/>
  <c r="K83"/>
  <c r="D84"/>
  <c r="F84"/>
  <c r="H84"/>
  <c r="O84" s="1"/>
  <c r="S84" s="1"/>
  <c r="K84"/>
  <c r="D85"/>
  <c r="F85"/>
  <c r="N85" s="1"/>
  <c r="R85" s="1"/>
  <c r="H85"/>
  <c r="O85" s="1"/>
  <c r="S85" s="1"/>
  <c r="K85"/>
  <c r="D86"/>
  <c r="F86"/>
  <c r="N86" s="1"/>
  <c r="R86" s="1"/>
  <c r="H86"/>
  <c r="O86" s="1"/>
  <c r="S86" s="1"/>
  <c r="K86"/>
  <c r="D87"/>
  <c r="F87"/>
  <c r="N87" s="1"/>
  <c r="R87" s="1"/>
  <c r="H87"/>
  <c r="O87" s="1"/>
  <c r="S87" s="1"/>
  <c r="K87"/>
  <c r="D45" i="86"/>
  <c r="F45"/>
  <c r="N45" s="1"/>
  <c r="R45" s="1"/>
  <c r="H45"/>
  <c r="O45" s="1"/>
  <c r="S45" s="1"/>
  <c r="K45"/>
  <c r="D46"/>
  <c r="F46"/>
  <c r="N46" s="1"/>
  <c r="R46" s="1"/>
  <c r="H46"/>
  <c r="O46" s="1"/>
  <c r="S46" s="1"/>
  <c r="K46"/>
  <c r="D47"/>
  <c r="F47"/>
  <c r="H47"/>
  <c r="O47" s="1"/>
  <c r="S47" s="1"/>
  <c r="K47"/>
  <c r="D48"/>
  <c r="F48"/>
  <c r="N48" s="1"/>
  <c r="R48" s="1"/>
  <c r="H48"/>
  <c r="O48" s="1"/>
  <c r="S48" s="1"/>
  <c r="K48"/>
  <c r="D49"/>
  <c r="F49"/>
  <c r="N49" s="1"/>
  <c r="R49" s="1"/>
  <c r="H49"/>
  <c r="O49" s="1"/>
  <c r="S49" s="1"/>
  <c r="K49"/>
  <c r="D50"/>
  <c r="F50"/>
  <c r="N50" s="1"/>
  <c r="R50" s="1"/>
  <c r="H50"/>
  <c r="O50" s="1"/>
  <c r="S50" s="1"/>
  <c r="K50"/>
  <c r="D51"/>
  <c r="F51"/>
  <c r="N51" s="1"/>
  <c r="R51" s="1"/>
  <c r="H51"/>
  <c r="O51" s="1"/>
  <c r="S51" s="1"/>
  <c r="K51"/>
  <c r="D52"/>
  <c r="M52" s="1"/>
  <c r="Q52" s="1"/>
  <c r="F52"/>
  <c r="N52" s="1"/>
  <c r="R52" s="1"/>
  <c r="H52"/>
  <c r="O52" s="1"/>
  <c r="S52" s="1"/>
  <c r="K52"/>
  <c r="D53"/>
  <c r="F53"/>
  <c r="H53"/>
  <c r="O53" s="1"/>
  <c r="S53" s="1"/>
  <c r="K53"/>
  <c r="D54"/>
  <c r="F54"/>
  <c r="N54" s="1"/>
  <c r="R54" s="1"/>
  <c r="H54"/>
  <c r="O54" s="1"/>
  <c r="S54" s="1"/>
  <c r="K54"/>
  <c r="D55"/>
  <c r="F55"/>
  <c r="N55" s="1"/>
  <c r="R55" s="1"/>
  <c r="H55"/>
  <c r="O55" s="1"/>
  <c r="S55" s="1"/>
  <c r="K55"/>
  <c r="D56"/>
  <c r="M56" s="1"/>
  <c r="Q56" s="1"/>
  <c r="F56"/>
  <c r="H56"/>
  <c r="O56" s="1"/>
  <c r="S56" s="1"/>
  <c r="K56"/>
  <c r="D57"/>
  <c r="F57"/>
  <c r="N57" s="1"/>
  <c r="R57" s="1"/>
  <c r="H57"/>
  <c r="O57" s="1"/>
  <c r="S57" s="1"/>
  <c r="K57"/>
  <c r="D58"/>
  <c r="F58"/>
  <c r="N58" s="1"/>
  <c r="R58" s="1"/>
  <c r="H58"/>
  <c r="O58" s="1"/>
  <c r="S58" s="1"/>
  <c r="K58"/>
  <c r="D59"/>
  <c r="M59" s="1"/>
  <c r="Q59" s="1"/>
  <c r="F59"/>
  <c r="N59" s="1"/>
  <c r="R59" s="1"/>
  <c r="H59"/>
  <c r="O59" s="1"/>
  <c r="S59" s="1"/>
  <c r="K59"/>
  <c r="D60"/>
  <c r="M60" s="1"/>
  <c r="Q60" s="1"/>
  <c r="F60"/>
  <c r="H60"/>
  <c r="O60" s="1"/>
  <c r="S60" s="1"/>
  <c r="K60"/>
  <c r="D61"/>
  <c r="F61"/>
  <c r="H61"/>
  <c r="O61" s="1"/>
  <c r="S61" s="1"/>
  <c r="K61"/>
  <c r="D62"/>
  <c r="F62"/>
  <c r="N62" s="1"/>
  <c r="R62" s="1"/>
  <c r="H62"/>
  <c r="O62" s="1"/>
  <c r="S62" s="1"/>
  <c r="K62"/>
  <c r="D63"/>
  <c r="M63" s="1"/>
  <c r="Q63" s="1"/>
  <c r="F63"/>
  <c r="N63" s="1"/>
  <c r="R63" s="1"/>
  <c r="H63"/>
  <c r="O63" s="1"/>
  <c r="S63" s="1"/>
  <c r="K63"/>
  <c r="D64"/>
  <c r="F64"/>
  <c r="H64"/>
  <c r="K64"/>
  <c r="D42" i="85"/>
  <c r="AC11" i="126" l="1"/>
  <c r="AD11" s="1"/>
  <c r="AC17"/>
  <c r="AD17" s="1"/>
  <c r="P73" i="86"/>
  <c r="T73" s="1"/>
  <c r="D92" i="149"/>
  <c r="P118" i="85"/>
  <c r="T118" s="1"/>
  <c r="C124" i="149"/>
  <c r="P82" i="86"/>
  <c r="T82" s="1"/>
  <c r="D102" i="149"/>
  <c r="P80" i="93"/>
  <c r="T80" s="1"/>
  <c r="E104" i="149"/>
  <c r="P109" i="84"/>
  <c r="T109" s="1"/>
  <c r="F111" i="149"/>
  <c r="P120" i="84"/>
  <c r="T120" s="1"/>
  <c r="F118" i="149"/>
  <c r="P111" i="84"/>
  <c r="T111" s="1"/>
  <c r="F113" i="149"/>
  <c r="P117" i="84"/>
  <c r="T117" s="1"/>
  <c r="F116" i="149"/>
  <c r="P95" i="84"/>
  <c r="T95" s="1"/>
  <c r="F98" i="149"/>
  <c r="P83" i="86"/>
  <c r="T83" s="1"/>
  <c r="D103" i="149"/>
  <c r="P12" i="109"/>
  <c r="T12" s="1"/>
  <c r="G93" i="149"/>
  <c r="P21" i="109"/>
  <c r="T21" s="1"/>
  <c r="G103" i="149"/>
  <c r="P68" i="93"/>
  <c r="T68" s="1"/>
  <c r="E91" i="149"/>
  <c r="P74" i="86"/>
  <c r="T74" s="1"/>
  <c r="D93" i="149"/>
  <c r="P85" i="93"/>
  <c r="T85" s="1"/>
  <c r="E109" i="149"/>
  <c r="P119" i="84"/>
  <c r="T119" s="1"/>
  <c r="F117" i="149"/>
  <c r="P152" i="84"/>
  <c r="T152" s="1"/>
  <c r="F134" i="149"/>
  <c r="P93" i="84"/>
  <c r="T93" s="1"/>
  <c r="F96" i="149"/>
  <c r="P31" i="109"/>
  <c r="T31" s="1"/>
  <c r="G111" i="149"/>
  <c r="P24" i="109"/>
  <c r="T24" s="1"/>
  <c r="G106" i="149"/>
  <c r="P73" i="93"/>
  <c r="T73" s="1"/>
  <c r="E96" i="149"/>
  <c r="P75" i="93"/>
  <c r="T75" s="1"/>
  <c r="E98" i="149"/>
  <c r="P146" i="84"/>
  <c r="T146" s="1"/>
  <c r="F131" i="149"/>
  <c r="P76" i="86"/>
  <c r="T76" s="1"/>
  <c r="D95" i="149"/>
  <c r="P93" i="86"/>
  <c r="T93" s="1"/>
  <c r="D111" i="149"/>
  <c r="P70" i="93"/>
  <c r="T70" s="1"/>
  <c r="E93" i="149"/>
  <c r="P105" i="85"/>
  <c r="T105" s="1"/>
  <c r="C117" i="149"/>
  <c r="P84" i="86"/>
  <c r="T84" s="1"/>
  <c r="D104" i="149"/>
  <c r="P89" i="86"/>
  <c r="T89" s="1"/>
  <c r="D109" i="149"/>
  <c r="P150" i="84"/>
  <c r="T150" s="1"/>
  <c r="F133" i="149"/>
  <c r="P115" i="84"/>
  <c r="T115" s="1"/>
  <c r="F115" i="149"/>
  <c r="P69" i="86"/>
  <c r="T69" s="1"/>
  <c r="D87" i="149"/>
  <c r="P67" i="86"/>
  <c r="T67" s="1"/>
  <c r="D85" i="149"/>
  <c r="P103" i="86"/>
  <c r="T103" s="1"/>
  <c r="D117" i="149"/>
  <c r="P62" i="93"/>
  <c r="T62" s="1"/>
  <c r="E83" i="149"/>
  <c r="P77" i="86"/>
  <c r="T77" s="1"/>
  <c r="D96" i="149"/>
  <c r="P94" i="84"/>
  <c r="T94" s="1"/>
  <c r="F97" i="149"/>
  <c r="P79" i="86"/>
  <c r="T79" s="1"/>
  <c r="D98" i="149"/>
  <c r="P97" i="84"/>
  <c r="T97" s="1"/>
  <c r="F101" i="149"/>
  <c r="P99" i="84"/>
  <c r="T99" s="1"/>
  <c r="F103" i="149"/>
  <c r="P132" i="84"/>
  <c r="T132" s="1"/>
  <c r="F124" i="149"/>
  <c r="P99" i="85"/>
  <c r="T99" s="1"/>
  <c r="C114" i="149"/>
  <c r="P58" i="93"/>
  <c r="T58" s="1"/>
  <c r="E79" i="149"/>
  <c r="P53" i="93"/>
  <c r="T53" s="1"/>
  <c r="E75" i="149"/>
  <c r="P65" i="93"/>
  <c r="T65" s="1"/>
  <c r="E87" i="149"/>
  <c r="P11" i="109"/>
  <c r="T11" s="1"/>
  <c r="G92" i="149"/>
  <c r="P96" i="85"/>
  <c r="T96" s="1"/>
  <c r="C112" i="149"/>
  <c r="P110" i="85"/>
  <c r="T110" s="1"/>
  <c r="C120" i="149"/>
  <c r="P77" i="93"/>
  <c r="T77" s="1"/>
  <c r="E101" i="149"/>
  <c r="P103" i="84"/>
  <c r="T103" s="1"/>
  <c r="F107" i="149"/>
  <c r="P156" i="84"/>
  <c r="T156" s="1"/>
  <c r="F136" i="149"/>
  <c r="P134" i="84"/>
  <c r="T134" s="1"/>
  <c r="F125" i="149"/>
  <c r="P55" i="93"/>
  <c r="T55" s="1"/>
  <c r="E76" i="149"/>
  <c r="P70" i="86"/>
  <c r="T70" s="1"/>
  <c r="D89" i="149"/>
  <c r="P41" i="109"/>
  <c r="T41" s="1"/>
  <c r="G117" i="149"/>
  <c r="P74" i="93"/>
  <c r="T74" s="1"/>
  <c r="E97" i="149"/>
  <c r="P101" i="85"/>
  <c r="T101" s="1"/>
  <c r="C115" i="149"/>
  <c r="P101" i="86"/>
  <c r="T101" s="1"/>
  <c r="D116" i="149"/>
  <c r="P110" i="86"/>
  <c r="T110" s="1"/>
  <c r="D121" i="149"/>
  <c r="P19" i="109"/>
  <c r="T19" s="1"/>
  <c r="G101" i="149"/>
  <c r="P67" i="93"/>
  <c r="T67" s="1"/>
  <c r="E90" i="149"/>
  <c r="P91" i="84"/>
  <c r="T91" s="1"/>
  <c r="F94" i="149"/>
  <c r="P106" i="85"/>
  <c r="T106" s="1"/>
  <c r="C118" i="149"/>
  <c r="P81" i="86"/>
  <c r="T81" s="1"/>
  <c r="D101" i="149"/>
  <c r="P102" i="84"/>
  <c r="T102" s="1"/>
  <c r="F106" i="149"/>
  <c r="P105" i="84"/>
  <c r="T105" s="1"/>
  <c r="F109" i="149"/>
  <c r="P91" i="85"/>
  <c r="T91" s="1"/>
  <c r="C109" i="149"/>
  <c r="P94" i="86"/>
  <c r="T94" s="1"/>
  <c r="D112" i="149"/>
  <c r="P66" i="86"/>
  <c r="T66" s="1"/>
  <c r="D83" i="149"/>
  <c r="P72" i="93"/>
  <c r="T72" s="1"/>
  <c r="E95" i="149"/>
  <c r="P72" i="86"/>
  <c r="T72" s="1"/>
  <c r="D91" i="149"/>
  <c r="P113" i="84"/>
  <c r="T113" s="1"/>
  <c r="F114" i="149"/>
  <c r="P42" i="109"/>
  <c r="T42" s="1"/>
  <c r="G118" i="149"/>
  <c r="P29" i="109"/>
  <c r="T29" s="1"/>
  <c r="G110" i="149"/>
  <c r="P116" i="85"/>
  <c r="T116" s="1"/>
  <c r="C123" i="149"/>
  <c r="P18" i="109"/>
  <c r="T18" s="1"/>
  <c r="G100" i="149"/>
  <c r="P83" i="93"/>
  <c r="T83" s="1"/>
  <c r="E107" i="149"/>
  <c r="P104" i="86"/>
  <c r="T104" s="1"/>
  <c r="D118" i="149"/>
  <c r="P114" i="85"/>
  <c r="T114" s="1"/>
  <c r="C122" i="149"/>
  <c r="P59" i="93"/>
  <c r="T59" s="1"/>
  <c r="E80" i="149"/>
  <c r="P63" i="93"/>
  <c r="T63" s="1"/>
  <c r="E85" i="149"/>
  <c r="P71" i="86"/>
  <c r="T71" s="1"/>
  <c r="D90" i="149"/>
  <c r="P79" i="93"/>
  <c r="T79" s="1"/>
  <c r="E103" i="149"/>
  <c r="P86" i="86"/>
  <c r="T86" s="1"/>
  <c r="D106" i="149"/>
  <c r="P142" i="84"/>
  <c r="T142" s="1"/>
  <c r="F129" i="149"/>
  <c r="P60" i="93"/>
  <c r="T60" s="1"/>
  <c r="E81" i="149"/>
  <c r="P144" i="84"/>
  <c r="T144" s="1"/>
  <c r="F130" i="149"/>
  <c r="P35" i="109"/>
  <c r="T35" s="1"/>
  <c r="G114" i="149"/>
  <c r="P37" i="109"/>
  <c r="T37" s="1"/>
  <c r="G115" i="149"/>
  <c r="P26" i="109"/>
  <c r="T26" s="1"/>
  <c r="G108" i="149"/>
  <c r="P89" i="84"/>
  <c r="T89" s="1"/>
  <c r="F92" i="149"/>
  <c r="P89" i="85"/>
  <c r="T89" s="1"/>
  <c r="C107" i="149"/>
  <c r="P91" i="86"/>
  <c r="T91" s="1"/>
  <c r="D110" i="149"/>
  <c r="P106" i="86"/>
  <c r="T106" s="1"/>
  <c r="D119" i="149"/>
  <c r="P108" i="86"/>
  <c r="T108" s="1"/>
  <c r="D120" i="149"/>
  <c r="P140" i="84"/>
  <c r="T140" s="1"/>
  <c r="F128" i="149"/>
  <c r="P57" i="93"/>
  <c r="T57" s="1"/>
  <c r="E78" i="149"/>
  <c r="P33" i="109"/>
  <c r="T33" s="1"/>
  <c r="G113" i="149"/>
  <c r="P96" i="84"/>
  <c r="T96" s="1"/>
  <c r="F100" i="149"/>
  <c r="P98" i="84"/>
  <c r="T98" s="1"/>
  <c r="F102" i="149"/>
  <c r="P138" i="84"/>
  <c r="T138" s="1"/>
  <c r="F127" i="149"/>
  <c r="P101" i="84"/>
  <c r="T101" s="1"/>
  <c r="F105" i="149"/>
  <c r="P87" i="86"/>
  <c r="T87" s="1"/>
  <c r="D107" i="149"/>
  <c r="P32" i="109"/>
  <c r="T32" s="1"/>
  <c r="G112" i="149"/>
  <c r="P75" i="86"/>
  <c r="T75" s="1"/>
  <c r="D94" i="149"/>
  <c r="P107" i="84"/>
  <c r="T107" s="1"/>
  <c r="F110" i="149"/>
  <c r="P90" i="85"/>
  <c r="T90" s="1"/>
  <c r="C108" i="149"/>
  <c r="P122" i="84"/>
  <c r="T122" s="1"/>
  <c r="F119" i="149"/>
  <c r="P61" i="93"/>
  <c r="T61" s="1"/>
  <c r="E82" i="149"/>
  <c r="P25" i="109"/>
  <c r="T25" s="1"/>
  <c r="G107" i="149"/>
  <c r="P14" i="109"/>
  <c r="T14" s="1"/>
  <c r="G95" i="149"/>
  <c r="P16" i="109"/>
  <c r="T16" s="1"/>
  <c r="G97" i="149"/>
  <c r="P66" i="93"/>
  <c r="T66" s="1"/>
  <c r="E89" i="149"/>
  <c r="P88" i="86"/>
  <c r="T88" s="1"/>
  <c r="D108" i="149"/>
  <c r="P20" i="109"/>
  <c r="T20" s="1"/>
  <c r="G102" i="149"/>
  <c r="P13" i="109"/>
  <c r="T13" s="1"/>
  <c r="G94" i="149"/>
  <c r="P82" i="93"/>
  <c r="T82" s="1"/>
  <c r="E106" i="149"/>
  <c r="P97" i="85"/>
  <c r="T97" s="1"/>
  <c r="C113" i="149"/>
  <c r="P148" i="84"/>
  <c r="T148" s="1"/>
  <c r="F132" i="149"/>
  <c r="P88" i="85"/>
  <c r="T88" s="1"/>
  <c r="C106" i="149"/>
  <c r="P84" i="93"/>
  <c r="T84" s="1"/>
  <c r="E108" i="149"/>
  <c r="P56" i="93"/>
  <c r="T56" s="1"/>
  <c r="E77" i="149"/>
  <c r="P71" i="93"/>
  <c r="T71" s="1"/>
  <c r="E94" i="149"/>
  <c r="P78" i="86"/>
  <c r="T78" s="1"/>
  <c r="D97" i="149"/>
  <c r="P15" i="109"/>
  <c r="T15" s="1"/>
  <c r="G96" i="149"/>
  <c r="P27" i="109"/>
  <c r="T27" s="1"/>
  <c r="G109" i="149"/>
  <c r="P93" i="85"/>
  <c r="T93" s="1"/>
  <c r="C110" i="149"/>
  <c r="P78" i="93"/>
  <c r="T78" s="1"/>
  <c r="E102" i="149"/>
  <c r="P104" i="84"/>
  <c r="T104" s="1"/>
  <c r="F108" i="149"/>
  <c r="P97" i="86"/>
  <c r="T97" s="1"/>
  <c r="D114" i="149"/>
  <c r="P44" i="109"/>
  <c r="T44" s="1"/>
  <c r="G119" i="149"/>
  <c r="P76" i="93"/>
  <c r="T76" s="1"/>
  <c r="E100" i="149"/>
  <c r="P10" i="109"/>
  <c r="T10" s="1"/>
  <c r="G91" i="149"/>
  <c r="P80" i="86"/>
  <c r="T80" s="1"/>
  <c r="D100" i="149"/>
  <c r="P81" i="93"/>
  <c r="T81" s="1"/>
  <c r="E105" i="149"/>
  <c r="P99" i="86"/>
  <c r="T99" s="1"/>
  <c r="D115" i="149"/>
  <c r="P154" i="84"/>
  <c r="T154" s="1"/>
  <c r="F135" i="149"/>
  <c r="P22" i="109"/>
  <c r="T22" s="1"/>
  <c r="G104" i="149"/>
  <c r="P39" i="109"/>
  <c r="T39" s="1"/>
  <c r="G116" i="149"/>
  <c r="P90" i="84"/>
  <c r="T90" s="1"/>
  <c r="F93" i="149"/>
  <c r="P92" i="84"/>
  <c r="T92" s="1"/>
  <c r="F95" i="149"/>
  <c r="P103" i="85"/>
  <c r="T103" s="1"/>
  <c r="C116" i="149"/>
  <c r="P112" i="85"/>
  <c r="T112" s="1"/>
  <c r="C121" i="149"/>
  <c r="P126" i="84"/>
  <c r="T126" s="1"/>
  <c r="F121" i="149"/>
  <c r="P95" i="86"/>
  <c r="T95" s="1"/>
  <c r="D113" i="149"/>
  <c r="P110" i="84"/>
  <c r="T110" s="1"/>
  <c r="F112" i="149"/>
  <c r="P65" i="86"/>
  <c r="T65" s="1"/>
  <c r="D82" i="149"/>
  <c r="P69" i="93"/>
  <c r="T69" s="1"/>
  <c r="E92" i="149"/>
  <c r="P88" i="84"/>
  <c r="T88" s="1"/>
  <c r="F91" i="149"/>
  <c r="P108" i="85"/>
  <c r="T108" s="1"/>
  <c r="C119" i="149"/>
  <c r="P136" i="84"/>
  <c r="T136" s="1"/>
  <c r="F126" i="149"/>
  <c r="P124" i="84"/>
  <c r="T124" s="1"/>
  <c r="F120" i="149"/>
  <c r="P68" i="86"/>
  <c r="T68" s="1"/>
  <c r="D86" i="149"/>
  <c r="P17" i="109"/>
  <c r="T17" s="1"/>
  <c r="G98" i="149"/>
  <c r="P48" i="109"/>
  <c r="T48" s="1"/>
  <c r="G121" i="149"/>
  <c r="P23" i="109"/>
  <c r="T23" s="1"/>
  <c r="G105" i="149"/>
  <c r="P95" i="85"/>
  <c r="T95" s="1"/>
  <c r="C111" i="149"/>
  <c r="P100" i="84"/>
  <c r="T100" s="1"/>
  <c r="F104" i="149"/>
  <c r="P85" i="86"/>
  <c r="T85" s="1"/>
  <c r="D105" i="149"/>
  <c r="AG8" i="93"/>
  <c r="AG3" i="109"/>
  <c r="W2" s="1"/>
  <c r="AG7"/>
  <c r="AG9"/>
  <c r="AG2"/>
  <c r="W1" s="1"/>
  <c r="AG4"/>
  <c r="W3" s="1"/>
  <c r="P46"/>
  <c r="T46" s="1"/>
  <c r="AR5"/>
  <c r="Q15" i="126" s="1"/>
  <c r="AQ5" i="109"/>
  <c r="P15" i="126" s="1"/>
  <c r="AP5" i="109"/>
  <c r="O15" i="126" s="1"/>
  <c r="AO5" i="109"/>
  <c r="N15" i="126" s="1"/>
  <c r="AN5" i="109"/>
  <c r="M15" i="126" s="1"/>
  <c r="AM5" i="109"/>
  <c r="L15" i="126" s="1"/>
  <c r="AI5" i="109"/>
  <c r="H15" i="126" s="1"/>
  <c r="AL5" i="109"/>
  <c r="K15" i="126" s="1"/>
  <c r="AK5" i="109"/>
  <c r="J15" i="126" s="1"/>
  <c r="AJ5" i="109"/>
  <c r="I15" i="126" s="1"/>
  <c r="AH5" i="109"/>
  <c r="G15" i="126" s="1"/>
  <c r="AU5" i="109"/>
  <c r="T15" i="126" s="1"/>
  <c r="AT5" i="109"/>
  <c r="S15" i="126" s="1"/>
  <c r="AS5" i="109"/>
  <c r="R15" i="126" s="1"/>
  <c r="AH6" i="109"/>
  <c r="G16" i="126" s="1"/>
  <c r="AU6" i="109"/>
  <c r="T16" i="126" s="1"/>
  <c r="AO6" i="109"/>
  <c r="N16" i="126" s="1"/>
  <c r="AT6" i="109"/>
  <c r="S16" i="126" s="1"/>
  <c r="AS6" i="109"/>
  <c r="R16" i="126" s="1"/>
  <c r="AR6" i="109"/>
  <c r="Q16" i="126" s="1"/>
  <c r="AQ6" i="109"/>
  <c r="P16" i="126" s="1"/>
  <c r="AP6" i="109"/>
  <c r="O16" i="126" s="1"/>
  <c r="AN6" i="109"/>
  <c r="M16" i="126" s="1"/>
  <c r="AM6" i="109"/>
  <c r="L16" i="126" s="1"/>
  <c r="AL6" i="109"/>
  <c r="K16" i="126" s="1"/>
  <c r="AI6" i="109"/>
  <c r="H16" i="126" s="1"/>
  <c r="AK6" i="109"/>
  <c r="J16" i="126" s="1"/>
  <c r="AJ6" i="109"/>
  <c r="I16" i="126" s="1"/>
  <c r="AG8" i="109"/>
  <c r="AG7" i="93"/>
  <c r="AG3"/>
  <c r="W2" s="1"/>
  <c r="AG4"/>
  <c r="W3" s="1"/>
  <c r="AG2"/>
  <c r="W1" s="1"/>
  <c r="AG9"/>
  <c r="AH6"/>
  <c r="G10" i="126" s="1"/>
  <c r="AT6" i="93"/>
  <c r="S10" i="126" s="1"/>
  <c r="AU6" i="93"/>
  <c r="T10" i="126" s="1"/>
  <c r="AS6" i="93"/>
  <c r="R10" i="126" s="1"/>
  <c r="AP6" i="93"/>
  <c r="O10" i="126" s="1"/>
  <c r="AO6" i="93"/>
  <c r="N10" i="126" s="1"/>
  <c r="AR6" i="93"/>
  <c r="Q10" i="126" s="1"/>
  <c r="AQ6" i="93"/>
  <c r="P10" i="126" s="1"/>
  <c r="AN6" i="93"/>
  <c r="M10" i="126" s="1"/>
  <c r="AM6" i="93"/>
  <c r="L10" i="126" s="1"/>
  <c r="AI6" i="93"/>
  <c r="H10" i="126" s="1"/>
  <c r="AL6" i="93"/>
  <c r="K10" i="126" s="1"/>
  <c r="AK6" i="93"/>
  <c r="J10" i="126" s="1"/>
  <c r="AJ6" i="93"/>
  <c r="I10" i="126" s="1"/>
  <c r="P64" i="93"/>
  <c r="T64" s="1"/>
  <c r="AU5"/>
  <c r="T9" i="126" s="1"/>
  <c r="AT5" i="93"/>
  <c r="S9" i="126" s="1"/>
  <c r="AR5" i="93"/>
  <c r="Q9" i="126" s="1"/>
  <c r="AQ5" i="93"/>
  <c r="P9" i="126" s="1"/>
  <c r="AO5" i="93"/>
  <c r="N9" i="126" s="1"/>
  <c r="AP5" i="93"/>
  <c r="O9" i="126" s="1"/>
  <c r="AN5" i="93"/>
  <c r="M9" i="126" s="1"/>
  <c r="AH5" i="93"/>
  <c r="G9" i="126" s="1"/>
  <c r="AM5" i="93"/>
  <c r="L9" i="126" s="1"/>
  <c r="AK5" i="93"/>
  <c r="J9" i="126" s="1"/>
  <c r="AL5" i="93"/>
  <c r="K9" i="126" s="1"/>
  <c r="AJ5" i="93"/>
  <c r="I9" i="126" s="1"/>
  <c r="AI5" i="93"/>
  <c r="H9" i="126" s="1"/>
  <c r="AS5" i="93"/>
  <c r="R9" i="126" s="1"/>
  <c r="O64" i="86"/>
  <c r="S64" s="1"/>
  <c r="AP4"/>
  <c r="O8" i="126" s="1"/>
  <c r="AO4" i="86"/>
  <c r="N8" i="126" s="1"/>
  <c r="AN4" i="86"/>
  <c r="M8" i="126" s="1"/>
  <c r="AM4" i="86"/>
  <c r="L8" i="126" s="1"/>
  <c r="AL4" i="86"/>
  <c r="K8" i="126" s="1"/>
  <c r="AI4" i="86"/>
  <c r="H8" i="126" s="1"/>
  <c r="AK4" i="86"/>
  <c r="J8" i="126" s="1"/>
  <c r="AJ4" i="86"/>
  <c r="I8" i="126" s="1"/>
  <c r="AH4" i="86"/>
  <c r="G8" i="126" s="1"/>
  <c r="AR4" i="86"/>
  <c r="Q8" i="126" s="1"/>
  <c r="AS4" i="86"/>
  <c r="R8" i="126" s="1"/>
  <c r="AU4" i="86"/>
  <c r="T8" i="126" s="1"/>
  <c r="AT4" i="86"/>
  <c r="S8" i="126" s="1"/>
  <c r="AQ4" i="86"/>
  <c r="P8" i="126" s="1"/>
  <c r="N64" i="86"/>
  <c r="R64" s="1"/>
  <c r="AK3"/>
  <c r="AJ3"/>
  <c r="AI3"/>
  <c r="AH3"/>
  <c r="AO3"/>
  <c r="AL3"/>
  <c r="AQ3"/>
  <c r="AN3"/>
  <c r="AU3"/>
  <c r="AS3"/>
  <c r="AT3"/>
  <c r="AR3"/>
  <c r="AM3"/>
  <c r="AP3"/>
  <c r="AU2"/>
  <c r="AS2"/>
  <c r="AI2"/>
  <c r="AT2"/>
  <c r="AP2"/>
  <c r="AK2"/>
  <c r="AR2"/>
  <c r="AQ2"/>
  <c r="AJ2"/>
  <c r="AN2"/>
  <c r="AO2"/>
  <c r="AM2"/>
  <c r="AL2"/>
  <c r="AH2"/>
  <c r="I81" i="85"/>
  <c r="L60"/>
  <c r="J54" i="86"/>
  <c r="I51" i="85"/>
  <c r="AR2"/>
  <c r="AS2"/>
  <c r="AT2"/>
  <c r="AU2"/>
  <c r="AR3"/>
  <c r="AS3"/>
  <c r="I54"/>
  <c r="AT3"/>
  <c r="AU3"/>
  <c r="AR4"/>
  <c r="Q5" i="126" s="1"/>
  <c r="AS4" i="85"/>
  <c r="R5" i="126" s="1"/>
  <c r="AT4" i="85"/>
  <c r="S5" i="126" s="1"/>
  <c r="I51" i="86"/>
  <c r="L64" i="85"/>
  <c r="C80" i="149" s="1"/>
  <c r="J82" i="85"/>
  <c r="J52"/>
  <c r="J56"/>
  <c r="I47" i="86"/>
  <c r="J60"/>
  <c r="J50"/>
  <c r="I55" i="85"/>
  <c r="J64"/>
  <c r="M54"/>
  <c r="Q54" s="1"/>
  <c r="I50" i="86"/>
  <c r="M50" i="85"/>
  <c r="Q50" s="1"/>
  <c r="I50"/>
  <c r="I64"/>
  <c r="I82"/>
  <c r="J53" i="86"/>
  <c r="M53" i="85"/>
  <c r="Q53" s="1"/>
  <c r="I53"/>
  <c r="J76"/>
  <c r="M52"/>
  <c r="Q52" s="1"/>
  <c r="I52"/>
  <c r="I87"/>
  <c r="L86"/>
  <c r="I86"/>
  <c r="M85"/>
  <c r="Q85" s="1"/>
  <c r="I85"/>
  <c r="J84"/>
  <c r="L84"/>
  <c r="I84"/>
  <c r="L83"/>
  <c r="I83"/>
  <c r="L82"/>
  <c r="M82"/>
  <c r="Q82" s="1"/>
  <c r="N81"/>
  <c r="R81" s="1"/>
  <c r="J80"/>
  <c r="L80"/>
  <c r="I80"/>
  <c r="L79"/>
  <c r="I79"/>
  <c r="I78"/>
  <c r="M78"/>
  <c r="Q78" s="1"/>
  <c r="L78"/>
  <c r="J78"/>
  <c r="M76"/>
  <c r="Q76" s="1"/>
  <c r="L76"/>
  <c r="I76"/>
  <c r="L74"/>
  <c r="M77"/>
  <c r="Q77" s="1"/>
  <c r="I77"/>
  <c r="J74"/>
  <c r="M74"/>
  <c r="Q74" s="1"/>
  <c r="I74"/>
  <c r="M73"/>
  <c r="Q73" s="1"/>
  <c r="I73"/>
  <c r="L72"/>
  <c r="J72"/>
  <c r="I71"/>
  <c r="J75"/>
  <c r="I75"/>
  <c r="J71"/>
  <c r="J69"/>
  <c r="M69"/>
  <c r="Q69" s="1"/>
  <c r="I69"/>
  <c r="N72"/>
  <c r="R72" s="1"/>
  <c r="I72"/>
  <c r="J68"/>
  <c r="L70"/>
  <c r="L68"/>
  <c r="M68"/>
  <c r="Q68" s="1"/>
  <c r="I68"/>
  <c r="I67"/>
  <c r="J70"/>
  <c r="I70"/>
  <c r="N70"/>
  <c r="R70" s="1"/>
  <c r="L66"/>
  <c r="I66"/>
  <c r="L64" i="86"/>
  <c r="D81" i="149" s="1"/>
  <c r="I64" i="86"/>
  <c r="M64"/>
  <c r="Q64" s="1"/>
  <c r="J64"/>
  <c r="O64" i="85"/>
  <c r="S64" s="1"/>
  <c r="J65"/>
  <c r="I65"/>
  <c r="J63" i="86"/>
  <c r="I63" i="85"/>
  <c r="J61" i="86"/>
  <c r="L62" i="85"/>
  <c r="I62"/>
  <c r="I61"/>
  <c r="J61"/>
  <c r="M61"/>
  <c r="Q61" s="1"/>
  <c r="J60"/>
  <c r="J59" i="86"/>
  <c r="L58" i="85"/>
  <c r="I58"/>
  <c r="I59"/>
  <c r="I57"/>
  <c r="J56" i="86"/>
  <c r="M57" i="85"/>
  <c r="Q57" s="1"/>
  <c r="N60"/>
  <c r="R60" s="1"/>
  <c r="I60"/>
  <c r="N56"/>
  <c r="R56" s="1"/>
  <c r="L56"/>
  <c r="J59"/>
  <c r="M56"/>
  <c r="Q56" s="1"/>
  <c r="I56"/>
  <c r="N61" i="86"/>
  <c r="R61" s="1"/>
  <c r="J55" i="85"/>
  <c r="L46" i="86"/>
  <c r="I46"/>
  <c r="N56"/>
  <c r="R56" s="1"/>
  <c r="L55"/>
  <c r="I55"/>
  <c r="L62"/>
  <c r="I62"/>
  <c r="L54"/>
  <c r="I54"/>
  <c r="I60"/>
  <c r="L56"/>
  <c r="L61"/>
  <c r="I61"/>
  <c r="L59"/>
  <c r="I59"/>
  <c r="J58"/>
  <c r="I53"/>
  <c r="I49"/>
  <c r="L45"/>
  <c r="I45"/>
  <c r="L57"/>
  <c r="I57"/>
  <c r="N60"/>
  <c r="R60" s="1"/>
  <c r="L58"/>
  <c r="P58" s="1"/>
  <c r="T58" s="1"/>
  <c r="I58"/>
  <c r="I56"/>
  <c r="L60"/>
  <c r="I52"/>
  <c r="I48"/>
  <c r="L63"/>
  <c r="I63"/>
  <c r="M55"/>
  <c r="Q55" s="1"/>
  <c r="J62"/>
  <c r="J57"/>
  <c r="J55"/>
  <c r="J47"/>
  <c r="J86" i="85"/>
  <c r="L67"/>
  <c r="J83"/>
  <c r="N78"/>
  <c r="R78" s="1"/>
  <c r="L55"/>
  <c r="J81"/>
  <c r="J62"/>
  <c r="M66"/>
  <c r="Q66" s="1"/>
  <c r="L71"/>
  <c r="M80"/>
  <c r="Q80" s="1"/>
  <c r="J57"/>
  <c r="J87"/>
  <c r="N82"/>
  <c r="R82" s="1"/>
  <c r="L59"/>
  <c r="P59" s="1"/>
  <c r="T59" s="1"/>
  <c r="J85"/>
  <c r="J66"/>
  <c r="N61"/>
  <c r="R61" s="1"/>
  <c r="O56"/>
  <c r="S56" s="1"/>
  <c r="L87"/>
  <c r="J73"/>
  <c r="J63"/>
  <c r="N84"/>
  <c r="R84" s="1"/>
  <c r="L75"/>
  <c r="J53"/>
  <c r="M84"/>
  <c r="Q84" s="1"/>
  <c r="M58"/>
  <c r="Q58" s="1"/>
  <c r="L63"/>
  <c r="J79"/>
  <c r="M72"/>
  <c r="Q72" s="1"/>
  <c r="N65"/>
  <c r="R65" s="1"/>
  <c r="M86"/>
  <c r="Q86" s="1"/>
  <c r="N74"/>
  <c r="R74" s="1"/>
  <c r="J77"/>
  <c r="J67"/>
  <c r="J58"/>
  <c r="L54"/>
  <c r="J54"/>
  <c r="N53" i="86"/>
  <c r="R53" s="1"/>
  <c r="L53"/>
  <c r="L52"/>
  <c r="J52"/>
  <c r="N52" i="85"/>
  <c r="R52" s="1"/>
  <c r="L52"/>
  <c r="L51" i="86"/>
  <c r="M51"/>
  <c r="Q51" s="1"/>
  <c r="J51"/>
  <c r="L51" i="85"/>
  <c r="J51"/>
  <c r="L50" i="86"/>
  <c r="L50" i="85"/>
  <c r="J50"/>
  <c r="L49" i="86"/>
  <c r="J49"/>
  <c r="J48"/>
  <c r="L48"/>
  <c r="M48"/>
  <c r="Q48" s="1"/>
  <c r="N47"/>
  <c r="R47" s="1"/>
  <c r="L47"/>
  <c r="M47"/>
  <c r="Q47" s="1"/>
  <c r="L85" i="85"/>
  <c r="L81"/>
  <c r="L77"/>
  <c r="L73"/>
  <c r="L69"/>
  <c r="L65"/>
  <c r="L61"/>
  <c r="L57"/>
  <c r="L53"/>
  <c r="M87"/>
  <c r="Q87" s="1"/>
  <c r="M83"/>
  <c r="Q83" s="1"/>
  <c r="M79"/>
  <c r="Q79" s="1"/>
  <c r="M75"/>
  <c r="Q75" s="1"/>
  <c r="M71"/>
  <c r="Q71" s="1"/>
  <c r="M67"/>
  <c r="Q67" s="1"/>
  <c r="M63"/>
  <c r="Q63" s="1"/>
  <c r="M59"/>
  <c r="Q59" s="1"/>
  <c r="M55"/>
  <c r="Q55" s="1"/>
  <c r="M51"/>
  <c r="Q51" s="1"/>
  <c r="J46" i="86"/>
  <c r="J45"/>
  <c r="M61"/>
  <c r="Q61" s="1"/>
  <c r="M53"/>
  <c r="Q53" s="1"/>
  <c r="M49"/>
  <c r="Q49" s="1"/>
  <c r="M45"/>
  <c r="Q45" s="1"/>
  <c r="M57"/>
  <c r="Q57" s="1"/>
  <c r="M62"/>
  <c r="Q62" s="1"/>
  <c r="M58"/>
  <c r="Q58" s="1"/>
  <c r="M54"/>
  <c r="Q54" s="1"/>
  <c r="M50"/>
  <c r="Q50" s="1"/>
  <c r="M46"/>
  <c r="Q46" s="1"/>
  <c r="D10" i="85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M42"/>
  <c r="Q42" s="1"/>
  <c r="D43"/>
  <c r="D44"/>
  <c r="D45"/>
  <c r="D46"/>
  <c r="D47"/>
  <c r="D48"/>
  <c r="D49"/>
  <c r="D34" i="93"/>
  <c r="F34"/>
  <c r="H34"/>
  <c r="O34" s="1"/>
  <c r="S34" s="1"/>
  <c r="K34"/>
  <c r="D35"/>
  <c r="F35"/>
  <c r="N35" s="1"/>
  <c r="R35" s="1"/>
  <c r="H35"/>
  <c r="O35" s="1"/>
  <c r="S35" s="1"/>
  <c r="K35"/>
  <c r="D36"/>
  <c r="F36"/>
  <c r="N36" s="1"/>
  <c r="R36" s="1"/>
  <c r="H36"/>
  <c r="O36" s="1"/>
  <c r="S36" s="1"/>
  <c r="K36"/>
  <c r="D37"/>
  <c r="F37"/>
  <c r="N37" s="1"/>
  <c r="R37" s="1"/>
  <c r="H37"/>
  <c r="O37" s="1"/>
  <c r="S37" s="1"/>
  <c r="K37"/>
  <c r="D38"/>
  <c r="F38"/>
  <c r="H38"/>
  <c r="O38" s="1"/>
  <c r="S38" s="1"/>
  <c r="K38"/>
  <c r="D39"/>
  <c r="F39"/>
  <c r="N39" s="1"/>
  <c r="R39" s="1"/>
  <c r="H39"/>
  <c r="O39" s="1"/>
  <c r="S39" s="1"/>
  <c r="K39"/>
  <c r="D40"/>
  <c r="F40"/>
  <c r="N40" s="1"/>
  <c r="R40" s="1"/>
  <c r="H40"/>
  <c r="O40" s="1"/>
  <c r="S40" s="1"/>
  <c r="K40"/>
  <c r="D41"/>
  <c r="F41"/>
  <c r="N41" s="1"/>
  <c r="R41" s="1"/>
  <c r="H41"/>
  <c r="O41" s="1"/>
  <c r="S41" s="1"/>
  <c r="K41"/>
  <c r="D42"/>
  <c r="F42"/>
  <c r="H42"/>
  <c r="O42" s="1"/>
  <c r="S42" s="1"/>
  <c r="K42"/>
  <c r="D43"/>
  <c r="F43"/>
  <c r="N43" s="1"/>
  <c r="R43" s="1"/>
  <c r="H43"/>
  <c r="K43"/>
  <c r="D44"/>
  <c r="F44"/>
  <c r="H44"/>
  <c r="O44" s="1"/>
  <c r="S44" s="1"/>
  <c r="K44"/>
  <c r="D45"/>
  <c r="F45"/>
  <c r="N45" s="1"/>
  <c r="R45" s="1"/>
  <c r="H45"/>
  <c r="O45" s="1"/>
  <c r="S45" s="1"/>
  <c r="K45"/>
  <c r="D46"/>
  <c r="F46"/>
  <c r="H46"/>
  <c r="O46" s="1"/>
  <c r="S46" s="1"/>
  <c r="K46"/>
  <c r="D47"/>
  <c r="F47"/>
  <c r="N47" s="1"/>
  <c r="R47" s="1"/>
  <c r="H47"/>
  <c r="O47" s="1"/>
  <c r="S47" s="1"/>
  <c r="K47"/>
  <c r="D48"/>
  <c r="F48"/>
  <c r="N48" s="1"/>
  <c r="R48" s="1"/>
  <c r="H48"/>
  <c r="O48" s="1"/>
  <c r="S48" s="1"/>
  <c r="K48"/>
  <c r="D49"/>
  <c r="F49"/>
  <c r="N49" s="1"/>
  <c r="R49" s="1"/>
  <c r="H49"/>
  <c r="O49" s="1"/>
  <c r="S49" s="1"/>
  <c r="K49"/>
  <c r="D50"/>
  <c r="F50"/>
  <c r="H50"/>
  <c r="O50" s="1"/>
  <c r="S50" s="1"/>
  <c r="K50"/>
  <c r="D51"/>
  <c r="F51"/>
  <c r="N51" s="1"/>
  <c r="R51" s="1"/>
  <c r="H51"/>
  <c r="O51" s="1"/>
  <c r="S51" s="1"/>
  <c r="K51"/>
  <c r="D52"/>
  <c r="F52"/>
  <c r="H52"/>
  <c r="O52" s="1"/>
  <c r="S52" s="1"/>
  <c r="K52"/>
  <c r="D39" i="86"/>
  <c r="F39"/>
  <c r="N39" s="1"/>
  <c r="R39" s="1"/>
  <c r="H39"/>
  <c r="O39" s="1"/>
  <c r="S39" s="1"/>
  <c r="K39"/>
  <c r="D40"/>
  <c r="F40"/>
  <c r="N40" s="1"/>
  <c r="R40" s="1"/>
  <c r="H40"/>
  <c r="O40" s="1"/>
  <c r="S40" s="1"/>
  <c r="K40"/>
  <c r="D41"/>
  <c r="F41"/>
  <c r="N41" s="1"/>
  <c r="R41" s="1"/>
  <c r="H41"/>
  <c r="O41" s="1"/>
  <c r="S41" s="1"/>
  <c r="K41"/>
  <c r="D42"/>
  <c r="F42"/>
  <c r="H42"/>
  <c r="O42" s="1"/>
  <c r="S42" s="1"/>
  <c r="K42"/>
  <c r="D43"/>
  <c r="F43"/>
  <c r="N43" s="1"/>
  <c r="R43" s="1"/>
  <c r="H43"/>
  <c r="O43" s="1"/>
  <c r="S43" s="1"/>
  <c r="K43"/>
  <c r="D44"/>
  <c r="F44"/>
  <c r="N44" s="1"/>
  <c r="R44" s="1"/>
  <c r="H44"/>
  <c r="O44" s="1"/>
  <c r="S44" s="1"/>
  <c r="K44"/>
  <c r="K38"/>
  <c r="F36" i="85"/>
  <c r="N36" s="1"/>
  <c r="R36" s="1"/>
  <c r="H36"/>
  <c r="O36" s="1"/>
  <c r="S36" s="1"/>
  <c r="K36"/>
  <c r="F37"/>
  <c r="N37" s="1"/>
  <c r="R37" s="1"/>
  <c r="H37"/>
  <c r="O37" s="1"/>
  <c r="S37" s="1"/>
  <c r="K37"/>
  <c r="F38"/>
  <c r="N38" s="1"/>
  <c r="R38" s="1"/>
  <c r="H38"/>
  <c r="O38" s="1"/>
  <c r="S38" s="1"/>
  <c r="K38"/>
  <c r="F39"/>
  <c r="H39"/>
  <c r="O39" s="1"/>
  <c r="S39" s="1"/>
  <c r="K39"/>
  <c r="F40"/>
  <c r="N40" s="1"/>
  <c r="R40" s="1"/>
  <c r="H40"/>
  <c r="O40" s="1"/>
  <c r="S40" s="1"/>
  <c r="K40"/>
  <c r="F41"/>
  <c r="N41" s="1"/>
  <c r="R41" s="1"/>
  <c r="H41"/>
  <c r="O41" s="1"/>
  <c r="S41" s="1"/>
  <c r="K41"/>
  <c r="F42"/>
  <c r="I42" s="1"/>
  <c r="H42"/>
  <c r="K42"/>
  <c r="F43"/>
  <c r="H43"/>
  <c r="O43" s="1"/>
  <c r="S43" s="1"/>
  <c r="K43"/>
  <c r="F44"/>
  <c r="N44" s="1"/>
  <c r="R44" s="1"/>
  <c r="H44"/>
  <c r="O44" s="1"/>
  <c r="S44" s="1"/>
  <c r="K44"/>
  <c r="F45"/>
  <c r="N45" s="1"/>
  <c r="R45" s="1"/>
  <c r="H45"/>
  <c r="O45" s="1"/>
  <c r="S45" s="1"/>
  <c r="K45"/>
  <c r="F46"/>
  <c r="N46" s="1"/>
  <c r="R46" s="1"/>
  <c r="H46"/>
  <c r="O46" s="1"/>
  <c r="S46" s="1"/>
  <c r="K46"/>
  <c r="F47"/>
  <c r="H47"/>
  <c r="O47" s="1"/>
  <c r="S47" s="1"/>
  <c r="K47"/>
  <c r="F48"/>
  <c r="H48"/>
  <c r="O48" s="1"/>
  <c r="S48" s="1"/>
  <c r="K48"/>
  <c r="F49"/>
  <c r="N49" s="1"/>
  <c r="R49" s="1"/>
  <c r="H49"/>
  <c r="O49" s="1"/>
  <c r="S49" s="1"/>
  <c r="K49"/>
  <c r="F34"/>
  <c r="AC8" i="126" l="1"/>
  <c r="AD8" s="1"/>
  <c r="P50" i="85"/>
  <c r="T50" s="1"/>
  <c r="C67" i="149"/>
  <c r="P62" i="86"/>
  <c r="T62" s="1"/>
  <c r="D79" i="149"/>
  <c r="P58" i="85"/>
  <c r="T58" s="1"/>
  <c r="C75" i="149"/>
  <c r="P76" i="85"/>
  <c r="T76" s="1"/>
  <c r="C93" i="149"/>
  <c r="P60" i="86"/>
  <c r="T60" s="1"/>
  <c r="D77" i="149"/>
  <c r="P50" i="86"/>
  <c r="T50" s="1"/>
  <c r="D68" i="149"/>
  <c r="P71" i="85"/>
  <c r="T71" s="1"/>
  <c r="C87" i="149"/>
  <c r="P53" i="85"/>
  <c r="T53" s="1"/>
  <c r="C70" i="149"/>
  <c r="P55" i="86"/>
  <c r="T55" s="1"/>
  <c r="D73" i="149"/>
  <c r="P82" i="85"/>
  <c r="T82" s="1"/>
  <c r="C100" i="149"/>
  <c r="P57" i="85"/>
  <c r="T57" s="1"/>
  <c r="C74" i="149"/>
  <c r="P51" i="85"/>
  <c r="T51" s="1"/>
  <c r="C68" i="149"/>
  <c r="P81" i="85"/>
  <c r="T81" s="1"/>
  <c r="C98" i="149"/>
  <c r="P66" i="85"/>
  <c r="T66" s="1"/>
  <c r="C82" i="149"/>
  <c r="P72" i="85"/>
  <c r="T72" s="1"/>
  <c r="C89" i="149"/>
  <c r="P63" i="85"/>
  <c r="T63" s="1"/>
  <c r="C79" i="149"/>
  <c r="P61" i="85"/>
  <c r="T61" s="1"/>
  <c r="C77" i="149"/>
  <c r="P83" i="85"/>
  <c r="T83" s="1"/>
  <c r="C101" i="149"/>
  <c r="P65" i="85"/>
  <c r="T65" s="1"/>
  <c r="C81" i="149"/>
  <c r="P55" i="85"/>
  <c r="T55" s="1"/>
  <c r="C72" i="149"/>
  <c r="P69" i="85"/>
  <c r="T69" s="1"/>
  <c r="C85" i="149"/>
  <c r="P51" i="86"/>
  <c r="T51" s="1"/>
  <c r="D69" i="149"/>
  <c r="P68" i="85"/>
  <c r="T68" s="1"/>
  <c r="C84" i="149"/>
  <c r="P84" i="85"/>
  <c r="T84" s="1"/>
  <c r="C102" i="149"/>
  <c r="P60" i="85"/>
  <c r="T60" s="1"/>
  <c r="C76" i="149"/>
  <c r="P57" i="86"/>
  <c r="T57" s="1"/>
  <c r="D75" i="149"/>
  <c r="P73" i="85"/>
  <c r="T73" s="1"/>
  <c r="C90" i="149"/>
  <c r="P75" i="85"/>
  <c r="T75" s="1"/>
  <c r="C92" i="149"/>
  <c r="P45" i="86"/>
  <c r="T45" s="1"/>
  <c r="D63" i="149"/>
  <c r="P70" i="85"/>
  <c r="T70" s="1"/>
  <c r="C86" i="149"/>
  <c r="P46" i="86"/>
  <c r="T46" s="1"/>
  <c r="D64" i="149"/>
  <c r="P52" i="85"/>
  <c r="T52" s="1"/>
  <c r="C69" i="149"/>
  <c r="P62" i="85"/>
  <c r="T62" s="1"/>
  <c r="C78" i="149"/>
  <c r="P74" i="85"/>
  <c r="T74" s="1"/>
  <c r="C91" i="149"/>
  <c r="P77" i="85"/>
  <c r="T77" s="1"/>
  <c r="C94" i="149"/>
  <c r="P67" i="85"/>
  <c r="T67" s="1"/>
  <c r="C83" i="149"/>
  <c r="P85" i="85"/>
  <c r="T85" s="1"/>
  <c r="C103" i="149"/>
  <c r="P52" i="86"/>
  <c r="T52" s="1"/>
  <c r="D70" i="149"/>
  <c r="P53" i="86"/>
  <c r="T53" s="1"/>
  <c r="D71" i="149"/>
  <c r="P47" i="86"/>
  <c r="T47" s="1"/>
  <c r="D65" i="149"/>
  <c r="P59" i="86"/>
  <c r="T59" s="1"/>
  <c r="D76" i="149"/>
  <c r="P78" i="85"/>
  <c r="T78" s="1"/>
  <c r="C95" i="149"/>
  <c r="P56" i="85"/>
  <c r="T56" s="1"/>
  <c r="C73" i="149"/>
  <c r="P54" i="85"/>
  <c r="T54" s="1"/>
  <c r="C71" i="149"/>
  <c r="P61" i="86"/>
  <c r="T61" s="1"/>
  <c r="D78" i="149"/>
  <c r="P48" i="86"/>
  <c r="T48" s="1"/>
  <c r="D66" i="149"/>
  <c r="P56" i="86"/>
  <c r="T56" s="1"/>
  <c r="D74" i="149"/>
  <c r="P87" i="85"/>
  <c r="T87" s="1"/>
  <c r="C105" i="149"/>
  <c r="P86" i="85"/>
  <c r="T86" s="1"/>
  <c r="C104" i="149"/>
  <c r="P63" i="86"/>
  <c r="T63" s="1"/>
  <c r="D80" i="149"/>
  <c r="P79" i="85"/>
  <c r="T79" s="1"/>
  <c r="C96" i="149"/>
  <c r="P49" i="86"/>
  <c r="T49" s="1"/>
  <c r="D67" i="149"/>
  <c r="P54" i="86"/>
  <c r="T54" s="1"/>
  <c r="D72" i="149"/>
  <c r="P80" i="85"/>
  <c r="T80" s="1"/>
  <c r="C97" i="149"/>
  <c r="U9" i="126"/>
  <c r="C10" s="1"/>
  <c r="U15"/>
  <c r="C16" s="1"/>
  <c r="B10"/>
  <c r="B16"/>
  <c r="Y2" i="93"/>
  <c r="Y2" i="109"/>
  <c r="AB15" i="126" s="1"/>
  <c r="AK15" s="1"/>
  <c r="AG4" i="86"/>
  <c r="W3" s="1"/>
  <c r="AN7" i="93"/>
  <c r="Y1" s="1"/>
  <c r="X7" s="1"/>
  <c r="AR8" i="109"/>
  <c r="AN8"/>
  <c r="AN7"/>
  <c r="Y1" s="1"/>
  <c r="X7" s="1"/>
  <c r="AR7"/>
  <c r="AG2" i="86"/>
  <c r="W1" s="1"/>
  <c r="AR8" i="93"/>
  <c r="AN8"/>
  <c r="AR7"/>
  <c r="AG9" i="86"/>
  <c r="AG7"/>
  <c r="AG8"/>
  <c r="AG3"/>
  <c r="W2" s="1"/>
  <c r="AH6"/>
  <c r="G7" i="126" s="1"/>
  <c r="AU6" i="86"/>
  <c r="T7" i="126" s="1"/>
  <c r="AP6" i="86"/>
  <c r="O7" i="126" s="1"/>
  <c r="AI6" i="86"/>
  <c r="H7" i="126" s="1"/>
  <c r="AT6" i="86"/>
  <c r="S7" i="126" s="1"/>
  <c r="AN6" i="86"/>
  <c r="M7" i="126" s="1"/>
  <c r="AS6" i="86"/>
  <c r="R7" i="126" s="1"/>
  <c r="AR6" i="86"/>
  <c r="Q7" i="126" s="1"/>
  <c r="AK6" i="86"/>
  <c r="J7" i="126" s="1"/>
  <c r="AQ6" i="86"/>
  <c r="P7" i="126" s="1"/>
  <c r="AO6" i="86"/>
  <c r="N7" i="126" s="1"/>
  <c r="AM6" i="86"/>
  <c r="L7" i="126" s="1"/>
  <c r="AL6" i="86"/>
  <c r="K7" i="126" s="1"/>
  <c r="AJ6" i="86"/>
  <c r="I7" i="126" s="1"/>
  <c r="P64" i="86"/>
  <c r="T64" s="1"/>
  <c r="AU5"/>
  <c r="T6" i="126" s="1"/>
  <c r="AT5" i="86"/>
  <c r="S6" i="126" s="1"/>
  <c r="AS5" i="86"/>
  <c r="R6" i="126" s="1"/>
  <c r="AR5" i="86"/>
  <c r="Q6" i="126" s="1"/>
  <c r="AJ5" i="86"/>
  <c r="I6" i="126" s="1"/>
  <c r="AQ5" i="86"/>
  <c r="P6" i="126" s="1"/>
  <c r="AH5" i="86"/>
  <c r="G6" i="126" s="1"/>
  <c r="AP5" i="86"/>
  <c r="O6" i="126" s="1"/>
  <c r="AO5" i="86"/>
  <c r="N6" i="126" s="1"/>
  <c r="AN5" i="86"/>
  <c r="M6" i="126" s="1"/>
  <c r="AM5" i="86"/>
  <c r="L6" i="126" s="1"/>
  <c r="AL5" i="86"/>
  <c r="K6" i="126" s="1"/>
  <c r="AK5" i="86"/>
  <c r="J6" i="126" s="1"/>
  <c r="AI5" i="86"/>
  <c r="H6" i="126" s="1"/>
  <c r="AU6" i="85"/>
  <c r="T4" i="126" s="1"/>
  <c r="AT6" i="85"/>
  <c r="S4" i="126" s="1"/>
  <c r="AS6" i="85"/>
  <c r="R4" i="126" s="1"/>
  <c r="AQ6" i="85"/>
  <c r="P4" i="126" s="1"/>
  <c r="AR6" i="85"/>
  <c r="Q4" i="126" s="1"/>
  <c r="AP6" i="85"/>
  <c r="O4" i="126" s="1"/>
  <c r="AO6" i="85"/>
  <c r="N4" i="126" s="1"/>
  <c r="AN6" i="85"/>
  <c r="M4" i="126" s="1"/>
  <c r="AM6" i="85"/>
  <c r="L4" i="126" s="1"/>
  <c r="AL6" i="85"/>
  <c r="K4" i="126" s="1"/>
  <c r="AK6" i="85"/>
  <c r="J4" i="126" s="1"/>
  <c r="AJ6" i="85"/>
  <c r="I4" i="126" s="1"/>
  <c r="AI6" i="85"/>
  <c r="H4" i="126" s="1"/>
  <c r="AH6" i="85"/>
  <c r="G4" i="126" s="1"/>
  <c r="P64" i="85"/>
  <c r="T64" s="1"/>
  <c r="AO5"/>
  <c r="N3" i="126" s="1"/>
  <c r="AN5" i="85"/>
  <c r="M3" i="126" s="1"/>
  <c r="AR5" i="85"/>
  <c r="Q3" i="126" s="1"/>
  <c r="AM5" i="85"/>
  <c r="L3" i="126" s="1"/>
  <c r="AL5" i="85"/>
  <c r="K3" i="126" s="1"/>
  <c r="AK5" i="85"/>
  <c r="J3" i="126" s="1"/>
  <c r="AP5" i="85"/>
  <c r="O3" i="126" s="1"/>
  <c r="AJ5" i="85"/>
  <c r="I3" i="126" s="1"/>
  <c r="AI5" i="85"/>
  <c r="H3" i="126" s="1"/>
  <c r="AT5" i="85"/>
  <c r="S3" i="126" s="1"/>
  <c r="AH5" i="85"/>
  <c r="G3" i="126" s="1"/>
  <c r="AQ5" i="85"/>
  <c r="P3" i="126" s="1"/>
  <c r="AU5" i="85"/>
  <c r="T3" i="126" s="1"/>
  <c r="AS5" i="85"/>
  <c r="R3" i="126" s="1"/>
  <c r="J43" i="85"/>
  <c r="I37"/>
  <c r="I37" i="93"/>
  <c r="J46"/>
  <c r="I49" i="85"/>
  <c r="I34"/>
  <c r="L43" i="93"/>
  <c r="M48" i="85"/>
  <c r="Q48" s="1"/>
  <c r="I48"/>
  <c r="M47"/>
  <c r="Q47" s="1"/>
  <c r="I47"/>
  <c r="I46"/>
  <c r="I45"/>
  <c r="M44"/>
  <c r="Q44" s="1"/>
  <c r="I44"/>
  <c r="M43"/>
  <c r="Q43" s="1"/>
  <c r="I43"/>
  <c r="J39"/>
  <c r="I41"/>
  <c r="M40"/>
  <c r="Q40" s="1"/>
  <c r="I40"/>
  <c r="M39"/>
  <c r="Q39" s="1"/>
  <c r="I39"/>
  <c r="I38"/>
  <c r="I39" i="86"/>
  <c r="M36" i="85"/>
  <c r="Q36" s="1"/>
  <c r="I36"/>
  <c r="I52" i="93"/>
  <c r="M48"/>
  <c r="Q48" s="1"/>
  <c r="I48"/>
  <c r="M43"/>
  <c r="Q43" s="1"/>
  <c r="I43"/>
  <c r="M38"/>
  <c r="Q38" s="1"/>
  <c r="I38"/>
  <c r="J52"/>
  <c r="M47"/>
  <c r="Q47" s="1"/>
  <c r="I47"/>
  <c r="M42"/>
  <c r="Q42" s="1"/>
  <c r="I42"/>
  <c r="M51"/>
  <c r="Q51" s="1"/>
  <c r="I51"/>
  <c r="M46"/>
  <c r="Q46" s="1"/>
  <c r="I46"/>
  <c r="I41"/>
  <c r="I36"/>
  <c r="M50"/>
  <c r="Q50" s="1"/>
  <c r="I50"/>
  <c r="I45"/>
  <c r="I40"/>
  <c r="M35"/>
  <c r="Q35" s="1"/>
  <c r="I35"/>
  <c r="I49"/>
  <c r="I44"/>
  <c r="M39"/>
  <c r="Q39" s="1"/>
  <c r="I39"/>
  <c r="M34"/>
  <c r="Q34" s="1"/>
  <c r="I34"/>
  <c r="J38"/>
  <c r="O43"/>
  <c r="S43" s="1"/>
  <c r="L52"/>
  <c r="L51"/>
  <c r="M42" i="86"/>
  <c r="Q42" s="1"/>
  <c r="I42"/>
  <c r="I41"/>
  <c r="I40"/>
  <c r="I44"/>
  <c r="I43"/>
  <c r="L49" i="93"/>
  <c r="L47"/>
  <c r="L45"/>
  <c r="L44"/>
  <c r="J44"/>
  <c r="L41"/>
  <c r="L44" i="86"/>
  <c r="L40" i="93"/>
  <c r="J43" i="86"/>
  <c r="L39" i="93"/>
  <c r="AP2" i="85"/>
  <c r="AN2"/>
  <c r="AJ2"/>
  <c r="AO2"/>
  <c r="AM2"/>
  <c r="AL2"/>
  <c r="AI2"/>
  <c r="AH2"/>
  <c r="AQ2"/>
  <c r="AK2"/>
  <c r="O42"/>
  <c r="S42" s="1"/>
  <c r="AQ4"/>
  <c r="P5" i="126" s="1"/>
  <c r="AJ4" i="85"/>
  <c r="I5" i="126" s="1"/>
  <c r="AQ3" i="85"/>
  <c r="L42" i="86"/>
  <c r="J42"/>
  <c r="N42"/>
  <c r="R42" s="1"/>
  <c r="L37" i="93"/>
  <c r="J48"/>
  <c r="J40"/>
  <c r="J45"/>
  <c r="J37"/>
  <c r="N52"/>
  <c r="R52" s="1"/>
  <c r="M52"/>
  <c r="Q52" s="1"/>
  <c r="J50"/>
  <c r="M44"/>
  <c r="Q44" s="1"/>
  <c r="J42"/>
  <c r="N44"/>
  <c r="R44" s="1"/>
  <c r="J47"/>
  <c r="J39"/>
  <c r="J49"/>
  <c r="J41"/>
  <c r="J34"/>
  <c r="M40"/>
  <c r="Q40" s="1"/>
  <c r="J51"/>
  <c r="L48"/>
  <c r="J43"/>
  <c r="J42" i="85"/>
  <c r="L49"/>
  <c r="J46"/>
  <c r="N42"/>
  <c r="R42" s="1"/>
  <c r="J45"/>
  <c r="J49"/>
  <c r="L45"/>
  <c r="L44"/>
  <c r="L42"/>
  <c r="L46"/>
  <c r="M46"/>
  <c r="Q46" s="1"/>
  <c r="J44"/>
  <c r="J48"/>
  <c r="J47"/>
  <c r="N48"/>
  <c r="R48" s="1"/>
  <c r="L48"/>
  <c r="M44" i="86"/>
  <c r="Q44" s="1"/>
  <c r="J44"/>
  <c r="L43"/>
  <c r="L40"/>
  <c r="L41" i="85"/>
  <c r="J41"/>
  <c r="J36" i="93"/>
  <c r="M36"/>
  <c r="Q36" s="1"/>
  <c r="L36"/>
  <c r="J40" i="85"/>
  <c r="L40"/>
  <c r="L41" i="86"/>
  <c r="M41"/>
  <c r="Q41" s="1"/>
  <c r="J41"/>
  <c r="L35" i="93"/>
  <c r="J35"/>
  <c r="M40" i="86"/>
  <c r="Q40" s="1"/>
  <c r="J40"/>
  <c r="L38" i="85"/>
  <c r="M38"/>
  <c r="Q38" s="1"/>
  <c r="J38"/>
  <c r="L39" i="86"/>
  <c r="J39"/>
  <c r="M49" i="93"/>
  <c r="Q49" s="1"/>
  <c r="M45"/>
  <c r="Q45" s="1"/>
  <c r="M41"/>
  <c r="Q41" s="1"/>
  <c r="M37"/>
  <c r="Q37" s="1"/>
  <c r="N50"/>
  <c r="R50" s="1"/>
  <c r="N46"/>
  <c r="R46" s="1"/>
  <c r="N42"/>
  <c r="R42" s="1"/>
  <c r="N38"/>
  <c r="R38" s="1"/>
  <c r="N34"/>
  <c r="R34" s="1"/>
  <c r="L50"/>
  <c r="L46"/>
  <c r="L42"/>
  <c r="L38"/>
  <c r="L34"/>
  <c r="L37" i="85"/>
  <c r="J37"/>
  <c r="L36"/>
  <c r="J36"/>
  <c r="M43" i="86"/>
  <c r="Q43" s="1"/>
  <c r="M39"/>
  <c r="Q39" s="1"/>
  <c r="N47" i="85"/>
  <c r="R47" s="1"/>
  <c r="N43"/>
  <c r="R43" s="1"/>
  <c r="N39"/>
  <c r="R39" s="1"/>
  <c r="L47"/>
  <c r="L43"/>
  <c r="L39"/>
  <c r="M49"/>
  <c r="Q49" s="1"/>
  <c r="M45"/>
  <c r="Q45" s="1"/>
  <c r="M41"/>
  <c r="Q41" s="1"/>
  <c r="M37"/>
  <c r="Q37" s="1"/>
  <c r="D37" i="84"/>
  <c r="F37"/>
  <c r="H37"/>
  <c r="O37" s="1"/>
  <c r="S37" s="1"/>
  <c r="K37"/>
  <c r="D38"/>
  <c r="F38"/>
  <c r="H38"/>
  <c r="O38" s="1"/>
  <c r="S38" s="1"/>
  <c r="K38"/>
  <c r="D39"/>
  <c r="F39"/>
  <c r="H39"/>
  <c r="O39" s="1"/>
  <c r="S39" s="1"/>
  <c r="K39"/>
  <c r="D40"/>
  <c r="F40"/>
  <c r="H40"/>
  <c r="O40" s="1"/>
  <c r="S40" s="1"/>
  <c r="K40"/>
  <c r="D41"/>
  <c r="F41"/>
  <c r="H41"/>
  <c r="O41" s="1"/>
  <c r="S41" s="1"/>
  <c r="K41"/>
  <c r="D42"/>
  <c r="F42"/>
  <c r="H42"/>
  <c r="O42" s="1"/>
  <c r="S42" s="1"/>
  <c r="K42"/>
  <c r="D43"/>
  <c r="F43"/>
  <c r="H43"/>
  <c r="O43" s="1"/>
  <c r="S43" s="1"/>
  <c r="K43"/>
  <c r="D44"/>
  <c r="F44"/>
  <c r="H44"/>
  <c r="O44" s="1"/>
  <c r="S44" s="1"/>
  <c r="K44"/>
  <c r="D45"/>
  <c r="F45"/>
  <c r="H45"/>
  <c r="O45" s="1"/>
  <c r="S45" s="1"/>
  <c r="K45"/>
  <c r="D46"/>
  <c r="F46"/>
  <c r="H46"/>
  <c r="O46" s="1"/>
  <c r="S46" s="1"/>
  <c r="K46"/>
  <c r="D47"/>
  <c r="F47"/>
  <c r="H47"/>
  <c r="O47" s="1"/>
  <c r="S47" s="1"/>
  <c r="K47"/>
  <c r="D48"/>
  <c r="F48"/>
  <c r="H48"/>
  <c r="O48" s="1"/>
  <c r="S48" s="1"/>
  <c r="K48"/>
  <c r="D49"/>
  <c r="F49"/>
  <c r="N49" s="1"/>
  <c r="R49" s="1"/>
  <c r="H49"/>
  <c r="O49" s="1"/>
  <c r="S49" s="1"/>
  <c r="K49"/>
  <c r="D50"/>
  <c r="F50"/>
  <c r="N50" s="1"/>
  <c r="R50" s="1"/>
  <c r="H50"/>
  <c r="O50" s="1"/>
  <c r="S50" s="1"/>
  <c r="K50"/>
  <c r="D51"/>
  <c r="F51"/>
  <c r="N51" s="1"/>
  <c r="R51" s="1"/>
  <c r="H51"/>
  <c r="O51" s="1"/>
  <c r="S51" s="1"/>
  <c r="K51"/>
  <c r="D52"/>
  <c r="F52"/>
  <c r="N52" s="1"/>
  <c r="R52" s="1"/>
  <c r="H52"/>
  <c r="O52" s="1"/>
  <c r="S52" s="1"/>
  <c r="K52"/>
  <c r="D53"/>
  <c r="F53"/>
  <c r="N53" s="1"/>
  <c r="R53" s="1"/>
  <c r="H53"/>
  <c r="O53" s="1"/>
  <c r="S53" s="1"/>
  <c r="K53"/>
  <c r="D54"/>
  <c r="F54"/>
  <c r="H54"/>
  <c r="O54" s="1"/>
  <c r="S54" s="1"/>
  <c r="K54"/>
  <c r="D55"/>
  <c r="F55"/>
  <c r="N55" s="1"/>
  <c r="R55" s="1"/>
  <c r="H55"/>
  <c r="O55" s="1"/>
  <c r="S55" s="1"/>
  <c r="K55"/>
  <c r="D56"/>
  <c r="F56"/>
  <c r="H56"/>
  <c r="O56" s="1"/>
  <c r="S56" s="1"/>
  <c r="K56"/>
  <c r="D57"/>
  <c r="F57"/>
  <c r="H57"/>
  <c r="O57" s="1"/>
  <c r="S57" s="1"/>
  <c r="K57"/>
  <c r="D58"/>
  <c r="F58"/>
  <c r="H58"/>
  <c r="O58" s="1"/>
  <c r="S58" s="1"/>
  <c r="K58"/>
  <c r="D59"/>
  <c r="F59"/>
  <c r="H59"/>
  <c r="O59" s="1"/>
  <c r="S59" s="1"/>
  <c r="K59"/>
  <c r="D60"/>
  <c r="F60"/>
  <c r="H60"/>
  <c r="O60" s="1"/>
  <c r="S60" s="1"/>
  <c r="K60"/>
  <c r="D61"/>
  <c r="F61"/>
  <c r="H61"/>
  <c r="O61" s="1"/>
  <c r="S61" s="1"/>
  <c r="K61"/>
  <c r="D62"/>
  <c r="F62"/>
  <c r="H62"/>
  <c r="O62" s="1"/>
  <c r="S62" s="1"/>
  <c r="K62"/>
  <c r="D63"/>
  <c r="F63"/>
  <c r="H63"/>
  <c r="O63" s="1"/>
  <c r="S63" s="1"/>
  <c r="K63"/>
  <c r="D64"/>
  <c r="F64"/>
  <c r="H64"/>
  <c r="K64"/>
  <c r="D65"/>
  <c r="F65"/>
  <c r="H65"/>
  <c r="O65" s="1"/>
  <c r="S65" s="1"/>
  <c r="K65"/>
  <c r="D66"/>
  <c r="F66"/>
  <c r="H66"/>
  <c r="O66" s="1"/>
  <c r="S66" s="1"/>
  <c r="K66"/>
  <c r="D67"/>
  <c r="F67"/>
  <c r="H67"/>
  <c r="O67" s="1"/>
  <c r="S67" s="1"/>
  <c r="K67"/>
  <c r="D68"/>
  <c r="F68"/>
  <c r="H68"/>
  <c r="O68" s="1"/>
  <c r="S68" s="1"/>
  <c r="K68"/>
  <c r="D69"/>
  <c r="F69"/>
  <c r="H69"/>
  <c r="O69" s="1"/>
  <c r="S69" s="1"/>
  <c r="K69"/>
  <c r="D70"/>
  <c r="F70"/>
  <c r="H70"/>
  <c r="O70" s="1"/>
  <c r="S70" s="1"/>
  <c r="K70"/>
  <c r="D71"/>
  <c r="F71"/>
  <c r="H71"/>
  <c r="O71" s="1"/>
  <c r="S71" s="1"/>
  <c r="K71"/>
  <c r="D72"/>
  <c r="F72"/>
  <c r="H72"/>
  <c r="O72" s="1"/>
  <c r="S72" s="1"/>
  <c r="K72"/>
  <c r="D73"/>
  <c r="F73"/>
  <c r="H73"/>
  <c r="O73" s="1"/>
  <c r="S73" s="1"/>
  <c r="K73"/>
  <c r="D74"/>
  <c r="F74"/>
  <c r="H74"/>
  <c r="O74" s="1"/>
  <c r="S74" s="1"/>
  <c r="K74"/>
  <c r="D75"/>
  <c r="F75"/>
  <c r="H75"/>
  <c r="O75" s="1"/>
  <c r="S75" s="1"/>
  <c r="K75"/>
  <c r="D76"/>
  <c r="F76"/>
  <c r="H76"/>
  <c r="O76" s="1"/>
  <c r="S76" s="1"/>
  <c r="K76"/>
  <c r="D77"/>
  <c r="F77"/>
  <c r="H77"/>
  <c r="O77" s="1"/>
  <c r="S77" s="1"/>
  <c r="K77"/>
  <c r="D78"/>
  <c r="F78"/>
  <c r="H78"/>
  <c r="O78" s="1"/>
  <c r="S78" s="1"/>
  <c r="K78"/>
  <c r="D79"/>
  <c r="F79"/>
  <c r="H79"/>
  <c r="O79" s="1"/>
  <c r="S79" s="1"/>
  <c r="K79"/>
  <c r="D80"/>
  <c r="F80"/>
  <c r="H80"/>
  <c r="O80" s="1"/>
  <c r="S80" s="1"/>
  <c r="K80"/>
  <c r="D81"/>
  <c r="F81"/>
  <c r="H81"/>
  <c r="O81" s="1"/>
  <c r="S81" s="1"/>
  <c r="K81"/>
  <c r="D82"/>
  <c r="F82"/>
  <c r="H82"/>
  <c r="O82" s="1"/>
  <c r="S82" s="1"/>
  <c r="K82"/>
  <c r="D83"/>
  <c r="F83"/>
  <c r="H83"/>
  <c r="O83" s="1"/>
  <c r="S83" s="1"/>
  <c r="K83"/>
  <c r="D84"/>
  <c r="F84"/>
  <c r="H84"/>
  <c r="O84" s="1"/>
  <c r="S84" s="1"/>
  <c r="K84"/>
  <c r="D85"/>
  <c r="F85"/>
  <c r="H85"/>
  <c r="O85" s="1"/>
  <c r="S85" s="1"/>
  <c r="K85"/>
  <c r="D86"/>
  <c r="F86"/>
  <c r="H86"/>
  <c r="O86" s="1"/>
  <c r="S86" s="1"/>
  <c r="K86"/>
  <c r="D87"/>
  <c r="F87"/>
  <c r="H87"/>
  <c r="O87" s="1"/>
  <c r="S87" s="1"/>
  <c r="K87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10"/>
  <c r="K11" i="93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10"/>
  <c r="K37" i="86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10"/>
  <c r="K11" i="85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10"/>
  <c r="H33" i="93"/>
  <c r="O33" s="1"/>
  <c r="S33" s="1"/>
  <c r="F33"/>
  <c r="N33" s="1"/>
  <c r="R33" s="1"/>
  <c r="D33"/>
  <c r="H32"/>
  <c r="F32"/>
  <c r="D32"/>
  <c r="H31"/>
  <c r="O31" s="1"/>
  <c r="S31" s="1"/>
  <c r="F31"/>
  <c r="N31" s="1"/>
  <c r="R31" s="1"/>
  <c r="D31"/>
  <c r="H30"/>
  <c r="O30" s="1"/>
  <c r="S30" s="1"/>
  <c r="F30"/>
  <c r="N30" s="1"/>
  <c r="R30" s="1"/>
  <c r="D30"/>
  <c r="H29"/>
  <c r="O29" s="1"/>
  <c r="S29" s="1"/>
  <c r="F29"/>
  <c r="N29" s="1"/>
  <c r="R29" s="1"/>
  <c r="D29"/>
  <c r="H28"/>
  <c r="O28" s="1"/>
  <c r="S28" s="1"/>
  <c r="F28"/>
  <c r="N28" s="1"/>
  <c r="R28" s="1"/>
  <c r="D28"/>
  <c r="H27"/>
  <c r="O27" s="1"/>
  <c r="S27" s="1"/>
  <c r="F27"/>
  <c r="D27"/>
  <c r="H26"/>
  <c r="O26" s="1"/>
  <c r="S26" s="1"/>
  <c r="F26"/>
  <c r="D26"/>
  <c r="H25"/>
  <c r="O25" s="1"/>
  <c r="S25" s="1"/>
  <c r="F25"/>
  <c r="D25"/>
  <c r="H24"/>
  <c r="O24" s="1"/>
  <c r="S24" s="1"/>
  <c r="F24"/>
  <c r="D24"/>
  <c r="H23"/>
  <c r="O23" s="1"/>
  <c r="S23" s="1"/>
  <c r="F23"/>
  <c r="D23"/>
  <c r="H22"/>
  <c r="O22" s="1"/>
  <c r="S22" s="1"/>
  <c r="F22"/>
  <c r="D22"/>
  <c r="H21"/>
  <c r="O21" s="1"/>
  <c r="S21" s="1"/>
  <c r="F21"/>
  <c r="D21"/>
  <c r="H20"/>
  <c r="O20" s="1"/>
  <c r="S20" s="1"/>
  <c r="F20"/>
  <c r="D20"/>
  <c r="H19"/>
  <c r="O19" s="1"/>
  <c r="S19" s="1"/>
  <c r="F19"/>
  <c r="D19"/>
  <c r="H18"/>
  <c r="O18" s="1"/>
  <c r="S18" s="1"/>
  <c r="F18"/>
  <c r="D18"/>
  <c r="H17"/>
  <c r="O17" s="1"/>
  <c r="S17" s="1"/>
  <c r="F17"/>
  <c r="D17"/>
  <c r="H16"/>
  <c r="O16" s="1"/>
  <c r="S16" s="1"/>
  <c r="F16"/>
  <c r="D16"/>
  <c r="H15"/>
  <c r="O15" s="1"/>
  <c r="S15" s="1"/>
  <c r="F15"/>
  <c r="D15"/>
  <c r="H14"/>
  <c r="O14" s="1"/>
  <c r="S14" s="1"/>
  <c r="F14"/>
  <c r="D14"/>
  <c r="H13"/>
  <c r="O13" s="1"/>
  <c r="S13" s="1"/>
  <c r="F13"/>
  <c r="D13"/>
  <c r="H12"/>
  <c r="O12" s="1"/>
  <c r="S12" s="1"/>
  <c r="F12"/>
  <c r="D12"/>
  <c r="H11"/>
  <c r="O11" s="1"/>
  <c r="S11" s="1"/>
  <c r="F11"/>
  <c r="D11"/>
  <c r="H10"/>
  <c r="F10"/>
  <c r="D10"/>
  <c r="H11" i="86"/>
  <c r="O11" s="1"/>
  <c r="S11" s="1"/>
  <c r="H12"/>
  <c r="O12" s="1"/>
  <c r="S12" s="1"/>
  <c r="H13"/>
  <c r="O13" s="1"/>
  <c r="S13" s="1"/>
  <c r="H14"/>
  <c r="O14" s="1"/>
  <c r="S14" s="1"/>
  <c r="H15"/>
  <c r="O15" s="1"/>
  <c r="S15" s="1"/>
  <c r="H16"/>
  <c r="H17"/>
  <c r="O17" s="1"/>
  <c r="S17" s="1"/>
  <c r="H18"/>
  <c r="O18" s="1"/>
  <c r="S18" s="1"/>
  <c r="H19"/>
  <c r="O19" s="1"/>
  <c r="S19" s="1"/>
  <c r="H20"/>
  <c r="O20" s="1"/>
  <c r="S20" s="1"/>
  <c r="H21"/>
  <c r="O21" s="1"/>
  <c r="S21" s="1"/>
  <c r="H22"/>
  <c r="O22" s="1"/>
  <c r="S22" s="1"/>
  <c r="H23"/>
  <c r="O23" s="1"/>
  <c r="S23" s="1"/>
  <c r="H24"/>
  <c r="O24" s="1"/>
  <c r="S24" s="1"/>
  <c r="H25"/>
  <c r="O25" s="1"/>
  <c r="S25" s="1"/>
  <c r="H26"/>
  <c r="O26" s="1"/>
  <c r="S26" s="1"/>
  <c r="H27"/>
  <c r="O27" s="1"/>
  <c r="S27" s="1"/>
  <c r="H28"/>
  <c r="O28" s="1"/>
  <c r="S28" s="1"/>
  <c r="H29"/>
  <c r="H30"/>
  <c r="O30" s="1"/>
  <c r="S30" s="1"/>
  <c r="H31"/>
  <c r="O31" s="1"/>
  <c r="S31" s="1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I30" s="1"/>
  <c r="D31"/>
  <c r="H11" i="85"/>
  <c r="O11" s="1"/>
  <c r="S11" s="1"/>
  <c r="H12"/>
  <c r="O12" s="1"/>
  <c r="S12" s="1"/>
  <c r="H13"/>
  <c r="O13" s="1"/>
  <c r="S13" s="1"/>
  <c r="H14"/>
  <c r="O14" s="1"/>
  <c r="S14" s="1"/>
  <c r="H15"/>
  <c r="O15" s="1"/>
  <c r="S15" s="1"/>
  <c r="H16"/>
  <c r="O16" s="1"/>
  <c r="S16" s="1"/>
  <c r="H17"/>
  <c r="O17" s="1"/>
  <c r="S17" s="1"/>
  <c r="H18"/>
  <c r="O18" s="1"/>
  <c r="S18" s="1"/>
  <c r="H19"/>
  <c r="O19" s="1"/>
  <c r="S19" s="1"/>
  <c r="H20"/>
  <c r="O20" s="1"/>
  <c r="S20" s="1"/>
  <c r="H21"/>
  <c r="O21" s="1"/>
  <c r="S21" s="1"/>
  <c r="H22"/>
  <c r="O22" s="1"/>
  <c r="S22" s="1"/>
  <c r="H23"/>
  <c r="O23" s="1"/>
  <c r="S23" s="1"/>
  <c r="H24"/>
  <c r="O24" s="1"/>
  <c r="S24" s="1"/>
  <c r="H25"/>
  <c r="O25" s="1"/>
  <c r="S25" s="1"/>
  <c r="H26"/>
  <c r="O26" s="1"/>
  <c r="S26" s="1"/>
  <c r="H27"/>
  <c r="O27" s="1"/>
  <c r="S27" s="1"/>
  <c r="H28"/>
  <c r="O28" s="1"/>
  <c r="S28" s="1"/>
  <c r="H29"/>
  <c r="O29" s="1"/>
  <c r="S29" s="1"/>
  <c r="H30"/>
  <c r="O30" s="1"/>
  <c r="S30" s="1"/>
  <c r="F11"/>
  <c r="I11" s="1"/>
  <c r="F12"/>
  <c r="I12" s="1"/>
  <c r="F13"/>
  <c r="I13" s="1"/>
  <c r="F14"/>
  <c r="I14" s="1"/>
  <c r="F15"/>
  <c r="I15" s="1"/>
  <c r="F16"/>
  <c r="I16" s="1"/>
  <c r="F17"/>
  <c r="I17" s="1"/>
  <c r="F18"/>
  <c r="I18" s="1"/>
  <c r="F19"/>
  <c r="I19" s="1"/>
  <c r="F20"/>
  <c r="I20" s="1"/>
  <c r="F21"/>
  <c r="I21" s="1"/>
  <c r="F22"/>
  <c r="I22" s="1"/>
  <c r="F23"/>
  <c r="I23" s="1"/>
  <c r="F24"/>
  <c r="I24" s="1"/>
  <c r="F25"/>
  <c r="I25" s="1"/>
  <c r="F26"/>
  <c r="I26" s="1"/>
  <c r="F27"/>
  <c r="I27" s="1"/>
  <c r="F28"/>
  <c r="I28" s="1"/>
  <c r="F29"/>
  <c r="I29" s="1"/>
  <c r="F30"/>
  <c r="N30" s="1"/>
  <c r="R30" s="1"/>
  <c r="H38" i="86"/>
  <c r="O38" s="1"/>
  <c r="S38" s="1"/>
  <c r="F38"/>
  <c r="N38" s="1"/>
  <c r="R38" s="1"/>
  <c r="D38"/>
  <c r="H37"/>
  <c r="O37" s="1"/>
  <c r="S37" s="1"/>
  <c r="F37"/>
  <c r="N37" s="1"/>
  <c r="R37" s="1"/>
  <c r="D37"/>
  <c r="H36"/>
  <c r="O36" s="1"/>
  <c r="S36" s="1"/>
  <c r="F36"/>
  <c r="D36"/>
  <c r="H35"/>
  <c r="O35" s="1"/>
  <c r="S35" s="1"/>
  <c r="F35"/>
  <c r="N35" s="1"/>
  <c r="R35" s="1"/>
  <c r="D35"/>
  <c r="H34"/>
  <c r="O34" s="1"/>
  <c r="S34" s="1"/>
  <c r="F34"/>
  <c r="N34" s="1"/>
  <c r="R34" s="1"/>
  <c r="D34"/>
  <c r="H33"/>
  <c r="O33" s="1"/>
  <c r="S33" s="1"/>
  <c r="F33"/>
  <c r="D33"/>
  <c r="H32"/>
  <c r="F32"/>
  <c r="D32"/>
  <c r="F31"/>
  <c r="H10"/>
  <c r="F10"/>
  <c r="D10"/>
  <c r="F10" i="85"/>
  <c r="I10" s="1"/>
  <c r="H10"/>
  <c r="H35"/>
  <c r="O35" s="1"/>
  <c r="S35" s="1"/>
  <c r="F35"/>
  <c r="N35" s="1"/>
  <c r="R35" s="1"/>
  <c r="H34"/>
  <c r="O34" s="1"/>
  <c r="S34" s="1"/>
  <c r="N34"/>
  <c r="R34" s="1"/>
  <c r="H33"/>
  <c r="O33" s="1"/>
  <c r="S33" s="1"/>
  <c r="F33"/>
  <c r="N33" s="1"/>
  <c r="R33" s="1"/>
  <c r="H32"/>
  <c r="O32" s="1"/>
  <c r="S32" s="1"/>
  <c r="F32"/>
  <c r="N32" s="1"/>
  <c r="R32" s="1"/>
  <c r="H31"/>
  <c r="O31" s="1"/>
  <c r="S31" s="1"/>
  <c r="F31"/>
  <c r="N31" s="1"/>
  <c r="R31" s="1"/>
  <c r="D29" i="84"/>
  <c r="F29"/>
  <c r="H29"/>
  <c r="O29" s="1"/>
  <c r="S29" s="1"/>
  <c r="D30"/>
  <c r="F30"/>
  <c r="H30"/>
  <c r="O30" s="1"/>
  <c r="S30" s="1"/>
  <c r="D31"/>
  <c r="F31"/>
  <c r="H31"/>
  <c r="O31" s="1"/>
  <c r="S31" s="1"/>
  <c r="D32"/>
  <c r="F32"/>
  <c r="H32"/>
  <c r="O32" s="1"/>
  <c r="S32" s="1"/>
  <c r="D33"/>
  <c r="F33"/>
  <c r="H33"/>
  <c r="O33" s="1"/>
  <c r="S33" s="1"/>
  <c r="D34"/>
  <c r="F34"/>
  <c r="H34"/>
  <c r="O34" s="1"/>
  <c r="S34" s="1"/>
  <c r="D35"/>
  <c r="F35"/>
  <c r="H35"/>
  <c r="O35" s="1"/>
  <c r="S35" s="1"/>
  <c r="D36"/>
  <c r="F36"/>
  <c r="H36"/>
  <c r="O36" s="1"/>
  <c r="S36" s="1"/>
  <c r="H17"/>
  <c r="O17" s="1"/>
  <c r="S17" s="1"/>
  <c r="H18"/>
  <c r="O18" s="1"/>
  <c r="S18" s="1"/>
  <c r="H19"/>
  <c r="O19" s="1"/>
  <c r="S19" s="1"/>
  <c r="H20"/>
  <c r="O20" s="1"/>
  <c r="S20" s="1"/>
  <c r="H21"/>
  <c r="O21" s="1"/>
  <c r="S21" s="1"/>
  <c r="H22"/>
  <c r="O22" s="1"/>
  <c r="S22" s="1"/>
  <c r="H23"/>
  <c r="O23" s="1"/>
  <c r="S23" s="1"/>
  <c r="H24"/>
  <c r="O24" s="1"/>
  <c r="S24" s="1"/>
  <c r="H25"/>
  <c r="O25" s="1"/>
  <c r="S25" s="1"/>
  <c r="H26"/>
  <c r="O26" s="1"/>
  <c r="S26" s="1"/>
  <c r="H27"/>
  <c r="O27" s="1"/>
  <c r="S27" s="1"/>
  <c r="H28"/>
  <c r="O28" s="1"/>
  <c r="S28" s="1"/>
  <c r="F17"/>
  <c r="F18"/>
  <c r="F19"/>
  <c r="F20"/>
  <c r="F21"/>
  <c r="F22"/>
  <c r="F23"/>
  <c r="F24"/>
  <c r="F25"/>
  <c r="F26"/>
  <c r="F27"/>
  <c r="F28"/>
  <c r="D17"/>
  <c r="D18"/>
  <c r="D19"/>
  <c r="D20"/>
  <c r="D21"/>
  <c r="D22"/>
  <c r="D23"/>
  <c r="D24"/>
  <c r="D25"/>
  <c r="D26"/>
  <c r="D27"/>
  <c r="D28"/>
  <c r="H16"/>
  <c r="O16" s="1"/>
  <c r="S16" s="1"/>
  <c r="F16"/>
  <c r="D16"/>
  <c r="H15"/>
  <c r="O15" s="1"/>
  <c r="S15" s="1"/>
  <c r="F15"/>
  <c r="D15"/>
  <c r="H14"/>
  <c r="O14" s="1"/>
  <c r="S14" s="1"/>
  <c r="F14"/>
  <c r="D14"/>
  <c r="H13"/>
  <c r="F13"/>
  <c r="D13"/>
  <c r="H12"/>
  <c r="O12" s="1"/>
  <c r="S12" s="1"/>
  <c r="F12"/>
  <c r="D12"/>
  <c r="AH63" i="126" l="1"/>
  <c r="P43" i="86"/>
  <c r="T43" s="1"/>
  <c r="D61" i="149"/>
  <c r="P48" i="93"/>
  <c r="T48" s="1"/>
  <c r="E70" i="149"/>
  <c r="P41" i="93"/>
  <c r="T41" s="1"/>
  <c r="E63" i="149"/>
  <c r="P39" i="86"/>
  <c r="T39" s="1"/>
  <c r="D54" i="149"/>
  <c r="P42" i="86"/>
  <c r="T42" s="1"/>
  <c r="D58" i="149"/>
  <c r="P36" i="85"/>
  <c r="T36" s="1"/>
  <c r="C50" i="149"/>
  <c r="P48" i="85"/>
  <c r="T48" s="1"/>
  <c r="C65" i="149"/>
  <c r="P45" i="93"/>
  <c r="T45" s="1"/>
  <c r="E67" i="149"/>
  <c r="P38" i="85"/>
  <c r="T38" s="1"/>
  <c r="C54" i="149"/>
  <c r="P47" i="93"/>
  <c r="T47" s="1"/>
  <c r="E69" i="149"/>
  <c r="P44" i="93"/>
  <c r="T44" s="1"/>
  <c r="E66" i="149"/>
  <c r="P37" i="85"/>
  <c r="T37" s="1"/>
  <c r="C52" i="149"/>
  <c r="P49" i="93"/>
  <c r="T49" s="1"/>
  <c r="E71" i="149"/>
  <c r="P34" i="93"/>
  <c r="T34" s="1"/>
  <c r="E55" i="149"/>
  <c r="P38" i="93"/>
  <c r="T38" s="1"/>
  <c r="E60" i="149"/>
  <c r="P42" i="93"/>
  <c r="T42" s="1"/>
  <c r="E64" i="149"/>
  <c r="P35" i="93"/>
  <c r="T35" s="1"/>
  <c r="E56" i="149"/>
  <c r="P43" i="93"/>
  <c r="T43" s="1"/>
  <c r="E65" i="149"/>
  <c r="P46" i="93"/>
  <c r="T46" s="1"/>
  <c r="E68" i="149"/>
  <c r="P46" i="85"/>
  <c r="T46" s="1"/>
  <c r="C63" i="149"/>
  <c r="P50" i="93"/>
  <c r="T50" s="1"/>
  <c r="E72" i="149"/>
  <c r="P42" i="85"/>
  <c r="T42" s="1"/>
  <c r="C58" i="149"/>
  <c r="P41" i="86"/>
  <c r="T41" s="1"/>
  <c r="D56" i="149"/>
  <c r="P44" i="85"/>
  <c r="T44" s="1"/>
  <c r="C61" i="149"/>
  <c r="P45" i="85"/>
  <c r="T45" s="1"/>
  <c r="C62" i="149"/>
  <c r="P51" i="93"/>
  <c r="T51" s="1"/>
  <c r="E73" i="149"/>
  <c r="P52" i="93"/>
  <c r="T52" s="1"/>
  <c r="E74" i="149"/>
  <c r="P39" i="85"/>
  <c r="T39" s="1"/>
  <c r="C55" i="149"/>
  <c r="P36" i="93"/>
  <c r="T36" s="1"/>
  <c r="E57" i="149"/>
  <c r="P43" i="85"/>
  <c r="T43" s="1"/>
  <c r="C60" i="149"/>
  <c r="P47" i="85"/>
  <c r="T47" s="1"/>
  <c r="C64" i="149"/>
  <c r="P39" i="93"/>
  <c r="T39" s="1"/>
  <c r="E61" i="149"/>
  <c r="P40" i="85"/>
  <c r="T40" s="1"/>
  <c r="C56" i="149"/>
  <c r="P49" i="85"/>
  <c r="T49" s="1"/>
  <c r="C66" i="149"/>
  <c r="P41" i="85"/>
  <c r="T41" s="1"/>
  <c r="C57" i="149"/>
  <c r="P37" i="93"/>
  <c r="T37" s="1"/>
  <c r="E58" i="149"/>
  <c r="P40" i="93"/>
  <c r="T40" s="1"/>
  <c r="E62" i="149"/>
  <c r="P40" i="86"/>
  <c r="T40" s="1"/>
  <c r="D55" i="149"/>
  <c r="P44" i="86"/>
  <c r="T44" s="1"/>
  <c r="D62" i="149"/>
  <c r="AH42" i="126"/>
  <c r="X42"/>
  <c r="AH39"/>
  <c r="X39"/>
  <c r="V15"/>
  <c r="AH15" s="1"/>
  <c r="AG15"/>
  <c r="AJ15" s="1"/>
  <c r="V9"/>
  <c r="AH9" s="1"/>
  <c r="AG9"/>
  <c r="AJ9" s="1"/>
  <c r="X8" i="93"/>
  <c r="AB9" i="126"/>
  <c r="AK9" s="1"/>
  <c r="U3"/>
  <c r="C4" s="1"/>
  <c r="U6"/>
  <c r="C7" s="1"/>
  <c r="B4"/>
  <c r="B7"/>
  <c r="D13" i="130"/>
  <c r="E13" s="1"/>
  <c r="I11" i="86"/>
  <c r="I13"/>
  <c r="D16" i="130"/>
  <c r="E16" s="1"/>
  <c r="D17"/>
  <c r="E17" s="1"/>
  <c r="Y2" i="86"/>
  <c r="AB6" i="126" s="1"/>
  <c r="AK6" s="1"/>
  <c r="D9" i="130"/>
  <c r="E9" s="1"/>
  <c r="E11" i="126" s="1"/>
  <c r="D15" i="130"/>
  <c r="E15" s="1"/>
  <c r="D18"/>
  <c r="E18" s="1"/>
  <c r="X8" i="109"/>
  <c r="D20" i="130"/>
  <c r="E20" s="1"/>
  <c r="E17" i="126" s="1"/>
  <c r="D21" i="130"/>
  <c r="E21" s="1"/>
  <c r="D19"/>
  <c r="E19" s="1"/>
  <c r="I26" i="86"/>
  <c r="I27"/>
  <c r="I28"/>
  <c r="I34" i="84"/>
  <c r="I14" i="86"/>
  <c r="I17"/>
  <c r="I19"/>
  <c r="I15"/>
  <c r="I21"/>
  <c r="I22"/>
  <c r="I16"/>
  <c r="I23"/>
  <c r="I24"/>
  <c r="I25"/>
  <c r="I29"/>
  <c r="I20" i="84"/>
  <c r="I31" i="86"/>
  <c r="AN8" i="85"/>
  <c r="AN7"/>
  <c r="Y1" s="1"/>
  <c r="X7" s="1"/>
  <c r="AR7"/>
  <c r="AR8"/>
  <c r="AR8" i="86"/>
  <c r="I36"/>
  <c r="I86" i="84"/>
  <c r="I76"/>
  <c r="I66"/>
  <c r="I61"/>
  <c r="I56"/>
  <c r="I51"/>
  <c r="I46"/>
  <c r="AR7" i="86"/>
  <c r="AN7"/>
  <c r="Y1" s="1"/>
  <c r="X7" s="1"/>
  <c r="I38"/>
  <c r="AN8"/>
  <c r="AN4" i="84"/>
  <c r="M14" i="126" s="1"/>
  <c r="AH4" i="84"/>
  <c r="G14" i="126" s="1"/>
  <c r="AL4" i="84"/>
  <c r="K14" i="126" s="1"/>
  <c r="AR4" i="84"/>
  <c r="Q14" i="126" s="1"/>
  <c r="AJ4" i="84"/>
  <c r="I14" i="126" s="1"/>
  <c r="AU4" i="84"/>
  <c r="T14" i="126" s="1"/>
  <c r="AQ4" i="84"/>
  <c r="P14" i="126" s="1"/>
  <c r="AS4" i="84"/>
  <c r="R14" i="126" s="1"/>
  <c r="AT4" i="84"/>
  <c r="S14" i="126" s="1"/>
  <c r="AP4" i="84"/>
  <c r="O14" i="126" s="1"/>
  <c r="AM4" i="84"/>
  <c r="L14" i="126" s="1"/>
  <c r="AK4" i="84"/>
  <c r="J14" i="126" s="1"/>
  <c r="AO4" i="84"/>
  <c r="N14" i="126" s="1"/>
  <c r="AI4" i="84"/>
  <c r="H14" i="126" s="1"/>
  <c r="AQ3" i="84"/>
  <c r="AO3"/>
  <c r="AL3"/>
  <c r="AM3"/>
  <c r="AK3"/>
  <c r="AN3"/>
  <c r="AJ3"/>
  <c r="AH3"/>
  <c r="AI3"/>
  <c r="AU3"/>
  <c r="AP3"/>
  <c r="AT3"/>
  <c r="AR3"/>
  <c r="AS3"/>
  <c r="AR2"/>
  <c r="AU2"/>
  <c r="AJ2"/>
  <c r="AS2"/>
  <c r="AL2"/>
  <c r="AT2"/>
  <c r="AQ2"/>
  <c r="AM2"/>
  <c r="AP2"/>
  <c r="AO2"/>
  <c r="AN2"/>
  <c r="AK2"/>
  <c r="AI2"/>
  <c r="AH2"/>
  <c r="I59"/>
  <c r="I54"/>
  <c r="I49"/>
  <c r="I44"/>
  <c r="I34" i="86"/>
  <c r="J38" i="84"/>
  <c r="I14"/>
  <c r="I20" i="93"/>
  <c r="I12" i="86"/>
  <c r="O64" i="84"/>
  <c r="S64" s="1"/>
  <c r="I24"/>
  <c r="I64"/>
  <c r="I39"/>
  <c r="I22"/>
  <c r="I18"/>
  <c r="I24" i="93"/>
  <c r="I77" i="84"/>
  <c r="I67"/>
  <c r="I62"/>
  <c r="I57"/>
  <c r="I52"/>
  <c r="I47"/>
  <c r="I42"/>
  <c r="I32"/>
  <c r="I37" i="86"/>
  <c r="I12" i="93"/>
  <c r="I32"/>
  <c r="I41" i="84"/>
  <c r="AG7" i="85"/>
  <c r="I30" i="93"/>
  <c r="I22"/>
  <c r="I10"/>
  <c r="I19" i="84"/>
  <c r="I35" i="85"/>
  <c r="I15" i="84"/>
  <c r="I17"/>
  <c r="I35" i="86"/>
  <c r="I26" i="93"/>
  <c r="I30" i="85"/>
  <c r="I14" i="93"/>
  <c r="I20" i="86"/>
  <c r="I31" i="85"/>
  <c r="I31" i="84"/>
  <c r="I28"/>
  <c r="I65"/>
  <c r="I60"/>
  <c r="I55"/>
  <c r="I45"/>
  <c r="I40"/>
  <c r="I29" i="93"/>
  <c r="I32" i="85"/>
  <c r="I12" i="84"/>
  <c r="I30"/>
  <c r="I29"/>
  <c r="I33" i="86"/>
  <c r="I33" i="85"/>
  <c r="I35" i="84"/>
  <c r="I68"/>
  <c r="I63"/>
  <c r="I58"/>
  <c r="I53"/>
  <c r="I48"/>
  <c r="I43"/>
  <c r="I38"/>
  <c r="I15" i="93"/>
  <c r="I31"/>
  <c r="I25"/>
  <c r="I27"/>
  <c r="I87" i="84"/>
  <c r="AG2" i="85"/>
  <c r="I83" i="84"/>
  <c r="I82"/>
  <c r="I81"/>
  <c r="I80"/>
  <c r="I79"/>
  <c r="I78"/>
  <c r="I75"/>
  <c r="I74"/>
  <c r="I73"/>
  <c r="I72"/>
  <c r="I71"/>
  <c r="I70"/>
  <c r="I69"/>
  <c r="I33"/>
  <c r="I16"/>
  <c r="I37"/>
  <c r="I27"/>
  <c r="I26"/>
  <c r="I25"/>
  <c r="M85"/>
  <c r="Q85" s="1"/>
  <c r="I85"/>
  <c r="J50"/>
  <c r="I50"/>
  <c r="I13"/>
  <c r="I23"/>
  <c r="I36"/>
  <c r="I21"/>
  <c r="J84"/>
  <c r="J44"/>
  <c r="J39"/>
  <c r="J14"/>
  <c r="J78"/>
  <c r="M84"/>
  <c r="Q84" s="1"/>
  <c r="I84"/>
  <c r="I13" i="93"/>
  <c r="I33"/>
  <c r="I21"/>
  <c r="I28"/>
  <c r="I16"/>
  <c r="M23"/>
  <c r="Q23" s="1"/>
  <c r="I23"/>
  <c r="I17"/>
  <c r="I11"/>
  <c r="I18"/>
  <c r="I19"/>
  <c r="J30"/>
  <c r="I32" i="86"/>
  <c r="I18"/>
  <c r="I10"/>
  <c r="AI3" i="85"/>
  <c r="AK3"/>
  <c r="AL3"/>
  <c r="AJ3"/>
  <c r="AM3"/>
  <c r="AH4"/>
  <c r="G5" i="126" s="1"/>
  <c r="AI4" i="85"/>
  <c r="H5" i="126" s="1"/>
  <c r="AL4" i="85"/>
  <c r="K5" i="126" s="1"/>
  <c r="AN4" i="85"/>
  <c r="M5" i="126" s="1"/>
  <c r="AK4" i="85"/>
  <c r="J5" i="126" s="1"/>
  <c r="AO4" i="85"/>
  <c r="N5" i="126" s="1"/>
  <c r="AP4" i="85"/>
  <c r="O5" i="126" s="1"/>
  <c r="AM4" i="85"/>
  <c r="L5" i="126" s="1"/>
  <c r="AH3" i="85"/>
  <c r="AN3"/>
  <c r="AO3"/>
  <c r="AP3"/>
  <c r="J68" i="84"/>
  <c r="J64"/>
  <c r="J58"/>
  <c r="N21"/>
  <c r="R21" s="1"/>
  <c r="J21"/>
  <c r="N31"/>
  <c r="R31" s="1"/>
  <c r="J31"/>
  <c r="N20"/>
  <c r="R20" s="1"/>
  <c r="J20"/>
  <c r="N83"/>
  <c r="R83" s="1"/>
  <c r="J83"/>
  <c r="N73"/>
  <c r="R73" s="1"/>
  <c r="J73"/>
  <c r="N63"/>
  <c r="R63" s="1"/>
  <c r="J63"/>
  <c r="N43"/>
  <c r="R43" s="1"/>
  <c r="J43"/>
  <c r="J19"/>
  <c r="N18"/>
  <c r="R18" s="1"/>
  <c r="J18"/>
  <c r="N30"/>
  <c r="R30" s="1"/>
  <c r="J30"/>
  <c r="J12"/>
  <c r="N17"/>
  <c r="R17" s="1"/>
  <c r="J17"/>
  <c r="N36"/>
  <c r="R36" s="1"/>
  <c r="J36"/>
  <c r="J87"/>
  <c r="N82"/>
  <c r="R82" s="1"/>
  <c r="J82"/>
  <c r="J77"/>
  <c r="J72"/>
  <c r="J67"/>
  <c r="N62"/>
  <c r="R62" s="1"/>
  <c r="J62"/>
  <c r="J57"/>
  <c r="N42"/>
  <c r="R42" s="1"/>
  <c r="J42"/>
  <c r="N37"/>
  <c r="R37" s="1"/>
  <c r="J37"/>
  <c r="N29"/>
  <c r="R29" s="1"/>
  <c r="J29"/>
  <c r="N35"/>
  <c r="R35" s="1"/>
  <c r="J35"/>
  <c r="J86"/>
  <c r="N81"/>
  <c r="R81" s="1"/>
  <c r="J81"/>
  <c r="J76"/>
  <c r="N71"/>
  <c r="R71" s="1"/>
  <c r="J71"/>
  <c r="J66"/>
  <c r="N61"/>
  <c r="R61" s="1"/>
  <c r="J61"/>
  <c r="J56"/>
  <c r="J46"/>
  <c r="N41"/>
  <c r="R41" s="1"/>
  <c r="J41"/>
  <c r="N13"/>
  <c r="R13" s="1"/>
  <c r="J13"/>
  <c r="N34"/>
  <c r="R34" s="1"/>
  <c r="J34"/>
  <c r="N85"/>
  <c r="R85" s="1"/>
  <c r="J85"/>
  <c r="N80"/>
  <c r="R80" s="1"/>
  <c r="J80"/>
  <c r="N75"/>
  <c r="R75" s="1"/>
  <c r="J75"/>
  <c r="N70"/>
  <c r="R70" s="1"/>
  <c r="J70"/>
  <c r="J65"/>
  <c r="N60"/>
  <c r="R60" s="1"/>
  <c r="J60"/>
  <c r="N45"/>
  <c r="R45" s="1"/>
  <c r="J45"/>
  <c r="N40"/>
  <c r="R40" s="1"/>
  <c r="J40"/>
  <c r="N28"/>
  <c r="R28" s="1"/>
  <c r="J28"/>
  <c r="N27"/>
  <c r="R27" s="1"/>
  <c r="J27"/>
  <c r="N33"/>
  <c r="R33" s="1"/>
  <c r="J33"/>
  <c r="J15"/>
  <c r="N26"/>
  <c r="R26" s="1"/>
  <c r="J26"/>
  <c r="N25"/>
  <c r="R25" s="1"/>
  <c r="J25"/>
  <c r="J24"/>
  <c r="N32"/>
  <c r="R32" s="1"/>
  <c r="J32"/>
  <c r="N79"/>
  <c r="R79" s="1"/>
  <c r="J79"/>
  <c r="N74"/>
  <c r="R74" s="1"/>
  <c r="J74"/>
  <c r="N69"/>
  <c r="R69" s="1"/>
  <c r="J69"/>
  <c r="N59"/>
  <c r="R59" s="1"/>
  <c r="J59"/>
  <c r="J23"/>
  <c r="J16"/>
  <c r="N22"/>
  <c r="R22" s="1"/>
  <c r="J22"/>
  <c r="N17" i="93"/>
  <c r="R17" s="1"/>
  <c r="J17"/>
  <c r="N24"/>
  <c r="R24" s="1"/>
  <c r="J24"/>
  <c r="N11"/>
  <c r="R11" s="1"/>
  <c r="J11"/>
  <c r="N18"/>
  <c r="R18" s="1"/>
  <c r="J18"/>
  <c r="N25"/>
  <c r="R25" s="1"/>
  <c r="J25"/>
  <c r="N12"/>
  <c r="R12" s="1"/>
  <c r="J12"/>
  <c r="N32"/>
  <c r="R32" s="1"/>
  <c r="N19"/>
  <c r="R19" s="1"/>
  <c r="J19"/>
  <c r="O32"/>
  <c r="S32" s="1"/>
  <c r="N26"/>
  <c r="R26" s="1"/>
  <c r="J26"/>
  <c r="N13"/>
  <c r="R13" s="1"/>
  <c r="J13"/>
  <c r="N20"/>
  <c r="R20" s="1"/>
  <c r="J20"/>
  <c r="N27"/>
  <c r="R27" s="1"/>
  <c r="J27"/>
  <c r="N14"/>
  <c r="R14" s="1"/>
  <c r="J14"/>
  <c r="N21"/>
  <c r="R21" s="1"/>
  <c r="J21"/>
  <c r="N15"/>
  <c r="R15" s="1"/>
  <c r="J15"/>
  <c r="N22"/>
  <c r="R22" s="1"/>
  <c r="J22"/>
  <c r="N16"/>
  <c r="R16" s="1"/>
  <c r="J16"/>
  <c r="N23"/>
  <c r="R23" s="1"/>
  <c r="J23"/>
  <c r="N10"/>
  <c r="R10" s="1"/>
  <c r="J10"/>
  <c r="O32" i="86"/>
  <c r="S32" s="1"/>
  <c r="J11"/>
  <c r="N32"/>
  <c r="R32" s="1"/>
  <c r="J32"/>
  <c r="N30"/>
  <c r="R30" s="1"/>
  <c r="J30"/>
  <c r="N29"/>
  <c r="R29" s="1"/>
  <c r="J29"/>
  <c r="N28"/>
  <c r="R28" s="1"/>
  <c r="J28"/>
  <c r="N31"/>
  <c r="R31" s="1"/>
  <c r="J31"/>
  <c r="N33"/>
  <c r="R33" s="1"/>
  <c r="J33"/>
  <c r="N27"/>
  <c r="R27" s="1"/>
  <c r="J27"/>
  <c r="N12"/>
  <c r="R12" s="1"/>
  <c r="J12"/>
  <c r="N26"/>
  <c r="R26" s="1"/>
  <c r="J26"/>
  <c r="N25"/>
  <c r="R25" s="1"/>
  <c r="J25"/>
  <c r="N24"/>
  <c r="R24" s="1"/>
  <c r="J24"/>
  <c r="N23"/>
  <c r="R23" s="1"/>
  <c r="J23"/>
  <c r="N22"/>
  <c r="R22" s="1"/>
  <c r="J22"/>
  <c r="N21"/>
  <c r="R21" s="1"/>
  <c r="J21"/>
  <c r="N20"/>
  <c r="R20" s="1"/>
  <c r="J20"/>
  <c r="N19"/>
  <c r="R19" s="1"/>
  <c r="J19"/>
  <c r="N18"/>
  <c r="R18" s="1"/>
  <c r="J18"/>
  <c r="N17"/>
  <c r="R17" s="1"/>
  <c r="J17"/>
  <c r="N16"/>
  <c r="R16" s="1"/>
  <c r="J16"/>
  <c r="N15"/>
  <c r="R15" s="1"/>
  <c r="J15"/>
  <c r="J10"/>
  <c r="J14"/>
  <c r="N13"/>
  <c r="R13" s="1"/>
  <c r="J13"/>
  <c r="J55" i="84"/>
  <c r="M54"/>
  <c r="Q54" s="1"/>
  <c r="J54"/>
  <c r="J53"/>
  <c r="J33" i="93"/>
  <c r="J52" i="84"/>
  <c r="J32" i="93"/>
  <c r="J38" i="86"/>
  <c r="J51" i="84"/>
  <c r="J37" i="86"/>
  <c r="J31" i="93"/>
  <c r="J36" i="86"/>
  <c r="J49" i="84"/>
  <c r="J35" i="86"/>
  <c r="J29" i="93"/>
  <c r="J48" i="84"/>
  <c r="J30" i="85"/>
  <c r="J33"/>
  <c r="J16"/>
  <c r="J11"/>
  <c r="J27"/>
  <c r="J31"/>
  <c r="N15"/>
  <c r="R15" s="1"/>
  <c r="J15"/>
  <c r="N14"/>
  <c r="R14" s="1"/>
  <c r="J14"/>
  <c r="N13"/>
  <c r="R13" s="1"/>
  <c r="J13"/>
  <c r="J12"/>
  <c r="N29"/>
  <c r="R29" s="1"/>
  <c r="J29"/>
  <c r="J28"/>
  <c r="N26"/>
  <c r="R26" s="1"/>
  <c r="J26"/>
  <c r="N25"/>
  <c r="R25" s="1"/>
  <c r="J25"/>
  <c r="J24"/>
  <c r="J23"/>
  <c r="N22"/>
  <c r="R22" s="1"/>
  <c r="J22"/>
  <c r="J32"/>
  <c r="N21"/>
  <c r="R21" s="1"/>
  <c r="J21"/>
  <c r="N20"/>
  <c r="R20" s="1"/>
  <c r="J20"/>
  <c r="N19"/>
  <c r="R19" s="1"/>
  <c r="J19"/>
  <c r="N18"/>
  <c r="R18" s="1"/>
  <c r="J18"/>
  <c r="N17"/>
  <c r="R17" s="1"/>
  <c r="J17"/>
  <c r="J35"/>
  <c r="J34"/>
  <c r="J34" i="86"/>
  <c r="J28" i="93"/>
  <c r="J47" i="84"/>
  <c r="O10" i="85"/>
  <c r="S10" s="1"/>
  <c r="M24" i="84"/>
  <c r="Q24" s="1"/>
  <c r="M14"/>
  <c r="Q14" s="1"/>
  <c r="M63"/>
  <c r="Q63" s="1"/>
  <c r="M86"/>
  <c r="Q86" s="1"/>
  <c r="M82"/>
  <c r="Q82" s="1"/>
  <c r="M45"/>
  <c r="Q45" s="1"/>
  <c r="M19"/>
  <c r="Q19" s="1"/>
  <c r="M62"/>
  <c r="Q62" s="1"/>
  <c r="M72"/>
  <c r="Q72" s="1"/>
  <c r="M34"/>
  <c r="Q34" s="1"/>
  <c r="M81"/>
  <c r="Q81" s="1"/>
  <c r="M76"/>
  <c r="Q76" s="1"/>
  <c r="M44"/>
  <c r="Q44" s="1"/>
  <c r="L85"/>
  <c r="M71"/>
  <c r="Q71" s="1"/>
  <c r="M66"/>
  <c r="Q66" s="1"/>
  <c r="M83"/>
  <c r="Q83" s="1"/>
  <c r="M51"/>
  <c r="Q51" s="1"/>
  <c r="L55"/>
  <c r="L80"/>
  <c r="M43"/>
  <c r="Q43" s="1"/>
  <c r="M46"/>
  <c r="Q46" s="1"/>
  <c r="M32"/>
  <c r="Q32" s="1"/>
  <c r="M65"/>
  <c r="Q65" s="1"/>
  <c r="M61"/>
  <c r="Q61" s="1"/>
  <c r="M13"/>
  <c r="Q13" s="1"/>
  <c r="M56"/>
  <c r="Q56" s="1"/>
  <c r="M28"/>
  <c r="Q28" s="1"/>
  <c r="M52"/>
  <c r="Q52" s="1"/>
  <c r="M74"/>
  <c r="Q74" s="1"/>
  <c r="M55"/>
  <c r="Q55" s="1"/>
  <c r="M42"/>
  <c r="Q42" s="1"/>
  <c r="M26"/>
  <c r="Q26" s="1"/>
  <c r="M64"/>
  <c r="Q64" s="1"/>
  <c r="M30" i="93"/>
  <c r="Q30" s="1"/>
  <c r="M17"/>
  <c r="Q17" s="1"/>
  <c r="M24"/>
  <c r="Q24" s="1"/>
  <c r="M11"/>
  <c r="Q11" s="1"/>
  <c r="M31"/>
  <c r="Q31" s="1"/>
  <c r="M18"/>
  <c r="Q18" s="1"/>
  <c r="M25"/>
  <c r="Q25" s="1"/>
  <c r="M12"/>
  <c r="Q12" s="1"/>
  <c r="M32"/>
  <c r="Q32" s="1"/>
  <c r="M16"/>
  <c r="Q16" s="1"/>
  <c r="M26"/>
  <c r="Q26" s="1"/>
  <c r="M13"/>
  <c r="Q13" s="1"/>
  <c r="M27"/>
  <c r="Q27" s="1"/>
  <c r="M14"/>
  <c r="Q14" s="1"/>
  <c r="M21"/>
  <c r="Q21" s="1"/>
  <c r="M22"/>
  <c r="Q22" s="1"/>
  <c r="M29"/>
  <c r="Q29" s="1"/>
  <c r="M29" i="86"/>
  <c r="Q29" s="1"/>
  <c r="M37"/>
  <c r="Q37" s="1"/>
  <c r="M36"/>
  <c r="Q36" s="1"/>
  <c r="M38"/>
  <c r="Q38" s="1"/>
  <c r="M11"/>
  <c r="Q11" s="1"/>
  <c r="M33"/>
  <c r="Q33" s="1"/>
  <c r="M20"/>
  <c r="Q20" s="1"/>
  <c r="M34"/>
  <c r="Q34" s="1"/>
  <c r="M15"/>
  <c r="Q15" s="1"/>
  <c r="M35"/>
  <c r="Q35" s="1"/>
  <c r="M14"/>
  <c r="Q14" s="1"/>
  <c r="M13"/>
  <c r="Q13" s="1"/>
  <c r="L54" i="84"/>
  <c r="L62"/>
  <c r="L56"/>
  <c r="M73"/>
  <c r="Q73" s="1"/>
  <c r="M20" i="85"/>
  <c r="Q20" s="1"/>
  <c r="M32"/>
  <c r="Q32" s="1"/>
  <c r="L21"/>
  <c r="M33"/>
  <c r="Q33" s="1"/>
  <c r="L19"/>
  <c r="L18"/>
  <c r="M17"/>
  <c r="Q17" s="1"/>
  <c r="M14"/>
  <c r="Q14" s="1"/>
  <c r="M35"/>
  <c r="Q35" s="1"/>
  <c r="L12"/>
  <c r="M15"/>
  <c r="Q15" s="1"/>
  <c r="L25"/>
  <c r="N72" i="84"/>
  <c r="R72" s="1"/>
  <c r="L75"/>
  <c r="M75"/>
  <c r="Q75" s="1"/>
  <c r="L22" i="85"/>
  <c r="N16" i="84"/>
  <c r="R16" s="1"/>
  <c r="L81"/>
  <c r="L53"/>
  <c r="M53"/>
  <c r="Q53" s="1"/>
  <c r="L84"/>
  <c r="N84"/>
  <c r="R84" s="1"/>
  <c r="L86"/>
  <c r="N54"/>
  <c r="R54" s="1"/>
  <c r="N56"/>
  <c r="R56" s="1"/>
  <c r="L60"/>
  <c r="L51"/>
  <c r="L73"/>
  <c r="P73" s="1"/>
  <c r="T73" s="1"/>
  <c r="L50"/>
  <c r="N86"/>
  <c r="R86" s="1"/>
  <c r="L13"/>
  <c r="L16"/>
  <c r="L72"/>
  <c r="L65"/>
  <c r="N65"/>
  <c r="R65" s="1"/>
  <c r="L46"/>
  <c r="L44"/>
  <c r="L63"/>
  <c r="N46"/>
  <c r="R46" s="1"/>
  <c r="N44"/>
  <c r="R44" s="1"/>
  <c r="L82"/>
  <c r="L70"/>
  <c r="M20"/>
  <c r="Q20" s="1"/>
  <c r="L66"/>
  <c r="L61"/>
  <c r="L83"/>
  <c r="L64"/>
  <c r="F67" i="149" s="1"/>
  <c r="N66" i="84"/>
  <c r="R66" s="1"/>
  <c r="N64"/>
  <c r="R64" s="1"/>
  <c r="L52"/>
  <c r="L45"/>
  <c r="N14"/>
  <c r="R14" s="1"/>
  <c r="L76"/>
  <c r="L71"/>
  <c r="N15"/>
  <c r="R15" s="1"/>
  <c r="L74"/>
  <c r="L43"/>
  <c r="N76"/>
  <c r="R76" s="1"/>
  <c r="L42"/>
  <c r="L29" i="85"/>
  <c r="L28"/>
  <c r="L28" i="86"/>
  <c r="L41" i="84"/>
  <c r="M27" i="85"/>
  <c r="Q27" s="1"/>
  <c r="L26" i="86"/>
  <c r="M25" i="85"/>
  <c r="Q25" s="1"/>
  <c r="M37" i="84"/>
  <c r="Q37" s="1"/>
  <c r="L37"/>
  <c r="N87"/>
  <c r="R87" s="1"/>
  <c r="N77"/>
  <c r="R77" s="1"/>
  <c r="N67"/>
  <c r="R67" s="1"/>
  <c r="N57"/>
  <c r="R57" s="1"/>
  <c r="N47"/>
  <c r="R47" s="1"/>
  <c r="N38"/>
  <c r="R38" s="1"/>
  <c r="M87"/>
  <c r="Q87" s="1"/>
  <c r="M77"/>
  <c r="Q77" s="1"/>
  <c r="M67"/>
  <c r="Q67" s="1"/>
  <c r="M57"/>
  <c r="Q57" s="1"/>
  <c r="M47"/>
  <c r="Q47" s="1"/>
  <c r="M38"/>
  <c r="Q38" s="1"/>
  <c r="L87"/>
  <c r="N78"/>
  <c r="R78" s="1"/>
  <c r="L77"/>
  <c r="N68"/>
  <c r="R68" s="1"/>
  <c r="L67"/>
  <c r="N58"/>
  <c r="R58" s="1"/>
  <c r="L57"/>
  <c r="N48"/>
  <c r="R48" s="1"/>
  <c r="L47"/>
  <c r="N39"/>
  <c r="R39" s="1"/>
  <c r="L38"/>
  <c r="M78"/>
  <c r="Q78" s="1"/>
  <c r="M68"/>
  <c r="Q68" s="1"/>
  <c r="M58"/>
  <c r="Q58" s="1"/>
  <c r="M48"/>
  <c r="Q48" s="1"/>
  <c r="M39"/>
  <c r="Q39" s="1"/>
  <c r="L78"/>
  <c r="L68"/>
  <c r="L58"/>
  <c r="L48"/>
  <c r="L39"/>
  <c r="M79"/>
  <c r="Q79" s="1"/>
  <c r="M69"/>
  <c r="Q69" s="1"/>
  <c r="M59"/>
  <c r="Q59" s="1"/>
  <c r="M49"/>
  <c r="Q49" s="1"/>
  <c r="M40"/>
  <c r="Q40" s="1"/>
  <c r="L79"/>
  <c r="L69"/>
  <c r="L59"/>
  <c r="L49"/>
  <c r="L40"/>
  <c r="M80"/>
  <c r="Q80" s="1"/>
  <c r="M70"/>
  <c r="Q70" s="1"/>
  <c r="M60"/>
  <c r="Q60" s="1"/>
  <c r="M50"/>
  <c r="Q50" s="1"/>
  <c r="M41"/>
  <c r="Q41" s="1"/>
  <c r="L24" i="86"/>
  <c r="L14" i="84"/>
  <c r="M18"/>
  <c r="Q18" s="1"/>
  <c r="L34"/>
  <c r="O13"/>
  <c r="S13" s="1"/>
  <c r="M17"/>
  <c r="Q17" s="1"/>
  <c r="L17"/>
  <c r="N12"/>
  <c r="R12" s="1"/>
  <c r="M12"/>
  <c r="Q12" s="1"/>
  <c r="L23"/>
  <c r="N24"/>
  <c r="R24" s="1"/>
  <c r="L12"/>
  <c r="M15"/>
  <c r="Q15" s="1"/>
  <c r="L15"/>
  <c r="L19"/>
  <c r="M23"/>
  <c r="Q23" s="1"/>
  <c r="L36"/>
  <c r="M16"/>
  <c r="Q16" s="1"/>
  <c r="L33" i="93"/>
  <c r="L28"/>
  <c r="L30" i="86"/>
  <c r="M24"/>
  <c r="Q24" s="1"/>
  <c r="L27"/>
  <c r="L25"/>
  <c r="L19"/>
  <c r="L31"/>
  <c r="L29"/>
  <c r="O29"/>
  <c r="S29" s="1"/>
  <c r="M28"/>
  <c r="Q28" s="1"/>
  <c r="L32"/>
  <c r="L23"/>
  <c r="N24" i="85"/>
  <c r="R24" s="1"/>
  <c r="L14"/>
  <c r="M24"/>
  <c r="Q24" s="1"/>
  <c r="M13"/>
  <c r="Q13" s="1"/>
  <c r="N27"/>
  <c r="R27" s="1"/>
  <c r="L24"/>
  <c r="L13"/>
  <c r="N12"/>
  <c r="R12" s="1"/>
  <c r="L11"/>
  <c r="L27"/>
  <c r="M11"/>
  <c r="Q11" s="1"/>
  <c r="M30"/>
  <c r="Q30" s="1"/>
  <c r="M26"/>
  <c r="Q26" s="1"/>
  <c r="N23"/>
  <c r="R23" s="1"/>
  <c r="L30"/>
  <c r="L26"/>
  <c r="M23"/>
  <c r="Q23" s="1"/>
  <c r="L23"/>
  <c r="M21"/>
  <c r="Q21" s="1"/>
  <c r="M29"/>
  <c r="Q29" s="1"/>
  <c r="L16"/>
  <c r="L20"/>
  <c r="N16"/>
  <c r="R16" s="1"/>
  <c r="N28"/>
  <c r="R28" s="1"/>
  <c r="M16"/>
  <c r="Q16" s="1"/>
  <c r="M28"/>
  <c r="Q28" s="1"/>
  <c r="M22"/>
  <c r="Q22" s="1"/>
  <c r="L22" i="86"/>
  <c r="M25"/>
  <c r="Q25" s="1"/>
  <c r="M32"/>
  <c r="Q32" s="1"/>
  <c r="M31"/>
  <c r="Q31" s="1"/>
  <c r="M23"/>
  <c r="Q23" s="1"/>
  <c r="M27"/>
  <c r="Q27" s="1"/>
  <c r="M30"/>
  <c r="Q30" s="1"/>
  <c r="M26"/>
  <c r="Q26" s="1"/>
  <c r="M22"/>
  <c r="Q22" s="1"/>
  <c r="L14"/>
  <c r="L13"/>
  <c r="L11"/>
  <c r="L35" i="84"/>
  <c r="L21" i="86"/>
  <c r="M21"/>
  <c r="Q21" s="1"/>
  <c r="L15" i="93"/>
  <c r="L20" i="86"/>
  <c r="L33" i="84"/>
  <c r="M19" i="85"/>
  <c r="Q19" s="1"/>
  <c r="M19" i="86"/>
  <c r="Q19" s="1"/>
  <c r="M18" i="85"/>
  <c r="Q18" s="1"/>
  <c r="L18" i="86"/>
  <c r="M18"/>
  <c r="Q18" s="1"/>
  <c r="L31" i="84"/>
  <c r="L17" i="85"/>
  <c r="L17" i="86"/>
  <c r="L30" i="84"/>
  <c r="M17" i="86"/>
  <c r="Q17" s="1"/>
  <c r="O16"/>
  <c r="S16" s="1"/>
  <c r="L16"/>
  <c r="M16"/>
  <c r="Q16" s="1"/>
  <c r="L29" i="84"/>
  <c r="M29"/>
  <c r="Q29" s="1"/>
  <c r="L15" i="85"/>
  <c r="L15" i="86"/>
  <c r="L24" i="93"/>
  <c r="L29"/>
  <c r="L20"/>
  <c r="L14"/>
  <c r="L19"/>
  <c r="M19"/>
  <c r="Q19" s="1"/>
  <c r="M28"/>
  <c r="Q28" s="1"/>
  <c r="M33"/>
  <c r="Q33" s="1"/>
  <c r="M15"/>
  <c r="Q15" s="1"/>
  <c r="M20"/>
  <c r="Q20" s="1"/>
  <c r="L10"/>
  <c r="M10"/>
  <c r="Q10" s="1"/>
  <c r="O10"/>
  <c r="S10" s="1"/>
  <c r="L12"/>
  <c r="L17"/>
  <c r="L22"/>
  <c r="L26"/>
  <c r="L31"/>
  <c r="L11"/>
  <c r="L16"/>
  <c r="L21"/>
  <c r="L25"/>
  <c r="L30"/>
  <c r="L13"/>
  <c r="L18"/>
  <c r="L23"/>
  <c r="L27"/>
  <c r="L32"/>
  <c r="L28" i="84"/>
  <c r="L27"/>
  <c r="M27"/>
  <c r="Q27" s="1"/>
  <c r="N14" i="86"/>
  <c r="R14" s="1"/>
  <c r="L26" i="84"/>
  <c r="M12" i="85"/>
  <c r="Q12" s="1"/>
  <c r="L12" i="86"/>
  <c r="M12"/>
  <c r="Q12" s="1"/>
  <c r="L25" i="84"/>
  <c r="M25"/>
  <c r="Q25" s="1"/>
  <c r="N11" i="86"/>
  <c r="R11" s="1"/>
  <c r="N11" i="85"/>
  <c r="R11" s="1"/>
  <c r="L24" i="84"/>
  <c r="L10" i="86"/>
  <c r="N10"/>
  <c r="R10" s="1"/>
  <c r="L34"/>
  <c r="M10"/>
  <c r="Q10" s="1"/>
  <c r="L36"/>
  <c r="N36"/>
  <c r="R36" s="1"/>
  <c r="L33"/>
  <c r="L38"/>
  <c r="L35"/>
  <c r="O10"/>
  <c r="S10" s="1"/>
  <c r="L37"/>
  <c r="L34" i="85"/>
  <c r="L31"/>
  <c r="M34"/>
  <c r="Q34" s="1"/>
  <c r="M31"/>
  <c r="Q31" s="1"/>
  <c r="L33"/>
  <c r="L35"/>
  <c r="N10"/>
  <c r="R10" s="1"/>
  <c r="L32"/>
  <c r="N23" i="84"/>
  <c r="R23" s="1"/>
  <c r="L22"/>
  <c r="M22"/>
  <c r="Q22" s="1"/>
  <c r="L21"/>
  <c r="M21"/>
  <c r="Q21" s="1"/>
  <c r="L20"/>
  <c r="N19"/>
  <c r="R19" s="1"/>
  <c r="L32"/>
  <c r="M35"/>
  <c r="Q35" s="1"/>
  <c r="M30"/>
  <c r="Q30" s="1"/>
  <c r="M33"/>
  <c r="Q33" s="1"/>
  <c r="M36"/>
  <c r="Q36" s="1"/>
  <c r="M31"/>
  <c r="Q31" s="1"/>
  <c r="L18"/>
  <c r="H11"/>
  <c r="O11" s="1"/>
  <c r="S11" s="1"/>
  <c r="F11"/>
  <c r="D11"/>
  <c r="H10"/>
  <c r="F10"/>
  <c r="D10"/>
  <c r="AC5" i="126" l="1"/>
  <c r="AD5" s="1"/>
  <c r="AH69"/>
  <c r="X69"/>
  <c r="AC14"/>
  <c r="AD14" s="1"/>
  <c r="P35" i="85"/>
  <c r="T35" s="1"/>
  <c r="C49" i="149"/>
  <c r="P12" i="93"/>
  <c r="T12" s="1"/>
  <c r="E28" i="149"/>
  <c r="P16" i="86"/>
  <c r="T16" s="1"/>
  <c r="D26" i="149"/>
  <c r="P15" i="93"/>
  <c r="T15" s="1"/>
  <c r="E31" i="149"/>
  <c r="P15" i="84"/>
  <c r="T15" s="1"/>
  <c r="F11" i="149"/>
  <c r="P83" i="84"/>
  <c r="T83" s="1"/>
  <c r="F85" i="149"/>
  <c r="P62" i="84"/>
  <c r="T62" s="1"/>
  <c r="F65" i="149"/>
  <c r="P27" i="84"/>
  <c r="T27" s="1"/>
  <c r="F23" i="149"/>
  <c r="P21" i="86"/>
  <c r="T21" s="1"/>
  <c r="D31" i="149"/>
  <c r="P16" i="85"/>
  <c r="T16" s="1"/>
  <c r="C26" i="149"/>
  <c r="P12" i="84"/>
  <c r="T12" s="1"/>
  <c r="F8" i="149"/>
  <c r="P66" i="84"/>
  <c r="T66" s="1"/>
  <c r="F69" i="149"/>
  <c r="P22" i="85"/>
  <c r="T22" s="1"/>
  <c r="C32" i="149"/>
  <c r="P26" i="86"/>
  <c r="T26" s="1"/>
  <c r="D36" i="149"/>
  <c r="P87" i="84"/>
  <c r="T87" s="1"/>
  <c r="F90" i="149"/>
  <c r="P41" i="84"/>
  <c r="T41" s="1"/>
  <c r="F38" i="149"/>
  <c r="P33" i="85"/>
  <c r="T33" s="1"/>
  <c r="C45" i="149"/>
  <c r="P77" i="84"/>
  <c r="T77" s="1"/>
  <c r="F79" i="149"/>
  <c r="P10" i="93"/>
  <c r="T10" s="1"/>
  <c r="E26" i="149"/>
  <c r="P35" i="84"/>
  <c r="T35" s="1"/>
  <c r="F32" i="149"/>
  <c r="P23" i="86"/>
  <c r="T23" s="1"/>
  <c r="D33" i="149"/>
  <c r="P39" i="84"/>
  <c r="T39" s="1"/>
  <c r="F36" i="149"/>
  <c r="P32" i="84"/>
  <c r="T32" s="1"/>
  <c r="F29" i="149"/>
  <c r="P31" i="85"/>
  <c r="T31" s="1"/>
  <c r="C43" i="149"/>
  <c r="P25" i="84"/>
  <c r="T25" s="1"/>
  <c r="F21" i="149"/>
  <c r="P11" i="86"/>
  <c r="T11" s="1"/>
  <c r="D20" i="149"/>
  <c r="P32" i="86"/>
  <c r="T32" s="1"/>
  <c r="D44" i="149"/>
  <c r="P23" i="84"/>
  <c r="T23" s="1"/>
  <c r="F19" i="149"/>
  <c r="P48" i="84"/>
  <c r="T48" s="1"/>
  <c r="F47" i="149"/>
  <c r="P28" i="86"/>
  <c r="T28" s="1"/>
  <c r="D38" i="149"/>
  <c r="P70" i="84"/>
  <c r="T70" s="1"/>
  <c r="F73" i="149"/>
  <c r="P75" i="84"/>
  <c r="T75" s="1"/>
  <c r="F77" i="149"/>
  <c r="P14" i="85"/>
  <c r="T14" s="1"/>
  <c r="C23" i="149"/>
  <c r="P61" i="84"/>
  <c r="T61" s="1"/>
  <c r="F64" i="149"/>
  <c r="P54" i="84"/>
  <c r="T54" s="1"/>
  <c r="F56" i="149"/>
  <c r="P28" i="84"/>
  <c r="T28" s="1"/>
  <c r="F25" i="149"/>
  <c r="P30" i="84"/>
  <c r="T30" s="1"/>
  <c r="F27" i="149"/>
  <c r="P13" i="86"/>
  <c r="T13" s="1"/>
  <c r="D22" i="149"/>
  <c r="P23" i="85"/>
  <c r="T23" s="1"/>
  <c r="C33" i="149"/>
  <c r="P58" i="84"/>
  <c r="T58" s="1"/>
  <c r="F61" i="149"/>
  <c r="P28" i="85"/>
  <c r="T28" s="1"/>
  <c r="C38" i="149"/>
  <c r="P82" i="84"/>
  <c r="T82" s="1"/>
  <c r="F84" i="149"/>
  <c r="P50" i="84"/>
  <c r="T50" s="1"/>
  <c r="F50" i="149"/>
  <c r="P19" i="84"/>
  <c r="T19" s="1"/>
  <c r="F15" i="149"/>
  <c r="P20" i="85"/>
  <c r="T20" s="1"/>
  <c r="C30" i="149"/>
  <c r="P34" i="85"/>
  <c r="T34" s="1"/>
  <c r="C47" i="149"/>
  <c r="P37" i="86"/>
  <c r="T37" s="1"/>
  <c r="D50" i="149"/>
  <c r="P12" i="86"/>
  <c r="T12" s="1"/>
  <c r="D21" i="149"/>
  <c r="P32" i="93"/>
  <c r="T32" s="1"/>
  <c r="E52" i="149"/>
  <c r="P17" i="86"/>
  <c r="T17" s="1"/>
  <c r="D27" i="149"/>
  <c r="P14" i="86"/>
  <c r="T14" s="1"/>
  <c r="D23" i="149"/>
  <c r="P68" i="84"/>
  <c r="T68" s="1"/>
  <c r="F71" i="149"/>
  <c r="P29" i="85"/>
  <c r="T29" s="1"/>
  <c r="C39" i="149"/>
  <c r="P25" i="85"/>
  <c r="T25" s="1"/>
  <c r="C35" i="149"/>
  <c r="P80" i="84"/>
  <c r="T80" s="1"/>
  <c r="F82" i="149"/>
  <c r="P27" i="93"/>
  <c r="T27" s="1"/>
  <c r="E45" i="149"/>
  <c r="P20" i="84"/>
  <c r="T20" s="1"/>
  <c r="F16" i="149"/>
  <c r="P35" i="86"/>
  <c r="T35" s="1"/>
  <c r="D47" i="149"/>
  <c r="P26" i="84"/>
  <c r="T26" s="1"/>
  <c r="F22" i="149"/>
  <c r="P23" i="93"/>
  <c r="T23" s="1"/>
  <c r="E39" i="149"/>
  <c r="P31" i="84"/>
  <c r="T31" s="1"/>
  <c r="F28" i="149"/>
  <c r="P30" i="85"/>
  <c r="T30" s="1"/>
  <c r="C42" i="149"/>
  <c r="P31" i="86"/>
  <c r="T31" s="1"/>
  <c r="D43" i="149"/>
  <c r="P24" i="86"/>
  <c r="T24" s="1"/>
  <c r="D34" i="149"/>
  <c r="P63" i="84"/>
  <c r="T63" s="1"/>
  <c r="F66" i="149"/>
  <c r="P60" i="84"/>
  <c r="T60" s="1"/>
  <c r="F63" i="149"/>
  <c r="P12" i="85"/>
  <c r="T12" s="1"/>
  <c r="C21" i="149"/>
  <c r="P67" i="84"/>
  <c r="T67" s="1"/>
  <c r="F70" i="149"/>
  <c r="P38" i="86"/>
  <c r="T38" s="1"/>
  <c r="D52" i="149"/>
  <c r="P33" i="86"/>
  <c r="T33" s="1"/>
  <c r="D45" i="149"/>
  <c r="P13" i="93"/>
  <c r="T13" s="1"/>
  <c r="E29" i="149"/>
  <c r="P14" i="93"/>
  <c r="T14" s="1"/>
  <c r="E30" i="149"/>
  <c r="P18" i="86"/>
  <c r="T18" s="1"/>
  <c r="D28" i="149"/>
  <c r="P25" i="86"/>
  <c r="T25" s="1"/>
  <c r="D35" i="149"/>
  <c r="P34" i="84"/>
  <c r="T34" s="1"/>
  <c r="F31" i="149"/>
  <c r="P74" i="84"/>
  <c r="T74" s="1"/>
  <c r="F76" i="149"/>
  <c r="P46" i="84"/>
  <c r="T46" s="1"/>
  <c r="F45" i="149"/>
  <c r="P78" i="84"/>
  <c r="T78" s="1"/>
  <c r="F80" i="149"/>
  <c r="P55" i="84"/>
  <c r="T55" s="1"/>
  <c r="F57" i="149"/>
  <c r="P18" i="93"/>
  <c r="T18" s="1"/>
  <c r="E34" i="149"/>
  <c r="P30" i="93"/>
  <c r="T30" s="1"/>
  <c r="E49" i="149"/>
  <c r="P42" i="84"/>
  <c r="T42" s="1"/>
  <c r="F39" i="149"/>
  <c r="P20" i="93"/>
  <c r="T20" s="1"/>
  <c r="E36" i="149"/>
  <c r="P27" i="86"/>
  <c r="T27" s="1"/>
  <c r="D37" i="149"/>
  <c r="P86" i="84"/>
  <c r="T86" s="1"/>
  <c r="F89" i="149"/>
  <c r="P36" i="86"/>
  <c r="T36" s="1"/>
  <c r="D49" i="149"/>
  <c r="P25" i="93"/>
  <c r="T25" s="1"/>
  <c r="E43" i="149"/>
  <c r="P29" i="93"/>
  <c r="T29" s="1"/>
  <c r="E47" i="149"/>
  <c r="P14" i="84"/>
  <c r="T14" s="1"/>
  <c r="F10" i="149"/>
  <c r="P71" i="84"/>
  <c r="T71" s="1"/>
  <c r="F74" i="149"/>
  <c r="P65" i="84"/>
  <c r="T65" s="1"/>
  <c r="F68" i="149"/>
  <c r="P18" i="85"/>
  <c r="T18" s="1"/>
  <c r="C28" i="149"/>
  <c r="P85" i="84"/>
  <c r="T85" s="1"/>
  <c r="F87" i="149"/>
  <c r="P51" i="84"/>
  <c r="T51" s="1"/>
  <c r="F52" i="149"/>
  <c r="P43" i="84"/>
  <c r="T43" s="1"/>
  <c r="F42" i="149"/>
  <c r="P24" i="93"/>
  <c r="T24" s="1"/>
  <c r="E42" i="149"/>
  <c r="P30" i="86"/>
  <c r="T30" s="1"/>
  <c r="D42" i="149"/>
  <c r="P40" i="84"/>
  <c r="T40" s="1"/>
  <c r="F37" i="149"/>
  <c r="P38" i="84"/>
  <c r="T38" s="1"/>
  <c r="F35" i="149"/>
  <c r="P76" i="84"/>
  <c r="T76" s="1"/>
  <c r="F78" i="149"/>
  <c r="P72" i="84"/>
  <c r="T72" s="1"/>
  <c r="F75" i="149"/>
  <c r="P84" i="84"/>
  <c r="T84" s="1"/>
  <c r="F86" i="149"/>
  <c r="P19" i="85"/>
  <c r="T19" s="1"/>
  <c r="C29" i="149"/>
  <c r="P17" i="85"/>
  <c r="T17" s="1"/>
  <c r="C27" i="149"/>
  <c r="P19" i="93"/>
  <c r="T19" s="1"/>
  <c r="E35" i="149"/>
  <c r="P44" i="84"/>
  <c r="T44" s="1"/>
  <c r="F43" i="149"/>
  <c r="P27" i="85"/>
  <c r="T27" s="1"/>
  <c r="C37" i="149"/>
  <c r="P21" i="84"/>
  <c r="T21" s="1"/>
  <c r="F17" i="149"/>
  <c r="P34" i="86"/>
  <c r="T34" s="1"/>
  <c r="D46" i="149"/>
  <c r="P16" i="93"/>
  <c r="T16" s="1"/>
  <c r="E32" i="149"/>
  <c r="P15" i="86"/>
  <c r="T15" s="1"/>
  <c r="D25" i="149"/>
  <c r="P11" i="85"/>
  <c r="T11" s="1"/>
  <c r="C20" i="149"/>
  <c r="P28" i="93"/>
  <c r="T28" s="1"/>
  <c r="E46" i="149"/>
  <c r="P49" i="84"/>
  <c r="T49" s="1"/>
  <c r="F49" i="149"/>
  <c r="P16" i="84"/>
  <c r="T16" s="1"/>
  <c r="F12" i="149"/>
  <c r="P56" i="84"/>
  <c r="T56" s="1"/>
  <c r="F58" i="149"/>
  <c r="P19" i="86"/>
  <c r="T19" s="1"/>
  <c r="D29" i="149"/>
  <c r="P21" i="93"/>
  <c r="T21" s="1"/>
  <c r="E37" i="149"/>
  <c r="P11" i="93"/>
  <c r="T11" s="1"/>
  <c r="E27" i="149"/>
  <c r="P15" i="85"/>
  <c r="T15" s="1"/>
  <c r="C25" i="149"/>
  <c r="P22" i="86"/>
  <c r="T22" s="1"/>
  <c r="D32" i="149"/>
  <c r="P33" i="93"/>
  <c r="T33" s="1"/>
  <c r="E54" i="149"/>
  <c r="P59" i="84"/>
  <c r="T59" s="1"/>
  <c r="F62" i="149"/>
  <c r="P47" i="84"/>
  <c r="T47" s="1"/>
  <c r="F46" i="149"/>
  <c r="P45" i="84"/>
  <c r="T45" s="1"/>
  <c r="F44" i="149"/>
  <c r="P13" i="84"/>
  <c r="T13" s="1"/>
  <c r="F9" i="149"/>
  <c r="P21" i="85"/>
  <c r="T21" s="1"/>
  <c r="C31" i="149"/>
  <c r="P26" i="85"/>
  <c r="T26" s="1"/>
  <c r="C36" i="149"/>
  <c r="P22" i="84"/>
  <c r="T22" s="1"/>
  <c r="F18" i="149"/>
  <c r="P10" i="86"/>
  <c r="T10" s="1"/>
  <c r="D19" i="149"/>
  <c r="P31" i="93"/>
  <c r="T31" s="1"/>
  <c r="E50" i="149"/>
  <c r="P13" i="85"/>
  <c r="T13" s="1"/>
  <c r="C22" i="149"/>
  <c r="P69" i="84"/>
  <c r="T69" s="1"/>
  <c r="F72" i="149"/>
  <c r="P37" i="84"/>
  <c r="T37" s="1"/>
  <c r="F34" i="149"/>
  <c r="P52" i="84"/>
  <c r="T52" s="1"/>
  <c r="F54" i="149"/>
  <c r="P53" i="84"/>
  <c r="T53" s="1"/>
  <c r="F55" i="149"/>
  <c r="P17" i="93"/>
  <c r="T17" s="1"/>
  <c r="E33" i="149"/>
  <c r="P17" i="84"/>
  <c r="T17" s="1"/>
  <c r="F13" i="149"/>
  <c r="P26" i="93"/>
  <c r="T26" s="1"/>
  <c r="E44" i="149"/>
  <c r="P33" i="84"/>
  <c r="T33" s="1"/>
  <c r="F30" i="149"/>
  <c r="P24" i="85"/>
  <c r="T24" s="1"/>
  <c r="C34" i="149"/>
  <c r="P29" i="86"/>
  <c r="T29" s="1"/>
  <c r="D39" i="149"/>
  <c r="P36" i="84"/>
  <c r="T36" s="1"/>
  <c r="F33" i="149"/>
  <c r="P79" i="84"/>
  <c r="T79" s="1"/>
  <c r="F81" i="149"/>
  <c r="P57" i="84"/>
  <c r="T57" s="1"/>
  <c r="F60" i="149"/>
  <c r="P18" i="84"/>
  <c r="T18" s="1"/>
  <c r="F14" i="149"/>
  <c r="P32" i="85"/>
  <c r="T32" s="1"/>
  <c r="C44" i="149"/>
  <c r="P24" i="84"/>
  <c r="T24" s="1"/>
  <c r="F20" i="149"/>
  <c r="P22" i="93"/>
  <c r="T22" s="1"/>
  <c r="E38" i="149"/>
  <c r="P29" i="84"/>
  <c r="T29" s="1"/>
  <c r="F26" i="149"/>
  <c r="P20" i="86"/>
  <c r="T20" s="1"/>
  <c r="D30" i="149"/>
  <c r="P81" i="84"/>
  <c r="T81" s="1"/>
  <c r="F83" i="149"/>
  <c r="X9" i="126"/>
  <c r="AH45"/>
  <c r="X45"/>
  <c r="X15"/>
  <c r="V6"/>
  <c r="AH6" s="1"/>
  <c r="AG6"/>
  <c r="AJ6" s="1"/>
  <c r="V3"/>
  <c r="AH3" s="1"/>
  <c r="AG3"/>
  <c r="AJ3" s="1"/>
  <c r="X8" i="86"/>
  <c r="D8" i="130"/>
  <c r="E8" s="1"/>
  <c r="E8" i="126" s="1"/>
  <c r="D14" i="130"/>
  <c r="E14" s="1"/>
  <c r="AH6" i="84"/>
  <c r="G13" i="126" s="1"/>
  <c r="AJ6" i="84"/>
  <c r="I13" i="126" s="1"/>
  <c r="AU6" i="84"/>
  <c r="T13" i="126" s="1"/>
  <c r="AT6" i="84"/>
  <c r="S13" i="126" s="1"/>
  <c r="AS6" i="84"/>
  <c r="R13" i="126" s="1"/>
  <c r="AK6" i="84"/>
  <c r="J13" i="126" s="1"/>
  <c r="AR6" i="84"/>
  <c r="Q13" i="126" s="1"/>
  <c r="AO6" i="84"/>
  <c r="N13" i="126" s="1"/>
  <c r="AI6" i="84"/>
  <c r="H13" i="126" s="1"/>
  <c r="AQ6" i="84"/>
  <c r="P13" i="126" s="1"/>
  <c r="AP6" i="84"/>
  <c r="O13" i="126" s="1"/>
  <c r="AN6" i="84"/>
  <c r="M13" i="126" s="1"/>
  <c r="AM6" i="84"/>
  <c r="L13" i="126" s="1"/>
  <c r="AL6" i="84"/>
  <c r="K13" i="126" s="1"/>
  <c r="AG2" i="84"/>
  <c r="W1" s="1"/>
  <c r="AG3"/>
  <c r="W2" s="1"/>
  <c r="AG4"/>
  <c r="W3" s="1"/>
  <c r="AG7"/>
  <c r="AG8"/>
  <c r="AG9"/>
  <c r="P64"/>
  <c r="T64" s="1"/>
  <c r="AN5"/>
  <c r="M12" i="126" s="1"/>
  <c r="AU5" i="84"/>
  <c r="T12" i="126" s="1"/>
  <c r="AT5" i="84"/>
  <c r="S12" i="126" s="1"/>
  <c r="AS5" i="84"/>
  <c r="R12" i="126" s="1"/>
  <c r="AR5" i="84"/>
  <c r="Q12" i="126" s="1"/>
  <c r="AQ5" i="84"/>
  <c r="P12" i="126" s="1"/>
  <c r="AP5" i="84"/>
  <c r="O12" i="126" s="1"/>
  <c r="AO5" i="84"/>
  <c r="N12" i="126" s="1"/>
  <c r="AM5" i="84"/>
  <c r="L12" i="126" s="1"/>
  <c r="AL5" i="84"/>
  <c r="K12" i="126" s="1"/>
  <c r="AK5" i="84"/>
  <c r="J12" i="126" s="1"/>
  <c r="AJ5" i="84"/>
  <c r="I12" i="126" s="1"/>
  <c r="AI5" i="84"/>
  <c r="H12" i="126" s="1"/>
  <c r="AH5" i="84"/>
  <c r="G12" i="126" s="1"/>
  <c r="AG9" i="85"/>
  <c r="AG8"/>
  <c r="W1"/>
  <c r="AG3"/>
  <c r="AG4"/>
  <c r="I10" i="84"/>
  <c r="I11"/>
  <c r="N11"/>
  <c r="R11" s="1"/>
  <c r="J11"/>
  <c r="J10"/>
  <c r="O10"/>
  <c r="S10" s="1"/>
  <c r="M10"/>
  <c r="Q10" s="1"/>
  <c r="N10"/>
  <c r="R10" s="1"/>
  <c r="M11"/>
  <c r="Q11" s="1"/>
  <c r="L10"/>
  <c r="P10" s="1"/>
  <c r="T10" s="1"/>
  <c r="L11"/>
  <c r="P11" l="1"/>
  <c r="T11" s="1"/>
  <c r="F7" i="149"/>
  <c r="X6" i="126"/>
  <c r="U12"/>
  <c r="C13" s="1"/>
  <c r="B13"/>
  <c r="Y2" i="84"/>
  <c r="AN7"/>
  <c r="Y1" s="1"/>
  <c r="X7" s="1"/>
  <c r="AR7"/>
  <c r="AR8"/>
  <c r="AN8"/>
  <c r="W3" i="85"/>
  <c r="W2"/>
  <c r="Y2" s="1"/>
  <c r="AB3" i="126" s="1"/>
  <c r="AK3" s="1"/>
  <c r="M10" i="85"/>
  <c r="Q10" s="1"/>
  <c r="J10"/>
  <c r="L10"/>
  <c r="P10" l="1"/>
  <c r="T10" s="1"/>
  <c r="C19" i="149"/>
  <c r="V12" i="126"/>
  <c r="AH12" s="1"/>
  <c r="AG12"/>
  <c r="AJ12" s="1"/>
  <c r="D10" i="130"/>
  <c r="E10" s="1"/>
  <c r="E14" i="126" s="1"/>
  <c r="AB12"/>
  <c r="AK12" s="1"/>
  <c r="X8" i="85"/>
  <c r="D7" i="130"/>
  <c r="X8" i="84"/>
  <c r="D11" i="130"/>
  <c r="E11" s="1"/>
  <c r="D12"/>
  <c r="E12" s="1"/>
  <c r="X12" i="126" l="1"/>
  <c r="E7" i="130"/>
  <c r="E5" i="126" s="1"/>
  <c r="X3" s="1"/>
</calcChain>
</file>

<file path=xl/sharedStrings.xml><?xml version="1.0" encoding="utf-8"?>
<sst xmlns="http://schemas.openxmlformats.org/spreadsheetml/2006/main" count="1726" uniqueCount="182">
  <si>
    <t>COTA</t>
  </si>
  <si>
    <t>DATA</t>
  </si>
  <si>
    <t>COORD.NORTE</t>
  </si>
  <si>
    <t>COORD.ESTE</t>
  </si>
  <si>
    <t>COORDENADA E COTA INICIAL</t>
  </si>
  <si>
    <t>média:</t>
  </si>
  <si>
    <t>desvio padrão:</t>
  </si>
  <si>
    <t>CV:</t>
  </si>
  <si>
    <t>mm</t>
  </si>
  <si>
    <t>alteração no equipamento de leitura para estação TOPCON GTS-239W</t>
  </si>
  <si>
    <t>SVN-CV-03</t>
  </si>
  <si>
    <t>SVN-CV-13</t>
  </si>
  <si>
    <t>SVN-CV-14</t>
  </si>
  <si>
    <t>SVN-CV-15</t>
  </si>
  <si>
    <t>SVN-CV-16</t>
  </si>
  <si>
    <t>Monitoramento e Controle SVN
- Marcos Topográficos -</t>
  </si>
  <si>
    <t>DESLOCAMENTO x,y,z</t>
  </si>
  <si>
    <t>MARCO TOPOGRÁFICO SVN</t>
  </si>
  <si>
    <t>v. marco inicial este (mm/dia)</t>
  </si>
  <si>
    <t>v. marco inicial norte (mm/dia)</t>
  </si>
  <si>
    <t>v. marco inicial cota (mm/dia)</t>
  </si>
  <si>
    <t>v. marco inicial deslo (mm/dia)</t>
  </si>
  <si>
    <t>aceleracao marco inicial este</t>
  </si>
  <si>
    <t xml:space="preserve">aceleracao marco inicial N </t>
  </si>
  <si>
    <t xml:space="preserve">aceleracao marco inicial cota </t>
  </si>
  <si>
    <t>aceleracao marco inicial deslocamento</t>
  </si>
  <si>
    <t>SVN-CV-17</t>
  </si>
  <si>
    <t>SVN-CV-01</t>
  </si>
  <si>
    <t>SVN-CV-02</t>
  </si>
  <si>
    <t>SVN-CV-19</t>
  </si>
  <si>
    <t>SVN-CV-09</t>
  </si>
  <si>
    <t>SVN-CV-18</t>
  </si>
  <si>
    <t>DESLOCAMENTO x,y (mm)</t>
  </si>
  <si>
    <t>média este</t>
  </si>
  <si>
    <t>média norte</t>
  </si>
  <si>
    <t>média cota</t>
  </si>
  <si>
    <t>0 a 360 N</t>
  </si>
  <si>
    <t>0 a 180 L</t>
  </si>
  <si>
    <t>qgis</t>
  </si>
  <si>
    <t>surpac</t>
  </si>
  <si>
    <t>manhã</t>
  </si>
  <si>
    <t>tarde</t>
  </si>
  <si>
    <t>SVN-CV-20</t>
  </si>
  <si>
    <t>SVN-CV-21</t>
  </si>
  <si>
    <t>SVN-CV-22</t>
  </si>
  <si>
    <t>SVN-CV-23</t>
  </si>
  <si>
    <t>PQ-09</t>
  </si>
  <si>
    <t>média última semana</t>
  </si>
  <si>
    <t>média penúltima semana</t>
  </si>
  <si>
    <t>SVN-CV-29</t>
  </si>
  <si>
    <t>SVN-CV-28</t>
  </si>
  <si>
    <t>SVN-CV-27</t>
  </si>
  <si>
    <t>deslocamento</t>
  </si>
  <si>
    <t>direçao x,y</t>
  </si>
  <si>
    <t>média deslocamento x,y,z</t>
  </si>
  <si>
    <t>média direção x,y</t>
  </si>
  <si>
    <t>(qgis)</t>
  </si>
  <si>
    <t>SVN-CV-31</t>
  </si>
  <si>
    <t>SVN-CV-32</t>
  </si>
  <si>
    <t>SVN-CV-33</t>
  </si>
  <si>
    <t>SVN-CV-34</t>
  </si>
  <si>
    <t>direção azimutal N</t>
  </si>
  <si>
    <t>cota</t>
  </si>
  <si>
    <t>MURO</t>
  </si>
  <si>
    <t>MÉDIA</t>
  </si>
  <si>
    <t>desloc mm</t>
  </si>
  <si>
    <t>direção</t>
  </si>
  <si>
    <t>multiplic</t>
  </si>
  <si>
    <t>desl * mult</t>
  </si>
  <si>
    <t>Sem movimentação</t>
  </si>
  <si>
    <t>MOVIMENTO</t>
  </si>
  <si>
    <t>diferença cota</t>
  </si>
  <si>
    <t>cota movimento</t>
  </si>
  <si>
    <t>e Cota z-</t>
  </si>
  <si>
    <t>SVN-CV-31 - MURO</t>
  </si>
  <si>
    <t>Tendência</t>
  </si>
  <si>
    <t>SVN-CV-35</t>
  </si>
  <si>
    <t>SVN-CV-36</t>
  </si>
  <si>
    <t>SVN-CV-37</t>
  </si>
  <si>
    <t>SVN-CV-38</t>
  </si>
  <si>
    <t>SVN-CV-39</t>
  </si>
  <si>
    <t>deslocamento (mm)</t>
  </si>
  <si>
    <t>mm/dia</t>
  </si>
  <si>
    <t>mm/semanal</t>
  </si>
  <si>
    <t>qgis ângulo</t>
  </si>
  <si>
    <t>ângulo qgis</t>
  </si>
  <si>
    <t>SVN-CV-40</t>
  </si>
  <si>
    <t>SVN-CV-41</t>
  </si>
  <si>
    <t>SVN-CV-42</t>
  </si>
  <si>
    <t xml:space="preserve">anterior - velocidade e direção </t>
  </si>
  <si>
    <t xml:space="preserve">SVN-CV-19: 0 mm/dia → Sudoeste </t>
  </si>
  <si>
    <t>(1:100)</t>
  </si>
  <si>
    <t>Prismas em movimento ativo - velocidade e direção</t>
  </si>
  <si>
    <t>SVN-CV-43</t>
  </si>
  <si>
    <t>contenção siltito: 34-31</t>
  </si>
  <si>
    <t>SVNCV39</t>
  </si>
  <si>
    <t>SVNCV38</t>
  </si>
  <si>
    <t xml:space="preserve">SVN-CV-02: -2 mm/dia → Oeste </t>
  </si>
  <si>
    <t>muro gravidade diabasio: 27,28,22,29</t>
  </si>
  <si>
    <t>SVN-CV-44</t>
  </si>
  <si>
    <t>data</t>
  </si>
  <si>
    <t>mm pluvial</t>
  </si>
  <si>
    <t>deslocamento (cm)</t>
  </si>
  <si>
    <t>Rótulos de Linha</t>
  </si>
  <si>
    <t>Total Geral</t>
  </si>
  <si>
    <t>Soma de mm pluvial</t>
  </si>
  <si>
    <t>Produto de SVN-CV-01</t>
  </si>
  <si>
    <t>Produto de SVN-CV-02</t>
  </si>
  <si>
    <t>Produto de SVN-CV-19</t>
  </si>
  <si>
    <t>Produto de SVN-CV-09</t>
  </si>
  <si>
    <t>Produto de SVN-CV-13</t>
  </si>
  <si>
    <t>Produto de SVN-CV-22</t>
  </si>
  <si>
    <t>Produto de PQ-09</t>
  </si>
  <si>
    <t>Produto de SVN-CV-27</t>
  </si>
  <si>
    <t>Produto de SVN-CV-28</t>
  </si>
  <si>
    <t>Produto de SVN-CV-29</t>
  </si>
  <si>
    <t>Produto de SVN-CV-31</t>
  </si>
  <si>
    <t>Produto de SVN-CV-32</t>
  </si>
  <si>
    <t>Produto de SVN-CV-33</t>
  </si>
  <si>
    <t>Produto de SVN-CV-34</t>
  </si>
  <si>
    <t>Produto de SVN-CV-35</t>
  </si>
  <si>
    <t>Produto de SVN-CV-37</t>
  </si>
  <si>
    <t>Produto de SVN-CV-38</t>
  </si>
  <si>
    <t>Produto de SVN-CV-39</t>
  </si>
  <si>
    <t>Produto de SVN-CV-40</t>
  </si>
  <si>
    <t>Produto de SVN-CV-41</t>
  </si>
  <si>
    <t>Produto de SVN-CV-42</t>
  </si>
  <si>
    <t>SVN-CV-45</t>
  </si>
  <si>
    <t>pluvial (mm)</t>
  </si>
  <si>
    <t>Soma de pluvial (mm)</t>
  </si>
  <si>
    <t>CV-01</t>
  </si>
  <si>
    <t>CV-02</t>
  </si>
  <si>
    <t>CV-19</t>
  </si>
  <si>
    <t>CV-09</t>
  </si>
  <si>
    <t>CV-22</t>
  </si>
  <si>
    <t>CV-29</t>
  </si>
  <si>
    <t>CV-28</t>
  </si>
  <si>
    <t>CV-31</t>
  </si>
  <si>
    <t>CV-35</t>
  </si>
  <si>
    <t>CV-37</t>
  </si>
  <si>
    <t>CV-38</t>
  </si>
  <si>
    <t>CV-39</t>
  </si>
  <si>
    <t>CV-40</t>
  </si>
  <si>
    <t>CV-41</t>
  </si>
  <si>
    <t>CV-42</t>
  </si>
  <si>
    <t>CV-43</t>
  </si>
  <si>
    <t xml:space="preserve">SVN-CV-09: 0 mm/dia → Sudeste </t>
  </si>
  <si>
    <t>SVN-CV-46</t>
  </si>
  <si>
    <t>SVN-CV-47</t>
  </si>
  <si>
    <t>SVN-CV-48</t>
  </si>
  <si>
    <t>Movimento Semanal</t>
  </si>
  <si>
    <t>mais de 3,5cm semana</t>
  </si>
  <si>
    <t>SVN-CV-49</t>
  </si>
  <si>
    <t>SVN-CV-50</t>
  </si>
  <si>
    <t>SVN-CV-51</t>
  </si>
  <si>
    <t xml:space="preserve">SVN-CV-01: 1 mm/dia → Oeste </t>
  </si>
  <si>
    <t xml:space="preserve">SVN-CV-22: 4 mm/dia → Nordeste </t>
  </si>
  <si>
    <t xml:space="preserve">SVN-CV-29: 6 mm/dia → Nordeste </t>
  </si>
  <si>
    <t xml:space="preserve">SVN-CV-28: 0 mm/dia → Leste </t>
  </si>
  <si>
    <t xml:space="preserve">SVN-CV-31 - MURO: 6 mm/dia → Nordeste </t>
  </si>
  <si>
    <t xml:space="preserve">SVN-CV-35: -7 mm/dia → Sul </t>
  </si>
  <si>
    <t>SVN-CV-37: 5 mm/dia → Leste e Cota Z-</t>
  </si>
  <si>
    <t xml:space="preserve">SVN-CV-38: 1 mm/dia → Leste </t>
  </si>
  <si>
    <t xml:space="preserve">SVN-CV-39: 2 mm/dia → Nordeste </t>
  </si>
  <si>
    <t xml:space="preserve">SVN-CV-40: 2 mm/dia → Norte </t>
  </si>
  <si>
    <t xml:space="preserve">SVN-CV-41: 1 mm/dia → Norte </t>
  </si>
  <si>
    <t xml:space="preserve">SVN-CV-42: 2 mm/dia → Norte </t>
  </si>
  <si>
    <t xml:space="preserve">SVN-CV-43: -2 mm/dia → Norte </t>
  </si>
  <si>
    <t xml:space="preserve">SVN-CV-45: 10 mm/dia → Norte </t>
  </si>
  <si>
    <t>15/07/2025 - terça</t>
  </si>
  <si>
    <t>escala (1:300)</t>
  </si>
  <si>
    <t>escala dos vetores 1:300 - deslocamento e direção no período 15jul a 08jul</t>
  </si>
  <si>
    <t>fim suavização</t>
  </si>
  <si>
    <t>retorno desmonte</t>
  </si>
  <si>
    <t>CV-45</t>
  </si>
  <si>
    <t>CV-46</t>
  </si>
  <si>
    <t>CV-47</t>
  </si>
  <si>
    <t>CV-48</t>
  </si>
  <si>
    <t>SVN-CV-52</t>
  </si>
  <si>
    <t>retirado o prisma em 19/08</t>
  </si>
  <si>
    <t>Prisma retirado em 06/09</t>
  </si>
  <si>
    <t>SVN-CV-53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</si>
</sst>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#,##0.000"/>
    <numFmt numFmtId="166" formatCode="m/d/yy;@"/>
    <numFmt numFmtId="167" formatCode="0.0"/>
  </numFmts>
  <fonts count="2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u/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name val="Arial"/>
      <family val="2"/>
    </font>
    <font>
      <b/>
      <i/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ED7FE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6C3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DF2A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6" fillId="0" borderId="0"/>
  </cellStyleXfs>
  <cellXfs count="223">
    <xf numFmtId="0" fontId="0" fillId="0" borderId="0" xfId="0"/>
    <xf numFmtId="0" fontId="2" fillId="0" borderId="0" xfId="0" applyFont="1"/>
    <xf numFmtId="166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1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vertical="center"/>
    </xf>
    <xf numFmtId="166" fontId="2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2" fontId="3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4" fontId="9" fillId="4" borderId="1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14" fontId="4" fillId="0" borderId="1" xfId="0" applyNumberFormat="1" applyFont="1" applyBorder="1" applyAlignment="1">
      <alignment horizontal="center" vertical="center"/>
    </xf>
    <xf numFmtId="14" fontId="2" fillId="2" borderId="11" xfId="0" applyNumberFormat="1" applyFont="1" applyFill="1" applyBorder="1" applyAlignment="1">
      <alignment vertical="center"/>
    </xf>
    <xf numFmtId="14" fontId="2" fillId="2" borderId="12" xfId="0" applyNumberFormat="1" applyFont="1" applyFill="1" applyBorder="1" applyAlignment="1">
      <alignment vertical="center"/>
    </xf>
    <xf numFmtId="14" fontId="2" fillId="4" borderId="0" xfId="0" applyNumberFormat="1" applyFont="1" applyFill="1" applyAlignment="1">
      <alignment vertical="center"/>
    </xf>
    <xf numFmtId="164" fontId="13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2" fillId="8" borderId="0" xfId="0" applyFont="1" applyFill="1" applyAlignment="1">
      <alignment vertical="center"/>
    </xf>
    <xf numFmtId="0" fontId="4" fillId="0" borderId="11" xfId="0" applyFont="1" applyBorder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0" fontId="2" fillId="7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1" fontId="0" fillId="0" borderId="0" xfId="0" applyNumberFormat="1" applyAlignment="1">
      <alignment horizontal="center" vertical="center"/>
    </xf>
    <xf numFmtId="0" fontId="2" fillId="9" borderId="0" xfId="0" applyFont="1" applyFill="1" applyAlignment="1">
      <alignment vertical="center"/>
    </xf>
    <xf numFmtId="0" fontId="2" fillId="10" borderId="0" xfId="0" applyFont="1" applyFill="1" applyAlignment="1">
      <alignment vertical="center"/>
    </xf>
    <xf numFmtId="1" fontId="0" fillId="0" borderId="5" xfId="0" applyNumberFormat="1" applyBorder="1" applyAlignment="1">
      <alignment horizontal="center" vertical="center"/>
    </xf>
    <xf numFmtId="0" fontId="2" fillId="6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11" borderId="0" xfId="0" applyFont="1" applyFill="1" applyAlignment="1">
      <alignment vertical="center"/>
    </xf>
    <xf numFmtId="0" fontId="4" fillId="11" borderId="13" xfId="0" applyFont="1" applyFill="1" applyBorder="1" applyAlignment="1">
      <alignment vertical="center" wrapText="1"/>
    </xf>
    <xf numFmtId="0" fontId="2" fillId="12" borderId="0" xfId="0" applyFont="1" applyFill="1" applyAlignment="1">
      <alignment vertical="center"/>
    </xf>
    <xf numFmtId="0" fontId="1" fillId="0" borderId="0" xfId="0" applyFont="1"/>
    <xf numFmtId="0" fontId="2" fillId="13" borderId="0" xfId="0" applyFont="1" applyFill="1" applyAlignment="1">
      <alignment vertical="center"/>
    </xf>
    <xf numFmtId="0" fontId="2" fillId="14" borderId="0" xfId="0" applyFont="1" applyFill="1" applyAlignment="1">
      <alignment vertical="center"/>
    </xf>
    <xf numFmtId="1" fontId="2" fillId="0" borderId="1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2" fillId="0" borderId="6" xfId="0" applyNumberFormat="1" applyFont="1" applyBorder="1" applyAlignment="1">
      <alignment vertical="center"/>
    </xf>
    <xf numFmtId="1" fontId="2" fillId="0" borderId="7" xfId="0" applyNumberFormat="1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1" fontId="2" fillId="0" borderId="9" xfId="0" applyNumberFormat="1" applyFont="1" applyBorder="1" applyAlignment="1">
      <alignment vertical="center"/>
    </xf>
    <xf numFmtId="1" fontId="2" fillId="0" borderId="5" xfId="0" applyNumberFormat="1" applyFont="1" applyBorder="1" applyAlignment="1">
      <alignment vertical="center"/>
    </xf>
    <xf numFmtId="1" fontId="2" fillId="0" borderId="10" xfId="0" applyNumberFormat="1" applyFont="1" applyBorder="1" applyAlignment="1">
      <alignment vertical="center"/>
    </xf>
    <xf numFmtId="0" fontId="2" fillId="15" borderId="0" xfId="0" applyFont="1" applyFill="1" applyAlignment="1">
      <alignment vertical="center"/>
    </xf>
    <xf numFmtId="1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center"/>
    </xf>
    <xf numFmtId="164" fontId="2" fillId="0" borderId="10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2" fillId="7" borderId="0" xfId="0" applyNumberFormat="1" applyFont="1" applyFill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1" fontId="0" fillId="0" borderId="8" xfId="0" applyNumberFormat="1" applyBorder="1" applyAlignment="1">
      <alignment horizontal="center" vertical="center"/>
    </xf>
    <xf numFmtId="0" fontId="0" fillId="0" borderId="14" xfId="0" applyBorder="1" applyAlignment="1">
      <alignment vertical="center"/>
    </xf>
    <xf numFmtId="1" fontId="2" fillId="0" borderId="15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 vertical="center"/>
    </xf>
    <xf numFmtId="0" fontId="0" fillId="0" borderId="14" xfId="0" applyBorder="1"/>
    <xf numFmtId="1" fontId="0" fillId="0" borderId="15" xfId="0" applyNumberFormat="1" applyBorder="1" applyAlignment="1">
      <alignment horizontal="center" vertical="center"/>
    </xf>
    <xf numFmtId="0" fontId="0" fillId="0" borderId="9" xfId="0" applyBorder="1"/>
    <xf numFmtId="0" fontId="0" fillId="0" borderId="0" xfId="0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0" xfId="0" applyAlignment="1">
      <alignment horizontal="fill"/>
    </xf>
    <xf numFmtId="1" fontId="1" fillId="0" borderId="7" xfId="0" applyNumberFormat="1" applyFont="1" applyBorder="1" applyAlignment="1">
      <alignment horizontal="center" vertical="center"/>
    </xf>
    <xf numFmtId="0" fontId="1" fillId="8" borderId="6" xfId="0" applyFont="1" applyFill="1" applyBorder="1"/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" fontId="15" fillId="0" borderId="2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1" fillId="0" borderId="8" xfId="0" applyNumberFormat="1" applyFon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0" fillId="16" borderId="0" xfId="0" applyFill="1"/>
    <xf numFmtId="0" fontId="2" fillId="0" borderId="0" xfId="0" applyFont="1" applyAlignment="1">
      <alignment vertical="center" wrapText="1"/>
    </xf>
    <xf numFmtId="0" fontId="4" fillId="0" borderId="0" xfId="0" applyFont="1"/>
    <xf numFmtId="0" fontId="0" fillId="17" borderId="0" xfId="0" applyFill="1"/>
    <xf numFmtId="0" fontId="0" fillId="17" borderId="0" xfId="0" applyFill="1" applyAlignment="1">
      <alignment horizontal="right"/>
    </xf>
    <xf numFmtId="0" fontId="0" fillId="17" borderId="0" xfId="0" applyFill="1" applyAlignment="1">
      <alignment horizontal="center"/>
    </xf>
    <xf numFmtId="0" fontId="0" fillId="14" borderId="0" xfId="0" applyFill="1" applyAlignment="1">
      <alignment horizontal="left" vertical="top"/>
    </xf>
    <xf numFmtId="0" fontId="2" fillId="0" borderId="0" xfId="0" applyFont="1" applyAlignment="1">
      <alignment horizontal="left" vertical="top" wrapText="1"/>
    </xf>
    <xf numFmtId="14" fontId="0" fillId="0" borderId="0" xfId="0" applyNumberFormat="1" applyAlignment="1">
      <alignment horizontal="left"/>
    </xf>
    <xf numFmtId="0" fontId="18" fillId="5" borderId="0" xfId="1" applyFont="1" applyFill="1" applyAlignment="1">
      <alignment vertical="center"/>
    </xf>
    <xf numFmtId="0" fontId="18" fillId="5" borderId="0" xfId="1" applyFont="1" applyFill="1" applyAlignment="1">
      <alignment horizontal="center" vertical="center"/>
    </xf>
    <xf numFmtId="0" fontId="19" fillId="0" borderId="0" xfId="1" applyFont="1" applyAlignment="1">
      <alignment vertical="center"/>
    </xf>
    <xf numFmtId="0" fontId="17" fillId="5" borderId="17" xfId="1" applyFont="1" applyFill="1" applyBorder="1" applyAlignment="1">
      <alignment horizontal="center" vertical="center"/>
    </xf>
    <xf numFmtId="0" fontId="17" fillId="5" borderId="0" xfId="1" applyFont="1" applyFill="1" applyAlignment="1">
      <alignment horizontal="center" vertical="center"/>
    </xf>
    <xf numFmtId="0" fontId="17" fillId="5" borderId="20" xfId="1" applyFont="1" applyFill="1" applyBorder="1" applyAlignment="1">
      <alignment horizontal="center" vertical="center"/>
    </xf>
    <xf numFmtId="14" fontId="18" fillId="5" borderId="0" xfId="1" applyNumberFormat="1" applyFont="1" applyFill="1" applyAlignment="1">
      <alignment horizontal="center" vertical="center"/>
    </xf>
    <xf numFmtId="0" fontId="19" fillId="0" borderId="0" xfId="1" applyFont="1" applyAlignment="1">
      <alignment horizontal="center" vertical="center"/>
    </xf>
    <xf numFmtId="1" fontId="19" fillId="0" borderId="0" xfId="1" applyNumberFormat="1" applyFont="1" applyAlignment="1">
      <alignment horizontal="center" vertical="center"/>
    </xf>
    <xf numFmtId="1" fontId="19" fillId="5" borderId="0" xfId="1" applyNumberFormat="1" applyFont="1" applyFill="1" applyAlignment="1">
      <alignment horizontal="center" vertical="center"/>
    </xf>
    <xf numFmtId="0" fontId="19" fillId="5" borderId="0" xfId="1" applyFont="1" applyFill="1" applyAlignment="1">
      <alignment horizontal="center" vertical="center"/>
    </xf>
    <xf numFmtId="0" fontId="0" fillId="0" borderId="0" xfId="0" pivotButton="1"/>
    <xf numFmtId="0" fontId="18" fillId="5" borderId="1" xfId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" fontId="0" fillId="0" borderId="7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167" fontId="0" fillId="0" borderId="5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7" fontId="0" fillId="0" borderId="7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20" fillId="0" borderId="0" xfId="0" applyFont="1" applyAlignment="1">
      <alignment horizontal="center"/>
    </xf>
    <xf numFmtId="167" fontId="2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Border="1" applyAlignment="1">
      <alignment vertical="center" textRotation="180"/>
    </xf>
    <xf numFmtId="0" fontId="0" fillId="0" borderId="0" xfId="0" applyBorder="1" applyAlignment="1">
      <alignment horizontal="left"/>
    </xf>
    <xf numFmtId="0" fontId="0" fillId="0" borderId="7" xfId="0" applyFont="1" applyBorder="1" applyAlignment="1">
      <alignment horizontal="center"/>
    </xf>
    <xf numFmtId="167" fontId="0" fillId="0" borderId="7" xfId="0" applyNumberFormat="1" applyFont="1" applyBorder="1" applyAlignment="1">
      <alignment horizontal="center"/>
    </xf>
    <xf numFmtId="1" fontId="0" fillId="0" borderId="7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67" fontId="0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167" fontId="0" fillId="0" borderId="5" xfId="0" applyNumberFormat="1" applyFont="1" applyBorder="1" applyAlignment="1">
      <alignment horizontal="center"/>
    </xf>
    <xf numFmtId="1" fontId="0" fillId="0" borderId="5" xfId="0" applyNumberFormat="1" applyFont="1" applyBorder="1" applyAlignment="1">
      <alignment horizontal="center"/>
    </xf>
    <xf numFmtId="14" fontId="2" fillId="0" borderId="11" xfId="0" applyNumberFormat="1" applyFont="1" applyFill="1" applyBorder="1" applyAlignment="1">
      <alignment vertical="center"/>
    </xf>
    <xf numFmtId="14" fontId="2" fillId="0" borderId="12" xfId="0" applyNumberFormat="1" applyFont="1" applyFill="1" applyBorder="1" applyAlignment="1">
      <alignment vertical="center"/>
    </xf>
    <xf numFmtId="164" fontId="2" fillId="0" borderId="1" xfId="0" applyNumberFormat="1" applyFont="1" applyBorder="1" applyAlignment="1">
      <alignment vertical="center"/>
    </xf>
    <xf numFmtId="1" fontId="2" fillId="0" borderId="6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" fontId="3" fillId="0" borderId="11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4" fontId="2" fillId="0" borderId="4" xfId="0" applyNumberFormat="1" applyFont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0" fontId="10" fillId="5" borderId="11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2" fillId="4" borderId="0" xfId="0" applyFont="1" applyFill="1" applyAlignment="1">
      <alignment horizontal="center" wrapText="1"/>
    </xf>
    <xf numFmtId="0" fontId="12" fillId="4" borderId="0" xfId="0" applyFont="1" applyFill="1" applyAlignment="1">
      <alignment horizontal="center" vertical="center" wrapText="1"/>
    </xf>
    <xf numFmtId="0" fontId="4" fillId="13" borderId="6" xfId="0" applyFont="1" applyFill="1" applyBorder="1" applyAlignment="1">
      <alignment horizontal="center" vertical="center"/>
    </xf>
    <xf numFmtId="0" fontId="4" fillId="13" borderId="9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/>
    </xf>
    <xf numFmtId="164" fontId="2" fillId="13" borderId="4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0" fillId="5" borderId="12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 wrapText="1"/>
    </xf>
    <xf numFmtId="0" fontId="11" fillId="5" borderId="1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center" vertical="center"/>
    </xf>
    <xf numFmtId="0" fontId="4" fillId="13" borderId="11" xfId="0" applyFont="1" applyFill="1" applyBorder="1" applyAlignment="1">
      <alignment horizontal="center" vertical="center" wrapText="1"/>
    </xf>
    <xf numFmtId="0" fontId="4" fillId="13" borderId="13" xfId="0" applyFont="1" applyFill="1" applyBorder="1" applyAlignment="1">
      <alignment horizontal="center" vertical="center" wrapText="1"/>
    </xf>
    <xf numFmtId="0" fontId="4" fillId="13" borderId="11" xfId="0" applyFont="1" applyFill="1" applyBorder="1" applyAlignment="1">
      <alignment horizontal="center" vertical="center"/>
    </xf>
    <xf numFmtId="0" fontId="4" fillId="13" borderId="13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wrapText="1"/>
    </xf>
    <xf numFmtId="0" fontId="12" fillId="0" borderId="13" xfId="0" applyFont="1" applyFill="1" applyBorder="1" applyAlignment="1">
      <alignment horizontal="center" wrapText="1"/>
    </xf>
    <xf numFmtId="0" fontId="12" fillId="2" borderId="12" xfId="0" applyFont="1" applyFill="1" applyBorder="1" applyAlignment="1">
      <alignment horizontal="center" wrapText="1"/>
    </xf>
    <xf numFmtId="0" fontId="12" fillId="2" borderId="13" xfId="0" applyFont="1" applyFill="1" applyBorder="1" applyAlignment="1">
      <alignment horizontal="center" wrapText="1"/>
    </xf>
    <xf numFmtId="0" fontId="2" fillId="2" borderId="1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17" fillId="5" borderId="16" xfId="1" applyFont="1" applyFill="1" applyBorder="1" applyAlignment="1">
      <alignment horizontal="center" vertical="center"/>
    </xf>
    <xf numFmtId="0" fontId="17" fillId="5" borderId="18" xfId="1" applyFont="1" applyFill="1" applyBorder="1" applyAlignment="1">
      <alignment horizontal="center" vertical="center"/>
    </xf>
    <xf numFmtId="0" fontId="17" fillId="5" borderId="19" xfId="1" applyFont="1" applyFill="1" applyBorder="1" applyAlignment="1">
      <alignment horizontal="center" vertical="center"/>
    </xf>
    <xf numFmtId="0" fontId="18" fillId="5" borderId="17" xfId="1" applyFont="1" applyFill="1" applyBorder="1" applyAlignment="1">
      <alignment horizontal="center" vertical="center" wrapText="1"/>
    </xf>
    <xf numFmtId="0" fontId="18" fillId="5" borderId="0" xfId="1" applyFont="1" applyFill="1" applyAlignment="1">
      <alignment horizontal="center" vertical="center" wrapText="1"/>
    </xf>
    <xf numFmtId="0" fontId="18" fillId="5" borderId="20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132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B0A674"/>
      <color rgb="FFFDF2A1"/>
      <color rgb="FFFFFF99"/>
      <color rgb="FFBADDAD"/>
      <color rgb="FFA79C65"/>
      <color rgb="FFCED7FE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SVN-CV-01 Deslocamento da</a:t>
            </a:r>
            <a:r>
              <a:rPr lang="en-US" baseline="0"/>
              <a:t> Cota</a:t>
            </a:r>
            <a:endParaRPr lang="en-US"/>
          </a:p>
        </c:rich>
      </c:tx>
      <c:layout>
        <c:manualLayout>
          <c:xMode val="edge"/>
          <c:yMode val="edge"/>
          <c:x val="0.32957148575233264"/>
          <c:y val="1.3521585027879363E-2"/>
        </c:manualLayout>
      </c:layout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'SVN-CV-01'!$H$9:$H$122</c:f>
              <c:numCache>
                <c:formatCode>0</c:formatCode>
                <c:ptCount val="114"/>
                <c:pt idx="1">
                  <c:v>9.7999999999984766</c:v>
                </c:pt>
                <c:pt idx="2">
                  <c:v>12.299999999996203</c:v>
                </c:pt>
                <c:pt idx="3">
                  <c:v>-12.90000000000191</c:v>
                </c:pt>
                <c:pt idx="4">
                  <c:v>-12.600000000006162</c:v>
                </c:pt>
                <c:pt idx="5">
                  <c:v>19.300000000001205</c:v>
                </c:pt>
                <c:pt idx="6">
                  <c:v>-22.400000000004638</c:v>
                </c:pt>
                <c:pt idx="7">
                  <c:v>9.1000000000036607</c:v>
                </c:pt>
                <c:pt idx="8">
                  <c:v>14.899999999997249</c:v>
                </c:pt>
                <c:pt idx="9">
                  <c:v>9.1000000000036607</c:v>
                </c:pt>
                <c:pt idx="10">
                  <c:v>8.7999999999937017</c:v>
                </c:pt>
                <c:pt idx="11">
                  <c:v>4.4999999999930651</c:v>
                </c:pt>
                <c:pt idx="12">
                  <c:v>6.100000000003547</c:v>
                </c:pt>
                <c:pt idx="13">
                  <c:v>6.1999999999926558</c:v>
                </c:pt>
                <c:pt idx="14">
                  <c:v>14.200000000002433</c:v>
                </c:pt>
                <c:pt idx="15">
                  <c:v>-10.900000000006571</c:v>
                </c:pt>
                <c:pt idx="16">
                  <c:v>7.099999999994111</c:v>
                </c:pt>
                <c:pt idx="17">
                  <c:v>6.5000000000026148</c:v>
                </c:pt>
                <c:pt idx="18">
                  <c:v>1.0999999999938836</c:v>
                </c:pt>
                <c:pt idx="19">
                  <c:v>1.9999999999953388</c:v>
                </c:pt>
                <c:pt idx="20">
                  <c:v>6.2999999999959755</c:v>
                </c:pt>
                <c:pt idx="21">
                  <c:v>19.400000000004525</c:v>
                </c:pt>
                <c:pt idx="22">
                  <c:v>16.700000000000159</c:v>
                </c:pt>
                <c:pt idx="23">
                  <c:v>20.700000000005048</c:v>
                </c:pt>
                <c:pt idx="24">
                  <c:v>14.099999999999113</c:v>
                </c:pt>
                <c:pt idx="25">
                  <c:v>-2.6000000000010459</c:v>
                </c:pt>
                <c:pt idx="26">
                  <c:v>4.199999999997317</c:v>
                </c:pt>
                <c:pt idx="27">
                  <c:v>11.700000000004707</c:v>
                </c:pt>
                <c:pt idx="28">
                  <c:v>35.399999999995657</c:v>
                </c:pt>
                <c:pt idx="29">
                  <c:v>-10.099999999994225</c:v>
                </c:pt>
                <c:pt idx="30">
                  <c:v>10.699999999999932</c:v>
                </c:pt>
                <c:pt idx="31">
                  <c:v>13.499999999993406</c:v>
                </c:pt>
                <c:pt idx="32">
                  <c:v>3.7999999999982492</c:v>
                </c:pt>
                <c:pt idx="33">
                  <c:v>25.899999999992929</c:v>
                </c:pt>
                <c:pt idx="34">
                  <c:v>7.4999999999931788</c:v>
                </c:pt>
                <c:pt idx="35">
                  <c:v>-28.400000000004866</c:v>
                </c:pt>
                <c:pt idx="36">
                  <c:v>20.099999999999341</c:v>
                </c:pt>
                <c:pt idx="37">
                  <c:v>33.799999999999386</c:v>
                </c:pt>
                <c:pt idx="38">
                  <c:v>-1.5999999999962711</c:v>
                </c:pt>
                <c:pt idx="39">
                  <c:v>-2.3999999999944066</c:v>
                </c:pt>
                <c:pt idx="40">
                  <c:v>7.4999999999931788</c:v>
                </c:pt>
                <c:pt idx="41">
                  <c:v>1.5999999999962711</c:v>
                </c:pt>
                <c:pt idx="42">
                  <c:v>-17.700000000004934</c:v>
                </c:pt>
                <c:pt idx="43">
                  <c:v>20.600000000001728</c:v>
                </c:pt>
                <c:pt idx="44">
                  <c:v>11.099999999999</c:v>
                </c:pt>
                <c:pt idx="45">
                  <c:v>17.399999999994975</c:v>
                </c:pt>
                <c:pt idx="46">
                  <c:v>14.099999999999113</c:v>
                </c:pt>
                <c:pt idx="47">
                  <c:v>-2.6000000000010459</c:v>
                </c:pt>
                <c:pt idx="48">
                  <c:v>-15.000000000000568</c:v>
                </c:pt>
                <c:pt idx="49">
                  <c:v>16.49999999999352</c:v>
                </c:pt>
                <c:pt idx="50">
                  <c:v>19.499999999993634</c:v>
                </c:pt>
                <c:pt idx="51">
                  <c:v>19.999999999996021</c:v>
                </c:pt>
                <c:pt idx="52">
                  <c:v>1.8000000000029104</c:v>
                </c:pt>
                <c:pt idx="53">
                  <c:v>9.5999999999918373</c:v>
                </c:pt>
                <c:pt idx="54">
                  <c:v>16.099999999994452</c:v>
                </c:pt>
                <c:pt idx="55">
                  <c:v>4.4999999999930651</c:v>
                </c:pt>
                <c:pt idx="56">
                  <c:v>-3.6999999999949296</c:v>
                </c:pt>
                <c:pt idx="57">
                  <c:v>4.8999999999921329</c:v>
                </c:pt>
                <c:pt idx="58">
                  <c:v>15.799999999998704</c:v>
                </c:pt>
                <c:pt idx="59">
                  <c:v>-6.9000000000016826</c:v>
                </c:pt>
                <c:pt idx="60">
                  <c:v>24.500000000003297</c:v>
                </c:pt>
                <c:pt idx="61">
                  <c:v>4.9999999999954525</c:v>
                </c:pt>
                <c:pt idx="62">
                  <c:v>16.999999999995907</c:v>
                </c:pt>
                <c:pt idx="63">
                  <c:v>-2.3999999999944066</c:v>
                </c:pt>
                <c:pt idx="64">
                  <c:v>-2.6000000000010459</c:v>
                </c:pt>
                <c:pt idx="65">
                  <c:v>6.3999999999992951</c:v>
                </c:pt>
                <c:pt idx="66">
                  <c:v>21.000000000000796</c:v>
                </c:pt>
                <c:pt idx="67">
                  <c:v>-3.7999999999982492</c:v>
                </c:pt>
                <c:pt idx="68">
                  <c:v>10.89999999999236</c:v>
                </c:pt>
                <c:pt idx="69">
                  <c:v>7.0000000000050022</c:v>
                </c:pt>
                <c:pt idx="70">
                  <c:v>-9.7999999999984766</c:v>
                </c:pt>
                <c:pt idx="71">
                  <c:v>-2.3000000000052978</c:v>
                </c:pt>
                <c:pt idx="72">
                  <c:v>10.599999999996612</c:v>
                </c:pt>
                <c:pt idx="73">
                  <c:v>-0.90000000000145519</c:v>
                </c:pt>
                <c:pt idx="74">
                  <c:v>9.6999999999951569</c:v>
                </c:pt>
                <c:pt idx="75">
                  <c:v>6.100000000003547</c:v>
                </c:pt>
                <c:pt idx="76">
                  <c:v>20.600000000001728</c:v>
                </c:pt>
                <c:pt idx="77">
                  <c:v>-0.79999999999813554</c:v>
                </c:pt>
                <c:pt idx="78">
                  <c:v>-16.500000000007731</c:v>
                </c:pt>
                <c:pt idx="79">
                  <c:v>-6.5000000000026148</c:v>
                </c:pt>
                <c:pt idx="80">
                  <c:v>36.69999999999618</c:v>
                </c:pt>
                <c:pt idx="81">
                  <c:v>37.300000000001887</c:v>
                </c:pt>
                <c:pt idx="82">
                  <c:v>15.299999999996317</c:v>
                </c:pt>
                <c:pt idx="83">
                  <c:v>21.799999999998931</c:v>
                </c:pt>
                <c:pt idx="84">
                  <c:v>34.700000000000841</c:v>
                </c:pt>
                <c:pt idx="85">
                  <c:v>1.6999999999995907</c:v>
                </c:pt>
                <c:pt idx="86">
                  <c:v>-9.6000000000060481</c:v>
                </c:pt>
                <c:pt idx="87">
                  <c:v>10.800000000003251</c:v>
                </c:pt>
                <c:pt idx="88">
                  <c:v>-21.100000000004115</c:v>
                </c:pt>
                <c:pt idx="89">
                  <c:v>6.7999999999983629</c:v>
                </c:pt>
                <c:pt idx="90">
                  <c:v>10.800000000003251</c:v>
                </c:pt>
                <c:pt idx="91">
                  <c:v>-0.39999999999906777</c:v>
                </c:pt>
                <c:pt idx="92">
                  <c:v>17.300000000005866</c:v>
                </c:pt>
                <c:pt idx="93">
                  <c:v>7.0000000000050022</c:v>
                </c:pt>
                <c:pt idx="94">
                  <c:v>16.199999999997772</c:v>
                </c:pt>
                <c:pt idx="95">
                  <c:v>0.10000000000331966</c:v>
                </c:pt>
                <c:pt idx="96">
                  <c:v>21.399999999999864</c:v>
                </c:pt>
                <c:pt idx="97">
                  <c:v>-5.0999999999987722</c:v>
                </c:pt>
                <c:pt idx="98">
                  <c:v>15.100000000003888</c:v>
                </c:pt>
                <c:pt idx="99">
                  <c:v>1.5999999999962711</c:v>
                </c:pt>
                <c:pt idx="100">
                  <c:v>14.399999999994861</c:v>
                </c:pt>
                <c:pt idx="101">
                  <c:v>40.899999999993497</c:v>
                </c:pt>
                <c:pt idx="102">
                  <c:v>19.700000000000273</c:v>
                </c:pt>
                <c:pt idx="103">
                  <c:v>-2.3999999999944066</c:v>
                </c:pt>
                <c:pt idx="104">
                  <c:v>18.799999999998818</c:v>
                </c:pt>
                <c:pt idx="105">
                  <c:v>-17.700000000004934</c:v>
                </c:pt>
                <c:pt idx="106">
                  <c:v>30.500000000003524</c:v>
                </c:pt>
                <c:pt idx="107">
                  <c:v>14.200000000002433</c:v>
                </c:pt>
                <c:pt idx="108">
                  <c:v>25.099999999994793</c:v>
                </c:pt>
                <c:pt idx="109">
                  <c:v>7.6999999999998181</c:v>
                </c:pt>
                <c:pt idx="110">
                  <c:v>13.499999999993406</c:v>
                </c:pt>
                <c:pt idx="111">
                  <c:v>21.900000000002251</c:v>
                </c:pt>
                <c:pt idx="112">
                  <c:v>34.400000000005093</c:v>
                </c:pt>
                <c:pt idx="113">
                  <c:v>21.799999999998931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0DA-47BF-8782-6A6FA4451CBA}"/>
            </c:ext>
          </c:extLst>
        </c:ser>
        <c:ser>
          <c:idx val="1"/>
          <c:order val="1"/>
          <c:tx>
            <c:strRef>
              <c:f>'SVN-CV-01'!$V$8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0DA-47BF-8782-6A6FA4451CBA}"/>
            </c:ext>
          </c:extLst>
        </c:ser>
        <c:ser>
          <c:idx val="2"/>
          <c:order val="2"/>
          <c:tx>
            <c:strRef>
              <c:f>'SVN-CV-01'!$W$8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0DA-47BF-8782-6A6FA4451CBA}"/>
            </c:ext>
          </c:extLst>
        </c:ser>
        <c:axId val="131645824"/>
        <c:axId val="131648128"/>
      </c:scatterChart>
      <c:valAx>
        <c:axId val="1316458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64582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SVN-CV-01-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'SVN-CV-01'!$D$9:$D$188</c:f>
              <c:numCache>
                <c:formatCode>0</c:formatCode>
                <c:ptCount val="180"/>
                <c:pt idx="1">
                  <c:v>-23.199999995995313</c:v>
                </c:pt>
                <c:pt idx="2">
                  <c:v>-35.700000007636845</c:v>
                </c:pt>
                <c:pt idx="3">
                  <c:v>11.300000012852252</c:v>
                </c:pt>
                <c:pt idx="4">
                  <c:v>-25.099999969825149</c:v>
                </c:pt>
                <c:pt idx="5">
                  <c:v>-11.699999973643571</c:v>
                </c:pt>
                <c:pt idx="6">
                  <c:v>-41.399999987334013</c:v>
                </c:pt>
                <c:pt idx="7">
                  <c:v>-0.10000000474974513</c:v>
                </c:pt>
                <c:pt idx="8">
                  <c:v>-0.10000000474974513</c:v>
                </c:pt>
                <c:pt idx="9">
                  <c:v>7.7000000164844096</c:v>
                </c:pt>
                <c:pt idx="10">
                  <c:v>-84.800000011455268</c:v>
                </c:pt>
                <c:pt idx="11">
                  <c:v>-55.200000002514571</c:v>
                </c:pt>
                <c:pt idx="12">
                  <c:v>-6.6999999689869583</c:v>
                </c:pt>
                <c:pt idx="13">
                  <c:v>-36.19999997317791</c:v>
                </c:pt>
                <c:pt idx="14">
                  <c:v>-17.99999998183921</c:v>
                </c:pt>
                <c:pt idx="15">
                  <c:v>-62.600000004749745</c:v>
                </c:pt>
                <c:pt idx="16">
                  <c:v>-116.80000001797453</c:v>
                </c:pt>
                <c:pt idx="17">
                  <c:v>-18.999999971129</c:v>
                </c:pt>
                <c:pt idx="18">
                  <c:v>17.60000002104789</c:v>
                </c:pt>
                <c:pt idx="19">
                  <c:v>34.900000027846545</c:v>
                </c:pt>
                <c:pt idx="20">
                  <c:v>-32.999999995809048</c:v>
                </c:pt>
                <c:pt idx="21">
                  <c:v>-23.899999971035868</c:v>
                </c:pt>
                <c:pt idx="22">
                  <c:v>-38.799999980255961</c:v>
                </c:pt>
                <c:pt idx="23">
                  <c:v>-39.699999964796007</c:v>
                </c:pt>
                <c:pt idx="24">
                  <c:v>-13.299999991431832</c:v>
                </c:pt>
                <c:pt idx="25">
                  <c:v>-4.299999971408397</c:v>
                </c:pt>
                <c:pt idx="26">
                  <c:v>8.3999999915249646</c:v>
                </c:pt>
                <c:pt idx="27">
                  <c:v>-25.800000003073364</c:v>
                </c:pt>
                <c:pt idx="28">
                  <c:v>36.300000036135316</c:v>
                </c:pt>
                <c:pt idx="29">
                  <c:v>12.500000011641532</c:v>
                </c:pt>
                <c:pt idx="30">
                  <c:v>-26.499999978113919</c:v>
                </c:pt>
                <c:pt idx="31">
                  <c:v>-19.399999990127981</c:v>
                </c:pt>
                <c:pt idx="32">
                  <c:v>-8.3999999915249646</c:v>
                </c:pt>
                <c:pt idx="33">
                  <c:v>-78.299999993760139</c:v>
                </c:pt>
                <c:pt idx="34">
                  <c:v>-44.89999997895211</c:v>
                </c:pt>
                <c:pt idx="35">
                  <c:v>-25.299999979324639</c:v>
                </c:pt>
                <c:pt idx="36">
                  <c:v>17.900000035297126</c:v>
                </c:pt>
                <c:pt idx="37">
                  <c:v>-24.199999985285103</c:v>
                </c:pt>
                <c:pt idx="38">
                  <c:v>-119.99999999534339</c:v>
                </c:pt>
                <c:pt idx="39">
                  <c:v>1.4000000082887709</c:v>
                </c:pt>
                <c:pt idx="40">
                  <c:v>-33.799999975599349</c:v>
                </c:pt>
                <c:pt idx="41">
                  <c:v>-1.4000000082887709</c:v>
                </c:pt>
                <c:pt idx="42">
                  <c:v>-25.399999984074384</c:v>
                </c:pt>
                <c:pt idx="43">
                  <c:v>-112.09999996935949</c:v>
                </c:pt>
                <c:pt idx="44">
                  <c:v>-50.300000002607703</c:v>
                </c:pt>
                <c:pt idx="45">
                  <c:v>-17.899999977089465</c:v>
                </c:pt>
                <c:pt idx="46">
                  <c:v>-1.500000013038516</c:v>
                </c:pt>
                <c:pt idx="47">
                  <c:v>-65.400000021327287</c:v>
                </c:pt>
                <c:pt idx="48">
                  <c:v>-48.299999965820462</c:v>
                </c:pt>
                <c:pt idx="49">
                  <c:v>0.50000002374872565</c:v>
                </c:pt>
                <c:pt idx="50">
                  <c:v>-30.700000002980232</c:v>
                </c:pt>
                <c:pt idx="51">
                  <c:v>-85.699999995995313</c:v>
                </c:pt>
                <c:pt idx="52">
                  <c:v>-73.800000012852252</c:v>
                </c:pt>
                <c:pt idx="53">
                  <c:v>-6.4000000129453838</c:v>
                </c:pt>
                <c:pt idx="54">
                  <c:v>-9.5999999903142452</c:v>
                </c:pt>
                <c:pt idx="55">
                  <c:v>-71.300000010523945</c:v>
                </c:pt>
                <c:pt idx="56">
                  <c:v>-48.999999999068677</c:v>
                </c:pt>
                <c:pt idx="57">
                  <c:v>-14.199999975971878</c:v>
                </c:pt>
                <c:pt idx="58">
                  <c:v>3.2000000355765224</c:v>
                </c:pt>
                <c:pt idx="59">
                  <c:v>-81.100000010337681</c:v>
                </c:pt>
                <c:pt idx="60">
                  <c:v>27.700000035110861</c:v>
                </c:pt>
                <c:pt idx="61">
                  <c:v>73.000000033061951</c:v>
                </c:pt>
                <c:pt idx="62">
                  <c:v>-60.699999972712249</c:v>
                </c:pt>
                <c:pt idx="63">
                  <c:v>-71.899999980814755</c:v>
                </c:pt>
                <c:pt idx="64">
                  <c:v>-12.199999997392297</c:v>
                </c:pt>
                <c:pt idx="65">
                  <c:v>-4.8999999999068677</c:v>
                </c:pt>
                <c:pt idx="66">
                  <c:v>-18.800000019837171</c:v>
                </c:pt>
                <c:pt idx="67">
                  <c:v>-26.8999999971129</c:v>
                </c:pt>
                <c:pt idx="68">
                  <c:v>-108.3999999682419</c:v>
                </c:pt>
                <c:pt idx="69">
                  <c:v>42.599999986123294</c:v>
                </c:pt>
                <c:pt idx="70">
                  <c:v>-30.800000007729977</c:v>
                </c:pt>
                <c:pt idx="71">
                  <c:v>-65.400000021327287</c:v>
                </c:pt>
                <c:pt idx="72">
                  <c:v>-70.000000006984919</c:v>
                </c:pt>
                <c:pt idx="73">
                  <c:v>-111.99999996460974</c:v>
                </c:pt>
                <c:pt idx="74">
                  <c:v>-63.2999999797903</c:v>
                </c:pt>
                <c:pt idx="75">
                  <c:v>-43.999999994412065</c:v>
                </c:pt>
                <c:pt idx="76">
                  <c:v>-28.799999970942736</c:v>
                </c:pt>
                <c:pt idx="77">
                  <c:v>111.90000001806766</c:v>
                </c:pt>
                <c:pt idx="78">
                  <c:v>-21.100000012665987</c:v>
                </c:pt>
                <c:pt idx="79">
                  <c:v>-62.800000014249235</c:v>
                </c:pt>
                <c:pt idx="80">
                  <c:v>-53.0000000144355</c:v>
                </c:pt>
                <c:pt idx="81">
                  <c:v>26.50000003632158</c:v>
                </c:pt>
                <c:pt idx="82">
                  <c:v>-38.300000014714897</c:v>
                </c:pt>
                <c:pt idx="83">
                  <c:v>-12.199999997392297</c:v>
                </c:pt>
                <c:pt idx="84">
                  <c:v>-44.69999996945262</c:v>
                </c:pt>
                <c:pt idx="85">
                  <c:v>15.499999979510903</c:v>
                </c:pt>
                <c:pt idx="86">
                  <c:v>2.2999999928288162</c:v>
                </c:pt>
                <c:pt idx="87">
                  <c:v>18.600000010337681</c:v>
                </c:pt>
                <c:pt idx="88">
                  <c:v>-38.899999985005707</c:v>
                </c:pt>
                <c:pt idx="89">
                  <c:v>-5.4999999701976776</c:v>
                </c:pt>
                <c:pt idx="90">
                  <c:v>-20.599999988917261</c:v>
                </c:pt>
                <c:pt idx="91">
                  <c:v>-78.299999993760139</c:v>
                </c:pt>
                <c:pt idx="92">
                  <c:v>-55.200000002514571</c:v>
                </c:pt>
                <c:pt idx="93">
                  <c:v>26.69999998761341</c:v>
                </c:pt>
                <c:pt idx="94">
                  <c:v>-52.900000009685755</c:v>
                </c:pt>
                <c:pt idx="95">
                  <c:v>-3.599999996367842</c:v>
                </c:pt>
                <c:pt idx="96">
                  <c:v>-10.999999998603016</c:v>
                </c:pt>
                <c:pt idx="97">
                  <c:v>-44.400000013411045</c:v>
                </c:pt>
                <c:pt idx="98">
                  <c:v>10.200000018812716</c:v>
                </c:pt>
                <c:pt idx="99">
                  <c:v>-25.099999969825149</c:v>
                </c:pt>
                <c:pt idx="100">
                  <c:v>-13.900000019930303</c:v>
                </c:pt>
                <c:pt idx="101">
                  <c:v>-88.799999968614429</c:v>
                </c:pt>
                <c:pt idx="102">
                  <c:v>0.50000002374872565</c:v>
                </c:pt>
                <c:pt idx="103">
                  <c:v>-127.60000000707805</c:v>
                </c:pt>
                <c:pt idx="104">
                  <c:v>-51.999999966938049</c:v>
                </c:pt>
                <c:pt idx="105">
                  <c:v>-95.700000005308539</c:v>
                </c:pt>
                <c:pt idx="106">
                  <c:v>-32.399999967310578</c:v>
                </c:pt>
                <c:pt idx="107">
                  <c:v>-38.799999980255961</c:v>
                </c:pt>
                <c:pt idx="108">
                  <c:v>20.699999993667006</c:v>
                </c:pt>
                <c:pt idx="109">
                  <c:v>23.700000019744039</c:v>
                </c:pt>
                <c:pt idx="110">
                  <c:v>-117.59999999776483</c:v>
                </c:pt>
                <c:pt idx="111">
                  <c:v>-10.200000018812716</c:v>
                </c:pt>
                <c:pt idx="112">
                  <c:v>-167.19999996712431</c:v>
                </c:pt>
                <c:pt idx="113">
                  <c:v>-26.399999973364174</c:v>
                </c:pt>
                <c:pt idx="114">
                  <c:v>-39.199999999254942</c:v>
                </c:pt>
                <c:pt idx="115">
                  <c:v>21.400000026915222</c:v>
                </c:pt>
                <c:pt idx="116">
                  <c:v>-56.999999971594661</c:v>
                </c:pt>
                <c:pt idx="117">
                  <c:v>26.799999992363155</c:v>
                </c:pt>
                <c:pt idx="118">
                  <c:v>-34.299999999348074</c:v>
                </c:pt>
                <c:pt idx="119">
                  <c:v>-59.399999969173223</c:v>
                </c:pt>
                <c:pt idx="120">
                  <c:v>-14.800000004470348</c:v>
                </c:pt>
                <c:pt idx="121">
                  <c:v>-67.700000014156103</c:v>
                </c:pt>
                <c:pt idx="122">
                  <c:v>-20.299999974668026</c:v>
                </c:pt>
                <c:pt idx="123">
                  <c:v>-80.10000002104789</c:v>
                </c:pt>
                <c:pt idx="124">
                  <c:v>-61.199999996460974</c:v>
                </c:pt>
                <c:pt idx="125">
                  <c:v>1.9000000320374966</c:v>
                </c:pt>
                <c:pt idx="126">
                  <c:v>-61.199999996460974</c:v>
                </c:pt>
                <c:pt idx="127">
                  <c:v>-82.400000013876706</c:v>
                </c:pt>
                <c:pt idx="128">
                  <c:v>-41.800000006332994</c:v>
                </c:pt>
                <c:pt idx="129">
                  <c:v>38.400000019464642</c:v>
                </c:pt>
                <c:pt idx="130">
                  <c:v>0.60000002849847078</c:v>
                </c:pt>
                <c:pt idx="131">
                  <c:v>25.90000000782311</c:v>
                </c:pt>
                <c:pt idx="132">
                  <c:v>-24.999999965075403</c:v>
                </c:pt>
                <c:pt idx="133">
                  <c:v>34.099999989848584</c:v>
                </c:pt>
                <c:pt idx="134">
                  <c:v>-33.200000005308539</c:v>
                </c:pt>
                <c:pt idx="135">
                  <c:v>-47.900000005029142</c:v>
                </c:pt>
                <c:pt idx="136">
                  <c:v>3.1000000308267772</c:v>
                </c:pt>
                <c:pt idx="137">
                  <c:v>-16.300000017508864</c:v>
                </c:pt>
                <c:pt idx="138">
                  <c:v>-9.0999999665655196</c:v>
                </c:pt>
                <c:pt idx="139">
                  <c:v>14.399999985471368</c:v>
                </c:pt>
                <c:pt idx="140">
                  <c:v>-20.399999979417771</c:v>
                </c:pt>
                <c:pt idx="141">
                  <c:v>-72.299999999813735</c:v>
                </c:pt>
                <c:pt idx="142">
                  <c:v>-31.099999963771552</c:v>
                </c:pt>
                <c:pt idx="143">
                  <c:v>-2.8000000165775418</c:v>
                </c:pt>
                <c:pt idx="144">
                  <c:v>-99.500000011175871</c:v>
                </c:pt>
                <c:pt idx="145">
                  <c:v>15.599999984260648</c:v>
                </c:pt>
                <c:pt idx="146">
                  <c:v>-100.70000000996515</c:v>
                </c:pt>
                <c:pt idx="147">
                  <c:v>-67.999999970197678</c:v>
                </c:pt>
                <c:pt idx="148">
                  <c:v>-0.10000000474974513</c:v>
                </c:pt>
                <c:pt idx="149">
                  <c:v>22.200000006705523</c:v>
                </c:pt>
                <c:pt idx="150">
                  <c:v>9.3000000342726707</c:v>
                </c:pt>
                <c:pt idx="151">
                  <c:v>-6.8999999784864485</c:v>
                </c:pt>
                <c:pt idx="152">
                  <c:v>62.099999981001019</c:v>
                </c:pt>
                <c:pt idx="153">
                  <c:v>-67.500000004656613</c:v>
                </c:pt>
                <c:pt idx="154">
                  <c:v>20.000000018626451</c:v>
                </c:pt>
                <c:pt idx="155">
                  <c:v>-26.299999968614429</c:v>
                </c:pt>
                <c:pt idx="156">
                  <c:v>-3.2999999821186066</c:v>
                </c:pt>
                <c:pt idx="157">
                  <c:v>-31.699999992270023</c:v>
                </c:pt>
                <c:pt idx="158">
                  <c:v>-66.400000010617077</c:v>
                </c:pt>
                <c:pt idx="159">
                  <c:v>-4.1000000201165676</c:v>
                </c:pt>
                <c:pt idx="160">
                  <c:v>-14.299999980721623</c:v>
                </c:pt>
                <c:pt idx="161">
                  <c:v>-1.8999999738298357</c:v>
                </c:pt>
                <c:pt idx="162">
                  <c:v>-1.8999999738298357</c:v>
                </c:pt>
                <c:pt idx="163">
                  <c:v>-16.599999973550439</c:v>
                </c:pt>
                <c:pt idx="164">
                  <c:v>-72.700000018812716</c:v>
                </c:pt>
                <c:pt idx="165">
                  <c:v>-26.599999982863665</c:v>
                </c:pt>
                <c:pt idx="166">
                  <c:v>-58.599999989382923</c:v>
                </c:pt>
                <c:pt idx="167">
                  <c:v>-66.500000015366822</c:v>
                </c:pt>
                <c:pt idx="168">
                  <c:v>-167.59999998612329</c:v>
                </c:pt>
                <c:pt idx="169">
                  <c:v>-88.300000003073364</c:v>
                </c:pt>
                <c:pt idx="170">
                  <c:v>17.500000016298145</c:v>
                </c:pt>
                <c:pt idx="171">
                  <c:v>-25.299999979324639</c:v>
                </c:pt>
                <c:pt idx="172">
                  <c:v>-35.6000000028871</c:v>
                </c:pt>
                <c:pt idx="173">
                  <c:v>-20.199999969918281</c:v>
                </c:pt>
                <c:pt idx="174">
                  <c:v>-20.199999969918281</c:v>
                </c:pt>
                <c:pt idx="175">
                  <c:v>-14.099999971222132</c:v>
                </c:pt>
                <c:pt idx="176">
                  <c:v>-37.699999986216426</c:v>
                </c:pt>
                <c:pt idx="177">
                  <c:v>-30.199999979231507</c:v>
                </c:pt>
                <c:pt idx="178">
                  <c:v>-14.800000004470348</c:v>
                </c:pt>
                <c:pt idx="179">
                  <c:v>-12.600000016391277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7A1-48A2-939B-0AB21FD49560}"/>
            </c:ext>
          </c:extLst>
        </c:ser>
        <c:ser>
          <c:idx val="1"/>
          <c:order val="1"/>
          <c:tx>
            <c:strRef>
              <c:f>'SVN-CV-01'!$V$8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'SVN-CV-01'!$V$9:$V$123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7A1-48A2-939B-0AB21FD49560}"/>
            </c:ext>
          </c:extLst>
        </c:ser>
        <c:ser>
          <c:idx val="2"/>
          <c:order val="2"/>
          <c:tx>
            <c:strRef>
              <c:f>'SVN-CV-01'!$W$8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'SVN-CV-01'!$W$9:$W$124</c:f>
              <c:numCache>
                <c:formatCode>General</c:formatCode>
                <c:ptCount val="116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7A1-48A2-939B-0AB21FD49560}"/>
            </c:ext>
          </c:extLst>
        </c:ser>
        <c:axId val="132154112"/>
        <c:axId val="132156416"/>
      </c:scatterChart>
      <c:valAx>
        <c:axId val="1321541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156416"/>
        <c:crosses val="autoZero"/>
        <c:crossBetween val="midCat"/>
      </c:valAx>
      <c:valAx>
        <c:axId val="13215641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15411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SVN-CV-01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'SVN-CV-01'!$F$9:$F$122</c:f>
              <c:numCache>
                <c:formatCode>0</c:formatCode>
                <c:ptCount val="114"/>
                <c:pt idx="1">
                  <c:v>3.1000003218650818</c:v>
                </c:pt>
                <c:pt idx="2">
                  <c:v>3.7000002339482307</c:v>
                </c:pt>
                <c:pt idx="3">
                  <c:v>0.59999991208314896</c:v>
                </c:pt>
                <c:pt idx="4">
                  <c:v>-0.29999949038028717</c:v>
                </c:pt>
                <c:pt idx="5">
                  <c:v>4.2000003159046173</c:v>
                </c:pt>
                <c:pt idx="6">
                  <c:v>-0.19999966025352478</c:v>
                </c:pt>
                <c:pt idx="7">
                  <c:v>38.499999791383743</c:v>
                </c:pt>
                <c:pt idx="8">
                  <c:v>3.1000003218650818</c:v>
                </c:pt>
                <c:pt idx="9">
                  <c:v>3.2000001519918442</c:v>
                </c:pt>
                <c:pt idx="10">
                  <c:v>-0.79999957233667374</c:v>
                </c:pt>
                <c:pt idx="11">
                  <c:v>0.19999966025352478</c:v>
                </c:pt>
                <c:pt idx="12">
                  <c:v>0.19999966025352478</c:v>
                </c:pt>
                <c:pt idx="13">
                  <c:v>3.2000001519918442</c:v>
                </c:pt>
                <c:pt idx="14">
                  <c:v>2.199999988079071</c:v>
                </c:pt>
                <c:pt idx="15">
                  <c:v>0.19999966025352478</c:v>
                </c:pt>
                <c:pt idx="16">
                  <c:v>2.199999988079071</c:v>
                </c:pt>
                <c:pt idx="17">
                  <c:v>-2.79999990016222</c:v>
                </c:pt>
                <c:pt idx="18">
                  <c:v>3.2000001519918442</c:v>
                </c:pt>
                <c:pt idx="19">
                  <c:v>1.0999999940395355</c:v>
                </c:pt>
                <c:pt idx="20">
                  <c:v>2.2999998182058334</c:v>
                </c:pt>
                <c:pt idx="21">
                  <c:v>2.1000001579523087</c:v>
                </c:pt>
                <c:pt idx="22">
                  <c:v>4.2000003159046173</c:v>
                </c:pt>
                <c:pt idx="23">
                  <c:v>3.2000001519918442</c:v>
                </c:pt>
                <c:pt idx="24">
                  <c:v>2.199999988079071</c:v>
                </c:pt>
                <c:pt idx="25">
                  <c:v>0.19999966025352478</c:v>
                </c:pt>
                <c:pt idx="26">
                  <c:v>0.19999966025352478</c:v>
                </c:pt>
                <c:pt idx="27">
                  <c:v>-1.7999997362494469</c:v>
                </c:pt>
                <c:pt idx="28">
                  <c:v>2.199999988079071</c:v>
                </c:pt>
                <c:pt idx="29">
                  <c:v>-0.79999957233667374</c:v>
                </c:pt>
                <c:pt idx="30">
                  <c:v>2.199999988079071</c:v>
                </c:pt>
                <c:pt idx="31">
                  <c:v>0.19999966025352478</c:v>
                </c:pt>
                <c:pt idx="32">
                  <c:v>1.1999998241662979</c:v>
                </c:pt>
                <c:pt idx="33">
                  <c:v>2.199999988079071</c:v>
                </c:pt>
                <c:pt idx="34">
                  <c:v>4.2000003159046173</c:v>
                </c:pt>
                <c:pt idx="35">
                  <c:v>1.1999998241662979</c:v>
                </c:pt>
                <c:pt idx="36">
                  <c:v>5.2000004798173904</c:v>
                </c:pt>
                <c:pt idx="37">
                  <c:v>6.199999712407589</c:v>
                </c:pt>
                <c:pt idx="38">
                  <c:v>5.2000004798173904</c:v>
                </c:pt>
                <c:pt idx="39">
                  <c:v>-0.79999957233667374</c:v>
                </c:pt>
                <c:pt idx="40">
                  <c:v>3.2000001519918442</c:v>
                </c:pt>
                <c:pt idx="41">
                  <c:v>4.2000003159046173</c:v>
                </c:pt>
                <c:pt idx="42">
                  <c:v>-0.79999957233667374</c:v>
                </c:pt>
                <c:pt idx="43">
                  <c:v>4.2000003159046173</c:v>
                </c:pt>
                <c:pt idx="44">
                  <c:v>3.2000001519918442</c:v>
                </c:pt>
                <c:pt idx="45">
                  <c:v>2.199999988079071</c:v>
                </c:pt>
                <c:pt idx="46">
                  <c:v>2.199999988079071</c:v>
                </c:pt>
                <c:pt idx="47">
                  <c:v>3.2000001519918442</c:v>
                </c:pt>
                <c:pt idx="48">
                  <c:v>0.19999966025352478</c:v>
                </c:pt>
                <c:pt idx="49">
                  <c:v>3.2000001519918442</c:v>
                </c:pt>
                <c:pt idx="50">
                  <c:v>1.1999998241662979</c:v>
                </c:pt>
                <c:pt idx="51">
                  <c:v>4.2000003159046173</c:v>
                </c:pt>
                <c:pt idx="52">
                  <c:v>0.19999966025352478</c:v>
                </c:pt>
                <c:pt idx="53">
                  <c:v>5.2000004798173904</c:v>
                </c:pt>
                <c:pt idx="54">
                  <c:v>2.199999988079071</c:v>
                </c:pt>
                <c:pt idx="55">
                  <c:v>3.2000001519918442</c:v>
                </c:pt>
                <c:pt idx="56">
                  <c:v>8.2000000402331352</c:v>
                </c:pt>
                <c:pt idx="57">
                  <c:v>5.2000004798173904</c:v>
                </c:pt>
                <c:pt idx="58">
                  <c:v>7.1999998763203621</c:v>
                </c:pt>
                <c:pt idx="59">
                  <c:v>1.1999998241662979</c:v>
                </c:pt>
                <c:pt idx="60">
                  <c:v>5.2000004798173904</c:v>
                </c:pt>
                <c:pt idx="61">
                  <c:v>0.19999966025352478</c:v>
                </c:pt>
                <c:pt idx="62">
                  <c:v>1.1999998241662979</c:v>
                </c:pt>
                <c:pt idx="63">
                  <c:v>4.2000003159046173</c:v>
                </c:pt>
                <c:pt idx="64">
                  <c:v>3.2000001519918442</c:v>
                </c:pt>
                <c:pt idx="65">
                  <c:v>1.1999998241662979</c:v>
                </c:pt>
                <c:pt idx="66">
                  <c:v>5.2000004798173904</c:v>
                </c:pt>
                <c:pt idx="67">
                  <c:v>3.2000001519918442</c:v>
                </c:pt>
                <c:pt idx="68">
                  <c:v>7.1999998763203621</c:v>
                </c:pt>
                <c:pt idx="69">
                  <c:v>2.199999988079071</c:v>
                </c:pt>
                <c:pt idx="70">
                  <c:v>0.19999966025352478</c:v>
                </c:pt>
                <c:pt idx="71">
                  <c:v>3.2000001519918442</c:v>
                </c:pt>
                <c:pt idx="72">
                  <c:v>3.2000001519918442</c:v>
                </c:pt>
                <c:pt idx="73">
                  <c:v>7.1999998763203621</c:v>
                </c:pt>
                <c:pt idx="74">
                  <c:v>8.2000000402331352</c:v>
                </c:pt>
                <c:pt idx="75">
                  <c:v>6.199999712407589</c:v>
                </c:pt>
                <c:pt idx="76">
                  <c:v>7.1999998763203621</c:v>
                </c:pt>
                <c:pt idx="77">
                  <c:v>0.19999966025352478</c:v>
                </c:pt>
                <c:pt idx="78">
                  <c:v>3.2000001519918442</c:v>
                </c:pt>
                <c:pt idx="79">
                  <c:v>3.2000001519918442</c:v>
                </c:pt>
                <c:pt idx="80">
                  <c:v>5.2000004798173904</c:v>
                </c:pt>
                <c:pt idx="81">
                  <c:v>4.8000002279877663</c:v>
                </c:pt>
                <c:pt idx="82">
                  <c:v>5.9000002220273018</c:v>
                </c:pt>
                <c:pt idx="83">
                  <c:v>5.6999996304512024</c:v>
                </c:pt>
                <c:pt idx="84">
                  <c:v>11.099999770522118</c:v>
                </c:pt>
                <c:pt idx="85">
                  <c:v>6.6999997943639755</c:v>
                </c:pt>
                <c:pt idx="86">
                  <c:v>8.2000000402331352</c:v>
                </c:pt>
                <c:pt idx="87">
                  <c:v>5.2000004798173904</c:v>
                </c:pt>
                <c:pt idx="88">
                  <c:v>3.2000001519918442</c:v>
                </c:pt>
                <c:pt idx="89">
                  <c:v>3.2000001519918442</c:v>
                </c:pt>
                <c:pt idx="90">
                  <c:v>6.199999712407589</c:v>
                </c:pt>
                <c:pt idx="91">
                  <c:v>3.2000001519918442</c:v>
                </c:pt>
                <c:pt idx="92">
                  <c:v>5.2000004798173904</c:v>
                </c:pt>
                <c:pt idx="93">
                  <c:v>2.6000002399086952</c:v>
                </c:pt>
                <c:pt idx="94">
                  <c:v>5.2000004798173904</c:v>
                </c:pt>
                <c:pt idx="95">
                  <c:v>1.1999998241662979</c:v>
                </c:pt>
                <c:pt idx="96">
                  <c:v>2.199999988079071</c:v>
                </c:pt>
                <c:pt idx="97">
                  <c:v>6.199999712407589</c:v>
                </c:pt>
                <c:pt idx="98">
                  <c:v>4.2000003159046173</c:v>
                </c:pt>
                <c:pt idx="99">
                  <c:v>5.0999997183680534</c:v>
                </c:pt>
                <c:pt idx="100">
                  <c:v>4.8000002279877663</c:v>
                </c:pt>
                <c:pt idx="101">
                  <c:v>8.2000000402331352</c:v>
                </c:pt>
                <c:pt idx="102">
                  <c:v>9.2000002041459084</c:v>
                </c:pt>
                <c:pt idx="103">
                  <c:v>8.2000000402331352</c:v>
                </c:pt>
                <c:pt idx="104">
                  <c:v>7.1999998763203621</c:v>
                </c:pt>
                <c:pt idx="105">
                  <c:v>8.2000000402331352</c:v>
                </c:pt>
                <c:pt idx="106">
                  <c:v>7.4000004678964615</c:v>
                </c:pt>
                <c:pt idx="107">
                  <c:v>6.199999712407589</c:v>
                </c:pt>
                <c:pt idx="108">
                  <c:v>6.199999712407589</c:v>
                </c:pt>
                <c:pt idx="109">
                  <c:v>5.2000004798173904</c:v>
                </c:pt>
                <c:pt idx="110">
                  <c:v>4.2000003159046173</c:v>
                </c:pt>
                <c:pt idx="111">
                  <c:v>5.2000004798173904</c:v>
                </c:pt>
                <c:pt idx="112">
                  <c:v>6.199999712407589</c:v>
                </c:pt>
                <c:pt idx="113">
                  <c:v>4.2000003159046173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F66-4F77-8C14-04AC1FA45805}"/>
            </c:ext>
          </c:extLst>
        </c:ser>
        <c:ser>
          <c:idx val="1"/>
          <c:order val="1"/>
          <c:tx>
            <c:strRef>
              <c:f>'SVN-CV-01'!$V$8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F66-4F77-8C14-04AC1FA45805}"/>
            </c:ext>
          </c:extLst>
        </c:ser>
        <c:ser>
          <c:idx val="2"/>
          <c:order val="2"/>
          <c:tx>
            <c:strRef>
              <c:f>'SVN-CV-01'!$W$8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F66-4F77-8C14-04AC1FA45805}"/>
            </c:ext>
          </c:extLst>
        </c:ser>
        <c:axId val="131961984"/>
        <c:axId val="131964288"/>
      </c:scatterChart>
      <c:valAx>
        <c:axId val="1319619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964288"/>
        <c:crosses val="autoZero"/>
        <c:crossBetween val="midCat"/>
      </c:valAx>
      <c:valAx>
        <c:axId val="13196428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961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SVN-CV-01-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'SVN-CV-01'!$L$9:$L$188</c:f>
              <c:numCache>
                <c:formatCode>0</c:formatCode>
                <c:ptCount val="180"/>
                <c:pt idx="0" formatCode="General">
                  <c:v>0</c:v>
                </c:pt>
                <c:pt idx="1">
                  <c:v>25.374987720385526</c:v>
                </c:pt>
                <c:pt idx="2">
                  <c:v>37.940347946169311</c:v>
                </c:pt>
                <c:pt idx="3">
                  <c:v>17.159836834451834</c:v>
                </c:pt>
                <c:pt idx="4">
                  <c:v>28.086651601421025</c:v>
                </c:pt>
                <c:pt idx="5">
                  <c:v>22.956916213570693</c:v>
                </c:pt>
                <c:pt idx="6">
                  <c:v>47.071859946421974</c:v>
                </c:pt>
                <c:pt idx="7">
                  <c:v>39.560965407046943</c:v>
                </c:pt>
                <c:pt idx="8">
                  <c:v>15.219395585779075</c:v>
                </c:pt>
                <c:pt idx="9">
                  <c:v>12.342609174184945</c:v>
                </c:pt>
                <c:pt idx="10">
                  <c:v>85.259134415371832</c:v>
                </c:pt>
                <c:pt idx="11">
                  <c:v>55.383481293086369</c:v>
                </c:pt>
                <c:pt idx="12">
                  <c:v>9.063112017876092</c:v>
                </c:pt>
                <c:pt idx="13">
                  <c:v>36.866244710178137</c:v>
                </c:pt>
                <c:pt idx="14">
                  <c:v>23.032151425644731</c:v>
                </c:pt>
                <c:pt idx="15">
                  <c:v>63.54219071183266</c:v>
                </c:pt>
                <c:pt idx="16">
                  <c:v>117.03627644515316</c:v>
                </c:pt>
                <c:pt idx="17">
                  <c:v>20.275354456675831</c:v>
                </c:pt>
                <c:pt idx="18">
                  <c:v>17.922332485299457</c:v>
                </c:pt>
                <c:pt idx="19">
                  <c:v>34.974562212135794</c:v>
                </c:pt>
                <c:pt idx="20">
                  <c:v>33.674619506196258</c:v>
                </c:pt>
                <c:pt idx="21">
                  <c:v>30.854173125836475</c:v>
                </c:pt>
                <c:pt idx="22">
                  <c:v>42.449617208185359</c:v>
                </c:pt>
                <c:pt idx="23">
                  <c:v>44.88674635321388</c:v>
                </c:pt>
                <c:pt idx="24">
                  <c:v>19.507434473031292</c:v>
                </c:pt>
                <c:pt idx="25">
                  <c:v>5.0289163463135056</c:v>
                </c:pt>
                <c:pt idx="26">
                  <c:v>9.3936148378405644</c:v>
                </c:pt>
                <c:pt idx="27">
                  <c:v>28.38608812797554</c:v>
                </c:pt>
                <c:pt idx="28">
                  <c:v>50.751256167415839</c:v>
                </c:pt>
                <c:pt idx="29">
                  <c:v>16.090369778431462</c:v>
                </c:pt>
                <c:pt idx="30">
                  <c:v>28.663216825534153</c:v>
                </c:pt>
                <c:pt idx="31">
                  <c:v>23.635777953790502</c:v>
                </c:pt>
                <c:pt idx="32">
                  <c:v>9.2973114089829885</c:v>
                </c:pt>
                <c:pt idx="33">
                  <c:v>82.501757550794153</c:v>
                </c:pt>
                <c:pt idx="34">
                  <c:v>45.71542410131832</c:v>
                </c:pt>
                <c:pt idx="35">
                  <c:v>38.05377771696395</c:v>
                </c:pt>
                <c:pt idx="36">
                  <c:v>27.412770860562631</c:v>
                </c:pt>
                <c:pt idx="37">
                  <c:v>42.029989242463671</c:v>
                </c:pt>
                <c:pt idx="38">
                  <c:v>120.12327003487918</c:v>
                </c:pt>
                <c:pt idx="39">
                  <c:v>2.8913663446406392</c:v>
                </c:pt>
                <c:pt idx="40">
                  <c:v>34.769670681833631</c:v>
                </c:pt>
                <c:pt idx="41">
                  <c:v>4.7074412026912782</c:v>
                </c:pt>
                <c:pt idx="42">
                  <c:v>30.969178201994517</c:v>
                </c:pt>
                <c:pt idx="43">
                  <c:v>114.05441681839449</c:v>
                </c:pt>
                <c:pt idx="44">
                  <c:v>51.609495262355168</c:v>
                </c:pt>
                <c:pt idx="45">
                  <c:v>25.060127675795584</c:v>
                </c:pt>
                <c:pt idx="46">
                  <c:v>14.349216005992748</c:v>
                </c:pt>
                <c:pt idx="47">
                  <c:v>65.529840559567688</c:v>
                </c:pt>
                <c:pt idx="48">
                  <c:v>50.575982408277298</c:v>
                </c:pt>
                <c:pt idx="49">
                  <c:v>16.814874397279414</c:v>
                </c:pt>
                <c:pt idx="50">
                  <c:v>36.389284133666841</c:v>
                </c:pt>
                <c:pt idx="51">
                  <c:v>88.102951153562586</c:v>
                </c:pt>
                <c:pt idx="52">
                  <c:v>73.822218889444827</c:v>
                </c:pt>
                <c:pt idx="53">
                  <c:v>12.65543381933805</c:v>
                </c:pt>
                <c:pt idx="54">
                  <c:v>18.873526426224718</c:v>
                </c:pt>
                <c:pt idx="55">
                  <c:v>71.513495247214706</c:v>
                </c:pt>
                <c:pt idx="56">
                  <c:v>49.818972295386786</c:v>
                </c:pt>
                <c:pt idx="57">
                  <c:v>15.896226102683157</c:v>
                </c:pt>
                <c:pt idx="58">
                  <c:v>17.655593970372735</c:v>
                </c:pt>
                <c:pt idx="59">
                  <c:v>81.401842738692309</c:v>
                </c:pt>
                <c:pt idx="60">
                  <c:v>37.344075928256743</c:v>
                </c:pt>
                <c:pt idx="61">
                  <c:v>73.171305883461585</c:v>
                </c:pt>
                <c:pt idx="62">
                  <c:v>63.047045896418709</c:v>
                </c:pt>
                <c:pt idx="63">
                  <c:v>72.062542280263287</c:v>
                </c:pt>
                <c:pt idx="64">
                  <c:v>12.877888060902118</c:v>
                </c:pt>
                <c:pt idx="65">
                  <c:v>8.1492330668031219</c:v>
                </c:pt>
                <c:pt idx="66">
                  <c:v>28.661472497692998</c:v>
                </c:pt>
                <c:pt idx="67">
                  <c:v>27.354889888599597</c:v>
                </c:pt>
                <c:pt idx="68">
                  <c:v>109.18429370259118</c:v>
                </c:pt>
                <c:pt idx="69">
                  <c:v>43.227306170582992</c:v>
                </c:pt>
                <c:pt idx="70">
                  <c:v>32.322128648036752</c:v>
                </c:pt>
                <c:pt idx="71">
                  <c:v>65.518623335372226</c:v>
                </c:pt>
                <c:pt idx="72">
                  <c:v>70.87030409099826</c:v>
                </c:pt>
                <c:pt idx="73">
                  <c:v>112.23479848198419</c:v>
                </c:pt>
                <c:pt idx="74">
                  <c:v>64.561753369167278</c:v>
                </c:pt>
                <c:pt idx="75">
                  <c:v>44.851421336922634</c:v>
                </c:pt>
                <c:pt idx="76">
                  <c:v>36.133640787296621</c:v>
                </c:pt>
                <c:pt idx="77">
                  <c:v>111.90303840337688</c:v>
                </c:pt>
                <c:pt idx="78">
                  <c:v>26.975915211675538</c:v>
                </c:pt>
                <c:pt idx="79">
                  <c:v>63.216532669567428</c:v>
                </c:pt>
                <c:pt idx="80">
                  <c:v>64.675575038185656</c:v>
                </c:pt>
                <c:pt idx="81">
                  <c:v>46.006303960586393</c:v>
                </c:pt>
                <c:pt idx="82">
                  <c:v>41.662813200106527</c:v>
                </c:pt>
                <c:pt idx="83">
                  <c:v>25.623621830714509</c:v>
                </c:pt>
                <c:pt idx="84">
                  <c:v>57.666194535227604</c:v>
                </c:pt>
                <c:pt idx="85">
                  <c:v>16.971446509043179</c:v>
                </c:pt>
                <c:pt idx="86">
                  <c:v>12.833160196418968</c:v>
                </c:pt>
                <c:pt idx="87">
                  <c:v>22.127810677397189</c:v>
                </c:pt>
                <c:pt idx="88">
                  <c:v>44.369584174368427</c:v>
                </c:pt>
                <c:pt idx="89">
                  <c:v>9.3128943215790869</c:v>
                </c:pt>
                <c:pt idx="90">
                  <c:v>24.071559899128175</c:v>
                </c:pt>
                <c:pt idx="91">
                  <c:v>78.366383098849113</c:v>
                </c:pt>
                <c:pt idx="92">
                  <c:v>58.080719737860619</c:v>
                </c:pt>
                <c:pt idx="93">
                  <c:v>27.724537878676198</c:v>
                </c:pt>
                <c:pt idx="94">
                  <c:v>55.568786256447801</c:v>
                </c:pt>
                <c:pt idx="95">
                  <c:v>3.7960505201917782</c:v>
                </c:pt>
                <c:pt idx="96">
                  <c:v>24.161953561680573</c:v>
                </c:pt>
                <c:pt idx="97">
                  <c:v>45.119951214786823</c:v>
                </c:pt>
                <c:pt idx="98">
                  <c:v>18.700000081216462</c:v>
                </c:pt>
                <c:pt idx="99">
                  <c:v>25.662813478115858</c:v>
                </c:pt>
                <c:pt idx="100">
                  <c:v>20.581788132778868</c:v>
                </c:pt>
                <c:pt idx="101">
                  <c:v>98.109581566150894</c:v>
                </c:pt>
                <c:pt idx="102">
                  <c:v>21.748103452486248</c:v>
                </c:pt>
                <c:pt idx="103">
                  <c:v>127.88573025348104</c:v>
                </c:pt>
                <c:pt idx="104">
                  <c:v>55.760918166584432</c:v>
                </c:pt>
                <c:pt idx="105">
                  <c:v>97.667906712881148</c:v>
                </c:pt>
                <c:pt idx="106">
                  <c:v>45.108424986988943</c:v>
                </c:pt>
                <c:pt idx="107">
                  <c:v>41.779420710462063</c:v>
                </c:pt>
                <c:pt idx="108">
                  <c:v>33.120084483156241</c:v>
                </c:pt>
                <c:pt idx="109">
                  <c:v>25.456237073180429</c:v>
                </c:pt>
                <c:pt idx="110">
                  <c:v>118.44682352063185</c:v>
                </c:pt>
                <c:pt idx="111">
                  <c:v>24.712142872967917</c:v>
                </c:pt>
                <c:pt idx="112">
                  <c:v>170.8146363326064</c:v>
                </c:pt>
                <c:pt idx="113">
                  <c:v>34.494057477298618</c:v>
                </c:pt>
                <c:pt idx="114">
                  <c:v>48.802049187831585</c:v>
                </c:pt>
                <c:pt idx="115">
                  <c:v>31.048510492539496</c:v>
                </c:pt>
                <c:pt idx="116">
                  <c:v>61.170581123452131</c:v>
                </c:pt>
                <c:pt idx="117">
                  <c:v>44.565906380402325</c:v>
                </c:pt>
                <c:pt idx="118">
                  <c:v>40.897066000678059</c:v>
                </c:pt>
                <c:pt idx="119">
                  <c:v>60.447001648170627</c:v>
                </c:pt>
                <c:pt idx="120">
                  <c:v>23.058404192153553</c:v>
                </c:pt>
                <c:pt idx="121">
                  <c:v>69.094283451476926</c:v>
                </c:pt>
                <c:pt idx="122">
                  <c:v>31.51285444226238</c:v>
                </c:pt>
                <c:pt idx="123">
                  <c:v>80.80581660233058</c:v>
                </c:pt>
                <c:pt idx="124">
                  <c:v>62.52495500780082</c:v>
                </c:pt>
                <c:pt idx="125">
                  <c:v>11.255665412498383</c:v>
                </c:pt>
                <c:pt idx="126">
                  <c:v>62.582505569232652</c:v>
                </c:pt>
                <c:pt idx="127">
                  <c:v>85.579436817747748</c:v>
                </c:pt>
                <c:pt idx="128">
                  <c:v>43.401843264408924</c:v>
                </c:pt>
                <c:pt idx="129">
                  <c:v>42.72809379921015</c:v>
                </c:pt>
                <c:pt idx="130">
                  <c:v>4.7074410253279249</c:v>
                </c:pt>
                <c:pt idx="131">
                  <c:v>33.977345347146603</c:v>
                </c:pt>
                <c:pt idx="132">
                  <c:v>33.359856035171035</c:v>
                </c:pt>
                <c:pt idx="133">
                  <c:v>42.650908628257866</c:v>
                </c:pt>
                <c:pt idx="134">
                  <c:v>37.796428473372863</c:v>
                </c:pt>
                <c:pt idx="135">
                  <c:v>48.381918166520926</c:v>
                </c:pt>
                <c:pt idx="136">
                  <c:v>14.460290482936538</c:v>
                </c:pt>
                <c:pt idx="137">
                  <c:v>21.071782211308008</c:v>
                </c:pt>
                <c:pt idx="138">
                  <c:v>13.678450456827779</c:v>
                </c:pt>
                <c:pt idx="139">
                  <c:v>30.41003136194912</c:v>
                </c:pt>
                <c:pt idx="140">
                  <c:v>24.62945379146424</c:v>
                </c:pt>
                <c:pt idx="141">
                  <c:v>76.920348449051176</c:v>
                </c:pt>
                <c:pt idx="142">
                  <c:v>34.929786601149523</c:v>
                </c:pt>
                <c:pt idx="143">
                  <c:v>14.460982119108966</c:v>
                </c:pt>
                <c:pt idx="144">
                  <c:v>103.2768125281772</c:v>
                </c:pt>
                <c:pt idx="145">
                  <c:v>21.922819069242927</c:v>
                </c:pt>
                <c:pt idx="146">
                  <c:v>101.28953550425024</c:v>
                </c:pt>
                <c:pt idx="147">
                  <c:v>68.972820686437018</c:v>
                </c:pt>
                <c:pt idx="148">
                  <c:v>17.181676234282719</c:v>
                </c:pt>
                <c:pt idx="149">
                  <c:v>27.148112388681596</c:v>
                </c:pt>
                <c:pt idx="150">
                  <c:v>14.05773808245468</c:v>
                </c:pt>
                <c:pt idx="151">
                  <c:v>16.420414134817484</c:v>
                </c:pt>
                <c:pt idx="152">
                  <c:v>65.906221241216457</c:v>
                </c:pt>
                <c:pt idx="153">
                  <c:v>69.634617867974114</c:v>
                </c:pt>
                <c:pt idx="154">
                  <c:v>25.87431153052578</c:v>
                </c:pt>
                <c:pt idx="155">
                  <c:v>26.890332822816333</c:v>
                </c:pt>
                <c:pt idx="156">
                  <c:v>6.2265562340296867</c:v>
                </c:pt>
                <c:pt idx="157">
                  <c:v>32.692047995858204</c:v>
                </c:pt>
                <c:pt idx="158">
                  <c:v>68.92140449703291</c:v>
                </c:pt>
                <c:pt idx="159">
                  <c:v>9.5634724423234552</c:v>
                </c:pt>
                <c:pt idx="160">
                  <c:v>15.289866070007317</c:v>
                </c:pt>
                <c:pt idx="161">
                  <c:v>18.774717109837336</c:v>
                </c:pt>
                <c:pt idx="162">
                  <c:v>18.689301762981671</c:v>
                </c:pt>
                <c:pt idx="163">
                  <c:v>20.64848651973449</c:v>
                </c:pt>
                <c:pt idx="164">
                  <c:v>75.986446166104372</c:v>
                </c:pt>
                <c:pt idx="165">
                  <c:v>33.093957148519969</c:v>
                </c:pt>
                <c:pt idx="166">
                  <c:v>73.088234364442386</c:v>
                </c:pt>
                <c:pt idx="167">
                  <c:v>67.271762298185806</c:v>
                </c:pt>
                <c:pt idx="168">
                  <c:v>170.42491014844262</c:v>
                </c:pt>
                <c:pt idx="169">
                  <c:v>88.545750899104007</c:v>
                </c:pt>
                <c:pt idx="170">
                  <c:v>27.083205266278018</c:v>
                </c:pt>
                <c:pt idx="171">
                  <c:v>27.974452548488429</c:v>
                </c:pt>
                <c:pt idx="172">
                  <c:v>40.464305268535256</c:v>
                </c:pt>
                <c:pt idx="173">
                  <c:v>40.592733417359696</c:v>
                </c:pt>
                <c:pt idx="174">
                  <c:v>34.522021887751251</c:v>
                </c:pt>
                <c:pt idx="175">
                  <c:v>34.147474282124527</c:v>
                </c:pt>
                <c:pt idx="176">
                  <c:v>43.296304723577997</c:v>
                </c:pt>
                <c:pt idx="177">
                  <c:v>66.868826765553379</c:v>
                </c:pt>
                <c:pt idx="178">
                  <c:v>21.83414784342267</c:v>
                </c:pt>
                <c:pt idx="179">
                  <c:v>21.503720678913684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2EA-473A-87C0-4A7815A54645}"/>
            </c:ext>
          </c:extLst>
        </c:ser>
        <c:ser>
          <c:idx val="1"/>
          <c:order val="1"/>
          <c:tx>
            <c:strRef>
              <c:f>'SVN-CV-01'!$V$8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'SVN-CV-01'!$V$9:$V$123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2EA-473A-87C0-4A7815A54645}"/>
            </c:ext>
          </c:extLst>
        </c:ser>
        <c:ser>
          <c:idx val="2"/>
          <c:order val="2"/>
          <c:tx>
            <c:strRef>
              <c:f>'SVN-CV-01'!$W$8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'SVN-CV-01'!$B$9:$B$122</c:f>
              <c:numCache>
                <c:formatCode>dd/mm/yyyy</c:formatCode>
                <c:ptCount val="114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45712</c:v>
                </c:pt>
                <c:pt idx="26">
                  <c:v>45714</c:v>
                </c:pt>
                <c:pt idx="27">
                  <c:v>45715</c:v>
                </c:pt>
                <c:pt idx="28">
                  <c:v>45717</c:v>
                </c:pt>
                <c:pt idx="29">
                  <c:v>45719</c:v>
                </c:pt>
                <c:pt idx="30">
                  <c:v>45720</c:v>
                </c:pt>
                <c:pt idx="31">
                  <c:v>45721</c:v>
                </c:pt>
                <c:pt idx="32">
                  <c:v>45722</c:v>
                </c:pt>
                <c:pt idx="33">
                  <c:v>45724</c:v>
                </c:pt>
                <c:pt idx="34">
                  <c:v>45726</c:v>
                </c:pt>
                <c:pt idx="35">
                  <c:v>45727</c:v>
                </c:pt>
                <c:pt idx="36">
                  <c:v>45729</c:v>
                </c:pt>
                <c:pt idx="37">
                  <c:v>45730</c:v>
                </c:pt>
                <c:pt idx="38">
                  <c:v>45731</c:v>
                </c:pt>
                <c:pt idx="39">
                  <c:v>45733</c:v>
                </c:pt>
                <c:pt idx="40">
                  <c:v>45734</c:v>
                </c:pt>
                <c:pt idx="41">
                  <c:v>45735</c:v>
                </c:pt>
                <c:pt idx="42">
                  <c:v>45736</c:v>
                </c:pt>
                <c:pt idx="43">
                  <c:v>45737</c:v>
                </c:pt>
                <c:pt idx="44">
                  <c:v>45738</c:v>
                </c:pt>
                <c:pt idx="45">
                  <c:v>45740</c:v>
                </c:pt>
                <c:pt idx="46">
                  <c:v>45741</c:v>
                </c:pt>
                <c:pt idx="47">
                  <c:v>45742</c:v>
                </c:pt>
                <c:pt idx="48">
                  <c:v>45743</c:v>
                </c:pt>
                <c:pt idx="49">
                  <c:v>45744</c:v>
                </c:pt>
                <c:pt idx="50">
                  <c:v>45744</c:v>
                </c:pt>
                <c:pt idx="51">
                  <c:v>45745</c:v>
                </c:pt>
                <c:pt idx="52">
                  <c:v>45747</c:v>
                </c:pt>
                <c:pt idx="53">
                  <c:v>45748</c:v>
                </c:pt>
                <c:pt idx="54">
                  <c:v>45749</c:v>
                </c:pt>
                <c:pt idx="55">
                  <c:v>45750</c:v>
                </c:pt>
                <c:pt idx="56">
                  <c:v>45751</c:v>
                </c:pt>
                <c:pt idx="57">
                  <c:v>45752</c:v>
                </c:pt>
                <c:pt idx="58">
                  <c:v>45754</c:v>
                </c:pt>
                <c:pt idx="59">
                  <c:v>45755</c:v>
                </c:pt>
                <c:pt idx="60">
                  <c:v>45756</c:v>
                </c:pt>
                <c:pt idx="61">
                  <c:v>45757</c:v>
                </c:pt>
                <c:pt idx="62">
                  <c:v>45758</c:v>
                </c:pt>
                <c:pt idx="63">
                  <c:v>45761</c:v>
                </c:pt>
                <c:pt idx="64">
                  <c:v>45762</c:v>
                </c:pt>
                <c:pt idx="65">
                  <c:v>45763</c:v>
                </c:pt>
                <c:pt idx="66">
                  <c:v>45764</c:v>
                </c:pt>
                <c:pt idx="67">
                  <c:v>45766</c:v>
                </c:pt>
                <c:pt idx="68">
                  <c:v>45768</c:v>
                </c:pt>
                <c:pt idx="69">
                  <c:v>45769</c:v>
                </c:pt>
                <c:pt idx="70">
                  <c:v>45770</c:v>
                </c:pt>
                <c:pt idx="71">
                  <c:v>45771</c:v>
                </c:pt>
                <c:pt idx="72">
                  <c:v>45773</c:v>
                </c:pt>
                <c:pt idx="73">
                  <c:v>45775</c:v>
                </c:pt>
                <c:pt idx="74">
                  <c:v>45776</c:v>
                </c:pt>
                <c:pt idx="75">
                  <c:v>45777</c:v>
                </c:pt>
                <c:pt idx="76">
                  <c:v>45779</c:v>
                </c:pt>
                <c:pt idx="77">
                  <c:v>45780</c:v>
                </c:pt>
                <c:pt idx="78">
                  <c:v>45782</c:v>
                </c:pt>
                <c:pt idx="79">
                  <c:v>45783</c:v>
                </c:pt>
                <c:pt idx="80">
                  <c:v>45785</c:v>
                </c:pt>
                <c:pt idx="81">
                  <c:v>45786</c:v>
                </c:pt>
                <c:pt idx="82">
                  <c:v>45787</c:v>
                </c:pt>
                <c:pt idx="83">
                  <c:v>45787</c:v>
                </c:pt>
                <c:pt idx="84">
                  <c:v>45788</c:v>
                </c:pt>
                <c:pt idx="85">
                  <c:v>45788</c:v>
                </c:pt>
                <c:pt idx="86">
                  <c:v>45789</c:v>
                </c:pt>
                <c:pt idx="87">
                  <c:v>45790</c:v>
                </c:pt>
                <c:pt idx="88">
                  <c:v>45791</c:v>
                </c:pt>
                <c:pt idx="89">
                  <c:v>45791</c:v>
                </c:pt>
                <c:pt idx="90">
                  <c:v>45792</c:v>
                </c:pt>
                <c:pt idx="91">
                  <c:v>45792</c:v>
                </c:pt>
                <c:pt idx="92">
                  <c:v>45793</c:v>
                </c:pt>
                <c:pt idx="93">
                  <c:v>45793</c:v>
                </c:pt>
                <c:pt idx="94">
                  <c:v>45794</c:v>
                </c:pt>
                <c:pt idx="95">
                  <c:v>45794</c:v>
                </c:pt>
                <c:pt idx="96">
                  <c:v>45795</c:v>
                </c:pt>
                <c:pt idx="97">
                  <c:v>45796</c:v>
                </c:pt>
                <c:pt idx="98">
                  <c:v>45796</c:v>
                </c:pt>
                <c:pt idx="99">
                  <c:v>45797</c:v>
                </c:pt>
                <c:pt idx="100">
                  <c:v>45797</c:v>
                </c:pt>
                <c:pt idx="101">
                  <c:v>45798</c:v>
                </c:pt>
                <c:pt idx="102">
                  <c:v>45798</c:v>
                </c:pt>
                <c:pt idx="103">
                  <c:v>45799</c:v>
                </c:pt>
                <c:pt idx="104">
                  <c:v>45799</c:v>
                </c:pt>
                <c:pt idx="105">
                  <c:v>45800</c:v>
                </c:pt>
                <c:pt idx="106">
                  <c:v>45800</c:v>
                </c:pt>
                <c:pt idx="107">
                  <c:v>45801</c:v>
                </c:pt>
                <c:pt idx="108">
                  <c:v>45801</c:v>
                </c:pt>
                <c:pt idx="109">
                  <c:v>45802</c:v>
                </c:pt>
                <c:pt idx="110">
                  <c:v>45802</c:v>
                </c:pt>
                <c:pt idx="111">
                  <c:v>45803</c:v>
                </c:pt>
                <c:pt idx="112">
                  <c:v>45803</c:v>
                </c:pt>
                <c:pt idx="113">
                  <c:v>45804</c:v>
                </c:pt>
              </c:numCache>
            </c:numRef>
          </c:xVal>
          <c:yVal>
            <c:numRef>
              <c:f>'SVN-CV-01'!$W$9:$W$124</c:f>
              <c:numCache>
                <c:formatCode>General</c:formatCode>
                <c:ptCount val="116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2EA-473A-87C0-4A7815A54645}"/>
            </c:ext>
          </c:extLst>
        </c:ser>
        <c:axId val="132249088"/>
        <c:axId val="132259840"/>
      </c:scatterChart>
      <c:valAx>
        <c:axId val="1322490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259840"/>
        <c:crosses val="autoZero"/>
        <c:crossBetween val="midCat"/>
      </c:valAx>
      <c:valAx>
        <c:axId val="1322598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2490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SVN-CV-02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'SVN-CV-02'!$H$9:$H$107</c:f>
              <c:numCache>
                <c:formatCode>0</c:formatCode>
                <c:ptCount val="99"/>
                <c:pt idx="1">
                  <c:v>3.5999999999916099</c:v>
                </c:pt>
                <c:pt idx="2">
                  <c:v>-1.90000000000623</c:v>
                </c:pt>
                <c:pt idx="3">
                  <c:v>3.1999999999925421</c:v>
                </c:pt>
                <c:pt idx="4">
                  <c:v>-12.300000000010414</c:v>
                </c:pt>
                <c:pt idx="5">
                  <c:v>-1.1000000000080945</c:v>
                </c:pt>
                <c:pt idx="6">
                  <c:v>-26.499999999998636</c:v>
                </c:pt>
                <c:pt idx="7">
                  <c:v>-4.9000000000063437</c:v>
                </c:pt>
                <c:pt idx="8">
                  <c:v>-3.0000000000001137</c:v>
                </c:pt>
                <c:pt idx="9">
                  <c:v>-2.4000000000086175</c:v>
                </c:pt>
                <c:pt idx="10">
                  <c:v>-5.3000000000054115</c:v>
                </c:pt>
                <c:pt idx="11">
                  <c:v>-11.600000000001387</c:v>
                </c:pt>
                <c:pt idx="12">
                  <c:v>15.799999999998704</c:v>
                </c:pt>
                <c:pt idx="13">
                  <c:v>-1.6000000000104819</c:v>
                </c:pt>
                <c:pt idx="14">
                  <c:v>-8.0999999999988859</c:v>
                </c:pt>
                <c:pt idx="15">
                  <c:v>-20.4000000000093</c:v>
                </c:pt>
                <c:pt idx="16">
                  <c:v>8.1999999999879947</c:v>
                </c:pt>
                <c:pt idx="17">
                  <c:v>-6.6000000000059345</c:v>
                </c:pt>
                <c:pt idx="18">
                  <c:v>1.3999999999896318</c:v>
                </c:pt>
                <c:pt idx="19">
                  <c:v>-2.3000000000052978</c:v>
                </c:pt>
                <c:pt idx="20">
                  <c:v>2.6000000000010459</c:v>
                </c:pt>
                <c:pt idx="21">
                  <c:v>-2.0999999999986585</c:v>
                </c:pt>
                <c:pt idx="22">
                  <c:v>3.9999999999906777</c:v>
                </c:pt>
                <c:pt idx="23">
                  <c:v>1.9999999999953388</c:v>
                </c:pt>
                <c:pt idx="24">
                  <c:v>-0.30000000000995897</c:v>
                </c:pt>
                <c:pt idx="25">
                  <c:v>4.3999999999897454</c:v>
                </c:pt>
                <c:pt idx="26">
                  <c:v>2.6999999999901547</c:v>
                </c:pt>
                <c:pt idx="27">
                  <c:v>-6.9000000000016826</c:v>
                </c:pt>
                <c:pt idx="28">
                  <c:v>-12.200000000007094</c:v>
                </c:pt>
                <c:pt idx="29">
                  <c:v>6.5999999999917236</c:v>
                </c:pt>
                <c:pt idx="30">
                  <c:v>-3.8000000000124601</c:v>
                </c:pt>
                <c:pt idx="31">
                  <c:v>1.1999999999972033</c:v>
                </c:pt>
                <c:pt idx="32">
                  <c:v>7.3999999999898591</c:v>
                </c:pt>
                <c:pt idx="33">
                  <c:v>-9.7000000000093678</c:v>
                </c:pt>
                <c:pt idx="34">
                  <c:v>-8.0000000000097771</c:v>
                </c:pt>
                <c:pt idx="35">
                  <c:v>5.7999999999935881</c:v>
                </c:pt>
                <c:pt idx="36">
                  <c:v>24.799999999999045</c:v>
                </c:pt>
                <c:pt idx="37">
                  <c:v>10.199999999997544</c:v>
                </c:pt>
                <c:pt idx="38">
                  <c:v>-15.799999999998704</c:v>
                </c:pt>
                <c:pt idx="39">
                  <c:v>-0.39999999999906777</c:v>
                </c:pt>
                <c:pt idx="40">
                  <c:v>-8.7000000000045929</c:v>
                </c:pt>
                <c:pt idx="41">
                  <c:v>-26.700000000005275</c:v>
                </c:pt>
                <c:pt idx="42">
                  <c:v>-8.4000000000088448</c:v>
                </c:pt>
                <c:pt idx="43">
                  <c:v>1.4999999999929514</c:v>
                </c:pt>
                <c:pt idx="44">
                  <c:v>-5.8000000000077989</c:v>
                </c:pt>
                <c:pt idx="45">
                  <c:v>-8.0000000000097771</c:v>
                </c:pt>
                <c:pt idx="46">
                  <c:v>-18.100000000004002</c:v>
                </c:pt>
                <c:pt idx="47">
                  <c:v>-20.4000000000093</c:v>
                </c:pt>
                <c:pt idx="48">
                  <c:v>-4.3000000000006366</c:v>
                </c:pt>
                <c:pt idx="49">
                  <c:v>18.39999999999975</c:v>
                </c:pt>
                <c:pt idx="50">
                  <c:v>16.49999999999352</c:v>
                </c:pt>
                <c:pt idx="51">
                  <c:v>-11.900000000011346</c:v>
                </c:pt>
                <c:pt idx="52">
                  <c:v>-6.8000000000125738</c:v>
                </c:pt>
                <c:pt idx="53">
                  <c:v>8.8999999999970214</c:v>
                </c:pt>
                <c:pt idx="54">
                  <c:v>-10.600000000010823</c:v>
                </c:pt>
                <c:pt idx="55">
                  <c:v>-4.4000000000039563</c:v>
                </c:pt>
                <c:pt idx="56">
                  <c:v>4.0999999999939973</c:v>
                </c:pt>
                <c:pt idx="57">
                  <c:v>-3.6000000000058208</c:v>
                </c:pt>
                <c:pt idx="58">
                  <c:v>12.999999999991019</c:v>
                </c:pt>
                <c:pt idx="59">
                  <c:v>-14.90000000001146</c:v>
                </c:pt>
                <c:pt idx="60">
                  <c:v>-13.500000000007617</c:v>
                </c:pt>
                <c:pt idx="61">
                  <c:v>-1.90000000000623</c:v>
                </c:pt>
                <c:pt idx="62">
                  <c:v>-9.2000000000069804</c:v>
                </c:pt>
                <c:pt idx="63">
                  <c:v>-20.600000000001728</c:v>
                </c:pt>
                <c:pt idx="64">
                  <c:v>-1.4000000000038426</c:v>
                </c:pt>
                <c:pt idx="65">
                  <c:v>-7.1000000000083219</c:v>
                </c:pt>
                <c:pt idx="66">
                  <c:v>4.3000000000006366</c:v>
                </c:pt>
                <c:pt idx="67">
                  <c:v>-21.200000000007435</c:v>
                </c:pt>
                <c:pt idx="68">
                  <c:v>-13.800000000003365</c:v>
                </c:pt>
                <c:pt idx="69">
                  <c:v>-8.9000000000112323</c:v>
                </c:pt>
                <c:pt idx="70">
                  <c:v>3.1999999999925421</c:v>
                </c:pt>
                <c:pt idx="71">
                  <c:v>-11.300000000005639</c:v>
                </c:pt>
                <c:pt idx="72">
                  <c:v>5.49999999999784</c:v>
                </c:pt>
                <c:pt idx="73">
                  <c:v>-9.3000000000103</c:v>
                </c:pt>
                <c:pt idx="74">
                  <c:v>13.199999999997658</c:v>
                </c:pt>
                <c:pt idx="75">
                  <c:v>-16.60000000001105</c:v>
                </c:pt>
                <c:pt idx="76">
                  <c:v>-16.800000000003479</c:v>
                </c:pt>
                <c:pt idx="77">
                  <c:v>-0.70000000000902673</c:v>
                </c:pt>
                <c:pt idx="78">
                  <c:v>7.099999999994111</c:v>
                </c:pt>
                <c:pt idx="79">
                  <c:v>11.799999999993815</c:v>
                </c:pt>
                <c:pt idx="80">
                  <c:v>9.1999999999927695</c:v>
                </c:pt>
                <c:pt idx="81">
                  <c:v>8.6000000000012733</c:v>
                </c:pt>
                <c:pt idx="82">
                  <c:v>21.499999999988972</c:v>
                </c:pt>
                <c:pt idx="83">
                  <c:v>-4.0000000000048885</c:v>
                </c:pt>
                <c:pt idx="84">
                  <c:v>9.4999999999885176</c:v>
                </c:pt>
                <c:pt idx="85">
                  <c:v>-5.5000000000120508</c:v>
                </c:pt>
                <c:pt idx="86">
                  <c:v>-9.6000000000060481</c:v>
                </c:pt>
                <c:pt idx="87">
                  <c:v>1.4999999999929514</c:v>
                </c:pt>
                <c:pt idx="88">
                  <c:v>-2.3000000000052978</c:v>
                </c:pt>
                <c:pt idx="89">
                  <c:v>-0.60000000000570708</c:v>
                </c:pt>
                <c:pt idx="90">
                  <c:v>-5.8000000000077989</c:v>
                </c:pt>
                <c:pt idx="91">
                  <c:v>-8.0999999999988859</c:v>
                </c:pt>
                <c:pt idx="92">
                  <c:v>2.7999999999934744</c:v>
                </c:pt>
                <c:pt idx="93">
                  <c:v>-12.700000000009481</c:v>
                </c:pt>
                <c:pt idx="94">
                  <c:v>6.9999999999907914</c:v>
                </c:pt>
                <c:pt idx="95">
                  <c:v>6.5999999999917236</c:v>
                </c:pt>
                <c:pt idx="96">
                  <c:v>6.8999999999874717</c:v>
                </c:pt>
                <c:pt idx="97">
                  <c:v>9.4999999999885176</c:v>
                </c:pt>
                <c:pt idx="98">
                  <c:v>9.7999999999984766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725-4C8F-9832-D7738B29F7F0}"/>
            </c:ext>
          </c:extLst>
        </c:ser>
        <c:ser>
          <c:idx val="1"/>
          <c:order val="1"/>
          <c:tx>
            <c:strRef>
              <c:f>'SVN-CV-02'!$V$8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'SVN-CV-02'!$V$9:$V$107</c:f>
              <c:numCache>
                <c:formatCode>General</c:formatCode>
                <c:ptCount val="99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725-4C8F-9832-D7738B29F7F0}"/>
            </c:ext>
          </c:extLst>
        </c:ser>
        <c:ser>
          <c:idx val="2"/>
          <c:order val="2"/>
          <c:tx>
            <c:strRef>
              <c:f>'SVN-CV-02'!$W$8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'SVN-CV-02'!$W$9:$W$107</c:f>
              <c:numCache>
                <c:formatCode>General</c:formatCode>
                <c:ptCount val="99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725-4C8F-9832-D7738B29F7F0}"/>
            </c:ext>
          </c:extLst>
        </c:ser>
        <c:axId val="132668032"/>
        <c:axId val="132326528"/>
      </c:scatterChart>
      <c:valAx>
        <c:axId val="13266803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326528"/>
        <c:crosses val="autoZero"/>
        <c:crossBetween val="midCat"/>
      </c:valAx>
      <c:valAx>
        <c:axId val="13232652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6803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SVN-CV-02-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'SVN-CV-02'!$D$9:$D$173</c:f>
              <c:numCache>
                <c:formatCode>0</c:formatCode>
                <c:ptCount val="165"/>
                <c:pt idx="1">
                  <c:v>-36.3999999826774</c:v>
                </c:pt>
                <c:pt idx="2">
                  <c:v>-37.899999995715916</c:v>
                </c:pt>
                <c:pt idx="3">
                  <c:v>3.8000000058673322</c:v>
                </c:pt>
                <c:pt idx="4">
                  <c:v>-9.9999999511055648</c:v>
                </c:pt>
                <c:pt idx="5">
                  <c:v>-20.699999993667006</c:v>
                </c:pt>
                <c:pt idx="6">
                  <c:v>-42.699999990873039</c:v>
                </c:pt>
                <c:pt idx="7">
                  <c:v>-13.699999952223152</c:v>
                </c:pt>
                <c:pt idx="8">
                  <c:v>-22.799999976996332</c:v>
                </c:pt>
                <c:pt idx="9">
                  <c:v>-12.599999958183616</c:v>
                </c:pt>
                <c:pt idx="10">
                  <c:v>-53.199999965727329</c:v>
                </c:pt>
                <c:pt idx="11">
                  <c:v>-54.19999995501712</c:v>
                </c:pt>
                <c:pt idx="12">
                  <c:v>-26.69999998761341</c:v>
                </c:pt>
                <c:pt idx="13">
                  <c:v>-17.299999948590994</c:v>
                </c:pt>
                <c:pt idx="14">
                  <c:v>-25.399999984074384</c:v>
                </c:pt>
                <c:pt idx="15">
                  <c:v>-53.199999965727329</c:v>
                </c:pt>
                <c:pt idx="16">
                  <c:v>-78.099999984260648</c:v>
                </c:pt>
                <c:pt idx="17">
                  <c:v>-14.299999980721623</c:v>
                </c:pt>
                <c:pt idx="18">
                  <c:v>-0.89999998454004526</c:v>
                </c:pt>
                <c:pt idx="19">
                  <c:v>13.600000005681068</c:v>
                </c:pt>
                <c:pt idx="20">
                  <c:v>-38.899999985005707</c:v>
                </c:pt>
                <c:pt idx="21">
                  <c:v>-17.399999953340739</c:v>
                </c:pt>
                <c:pt idx="22">
                  <c:v>-22.699999972246587</c:v>
                </c:pt>
                <c:pt idx="23">
                  <c:v>-29.099999985191971</c:v>
                </c:pt>
                <c:pt idx="24">
                  <c:v>-25.699999998323619</c:v>
                </c:pt>
                <c:pt idx="25">
                  <c:v>-50.199999997857958</c:v>
                </c:pt>
                <c:pt idx="26">
                  <c:v>-7.8999999677762389</c:v>
                </c:pt>
                <c:pt idx="27">
                  <c:v>0.60000002849847078</c:v>
                </c:pt>
                <c:pt idx="28">
                  <c:v>-11.399999959394336</c:v>
                </c:pt>
                <c:pt idx="29">
                  <c:v>3.599999996367842</c:v>
                </c:pt>
                <c:pt idx="30">
                  <c:v>3.599999996367842</c:v>
                </c:pt>
                <c:pt idx="31">
                  <c:v>-6.8999999784864485</c:v>
                </c:pt>
                <c:pt idx="32">
                  <c:v>-11.799999978393316</c:v>
                </c:pt>
                <c:pt idx="33">
                  <c:v>-26.599999982863665</c:v>
                </c:pt>
                <c:pt idx="34">
                  <c:v>-18.899999966379255</c:v>
                </c:pt>
                <c:pt idx="35">
                  <c:v>-0.49999996554106474</c:v>
                </c:pt>
                <c:pt idx="36">
                  <c:v>-18.499999947380275</c:v>
                </c:pt>
                <c:pt idx="37">
                  <c:v>-98.199999949429184</c:v>
                </c:pt>
                <c:pt idx="38">
                  <c:v>-32.999999995809048</c:v>
                </c:pt>
                <c:pt idx="39">
                  <c:v>-38.399999961256981</c:v>
                </c:pt>
                <c:pt idx="40">
                  <c:v>-6.6999999689869583</c:v>
                </c:pt>
                <c:pt idx="41">
                  <c:v>-34.099999989848584</c:v>
                </c:pt>
                <c:pt idx="42">
                  <c:v>-95.499999995809048</c:v>
                </c:pt>
                <c:pt idx="43">
                  <c:v>-69.599999987985939</c:v>
                </c:pt>
                <c:pt idx="44">
                  <c:v>-48.799999989569187</c:v>
                </c:pt>
                <c:pt idx="45">
                  <c:v>-15.199999965261668</c:v>
                </c:pt>
                <c:pt idx="46">
                  <c:v>-69.399999978486449</c:v>
                </c:pt>
                <c:pt idx="47">
                  <c:v>-33.499999961350113</c:v>
                </c:pt>
                <c:pt idx="48">
                  <c:v>-21.099999954458326</c:v>
                </c:pt>
                <c:pt idx="49">
                  <c:v>-39.699999964796007</c:v>
                </c:pt>
                <c:pt idx="50">
                  <c:v>-90.39999998640269</c:v>
                </c:pt>
                <c:pt idx="51">
                  <c:v>-46.399999991990626</c:v>
                </c:pt>
                <c:pt idx="52">
                  <c:v>-34.699999960139394</c:v>
                </c:pt>
                <c:pt idx="53">
                  <c:v>-21.399999968707561</c:v>
                </c:pt>
                <c:pt idx="54">
                  <c:v>-75.699999986682087</c:v>
                </c:pt>
                <c:pt idx="55">
                  <c:v>-38.899999985005707</c:v>
                </c:pt>
                <c:pt idx="56">
                  <c:v>-14.499999990221113</c:v>
                </c:pt>
                <c:pt idx="57">
                  <c:v>-13.799999956972897</c:v>
                </c:pt>
                <c:pt idx="58">
                  <c:v>-10.49999997485429</c:v>
                </c:pt>
                <c:pt idx="59">
                  <c:v>12.400000006891787</c:v>
                </c:pt>
                <c:pt idx="60">
                  <c:v>-41.399999987334013</c:v>
                </c:pt>
                <c:pt idx="61">
                  <c:v>-65.399999963119626</c:v>
                </c:pt>
                <c:pt idx="62">
                  <c:v>-5.4999999701976776</c:v>
                </c:pt>
                <c:pt idx="63">
                  <c:v>-44.799999974202365</c:v>
                </c:pt>
                <c:pt idx="64">
                  <c:v>-28.4999999566935</c:v>
                </c:pt>
                <c:pt idx="65">
                  <c:v>-30.999999959021807</c:v>
                </c:pt>
                <c:pt idx="66">
                  <c:v>-76.599999971222132</c:v>
                </c:pt>
                <c:pt idx="67">
                  <c:v>3.2000000355765224</c:v>
                </c:pt>
                <c:pt idx="68">
                  <c:v>-23.699999961536378</c:v>
                </c:pt>
                <c:pt idx="69">
                  <c:v>-58.999999950174242</c:v>
                </c:pt>
                <c:pt idx="70">
                  <c:v>-78.199999989010394</c:v>
                </c:pt>
                <c:pt idx="71">
                  <c:v>-98.299999954178929</c:v>
                </c:pt>
                <c:pt idx="72">
                  <c:v>-56.899999966844916</c:v>
                </c:pt>
                <c:pt idx="73">
                  <c:v>-59.099999954923987</c:v>
                </c:pt>
                <c:pt idx="74">
                  <c:v>-39.699999964796007</c:v>
                </c:pt>
                <c:pt idx="75">
                  <c:v>61.300000001210719</c:v>
                </c:pt>
                <c:pt idx="76">
                  <c:v>-35.699999949429184</c:v>
                </c:pt>
                <c:pt idx="77">
                  <c:v>-36.59999999217689</c:v>
                </c:pt>
                <c:pt idx="78">
                  <c:v>-61.499999952502549</c:v>
                </c:pt>
                <c:pt idx="79">
                  <c:v>-9.399999980814755</c:v>
                </c:pt>
                <c:pt idx="80">
                  <c:v>-48.399999970570207</c:v>
                </c:pt>
                <c:pt idx="81">
                  <c:v>-22.199999948497862</c:v>
                </c:pt>
                <c:pt idx="82">
                  <c:v>-35.6000000028871</c:v>
                </c:pt>
                <c:pt idx="83">
                  <c:v>-30.399999988730997</c:v>
                </c:pt>
                <c:pt idx="84">
                  <c:v>3.8000000058673322</c:v>
                </c:pt>
                <c:pt idx="85">
                  <c:v>-21.099999954458326</c:v>
                </c:pt>
                <c:pt idx="86">
                  <c:v>-30.199999979231507</c:v>
                </c:pt>
                <c:pt idx="87">
                  <c:v>-43.599999975413084</c:v>
                </c:pt>
                <c:pt idx="88">
                  <c:v>-40.199999988544732</c:v>
                </c:pt>
                <c:pt idx="89">
                  <c:v>-66.099999996367842</c:v>
                </c:pt>
                <c:pt idx="90">
                  <c:v>-49.899999983608723</c:v>
                </c:pt>
                <c:pt idx="91">
                  <c:v>-19.099999975878745</c:v>
                </c:pt>
                <c:pt idx="92">
                  <c:v>-27.89999998640269</c:v>
                </c:pt>
                <c:pt idx="93">
                  <c:v>-21.399999968707561</c:v>
                </c:pt>
                <c:pt idx="94">
                  <c:v>-13.999999966472387</c:v>
                </c:pt>
                <c:pt idx="95">
                  <c:v>-45.400000002700835</c:v>
                </c:pt>
                <c:pt idx="96">
                  <c:v>4.1000000201165676</c:v>
                </c:pt>
                <c:pt idx="97">
                  <c:v>-40.599999949336052</c:v>
                </c:pt>
                <c:pt idx="98">
                  <c:v>-17.399999953340739</c:v>
                </c:pt>
                <c:pt idx="99">
                  <c:v>-77.899999974761158</c:v>
                </c:pt>
                <c:pt idx="100">
                  <c:v>-25.599999993573874</c:v>
                </c:pt>
                <c:pt idx="101">
                  <c:v>-110.49999995157123</c:v>
                </c:pt>
                <c:pt idx="102">
                  <c:v>-51.099999982398003</c:v>
                </c:pt>
                <c:pt idx="103">
                  <c:v>-59.999999997671694</c:v>
                </c:pt>
                <c:pt idx="104">
                  <c:v>-28.29999994719401</c:v>
                </c:pt>
                <c:pt idx="105">
                  <c:v>-43.499999970663339</c:v>
                </c:pt>
                <c:pt idx="106">
                  <c:v>-8.8999999570660293</c:v>
                </c:pt>
                <c:pt idx="107">
                  <c:v>-17.99999998183921</c:v>
                </c:pt>
                <c:pt idx="108">
                  <c:v>-79.199999978300184</c:v>
                </c:pt>
                <c:pt idx="109">
                  <c:v>-22.199999948497862</c:v>
                </c:pt>
                <c:pt idx="110">
                  <c:v>-116.19999998947605</c:v>
                </c:pt>
                <c:pt idx="111">
                  <c:v>-35.499999998137355</c:v>
                </c:pt>
                <c:pt idx="112">
                  <c:v>-27.199999953154474</c:v>
                </c:pt>
                <c:pt idx="113">
                  <c:v>-3.7000000011175871</c:v>
                </c:pt>
                <c:pt idx="114">
                  <c:v>-50.799999968148768</c:v>
                </c:pt>
                <c:pt idx="115">
                  <c:v>-2.7999999583698809</c:v>
                </c:pt>
                <c:pt idx="116">
                  <c:v>-22.999999986495823</c:v>
                </c:pt>
                <c:pt idx="117">
                  <c:v>-61.999999976251274</c:v>
                </c:pt>
                <c:pt idx="118">
                  <c:v>-21.199999959208071</c:v>
                </c:pt>
                <c:pt idx="119">
                  <c:v>-86.499999975785613</c:v>
                </c:pt>
                <c:pt idx="120">
                  <c:v>-24.099999980535358</c:v>
                </c:pt>
                <c:pt idx="121">
                  <c:v>-75.399999972432852</c:v>
                </c:pt>
                <c:pt idx="122">
                  <c:v>-46.899999957531691</c:v>
                </c:pt>
                <c:pt idx="123">
                  <c:v>-34.299999999348074</c:v>
                </c:pt>
                <c:pt idx="124">
                  <c:v>-46.899999957531691</c:v>
                </c:pt>
                <c:pt idx="125">
                  <c:v>-68.599999998696148</c:v>
                </c:pt>
                <c:pt idx="126">
                  <c:v>-57.399999990593642</c:v>
                </c:pt>
                <c:pt idx="127">
                  <c:v>13.600000005681068</c:v>
                </c:pt>
                <c:pt idx="128">
                  <c:v>-33.999999985098839</c:v>
                </c:pt>
                <c:pt idx="129">
                  <c:v>7.5000000069849193</c:v>
                </c:pt>
                <c:pt idx="130">
                  <c:v>-38.099999947007746</c:v>
                </c:pt>
                <c:pt idx="131">
                  <c:v>-14.799999946262687</c:v>
                </c:pt>
                <c:pt idx="132">
                  <c:v>-42.599999986123294</c:v>
                </c:pt>
                <c:pt idx="133">
                  <c:v>-60.899999982211739</c:v>
                </c:pt>
                <c:pt idx="134">
                  <c:v>-37.499999976716936</c:v>
                </c:pt>
                <c:pt idx="135">
                  <c:v>-28.4999999566935</c:v>
                </c:pt>
                <c:pt idx="136">
                  <c:v>-68.199999979697168</c:v>
                </c:pt>
                <c:pt idx="137">
                  <c:v>-9.6999999950639904</c:v>
                </c:pt>
                <c:pt idx="138">
                  <c:v>-39.399999950546771</c:v>
                </c:pt>
                <c:pt idx="139">
                  <c:v>-23.199999995995313</c:v>
                </c:pt>
                <c:pt idx="140">
                  <c:v>-54.099999950267375</c:v>
                </c:pt>
                <c:pt idx="141">
                  <c:v>-18.699999956879765</c:v>
                </c:pt>
                <c:pt idx="142">
                  <c:v>-88.199999998323619</c:v>
                </c:pt>
                <c:pt idx="143">
                  <c:v>-17.099999997299165</c:v>
                </c:pt>
                <c:pt idx="144">
                  <c:v>-82.999999984167516</c:v>
                </c:pt>
                <c:pt idx="145">
                  <c:v>-57.499999995343387</c:v>
                </c:pt>
                <c:pt idx="146">
                  <c:v>-22.899999981746078</c:v>
                </c:pt>
                <c:pt idx="147">
                  <c:v>-6.9999999832361937</c:v>
                </c:pt>
                <c:pt idx="148">
                  <c:v>-42.999999946914613</c:v>
                </c:pt>
                <c:pt idx="149">
                  <c:v>-15.299999970011413</c:v>
                </c:pt>
                <c:pt idx="150">
                  <c:v>11.600000027101487</c:v>
                </c:pt>
                <c:pt idx="151">
                  <c:v>-66.899999976158142</c:v>
                </c:pt>
                <c:pt idx="152">
                  <c:v>9.0000000200234354</c:v>
                </c:pt>
                <c:pt idx="153">
                  <c:v>-21.699999982956797</c:v>
                </c:pt>
                <c:pt idx="154">
                  <c:v>-46.999999962281436</c:v>
                </c:pt>
                <c:pt idx="155">
                  <c:v>-41.899999952875078</c:v>
                </c:pt>
                <c:pt idx="156">
                  <c:v>-63.2999999797903</c:v>
                </c:pt>
                <c:pt idx="157">
                  <c:v>-10.49999997485429</c:v>
                </c:pt>
                <c:pt idx="158">
                  <c:v>-29.599999950733036</c:v>
                </c:pt>
                <c:pt idx="159">
                  <c:v>-16.000000003259629</c:v>
                </c:pt>
                <c:pt idx="160">
                  <c:v>-16.000000003259629</c:v>
                </c:pt>
                <c:pt idx="161">
                  <c:v>-30.599999998230487</c:v>
                </c:pt>
                <c:pt idx="162">
                  <c:v>-52.799999946728349</c:v>
                </c:pt>
                <c:pt idx="163">
                  <c:v>-34.999999974388629</c:v>
                </c:pt>
                <c:pt idx="164">
                  <c:v>-51.899999962188303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CDF-4D34-939D-C1C531789E26}"/>
            </c:ext>
          </c:extLst>
        </c:ser>
        <c:ser>
          <c:idx val="1"/>
          <c:order val="1"/>
          <c:tx>
            <c:strRef>
              <c:f>'SVN-CV-02'!$V$8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'SVN-CV-02'!$V$9:$V$108</c:f>
              <c:numCache>
                <c:formatCode>General</c:formatCode>
                <c:ptCount val="100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CDF-4D34-939D-C1C531789E26}"/>
            </c:ext>
          </c:extLst>
        </c:ser>
        <c:ser>
          <c:idx val="2"/>
          <c:order val="2"/>
          <c:tx>
            <c:strRef>
              <c:f>'SVN-CV-02'!$W$8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'SVN-CV-02'!$W$9:$W$109</c:f>
              <c:numCache>
                <c:formatCode>General</c:formatCode>
                <c:ptCount val="10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CDF-4D34-939D-C1C531789E26}"/>
            </c:ext>
          </c:extLst>
        </c:ser>
        <c:axId val="132361216"/>
        <c:axId val="132675072"/>
      </c:scatterChart>
      <c:valAx>
        <c:axId val="1323612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75072"/>
        <c:crosses val="autoZero"/>
        <c:crossBetween val="midCat"/>
      </c:valAx>
      <c:valAx>
        <c:axId val="13267507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36121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SVN-CV-02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'SVN-CV-02'!$F$9:$F$107</c:f>
              <c:numCache>
                <c:formatCode>0</c:formatCode>
                <c:ptCount val="99"/>
                <c:pt idx="1">
                  <c:v>-7.2999997064471245</c:v>
                </c:pt>
                <c:pt idx="2">
                  <c:v>-8.39999970048666</c:v>
                </c:pt>
                <c:pt idx="3">
                  <c:v>2.6000002399086952</c:v>
                </c:pt>
                <c:pt idx="4">
                  <c:v>-3.399999812245369</c:v>
                </c:pt>
                <c:pt idx="5">
                  <c:v>-3.399999812245369</c:v>
                </c:pt>
                <c:pt idx="6">
                  <c:v>-12.799999676644802</c:v>
                </c:pt>
                <c:pt idx="7">
                  <c:v>35.400000400841236</c:v>
                </c:pt>
                <c:pt idx="8">
                  <c:v>-3.7000002339482307</c:v>
                </c:pt>
                <c:pt idx="9">
                  <c:v>-0.40000025182962418</c:v>
                </c:pt>
                <c:pt idx="10">
                  <c:v>-15.399999916553497</c:v>
                </c:pt>
                <c:pt idx="11">
                  <c:v>-15.399999916553497</c:v>
                </c:pt>
                <c:pt idx="12">
                  <c:v>-6.4000003039836884</c:v>
                </c:pt>
                <c:pt idx="13">
                  <c:v>-2.3999996483325958</c:v>
                </c:pt>
                <c:pt idx="14">
                  <c:v>-5.4000001400709152</c:v>
                </c:pt>
                <c:pt idx="15">
                  <c:v>-15.399999916553497</c:v>
                </c:pt>
                <c:pt idx="16">
                  <c:v>-19.399999640882015</c:v>
                </c:pt>
                <c:pt idx="17">
                  <c:v>-6.4000003039836884</c:v>
                </c:pt>
                <c:pt idx="18">
                  <c:v>3.6000004038214684</c:v>
                </c:pt>
                <c:pt idx="19">
                  <c:v>6.5000001341104507</c:v>
                </c:pt>
                <c:pt idx="20">
                  <c:v>-8.2000000402331352</c:v>
                </c:pt>
                <c:pt idx="21">
                  <c:v>-3.399999812245369</c:v>
                </c:pt>
                <c:pt idx="22">
                  <c:v>-3.399999812245369</c:v>
                </c:pt>
                <c:pt idx="23">
                  <c:v>-5.4000001400709152</c:v>
                </c:pt>
                <c:pt idx="24">
                  <c:v>-5.4000001400709152</c:v>
                </c:pt>
                <c:pt idx="25">
                  <c:v>-11.400000192224979</c:v>
                </c:pt>
                <c:pt idx="26">
                  <c:v>-0.40000025182962418</c:v>
                </c:pt>
                <c:pt idx="27">
                  <c:v>1.6000000759959221</c:v>
                </c:pt>
                <c:pt idx="28">
                  <c:v>-4.3999999761581421</c:v>
                </c:pt>
                <c:pt idx="29">
                  <c:v>3.6000004038214684</c:v>
                </c:pt>
                <c:pt idx="30">
                  <c:v>3.6000004038214684</c:v>
                </c:pt>
                <c:pt idx="31">
                  <c:v>1.6000000759959221</c:v>
                </c:pt>
                <c:pt idx="32">
                  <c:v>-1.4000004157423973</c:v>
                </c:pt>
                <c:pt idx="33">
                  <c:v>-3.399999812245369</c:v>
                </c:pt>
                <c:pt idx="34">
                  <c:v>-2.3999996483325958</c:v>
                </c:pt>
                <c:pt idx="35">
                  <c:v>5.59999980032444</c:v>
                </c:pt>
                <c:pt idx="36">
                  <c:v>1.6000000759959221</c:v>
                </c:pt>
                <c:pt idx="37">
                  <c:v>-21.399999968707561</c:v>
                </c:pt>
                <c:pt idx="38">
                  <c:v>-9.3999998643994331</c:v>
                </c:pt>
                <c:pt idx="39">
                  <c:v>-6.4000003039836884</c:v>
                </c:pt>
                <c:pt idx="40">
                  <c:v>1.6000000759959221</c:v>
                </c:pt>
                <c:pt idx="41">
                  <c:v>-9.3999998643994331</c:v>
                </c:pt>
                <c:pt idx="42">
                  <c:v>-24.400000460445881</c:v>
                </c:pt>
                <c:pt idx="43">
                  <c:v>-16.40000008046627</c:v>
                </c:pt>
                <c:pt idx="44">
                  <c:v>-12.400000356137753</c:v>
                </c:pt>
                <c:pt idx="45">
                  <c:v>-2.3999996483325958</c:v>
                </c:pt>
                <c:pt idx="46">
                  <c:v>-17.400000244379044</c:v>
                </c:pt>
                <c:pt idx="47">
                  <c:v>-9.3999998643994331</c:v>
                </c:pt>
                <c:pt idx="48">
                  <c:v>-2.3999996483325958</c:v>
                </c:pt>
                <c:pt idx="49">
                  <c:v>-8.39999970048666</c:v>
                </c:pt>
                <c:pt idx="50">
                  <c:v>-21.399999968707561</c:v>
                </c:pt>
                <c:pt idx="51">
                  <c:v>-13.400000520050526</c:v>
                </c:pt>
                <c:pt idx="52">
                  <c:v>-5.4000001400709152</c:v>
                </c:pt>
                <c:pt idx="53">
                  <c:v>-3.399999812245369</c:v>
                </c:pt>
                <c:pt idx="54">
                  <c:v>-18.400000408291817</c:v>
                </c:pt>
                <c:pt idx="55">
                  <c:v>-4.3999999761581421</c:v>
                </c:pt>
                <c:pt idx="56">
                  <c:v>1.6000000759959221</c:v>
                </c:pt>
                <c:pt idx="57">
                  <c:v>1.6000000759959221</c:v>
                </c:pt>
                <c:pt idx="58">
                  <c:v>2.6000002399086952</c:v>
                </c:pt>
                <c:pt idx="59">
                  <c:v>4.5999996364116669</c:v>
                </c:pt>
                <c:pt idx="60">
                  <c:v>-10.400000028312206</c:v>
                </c:pt>
                <c:pt idx="61">
                  <c:v>-13.400000520050526</c:v>
                </c:pt>
                <c:pt idx="62">
                  <c:v>1.6000000759959221</c:v>
                </c:pt>
                <c:pt idx="63">
                  <c:v>-11.400000192224979</c:v>
                </c:pt>
                <c:pt idx="64">
                  <c:v>-3.399999812245369</c:v>
                </c:pt>
                <c:pt idx="65">
                  <c:v>-4.3999999761581421</c:v>
                </c:pt>
                <c:pt idx="66">
                  <c:v>-14.399999752640724</c:v>
                </c:pt>
                <c:pt idx="67">
                  <c:v>2.6000002399086952</c:v>
                </c:pt>
                <c:pt idx="68">
                  <c:v>-5.4000001400709152</c:v>
                </c:pt>
                <c:pt idx="69">
                  <c:v>-12.400000356137753</c:v>
                </c:pt>
                <c:pt idx="70">
                  <c:v>-18.400000408291817</c:v>
                </c:pt>
                <c:pt idx="71">
                  <c:v>-21.399999968707561</c:v>
                </c:pt>
                <c:pt idx="72">
                  <c:v>-7.4000004678964615</c:v>
                </c:pt>
                <c:pt idx="73">
                  <c:v>-10.400000028312206</c:v>
                </c:pt>
                <c:pt idx="74">
                  <c:v>-3.399999812245369</c:v>
                </c:pt>
                <c:pt idx="75">
                  <c:v>18.600000068545341</c:v>
                </c:pt>
                <c:pt idx="76">
                  <c:v>-5.4000001400709152</c:v>
                </c:pt>
                <c:pt idx="77">
                  <c:v>-5.4000001400709152</c:v>
                </c:pt>
                <c:pt idx="78">
                  <c:v>-12.400000356137753</c:v>
                </c:pt>
                <c:pt idx="79">
                  <c:v>2.4999994784593582</c:v>
                </c:pt>
                <c:pt idx="80">
                  <c:v>-7.2999997064471245</c:v>
                </c:pt>
                <c:pt idx="81">
                  <c:v>9.999983012676239E-2</c:v>
                </c:pt>
                <c:pt idx="82">
                  <c:v>1.0000001639127731</c:v>
                </c:pt>
                <c:pt idx="83">
                  <c:v>-1.6000000759959221</c:v>
                </c:pt>
                <c:pt idx="84">
                  <c:v>10.80000028014183</c:v>
                </c:pt>
                <c:pt idx="85">
                  <c:v>-0.40000025182962418</c:v>
                </c:pt>
                <c:pt idx="86">
                  <c:v>-4.3999999761581421</c:v>
                </c:pt>
                <c:pt idx="87">
                  <c:v>-8.39999970048666</c:v>
                </c:pt>
                <c:pt idx="88">
                  <c:v>-5.4000001400709152</c:v>
                </c:pt>
                <c:pt idx="89">
                  <c:v>-14.399999752640724</c:v>
                </c:pt>
                <c:pt idx="90">
                  <c:v>-8.8999997824430466</c:v>
                </c:pt>
                <c:pt idx="91">
                  <c:v>-1.6999999061226845</c:v>
                </c:pt>
                <c:pt idx="92">
                  <c:v>-2.3999996483325958</c:v>
                </c:pt>
                <c:pt idx="93">
                  <c:v>-3.399999812245369</c:v>
                </c:pt>
                <c:pt idx="94">
                  <c:v>-0.40000025182962418</c:v>
                </c:pt>
                <c:pt idx="95">
                  <c:v>-5.4000001400709152</c:v>
                </c:pt>
                <c:pt idx="96">
                  <c:v>6.5999999642372131</c:v>
                </c:pt>
                <c:pt idx="97">
                  <c:v>-4.999999888241291</c:v>
                </c:pt>
                <c:pt idx="98">
                  <c:v>1.0000001639127731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D61-49B5-809A-6EFF14528F72}"/>
            </c:ext>
          </c:extLst>
        </c:ser>
        <c:ser>
          <c:idx val="1"/>
          <c:order val="1"/>
          <c:tx>
            <c:strRef>
              <c:f>'SVN-CV-02'!$V$8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'SVN-CV-02'!$V$9:$V$107</c:f>
              <c:numCache>
                <c:formatCode>General</c:formatCode>
                <c:ptCount val="99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D61-49B5-809A-6EFF14528F72}"/>
            </c:ext>
          </c:extLst>
        </c:ser>
        <c:ser>
          <c:idx val="2"/>
          <c:order val="2"/>
          <c:tx>
            <c:strRef>
              <c:f>'SVN-CV-02'!$W$8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'SVN-CV-02'!$W$9:$W$107</c:f>
              <c:numCache>
                <c:formatCode>General</c:formatCode>
                <c:ptCount val="99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D61-49B5-809A-6EFF14528F72}"/>
            </c:ext>
          </c:extLst>
        </c:ser>
        <c:axId val="132828544"/>
        <c:axId val="132843392"/>
      </c:scatterChart>
      <c:valAx>
        <c:axId val="1328285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843392"/>
        <c:crosses val="autoZero"/>
        <c:crossBetween val="midCat"/>
      </c:valAx>
      <c:valAx>
        <c:axId val="13284339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8285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SVN-CV-02-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'SVN-CV-02'!$L$9:$L$173</c:f>
              <c:numCache>
                <c:formatCode>0</c:formatCode>
                <c:ptCount val="165"/>
                <c:pt idx="0" formatCode="General">
                  <c:v>0</c:v>
                </c:pt>
                <c:pt idx="1">
                  <c:v>37.298927524165926</c:v>
                </c:pt>
                <c:pt idx="2">
                  <c:v>38.8661806027228</c:v>
                </c:pt>
                <c:pt idx="3">
                  <c:v>5.6071384227669352</c:v>
                </c:pt>
                <c:pt idx="4">
                  <c:v>16.212649312978925</c:v>
                </c:pt>
                <c:pt idx="5">
                  <c:v>21.006189527401215</c:v>
                </c:pt>
                <c:pt idx="6">
                  <c:v>51.859232456165337</c:v>
                </c:pt>
                <c:pt idx="7">
                  <c:v>38.273489873155491</c:v>
                </c:pt>
                <c:pt idx="8">
                  <c:v>23.292273411632674</c:v>
                </c:pt>
                <c:pt idx="9">
                  <c:v>12.832770517223951</c:v>
                </c:pt>
                <c:pt idx="10">
                  <c:v>55.637127835495725</c:v>
                </c:pt>
                <c:pt idx="11">
                  <c:v>57.527037056967707</c:v>
                </c:pt>
                <c:pt idx="12">
                  <c:v>31.677910335587264</c:v>
                </c:pt>
                <c:pt idx="13">
                  <c:v>17.538814000190506</c:v>
                </c:pt>
                <c:pt idx="14">
                  <c:v>27.201654374389189</c:v>
                </c:pt>
                <c:pt idx="15">
                  <c:v>59.021690875335111</c:v>
                </c:pt>
                <c:pt idx="16">
                  <c:v>80.890110542683402</c:v>
                </c:pt>
                <c:pt idx="17">
                  <c:v>17.000294213327841</c:v>
                </c:pt>
                <c:pt idx="18">
                  <c:v>3.9661067660437213</c:v>
                </c:pt>
                <c:pt idx="19">
                  <c:v>15.247950744214297</c:v>
                </c:pt>
                <c:pt idx="20">
                  <c:v>39.839804210026848</c:v>
                </c:pt>
                <c:pt idx="21">
                  <c:v>17.853010869304949</c:v>
                </c:pt>
                <c:pt idx="22">
                  <c:v>23.299141560649591</c:v>
                </c:pt>
                <c:pt idx="23">
                  <c:v>29.664288305147657</c:v>
                </c:pt>
                <c:pt idx="24">
                  <c:v>26.26290161856846</c:v>
                </c:pt>
                <c:pt idx="25">
                  <c:v>51.665849496234728</c:v>
                </c:pt>
                <c:pt idx="26">
                  <c:v>8.3582294591782507</c:v>
                </c:pt>
                <c:pt idx="27">
                  <c:v>7.1084457005317514</c:v>
                </c:pt>
                <c:pt idx="28">
                  <c:v>17.267310122441064</c:v>
                </c:pt>
                <c:pt idx="29">
                  <c:v>8.3354665665008785</c:v>
                </c:pt>
                <c:pt idx="30">
                  <c:v>6.3529522964884517</c:v>
                </c:pt>
                <c:pt idx="31">
                  <c:v>7.1840100185267861</c:v>
                </c:pt>
                <c:pt idx="32">
                  <c:v>13.998571379037614</c:v>
                </c:pt>
                <c:pt idx="33">
                  <c:v>28.516837093404963</c:v>
                </c:pt>
                <c:pt idx="34">
                  <c:v>20.663252334550069</c:v>
                </c:pt>
                <c:pt idx="35">
                  <c:v>8.0777470701366028</c:v>
                </c:pt>
                <c:pt idx="36">
                  <c:v>30.981446033008368</c:v>
                </c:pt>
                <c:pt idx="37">
                  <c:v>101.02098786256511</c:v>
                </c:pt>
                <c:pt idx="38">
                  <c:v>37.775653497644029</c:v>
                </c:pt>
                <c:pt idx="39">
                  <c:v>38.931735138772417</c:v>
                </c:pt>
                <c:pt idx="40">
                  <c:v>11.096846391101037</c:v>
                </c:pt>
                <c:pt idx="41">
                  <c:v>44.317716511104955</c:v>
                </c:pt>
                <c:pt idx="42">
                  <c:v>98.925072765550368</c:v>
                </c:pt>
                <c:pt idx="43">
                  <c:v>71.521814860690696</c:v>
                </c:pt>
                <c:pt idx="44">
                  <c:v>50.683725275617412</c:v>
                </c:pt>
                <c:pt idx="45">
                  <c:v>17.343586631839095</c:v>
                </c:pt>
                <c:pt idx="46">
                  <c:v>73.801964780881377</c:v>
                </c:pt>
                <c:pt idx="47">
                  <c:v>40.333236850785312</c:v>
                </c:pt>
                <c:pt idx="48">
                  <c:v>21.667025554748935</c:v>
                </c:pt>
                <c:pt idx="49">
                  <c:v>44.555695395459487</c:v>
                </c:pt>
                <c:pt idx="50">
                  <c:v>94.352371439206962</c:v>
                </c:pt>
                <c:pt idx="51">
                  <c:v>49.740627390437631</c:v>
                </c:pt>
                <c:pt idx="52">
                  <c:v>35.769959445694241</c:v>
                </c:pt>
                <c:pt idx="53">
                  <c:v>23.424986603708</c:v>
                </c:pt>
                <c:pt idx="54">
                  <c:v>78.621943584530129</c:v>
                </c:pt>
                <c:pt idx="55">
                  <c:v>39.394542751803463</c:v>
                </c:pt>
                <c:pt idx="56">
                  <c:v>15.153217478791426</c:v>
                </c:pt>
                <c:pt idx="57">
                  <c:v>14.351306527828077</c:v>
                </c:pt>
                <c:pt idx="58">
                  <c:v>16.911830200165561</c:v>
                </c:pt>
                <c:pt idx="59">
                  <c:v>19.92310208843606</c:v>
                </c:pt>
                <c:pt idx="60">
                  <c:v>44.770190970559369</c:v>
                </c:pt>
                <c:pt idx="61">
                  <c:v>66.785702130870988</c:v>
                </c:pt>
                <c:pt idx="62">
                  <c:v>10.837435117014074</c:v>
                </c:pt>
                <c:pt idx="63">
                  <c:v>50.609880478729963</c:v>
                </c:pt>
                <c:pt idx="64">
                  <c:v>28.736214020897201</c:v>
                </c:pt>
                <c:pt idx="65">
                  <c:v>32.105606944109653</c:v>
                </c:pt>
                <c:pt idx="66">
                  <c:v>78.060297132840134</c:v>
                </c:pt>
                <c:pt idx="67">
                  <c:v>21.59722207774718</c:v>
                </c:pt>
                <c:pt idx="68">
                  <c:v>27.951565245790494</c:v>
                </c:pt>
                <c:pt idx="69">
                  <c:v>60.942349831237863</c:v>
                </c:pt>
                <c:pt idx="70">
                  <c:v>80.399253810631336</c:v>
                </c:pt>
                <c:pt idx="71">
                  <c:v>101.23507292264075</c:v>
                </c:pt>
                <c:pt idx="72">
                  <c:v>57.642172089120614</c:v>
                </c:pt>
                <c:pt idx="73">
                  <c:v>60.724459612754899</c:v>
                </c:pt>
                <c:pt idx="74">
                  <c:v>41.974873387873487</c:v>
                </c:pt>
                <c:pt idx="75">
                  <c:v>66.1755997532224</c:v>
                </c:pt>
                <c:pt idx="76">
                  <c:v>39.823234397800064</c:v>
                </c:pt>
                <c:pt idx="77">
                  <c:v>37.002837741720931</c:v>
                </c:pt>
                <c:pt idx="78">
                  <c:v>63.138102624247004</c:v>
                </c:pt>
                <c:pt idx="79">
                  <c:v>15.292154754365667</c:v>
                </c:pt>
                <c:pt idx="80">
                  <c:v>49.80451779573005</c:v>
                </c:pt>
                <c:pt idx="81">
                  <c:v>23.807771791567401</c:v>
                </c:pt>
                <c:pt idx="82">
                  <c:v>41.600600963602837</c:v>
                </c:pt>
                <c:pt idx="83">
                  <c:v>30.703745692636115</c:v>
                </c:pt>
                <c:pt idx="84">
                  <c:v>14.877163913039245</c:v>
                </c:pt>
                <c:pt idx="85">
                  <c:v>21.808713815347701</c:v>
                </c:pt>
                <c:pt idx="86">
                  <c:v>31.993124238434277</c:v>
                </c:pt>
                <c:pt idx="87">
                  <c:v>44.427131269351342</c:v>
                </c:pt>
                <c:pt idx="88">
                  <c:v>40.626223065795649</c:v>
                </c:pt>
                <c:pt idx="89">
                  <c:v>67.653011702332137</c:v>
                </c:pt>
                <c:pt idx="90">
                  <c:v>51.018231981241051</c:v>
                </c:pt>
                <c:pt idx="91">
                  <c:v>20.816099508778468</c:v>
                </c:pt>
                <c:pt idx="92">
                  <c:v>28.142672182172575</c:v>
                </c:pt>
                <c:pt idx="93">
                  <c:v>25.115931147066657</c:v>
                </c:pt>
                <c:pt idx="94">
                  <c:v>15.657585997290951</c:v>
                </c:pt>
                <c:pt idx="95">
                  <c:v>46.193939015393489</c:v>
                </c:pt>
                <c:pt idx="96">
                  <c:v>10.391342535626192</c:v>
                </c:pt>
                <c:pt idx="97">
                  <c:v>41.995356823919025</c:v>
                </c:pt>
                <c:pt idx="98">
                  <c:v>19.994999342436934</c:v>
                </c:pt>
                <c:pt idx="99">
                  <c:v>79.733368130899876</c:v>
                </c:pt>
                <c:pt idx="100">
                  <c:v>28.318192031169296</c:v>
                </c:pt>
                <c:pt idx="101">
                  <c:v>112.99867257262345</c:v>
                </c:pt>
                <c:pt idx="102">
                  <c:v>52.994528039145543</c:v>
                </c:pt>
                <c:pt idx="103">
                  <c:v>60.611879994103774</c:v>
                </c:pt>
                <c:pt idx="104">
                  <c:v>28.44890149219032</c:v>
                </c:pt>
                <c:pt idx="105">
                  <c:v>44.064271229198987</c:v>
                </c:pt>
                <c:pt idx="106">
                  <c:v>13.268760148958735</c:v>
                </c:pt>
                <c:pt idx="107">
                  <c:v>21.625216775642144</c:v>
                </c:pt>
                <c:pt idx="108">
                  <c:v>81.148074561674434</c:v>
                </c:pt>
                <c:pt idx="109">
                  <c:v>24.734793266057476</c:v>
                </c:pt>
                <c:pt idx="110">
                  <c:v>119.4571471227126</c:v>
                </c:pt>
                <c:pt idx="111">
                  <c:v>37.011619792407437</c:v>
                </c:pt>
                <c:pt idx="112">
                  <c:v>27.957109932244474</c:v>
                </c:pt>
                <c:pt idx="113">
                  <c:v>14.186613290808355</c:v>
                </c:pt>
                <c:pt idx="114">
                  <c:v>53.554551633402376</c:v>
                </c:pt>
                <c:pt idx="115">
                  <c:v>19.561185883386333</c:v>
                </c:pt>
                <c:pt idx="116">
                  <c:v>30.248470970176122</c:v>
                </c:pt>
                <c:pt idx="117">
                  <c:v>63.158609895881</c:v>
                </c:pt>
                <c:pt idx="118">
                  <c:v>22.106333923063737</c:v>
                </c:pt>
                <c:pt idx="119">
                  <c:v>88.153218922692744</c:v>
                </c:pt>
                <c:pt idx="120">
                  <c:v>27.850673236475</c:v>
                </c:pt>
                <c:pt idx="121">
                  <c:v>76.217386480342427</c:v>
                </c:pt>
                <c:pt idx="122">
                  <c:v>47.174039441967331</c:v>
                </c:pt>
                <c:pt idx="123">
                  <c:v>34.822119410057489</c:v>
                </c:pt>
                <c:pt idx="124">
                  <c:v>47.183259698823385</c:v>
                </c:pt>
                <c:pt idx="125">
                  <c:v>69.7668259304522</c:v>
                </c:pt>
                <c:pt idx="126">
                  <c:v>58.86696861473456</c:v>
                </c:pt>
                <c:pt idx="127">
                  <c:v>18.761929451202917</c:v>
                </c:pt>
                <c:pt idx="128">
                  <c:v>35.110824548841201</c:v>
                </c:pt>
                <c:pt idx="129">
                  <c:v>16.82171189202047</c:v>
                </c:pt>
                <c:pt idx="130">
                  <c:v>38.640134520368576</c:v>
                </c:pt>
                <c:pt idx="131">
                  <c:v>21.349707209633987</c:v>
                </c:pt>
                <c:pt idx="132">
                  <c:v>49.598487938072275</c:v>
                </c:pt>
                <c:pt idx="133">
                  <c:v>62.948947621590214</c:v>
                </c:pt>
                <c:pt idx="134">
                  <c:v>40.487652431545548</c:v>
                </c:pt>
                <c:pt idx="135">
                  <c:v>28.779332790102664</c:v>
                </c:pt>
                <c:pt idx="136">
                  <c:v>69.09298081440383</c:v>
                </c:pt>
                <c:pt idx="137">
                  <c:v>26.076426220826701</c:v>
                </c:pt>
                <c:pt idx="138">
                  <c:v>39.566399846848157</c:v>
                </c:pt>
                <c:pt idx="139">
                  <c:v>26.31387465758143</c:v>
                </c:pt>
                <c:pt idx="140">
                  <c:v>55.17662542546632</c:v>
                </c:pt>
                <c:pt idx="141">
                  <c:v>21.843534542166395</c:v>
                </c:pt>
                <c:pt idx="142">
                  <c:v>89.761907301168577</c:v>
                </c:pt>
                <c:pt idx="143">
                  <c:v>19.71826563880251</c:v>
                </c:pt>
                <c:pt idx="144">
                  <c:v>85.001176462510827</c:v>
                </c:pt>
                <c:pt idx="145">
                  <c:v>58.780013626808824</c:v>
                </c:pt>
                <c:pt idx="146">
                  <c:v>33.06206285005981</c:v>
                </c:pt>
                <c:pt idx="147">
                  <c:v>20.880852398605001</c:v>
                </c:pt>
                <c:pt idx="148">
                  <c:v>44.197850558576782</c:v>
                </c:pt>
                <c:pt idx="149">
                  <c:v>18.935944616602072</c:v>
                </c:pt>
                <c:pt idx="150">
                  <c:v>16.063000825946187</c:v>
                </c:pt>
                <c:pt idx="151">
                  <c:v>73.484215988536178</c:v>
                </c:pt>
                <c:pt idx="152">
                  <c:v>15.302614331670533</c:v>
                </c:pt>
                <c:pt idx="153">
                  <c:v>22.695594232634814</c:v>
                </c:pt>
                <c:pt idx="154">
                  <c:v>49.535845520416515</c:v>
                </c:pt>
                <c:pt idx="155">
                  <c:v>43.457795514950014</c:v>
                </c:pt>
                <c:pt idx="156">
                  <c:v>66.630398481654055</c:v>
                </c:pt>
                <c:pt idx="157">
                  <c:v>19.637973479444934</c:v>
                </c:pt>
                <c:pt idx="158">
                  <c:v>29.999499925943464</c:v>
                </c:pt>
                <c:pt idx="159">
                  <c:v>22.349944078363322</c:v>
                </c:pt>
                <c:pt idx="160">
                  <c:v>22.360679795354141</c:v>
                </c:pt>
                <c:pt idx="161">
                  <c:v>33.903982040514862</c:v>
                </c:pt>
                <c:pt idx="162">
                  <c:v>54.151269508135371</c:v>
                </c:pt>
                <c:pt idx="163">
                  <c:v>35.205823338340934</c:v>
                </c:pt>
                <c:pt idx="164">
                  <c:v>52.820545222365396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421-4D0F-86FF-216DE4DF6A4A}"/>
            </c:ext>
          </c:extLst>
        </c:ser>
        <c:ser>
          <c:idx val="1"/>
          <c:order val="1"/>
          <c:tx>
            <c:strRef>
              <c:f>'SVN-CV-02'!$V$8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'SVN-CV-02'!$V$9:$V$108</c:f>
              <c:numCache>
                <c:formatCode>General</c:formatCode>
                <c:ptCount val="100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421-4D0F-86FF-216DE4DF6A4A}"/>
            </c:ext>
          </c:extLst>
        </c:ser>
        <c:ser>
          <c:idx val="2"/>
          <c:order val="2"/>
          <c:tx>
            <c:strRef>
              <c:f>'SVN-CV-02'!$W$8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'SVN-CV-02'!$B$9:$B$107</c:f>
              <c:numCache>
                <c:formatCode>dd/mm/yyyy</c:formatCode>
                <c:ptCount val="99"/>
                <c:pt idx="0">
                  <c:v>45675</c:v>
                </c:pt>
                <c:pt idx="1">
                  <c:v>45677</c:v>
                </c:pt>
                <c:pt idx="2">
                  <c:v>45678</c:v>
                </c:pt>
                <c:pt idx="3">
                  <c:v>45679</c:v>
                </c:pt>
                <c:pt idx="4">
                  <c:v>45680</c:v>
                </c:pt>
                <c:pt idx="5">
                  <c:v>45681</c:v>
                </c:pt>
                <c:pt idx="6">
                  <c:v>45684</c:v>
                </c:pt>
                <c:pt idx="7">
                  <c:v>45686</c:v>
                </c:pt>
                <c:pt idx="8">
                  <c:v>45687</c:v>
                </c:pt>
                <c:pt idx="9">
                  <c:v>45688</c:v>
                </c:pt>
                <c:pt idx="10">
                  <c:v>45691</c:v>
                </c:pt>
                <c:pt idx="11">
                  <c:v>45692</c:v>
                </c:pt>
                <c:pt idx="12">
                  <c:v>45693</c:v>
                </c:pt>
                <c:pt idx="13">
                  <c:v>45694</c:v>
                </c:pt>
                <c:pt idx="14">
                  <c:v>45695</c:v>
                </c:pt>
                <c:pt idx="15">
                  <c:v>45696</c:v>
                </c:pt>
                <c:pt idx="16">
                  <c:v>45698</c:v>
                </c:pt>
                <c:pt idx="17">
                  <c:v>45699</c:v>
                </c:pt>
                <c:pt idx="18">
                  <c:v>45700</c:v>
                </c:pt>
                <c:pt idx="19">
                  <c:v>45701</c:v>
                </c:pt>
                <c:pt idx="20">
                  <c:v>45702</c:v>
                </c:pt>
                <c:pt idx="21">
                  <c:v>45705</c:v>
                </c:pt>
                <c:pt idx="22">
                  <c:v>45706</c:v>
                </c:pt>
                <c:pt idx="23">
                  <c:v>45707</c:v>
                </c:pt>
                <c:pt idx="24">
                  <c:v>45708</c:v>
                </c:pt>
                <c:pt idx="25">
                  <c:v>45709</c:v>
                </c:pt>
                <c:pt idx="26">
                  <c:v>45712</c:v>
                </c:pt>
                <c:pt idx="27">
                  <c:v>45714</c:v>
                </c:pt>
                <c:pt idx="28">
                  <c:v>45715</c:v>
                </c:pt>
                <c:pt idx="29">
                  <c:v>45717</c:v>
                </c:pt>
                <c:pt idx="30">
                  <c:v>45719</c:v>
                </c:pt>
                <c:pt idx="31">
                  <c:v>45720</c:v>
                </c:pt>
                <c:pt idx="32">
                  <c:v>45721</c:v>
                </c:pt>
                <c:pt idx="33">
                  <c:v>45724</c:v>
                </c:pt>
                <c:pt idx="34">
                  <c:v>45727</c:v>
                </c:pt>
                <c:pt idx="35">
                  <c:v>45729</c:v>
                </c:pt>
                <c:pt idx="36">
                  <c:v>45730</c:v>
                </c:pt>
                <c:pt idx="37">
                  <c:v>45731</c:v>
                </c:pt>
                <c:pt idx="38">
                  <c:v>45733</c:v>
                </c:pt>
                <c:pt idx="39">
                  <c:v>45734</c:v>
                </c:pt>
                <c:pt idx="40">
                  <c:v>45735</c:v>
                </c:pt>
                <c:pt idx="41">
                  <c:v>45736</c:v>
                </c:pt>
                <c:pt idx="42">
                  <c:v>45737</c:v>
                </c:pt>
                <c:pt idx="43">
                  <c:v>45738</c:v>
                </c:pt>
                <c:pt idx="44">
                  <c:v>45740</c:v>
                </c:pt>
                <c:pt idx="45">
                  <c:v>45741</c:v>
                </c:pt>
                <c:pt idx="46">
                  <c:v>45742</c:v>
                </c:pt>
                <c:pt idx="47">
                  <c:v>45743</c:v>
                </c:pt>
                <c:pt idx="48">
                  <c:v>45744</c:v>
                </c:pt>
                <c:pt idx="49">
                  <c:v>45744</c:v>
                </c:pt>
                <c:pt idx="50">
                  <c:v>45745</c:v>
                </c:pt>
                <c:pt idx="51">
                  <c:v>45747</c:v>
                </c:pt>
                <c:pt idx="52">
                  <c:v>45748</c:v>
                </c:pt>
                <c:pt idx="53">
                  <c:v>45749</c:v>
                </c:pt>
                <c:pt idx="54">
                  <c:v>45750</c:v>
                </c:pt>
                <c:pt idx="55">
                  <c:v>45751</c:v>
                </c:pt>
                <c:pt idx="56">
                  <c:v>45752</c:v>
                </c:pt>
                <c:pt idx="57">
                  <c:v>45754</c:v>
                </c:pt>
                <c:pt idx="58">
                  <c:v>45756</c:v>
                </c:pt>
                <c:pt idx="59">
                  <c:v>45757</c:v>
                </c:pt>
                <c:pt idx="60">
                  <c:v>45758</c:v>
                </c:pt>
                <c:pt idx="61">
                  <c:v>45761</c:v>
                </c:pt>
                <c:pt idx="62">
                  <c:v>45762</c:v>
                </c:pt>
                <c:pt idx="63">
                  <c:v>45763</c:v>
                </c:pt>
                <c:pt idx="64">
                  <c:v>45764</c:v>
                </c:pt>
                <c:pt idx="65">
                  <c:v>45766</c:v>
                </c:pt>
                <c:pt idx="66">
                  <c:v>45768</c:v>
                </c:pt>
                <c:pt idx="67">
                  <c:v>45769</c:v>
                </c:pt>
                <c:pt idx="68">
                  <c:v>45770</c:v>
                </c:pt>
                <c:pt idx="69">
                  <c:v>45771</c:v>
                </c:pt>
                <c:pt idx="70">
                  <c:v>45773</c:v>
                </c:pt>
                <c:pt idx="71">
                  <c:v>45775</c:v>
                </c:pt>
                <c:pt idx="72">
                  <c:v>45776</c:v>
                </c:pt>
                <c:pt idx="73">
                  <c:v>45777</c:v>
                </c:pt>
                <c:pt idx="74">
                  <c:v>45779</c:v>
                </c:pt>
                <c:pt idx="75">
                  <c:v>45780</c:v>
                </c:pt>
                <c:pt idx="76">
                  <c:v>45782</c:v>
                </c:pt>
                <c:pt idx="77">
                  <c:v>45783</c:v>
                </c:pt>
                <c:pt idx="78">
                  <c:v>45785</c:v>
                </c:pt>
                <c:pt idx="79">
                  <c:v>45786</c:v>
                </c:pt>
                <c:pt idx="80">
                  <c:v>45787</c:v>
                </c:pt>
                <c:pt idx="81">
                  <c:v>45787</c:v>
                </c:pt>
                <c:pt idx="82">
                  <c:v>45788</c:v>
                </c:pt>
                <c:pt idx="83">
                  <c:v>45788</c:v>
                </c:pt>
                <c:pt idx="84">
                  <c:v>45789</c:v>
                </c:pt>
                <c:pt idx="85">
                  <c:v>45790</c:v>
                </c:pt>
                <c:pt idx="86">
                  <c:v>45791</c:v>
                </c:pt>
                <c:pt idx="87">
                  <c:v>45791</c:v>
                </c:pt>
                <c:pt idx="88">
                  <c:v>45792</c:v>
                </c:pt>
                <c:pt idx="89">
                  <c:v>45792</c:v>
                </c:pt>
                <c:pt idx="90">
                  <c:v>45793</c:v>
                </c:pt>
                <c:pt idx="91">
                  <c:v>45793</c:v>
                </c:pt>
                <c:pt idx="92">
                  <c:v>45794</c:v>
                </c:pt>
                <c:pt idx="93">
                  <c:v>45794</c:v>
                </c:pt>
                <c:pt idx="94">
                  <c:v>45795</c:v>
                </c:pt>
                <c:pt idx="95">
                  <c:v>45796</c:v>
                </c:pt>
                <c:pt idx="96">
                  <c:v>45796</c:v>
                </c:pt>
                <c:pt idx="97">
                  <c:v>45797</c:v>
                </c:pt>
                <c:pt idx="98">
                  <c:v>45797</c:v>
                </c:pt>
              </c:numCache>
            </c:numRef>
          </c:xVal>
          <c:yVal>
            <c:numRef>
              <c:f>'SVN-CV-02'!$W$9:$W$109</c:f>
              <c:numCache>
                <c:formatCode>General</c:formatCode>
                <c:ptCount val="10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421-4D0F-86FF-216DE4DF6A4A}"/>
            </c:ext>
          </c:extLst>
        </c:ser>
        <c:axId val="132997120"/>
        <c:axId val="132999424"/>
      </c:scatterChart>
      <c:valAx>
        <c:axId val="1329971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999424"/>
        <c:crosses val="autoZero"/>
        <c:crossBetween val="midCat"/>
      </c:valAx>
      <c:valAx>
        <c:axId val="1329994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9971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SVN-CV-19 Deslocamento da</a:t>
            </a:r>
            <a:r>
              <a:rPr lang="en-US" baseline="0"/>
              <a:t> Cota</a:t>
            </a:r>
            <a:endParaRPr lang="en-US"/>
          </a:p>
        </c:rich>
      </c:tx>
      <c:layout>
        <c:manualLayout>
          <c:xMode val="edge"/>
          <c:yMode val="edge"/>
          <c:x val="0.32957148575233264"/>
          <c:y val="1.3521585027879363E-2"/>
        </c:manualLayout>
      </c:layout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'SVN-CV-19'!$H$9:$H$121</c:f>
              <c:numCache>
                <c:formatCode>0</c:formatCode>
                <c:ptCount val="113"/>
                <c:pt idx="1">
                  <c:v>7.1999999999974307</c:v>
                </c:pt>
                <c:pt idx="2">
                  <c:v>-7.1999999999974307</c:v>
                </c:pt>
                <c:pt idx="3">
                  <c:v>0.39999999999906777</c:v>
                </c:pt>
                <c:pt idx="4">
                  <c:v>13.700000000000045</c:v>
                </c:pt>
                <c:pt idx="5">
                  <c:v>0.29999999999574811</c:v>
                </c:pt>
                <c:pt idx="6">
                  <c:v>4.9999999999954525</c:v>
                </c:pt>
                <c:pt idx="7">
                  <c:v>16.300000000001091</c:v>
                </c:pt>
                <c:pt idx="8">
                  <c:v>-3.6000000000058208</c:v>
                </c:pt>
                <c:pt idx="9">
                  <c:v>-3.0000000000001137</c:v>
                </c:pt>
                <c:pt idx="10">
                  <c:v>17.799999999994043</c:v>
                </c:pt>
                <c:pt idx="11">
                  <c:v>13.099999999994338</c:v>
                </c:pt>
                <c:pt idx="12">
                  <c:v>12.000000000000455</c:v>
                </c:pt>
                <c:pt idx="13">
                  <c:v>-1.4000000000038426</c:v>
                </c:pt>
                <c:pt idx="14">
                  <c:v>8.2000000000022055</c:v>
                </c:pt>
                <c:pt idx="15">
                  <c:v>10.99999999999568</c:v>
                </c:pt>
                <c:pt idx="16">
                  <c:v>18.599999999992178</c:v>
                </c:pt>
                <c:pt idx="17">
                  <c:v>23.399999999995202</c:v>
                </c:pt>
                <c:pt idx="18">
                  <c:v>2.0999999999986585</c:v>
                </c:pt>
                <c:pt idx="19">
                  <c:v>16.899999999992588</c:v>
                </c:pt>
                <c:pt idx="20">
                  <c:v>7.9999999999955662</c:v>
                </c:pt>
                <c:pt idx="21">
                  <c:v>12.199999999992883</c:v>
                </c:pt>
                <c:pt idx="22">
                  <c:v>7.5999999999964984</c:v>
                </c:pt>
                <c:pt idx="23">
                  <c:v>19.399999999990314</c:v>
                </c:pt>
                <c:pt idx="24">
                  <c:v>5.6999999999902684</c:v>
                </c:pt>
                <c:pt idx="25">
                  <c:v>15.599999999992065</c:v>
                </c:pt>
                <c:pt idx="26">
                  <c:v>9.7999999999984766</c:v>
                </c:pt>
                <c:pt idx="27">
                  <c:v>4.0999999999939973</c:v>
                </c:pt>
                <c:pt idx="28">
                  <c:v>17.299999999991655</c:v>
                </c:pt>
                <c:pt idx="29">
                  <c:v>8.6000000000012733</c:v>
                </c:pt>
                <c:pt idx="30">
                  <c:v>1.8000000000029104</c:v>
                </c:pt>
                <c:pt idx="31">
                  <c:v>16.199999999997772</c:v>
                </c:pt>
                <c:pt idx="32">
                  <c:v>32.799999999994611</c:v>
                </c:pt>
                <c:pt idx="33">
                  <c:v>20.699999999990837</c:v>
                </c:pt>
                <c:pt idx="34">
                  <c:v>-8.3000000000055252</c:v>
                </c:pt>
                <c:pt idx="35">
                  <c:v>15.000000000000568</c:v>
                </c:pt>
                <c:pt idx="36">
                  <c:v>6.9999999999907914</c:v>
                </c:pt>
                <c:pt idx="37">
                  <c:v>-15.000000000000568</c:v>
                </c:pt>
                <c:pt idx="38">
                  <c:v>12.399999999999523</c:v>
                </c:pt>
                <c:pt idx="39">
                  <c:v>24.299999999996658</c:v>
                </c:pt>
                <c:pt idx="40">
                  <c:v>10.699999999999932</c:v>
                </c:pt>
                <c:pt idx="41">
                  <c:v>-0.60000000000570708</c:v>
                </c:pt>
                <c:pt idx="42">
                  <c:v>15.299999999996317</c:v>
                </c:pt>
                <c:pt idx="43">
                  <c:v>3.3999999999991815</c:v>
                </c:pt>
                <c:pt idx="44">
                  <c:v>8.4999999999979536</c:v>
                </c:pt>
                <c:pt idx="45">
                  <c:v>10.800000000003251</c:v>
                </c:pt>
                <c:pt idx="46">
                  <c:v>19.300000000001205</c:v>
                </c:pt>
                <c:pt idx="47">
                  <c:v>10.199999999997544</c:v>
                </c:pt>
                <c:pt idx="48">
                  <c:v>12.699999999995271</c:v>
                </c:pt>
                <c:pt idx="49">
                  <c:v>13.599999999996726</c:v>
                </c:pt>
                <c:pt idx="50">
                  <c:v>16.199999999997772</c:v>
                </c:pt>
                <c:pt idx="51">
                  <c:v>5.7999999999935881</c:v>
                </c:pt>
                <c:pt idx="52">
                  <c:v>12.999999999991019</c:v>
                </c:pt>
                <c:pt idx="53">
                  <c:v>6.5000000000026148</c:v>
                </c:pt>
                <c:pt idx="54">
                  <c:v>18.599999999992178</c:v>
                </c:pt>
                <c:pt idx="55">
                  <c:v>-8.8000000000079126</c:v>
                </c:pt>
                <c:pt idx="56">
                  <c:v>-3.200000000006753</c:v>
                </c:pt>
                <c:pt idx="57">
                  <c:v>17.299999999991655</c:v>
                </c:pt>
                <c:pt idx="58">
                  <c:v>-0.20000000000663931</c:v>
                </c:pt>
                <c:pt idx="59">
                  <c:v>-6.100000000003547</c:v>
                </c:pt>
                <c:pt idx="60">
                  <c:v>-6.2999999999959755</c:v>
                </c:pt>
                <c:pt idx="61">
                  <c:v>3.1999999999925421</c:v>
                </c:pt>
                <c:pt idx="62">
                  <c:v>15.500000000002956</c:v>
                </c:pt>
                <c:pt idx="63">
                  <c:v>-24.500000000003297</c:v>
                </c:pt>
                <c:pt idx="64">
                  <c:v>-27.699999999995839</c:v>
                </c:pt>
                <c:pt idx="65">
                  <c:v>5.2999999999912006</c:v>
                </c:pt>
                <c:pt idx="66">
                  <c:v>8.6999999999903821</c:v>
                </c:pt>
                <c:pt idx="67">
                  <c:v>7.9999999999955662</c:v>
                </c:pt>
                <c:pt idx="68">
                  <c:v>1.6999999999995907</c:v>
                </c:pt>
                <c:pt idx="69">
                  <c:v>-1.90000000000623</c:v>
                </c:pt>
                <c:pt idx="70">
                  <c:v>23.499999999998522</c:v>
                </c:pt>
                <c:pt idx="71">
                  <c:v>-8.4999999999979536</c:v>
                </c:pt>
                <c:pt idx="72">
                  <c:v>1.8999999999920192</c:v>
                </c:pt>
                <c:pt idx="73">
                  <c:v>-0.90000000000145519</c:v>
                </c:pt>
                <c:pt idx="74">
                  <c:v>22.800000000003706</c:v>
                </c:pt>
                <c:pt idx="75">
                  <c:v>18.999999999991246</c:v>
                </c:pt>
                <c:pt idx="76">
                  <c:v>8.6999999999903821</c:v>
                </c:pt>
                <c:pt idx="77">
                  <c:v>14.200000000002433</c:v>
                </c:pt>
                <c:pt idx="78">
                  <c:v>38.499999999999091</c:v>
                </c:pt>
                <c:pt idx="79">
                  <c:v>14.299999999991542</c:v>
                </c:pt>
                <c:pt idx="80">
                  <c:v>9.0000000000003411</c:v>
                </c:pt>
                <c:pt idx="81">
                  <c:v>8.2000000000022055</c:v>
                </c:pt>
                <c:pt idx="82">
                  <c:v>-5.8000000000077989</c:v>
                </c:pt>
                <c:pt idx="83">
                  <c:v>15.500000000002956</c:v>
                </c:pt>
                <c:pt idx="84">
                  <c:v>11.399999999994748</c:v>
                </c:pt>
                <c:pt idx="85">
                  <c:v>-1.4000000000038426</c:v>
                </c:pt>
                <c:pt idx="86">
                  <c:v>10.699999999999932</c:v>
                </c:pt>
                <c:pt idx="87">
                  <c:v>3.2999999999958618</c:v>
                </c:pt>
                <c:pt idx="88">
                  <c:v>6.1999999999926558</c:v>
                </c:pt>
                <c:pt idx="89">
                  <c:v>-5.8000000000077989</c:v>
                </c:pt>
                <c:pt idx="90">
                  <c:v>14.600000000001501</c:v>
                </c:pt>
                <c:pt idx="91">
                  <c:v>15.199999999992997</c:v>
                </c:pt>
                <c:pt idx="92">
                  <c:v>17.099999999999227</c:v>
                </c:pt>
                <c:pt idx="93">
                  <c:v>15.900000000002024</c:v>
                </c:pt>
                <c:pt idx="94">
                  <c:v>2.3999999999944066</c:v>
                </c:pt>
                <c:pt idx="95">
                  <c:v>11.699999999990496</c:v>
                </c:pt>
                <c:pt idx="96">
                  <c:v>14.799999999993929</c:v>
                </c:pt>
                <c:pt idx="97">
                  <c:v>7.9999999999955662</c:v>
                </c:pt>
                <c:pt idx="98">
                  <c:v>14.899999999997249</c:v>
                </c:pt>
                <c:pt idx="99">
                  <c:v>13.599999999996726</c:v>
                </c:pt>
                <c:pt idx="100">
                  <c:v>-2.4999999999977263</c:v>
                </c:pt>
                <c:pt idx="101">
                  <c:v>14.200000000002433</c:v>
                </c:pt>
                <c:pt idx="102">
                  <c:v>20.799999999994156</c:v>
                </c:pt>
                <c:pt idx="103">
                  <c:v>19.899999999992701</c:v>
                </c:pt>
                <c:pt idx="104">
                  <c:v>15.999999999991132</c:v>
                </c:pt>
                <c:pt idx="105">
                  <c:v>18.799999999998818</c:v>
                </c:pt>
                <c:pt idx="106">
                  <c:v>10.400000000004184</c:v>
                </c:pt>
                <c:pt idx="107">
                  <c:v>13.099999999994338</c:v>
                </c:pt>
                <c:pt idx="108">
                  <c:v>10.499999999993292</c:v>
                </c:pt>
                <c:pt idx="109">
                  <c:v>23.299999999991883</c:v>
                </c:pt>
                <c:pt idx="110">
                  <c:v>24.199999999993338</c:v>
                </c:pt>
                <c:pt idx="111">
                  <c:v>34.199999999998454</c:v>
                </c:pt>
                <c:pt idx="112">
                  <c:v>22.999999999996135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AD2-45C7-821E-CABFDAA70D79}"/>
            </c:ext>
          </c:extLst>
        </c:ser>
        <c:ser>
          <c:idx val="1"/>
          <c:order val="1"/>
          <c:tx>
            <c:strRef>
              <c:f>'SVN-CV-19'!$V$8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AD2-45C7-821E-CABFDAA70D79}"/>
            </c:ext>
          </c:extLst>
        </c:ser>
        <c:ser>
          <c:idx val="2"/>
          <c:order val="2"/>
          <c:tx>
            <c:strRef>
              <c:f>'SVN-CV-19'!$W$8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AD2-45C7-821E-CABFDAA70D79}"/>
            </c:ext>
          </c:extLst>
        </c:ser>
        <c:axId val="133158016"/>
        <c:axId val="133160320"/>
      </c:scatterChart>
      <c:valAx>
        <c:axId val="1331580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60320"/>
        <c:crosses val="autoZero"/>
        <c:crossBetween val="midCat"/>
      </c:valAx>
      <c:valAx>
        <c:axId val="13316032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15801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SVN-CV-19- Deslocamento da Coord Este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'SVN-CV-19'!$D$9:$D$187</c:f>
              <c:numCache>
                <c:formatCode>0</c:formatCode>
                <c:ptCount val="179"/>
                <c:pt idx="1">
                  <c:v>-11.799999978393316</c:v>
                </c:pt>
                <c:pt idx="2">
                  <c:v>6.7000000271946192</c:v>
                </c:pt>
                <c:pt idx="3">
                  <c:v>-0.40000001899898052</c:v>
                </c:pt>
                <c:pt idx="4">
                  <c:v>-23.099999991245568</c:v>
                </c:pt>
                <c:pt idx="5">
                  <c:v>-16.000000003259629</c:v>
                </c:pt>
                <c:pt idx="6">
                  <c:v>7.5000000069849193</c:v>
                </c:pt>
                <c:pt idx="7">
                  <c:v>9.9000000045634806</c:v>
                </c:pt>
                <c:pt idx="8">
                  <c:v>1.6000000177882612</c:v>
                </c:pt>
                <c:pt idx="9">
                  <c:v>-10.399999970104545</c:v>
                </c:pt>
                <c:pt idx="10">
                  <c:v>-49.499999964609742</c:v>
                </c:pt>
                <c:pt idx="11">
                  <c:v>-2.3999999975785613</c:v>
                </c:pt>
                <c:pt idx="12">
                  <c:v>17.80000003054738</c:v>
                </c:pt>
                <c:pt idx="13">
                  <c:v>29.299999994691461</c:v>
                </c:pt>
                <c:pt idx="14">
                  <c:v>-14.800000004470348</c:v>
                </c:pt>
                <c:pt idx="15">
                  <c:v>3.9000000106170774</c:v>
                </c:pt>
                <c:pt idx="16">
                  <c:v>3.3999999868683517</c:v>
                </c:pt>
                <c:pt idx="17">
                  <c:v>-15.699999989010394</c:v>
                </c:pt>
                <c:pt idx="18">
                  <c:v>0.10000000474974513</c:v>
                </c:pt>
                <c:pt idx="19">
                  <c:v>-12.500000011641532</c:v>
                </c:pt>
                <c:pt idx="20">
                  <c:v>-10.100000014062971</c:v>
                </c:pt>
                <c:pt idx="21">
                  <c:v>23.099999991245568</c:v>
                </c:pt>
                <c:pt idx="22">
                  <c:v>16.700000036507845</c:v>
                </c:pt>
                <c:pt idx="23">
                  <c:v>17.99999998183921</c:v>
                </c:pt>
                <c:pt idx="24">
                  <c:v>19.599999999627471</c:v>
                </c:pt>
                <c:pt idx="25">
                  <c:v>-8.7000000057742</c:v>
                </c:pt>
                <c:pt idx="26">
                  <c:v>9.4999999855645001</c:v>
                </c:pt>
                <c:pt idx="27">
                  <c:v>14.299999980721623</c:v>
                </c:pt>
                <c:pt idx="28">
                  <c:v>-48.899999994318932</c:v>
                </c:pt>
                <c:pt idx="29">
                  <c:v>-16.100000008009374</c:v>
                </c:pt>
                <c:pt idx="30">
                  <c:v>-2.8000000165775418</c:v>
                </c:pt>
                <c:pt idx="31">
                  <c:v>8.9000000152736902</c:v>
                </c:pt>
                <c:pt idx="32">
                  <c:v>-3.3999999868683517</c:v>
                </c:pt>
                <c:pt idx="33">
                  <c:v>-51.500000001396984</c:v>
                </c:pt>
                <c:pt idx="34">
                  <c:v>-1.1999999987892807</c:v>
                </c:pt>
                <c:pt idx="35">
                  <c:v>-5.3000000189058483</c:v>
                </c:pt>
                <c:pt idx="36">
                  <c:v>11.600000027101487</c:v>
                </c:pt>
                <c:pt idx="37">
                  <c:v>-4.299999971408397</c:v>
                </c:pt>
                <c:pt idx="38">
                  <c:v>-59.999999997671694</c:v>
                </c:pt>
                <c:pt idx="39">
                  <c:v>-38.200000009965152</c:v>
                </c:pt>
                <c:pt idx="40">
                  <c:v>-29.700000013690442</c:v>
                </c:pt>
                <c:pt idx="41">
                  <c:v>-2.6000000070780516</c:v>
                </c:pt>
                <c:pt idx="42">
                  <c:v>-40.299999993294477</c:v>
                </c:pt>
                <c:pt idx="43">
                  <c:v>-21.000000007916242</c:v>
                </c:pt>
                <c:pt idx="44">
                  <c:v>-2.6000000070780516</c:v>
                </c:pt>
                <c:pt idx="45">
                  <c:v>-13.299999991431832</c:v>
                </c:pt>
                <c:pt idx="46">
                  <c:v>-43.499999970663339</c:v>
                </c:pt>
                <c:pt idx="47">
                  <c:v>-28.099999995902181</c:v>
                </c:pt>
                <c:pt idx="48">
                  <c:v>-8.9999999618157744</c:v>
                </c:pt>
                <c:pt idx="49">
                  <c:v>13.399999996181577</c:v>
                </c:pt>
                <c:pt idx="50">
                  <c:v>-33.500000019557774</c:v>
                </c:pt>
                <c:pt idx="51">
                  <c:v>-14.900000009220093</c:v>
                </c:pt>
                <c:pt idx="52">
                  <c:v>-1.3000000035390258</c:v>
                </c:pt>
                <c:pt idx="53">
                  <c:v>12.400000006891787</c:v>
                </c:pt>
                <c:pt idx="54">
                  <c:v>9.6999999950639904</c:v>
                </c:pt>
                <c:pt idx="55">
                  <c:v>20.200000028125942</c:v>
                </c:pt>
                <c:pt idx="56">
                  <c:v>-13.199999986682087</c:v>
                </c:pt>
                <c:pt idx="57">
                  <c:v>-32.999999995809048</c:v>
                </c:pt>
                <c:pt idx="58">
                  <c:v>-0.40000001899898052</c:v>
                </c:pt>
                <c:pt idx="59">
                  <c:v>1.3000000035390258</c:v>
                </c:pt>
                <c:pt idx="60">
                  <c:v>-8.2999999867752194</c:v>
                </c:pt>
                <c:pt idx="61">
                  <c:v>-18.899999966379255</c:v>
                </c:pt>
                <c:pt idx="62">
                  <c:v>-60.599999967962503</c:v>
                </c:pt>
                <c:pt idx="63">
                  <c:v>9.2000000295229256</c:v>
                </c:pt>
                <c:pt idx="64">
                  <c:v>-17.599999962840229</c:v>
                </c:pt>
                <c:pt idx="65">
                  <c:v>-27.49999996740371</c:v>
                </c:pt>
                <c:pt idx="66">
                  <c:v>-62.199999985750765</c:v>
                </c:pt>
                <c:pt idx="67">
                  <c:v>-57.900000014342368</c:v>
                </c:pt>
                <c:pt idx="68">
                  <c:v>-35.6000000028871</c:v>
                </c:pt>
                <c:pt idx="69">
                  <c:v>-10.2999999653548</c:v>
                </c:pt>
                <c:pt idx="70">
                  <c:v>-19.900000013876706</c:v>
                </c:pt>
                <c:pt idx="71">
                  <c:v>49.600000027567148</c:v>
                </c:pt>
                <c:pt idx="72">
                  <c:v>-17.099999997299165</c:v>
                </c:pt>
                <c:pt idx="73">
                  <c:v>-25.199999974574894</c:v>
                </c:pt>
                <c:pt idx="74">
                  <c:v>-34.899999969638884</c:v>
                </c:pt>
                <c:pt idx="75">
                  <c:v>2.199999988079071</c:v>
                </c:pt>
                <c:pt idx="76">
                  <c:v>-17.99999998183921</c:v>
                </c:pt>
                <c:pt idx="77">
                  <c:v>-1.1999999987892807</c:v>
                </c:pt>
                <c:pt idx="78">
                  <c:v>-10.699999984353781</c:v>
                </c:pt>
                <c:pt idx="79">
                  <c:v>-11.899999983143061</c:v>
                </c:pt>
                <c:pt idx="80">
                  <c:v>16.200000012759119</c:v>
                </c:pt>
                <c:pt idx="81">
                  <c:v>10.200000018812716</c:v>
                </c:pt>
                <c:pt idx="82">
                  <c:v>-6.8999999784864485</c:v>
                </c:pt>
                <c:pt idx="83">
                  <c:v>-16.699999978300184</c:v>
                </c:pt>
                <c:pt idx="84">
                  <c:v>-2.7000000118277967</c:v>
                </c:pt>
                <c:pt idx="85">
                  <c:v>-28.500000014901161</c:v>
                </c:pt>
                <c:pt idx="86">
                  <c:v>-24.600000004284084</c:v>
                </c:pt>
                <c:pt idx="87">
                  <c:v>6.4000000129453838</c:v>
                </c:pt>
                <c:pt idx="88">
                  <c:v>-5.6999999796971679</c:v>
                </c:pt>
                <c:pt idx="89">
                  <c:v>19.100000034086406</c:v>
                </c:pt>
                <c:pt idx="90">
                  <c:v>0.40000001899898052</c:v>
                </c:pt>
                <c:pt idx="91">
                  <c:v>-13.299999991431832</c:v>
                </c:pt>
                <c:pt idx="92">
                  <c:v>17.60000002104789</c:v>
                </c:pt>
                <c:pt idx="93">
                  <c:v>-8.8000000105239451</c:v>
                </c:pt>
                <c:pt idx="94">
                  <c:v>-0.40000001899898052</c:v>
                </c:pt>
                <c:pt idx="95">
                  <c:v>-32.599999976810068</c:v>
                </c:pt>
                <c:pt idx="96">
                  <c:v>-14.599999994970858</c:v>
                </c:pt>
                <c:pt idx="97">
                  <c:v>-73.600000003352761</c:v>
                </c:pt>
                <c:pt idx="98">
                  <c:v>-20.299999974668026</c:v>
                </c:pt>
                <c:pt idx="99">
                  <c:v>-32.899999991059303</c:v>
                </c:pt>
                <c:pt idx="100">
                  <c:v>-7.299999997485429</c:v>
                </c:pt>
                <c:pt idx="101">
                  <c:v>-15.100000018719584</c:v>
                </c:pt>
                <c:pt idx="102">
                  <c:v>27.700000035110861</c:v>
                </c:pt>
                <c:pt idx="103">
                  <c:v>-3.3999999868683517</c:v>
                </c:pt>
                <c:pt idx="104">
                  <c:v>-48.499999975319952</c:v>
                </c:pt>
                <c:pt idx="105">
                  <c:v>2.8000000165775418</c:v>
                </c:pt>
                <c:pt idx="106">
                  <c:v>-84.600000001955777</c:v>
                </c:pt>
                <c:pt idx="107">
                  <c:v>-7.6000000117346644</c:v>
                </c:pt>
                <c:pt idx="108">
                  <c:v>9.2000000295229256</c:v>
                </c:pt>
                <c:pt idx="109">
                  <c:v>3.599999996367842</c:v>
                </c:pt>
                <c:pt idx="110">
                  <c:v>-27.200000011362135</c:v>
                </c:pt>
                <c:pt idx="111">
                  <c:v>13.600000005681068</c:v>
                </c:pt>
                <c:pt idx="112">
                  <c:v>-18.500000005587935</c:v>
                </c:pt>
                <c:pt idx="113">
                  <c:v>-52.199999976437539</c:v>
                </c:pt>
                <c:pt idx="114">
                  <c:v>14.599999994970858</c:v>
                </c:pt>
                <c:pt idx="115">
                  <c:v>-44.599999964702874</c:v>
                </c:pt>
                <c:pt idx="116">
                  <c:v>-2.899999963119626</c:v>
                </c:pt>
                <c:pt idx="117">
                  <c:v>-54.100000008475035</c:v>
                </c:pt>
                <c:pt idx="118">
                  <c:v>-35.299999988637865</c:v>
                </c:pt>
                <c:pt idx="119">
                  <c:v>-16.599999973550439</c:v>
                </c:pt>
                <c:pt idx="120">
                  <c:v>-35.299999988637865</c:v>
                </c:pt>
                <c:pt idx="121">
                  <c:v>-41.599999996833503</c:v>
                </c:pt>
                <c:pt idx="122">
                  <c:v>-12.500000011641532</c:v>
                </c:pt>
                <c:pt idx="123">
                  <c:v>22.800000035203993</c:v>
                </c:pt>
                <c:pt idx="124">
                  <c:v>-5.0000000046566129</c:v>
                </c:pt>
                <c:pt idx="125">
                  <c:v>10.000000009313226</c:v>
                </c:pt>
                <c:pt idx="126">
                  <c:v>-20.900000003166497</c:v>
                </c:pt>
                <c:pt idx="127">
                  <c:v>-10.49999997485429</c:v>
                </c:pt>
                <c:pt idx="128">
                  <c:v>-12.300000002142042</c:v>
                </c:pt>
                <c:pt idx="129">
                  <c:v>-28.200000000651926</c:v>
                </c:pt>
                <c:pt idx="130">
                  <c:v>-13.199999986682087</c:v>
                </c:pt>
                <c:pt idx="131">
                  <c:v>-7.4000000022351742</c:v>
                </c:pt>
                <c:pt idx="132">
                  <c:v>-44.09999999916181</c:v>
                </c:pt>
                <c:pt idx="133">
                  <c:v>6.9999999832361937</c:v>
                </c:pt>
                <c:pt idx="134">
                  <c:v>-38.100000005215406</c:v>
                </c:pt>
                <c:pt idx="135">
                  <c:v>-11.400000017601997</c:v>
                </c:pt>
                <c:pt idx="136">
                  <c:v>-36.59999999217689</c:v>
                </c:pt>
                <c:pt idx="137">
                  <c:v>-10.999999998603016</c:v>
                </c:pt>
                <c:pt idx="138">
                  <c:v>-64.299999969080091</c:v>
                </c:pt>
                <c:pt idx="139">
                  <c:v>7.4000000022351742</c:v>
                </c:pt>
                <c:pt idx="140">
                  <c:v>-50.699999963399023</c:v>
                </c:pt>
                <c:pt idx="141">
                  <c:v>-43.30000001937151</c:v>
                </c:pt>
                <c:pt idx="142">
                  <c:v>-10.200000018812716</c:v>
                </c:pt>
                <c:pt idx="143">
                  <c:v>0.99999998928979039</c:v>
                </c:pt>
                <c:pt idx="144">
                  <c:v>-30.700000002980232</c:v>
                </c:pt>
                <c:pt idx="145">
                  <c:v>8.8000000105239451</c:v>
                </c:pt>
                <c:pt idx="146">
                  <c:v>5.100000009406358</c:v>
                </c:pt>
                <c:pt idx="147">
                  <c:v>-18.899999966379255</c:v>
                </c:pt>
                <c:pt idx="148">
                  <c:v>17.900000035297126</c:v>
                </c:pt>
                <c:pt idx="149">
                  <c:v>1.0999999940395355</c:v>
                </c:pt>
                <c:pt idx="150">
                  <c:v>-26.799999992363155</c:v>
                </c:pt>
                <c:pt idx="151">
                  <c:v>-26.799999992363155</c:v>
                </c:pt>
                <c:pt idx="152">
                  <c:v>-17.099999997299165</c:v>
                </c:pt>
                <c:pt idx="153">
                  <c:v>-1.1999999987892807</c:v>
                </c:pt>
                <c:pt idx="154">
                  <c:v>-9.0999999665655196</c:v>
                </c:pt>
                <c:pt idx="155">
                  <c:v>-6.8999999784864485</c:v>
                </c:pt>
                <c:pt idx="156">
                  <c:v>-6.8999999784864485</c:v>
                </c:pt>
                <c:pt idx="157">
                  <c:v>-7.7999999630264938</c:v>
                </c:pt>
                <c:pt idx="158">
                  <c:v>-32.599999976810068</c:v>
                </c:pt>
                <c:pt idx="159">
                  <c:v>-8.2999999867752194</c:v>
                </c:pt>
                <c:pt idx="160">
                  <c:v>-9.5999999903142452</c:v>
                </c:pt>
                <c:pt idx="161">
                  <c:v>-24.800000013783574</c:v>
                </c:pt>
                <c:pt idx="162">
                  <c:v>-39.300000004004687</c:v>
                </c:pt>
                <c:pt idx="163">
                  <c:v>-42.599999986123294</c:v>
                </c:pt>
                <c:pt idx="164">
                  <c:v>-0.99999998928979039</c:v>
                </c:pt>
                <c:pt idx="165">
                  <c:v>-11.999999987892807</c:v>
                </c:pt>
                <c:pt idx="166">
                  <c:v>-40.299999993294477</c:v>
                </c:pt>
                <c:pt idx="167">
                  <c:v>-11.899999983143061</c:v>
                </c:pt>
                <c:pt idx="168">
                  <c:v>-10.200000018812716</c:v>
                </c:pt>
                <c:pt idx="169">
                  <c:v>-2.2999999928288162</c:v>
                </c:pt>
                <c:pt idx="170">
                  <c:v>-26.499999978113919</c:v>
                </c:pt>
                <c:pt idx="171">
                  <c:v>-8.6000000010244548</c:v>
                </c:pt>
                <c:pt idx="172">
                  <c:v>-5.9999999939464033</c:v>
                </c:pt>
                <c:pt idx="173">
                  <c:v>-31.099999963771552</c:v>
                </c:pt>
                <c:pt idx="174">
                  <c:v>10.100000014062971</c:v>
                </c:pt>
                <c:pt idx="175">
                  <c:v>-15.000000013969839</c:v>
                </c:pt>
                <c:pt idx="176">
                  <c:v>-43.200000014621764</c:v>
                </c:pt>
                <c:pt idx="177">
                  <c:v>-39.799999969545752</c:v>
                </c:pt>
                <c:pt idx="178">
                  <c:v>-48.699999984819442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185-42C6-9495-45A64909C659}"/>
            </c:ext>
          </c:extLst>
        </c:ser>
        <c:ser>
          <c:idx val="1"/>
          <c:order val="1"/>
          <c:tx>
            <c:strRef>
              <c:f>'SVN-CV-19'!$V$8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185-42C6-9495-45A64909C659}"/>
            </c:ext>
          </c:extLst>
        </c:ser>
        <c:ser>
          <c:idx val="2"/>
          <c:order val="2"/>
          <c:tx>
            <c:strRef>
              <c:f>'SVN-CV-19'!$W$8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185-42C6-9495-45A64909C659}"/>
            </c:ext>
          </c:extLst>
        </c:ser>
        <c:axId val="132953600"/>
        <c:axId val="133431296"/>
      </c:scatterChart>
      <c:valAx>
        <c:axId val="1329536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431296"/>
        <c:crosses val="autoZero"/>
        <c:crossBetween val="midCat"/>
      </c:valAx>
      <c:valAx>
        <c:axId val="13343129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9536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SVN-CV-19 Deslocamento da Coord Norte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'SVN-CV-19'!$F$9:$F$121</c:f>
              <c:numCache>
                <c:formatCode>0</c:formatCode>
                <c:ptCount val="113"/>
                <c:pt idx="1">
                  <c:v>36.299999803304672</c:v>
                </c:pt>
                <c:pt idx="2">
                  <c:v>4.8000002279877663</c:v>
                </c:pt>
                <c:pt idx="3">
                  <c:v>2.4999994784593582</c:v>
                </c:pt>
                <c:pt idx="4">
                  <c:v>-12.500000186264515</c:v>
                </c:pt>
                <c:pt idx="5">
                  <c:v>-9.4999996945261955</c:v>
                </c:pt>
                <c:pt idx="6">
                  <c:v>3.4999996423721313</c:v>
                </c:pt>
                <c:pt idx="7">
                  <c:v>8.4999995306134224</c:v>
                </c:pt>
                <c:pt idx="8">
                  <c:v>1.5000002458691597</c:v>
                </c:pt>
                <c:pt idx="9">
                  <c:v>-6.5000001341104507</c:v>
                </c:pt>
                <c:pt idx="10">
                  <c:v>-24.500000290572643</c:v>
                </c:pt>
                <c:pt idx="11">
                  <c:v>-3.4999996423721313</c:v>
                </c:pt>
                <c:pt idx="12">
                  <c:v>12.500000186264515</c:v>
                </c:pt>
                <c:pt idx="13">
                  <c:v>16.499999910593033</c:v>
                </c:pt>
                <c:pt idx="14">
                  <c:v>-6.6999997943639755</c:v>
                </c:pt>
                <c:pt idx="15">
                  <c:v>2.2999998182058334</c:v>
                </c:pt>
                <c:pt idx="16">
                  <c:v>3.4999996423721313</c:v>
                </c:pt>
                <c:pt idx="17">
                  <c:v>-6.5000001341104507</c:v>
                </c:pt>
                <c:pt idx="18">
                  <c:v>-1.5000002458691597</c:v>
                </c:pt>
                <c:pt idx="19">
                  <c:v>-6.5000001341104507</c:v>
                </c:pt>
                <c:pt idx="20">
                  <c:v>-6.5000001341104507</c:v>
                </c:pt>
                <c:pt idx="21">
                  <c:v>12.500000186264515</c:v>
                </c:pt>
                <c:pt idx="22">
                  <c:v>5.4999999701976776</c:v>
                </c:pt>
                <c:pt idx="23">
                  <c:v>10.499999858438969</c:v>
                </c:pt>
                <c:pt idx="24">
                  <c:v>9.4999996945261955</c:v>
                </c:pt>
                <c:pt idx="25">
                  <c:v>-3.4999996423721313</c:v>
                </c:pt>
                <c:pt idx="26">
                  <c:v>3.4999996423721313</c:v>
                </c:pt>
                <c:pt idx="27">
                  <c:v>6.5000001341104507</c:v>
                </c:pt>
                <c:pt idx="28">
                  <c:v>-25.500000454485416</c:v>
                </c:pt>
                <c:pt idx="29">
                  <c:v>-6.5000001341104507</c:v>
                </c:pt>
                <c:pt idx="30">
                  <c:v>-1.5000002458691597</c:v>
                </c:pt>
                <c:pt idx="31">
                  <c:v>7.5000002980232239</c:v>
                </c:pt>
                <c:pt idx="32">
                  <c:v>2.4999994784593582</c:v>
                </c:pt>
                <c:pt idx="33">
                  <c:v>-24.500000290572643</c:v>
                </c:pt>
                <c:pt idx="34">
                  <c:v>-3.4999996423721313</c:v>
                </c:pt>
                <c:pt idx="35">
                  <c:v>-1.5000002458691597</c:v>
                </c:pt>
                <c:pt idx="36">
                  <c:v>6.5000001341104507</c:v>
                </c:pt>
                <c:pt idx="37">
                  <c:v>-5.4999999701976776</c:v>
                </c:pt>
                <c:pt idx="38">
                  <c:v>-31.500000506639481</c:v>
                </c:pt>
                <c:pt idx="39">
                  <c:v>-19.500000402331352</c:v>
                </c:pt>
                <c:pt idx="40">
                  <c:v>-17.500000074505806</c:v>
                </c:pt>
                <c:pt idx="41">
                  <c:v>-4.4999998062849045</c:v>
                </c:pt>
                <c:pt idx="42">
                  <c:v>-22.499999962747097</c:v>
                </c:pt>
                <c:pt idx="43">
                  <c:v>-13.500000350177288</c:v>
                </c:pt>
                <c:pt idx="44">
                  <c:v>-2.5000004097819328</c:v>
                </c:pt>
                <c:pt idx="45">
                  <c:v>-9.4999996945261955</c:v>
                </c:pt>
                <c:pt idx="46">
                  <c:v>-24.500000290572643</c:v>
                </c:pt>
                <c:pt idx="47">
                  <c:v>-18.500000238418579</c:v>
                </c:pt>
                <c:pt idx="48">
                  <c:v>-3.4999996423721313</c:v>
                </c:pt>
                <c:pt idx="49">
                  <c:v>4.4999998062849045</c:v>
                </c:pt>
                <c:pt idx="50">
                  <c:v>-18.500000238418579</c:v>
                </c:pt>
                <c:pt idx="51">
                  <c:v>-5.4999999701976776</c:v>
                </c:pt>
                <c:pt idx="52">
                  <c:v>0.50000008195638657</c:v>
                </c:pt>
                <c:pt idx="53">
                  <c:v>7.5000002980232239</c:v>
                </c:pt>
                <c:pt idx="54">
                  <c:v>5.4999999701976776</c:v>
                </c:pt>
                <c:pt idx="55">
                  <c:v>6.5000001341104507</c:v>
                </c:pt>
                <c:pt idx="56">
                  <c:v>-10.499999858438969</c:v>
                </c:pt>
                <c:pt idx="57">
                  <c:v>-16.499999910593033</c:v>
                </c:pt>
                <c:pt idx="58">
                  <c:v>-2.5000004097819328</c:v>
                </c:pt>
                <c:pt idx="59">
                  <c:v>-3.4999996423721313</c:v>
                </c:pt>
                <c:pt idx="60">
                  <c:v>-5.4999999701976776</c:v>
                </c:pt>
                <c:pt idx="61">
                  <c:v>-11.500000022351742</c:v>
                </c:pt>
                <c:pt idx="62">
                  <c:v>-30.500000342726707</c:v>
                </c:pt>
                <c:pt idx="63">
                  <c:v>0.50000008195638657</c:v>
                </c:pt>
                <c:pt idx="64">
                  <c:v>-14.500000514090061</c:v>
                </c:pt>
                <c:pt idx="65">
                  <c:v>-15.49999974668026</c:v>
                </c:pt>
                <c:pt idx="66">
                  <c:v>-34.500000067055225</c:v>
                </c:pt>
                <c:pt idx="67">
                  <c:v>-29.500000178813934</c:v>
                </c:pt>
                <c:pt idx="68">
                  <c:v>-16.499999910593033</c:v>
                </c:pt>
                <c:pt idx="69">
                  <c:v>-4.4999998062849045</c:v>
                </c:pt>
                <c:pt idx="70">
                  <c:v>-8.500000461935997</c:v>
                </c:pt>
                <c:pt idx="71">
                  <c:v>22.499999962747097</c:v>
                </c:pt>
                <c:pt idx="72">
                  <c:v>-9.4999996945261955</c:v>
                </c:pt>
                <c:pt idx="73">
                  <c:v>-15.49999974668026</c:v>
                </c:pt>
                <c:pt idx="74">
                  <c:v>-18.500000238418579</c:v>
                </c:pt>
                <c:pt idx="75">
                  <c:v>0.50000008195638657</c:v>
                </c:pt>
                <c:pt idx="76">
                  <c:v>-9.0000005438923836</c:v>
                </c:pt>
                <c:pt idx="77">
                  <c:v>-0.19999966025352478</c:v>
                </c:pt>
                <c:pt idx="78">
                  <c:v>0</c:v>
                </c:pt>
                <c:pt idx="79">
                  <c:v>-4.7000003978610039</c:v>
                </c:pt>
                <c:pt idx="80">
                  <c:v>11.599999852478504</c:v>
                </c:pt>
                <c:pt idx="81">
                  <c:v>5.4999999701976776</c:v>
                </c:pt>
                <c:pt idx="82">
                  <c:v>-5.4999999701976776</c:v>
                </c:pt>
                <c:pt idx="83">
                  <c:v>-10.499999858438969</c:v>
                </c:pt>
                <c:pt idx="84">
                  <c:v>-1.5000002458691597</c:v>
                </c:pt>
                <c:pt idx="85">
                  <c:v>-18.500000238418579</c:v>
                </c:pt>
                <c:pt idx="86">
                  <c:v>-13.60000018030405</c:v>
                </c:pt>
                <c:pt idx="87">
                  <c:v>1.0999999940395355</c:v>
                </c:pt>
                <c:pt idx="88">
                  <c:v>-4.4999998062849045</c:v>
                </c:pt>
                <c:pt idx="89">
                  <c:v>5.4999999701976776</c:v>
                </c:pt>
                <c:pt idx="90">
                  <c:v>-2.5000004097819328</c:v>
                </c:pt>
                <c:pt idx="91">
                  <c:v>-5.4999999701976776</c:v>
                </c:pt>
                <c:pt idx="92">
                  <c:v>8.4999995306134224</c:v>
                </c:pt>
                <c:pt idx="93">
                  <c:v>-4.7000003978610039</c:v>
                </c:pt>
                <c:pt idx="94">
                  <c:v>-1.6000000759959221</c:v>
                </c:pt>
                <c:pt idx="95">
                  <c:v>-16.499999910593033</c:v>
                </c:pt>
                <c:pt idx="96">
                  <c:v>-5.4999999701976776</c:v>
                </c:pt>
                <c:pt idx="97">
                  <c:v>-37.49999962747097</c:v>
                </c:pt>
                <c:pt idx="98">
                  <c:v>-9.4999996945261955</c:v>
                </c:pt>
                <c:pt idx="99">
                  <c:v>-14.700000174343586</c:v>
                </c:pt>
                <c:pt idx="100">
                  <c:v>-4.9000000581145287</c:v>
                </c:pt>
                <c:pt idx="101">
                  <c:v>-7.5000002980232239</c:v>
                </c:pt>
                <c:pt idx="102">
                  <c:v>15.49999974668026</c:v>
                </c:pt>
                <c:pt idx="103">
                  <c:v>-0.50000008195638657</c:v>
                </c:pt>
                <c:pt idx="104">
                  <c:v>-26.499999687075615</c:v>
                </c:pt>
                <c:pt idx="105">
                  <c:v>1.5000002458691597</c:v>
                </c:pt>
                <c:pt idx="106">
                  <c:v>-45.500000007450581</c:v>
                </c:pt>
                <c:pt idx="107">
                  <c:v>-4.4999998062849045</c:v>
                </c:pt>
                <c:pt idx="108">
                  <c:v>4.4999998062849045</c:v>
                </c:pt>
                <c:pt idx="109">
                  <c:v>1.5000002458691597</c:v>
                </c:pt>
                <c:pt idx="110">
                  <c:v>-13.500000350177288</c:v>
                </c:pt>
                <c:pt idx="111">
                  <c:v>12.500000186264515</c:v>
                </c:pt>
                <c:pt idx="112">
                  <c:v>-5.4999999701976776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385-43C5-9D2B-164E6A76C365}"/>
            </c:ext>
          </c:extLst>
        </c:ser>
        <c:ser>
          <c:idx val="1"/>
          <c:order val="1"/>
          <c:tx>
            <c:strRef>
              <c:f>'SVN-CV-19'!$V$8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385-43C5-9D2B-164E6A76C365}"/>
            </c:ext>
          </c:extLst>
        </c:ser>
        <c:ser>
          <c:idx val="2"/>
          <c:order val="2"/>
          <c:tx>
            <c:strRef>
              <c:f>'SVN-CV-19'!$W$8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385-43C5-9D2B-164E6A76C365}"/>
            </c:ext>
          </c:extLst>
        </c:ser>
        <c:axId val="133482368"/>
        <c:axId val="133493120"/>
      </c:scatterChart>
      <c:valAx>
        <c:axId val="1334823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493120"/>
        <c:crosses val="autoZero"/>
        <c:crossBetween val="midCat"/>
      </c:valAx>
      <c:valAx>
        <c:axId val="13349312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48236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SVN-CV-19-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38.842888476656377</c:v>
                </c:pt>
                <c:pt idx="2">
                  <c:v>10.943948215934389</c:v>
                </c:pt>
                <c:pt idx="3">
                  <c:v>2.5632006178790419</c:v>
                </c:pt>
                <c:pt idx="4">
                  <c:v>29.623470496418197</c:v>
                </c:pt>
                <c:pt idx="5">
                  <c:v>18.610212097133751</c:v>
                </c:pt>
                <c:pt idx="6">
                  <c:v>9.6695396788747576</c:v>
                </c:pt>
                <c:pt idx="7">
                  <c:v>20.879415511714424</c:v>
                </c:pt>
                <c:pt idx="8">
                  <c:v>4.2154478759168503</c:v>
                </c:pt>
                <c:pt idx="9">
                  <c:v>12.625767347833206</c:v>
                </c:pt>
                <c:pt idx="10">
                  <c:v>58.028786052563703</c:v>
                </c:pt>
                <c:pt idx="11">
                  <c:v>13.770257713087064</c:v>
                </c:pt>
                <c:pt idx="12">
                  <c:v>24.841296378090064</c:v>
                </c:pt>
                <c:pt idx="13">
                  <c:v>33.655608696597668</c:v>
                </c:pt>
                <c:pt idx="14">
                  <c:v>18.198076749394037</c:v>
                </c:pt>
                <c:pt idx="15">
                  <c:v>11.895377221696881</c:v>
                </c:pt>
                <c:pt idx="16">
                  <c:v>19.229404499542333</c:v>
                </c:pt>
                <c:pt idx="17">
                  <c:v>28.918852006919945</c:v>
                </c:pt>
                <c:pt idx="18">
                  <c:v>2.5826344570131976</c:v>
                </c:pt>
                <c:pt idx="19">
                  <c:v>22.002499904197787</c:v>
                </c:pt>
                <c:pt idx="20">
                  <c:v>14.431216235211672</c:v>
                </c:pt>
                <c:pt idx="21">
                  <c:v>28.96031775122615</c:v>
                </c:pt>
                <c:pt idx="22">
                  <c:v>19.154633927368156</c:v>
                </c:pt>
                <c:pt idx="23">
                  <c:v>28.471213468573026</c:v>
                </c:pt>
                <c:pt idx="24">
                  <c:v>22.514439681708353</c:v>
                </c:pt>
                <c:pt idx="25">
                  <c:v>18.201648210995302</c:v>
                </c:pt>
                <c:pt idx="26">
                  <c:v>14.090422180413924</c:v>
                </c:pt>
                <c:pt idx="27">
                  <c:v>16.234223147167377</c:v>
                </c:pt>
                <c:pt idx="28">
                  <c:v>57.799221643745852</c:v>
                </c:pt>
                <c:pt idx="29">
                  <c:v>19.375758101332696</c:v>
                </c:pt>
                <c:pt idx="30">
                  <c:v>3.6510273664343096</c:v>
                </c:pt>
                <c:pt idx="31">
                  <c:v>19.947431031141527</c:v>
                </c:pt>
                <c:pt idx="32">
                  <c:v>33.070379455075027</c:v>
                </c:pt>
                <c:pt idx="33">
                  <c:v>60.67116295557198</c:v>
                </c:pt>
                <c:pt idx="34">
                  <c:v>9.087353712373643</c:v>
                </c:pt>
                <c:pt idx="35">
                  <c:v>15.9793617187304</c:v>
                </c:pt>
                <c:pt idx="36">
                  <c:v>15.026975822568607</c:v>
                </c:pt>
                <c:pt idx="37">
                  <c:v>16.545089888734474</c:v>
                </c:pt>
                <c:pt idx="38">
                  <c:v>68.891291406380816</c:v>
                </c:pt>
                <c:pt idx="39">
                  <c:v>49.294827481715544</c:v>
                </c:pt>
                <c:pt idx="40">
                  <c:v>36.094736505769283</c:v>
                </c:pt>
                <c:pt idx="41">
                  <c:v>5.2316343807052208</c:v>
                </c:pt>
                <c:pt idx="42">
                  <c:v>48.625404859836813</c:v>
                </c:pt>
                <c:pt idx="43">
                  <c:v>25.195436288885009</c:v>
                </c:pt>
                <c:pt idx="44">
                  <c:v>9.2336342837303729</c:v>
                </c:pt>
                <c:pt idx="45">
                  <c:v>19.590303570086778</c:v>
                </c:pt>
                <c:pt idx="46">
                  <c:v>53.525601460290162</c:v>
                </c:pt>
                <c:pt idx="47">
                  <c:v>35.155369555604729</c:v>
                </c:pt>
                <c:pt idx="48">
                  <c:v>15.954309662569825</c:v>
                </c:pt>
                <c:pt idx="49">
                  <c:v>19.615555004999003</c:v>
                </c:pt>
                <c:pt idx="50">
                  <c:v>41.556467729245057</c:v>
                </c:pt>
                <c:pt idx="51">
                  <c:v>16.908577703250469</c:v>
                </c:pt>
                <c:pt idx="52">
                  <c:v>13.074402475483319</c:v>
                </c:pt>
                <c:pt idx="53">
                  <c:v>15.882695131535415</c:v>
                </c:pt>
                <c:pt idx="54">
                  <c:v>21.686401259225214</c:v>
                </c:pt>
                <c:pt idx="55">
                  <c:v>22.972374776671721</c:v>
                </c:pt>
                <c:pt idx="56">
                  <c:v>17.167702137317871</c:v>
                </c:pt>
                <c:pt idx="57">
                  <c:v>40.749723885845881</c:v>
                </c:pt>
                <c:pt idx="58">
                  <c:v>2.5396854262116149</c:v>
                </c:pt>
                <c:pt idx="59">
                  <c:v>7.1519226440062811</c:v>
                </c:pt>
                <c:pt idx="60">
                  <c:v>11.782614287694917</c:v>
                </c:pt>
                <c:pt idx="61">
                  <c:v>22.353970547604696</c:v>
                </c:pt>
                <c:pt idx="62">
                  <c:v>69.590660415198514</c:v>
                </c:pt>
                <c:pt idx="63">
                  <c:v>26.175179094427222</c:v>
                </c:pt>
                <c:pt idx="64">
                  <c:v>35.878963385253449</c:v>
                </c:pt>
                <c:pt idx="65">
                  <c:v>32.009217271814052</c:v>
                </c:pt>
                <c:pt idx="66">
                  <c:v>71.657379263088032</c:v>
                </c:pt>
                <c:pt idx="67">
                  <c:v>65.472589777790205</c:v>
                </c:pt>
                <c:pt idx="68">
                  <c:v>39.274673738366438</c:v>
                </c:pt>
                <c:pt idx="69">
                  <c:v>11.39956128729947</c:v>
                </c:pt>
                <c:pt idx="70">
                  <c:v>31.945422338813046</c:v>
                </c:pt>
                <c:pt idx="71">
                  <c:v>55.124041951386751</c:v>
                </c:pt>
                <c:pt idx="72">
                  <c:v>19.653752672291336</c:v>
                </c:pt>
                <c:pt idx="73">
                  <c:v>29.598986314832903</c:v>
                </c:pt>
                <c:pt idx="74">
                  <c:v>45.608113386791729</c:v>
                </c:pt>
                <c:pt idx="75">
                  <c:v>19.133478513568086</c:v>
                </c:pt>
                <c:pt idx="76">
                  <c:v>21.924643877064625</c:v>
                </c:pt>
                <c:pt idx="77">
                  <c:v>14.252017396188686</c:v>
                </c:pt>
                <c:pt idx="78">
                  <c:v>39.959229217605049</c:v>
                </c:pt>
                <c:pt idx="79">
                  <c:v>19.188277758528944</c:v>
                </c:pt>
                <c:pt idx="80">
                  <c:v>21.863211040258996</c:v>
                </c:pt>
                <c:pt idx="81">
                  <c:v>14.1961262341524</c:v>
                </c:pt>
                <c:pt idx="82">
                  <c:v>10.559356011394724</c:v>
                </c:pt>
                <c:pt idx="83">
                  <c:v>25.087646288612572</c:v>
                </c:pt>
                <c:pt idx="84">
                  <c:v>11.8110118449419</c:v>
                </c:pt>
                <c:pt idx="85">
                  <c:v>34.006764175247021</c:v>
                </c:pt>
                <c:pt idx="86">
                  <c:v>30.076735280196981</c:v>
                </c:pt>
                <c:pt idx="87">
                  <c:v>7.2842295510617028</c:v>
                </c:pt>
                <c:pt idx="88">
                  <c:v>9.5488218134501199</c:v>
                </c:pt>
                <c:pt idx="89">
                  <c:v>20.705071865955105</c:v>
                </c:pt>
                <c:pt idx="90">
                  <c:v>14.817894656939387</c:v>
                </c:pt>
                <c:pt idx="91">
                  <c:v>20.93274944779229</c:v>
                </c:pt>
                <c:pt idx="92">
                  <c:v>25.969597470143576</c:v>
                </c:pt>
                <c:pt idx="93">
                  <c:v>18.770721987317895</c:v>
                </c:pt>
                <c:pt idx="94">
                  <c:v>2.9120440000726799</c:v>
                </c:pt>
                <c:pt idx="95">
                  <c:v>38.365348891120021</c:v>
                </c:pt>
                <c:pt idx="96">
                  <c:v>21.504650648758371</c:v>
                </c:pt>
                <c:pt idx="97">
                  <c:v>82.989216001561175</c:v>
                </c:pt>
                <c:pt idx="98">
                  <c:v>26.913751005154182</c:v>
                </c:pt>
                <c:pt idx="99">
                  <c:v>38.515711138927635</c:v>
                </c:pt>
                <c:pt idx="100">
                  <c:v>9.1405689392290164</c:v>
                </c:pt>
                <c:pt idx="101">
                  <c:v>22.043139636534288</c:v>
                </c:pt>
                <c:pt idx="102">
                  <c:v>37.949703478314383</c:v>
                </c:pt>
                <c:pt idx="103">
                  <c:v>20.194553721049907</c:v>
                </c:pt>
                <c:pt idx="104">
                  <c:v>57.536944488048363</c:v>
                </c:pt>
                <c:pt idx="105">
                  <c:v>19.066462724648151</c:v>
                </c:pt>
                <c:pt idx="106">
                  <c:v>96.620753469474707</c:v>
                </c:pt>
                <c:pt idx="107">
                  <c:v>15.799367026396428</c:v>
                </c:pt>
                <c:pt idx="108">
                  <c:v>14.667651441169617</c:v>
                </c:pt>
                <c:pt idx="109">
                  <c:v>23.624140211044249</c:v>
                </c:pt>
                <c:pt idx="110">
                  <c:v>38.829499225106737</c:v>
                </c:pt>
                <c:pt idx="111">
                  <c:v>38.869654035134296</c:v>
                </c:pt>
                <c:pt idx="112">
                  <c:v>30.024989589985712</c:v>
                </c:pt>
                <c:pt idx="113">
                  <c:v>58.944465353953724</c:v>
                </c:pt>
                <c:pt idx="114">
                  <c:v>17.457662841102536</c:v>
                </c:pt>
                <c:pt idx="115">
                  <c:v>49.613304473927037</c:v>
                </c:pt>
                <c:pt idx="116">
                  <c:v>27.064921936430267</c:v>
                </c:pt>
                <c:pt idx="117">
                  <c:v>61.117346337899868</c:v>
                </c:pt>
                <c:pt idx="118">
                  <c:v>39.592676077077726</c:v>
                </c:pt>
                <c:pt idx="119">
                  <c:v>20.531926448043038</c:v>
                </c:pt>
                <c:pt idx="120">
                  <c:v>39.380578922195802</c:v>
                </c:pt>
                <c:pt idx="121">
                  <c:v>49.498484671432543</c:v>
                </c:pt>
                <c:pt idx="122">
                  <c:v>23.236609046140281</c:v>
                </c:pt>
                <c:pt idx="123">
                  <c:v>27.96748122841835</c:v>
                </c:pt>
                <c:pt idx="124">
                  <c:v>8.2030483230323998</c:v>
                </c:pt>
                <c:pt idx="125">
                  <c:v>25.496862549313942</c:v>
                </c:pt>
                <c:pt idx="126">
                  <c:v>28.83574172180035</c:v>
                </c:pt>
                <c:pt idx="127">
                  <c:v>26.605638504075532</c:v>
                </c:pt>
                <c:pt idx="128">
                  <c:v>17.429572622307401</c:v>
                </c:pt>
                <c:pt idx="129">
                  <c:v>32.179185697960996</c:v>
                </c:pt>
                <c:pt idx="130">
                  <c:v>29.545388762802958</c:v>
                </c:pt>
                <c:pt idx="131">
                  <c:v>14.774978765791584</c:v>
                </c:pt>
                <c:pt idx="132">
                  <c:v>56.991753866213351</c:v>
                </c:pt>
                <c:pt idx="133">
                  <c:v>29.636126501298268</c:v>
                </c:pt>
                <c:pt idx="134">
                  <c:v>44.704921405001024</c:v>
                </c:pt>
                <c:pt idx="135">
                  <c:v>21.74304484483126</c:v>
                </c:pt>
                <c:pt idx="136">
                  <c:v>46.883472611186654</c:v>
                </c:pt>
                <c:pt idx="137">
                  <c:v>22.01045210844741</c:v>
                </c:pt>
                <c:pt idx="138">
                  <c:v>73.489795254670781</c:v>
                </c:pt>
                <c:pt idx="139">
                  <c:v>9.1109822483486784</c:v>
                </c:pt>
                <c:pt idx="140">
                  <c:v>58.81955466106983</c:v>
                </c:pt>
                <c:pt idx="141">
                  <c:v>52.0604459045379</c:v>
                </c:pt>
                <c:pt idx="142">
                  <c:v>28.864684309125245</c:v>
                </c:pt>
                <c:pt idx="143">
                  <c:v>26.826293040412779</c:v>
                </c:pt>
                <c:pt idx="144">
                  <c:v>37.932176223608636</c:v>
                </c:pt>
                <c:pt idx="145">
                  <c:v>24.713154339935311</c:v>
                </c:pt>
                <c:pt idx="146">
                  <c:v>16.393596185188773</c:v>
                </c:pt>
                <c:pt idx="147">
                  <c:v>31.060424912682908</c:v>
                </c:pt>
                <c:pt idx="148">
                  <c:v>33.737516184374918</c:v>
                </c:pt>
                <c:pt idx="149">
                  <c:v>4.5934737100011773</c:v>
                </c:pt>
                <c:pt idx="150">
                  <c:v>33.575288747816479</c:v>
                </c:pt>
                <c:pt idx="151">
                  <c:v>31.04480619584719</c:v>
                </c:pt>
                <c:pt idx="152">
                  <c:v>31.300159867970262</c:v>
                </c:pt>
                <c:pt idx="153">
                  <c:v>26.731629207337392</c:v>
                </c:pt>
                <c:pt idx="154">
                  <c:v>16.180852809659132</c:v>
                </c:pt>
                <c:pt idx="155">
                  <c:v>9.0055538072512746</c:v>
                </c:pt>
                <c:pt idx="156">
                  <c:v>8.9448309774913781</c:v>
                </c:pt>
                <c:pt idx="157">
                  <c:v>19.414685103803901</c:v>
                </c:pt>
                <c:pt idx="158">
                  <c:v>38.645180690937352</c:v>
                </c:pt>
                <c:pt idx="159">
                  <c:v>11.407891885749303</c:v>
                </c:pt>
                <c:pt idx="160">
                  <c:v>15.990622269052601</c:v>
                </c:pt>
                <c:pt idx="161">
                  <c:v>28.044607419970962</c:v>
                </c:pt>
                <c:pt idx="162">
                  <c:v>43.604816217525851</c:v>
                </c:pt>
                <c:pt idx="163">
                  <c:v>52.828022752637423</c:v>
                </c:pt>
                <c:pt idx="164">
                  <c:v>4.3737855020166441</c:v>
                </c:pt>
                <c:pt idx="165">
                  <c:v>15.921369333474411</c:v>
                </c:pt>
                <c:pt idx="166">
                  <c:v>45.912416711396865</c:v>
                </c:pt>
                <c:pt idx="167">
                  <c:v>36.203176678951571</c:v>
                </c:pt>
                <c:pt idx="168">
                  <c:v>11.363538121569016</c:v>
                </c:pt>
                <c:pt idx="169">
                  <c:v>8.5311195073686044</c:v>
                </c:pt>
                <c:pt idx="170">
                  <c:v>29.313989893848522</c:v>
                </c:pt>
                <c:pt idx="171">
                  <c:v>10.406728468150998</c:v>
                </c:pt>
                <c:pt idx="172">
                  <c:v>6.2561969285910299</c:v>
                </c:pt>
                <c:pt idx="173">
                  <c:v>38.176694355881956</c:v>
                </c:pt>
                <c:pt idx="174">
                  <c:v>13.252169710184097</c:v>
                </c:pt>
                <c:pt idx="175">
                  <c:v>17.033496372606326</c:v>
                </c:pt>
                <c:pt idx="176">
                  <c:v>49.484745197043409</c:v>
                </c:pt>
                <c:pt idx="177">
                  <c:v>43.991931151034166</c:v>
                </c:pt>
                <c:pt idx="178">
                  <c:v>55.927989328472869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27F-4594-BD5D-F8792A76CE60}"/>
            </c:ext>
          </c:extLst>
        </c:ser>
        <c:ser>
          <c:idx val="1"/>
          <c:order val="1"/>
          <c:tx>
            <c:strRef>
              <c:f>'SVN-CV-19'!$V$8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27F-4594-BD5D-F8792A76CE60}"/>
            </c:ext>
          </c:extLst>
        </c:ser>
        <c:ser>
          <c:idx val="2"/>
          <c:order val="2"/>
          <c:tx>
            <c:strRef>
              <c:f>'SVN-CV-19'!$W$8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'SVN-CV-19'!$B$9:$B$121</c:f>
              <c:numCache>
                <c:formatCode>dd/mm/yyyy</c:formatCode>
                <c:ptCount val="113"/>
                <c:pt idx="0">
                  <c:v>45684</c:v>
                </c:pt>
                <c:pt idx="1">
                  <c:v>45686</c:v>
                </c:pt>
                <c:pt idx="2">
                  <c:v>45687</c:v>
                </c:pt>
                <c:pt idx="3">
                  <c:v>45688</c:v>
                </c:pt>
                <c:pt idx="4">
                  <c:v>45691</c:v>
                </c:pt>
                <c:pt idx="5">
                  <c:v>45692</c:v>
                </c:pt>
                <c:pt idx="6">
                  <c:v>45693</c:v>
                </c:pt>
                <c:pt idx="7">
                  <c:v>45694</c:v>
                </c:pt>
                <c:pt idx="8">
                  <c:v>45695</c:v>
                </c:pt>
                <c:pt idx="9">
                  <c:v>45696</c:v>
                </c:pt>
                <c:pt idx="10">
                  <c:v>45698</c:v>
                </c:pt>
                <c:pt idx="11">
                  <c:v>45699</c:v>
                </c:pt>
                <c:pt idx="12">
                  <c:v>45700</c:v>
                </c:pt>
                <c:pt idx="13">
                  <c:v>45701</c:v>
                </c:pt>
                <c:pt idx="14">
                  <c:v>45702</c:v>
                </c:pt>
                <c:pt idx="15">
                  <c:v>45705</c:v>
                </c:pt>
                <c:pt idx="16">
                  <c:v>45706</c:v>
                </c:pt>
                <c:pt idx="17">
                  <c:v>45707</c:v>
                </c:pt>
                <c:pt idx="18">
                  <c:v>45708</c:v>
                </c:pt>
                <c:pt idx="19">
                  <c:v>45709</c:v>
                </c:pt>
                <c:pt idx="20">
                  <c:v>45712</c:v>
                </c:pt>
                <c:pt idx="21">
                  <c:v>45714</c:v>
                </c:pt>
                <c:pt idx="22">
                  <c:v>45715</c:v>
                </c:pt>
                <c:pt idx="23">
                  <c:v>45717</c:v>
                </c:pt>
                <c:pt idx="24">
                  <c:v>45719</c:v>
                </c:pt>
                <c:pt idx="25">
                  <c:v>45720</c:v>
                </c:pt>
                <c:pt idx="26">
                  <c:v>45721</c:v>
                </c:pt>
                <c:pt idx="27">
                  <c:v>45722</c:v>
                </c:pt>
                <c:pt idx="28">
                  <c:v>45724</c:v>
                </c:pt>
                <c:pt idx="29">
                  <c:v>45726</c:v>
                </c:pt>
                <c:pt idx="30">
                  <c:v>45727</c:v>
                </c:pt>
                <c:pt idx="31">
                  <c:v>45729</c:v>
                </c:pt>
                <c:pt idx="32">
                  <c:v>45730</c:v>
                </c:pt>
                <c:pt idx="33">
                  <c:v>45731</c:v>
                </c:pt>
                <c:pt idx="34">
                  <c:v>45733</c:v>
                </c:pt>
                <c:pt idx="35">
                  <c:v>45734</c:v>
                </c:pt>
                <c:pt idx="36">
                  <c:v>45735</c:v>
                </c:pt>
                <c:pt idx="37">
                  <c:v>45736</c:v>
                </c:pt>
                <c:pt idx="38">
                  <c:v>45737</c:v>
                </c:pt>
                <c:pt idx="39">
                  <c:v>45738</c:v>
                </c:pt>
                <c:pt idx="40">
                  <c:v>45740</c:v>
                </c:pt>
                <c:pt idx="41">
                  <c:v>45741</c:v>
                </c:pt>
                <c:pt idx="42">
                  <c:v>45742</c:v>
                </c:pt>
                <c:pt idx="43">
                  <c:v>45743</c:v>
                </c:pt>
                <c:pt idx="44">
                  <c:v>45744</c:v>
                </c:pt>
                <c:pt idx="45">
                  <c:v>45744</c:v>
                </c:pt>
                <c:pt idx="46">
                  <c:v>45745</c:v>
                </c:pt>
                <c:pt idx="47">
                  <c:v>45747</c:v>
                </c:pt>
                <c:pt idx="48">
                  <c:v>45748</c:v>
                </c:pt>
                <c:pt idx="49">
                  <c:v>45749</c:v>
                </c:pt>
                <c:pt idx="50">
                  <c:v>45750</c:v>
                </c:pt>
                <c:pt idx="51">
                  <c:v>45751</c:v>
                </c:pt>
                <c:pt idx="52">
                  <c:v>45752</c:v>
                </c:pt>
                <c:pt idx="53">
                  <c:v>45754</c:v>
                </c:pt>
                <c:pt idx="54">
                  <c:v>45756</c:v>
                </c:pt>
                <c:pt idx="55">
                  <c:v>45757</c:v>
                </c:pt>
                <c:pt idx="56">
                  <c:v>45758</c:v>
                </c:pt>
                <c:pt idx="57">
                  <c:v>45761</c:v>
                </c:pt>
                <c:pt idx="58">
                  <c:v>45762</c:v>
                </c:pt>
                <c:pt idx="59">
                  <c:v>45763</c:v>
                </c:pt>
                <c:pt idx="60">
                  <c:v>45764</c:v>
                </c:pt>
                <c:pt idx="61">
                  <c:v>45766</c:v>
                </c:pt>
                <c:pt idx="62">
                  <c:v>45768</c:v>
                </c:pt>
                <c:pt idx="63">
                  <c:v>45769</c:v>
                </c:pt>
                <c:pt idx="64">
                  <c:v>45770</c:v>
                </c:pt>
                <c:pt idx="65">
                  <c:v>45771</c:v>
                </c:pt>
                <c:pt idx="66">
                  <c:v>45773</c:v>
                </c:pt>
                <c:pt idx="67">
                  <c:v>45775</c:v>
                </c:pt>
                <c:pt idx="68">
                  <c:v>45776</c:v>
                </c:pt>
                <c:pt idx="69">
                  <c:v>45777</c:v>
                </c:pt>
                <c:pt idx="70">
                  <c:v>45779</c:v>
                </c:pt>
                <c:pt idx="71">
                  <c:v>45780</c:v>
                </c:pt>
                <c:pt idx="72">
                  <c:v>45782</c:v>
                </c:pt>
                <c:pt idx="73">
                  <c:v>45783</c:v>
                </c:pt>
                <c:pt idx="74">
                  <c:v>45785</c:v>
                </c:pt>
                <c:pt idx="75">
                  <c:v>45786</c:v>
                </c:pt>
                <c:pt idx="76">
                  <c:v>45787</c:v>
                </c:pt>
                <c:pt idx="77">
                  <c:v>45787</c:v>
                </c:pt>
                <c:pt idx="78">
                  <c:v>45788</c:v>
                </c:pt>
                <c:pt idx="79">
                  <c:v>45788</c:v>
                </c:pt>
                <c:pt idx="80">
                  <c:v>45789</c:v>
                </c:pt>
                <c:pt idx="81">
                  <c:v>45790</c:v>
                </c:pt>
                <c:pt idx="82">
                  <c:v>45791</c:v>
                </c:pt>
                <c:pt idx="83">
                  <c:v>45791</c:v>
                </c:pt>
                <c:pt idx="84">
                  <c:v>45792</c:v>
                </c:pt>
                <c:pt idx="85">
                  <c:v>45792</c:v>
                </c:pt>
                <c:pt idx="86">
                  <c:v>45793</c:v>
                </c:pt>
                <c:pt idx="87">
                  <c:v>45793</c:v>
                </c:pt>
                <c:pt idx="88">
                  <c:v>45794</c:v>
                </c:pt>
                <c:pt idx="89">
                  <c:v>45794</c:v>
                </c:pt>
                <c:pt idx="90">
                  <c:v>45795</c:v>
                </c:pt>
                <c:pt idx="91">
                  <c:v>45796</c:v>
                </c:pt>
                <c:pt idx="92">
                  <c:v>45796</c:v>
                </c:pt>
                <c:pt idx="93">
                  <c:v>45797</c:v>
                </c:pt>
                <c:pt idx="94">
                  <c:v>45797</c:v>
                </c:pt>
                <c:pt idx="95">
                  <c:v>45798</c:v>
                </c:pt>
                <c:pt idx="96">
                  <c:v>45798</c:v>
                </c:pt>
                <c:pt idx="97">
                  <c:v>45799</c:v>
                </c:pt>
                <c:pt idx="98">
                  <c:v>45799</c:v>
                </c:pt>
                <c:pt idx="99">
                  <c:v>45800</c:v>
                </c:pt>
                <c:pt idx="100">
                  <c:v>45800</c:v>
                </c:pt>
                <c:pt idx="101">
                  <c:v>45801</c:v>
                </c:pt>
                <c:pt idx="102">
                  <c:v>45801</c:v>
                </c:pt>
                <c:pt idx="103">
                  <c:v>45802</c:v>
                </c:pt>
                <c:pt idx="104">
                  <c:v>45802</c:v>
                </c:pt>
                <c:pt idx="105">
                  <c:v>45803</c:v>
                </c:pt>
                <c:pt idx="106">
                  <c:v>45803</c:v>
                </c:pt>
                <c:pt idx="107">
                  <c:v>45804</c:v>
                </c:pt>
                <c:pt idx="108">
                  <c:v>45804</c:v>
                </c:pt>
                <c:pt idx="109">
                  <c:v>45805</c:v>
                </c:pt>
                <c:pt idx="110">
                  <c:v>45805</c:v>
                </c:pt>
                <c:pt idx="111">
                  <c:v>45806</c:v>
                </c:pt>
                <c:pt idx="112">
                  <c:v>45806</c:v>
                </c:pt>
              </c:numCache>
            </c:numRef>
          </c:xVal>
          <c:yVal>
            <c:numRef>
              <c:f>'SVN-CV-19'!$W$9:$W$123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27F-4594-BD5D-F8792A76CE60}"/>
            </c:ext>
          </c:extLst>
        </c:ser>
        <c:axId val="133650688"/>
        <c:axId val="133661440"/>
      </c:scatterChart>
      <c:valAx>
        <c:axId val="1336506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661440"/>
        <c:crosses val="autoZero"/>
        <c:crossBetween val="midCat"/>
      </c:valAx>
      <c:valAx>
        <c:axId val="1336614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6506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SVN-CV-09 Deslocamento da</a:t>
            </a:r>
            <a:r>
              <a:rPr lang="en-US" baseline="0"/>
              <a:t> Cota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'SVN-CV-09'!$H$9:$H$121</c:f>
              <c:numCache>
                <c:formatCode>0</c:formatCode>
                <c:ptCount val="113"/>
                <c:pt idx="1">
                  <c:v>-20.199999999988449</c:v>
                </c:pt>
                <c:pt idx="2">
                  <c:v>4.2000000000115278</c:v>
                </c:pt>
                <c:pt idx="3">
                  <c:v>6.7000000000092541</c:v>
                </c:pt>
                <c:pt idx="4">
                  <c:v>-42.29999999999734</c:v>
                </c:pt>
                <c:pt idx="5">
                  <c:v>-13.199999999997658</c:v>
                </c:pt>
                <c:pt idx="6">
                  <c:v>-15.999999999991132</c:v>
                </c:pt>
                <c:pt idx="7">
                  <c:v>-27.799999999999159</c:v>
                </c:pt>
                <c:pt idx="8">
                  <c:v>-17.199999999988336</c:v>
                </c:pt>
                <c:pt idx="9">
                  <c:v>3.6000000000058208</c:v>
                </c:pt>
                <c:pt idx="10">
                  <c:v>-19.300000000001205</c:v>
                </c:pt>
                <c:pt idx="11">
                  <c:v>3.3999999999991815</c:v>
                </c:pt>
                <c:pt idx="12">
                  <c:v>-12.699999999995271</c:v>
                </c:pt>
                <c:pt idx="13">
                  <c:v>-15.399999999999636</c:v>
                </c:pt>
                <c:pt idx="14">
                  <c:v>-11.499999999998067</c:v>
                </c:pt>
                <c:pt idx="15">
                  <c:v>-11.499999999998067</c:v>
                </c:pt>
                <c:pt idx="16">
                  <c:v>-23.399999999995202</c:v>
                </c:pt>
                <c:pt idx="17">
                  <c:v>-15.499999999988745</c:v>
                </c:pt>
                <c:pt idx="18">
                  <c:v>-12.899999999987699</c:v>
                </c:pt>
                <c:pt idx="19">
                  <c:v>-27.299999999996771</c:v>
                </c:pt>
                <c:pt idx="20">
                  <c:v>-12.099999999989564</c:v>
                </c:pt>
                <c:pt idx="21">
                  <c:v>-16.199999999997772</c:v>
                </c:pt>
                <c:pt idx="22">
                  <c:v>-13.300000000000978</c:v>
                </c:pt>
                <c:pt idx="23">
                  <c:v>0.39999999999906777</c:v>
                </c:pt>
                <c:pt idx="24">
                  <c:v>-6.9999999999907914</c:v>
                </c:pt>
                <c:pt idx="25">
                  <c:v>-7.9999999999955662</c:v>
                </c:pt>
                <c:pt idx="26">
                  <c:v>-3.899999999987358</c:v>
                </c:pt>
                <c:pt idx="27">
                  <c:v>-0.29999999999574811</c:v>
                </c:pt>
                <c:pt idx="28">
                  <c:v>-18.499999999988859</c:v>
                </c:pt>
                <c:pt idx="29">
                  <c:v>-9.0000000000003411</c:v>
                </c:pt>
                <c:pt idx="30">
                  <c:v>-12.499999999988631</c:v>
                </c:pt>
                <c:pt idx="31">
                  <c:v>-6.9999999999907914</c:v>
                </c:pt>
                <c:pt idx="32">
                  <c:v>-19.499999999993634</c:v>
                </c:pt>
                <c:pt idx="33">
                  <c:v>-7.099999999994111</c:v>
                </c:pt>
                <c:pt idx="34">
                  <c:v>-15.199999999992997</c:v>
                </c:pt>
                <c:pt idx="35">
                  <c:v>5.0999999999987722</c:v>
                </c:pt>
                <c:pt idx="36">
                  <c:v>-0.90000000000145519</c:v>
                </c:pt>
                <c:pt idx="37">
                  <c:v>-3.9999999999906777</c:v>
                </c:pt>
                <c:pt idx="38">
                  <c:v>5.0999999999987722</c:v>
                </c:pt>
                <c:pt idx="39">
                  <c:v>-19.399999999990314</c:v>
                </c:pt>
                <c:pt idx="40">
                  <c:v>-9.0000000000003411</c:v>
                </c:pt>
                <c:pt idx="41">
                  <c:v>-22.399999999990428</c:v>
                </c:pt>
                <c:pt idx="42">
                  <c:v>-8.1999999999879947</c:v>
                </c:pt>
                <c:pt idx="43">
                  <c:v>-10.799999999989041</c:v>
                </c:pt>
                <c:pt idx="44">
                  <c:v>0.80000000001234639</c:v>
                </c:pt>
                <c:pt idx="45">
                  <c:v>-3.899999999987358</c:v>
                </c:pt>
                <c:pt idx="46">
                  <c:v>-10.799999999989041</c:v>
                </c:pt>
                <c:pt idx="47">
                  <c:v>3.5000000000025011</c:v>
                </c:pt>
                <c:pt idx="48">
                  <c:v>-11.699999999990496</c:v>
                </c:pt>
                <c:pt idx="49">
                  <c:v>-27.400000000000091</c:v>
                </c:pt>
                <c:pt idx="50">
                  <c:v>1.90000000000623</c:v>
                </c:pt>
                <c:pt idx="51">
                  <c:v>11.500000000012278</c:v>
                </c:pt>
                <c:pt idx="52">
                  <c:v>9.3000000000103</c:v>
                </c:pt>
                <c:pt idx="53">
                  <c:v>-32.499999999998863</c:v>
                </c:pt>
                <c:pt idx="54">
                  <c:v>-9.4999999999885176</c:v>
                </c:pt>
                <c:pt idx="55">
                  <c:v>2.2000000000019782</c:v>
                </c:pt>
                <c:pt idx="56">
                  <c:v>-39.099999999990587</c:v>
                </c:pt>
                <c:pt idx="57">
                  <c:v>-10.699999999999932</c:v>
                </c:pt>
                <c:pt idx="58">
                  <c:v>7.3000000000007503</c:v>
                </c:pt>
                <c:pt idx="59">
                  <c:v>-4.4999999999930651</c:v>
                </c:pt>
                <c:pt idx="60">
                  <c:v>-14.399999999994861</c:v>
                </c:pt>
                <c:pt idx="61">
                  <c:v>1.300000000000523</c:v>
                </c:pt>
                <c:pt idx="62">
                  <c:v>-21.199999999993224</c:v>
                </c:pt>
                <c:pt idx="63">
                  <c:v>-15.599999999992065</c:v>
                </c:pt>
                <c:pt idx="64">
                  <c:v>-12.999999999991019</c:v>
                </c:pt>
                <c:pt idx="65">
                  <c:v>23.700000000005161</c:v>
                </c:pt>
                <c:pt idx="66">
                  <c:v>-2.0999999999986585</c:v>
                </c:pt>
                <c:pt idx="67">
                  <c:v>-10.199999999997544</c:v>
                </c:pt>
                <c:pt idx="68">
                  <c:v>-7.3000000000007503</c:v>
                </c:pt>
                <c:pt idx="69">
                  <c:v>4.1000000000082082</c:v>
                </c:pt>
                <c:pt idx="70">
                  <c:v>-3.4999999999882903</c:v>
                </c:pt>
                <c:pt idx="71">
                  <c:v>-9.3999999999994088</c:v>
                </c:pt>
                <c:pt idx="72">
                  <c:v>-5.8999999999969077</c:v>
                </c:pt>
                <c:pt idx="73">
                  <c:v>-15.699999999995384</c:v>
                </c:pt>
                <c:pt idx="74">
                  <c:v>8.0999999999988859</c:v>
                </c:pt>
                <c:pt idx="75">
                  <c:v>-20.799999999994156</c:v>
                </c:pt>
                <c:pt idx="76">
                  <c:v>-18.099999999989791</c:v>
                </c:pt>
                <c:pt idx="77">
                  <c:v>-3.0000000000001137</c:v>
                </c:pt>
                <c:pt idx="78">
                  <c:v>-6.1999999999926558</c:v>
                </c:pt>
                <c:pt idx="79">
                  <c:v>-17.799999999994043</c:v>
                </c:pt>
                <c:pt idx="80">
                  <c:v>-4.9999999999954525</c:v>
                </c:pt>
                <c:pt idx="81">
                  <c:v>-18.699999999995498</c:v>
                </c:pt>
                <c:pt idx="82">
                  <c:v>7.0000000000050022</c:v>
                </c:pt>
                <c:pt idx="83">
                  <c:v>-45.400000000000773</c:v>
                </c:pt>
                <c:pt idx="84">
                  <c:v>-33.599999999992747</c:v>
                </c:pt>
                <c:pt idx="85">
                  <c:v>-10.399999999989973</c:v>
                </c:pt>
                <c:pt idx="86">
                  <c:v>1.0000000000047748</c:v>
                </c:pt>
                <c:pt idx="87">
                  <c:v>-9.0999999999894499</c:v>
                </c:pt>
                <c:pt idx="88">
                  <c:v>-1.7999999999886995</c:v>
                </c:pt>
                <c:pt idx="89">
                  <c:v>-6.7999999999983629</c:v>
                </c:pt>
                <c:pt idx="90">
                  <c:v>13.100000000008549</c:v>
                </c:pt>
                <c:pt idx="91">
                  <c:v>-29.899999999997817</c:v>
                </c:pt>
                <c:pt idx="92">
                  <c:v>-10.799999999989041</c:v>
                </c:pt>
                <c:pt idx="93">
                  <c:v>-16.099999999994452</c:v>
                </c:pt>
                <c:pt idx="94">
                  <c:v>6.8000000000125738</c:v>
                </c:pt>
                <c:pt idx="95">
                  <c:v>6.9000000000016826</c:v>
                </c:pt>
                <c:pt idx="96">
                  <c:v>-3.3999999999991815</c:v>
                </c:pt>
                <c:pt idx="97">
                  <c:v>0.50000000000238742</c:v>
                </c:pt>
                <c:pt idx="98">
                  <c:v>24.100000000004229</c:v>
                </c:pt>
                <c:pt idx="99">
                  <c:v>-10.599999999996612</c:v>
                </c:pt>
                <c:pt idx="100">
                  <c:v>2.3000000000052978</c:v>
                </c:pt>
                <c:pt idx="101">
                  <c:v>-9.6999999999951569</c:v>
                </c:pt>
                <c:pt idx="102">
                  <c:v>-31.399999999990769</c:v>
                </c:pt>
                <c:pt idx="103">
                  <c:v>-4.5999999999963848</c:v>
                </c:pt>
                <c:pt idx="104">
                  <c:v>-4.199999999997317</c:v>
                </c:pt>
                <c:pt idx="105">
                  <c:v>-8.0999999999988859</c:v>
                </c:pt>
                <c:pt idx="106">
                  <c:v>-16.899999999992588</c:v>
                </c:pt>
                <c:pt idx="107">
                  <c:v>-16.49999999999352</c:v>
                </c:pt>
                <c:pt idx="108">
                  <c:v>-8.6999999999903821</c:v>
                </c:pt>
                <c:pt idx="109">
                  <c:v>-10.99999999999568</c:v>
                </c:pt>
                <c:pt idx="110">
                  <c:v>3.3000000000100727</c:v>
                </c:pt>
                <c:pt idx="111">
                  <c:v>-0.19999999999242846</c:v>
                </c:pt>
                <c:pt idx="112">
                  <c:v>-5.8999999999969077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F67-471E-894E-5A85EC819AF1}"/>
            </c:ext>
          </c:extLst>
        </c:ser>
        <c:ser>
          <c:idx val="1"/>
          <c:order val="1"/>
          <c:tx>
            <c:strRef>
              <c:f>'SVN-CV-09'!$V$8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F67-471E-894E-5A85EC819AF1}"/>
            </c:ext>
          </c:extLst>
        </c:ser>
        <c:ser>
          <c:idx val="2"/>
          <c:order val="2"/>
          <c:tx>
            <c:strRef>
              <c:f>'SVN-CV-09'!$W$8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F67-471E-894E-5A85EC819AF1}"/>
            </c:ext>
          </c:extLst>
        </c:ser>
        <c:axId val="133995904"/>
        <c:axId val="134002560"/>
      </c:scatterChart>
      <c:valAx>
        <c:axId val="13399590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002560"/>
        <c:crosses val="autoZero"/>
        <c:crossBetween val="midCat"/>
      </c:valAx>
      <c:valAx>
        <c:axId val="13400256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99590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SVN-CV-09- Deslocamento da Coord Este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'SVN-CV-09'!$D$9:$D$187</c:f>
              <c:numCache>
                <c:formatCode>0</c:formatCode>
                <c:ptCount val="179"/>
                <c:pt idx="1">
                  <c:v>38.599999970756471</c:v>
                </c:pt>
                <c:pt idx="2">
                  <c:v>20.599999988917261</c:v>
                </c:pt>
                <c:pt idx="3">
                  <c:v>240.20000000018626</c:v>
                </c:pt>
                <c:pt idx="4">
                  <c:v>47.499999986030161</c:v>
                </c:pt>
                <c:pt idx="5">
                  <c:v>30.399999988730997</c:v>
                </c:pt>
                <c:pt idx="6">
                  <c:v>43.999999994412065</c:v>
                </c:pt>
                <c:pt idx="7">
                  <c:v>36.099999968428165</c:v>
                </c:pt>
                <c:pt idx="8">
                  <c:v>45.199999993201345</c:v>
                </c:pt>
                <c:pt idx="9">
                  <c:v>40.899999963585287</c:v>
                </c:pt>
                <c:pt idx="10">
                  <c:v>58.799999998882413</c:v>
                </c:pt>
                <c:pt idx="11">
                  <c:v>52.799999946728349</c:v>
                </c:pt>
                <c:pt idx="12">
                  <c:v>26.499999978113919</c:v>
                </c:pt>
                <c:pt idx="13">
                  <c:v>56.599999952595681</c:v>
                </c:pt>
                <c:pt idx="14">
                  <c:v>32.399999967310578</c:v>
                </c:pt>
                <c:pt idx="15">
                  <c:v>43.399999965913594</c:v>
                </c:pt>
                <c:pt idx="16">
                  <c:v>49.899999983608723</c:v>
                </c:pt>
                <c:pt idx="17">
                  <c:v>45.69999995874241</c:v>
                </c:pt>
                <c:pt idx="18">
                  <c:v>45.49999994924292</c:v>
                </c:pt>
                <c:pt idx="19">
                  <c:v>32.599999976810068</c:v>
                </c:pt>
                <c:pt idx="20">
                  <c:v>23.199999995995313</c:v>
                </c:pt>
                <c:pt idx="21">
                  <c:v>46.299999987240881</c:v>
                </c:pt>
                <c:pt idx="22">
                  <c:v>43.899999989662319</c:v>
                </c:pt>
                <c:pt idx="23">
                  <c:v>31.599999987520278</c:v>
                </c:pt>
                <c:pt idx="24">
                  <c:v>30.499999993480742</c:v>
                </c:pt>
                <c:pt idx="25">
                  <c:v>42.799999995622784</c:v>
                </c:pt>
                <c:pt idx="26">
                  <c:v>40.999999968335032</c:v>
                </c:pt>
                <c:pt idx="27">
                  <c:v>27.6999999769032</c:v>
                </c:pt>
                <c:pt idx="28">
                  <c:v>46.799999952781945</c:v>
                </c:pt>
                <c:pt idx="29">
                  <c:v>-1.1999999987892807</c:v>
                </c:pt>
                <c:pt idx="30">
                  <c:v>39.399999950546771</c:v>
                </c:pt>
                <c:pt idx="31">
                  <c:v>48.099999956320971</c:v>
                </c:pt>
                <c:pt idx="32">
                  <c:v>71.79999997606501</c:v>
                </c:pt>
                <c:pt idx="33">
                  <c:v>27.599999972153455</c:v>
                </c:pt>
                <c:pt idx="34">
                  <c:v>30.599999998230487</c:v>
                </c:pt>
                <c:pt idx="35">
                  <c:v>39.099999994505197</c:v>
                </c:pt>
                <c:pt idx="36">
                  <c:v>27.29999995790422</c:v>
                </c:pt>
                <c:pt idx="37">
                  <c:v>31.399999978020787</c:v>
                </c:pt>
                <c:pt idx="38">
                  <c:v>24.499999999534339</c:v>
                </c:pt>
                <c:pt idx="39">
                  <c:v>31.499999982770532</c:v>
                </c:pt>
                <c:pt idx="40">
                  <c:v>45.29999999795109</c:v>
                </c:pt>
                <c:pt idx="41">
                  <c:v>28.999999980442226</c:v>
                </c:pt>
                <c:pt idx="42">
                  <c:v>56.099999987054616</c:v>
                </c:pt>
                <c:pt idx="43">
                  <c:v>46.600000001490116</c:v>
                </c:pt>
                <c:pt idx="44">
                  <c:v>41.499999992083758</c:v>
                </c:pt>
                <c:pt idx="45">
                  <c:v>33.199999947100878</c:v>
                </c:pt>
                <c:pt idx="46">
                  <c:v>39.199999999254942</c:v>
                </c:pt>
                <c:pt idx="47">
                  <c:v>-9.4000000390224159</c:v>
                </c:pt>
                <c:pt idx="48">
                  <c:v>13.299999991431832</c:v>
                </c:pt>
                <c:pt idx="49">
                  <c:v>16.999999992549419</c:v>
                </c:pt>
                <c:pt idx="50">
                  <c:v>44.799999974202365</c:v>
                </c:pt>
                <c:pt idx="51">
                  <c:v>27.49999996740371</c:v>
                </c:pt>
                <c:pt idx="52">
                  <c:v>-17.00000005075708</c:v>
                </c:pt>
                <c:pt idx="53">
                  <c:v>8.2999999867752194</c:v>
                </c:pt>
                <c:pt idx="54">
                  <c:v>21.799999987706542</c:v>
                </c:pt>
                <c:pt idx="55">
                  <c:v>29.799999960232526</c:v>
                </c:pt>
                <c:pt idx="56">
                  <c:v>23.799999966286123</c:v>
                </c:pt>
                <c:pt idx="57">
                  <c:v>-23.400000005494803</c:v>
                </c:pt>
                <c:pt idx="58">
                  <c:v>-8.5000000544823706</c:v>
                </c:pt>
                <c:pt idx="59">
                  <c:v>3.2999999821186066</c:v>
                </c:pt>
                <c:pt idx="60">
                  <c:v>22.199999948497862</c:v>
                </c:pt>
                <c:pt idx="61">
                  <c:v>-1.1000000522471964</c:v>
                </c:pt>
                <c:pt idx="62">
                  <c:v>4.4999999809078872</c:v>
                </c:pt>
                <c:pt idx="63">
                  <c:v>37.799999990966171</c:v>
                </c:pt>
                <c:pt idx="64">
                  <c:v>18.299999996088445</c:v>
                </c:pt>
                <c:pt idx="65">
                  <c:v>-29.900000023189932</c:v>
                </c:pt>
                <c:pt idx="66">
                  <c:v>16.699999978300184</c:v>
                </c:pt>
                <c:pt idx="67">
                  <c:v>22.799999976996332</c:v>
                </c:pt>
                <c:pt idx="68">
                  <c:v>31.599999987520278</c:v>
                </c:pt>
                <c:pt idx="69">
                  <c:v>-3.0000000260770321</c:v>
                </c:pt>
                <c:pt idx="70">
                  <c:v>24.199999985285103</c:v>
                </c:pt>
                <c:pt idx="71">
                  <c:v>30.899999954272062</c:v>
                </c:pt>
                <c:pt idx="72">
                  <c:v>31.999999948311597</c:v>
                </c:pt>
                <c:pt idx="73">
                  <c:v>-34.0000000433065</c:v>
                </c:pt>
                <c:pt idx="74">
                  <c:v>42.499999981373549</c:v>
                </c:pt>
                <c:pt idx="75">
                  <c:v>47.099999967031181</c:v>
                </c:pt>
                <c:pt idx="76">
                  <c:v>5.5999999749474227</c:v>
                </c:pt>
                <c:pt idx="77">
                  <c:v>6.6999999689869583</c:v>
                </c:pt>
                <c:pt idx="78">
                  <c:v>35.499999998137355</c:v>
                </c:pt>
                <c:pt idx="79">
                  <c:v>40.999999968335032</c:v>
                </c:pt>
                <c:pt idx="80">
                  <c:v>31.099999963771552</c:v>
                </c:pt>
                <c:pt idx="81">
                  <c:v>7.999999972525984</c:v>
                </c:pt>
                <c:pt idx="82">
                  <c:v>-9.1000000247731805</c:v>
                </c:pt>
                <c:pt idx="83">
                  <c:v>32.099999953061342</c:v>
                </c:pt>
                <c:pt idx="84">
                  <c:v>20.299999974668026</c:v>
                </c:pt>
                <c:pt idx="85">
                  <c:v>15.299999970011413</c:v>
                </c:pt>
                <c:pt idx="86">
                  <c:v>-23.300000000745058</c:v>
                </c:pt>
                <c:pt idx="87">
                  <c:v>-13.400000054389238</c:v>
                </c:pt>
                <c:pt idx="88">
                  <c:v>2.0999999833293259</c:v>
                </c:pt>
                <c:pt idx="89">
                  <c:v>7.4999999487772584</c:v>
                </c:pt>
                <c:pt idx="90">
                  <c:v>14.299999980721623</c:v>
                </c:pt>
                <c:pt idx="91">
                  <c:v>78.799999959301203</c:v>
                </c:pt>
                <c:pt idx="92">
                  <c:v>14.699999999720603</c:v>
                </c:pt>
                <c:pt idx="93">
                  <c:v>14.799999946262687</c:v>
                </c:pt>
                <c:pt idx="94">
                  <c:v>7.0999999879859388</c:v>
                </c:pt>
                <c:pt idx="95">
                  <c:v>31.099999963771552</c:v>
                </c:pt>
                <c:pt idx="96">
                  <c:v>13.199999986682087</c:v>
                </c:pt>
                <c:pt idx="97">
                  <c:v>35.39999999338761</c:v>
                </c:pt>
                <c:pt idx="98">
                  <c:v>-34.299999999348074</c:v>
                </c:pt>
                <c:pt idx="99">
                  <c:v>28.699999966192991</c:v>
                </c:pt>
                <c:pt idx="100">
                  <c:v>39.199999999254942</c:v>
                </c:pt>
                <c:pt idx="101">
                  <c:v>31.299999973271042</c:v>
                </c:pt>
                <c:pt idx="102">
                  <c:v>23.300000000745058</c:v>
                </c:pt>
                <c:pt idx="103">
                  <c:v>20.999999949708581</c:v>
                </c:pt>
                <c:pt idx="104">
                  <c:v>28.29999994719401</c:v>
                </c:pt>
                <c:pt idx="105">
                  <c:v>-0.90000004274770617</c:v>
                </c:pt>
                <c:pt idx="106">
                  <c:v>1.2999999453313649</c:v>
                </c:pt>
                <c:pt idx="107">
                  <c:v>29.999999969732016</c:v>
                </c:pt>
                <c:pt idx="108">
                  <c:v>11.399999959394336</c:v>
                </c:pt>
                <c:pt idx="109">
                  <c:v>41.499999992083758</c:v>
                </c:pt>
                <c:pt idx="110">
                  <c:v>32.799999986309558</c:v>
                </c:pt>
                <c:pt idx="111">
                  <c:v>9.7999999998137355</c:v>
                </c:pt>
                <c:pt idx="112">
                  <c:v>47.399999981280416</c:v>
                </c:pt>
                <c:pt idx="113">
                  <c:v>18.1999999913387</c:v>
                </c:pt>
                <c:pt idx="114">
                  <c:v>36.19999997317791</c:v>
                </c:pt>
                <c:pt idx="115">
                  <c:v>-12.000000046100467</c:v>
                </c:pt>
                <c:pt idx="116">
                  <c:v>25.699999998323619</c:v>
                </c:pt>
                <c:pt idx="117">
                  <c:v>4.0999999619089067</c:v>
                </c:pt>
                <c:pt idx="118">
                  <c:v>-6.7000000271946192</c:v>
                </c:pt>
                <c:pt idx="119">
                  <c:v>-5.900000047404319</c:v>
                </c:pt>
                <c:pt idx="120">
                  <c:v>20.299999974668026</c:v>
                </c:pt>
                <c:pt idx="121">
                  <c:v>19.599999999627471</c:v>
                </c:pt>
                <c:pt idx="122">
                  <c:v>46.199999982491136</c:v>
                </c:pt>
                <c:pt idx="123">
                  <c:v>28.4999999566935</c:v>
                </c:pt>
                <c:pt idx="124">
                  <c:v>-23.500000010244548</c:v>
                </c:pt>
                <c:pt idx="125">
                  <c:v>29.299999994691461</c:v>
                </c:pt>
                <c:pt idx="126">
                  <c:v>-49.100000003818423</c:v>
                </c:pt>
                <c:pt idx="127">
                  <c:v>19.899999955669045</c:v>
                </c:pt>
                <c:pt idx="128">
                  <c:v>21.399999968707561</c:v>
                </c:pt>
                <c:pt idx="129">
                  <c:v>36.499999987427145</c:v>
                </c:pt>
                <c:pt idx="130">
                  <c:v>10.699999984353781</c:v>
                </c:pt>
                <c:pt idx="131">
                  <c:v>43.999999994412065</c:v>
                </c:pt>
                <c:pt idx="132">
                  <c:v>14.699999999720603</c:v>
                </c:pt>
                <c:pt idx="133">
                  <c:v>-15.400000032968819</c:v>
                </c:pt>
                <c:pt idx="134">
                  <c:v>30.499999993480742</c:v>
                </c:pt>
                <c:pt idx="135">
                  <c:v>-26.000000012572855</c:v>
                </c:pt>
                <c:pt idx="136">
                  <c:v>26.199999963864684</c:v>
                </c:pt>
                <c:pt idx="137">
                  <c:v>-15.000000013969839</c:v>
                </c:pt>
                <c:pt idx="138">
                  <c:v>-0.40000001899898052</c:v>
                </c:pt>
                <c:pt idx="139">
                  <c:v>2.5999999488703907</c:v>
                </c:pt>
                <c:pt idx="140">
                  <c:v>-0.40000001899898052</c:v>
                </c:pt>
                <c:pt idx="141">
                  <c:v>-19.300000043585896</c:v>
                </c:pt>
                <c:pt idx="142">
                  <c:v>19.599999999627471</c:v>
                </c:pt>
                <c:pt idx="143">
                  <c:v>34.699999960139394</c:v>
                </c:pt>
                <c:pt idx="144">
                  <c:v>11.199999949894845</c:v>
                </c:pt>
                <c:pt idx="145">
                  <c:v>52.199999976437539</c:v>
                </c:pt>
                <c:pt idx="146">
                  <c:v>4.8999999999068677</c:v>
                </c:pt>
                <c:pt idx="147">
                  <c:v>32.599999976810068</c:v>
                </c:pt>
                <c:pt idx="148">
                  <c:v>18.099999986588955</c:v>
                </c:pt>
                <c:pt idx="149">
                  <c:v>3.4999999916180968</c:v>
                </c:pt>
                <c:pt idx="150">
                  <c:v>26.499999978113919</c:v>
                </c:pt>
                <c:pt idx="151">
                  <c:v>14.099999971222132</c:v>
                </c:pt>
                <c:pt idx="152">
                  <c:v>4.5999999856576324</c:v>
                </c:pt>
                <c:pt idx="153">
                  <c:v>33.199999947100878</c:v>
                </c:pt>
                <c:pt idx="154">
                  <c:v>-16.300000017508864</c:v>
                </c:pt>
                <c:pt idx="155">
                  <c:v>22.999999986495823</c:v>
                </c:pt>
                <c:pt idx="156">
                  <c:v>-5.5000000284053385</c:v>
                </c:pt>
                <c:pt idx="157">
                  <c:v>19.499999994877726</c:v>
                </c:pt>
                <c:pt idx="158">
                  <c:v>-40.300000051502138</c:v>
                </c:pt>
                <c:pt idx="159">
                  <c:v>48.599999980069697</c:v>
                </c:pt>
                <c:pt idx="160">
                  <c:v>3.3999999868683517</c:v>
                </c:pt>
                <c:pt idx="161">
                  <c:v>-15.899999998509884</c:v>
                </c:pt>
                <c:pt idx="162">
                  <c:v>22.699999972246587</c:v>
                </c:pt>
                <c:pt idx="163">
                  <c:v>26.099999959114939</c:v>
                </c:pt>
                <c:pt idx="164">
                  <c:v>13.399999996181577</c:v>
                </c:pt>
                <c:pt idx="165">
                  <c:v>34.499999950639904</c:v>
                </c:pt>
                <c:pt idx="166">
                  <c:v>52.700000000186265</c:v>
                </c:pt>
                <c:pt idx="167">
                  <c:v>1.8999999738298357</c:v>
                </c:pt>
                <c:pt idx="168">
                  <c:v>42.099999962374568</c:v>
                </c:pt>
                <c:pt idx="169">
                  <c:v>18.1999999913387</c:v>
                </c:pt>
                <c:pt idx="170">
                  <c:v>13.299999991431832</c:v>
                </c:pt>
                <c:pt idx="171">
                  <c:v>0</c:v>
                </c:pt>
                <c:pt idx="172">
                  <c:v>9.6999999950639904</c:v>
                </c:pt>
                <c:pt idx="173">
                  <c:v>27.89999998640269</c:v>
                </c:pt>
                <c:pt idx="174">
                  <c:v>14.399999985471368</c:v>
                </c:pt>
                <c:pt idx="175">
                  <c:v>30.099999974481761</c:v>
                </c:pt>
                <c:pt idx="176">
                  <c:v>30.099999974481761</c:v>
                </c:pt>
                <c:pt idx="177">
                  <c:v>18.59999995213002</c:v>
                </c:pt>
                <c:pt idx="178">
                  <c:v>17.20000000204891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5FC-4790-B208-69465971CAAC}"/>
            </c:ext>
          </c:extLst>
        </c:ser>
        <c:ser>
          <c:idx val="1"/>
          <c:order val="1"/>
          <c:tx>
            <c:strRef>
              <c:f>'SVN-CV-09'!$V$8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5FC-4790-B208-69465971CAAC}"/>
            </c:ext>
          </c:extLst>
        </c:ser>
        <c:ser>
          <c:idx val="2"/>
          <c:order val="2"/>
          <c:tx>
            <c:strRef>
              <c:f>'SVN-CV-09'!$W$8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5FC-4790-B208-69465971CAAC}"/>
            </c:ext>
          </c:extLst>
        </c:ser>
        <c:axId val="134275072"/>
        <c:axId val="134277376"/>
      </c:scatterChart>
      <c:valAx>
        <c:axId val="1342750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277376"/>
        <c:crosses val="autoZero"/>
        <c:crossBetween val="midCat"/>
      </c:valAx>
      <c:valAx>
        <c:axId val="13427737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27507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SVN-CV-09 Deslocamento da Coord Norte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'SVN-CV-09'!$F$9:$F$121</c:f>
              <c:numCache>
                <c:formatCode>0</c:formatCode>
                <c:ptCount val="113"/>
                <c:pt idx="1">
                  <c:v>28.599999845027924</c:v>
                </c:pt>
                <c:pt idx="2">
                  <c:v>18.199999816715717</c:v>
                </c:pt>
                <c:pt idx="3">
                  <c:v>196.89999986439943</c:v>
                </c:pt>
                <c:pt idx="4">
                  <c:v>35.699999891221523</c:v>
                </c:pt>
                <c:pt idx="5">
                  <c:v>24.899999611079693</c:v>
                </c:pt>
                <c:pt idx="6">
                  <c:v>36.599999293684959</c:v>
                </c:pt>
                <c:pt idx="7">
                  <c:v>26.999999769032001</c:v>
                </c:pt>
                <c:pt idx="8">
                  <c:v>35.299999639391899</c:v>
                </c:pt>
                <c:pt idx="9">
                  <c:v>34.69999972730875</c:v>
                </c:pt>
                <c:pt idx="10">
                  <c:v>46.600000001490116</c:v>
                </c:pt>
                <c:pt idx="11">
                  <c:v>43.999999761581421</c:v>
                </c:pt>
                <c:pt idx="12">
                  <c:v>19.299999810755253</c:v>
                </c:pt>
                <c:pt idx="13">
                  <c:v>42.799999937415123</c:v>
                </c:pt>
                <c:pt idx="14">
                  <c:v>27.699999511241913</c:v>
                </c:pt>
                <c:pt idx="15">
                  <c:v>35.399999469518661</c:v>
                </c:pt>
                <c:pt idx="16">
                  <c:v>37.899999879300594</c:v>
                </c:pt>
                <c:pt idx="17">
                  <c:v>34.899999387562275</c:v>
                </c:pt>
                <c:pt idx="18">
                  <c:v>37.899999879300594</c:v>
                </c:pt>
                <c:pt idx="19">
                  <c:v>23.599999956786633</c:v>
                </c:pt>
                <c:pt idx="20">
                  <c:v>65.599999390542507</c:v>
                </c:pt>
                <c:pt idx="21">
                  <c:v>38.599999621510506</c:v>
                </c:pt>
                <c:pt idx="22">
                  <c:v>36.899999715387821</c:v>
                </c:pt>
                <c:pt idx="23">
                  <c:v>23.89999944716692</c:v>
                </c:pt>
                <c:pt idx="24">
                  <c:v>23.89999944716692</c:v>
                </c:pt>
                <c:pt idx="25">
                  <c:v>32.899999991059303</c:v>
                </c:pt>
                <c:pt idx="26">
                  <c:v>34.899999387562275</c:v>
                </c:pt>
                <c:pt idx="27">
                  <c:v>23.89999944716692</c:v>
                </c:pt>
                <c:pt idx="28">
                  <c:v>35.899999551475048</c:v>
                </c:pt>
                <c:pt idx="29">
                  <c:v>-0.10000076144933701</c:v>
                </c:pt>
                <c:pt idx="30">
                  <c:v>27.899999171495438</c:v>
                </c:pt>
                <c:pt idx="31">
                  <c:v>41.899999603629112</c:v>
                </c:pt>
                <c:pt idx="32">
                  <c:v>58.59999917447567</c:v>
                </c:pt>
                <c:pt idx="33">
                  <c:v>22.599999792873859</c:v>
                </c:pt>
                <c:pt idx="34">
                  <c:v>23.599999956786633</c:v>
                </c:pt>
                <c:pt idx="35">
                  <c:v>32.899999991059303</c:v>
                </c:pt>
                <c:pt idx="36">
                  <c:v>22.899999283254147</c:v>
                </c:pt>
                <c:pt idx="37">
                  <c:v>21.899999119341373</c:v>
                </c:pt>
                <c:pt idx="38">
                  <c:v>17.899999395012856</c:v>
                </c:pt>
                <c:pt idx="39">
                  <c:v>17.899999395012856</c:v>
                </c:pt>
                <c:pt idx="40">
                  <c:v>29.899999499320984</c:v>
                </c:pt>
                <c:pt idx="41">
                  <c:v>10.899999178946018</c:v>
                </c:pt>
                <c:pt idx="42">
                  <c:v>37.899999879300594</c:v>
                </c:pt>
                <c:pt idx="43">
                  <c:v>28.899999335408211</c:v>
                </c:pt>
                <c:pt idx="44">
                  <c:v>25.899999774992466</c:v>
                </c:pt>
                <c:pt idx="45">
                  <c:v>17.899999395012856</c:v>
                </c:pt>
                <c:pt idx="46">
                  <c:v>22.899999283254147</c:v>
                </c:pt>
                <c:pt idx="47">
                  <c:v>-16.100000590085983</c:v>
                </c:pt>
                <c:pt idx="48">
                  <c:v>3.8999998942017555</c:v>
                </c:pt>
                <c:pt idx="49">
                  <c:v>4.899999126791954</c:v>
                </c:pt>
                <c:pt idx="50">
                  <c:v>30.899999663233757</c:v>
                </c:pt>
                <c:pt idx="51">
                  <c:v>18.899999558925629</c:v>
                </c:pt>
                <c:pt idx="52">
                  <c:v>-18.10000091791153</c:v>
                </c:pt>
                <c:pt idx="53">
                  <c:v>-5.1000006496906281</c:v>
                </c:pt>
                <c:pt idx="54">
                  <c:v>9.8999999463558197</c:v>
                </c:pt>
                <c:pt idx="55">
                  <c:v>16.899999231100082</c:v>
                </c:pt>
                <c:pt idx="56">
                  <c:v>6.8999994546175003</c:v>
                </c:pt>
                <c:pt idx="57">
                  <c:v>-28.100000694394112</c:v>
                </c:pt>
                <c:pt idx="58">
                  <c:v>-15.10000042617321</c:v>
                </c:pt>
                <c:pt idx="59">
                  <c:v>-8.1000002101063728</c:v>
                </c:pt>
                <c:pt idx="60">
                  <c:v>6.8999994546175003</c:v>
                </c:pt>
                <c:pt idx="61">
                  <c:v>-10.100000537931919</c:v>
                </c:pt>
                <c:pt idx="62">
                  <c:v>-9.100000374019146</c:v>
                </c:pt>
                <c:pt idx="63">
                  <c:v>19.899999722838402</c:v>
                </c:pt>
                <c:pt idx="64">
                  <c:v>2.8999997302889824</c:v>
                </c:pt>
                <c:pt idx="65">
                  <c:v>-32.10000041872263</c:v>
                </c:pt>
                <c:pt idx="66">
                  <c:v>1.8999995663762093</c:v>
                </c:pt>
                <c:pt idx="67">
                  <c:v>9.8999999463558197</c:v>
                </c:pt>
                <c:pt idx="68">
                  <c:v>13.899999670684338</c:v>
                </c:pt>
                <c:pt idx="69">
                  <c:v>-12.100000865757465</c:v>
                </c:pt>
                <c:pt idx="70">
                  <c:v>13.899999670684338</c:v>
                </c:pt>
                <c:pt idx="71">
                  <c:v>16.899999231100082</c:v>
                </c:pt>
                <c:pt idx="72">
                  <c:v>19.899999722838402</c:v>
                </c:pt>
                <c:pt idx="73">
                  <c:v>-39.100000634789467</c:v>
                </c:pt>
                <c:pt idx="74">
                  <c:v>26.899999938905239</c:v>
                </c:pt>
                <c:pt idx="75">
                  <c:v>25.899999774992466</c:v>
                </c:pt>
                <c:pt idx="76">
                  <c:v>-8.1000002101063728</c:v>
                </c:pt>
                <c:pt idx="77">
                  <c:v>-2.1000001579523087</c:v>
                </c:pt>
                <c:pt idx="78">
                  <c:v>18.899999558925629</c:v>
                </c:pt>
                <c:pt idx="79">
                  <c:v>20.899999886751175</c:v>
                </c:pt>
                <c:pt idx="80">
                  <c:v>16.899999231100082</c:v>
                </c:pt>
                <c:pt idx="81">
                  <c:v>-4.1000004857778549</c:v>
                </c:pt>
                <c:pt idx="82">
                  <c:v>-13.100000098347664</c:v>
                </c:pt>
                <c:pt idx="83">
                  <c:v>11.899999342858791</c:v>
                </c:pt>
                <c:pt idx="84">
                  <c:v>2.8999997302889824</c:v>
                </c:pt>
                <c:pt idx="85">
                  <c:v>2.8999997302889824</c:v>
                </c:pt>
                <c:pt idx="86">
                  <c:v>-29.100000858306885</c:v>
                </c:pt>
                <c:pt idx="87">
                  <c:v>-17.100000753998756</c:v>
                </c:pt>
                <c:pt idx="88">
                  <c:v>-3.1000003218650818</c:v>
                </c:pt>
                <c:pt idx="89">
                  <c:v>-0.10000076144933701</c:v>
                </c:pt>
                <c:pt idx="90">
                  <c:v>6.8999994546175003</c:v>
                </c:pt>
                <c:pt idx="91">
                  <c:v>50.899999216198921</c:v>
                </c:pt>
                <c:pt idx="92">
                  <c:v>2.8999997302889824</c:v>
                </c:pt>
                <c:pt idx="93">
                  <c:v>1.8999995663762093</c:v>
                </c:pt>
                <c:pt idx="94">
                  <c:v>-3.1000003218650818</c:v>
                </c:pt>
                <c:pt idx="95">
                  <c:v>16.399999149143696</c:v>
                </c:pt>
                <c:pt idx="96">
                  <c:v>2.4999994784593582</c:v>
                </c:pt>
                <c:pt idx="97">
                  <c:v>20.699999295175076</c:v>
                </c:pt>
                <c:pt idx="98">
                  <c:v>-30.400000512599945</c:v>
                </c:pt>
                <c:pt idx="99">
                  <c:v>15.899999998509884</c:v>
                </c:pt>
                <c:pt idx="100">
                  <c:v>27.299999259412289</c:v>
                </c:pt>
                <c:pt idx="101">
                  <c:v>17.899999395012856</c:v>
                </c:pt>
                <c:pt idx="102">
                  <c:v>7.8999996185302734</c:v>
                </c:pt>
                <c:pt idx="103">
                  <c:v>6.8999994546175003</c:v>
                </c:pt>
                <c:pt idx="104">
                  <c:v>14.899999834597111</c:v>
                </c:pt>
                <c:pt idx="105">
                  <c:v>-11.100000701844692</c:v>
                </c:pt>
                <c:pt idx="106">
                  <c:v>-8.6000002920627594</c:v>
                </c:pt>
                <c:pt idx="107">
                  <c:v>13.699999079108238</c:v>
                </c:pt>
                <c:pt idx="108">
                  <c:v>-0.10000076144933701</c:v>
                </c:pt>
                <c:pt idx="109">
                  <c:v>21.899999119341373</c:v>
                </c:pt>
                <c:pt idx="110">
                  <c:v>15.899999998509884</c:v>
                </c:pt>
                <c:pt idx="111">
                  <c:v>0.89999940246343613</c:v>
                </c:pt>
                <c:pt idx="112">
                  <c:v>27.899999171495438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461-48AF-B82F-646368EE6334}"/>
            </c:ext>
          </c:extLst>
        </c:ser>
        <c:ser>
          <c:idx val="1"/>
          <c:order val="1"/>
          <c:tx>
            <c:strRef>
              <c:f>'SVN-CV-09'!$V$8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461-48AF-B82F-646368EE6334}"/>
            </c:ext>
          </c:extLst>
        </c:ser>
        <c:ser>
          <c:idx val="2"/>
          <c:order val="2"/>
          <c:tx>
            <c:strRef>
              <c:f>'SVN-CV-09'!$W$8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461-48AF-B82F-646368EE6334}"/>
            </c:ext>
          </c:extLst>
        </c:ser>
        <c:axId val="133595520"/>
        <c:axId val="133597824"/>
      </c:scatterChart>
      <c:valAx>
        <c:axId val="1335955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97824"/>
        <c:crosses val="autoZero"/>
        <c:crossBetween val="midCat"/>
      </c:valAx>
      <c:valAx>
        <c:axId val="13359782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955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SVN-CV-09-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 cmpd="sng">
                <a:solidFill>
                  <a:schemeClr val="tx1"/>
                </a:solidFill>
                <a:prstDash val="solid"/>
                <a:tailEnd type="triangle" w="lg" len="med"/>
              </a:ln>
              <a:effectLst/>
            </c:spPr>
            <c:trendlineType val="movingAvg"/>
            <c:period val="10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52.114873010279226</c:v>
                </c:pt>
                <c:pt idx="2">
                  <c:v>27.807193185791697</c:v>
                </c:pt>
                <c:pt idx="3">
                  <c:v>310.66145552142467</c:v>
                </c:pt>
                <c:pt idx="4">
                  <c:v>72.938535705797236</c:v>
                </c:pt>
                <c:pt idx="5">
                  <c:v>41.453708880467516</c:v>
                </c:pt>
                <c:pt idx="6">
                  <c:v>59.426929483237792</c:v>
                </c:pt>
                <c:pt idx="7">
                  <c:v>52.962722600412029</c:v>
                </c:pt>
                <c:pt idx="8">
                  <c:v>59.874618778962329</c:v>
                </c:pt>
                <c:pt idx="9">
                  <c:v>53.757417889036915</c:v>
                </c:pt>
                <c:pt idx="10">
                  <c:v>77.469284235802107</c:v>
                </c:pt>
                <c:pt idx="11">
                  <c:v>68.814242518490843</c:v>
                </c:pt>
                <c:pt idx="12">
                  <c:v>35.157218199611165</c:v>
                </c:pt>
                <c:pt idx="13">
                  <c:v>72.612395562166625</c:v>
                </c:pt>
                <c:pt idx="14">
                  <c:v>44.150877350336799</c:v>
                </c:pt>
                <c:pt idx="15">
                  <c:v>57.17490672911655</c:v>
                </c:pt>
                <c:pt idx="16">
                  <c:v>66.887816448250959</c:v>
                </c:pt>
                <c:pt idx="17">
                  <c:v>59.554596409349926</c:v>
                </c:pt>
                <c:pt idx="18">
                  <c:v>60.605857689102734</c:v>
                </c:pt>
                <c:pt idx="19">
                  <c:v>48.631368441039875</c:v>
                </c:pt>
                <c:pt idx="20">
                  <c:v>70.625844560281948</c:v>
                </c:pt>
                <c:pt idx="21">
                  <c:v>62.41866683612399</c:v>
                </c:pt>
                <c:pt idx="22">
                  <c:v>58.870280941133608</c:v>
                </c:pt>
                <c:pt idx="23">
                  <c:v>39.622341838738656</c:v>
                </c:pt>
                <c:pt idx="24">
                  <c:v>39.375880601921473</c:v>
                </c:pt>
                <c:pt idx="25">
                  <c:v>54.573345133287745</c:v>
                </c:pt>
                <c:pt idx="26">
                  <c:v>53.98351558258522</c:v>
                </c:pt>
                <c:pt idx="27">
                  <c:v>36.586745855500922</c:v>
                </c:pt>
                <c:pt idx="28">
                  <c:v>61.816664123647818</c:v>
                </c:pt>
                <c:pt idx="29">
                  <c:v>9.0801982439476987</c:v>
                </c:pt>
                <c:pt idx="30">
                  <c:v>49.870030578216493</c:v>
                </c:pt>
                <c:pt idx="31">
                  <c:v>64.173358666833607</c:v>
                </c:pt>
                <c:pt idx="32">
                  <c:v>94.707179769071558</c:v>
                </c:pt>
                <c:pt idx="33">
                  <c:v>36.372104545938576</c:v>
                </c:pt>
                <c:pt idx="34">
                  <c:v>41.525413879356122</c:v>
                </c:pt>
                <c:pt idx="35">
                  <c:v>51.353967704375052</c:v>
                </c:pt>
                <c:pt idx="36">
                  <c:v>35.644213624017766</c:v>
                </c:pt>
                <c:pt idx="37">
                  <c:v>38.491167299093227</c:v>
                </c:pt>
                <c:pt idx="38">
                  <c:v>30.768002507777958</c:v>
                </c:pt>
                <c:pt idx="39">
                  <c:v>41.097688222765385</c:v>
                </c:pt>
                <c:pt idx="40">
                  <c:v>55.019087323162402</c:v>
                </c:pt>
                <c:pt idx="41">
                  <c:v>38.230484969017127</c:v>
                </c:pt>
                <c:pt idx="42">
                  <c:v>68.197213941614336</c:v>
                </c:pt>
                <c:pt idx="43">
                  <c:v>55.887475893309379</c:v>
                </c:pt>
                <c:pt idx="44">
                  <c:v>48.925453372325343</c:v>
                </c:pt>
                <c:pt idx="45">
                  <c:v>37.919124130560562</c:v>
                </c:pt>
                <c:pt idx="46">
                  <c:v>46.665725828646352</c:v>
                </c:pt>
                <c:pt idx="47">
                  <c:v>18.968922471622047</c:v>
                </c:pt>
                <c:pt idx="48">
                  <c:v>18.138081457161839</c:v>
                </c:pt>
                <c:pt idx="49">
                  <c:v>32.615486983781906</c:v>
                </c:pt>
                <c:pt idx="50">
                  <c:v>54.456037102202011</c:v>
                </c:pt>
                <c:pt idx="51">
                  <c:v>35.294616891742507</c:v>
                </c:pt>
                <c:pt idx="52">
                  <c:v>26.51603354490129</c:v>
                </c:pt>
                <c:pt idx="53">
                  <c:v>33.928601598168463</c:v>
                </c:pt>
                <c:pt idx="54">
                  <c:v>25.758493713756483</c:v>
                </c:pt>
                <c:pt idx="55">
                  <c:v>34.329141725960042</c:v>
                </c:pt>
                <c:pt idx="56">
                  <c:v>46.291035750652689</c:v>
                </c:pt>
                <c:pt idx="57">
                  <c:v>38.100656677833058</c:v>
                </c:pt>
                <c:pt idx="58">
                  <c:v>18.802925671199212</c:v>
                </c:pt>
                <c:pt idx="59">
                  <c:v>9.8361579534716537</c:v>
                </c:pt>
                <c:pt idx="60">
                  <c:v>27.346114718308318</c:v>
                </c:pt>
                <c:pt idx="61">
                  <c:v>10.242558810237325</c:v>
                </c:pt>
                <c:pt idx="62">
                  <c:v>23.505318688225273</c:v>
                </c:pt>
                <c:pt idx="63">
                  <c:v>45.477576763562979</c:v>
                </c:pt>
                <c:pt idx="64">
                  <c:v>22.63404511553955</c:v>
                </c:pt>
                <c:pt idx="65">
                  <c:v>49.860906813544773</c:v>
                </c:pt>
                <c:pt idx="66">
                  <c:v>16.93841780177388</c:v>
                </c:pt>
                <c:pt idx="67">
                  <c:v>26.868010679781037</c:v>
                </c:pt>
                <c:pt idx="68">
                  <c:v>35.285407607909498</c:v>
                </c:pt>
                <c:pt idx="69">
                  <c:v>13.123262593877365</c:v>
                </c:pt>
                <c:pt idx="70">
                  <c:v>28.126499784593562</c:v>
                </c:pt>
                <c:pt idx="71">
                  <c:v>36.452434365693406</c:v>
                </c:pt>
                <c:pt idx="72">
                  <c:v>38.142102533301362</c:v>
                </c:pt>
                <c:pt idx="73">
                  <c:v>54.141481810024686</c:v>
                </c:pt>
                <c:pt idx="74">
                  <c:v>50.945755418188035</c:v>
                </c:pt>
                <c:pt idx="75">
                  <c:v>57.635579161128454</c:v>
                </c:pt>
                <c:pt idx="76">
                  <c:v>20.605339189704324</c:v>
                </c:pt>
                <c:pt idx="77">
                  <c:v>7.6354436837570638</c:v>
                </c:pt>
                <c:pt idx="78">
                  <c:v>40.692750990748337</c:v>
                </c:pt>
                <c:pt idx="79">
                  <c:v>49.342172557250251</c:v>
                </c:pt>
                <c:pt idx="80">
                  <c:v>35.746607835677615</c:v>
                </c:pt>
                <c:pt idx="81">
                  <c:v>20.748494006641206</c:v>
                </c:pt>
                <c:pt idx="82">
                  <c:v>17.418955279454931</c:v>
                </c:pt>
                <c:pt idx="83">
                  <c:v>56.861058566884317</c:v>
                </c:pt>
                <c:pt idx="84">
                  <c:v>39.363180732846153</c:v>
                </c:pt>
                <c:pt idx="85">
                  <c:v>18.725917801747844</c:v>
                </c:pt>
                <c:pt idx="86">
                  <c:v>37.29209098439226</c:v>
                </c:pt>
                <c:pt idx="87">
                  <c:v>23.553768854351048</c:v>
                </c:pt>
                <c:pt idx="88">
                  <c:v>4.154515847304725</c:v>
                </c:pt>
                <c:pt idx="89">
                  <c:v>10.124228335232619</c:v>
                </c:pt>
                <c:pt idx="90">
                  <c:v>20.584217058770641</c:v>
                </c:pt>
                <c:pt idx="91">
                  <c:v>98.459432832993656</c:v>
                </c:pt>
                <c:pt idx="92">
                  <c:v>18.469975593574162</c:v>
                </c:pt>
                <c:pt idx="93">
                  <c:v>21.95130968214486</c:v>
                </c:pt>
                <c:pt idx="94">
                  <c:v>10.308249212409201</c:v>
                </c:pt>
                <c:pt idx="95">
                  <c:v>35.829875381286598</c:v>
                </c:pt>
                <c:pt idx="96">
                  <c:v>13.858210455924626</c:v>
                </c:pt>
                <c:pt idx="97">
                  <c:v>41.010973779612861</c:v>
                </c:pt>
                <c:pt idx="98">
                  <c:v>51.782815982925833</c:v>
                </c:pt>
                <c:pt idx="99">
                  <c:v>34.479849158777078</c:v>
                </c:pt>
                <c:pt idx="100">
                  <c:v>47.824888494438994</c:v>
                </c:pt>
                <c:pt idx="101">
                  <c:v>37.338853446083931</c:v>
                </c:pt>
                <c:pt idx="102">
                  <c:v>39.890600321465691</c:v>
                </c:pt>
                <c:pt idx="103">
                  <c:v>22.578086507971594</c:v>
                </c:pt>
                <c:pt idx="104">
                  <c:v>32.257402128537137</c:v>
                </c:pt>
                <c:pt idx="105">
                  <c:v>13.770621469559044</c:v>
                </c:pt>
                <c:pt idx="106">
                  <c:v>19.006841002152107</c:v>
                </c:pt>
                <c:pt idx="107">
                  <c:v>36.877363964243351</c:v>
                </c:pt>
                <c:pt idx="108">
                  <c:v>14.340850714874412</c:v>
                </c:pt>
                <c:pt idx="109">
                  <c:v>48.196057523100471</c:v>
                </c:pt>
                <c:pt idx="110">
                  <c:v>36.599726762020886</c:v>
                </c:pt>
                <c:pt idx="111">
                  <c:v>9.8432717589620946</c:v>
                </c:pt>
                <c:pt idx="112">
                  <c:v>55.317085534171021</c:v>
                </c:pt>
                <c:pt idx="113">
                  <c:v>19.396391337803109</c:v>
                </c:pt>
                <c:pt idx="114">
                  <c:v>41.934949373305287</c:v>
                </c:pt>
                <c:pt idx="115">
                  <c:v>25.838150752998782</c:v>
                </c:pt>
                <c:pt idx="116">
                  <c:v>30.324082836361402</c:v>
                </c:pt>
                <c:pt idx="117">
                  <c:v>7.4853189879267186</c:v>
                </c:pt>
                <c:pt idx="118">
                  <c:v>14.454757739779549</c:v>
                </c:pt>
                <c:pt idx="119">
                  <c:v>16.520593244437233</c:v>
                </c:pt>
                <c:pt idx="120">
                  <c:v>22.968238807963303</c:v>
                </c:pt>
                <c:pt idx="121">
                  <c:v>21.913009745649966</c:v>
                </c:pt>
                <c:pt idx="122">
                  <c:v>55.368402256536349</c:v>
                </c:pt>
                <c:pt idx="123">
                  <c:v>32.801676748059855</c:v>
                </c:pt>
                <c:pt idx="124">
                  <c:v>39.852478040309848</c:v>
                </c:pt>
                <c:pt idx="125">
                  <c:v>32.900759790009779</c:v>
                </c:pt>
                <c:pt idx="126">
                  <c:v>69.705308555100416</c:v>
                </c:pt>
                <c:pt idx="127">
                  <c:v>21.516969831025456</c:v>
                </c:pt>
                <c:pt idx="128">
                  <c:v>22.819509035767002</c:v>
                </c:pt>
                <c:pt idx="129">
                  <c:v>41.653571132030869</c:v>
                </c:pt>
                <c:pt idx="130">
                  <c:v>12.251938564559351</c:v>
                </c:pt>
                <c:pt idx="131">
                  <c:v>55.223636139613795</c:v>
                </c:pt>
                <c:pt idx="132">
                  <c:v>16.243767803853476</c:v>
                </c:pt>
                <c:pt idx="133">
                  <c:v>23.68396138322748</c:v>
                </c:pt>
                <c:pt idx="134">
                  <c:v>39.709696216581357</c:v>
                </c:pt>
                <c:pt idx="135">
                  <c:v>38.160975402638947</c:v>
                </c:pt>
                <c:pt idx="136">
                  <c:v>31.708358454678905</c:v>
                </c:pt>
                <c:pt idx="137">
                  <c:v>22.657670211651471</c:v>
                </c:pt>
                <c:pt idx="138">
                  <c:v>12.527170747616973</c:v>
                </c:pt>
                <c:pt idx="139">
                  <c:v>4.3783562840395431</c:v>
                </c:pt>
                <c:pt idx="140">
                  <c:v>12.352327743022027</c:v>
                </c:pt>
                <c:pt idx="141">
                  <c:v>30.28184338719727</c:v>
                </c:pt>
                <c:pt idx="142">
                  <c:v>21.155850111923094</c:v>
                </c:pt>
                <c:pt idx="143">
                  <c:v>40.288211504144378</c:v>
                </c:pt>
                <c:pt idx="144">
                  <c:v>14.821943288952104</c:v>
                </c:pt>
                <c:pt idx="145">
                  <c:v>62.065610421165644</c:v>
                </c:pt>
                <c:pt idx="146">
                  <c:v>8.1012350863953966</c:v>
                </c:pt>
                <c:pt idx="147">
                  <c:v>38.469858167883622</c:v>
                </c:pt>
                <c:pt idx="148">
                  <c:v>30.399177474800325</c:v>
                </c:pt>
                <c:pt idx="149">
                  <c:v>13.714955362559859</c:v>
                </c:pt>
                <c:pt idx="150">
                  <c:v>33.080205543388658</c:v>
                </c:pt>
                <c:pt idx="151">
                  <c:v>14.249912194140485</c:v>
                </c:pt>
                <c:pt idx="152">
                  <c:v>8.2831154708852583</c:v>
                </c:pt>
                <c:pt idx="153">
                  <c:v>38.813657079137791</c:v>
                </c:pt>
                <c:pt idx="154">
                  <c:v>25.959391762230034</c:v>
                </c:pt>
                <c:pt idx="155">
                  <c:v>26.765089160922351</c:v>
                </c:pt>
                <c:pt idx="156">
                  <c:v>11.573677072063951</c:v>
                </c:pt>
                <c:pt idx="157">
                  <c:v>21.502325360939832</c:v>
                </c:pt>
                <c:pt idx="158">
                  <c:v>54.806386734830511</c:v>
                </c:pt>
                <c:pt idx="159">
                  <c:v>60.528753164500557</c:v>
                </c:pt>
                <c:pt idx="160">
                  <c:v>13.507775609126368</c:v>
                </c:pt>
                <c:pt idx="161">
                  <c:v>30.047628956224791</c:v>
                </c:pt>
                <c:pt idx="162">
                  <c:v>26.129293521972183</c:v>
                </c:pt>
                <c:pt idx="163">
                  <c:v>29.512200588929645</c:v>
                </c:pt>
                <c:pt idx="164">
                  <c:v>15.093375761165973</c:v>
                </c:pt>
                <c:pt idx="165">
                  <c:v>40.008748862757713</c:v>
                </c:pt>
                <c:pt idx="166">
                  <c:v>63.766291783477136</c:v>
                </c:pt>
                <c:pt idx="167">
                  <c:v>12.54830708768085</c:v>
                </c:pt>
                <c:pt idx="168">
                  <c:v>49.101018089890083</c:v>
                </c:pt>
                <c:pt idx="169">
                  <c:v>19.931382240999646</c:v>
                </c:pt>
                <c:pt idx="170">
                  <c:v>13.635981879125818</c:v>
                </c:pt>
                <c:pt idx="171">
                  <c:v>15.322206791168181</c:v>
                </c:pt>
                <c:pt idx="172">
                  <c:v>11.702136581313956</c:v>
                </c:pt>
                <c:pt idx="173">
                  <c:v>31.712142572144597</c:v>
                </c:pt>
                <c:pt idx="174">
                  <c:v>14.697278608843659</c:v>
                </c:pt>
                <c:pt idx="175">
                  <c:v>35.800977400396896</c:v>
                </c:pt>
                <c:pt idx="176">
                  <c:v>35.867952225866112</c:v>
                </c:pt>
                <c:pt idx="177">
                  <c:v>19.729673017916877</c:v>
                </c:pt>
                <c:pt idx="178">
                  <c:v>18.072354343390067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9E2-4567-8E46-51A18856FB7B}"/>
            </c:ext>
          </c:extLst>
        </c:ser>
        <c:ser>
          <c:idx val="1"/>
          <c:order val="1"/>
          <c:tx>
            <c:strRef>
              <c:f>'SVN-CV-09'!$V$8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9E2-4567-8E46-51A18856FB7B}"/>
            </c:ext>
          </c:extLst>
        </c:ser>
        <c:ser>
          <c:idx val="2"/>
          <c:order val="2"/>
          <c:tx>
            <c:strRef>
              <c:f>'SVN-CV-09'!$W$8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'SVN-CV-09'!$B$9:$B$121</c:f>
              <c:numCache>
                <c:formatCode>dd/mm/yyyy</c:formatCode>
                <c:ptCount val="113"/>
                <c:pt idx="0">
                  <c:v>45654</c:v>
                </c:pt>
                <c:pt idx="1">
                  <c:v>45656</c:v>
                </c:pt>
                <c:pt idx="2">
                  <c:v>45659</c:v>
                </c:pt>
                <c:pt idx="3">
                  <c:v>45661</c:v>
                </c:pt>
                <c:pt idx="4">
                  <c:v>45663</c:v>
                </c:pt>
                <c:pt idx="5">
                  <c:v>45664</c:v>
                </c:pt>
                <c:pt idx="6">
                  <c:v>45665</c:v>
                </c:pt>
                <c:pt idx="7">
                  <c:v>45668</c:v>
                </c:pt>
                <c:pt idx="8">
                  <c:v>45670</c:v>
                </c:pt>
                <c:pt idx="9">
                  <c:v>45671</c:v>
                </c:pt>
                <c:pt idx="10">
                  <c:v>45672</c:v>
                </c:pt>
                <c:pt idx="11">
                  <c:v>45673</c:v>
                </c:pt>
                <c:pt idx="12">
                  <c:v>45674</c:v>
                </c:pt>
                <c:pt idx="13">
                  <c:v>45675</c:v>
                </c:pt>
                <c:pt idx="14">
                  <c:v>45677</c:v>
                </c:pt>
                <c:pt idx="15">
                  <c:v>45678</c:v>
                </c:pt>
                <c:pt idx="16">
                  <c:v>45679</c:v>
                </c:pt>
                <c:pt idx="17">
                  <c:v>45680</c:v>
                </c:pt>
                <c:pt idx="18">
                  <c:v>45681</c:v>
                </c:pt>
                <c:pt idx="19">
                  <c:v>45684</c:v>
                </c:pt>
                <c:pt idx="20">
                  <c:v>45686</c:v>
                </c:pt>
                <c:pt idx="21">
                  <c:v>45687</c:v>
                </c:pt>
                <c:pt idx="22">
                  <c:v>45688</c:v>
                </c:pt>
                <c:pt idx="23">
                  <c:v>45691</c:v>
                </c:pt>
                <c:pt idx="24">
                  <c:v>45692</c:v>
                </c:pt>
                <c:pt idx="25">
                  <c:v>45693</c:v>
                </c:pt>
                <c:pt idx="26">
                  <c:v>45694</c:v>
                </c:pt>
                <c:pt idx="27">
                  <c:v>45695</c:v>
                </c:pt>
                <c:pt idx="28">
                  <c:v>45696</c:v>
                </c:pt>
                <c:pt idx="29">
                  <c:v>45698</c:v>
                </c:pt>
                <c:pt idx="30">
                  <c:v>45699</c:v>
                </c:pt>
                <c:pt idx="31">
                  <c:v>45700</c:v>
                </c:pt>
                <c:pt idx="32">
                  <c:v>45701</c:v>
                </c:pt>
                <c:pt idx="33">
                  <c:v>45702</c:v>
                </c:pt>
                <c:pt idx="34">
                  <c:v>45705</c:v>
                </c:pt>
                <c:pt idx="35">
                  <c:v>45706</c:v>
                </c:pt>
                <c:pt idx="36">
                  <c:v>45707</c:v>
                </c:pt>
                <c:pt idx="37">
                  <c:v>45708</c:v>
                </c:pt>
                <c:pt idx="38">
                  <c:v>45709</c:v>
                </c:pt>
                <c:pt idx="39">
                  <c:v>45712</c:v>
                </c:pt>
                <c:pt idx="40">
                  <c:v>45714</c:v>
                </c:pt>
                <c:pt idx="41">
                  <c:v>45715</c:v>
                </c:pt>
                <c:pt idx="42">
                  <c:v>45717</c:v>
                </c:pt>
                <c:pt idx="43">
                  <c:v>45719</c:v>
                </c:pt>
                <c:pt idx="44">
                  <c:v>45720</c:v>
                </c:pt>
                <c:pt idx="45">
                  <c:v>45721</c:v>
                </c:pt>
                <c:pt idx="46">
                  <c:v>45722</c:v>
                </c:pt>
                <c:pt idx="47">
                  <c:v>45724</c:v>
                </c:pt>
                <c:pt idx="48">
                  <c:v>45726</c:v>
                </c:pt>
                <c:pt idx="49">
                  <c:v>45727</c:v>
                </c:pt>
                <c:pt idx="50">
                  <c:v>45729</c:v>
                </c:pt>
                <c:pt idx="51">
                  <c:v>45730</c:v>
                </c:pt>
                <c:pt idx="52">
                  <c:v>45731</c:v>
                </c:pt>
                <c:pt idx="53">
                  <c:v>45733</c:v>
                </c:pt>
                <c:pt idx="54">
                  <c:v>45734</c:v>
                </c:pt>
                <c:pt idx="55">
                  <c:v>45735</c:v>
                </c:pt>
                <c:pt idx="56">
                  <c:v>45736</c:v>
                </c:pt>
                <c:pt idx="57">
                  <c:v>45737</c:v>
                </c:pt>
                <c:pt idx="58">
                  <c:v>45738</c:v>
                </c:pt>
                <c:pt idx="59">
                  <c:v>45740</c:v>
                </c:pt>
                <c:pt idx="60">
                  <c:v>45741</c:v>
                </c:pt>
                <c:pt idx="61">
                  <c:v>45742</c:v>
                </c:pt>
                <c:pt idx="62">
                  <c:v>45743</c:v>
                </c:pt>
                <c:pt idx="63">
                  <c:v>45744</c:v>
                </c:pt>
                <c:pt idx="64">
                  <c:v>45744</c:v>
                </c:pt>
                <c:pt idx="65">
                  <c:v>45745</c:v>
                </c:pt>
                <c:pt idx="66">
                  <c:v>45747</c:v>
                </c:pt>
                <c:pt idx="67">
                  <c:v>45748</c:v>
                </c:pt>
                <c:pt idx="68">
                  <c:v>45749</c:v>
                </c:pt>
                <c:pt idx="69">
                  <c:v>45750</c:v>
                </c:pt>
                <c:pt idx="70">
                  <c:v>45751</c:v>
                </c:pt>
                <c:pt idx="71">
                  <c:v>45752</c:v>
                </c:pt>
                <c:pt idx="72">
                  <c:v>45754</c:v>
                </c:pt>
                <c:pt idx="73">
                  <c:v>45755</c:v>
                </c:pt>
                <c:pt idx="74">
                  <c:v>45756</c:v>
                </c:pt>
                <c:pt idx="75">
                  <c:v>45757</c:v>
                </c:pt>
                <c:pt idx="76">
                  <c:v>45758</c:v>
                </c:pt>
                <c:pt idx="77">
                  <c:v>45761</c:v>
                </c:pt>
                <c:pt idx="78">
                  <c:v>45762</c:v>
                </c:pt>
                <c:pt idx="79">
                  <c:v>45763</c:v>
                </c:pt>
                <c:pt idx="80">
                  <c:v>45764</c:v>
                </c:pt>
                <c:pt idx="81">
                  <c:v>45766</c:v>
                </c:pt>
                <c:pt idx="82">
                  <c:v>45768</c:v>
                </c:pt>
                <c:pt idx="83">
                  <c:v>45769</c:v>
                </c:pt>
                <c:pt idx="84">
                  <c:v>45770</c:v>
                </c:pt>
                <c:pt idx="85">
                  <c:v>45771</c:v>
                </c:pt>
                <c:pt idx="86">
                  <c:v>45773</c:v>
                </c:pt>
                <c:pt idx="87">
                  <c:v>45775</c:v>
                </c:pt>
                <c:pt idx="88">
                  <c:v>45776</c:v>
                </c:pt>
                <c:pt idx="89">
                  <c:v>45777</c:v>
                </c:pt>
                <c:pt idx="90">
                  <c:v>45779</c:v>
                </c:pt>
                <c:pt idx="91">
                  <c:v>45780</c:v>
                </c:pt>
                <c:pt idx="92">
                  <c:v>45782</c:v>
                </c:pt>
                <c:pt idx="93">
                  <c:v>45783</c:v>
                </c:pt>
                <c:pt idx="94">
                  <c:v>45785</c:v>
                </c:pt>
                <c:pt idx="95">
                  <c:v>45786</c:v>
                </c:pt>
                <c:pt idx="96">
                  <c:v>45787</c:v>
                </c:pt>
                <c:pt idx="97">
                  <c:v>45787</c:v>
                </c:pt>
                <c:pt idx="98">
                  <c:v>45788</c:v>
                </c:pt>
                <c:pt idx="99">
                  <c:v>45788</c:v>
                </c:pt>
                <c:pt idx="100">
                  <c:v>45789</c:v>
                </c:pt>
                <c:pt idx="101">
                  <c:v>45790</c:v>
                </c:pt>
                <c:pt idx="102">
                  <c:v>45791</c:v>
                </c:pt>
                <c:pt idx="103">
                  <c:v>45791</c:v>
                </c:pt>
                <c:pt idx="104">
                  <c:v>45792</c:v>
                </c:pt>
                <c:pt idx="105">
                  <c:v>45792</c:v>
                </c:pt>
                <c:pt idx="106">
                  <c:v>45793</c:v>
                </c:pt>
                <c:pt idx="107">
                  <c:v>45793</c:v>
                </c:pt>
                <c:pt idx="108">
                  <c:v>45794</c:v>
                </c:pt>
                <c:pt idx="109">
                  <c:v>45794</c:v>
                </c:pt>
                <c:pt idx="110">
                  <c:v>45795</c:v>
                </c:pt>
                <c:pt idx="111">
                  <c:v>45796</c:v>
                </c:pt>
                <c:pt idx="112">
                  <c:v>45796</c:v>
                </c:pt>
              </c:numCache>
            </c:numRef>
          </c:xVal>
          <c:yVal>
            <c:numRef>
              <c:f>'SVN-CV-09'!$W$9:$W$123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9E2-4567-8E46-51A18856FB7B}"/>
            </c:ext>
          </c:extLst>
        </c:ser>
        <c:axId val="134399488"/>
        <c:axId val="134401408"/>
      </c:scatterChart>
      <c:valAx>
        <c:axId val="1343994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401408"/>
        <c:crosses val="autoZero"/>
        <c:crossBetween val="midCat"/>
      </c:valAx>
      <c:valAx>
        <c:axId val="134401408"/>
        <c:scaling>
          <c:orientation val="minMax"/>
          <c:max val="12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3994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SVN-CV-22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'SVN-CV-22'!$H$9:$H$120</c:f>
              <c:numCache>
                <c:formatCode>0</c:formatCode>
                <c:ptCount val="112"/>
                <c:pt idx="1">
                  <c:v>-34.79999999998995</c:v>
                </c:pt>
                <c:pt idx="2">
                  <c:v>3.200000000006753</c:v>
                </c:pt>
                <c:pt idx="3">
                  <c:v>4.8000000000030241</c:v>
                </c:pt>
                <c:pt idx="4">
                  <c:v>14.70000000000482</c:v>
                </c:pt>
                <c:pt idx="5">
                  <c:v>-59.999999999988063</c:v>
                </c:pt>
                <c:pt idx="6">
                  <c:v>-30.699999999995953</c:v>
                </c:pt>
                <c:pt idx="7">
                  <c:v>4.0000000000048885</c:v>
                </c:pt>
                <c:pt idx="8">
                  <c:v>20.700000000005048</c:v>
                </c:pt>
                <c:pt idx="9">
                  <c:v>18.50000000000307</c:v>
                </c:pt>
                <c:pt idx="10">
                  <c:v>14.099999999999113</c:v>
                </c:pt>
                <c:pt idx="11">
                  <c:v>-9.6999999999951569</c:v>
                </c:pt>
                <c:pt idx="12">
                  <c:v>14.400000000009072</c:v>
                </c:pt>
                <c:pt idx="13">
                  <c:v>-34.300000000001774</c:v>
                </c:pt>
                <c:pt idx="14">
                  <c:v>8.4000000000088448</c:v>
                </c:pt>
                <c:pt idx="15">
                  <c:v>-17.899999999997362</c:v>
                </c:pt>
                <c:pt idx="16">
                  <c:v>9.7999999999984766</c:v>
                </c:pt>
                <c:pt idx="17">
                  <c:v>12.90000000000191</c:v>
                </c:pt>
                <c:pt idx="18">
                  <c:v>8.3000000000055252</c:v>
                </c:pt>
                <c:pt idx="19">
                  <c:v>1.8000000000029104</c:v>
                </c:pt>
                <c:pt idx="20">
                  <c:v>33.20000000000789</c:v>
                </c:pt>
                <c:pt idx="21">
                  <c:v>-7.5999999999964984</c:v>
                </c:pt>
                <c:pt idx="22">
                  <c:v>19.300000000001205</c:v>
                </c:pt>
                <c:pt idx="23">
                  <c:v>4.0000000000048885</c:v>
                </c:pt>
                <c:pt idx="24">
                  <c:v>-23.299999999991883</c:v>
                </c:pt>
                <c:pt idx="25">
                  <c:v>0.90000000000145519</c:v>
                </c:pt>
                <c:pt idx="26">
                  <c:v>4.8000000000030241</c:v>
                </c:pt>
                <c:pt idx="27">
                  <c:v>-11.099999999999</c:v>
                </c:pt>
                <c:pt idx="28">
                  <c:v>18.600000000006389</c:v>
                </c:pt>
                <c:pt idx="29">
                  <c:v>-1.3999999999896318</c:v>
                </c:pt>
                <c:pt idx="30">
                  <c:v>-7.9999999999955662</c:v>
                </c:pt>
                <c:pt idx="31">
                  <c:v>-0.19999999999242846</c:v>
                </c:pt>
                <c:pt idx="32">
                  <c:v>5.5000000000120508</c:v>
                </c:pt>
                <c:pt idx="33">
                  <c:v>12.000000000000455</c:v>
                </c:pt>
                <c:pt idx="34">
                  <c:v>2.3000000000052978</c:v>
                </c:pt>
                <c:pt idx="35">
                  <c:v>9.1000000000036607</c:v>
                </c:pt>
                <c:pt idx="36">
                  <c:v>12.700000000009481</c:v>
                </c:pt>
                <c:pt idx="37">
                  <c:v>-17.499999999998295</c:v>
                </c:pt>
                <c:pt idx="38">
                  <c:v>15.500000000002956</c:v>
                </c:pt>
                <c:pt idx="39">
                  <c:v>8.0000000000097771</c:v>
                </c:pt>
                <c:pt idx="40">
                  <c:v>4.500000000007276</c:v>
                </c:pt>
                <c:pt idx="41">
                  <c:v>9.0000000000003411</c:v>
                </c:pt>
                <c:pt idx="42">
                  <c:v>-16.899999999992588</c:v>
                </c:pt>
                <c:pt idx="43">
                  <c:v>9.3999999999994088</c:v>
                </c:pt>
                <c:pt idx="44">
                  <c:v>9.1000000000036607</c:v>
                </c:pt>
                <c:pt idx="45">
                  <c:v>19.200000000012096</c:v>
                </c:pt>
                <c:pt idx="46">
                  <c:v>5.6000000000011596</c:v>
                </c:pt>
                <c:pt idx="47">
                  <c:v>15.500000000002956</c:v>
                </c:pt>
                <c:pt idx="48">
                  <c:v>5.3000000000054115</c:v>
                </c:pt>
                <c:pt idx="49">
                  <c:v>4.6000000000105956</c:v>
                </c:pt>
                <c:pt idx="50">
                  <c:v>14.499999999998181</c:v>
                </c:pt>
                <c:pt idx="51">
                  <c:v>16.700000000000159</c:v>
                </c:pt>
                <c:pt idx="52">
                  <c:v>18.000000000000682</c:v>
                </c:pt>
                <c:pt idx="53">
                  <c:v>19.600000000011164</c:v>
                </c:pt>
                <c:pt idx="54">
                  <c:v>6.6000000000059345</c:v>
                </c:pt>
                <c:pt idx="55">
                  <c:v>16.100000000008663</c:v>
                </c:pt>
                <c:pt idx="56">
                  <c:v>-16.49999999999352</c:v>
                </c:pt>
                <c:pt idx="57">
                  <c:v>3.3000000000100727</c:v>
                </c:pt>
                <c:pt idx="58">
                  <c:v>18.50000000000307</c:v>
                </c:pt>
                <c:pt idx="59">
                  <c:v>15.900000000002024</c:v>
                </c:pt>
                <c:pt idx="60">
                  <c:v>689.30000000000291</c:v>
                </c:pt>
                <c:pt idx="61">
                  <c:v>18.799999999998818</c:v>
                </c:pt>
                <c:pt idx="62">
                  <c:v>8.7000000000045929</c:v>
                </c:pt>
                <c:pt idx="63">
                  <c:v>17.900000000011573</c:v>
                </c:pt>
                <c:pt idx="64">
                  <c:v>22.20000000001221</c:v>
                </c:pt>
                <c:pt idx="65">
                  <c:v>27.70000000001005</c:v>
                </c:pt>
                <c:pt idx="66">
                  <c:v>0</c:v>
                </c:pt>
                <c:pt idx="67">
                  <c:v>12.100000000003774</c:v>
                </c:pt>
                <c:pt idx="68">
                  <c:v>16.800000000003479</c:v>
                </c:pt>
                <c:pt idx="69">
                  <c:v>21.100000000004115</c:v>
                </c:pt>
                <c:pt idx="70">
                  <c:v>-2.4999999999977263</c:v>
                </c:pt>
                <c:pt idx="71">
                  <c:v>-1.4999999999929514</c:v>
                </c:pt>
                <c:pt idx="72">
                  <c:v>19.300000000001205</c:v>
                </c:pt>
                <c:pt idx="73">
                  <c:v>8.7000000000045929</c:v>
                </c:pt>
                <c:pt idx="74">
                  <c:v>19.300000000001205</c:v>
                </c:pt>
                <c:pt idx="75">
                  <c:v>25.000000000005684</c:v>
                </c:pt>
                <c:pt idx="76">
                  <c:v>35.200000000003229</c:v>
                </c:pt>
                <c:pt idx="77">
                  <c:v>6.7000000000092541</c:v>
                </c:pt>
                <c:pt idx="78">
                  <c:v>41.800000000009163</c:v>
                </c:pt>
                <c:pt idx="79">
                  <c:v>9.0000000000003411</c:v>
                </c:pt>
                <c:pt idx="80">
                  <c:v>18.100000000004002</c:v>
                </c:pt>
                <c:pt idx="81">
                  <c:v>-3.0000000000001137</c:v>
                </c:pt>
                <c:pt idx="82">
                  <c:v>26.000000000010459</c:v>
                </c:pt>
                <c:pt idx="83">
                  <c:v>-17.199999999988336</c:v>
                </c:pt>
                <c:pt idx="84">
                  <c:v>20.900000000011687</c:v>
                </c:pt>
                <c:pt idx="85">
                  <c:v>19.200000000012096</c:v>
                </c:pt>
                <c:pt idx="86">
                  <c:v>23.800000000008481</c:v>
                </c:pt>
                <c:pt idx="87">
                  <c:v>13.600000000010937</c:v>
                </c:pt>
                <c:pt idx="88">
                  <c:v>15.500000000002956</c:v>
                </c:pt>
                <c:pt idx="89">
                  <c:v>12.500000000002842</c:v>
                </c:pt>
                <c:pt idx="90">
                  <c:v>20.20000000000266</c:v>
                </c:pt>
                <c:pt idx="91">
                  <c:v>1.0000000000047748</c:v>
                </c:pt>
                <c:pt idx="92">
                  <c:v>-0.69999999999481588</c:v>
                </c:pt>
                <c:pt idx="93">
                  <c:v>10.800000000003251</c:v>
                </c:pt>
                <c:pt idx="94">
                  <c:v>14.499999999998181</c:v>
                </c:pt>
                <c:pt idx="95">
                  <c:v>22.20000000001221</c:v>
                </c:pt>
                <c:pt idx="96">
                  <c:v>10.200000000011755</c:v>
                </c:pt>
                <c:pt idx="97">
                  <c:v>-2.299999999991087</c:v>
                </c:pt>
                <c:pt idx="98">
                  <c:v>-2.299999999991087</c:v>
                </c:pt>
                <c:pt idx="99">
                  <c:v>10.000000000005116</c:v>
                </c:pt>
                <c:pt idx="100">
                  <c:v>6.3999999999992951</c:v>
                </c:pt>
                <c:pt idx="101">
                  <c:v>13.200000000011869</c:v>
                </c:pt>
                <c:pt idx="102">
                  <c:v>17.900000000011573</c:v>
                </c:pt>
                <c:pt idx="103">
                  <c:v>-15.399999999999636</c:v>
                </c:pt>
                <c:pt idx="104">
                  <c:v>25.300000000001432</c:v>
                </c:pt>
                <c:pt idx="105">
                  <c:v>-40.099999999995362</c:v>
                </c:pt>
                <c:pt idx="106">
                  <c:v>6.7999999999983629</c:v>
                </c:pt>
                <c:pt idx="107">
                  <c:v>3.3000000000100727</c:v>
                </c:pt>
                <c:pt idx="108">
                  <c:v>25.199999999998113</c:v>
                </c:pt>
                <c:pt idx="109">
                  <c:v>23.900000000011801</c:v>
                </c:pt>
                <c:pt idx="110">
                  <c:v>-0.19999999999242846</c:v>
                </c:pt>
                <c:pt idx="111">
                  <c:v>16.700000000000159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B6B-4B71-A7A2-D7E5E823CCCF}"/>
            </c:ext>
          </c:extLst>
        </c:ser>
        <c:ser>
          <c:idx val="1"/>
          <c:order val="1"/>
          <c:tx>
            <c:strRef>
              <c:f>'SVN-CV-22'!$V$8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B6B-4B71-A7A2-D7E5E823CCCF}"/>
            </c:ext>
          </c:extLst>
        </c:ser>
        <c:ser>
          <c:idx val="2"/>
          <c:order val="2"/>
          <c:tx>
            <c:strRef>
              <c:f>'SVN-CV-22'!$W$8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B6B-4B71-A7A2-D7E5E823CCCF}"/>
            </c:ext>
          </c:extLst>
        </c:ser>
        <c:axId val="134420352"/>
        <c:axId val="134435200"/>
      </c:scatterChart>
      <c:valAx>
        <c:axId val="1344203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435200"/>
        <c:crosses val="autoZero"/>
        <c:crossBetween val="midCat"/>
      </c:valAx>
      <c:valAx>
        <c:axId val="13443520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42035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SVN-CV-22-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'SVN-CV-22'!$D$9:$D$187</c:f>
              <c:numCache>
                <c:formatCode>0</c:formatCode>
                <c:ptCount val="179"/>
                <c:pt idx="1">
                  <c:v>0.50000002374872565</c:v>
                </c:pt>
                <c:pt idx="2">
                  <c:v>4.3000000296160579</c:v>
                </c:pt>
                <c:pt idx="3">
                  <c:v>7.5000000069849193</c:v>
                </c:pt>
                <c:pt idx="4">
                  <c:v>9.7999999998137355</c:v>
                </c:pt>
                <c:pt idx="5">
                  <c:v>10.999999998603016</c:v>
                </c:pt>
                <c:pt idx="6">
                  <c:v>12.900000030640513</c:v>
                </c:pt>
                <c:pt idx="7">
                  <c:v>9.4000000390224159</c:v>
                </c:pt>
                <c:pt idx="8">
                  <c:v>4.0000000153668225</c:v>
                </c:pt>
                <c:pt idx="9">
                  <c:v>10.100000014062971</c:v>
                </c:pt>
                <c:pt idx="10">
                  <c:v>10.400000028312206</c:v>
                </c:pt>
                <c:pt idx="11">
                  <c:v>8.6000000010244548</c:v>
                </c:pt>
                <c:pt idx="12">
                  <c:v>5.8000000426545739</c:v>
                </c:pt>
                <c:pt idx="13">
                  <c:v>7.8000000212341547</c:v>
                </c:pt>
                <c:pt idx="14">
                  <c:v>13.200000044889748</c:v>
                </c:pt>
                <c:pt idx="15">
                  <c:v>13.500000000931323</c:v>
                </c:pt>
                <c:pt idx="16">
                  <c:v>13.200000044889748</c:v>
                </c:pt>
                <c:pt idx="17">
                  <c:v>10.200000018812716</c:v>
                </c:pt>
                <c:pt idx="18">
                  <c:v>15.799999993760139</c:v>
                </c:pt>
                <c:pt idx="19">
                  <c:v>13.800000015180558</c:v>
                </c:pt>
                <c:pt idx="20">
                  <c:v>8.000000030733645</c:v>
                </c:pt>
                <c:pt idx="21">
                  <c:v>13.700000010430813</c:v>
                </c:pt>
                <c:pt idx="22">
                  <c:v>11.500000022351742</c:v>
                </c:pt>
                <c:pt idx="23">
                  <c:v>19.000000029336661</c:v>
                </c:pt>
                <c:pt idx="24">
                  <c:v>22.900000039953738</c:v>
                </c:pt>
                <c:pt idx="25">
                  <c:v>21.100000012665987</c:v>
                </c:pt>
                <c:pt idx="26">
                  <c:v>17.80000003054738</c:v>
                </c:pt>
                <c:pt idx="27">
                  <c:v>27.000000001862645</c:v>
                </c:pt>
                <c:pt idx="28">
                  <c:v>20.900000003166497</c:v>
                </c:pt>
                <c:pt idx="29">
                  <c:v>23.000000044703484</c:v>
                </c:pt>
                <c:pt idx="30">
                  <c:v>21.100000012665987</c:v>
                </c:pt>
                <c:pt idx="31">
                  <c:v>23.400000005494803</c:v>
                </c:pt>
                <c:pt idx="32">
                  <c:v>21.999999997206032</c:v>
                </c:pt>
                <c:pt idx="33">
                  <c:v>16.999999992549419</c:v>
                </c:pt>
                <c:pt idx="34">
                  <c:v>10.700000042561442</c:v>
                </c:pt>
                <c:pt idx="35">
                  <c:v>15.600000042468309</c:v>
                </c:pt>
                <c:pt idx="36">
                  <c:v>18.500000005587935</c:v>
                </c:pt>
                <c:pt idx="37">
                  <c:v>29.500000004190952</c:v>
                </c:pt>
                <c:pt idx="38">
                  <c:v>15.799999993760139</c:v>
                </c:pt>
                <c:pt idx="39">
                  <c:v>28.700000024400651</c:v>
                </c:pt>
                <c:pt idx="40">
                  <c:v>14.100000029429793</c:v>
                </c:pt>
                <c:pt idx="41">
                  <c:v>24.499999999534339</c:v>
                </c:pt>
                <c:pt idx="42">
                  <c:v>25.800000003073364</c:v>
                </c:pt>
                <c:pt idx="43">
                  <c:v>22.600000025704503</c:v>
                </c:pt>
                <c:pt idx="44">
                  <c:v>15.400000032968819</c:v>
                </c:pt>
                <c:pt idx="45">
                  <c:v>26.600000041071326</c:v>
                </c:pt>
                <c:pt idx="46">
                  <c:v>27.000000001862645</c:v>
                </c:pt>
                <c:pt idx="47">
                  <c:v>18.100000044796616</c:v>
                </c:pt>
                <c:pt idx="48">
                  <c:v>30.400000046938658</c:v>
                </c:pt>
                <c:pt idx="49">
                  <c:v>23.600000014994293</c:v>
                </c:pt>
                <c:pt idx="50">
                  <c:v>24.300000048242509</c:v>
                </c:pt>
                <c:pt idx="51">
                  <c:v>22.900000039953738</c:v>
                </c:pt>
                <c:pt idx="52">
                  <c:v>24.700000009033829</c:v>
                </c:pt>
                <c:pt idx="53">
                  <c:v>12.600000016391277</c:v>
                </c:pt>
                <c:pt idx="54">
                  <c:v>21.999999997206032</c:v>
                </c:pt>
                <c:pt idx="55">
                  <c:v>27.300000016111881</c:v>
                </c:pt>
                <c:pt idx="56">
                  <c:v>25.400000042282045</c:v>
                </c:pt>
                <c:pt idx="57">
                  <c:v>28.200000000651926</c:v>
                </c:pt>
                <c:pt idx="58">
                  <c:v>21.899999992456287</c:v>
                </c:pt>
                <c:pt idx="59">
                  <c:v>26.799999992363155</c:v>
                </c:pt>
                <c:pt idx="60">
                  <c:v>28.900000033900142</c:v>
                </c:pt>
                <c:pt idx="61">
                  <c:v>25.800000003073364</c:v>
                </c:pt>
                <c:pt idx="62">
                  <c:v>28.900000033900142</c:v>
                </c:pt>
                <c:pt idx="63">
                  <c:v>18.100000044796616</c:v>
                </c:pt>
                <c:pt idx="64">
                  <c:v>18.600000010337681</c:v>
                </c:pt>
                <c:pt idx="65">
                  <c:v>25.599999993573874</c:v>
                </c:pt>
                <c:pt idx="66">
                  <c:v>34.100000048056245</c:v>
                </c:pt>
                <c:pt idx="67">
                  <c:v>12.700000021141022</c:v>
                </c:pt>
                <c:pt idx="68">
                  <c:v>29.000000038649887</c:v>
                </c:pt>
                <c:pt idx="69">
                  <c:v>8.7000000057742</c:v>
                </c:pt>
                <c:pt idx="70">
                  <c:v>28.700000024400651</c:v>
                </c:pt>
                <c:pt idx="71">
                  <c:v>31.799999997019768</c:v>
                </c:pt>
                <c:pt idx="72">
                  <c:v>20.600000047124922</c:v>
                </c:pt>
                <c:pt idx="73">
                  <c:v>27.600000030361116</c:v>
                </c:pt>
                <c:pt idx="74">
                  <c:v>26.1000000173226</c:v>
                </c:pt>
                <c:pt idx="75">
                  <c:v>24.700000009033829</c:v>
                </c:pt>
                <c:pt idx="76">
                  <c:v>27.600000030361116</c:v>
                </c:pt>
                <c:pt idx="77">
                  <c:v>26.8999999971129</c:v>
                </c:pt>
                <c:pt idx="78">
                  <c:v>21.600000036414713</c:v>
                </c:pt>
                <c:pt idx="79">
                  <c:v>26.50000003632158</c:v>
                </c:pt>
                <c:pt idx="80">
                  <c:v>36.800000001676381</c:v>
                </c:pt>
                <c:pt idx="81">
                  <c:v>32.000000006519258</c:v>
                </c:pt>
                <c:pt idx="82">
                  <c:v>28.700000024400651</c:v>
                </c:pt>
                <c:pt idx="83">
                  <c:v>40.600000007543713</c:v>
                </c:pt>
                <c:pt idx="84">
                  <c:v>27.200000011362135</c:v>
                </c:pt>
                <c:pt idx="85">
                  <c:v>27.400000020861626</c:v>
                </c:pt>
                <c:pt idx="86">
                  <c:v>26.50000003632158</c:v>
                </c:pt>
                <c:pt idx="87">
                  <c:v>22.800000035203993</c:v>
                </c:pt>
                <c:pt idx="88">
                  <c:v>24.800000013783574</c:v>
                </c:pt>
                <c:pt idx="89">
                  <c:v>30.300000042188913</c:v>
                </c:pt>
                <c:pt idx="90">
                  <c:v>26.1000000173226</c:v>
                </c:pt>
                <c:pt idx="91">
                  <c:v>34.100000048056245</c:v>
                </c:pt>
                <c:pt idx="92">
                  <c:v>36.400000040885061</c:v>
                </c:pt>
                <c:pt idx="93">
                  <c:v>35.700000007636845</c:v>
                </c:pt>
                <c:pt idx="94">
                  <c:v>34.199999994598329</c:v>
                </c:pt>
                <c:pt idx="95">
                  <c:v>32.999999995809048</c:v>
                </c:pt>
                <c:pt idx="96">
                  <c:v>37.000000011175871</c:v>
                </c:pt>
                <c:pt idx="97">
                  <c:v>35.700000007636845</c:v>
                </c:pt>
                <c:pt idx="98">
                  <c:v>35.700000007636845</c:v>
                </c:pt>
                <c:pt idx="99">
                  <c:v>45.900000026449561</c:v>
                </c:pt>
                <c:pt idx="100">
                  <c:v>105.00000003958121</c:v>
                </c:pt>
                <c:pt idx="101">
                  <c:v>109.60000002523884</c:v>
                </c:pt>
                <c:pt idx="102">
                  <c:v>118.79999999655411</c:v>
                </c:pt>
                <c:pt idx="103">
                  <c:v>130.9999999939464</c:v>
                </c:pt>
                <c:pt idx="104">
                  <c:v>140.70000004721805</c:v>
                </c:pt>
                <c:pt idx="105">
                  <c:v>150.90000000782311</c:v>
                </c:pt>
                <c:pt idx="106">
                  <c:v>145.69999999366701</c:v>
                </c:pt>
                <c:pt idx="107">
                  <c:v>152.10000000661239</c:v>
                </c:pt>
                <c:pt idx="108">
                  <c:v>158.30000001005828</c:v>
                </c:pt>
                <c:pt idx="109">
                  <c:v>150.40000004228204</c:v>
                </c:pt>
                <c:pt idx="110">
                  <c:v>154.10000004339963</c:v>
                </c:pt>
                <c:pt idx="111">
                  <c:v>153.50000001490116</c:v>
                </c:pt>
                <c:pt idx="112">
                  <c:v>177.10000002989545</c:v>
                </c:pt>
                <c:pt idx="113">
                  <c:v>162.89999999571592</c:v>
                </c:pt>
                <c:pt idx="114">
                  <c:v>171.30000004544854</c:v>
                </c:pt>
                <c:pt idx="115">
                  <c:v>171.70000000623986</c:v>
                </c:pt>
                <c:pt idx="116">
                  <c:v>174.5000000228174</c:v>
                </c:pt>
                <c:pt idx="117">
                  <c:v>172.50000004423782</c:v>
                </c:pt>
                <c:pt idx="118">
                  <c:v>198.60000000335276</c:v>
                </c:pt>
                <c:pt idx="119">
                  <c:v>180.30000000726432</c:v>
                </c:pt>
                <c:pt idx="120">
                  <c:v>189.79999999282882</c:v>
                </c:pt>
                <c:pt idx="121">
                  <c:v>178.70000004768372</c:v>
                </c:pt>
                <c:pt idx="122">
                  <c:v>179.80000004172325</c:v>
                </c:pt>
                <c:pt idx="123">
                  <c:v>174.70000003231689</c:v>
                </c:pt>
                <c:pt idx="124">
                  <c:v>183.10000002384186</c:v>
                </c:pt>
                <c:pt idx="125">
                  <c:v>180.80000003101304</c:v>
                </c:pt>
                <c:pt idx="126">
                  <c:v>191.9000000343658</c:v>
                </c:pt>
                <c:pt idx="127">
                  <c:v>177.10000002989545</c:v>
                </c:pt>
                <c:pt idx="128">
                  <c:v>174.20000000856817</c:v>
                </c:pt>
                <c:pt idx="129">
                  <c:v>178.0000000144355</c:v>
                </c:pt>
                <c:pt idx="130">
                  <c:v>182.30000004405156</c:v>
                </c:pt>
                <c:pt idx="131">
                  <c:v>192.7000000141561</c:v>
                </c:pt>
                <c:pt idx="132">
                  <c:v>185.50000002142042</c:v>
                </c:pt>
                <c:pt idx="133">
                  <c:v>173.20000001927838</c:v>
                </c:pt>
                <c:pt idx="134">
                  <c:v>177.2000000346452</c:v>
                </c:pt>
                <c:pt idx="135">
                  <c:v>182.80000000959262</c:v>
                </c:pt>
                <c:pt idx="136">
                  <c:v>187.20000004395843</c:v>
                </c:pt>
                <c:pt idx="137">
                  <c:v>175.50000001210719</c:v>
                </c:pt>
                <c:pt idx="138">
                  <c:v>186.00000004516914</c:v>
                </c:pt>
                <c:pt idx="139">
                  <c:v>178.10000001918525</c:v>
                </c:pt>
                <c:pt idx="140">
                  <c:v>187.39999999525025</c:v>
                </c:pt>
                <c:pt idx="141">
                  <c:v>176.39999999664724</c:v>
                </c:pt>
                <c:pt idx="142">
                  <c:v>172.50000004423782</c:v>
                </c:pt>
                <c:pt idx="143">
                  <c:v>172.20000002998859</c:v>
                </c:pt>
                <c:pt idx="144">
                  <c:v>181.29999999655411</c:v>
                </c:pt>
                <c:pt idx="145">
                  <c:v>177.90000000968575</c:v>
                </c:pt>
                <c:pt idx="146">
                  <c:v>179.99999999301508</c:v>
                </c:pt>
                <c:pt idx="147">
                  <c:v>185.10000000242144</c:v>
                </c:pt>
                <c:pt idx="148">
                  <c:v>181.5000000060536</c:v>
                </c:pt>
                <c:pt idx="149">
                  <c:v>182.00000002980232</c:v>
                </c:pt>
                <c:pt idx="150">
                  <c:v>177.00000002514571</c:v>
                </c:pt>
                <c:pt idx="151">
                  <c:v>176.70000001089647</c:v>
                </c:pt>
                <c:pt idx="152">
                  <c:v>179.30000001797453</c:v>
                </c:pt>
                <c:pt idx="153">
                  <c:v>182.00000002980232</c:v>
                </c:pt>
                <c:pt idx="154">
                  <c:v>182.20000003930181</c:v>
                </c:pt>
                <c:pt idx="155">
                  <c:v>190.2000000118278</c:v>
                </c:pt>
                <c:pt idx="156">
                  <c:v>177.30000003939494</c:v>
                </c:pt>
                <c:pt idx="157">
                  <c:v>186.30000000121072</c:v>
                </c:pt>
                <c:pt idx="158">
                  <c:v>181.60000001080334</c:v>
                </c:pt>
                <c:pt idx="159">
                  <c:v>176.20000004535541</c:v>
                </c:pt>
                <c:pt idx="160">
                  <c:v>170.40000000270084</c:v>
                </c:pt>
                <c:pt idx="161">
                  <c:v>184.80000004637986</c:v>
                </c:pt>
                <c:pt idx="162">
                  <c:v>176.90000002039596</c:v>
                </c:pt>
                <c:pt idx="163">
                  <c:v>181.19999999180436</c:v>
                </c:pt>
                <c:pt idx="164">
                  <c:v>179.80000004172325</c:v>
                </c:pt>
                <c:pt idx="165">
                  <c:v>184.40000002738088</c:v>
                </c:pt>
                <c:pt idx="166">
                  <c:v>188.30000003799796</c:v>
                </c:pt>
                <c:pt idx="167">
                  <c:v>185.20000000717118</c:v>
                </c:pt>
                <c:pt idx="168">
                  <c:v>186.19999999646097</c:v>
                </c:pt>
                <c:pt idx="169">
                  <c:v>189.20000002253801</c:v>
                </c:pt>
                <c:pt idx="170">
                  <c:v>179.80000004172325</c:v>
                </c:pt>
                <c:pt idx="171">
                  <c:v>183.2000000285916</c:v>
                </c:pt>
                <c:pt idx="172">
                  <c:v>176.39999999664724</c:v>
                </c:pt>
                <c:pt idx="173">
                  <c:v>168.00000000512227</c:v>
                </c:pt>
                <c:pt idx="174">
                  <c:v>187.80000001424924</c:v>
                </c:pt>
                <c:pt idx="175">
                  <c:v>187.80000001424924</c:v>
                </c:pt>
                <c:pt idx="176">
                  <c:v>178.40000003343448</c:v>
                </c:pt>
                <c:pt idx="177">
                  <c:v>184.60000003688037</c:v>
                </c:pt>
                <c:pt idx="178">
                  <c:v>175.70000002160668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592-461A-99D9-389DDC32170F}"/>
            </c:ext>
          </c:extLst>
        </c:ser>
        <c:ser>
          <c:idx val="1"/>
          <c:order val="1"/>
          <c:tx>
            <c:strRef>
              <c:f>'SVN-CV-22'!$V$8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592-461A-99D9-389DDC32170F}"/>
            </c:ext>
          </c:extLst>
        </c:ser>
        <c:ser>
          <c:idx val="2"/>
          <c:order val="2"/>
          <c:tx>
            <c:strRef>
              <c:f>'SVN-CV-22'!$W$8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592-461A-99D9-389DDC32170F}"/>
            </c:ext>
          </c:extLst>
        </c:ser>
        <c:axId val="134883584"/>
        <c:axId val="134898432"/>
      </c:scatterChart>
      <c:valAx>
        <c:axId val="1348835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898432"/>
        <c:crosses val="autoZero"/>
        <c:crossBetween val="midCat"/>
      </c:valAx>
      <c:valAx>
        <c:axId val="13489843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8835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SVN-CV-22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'SVN-CV-22'!$F$9:$F$120</c:f>
              <c:numCache>
                <c:formatCode>0</c:formatCode>
                <c:ptCount val="112"/>
                <c:pt idx="1">
                  <c:v>23.000000044703484</c:v>
                </c:pt>
                <c:pt idx="2">
                  <c:v>-24.999999441206455</c:v>
                </c:pt>
                <c:pt idx="3">
                  <c:v>-44.999999925494194</c:v>
                </c:pt>
                <c:pt idx="4">
                  <c:v>-76.999999582767487</c:v>
                </c:pt>
                <c:pt idx="5">
                  <c:v>-36.999999545514584</c:v>
                </c:pt>
                <c:pt idx="6">
                  <c:v>-48.999999649822712</c:v>
                </c:pt>
                <c:pt idx="7">
                  <c:v>-48.999999649822712</c:v>
                </c:pt>
                <c:pt idx="8">
                  <c:v>44.000000692903996</c:v>
                </c:pt>
                <c:pt idx="9">
                  <c:v>-41.999999433755875</c:v>
                </c:pt>
                <c:pt idx="10">
                  <c:v>-41.999999433755875</c:v>
                </c:pt>
                <c:pt idx="11">
                  <c:v>-14.999999664723873</c:v>
                </c:pt>
                <c:pt idx="12">
                  <c:v>11.00000087171793</c:v>
                </c:pt>
                <c:pt idx="13">
                  <c:v>48.000000417232513</c:v>
                </c:pt>
                <c:pt idx="14">
                  <c:v>-21.99999988079071</c:v>
                </c:pt>
                <c:pt idx="15">
                  <c:v>-7.9999994486570358</c:v>
                </c:pt>
                <c:pt idx="16">
                  <c:v>-1.9999993965029716</c:v>
                </c:pt>
                <c:pt idx="17">
                  <c:v>35.500000230967999</c:v>
                </c:pt>
                <c:pt idx="18">
                  <c:v>-8.6999991908669472</c:v>
                </c:pt>
                <c:pt idx="19">
                  <c:v>9.2000002041459084</c:v>
                </c:pt>
                <c:pt idx="20">
                  <c:v>28.100000694394112</c:v>
                </c:pt>
                <c:pt idx="21">
                  <c:v>10.900000110268593</c:v>
                </c:pt>
                <c:pt idx="22">
                  <c:v>2.5000004097819328</c:v>
                </c:pt>
                <c:pt idx="23">
                  <c:v>-31.999999657273293</c:v>
                </c:pt>
                <c:pt idx="24">
                  <c:v>-30.999999493360519</c:v>
                </c:pt>
                <c:pt idx="25">
                  <c:v>-2.9999995604157448</c:v>
                </c:pt>
                <c:pt idx="26">
                  <c:v>6.0000000521540642</c:v>
                </c:pt>
                <c:pt idx="27">
                  <c:v>-41.999999433755875</c:v>
                </c:pt>
                <c:pt idx="28">
                  <c:v>-13.9999995008111</c:v>
                </c:pt>
                <c:pt idx="29">
                  <c:v>-19.499999471008778</c:v>
                </c:pt>
                <c:pt idx="30">
                  <c:v>-1.9999993965029716</c:v>
                </c:pt>
                <c:pt idx="31">
                  <c:v>4.0000006556510925</c:v>
                </c:pt>
                <c:pt idx="32">
                  <c:v>18.000000156462193</c:v>
                </c:pt>
                <c:pt idx="33">
                  <c:v>28.000000864267349</c:v>
                </c:pt>
                <c:pt idx="34">
                  <c:v>95.000000670552254</c:v>
                </c:pt>
                <c:pt idx="35">
                  <c:v>47.500000335276127</c:v>
                </c:pt>
                <c:pt idx="36">
                  <c:v>20.90000081807375</c:v>
                </c:pt>
                <c:pt idx="37">
                  <c:v>-71.999999694526196</c:v>
                </c:pt>
                <c:pt idx="38">
                  <c:v>26.000000536441803</c:v>
                </c:pt>
                <c:pt idx="39">
                  <c:v>-77.99999974668026</c:v>
                </c:pt>
                <c:pt idx="40">
                  <c:v>48.000000417232513</c:v>
                </c:pt>
                <c:pt idx="41">
                  <c:v>-44.899999164044857</c:v>
                </c:pt>
                <c:pt idx="42">
                  <c:v>-26.599999517202377</c:v>
                </c:pt>
                <c:pt idx="43">
                  <c:v>1.0000001639127731</c:v>
                </c:pt>
                <c:pt idx="44">
                  <c:v>60.000000521540642</c:v>
                </c:pt>
                <c:pt idx="45">
                  <c:v>-27.999999932944775</c:v>
                </c:pt>
                <c:pt idx="46">
                  <c:v>-11.999999172985554</c:v>
                </c:pt>
                <c:pt idx="47">
                  <c:v>48.000000417232513</c:v>
                </c:pt>
                <c:pt idx="48">
                  <c:v>-44.999999925494194</c:v>
                </c:pt>
                <c:pt idx="49">
                  <c:v>14.000000432133675</c:v>
                </c:pt>
                <c:pt idx="50">
                  <c:v>-1.9999993965029716</c:v>
                </c:pt>
                <c:pt idx="51">
                  <c:v>27.000000700354576</c:v>
                </c:pt>
                <c:pt idx="52">
                  <c:v>-5.9999991208314896</c:v>
                </c:pt>
                <c:pt idx="53">
                  <c:v>62.000000849366188</c:v>
                </c:pt>
                <c:pt idx="54">
                  <c:v>1.0000001639127731</c:v>
                </c:pt>
                <c:pt idx="55">
                  <c:v>-60.99999975413084</c:v>
                </c:pt>
                <c:pt idx="56">
                  <c:v>-11.999999172985554</c:v>
                </c:pt>
                <c:pt idx="57">
                  <c:v>-38.199999369680882</c:v>
                </c:pt>
                <c:pt idx="58">
                  <c:v>28.200000524520874</c:v>
                </c:pt>
                <c:pt idx="59">
                  <c:v>-33.19999948143959</c:v>
                </c:pt>
                <c:pt idx="60">
                  <c:v>-33.699999563395977</c:v>
                </c:pt>
                <c:pt idx="61">
                  <c:v>-7.4999993667006493</c:v>
                </c:pt>
                <c:pt idx="62">
                  <c:v>-33.999999985098839</c:v>
                </c:pt>
                <c:pt idx="63">
                  <c:v>65.000000409781933</c:v>
                </c:pt>
                <c:pt idx="64">
                  <c:v>72.00000062584877</c:v>
                </c:pt>
                <c:pt idx="65">
                  <c:v>23.000000044703484</c:v>
                </c:pt>
                <c:pt idx="66">
                  <c:v>-20.999999716877937</c:v>
                </c:pt>
                <c:pt idx="67">
                  <c:v>141.00000075995922</c:v>
                </c:pt>
                <c:pt idx="68">
                  <c:v>6.0000000521540642</c:v>
                </c:pt>
                <c:pt idx="69">
                  <c:v>140.00000059604645</c:v>
                </c:pt>
                <c:pt idx="70">
                  <c:v>-10.999999940395355</c:v>
                </c:pt>
                <c:pt idx="71">
                  <c:v>-14.999999664723873</c:v>
                </c:pt>
                <c:pt idx="72">
                  <c:v>50.00000074505806</c:v>
                </c:pt>
                <c:pt idx="73">
                  <c:v>20.000000484287739</c:v>
                </c:pt>
                <c:pt idx="74">
                  <c:v>0</c:v>
                </c:pt>
                <c:pt idx="75">
                  <c:v>28.600000776350498</c:v>
                </c:pt>
                <c:pt idx="76">
                  <c:v>-16.899999231100082</c:v>
                </c:pt>
                <c:pt idx="77">
                  <c:v>6.300000473856926</c:v>
                </c:pt>
                <c:pt idx="78">
                  <c:v>10.000000707805157</c:v>
                </c:pt>
                <c:pt idx="79">
                  <c:v>12.000000104308128</c:v>
                </c:pt>
                <c:pt idx="80">
                  <c:v>-80.999999307096004</c:v>
                </c:pt>
                <c:pt idx="81">
                  <c:v>-13.9999995008111</c:v>
                </c:pt>
                <c:pt idx="82">
                  <c:v>3.0000004917383194</c:v>
                </c:pt>
                <c:pt idx="83">
                  <c:v>-63.999999314546585</c:v>
                </c:pt>
                <c:pt idx="84">
                  <c:v>27.700000442564487</c:v>
                </c:pt>
                <c:pt idx="85">
                  <c:v>32.300000078976154</c:v>
                </c:pt>
                <c:pt idx="86">
                  <c:v>41.000000201165676</c:v>
                </c:pt>
                <c:pt idx="87">
                  <c:v>64.800000749528408</c:v>
                </c:pt>
                <c:pt idx="88">
                  <c:v>49.899999983608723</c:v>
                </c:pt>
                <c:pt idx="89">
                  <c:v>24.000000208616257</c:v>
                </c:pt>
                <c:pt idx="90">
                  <c:v>58.000000193715096</c:v>
                </c:pt>
                <c:pt idx="91">
                  <c:v>16.000000759959221</c:v>
                </c:pt>
                <c:pt idx="92">
                  <c:v>-0.99999923259019852</c:v>
                </c:pt>
                <c:pt idx="93">
                  <c:v>14.000000432133675</c:v>
                </c:pt>
                <c:pt idx="94">
                  <c:v>23.000000044703484</c:v>
                </c:pt>
                <c:pt idx="95">
                  <c:v>38.000000640749931</c:v>
                </c:pt>
                <c:pt idx="96">
                  <c:v>28.000000864267349</c:v>
                </c:pt>
                <c:pt idx="97">
                  <c:v>50.999999977648258</c:v>
                </c:pt>
                <c:pt idx="98">
                  <c:v>50.700000487267971</c:v>
                </c:pt>
                <c:pt idx="99">
                  <c:v>42.000000365078449</c:v>
                </c:pt>
                <c:pt idx="100">
                  <c:v>93.000000342726707</c:v>
                </c:pt>
                <c:pt idx="101">
                  <c:v>103.00000011920929</c:v>
                </c:pt>
                <c:pt idx="102">
                  <c:v>150.00000037252903</c:v>
                </c:pt>
                <c:pt idx="103">
                  <c:v>109.00000017136335</c:v>
                </c:pt>
                <c:pt idx="104">
                  <c:v>98.000000230967999</c:v>
                </c:pt>
                <c:pt idx="105">
                  <c:v>100.20000021904707</c:v>
                </c:pt>
                <c:pt idx="106">
                  <c:v>168.10000035911798</c:v>
                </c:pt>
                <c:pt idx="107">
                  <c:v>153.00000086426735</c:v>
                </c:pt>
                <c:pt idx="108">
                  <c:v>92.000000178813934</c:v>
                </c:pt>
                <c:pt idx="109">
                  <c:v>169.000000692904</c:v>
                </c:pt>
                <c:pt idx="110">
                  <c:v>150.00000037252903</c:v>
                </c:pt>
                <c:pt idx="111">
                  <c:v>169.000000692904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22B-4A1E-A378-6A499359A517}"/>
            </c:ext>
          </c:extLst>
        </c:ser>
        <c:ser>
          <c:idx val="1"/>
          <c:order val="1"/>
          <c:tx>
            <c:strRef>
              <c:f>'SVN-CV-22'!$V$8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22B-4A1E-A378-6A499359A517}"/>
            </c:ext>
          </c:extLst>
        </c:ser>
        <c:ser>
          <c:idx val="2"/>
          <c:order val="2"/>
          <c:tx>
            <c:strRef>
              <c:f>'SVN-CV-22'!$W$8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22B-4A1E-A378-6A499359A517}"/>
            </c:ext>
          </c:extLst>
        </c:ser>
        <c:axId val="134924928"/>
        <c:axId val="134972544"/>
      </c:scatterChart>
      <c:valAx>
        <c:axId val="1349249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972544"/>
        <c:crosses val="autoZero"/>
        <c:crossBetween val="midCat"/>
      </c:valAx>
      <c:valAx>
        <c:axId val="13497254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92492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SVN-CV-22-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41.71678321826132</c:v>
                </c:pt>
                <c:pt idx="2">
                  <c:v>25.568143701001535</c:v>
                </c:pt>
                <c:pt idx="3">
                  <c:v>45.872540734074022</c:v>
                </c:pt>
                <c:pt idx="4">
                  <c:v>79.000822373837877</c:v>
                </c:pt>
                <c:pt idx="5">
                  <c:v>71.344235691020714</c:v>
                </c:pt>
                <c:pt idx="6">
                  <c:v>59.244408735955012</c:v>
                </c:pt>
                <c:pt idx="7">
                  <c:v>50.053570965679221</c:v>
                </c:pt>
                <c:pt idx="8">
                  <c:v>48.790266048656626</c:v>
                </c:pt>
                <c:pt idx="9">
                  <c:v>46.992126497102461</c:v>
                </c:pt>
                <c:pt idx="10">
                  <c:v>45.507910883981069</c:v>
                </c:pt>
                <c:pt idx="11">
                  <c:v>19.825488391443049</c:v>
                </c:pt>
                <c:pt idx="12">
                  <c:v>19.026298107431447</c:v>
                </c:pt>
                <c:pt idx="13">
                  <c:v>59.509075277521291</c:v>
                </c:pt>
                <c:pt idx="14">
                  <c:v>26.996295967040169</c:v>
                </c:pt>
                <c:pt idx="15">
                  <c:v>23.804621215292716</c:v>
                </c:pt>
                <c:pt idx="16">
                  <c:v>16.561400869825949</c:v>
                </c:pt>
                <c:pt idx="17">
                  <c:v>39.124161547342538</c:v>
                </c:pt>
                <c:pt idx="18">
                  <c:v>19.85497382833827</c:v>
                </c:pt>
                <c:pt idx="19">
                  <c:v>16.682925528074463</c:v>
                </c:pt>
                <c:pt idx="20">
                  <c:v>44.224993380635027</c:v>
                </c:pt>
                <c:pt idx="21">
                  <c:v>19.085596733914461</c:v>
                </c:pt>
                <c:pt idx="22">
                  <c:v>22.605087979546692</c:v>
                </c:pt>
                <c:pt idx="23">
                  <c:v>37.429934266310475</c:v>
                </c:pt>
                <c:pt idx="24">
                  <c:v>45.036651412131604</c:v>
                </c:pt>
                <c:pt idx="25">
                  <c:v>21.331197760486912</c:v>
                </c:pt>
                <c:pt idx="26">
                  <c:v>19.387624963191456</c:v>
                </c:pt>
                <c:pt idx="27">
                  <c:v>51.14889981745506</c:v>
                </c:pt>
                <c:pt idx="28">
                  <c:v>31.285299841224287</c:v>
                </c:pt>
                <c:pt idx="29">
                  <c:v>30.18625484265436</c:v>
                </c:pt>
                <c:pt idx="30">
                  <c:v>22.654138653244932</c:v>
                </c:pt>
                <c:pt idx="31">
                  <c:v>23.740261277045015</c:v>
                </c:pt>
                <c:pt idx="32">
                  <c:v>28.95254747875974</c:v>
                </c:pt>
                <c:pt idx="33">
                  <c:v>34.885527775076923</c:v>
                </c:pt>
                <c:pt idx="34">
                  <c:v>95.628343749726042</c:v>
                </c:pt>
                <c:pt idx="35">
                  <c:v>50.817516991450006</c:v>
                </c:pt>
                <c:pt idx="36">
                  <c:v>30.665127333870277</c:v>
                </c:pt>
                <c:pt idx="37">
                  <c:v>79.752742625310248</c:v>
                </c:pt>
                <c:pt idx="38">
                  <c:v>34.145131830143605</c:v>
                </c:pt>
                <c:pt idx="39">
                  <c:v>83.496646410995893</c:v>
                </c:pt>
                <c:pt idx="40">
                  <c:v>50.230071081816192</c:v>
                </c:pt>
                <c:pt idx="41">
                  <c:v>51.93515114937491</c:v>
                </c:pt>
                <c:pt idx="42">
                  <c:v>40.728490942747953</c:v>
                </c:pt>
                <c:pt idx="43">
                  <c:v>24.4973468255168</c:v>
                </c:pt>
                <c:pt idx="44">
                  <c:v>62.609664298735737</c:v>
                </c:pt>
                <c:pt idx="45">
                  <c:v>43.13003591965078</c:v>
                </c:pt>
                <c:pt idx="46">
                  <c:v>30.072578543454664</c:v>
                </c:pt>
                <c:pt idx="47">
                  <c:v>53.589738212423185</c:v>
                </c:pt>
                <c:pt idx="48">
                  <c:v>54.564182355721279</c:v>
                </c:pt>
                <c:pt idx="49">
                  <c:v>27.823012288527842</c:v>
                </c:pt>
                <c:pt idx="50">
                  <c:v>28.367939649021842</c:v>
                </c:pt>
                <c:pt idx="51">
                  <c:v>39.14460422138707</c:v>
                </c:pt>
                <c:pt idx="52">
                  <c:v>31.146267672006456</c:v>
                </c:pt>
                <c:pt idx="53">
                  <c:v>66.233829013087458</c:v>
                </c:pt>
                <c:pt idx="54">
                  <c:v>22.990432797252193</c:v>
                </c:pt>
                <c:pt idx="55">
                  <c:v>68.742272081187068</c:v>
                </c:pt>
                <c:pt idx="56">
                  <c:v>32.579287627254345</c:v>
                </c:pt>
                <c:pt idx="57">
                  <c:v>47.595902679542228</c:v>
                </c:pt>
                <c:pt idx="58">
                  <c:v>40.213182282090983</c:v>
                </c:pt>
                <c:pt idx="59">
                  <c:v>45.533393956066121</c:v>
                </c:pt>
                <c:pt idx="60">
                  <c:v>690.72815924395059</c:v>
                </c:pt>
                <c:pt idx="61">
                  <c:v>32.792224545752475</c:v>
                </c:pt>
                <c:pt idx="62">
                  <c:v>45.463171919106451</c:v>
                </c:pt>
                <c:pt idx="63">
                  <c:v>69.807020097506694</c:v>
                </c:pt>
                <c:pt idx="64">
                  <c:v>77.606701324739518</c:v>
                </c:pt>
                <c:pt idx="65">
                  <c:v>44.177482971847766</c:v>
                </c:pt>
                <c:pt idx="66">
                  <c:v>40.047596574405176</c:v>
                </c:pt>
                <c:pt idx="67">
                  <c:v>142.08694596916908</c:v>
                </c:pt>
                <c:pt idx="68">
                  <c:v>34.047613761725785</c:v>
                </c:pt>
                <c:pt idx="69">
                  <c:v>141.84815884245256</c:v>
                </c:pt>
                <c:pt idx="70">
                  <c:v>30.837315059668924</c:v>
                </c:pt>
                <c:pt idx="71">
                  <c:v>35.19218648723254</c:v>
                </c:pt>
                <c:pt idx="72">
                  <c:v>57.418203354401463</c:v>
                </c:pt>
                <c:pt idx="73">
                  <c:v>35.177407821605094</c:v>
                </c:pt>
                <c:pt idx="74">
                  <c:v>32.46074553833116</c:v>
                </c:pt>
                <c:pt idx="75">
                  <c:v>45.310595282492201</c:v>
                </c:pt>
                <c:pt idx="76">
                  <c:v>47.816419519735526</c:v>
                </c:pt>
                <c:pt idx="77">
                  <c:v>28.428682801273002</c:v>
                </c:pt>
                <c:pt idx="78">
                  <c:v>48.101975174934189</c:v>
                </c:pt>
                <c:pt idx="79">
                  <c:v>30.450780029885031</c:v>
                </c:pt>
                <c:pt idx="80">
                  <c:v>90.790142019236214</c:v>
                </c:pt>
                <c:pt idx="81">
                  <c:v>35.057096092516623</c:v>
                </c:pt>
                <c:pt idx="82">
                  <c:v>38.841858919876266</c:v>
                </c:pt>
                <c:pt idx="83">
                  <c:v>77.718723052261424</c:v>
                </c:pt>
                <c:pt idx="84">
                  <c:v>44.090135236089509</c:v>
                </c:pt>
                <c:pt idx="85">
                  <c:v>46.504731009280562</c:v>
                </c:pt>
                <c:pt idx="86">
                  <c:v>54.311048769297692</c:v>
                </c:pt>
                <c:pt idx="87">
                  <c:v>70.027423904813759</c:v>
                </c:pt>
                <c:pt idx="88">
                  <c:v>57.838568438784058</c:v>
                </c:pt>
                <c:pt idx="89">
                  <c:v>40.624377073012447</c:v>
                </c:pt>
                <c:pt idx="90">
                  <c:v>66.732675829576152</c:v>
                </c:pt>
                <c:pt idx="91">
                  <c:v>37.680366606445602</c:v>
                </c:pt>
                <c:pt idx="92">
                  <c:v>36.420461301878184</c:v>
                </c:pt>
                <c:pt idx="93">
                  <c:v>39.838800341439551</c:v>
                </c:pt>
                <c:pt idx="94">
                  <c:v>43.690845742407333</c:v>
                </c:pt>
                <c:pt idx="95">
                  <c:v>55.007636273711441</c:v>
                </c:pt>
                <c:pt idx="96">
                  <c:v>47.508315579761678</c:v>
                </c:pt>
                <c:pt idx="97">
                  <c:v>62.295906753697331</c:v>
                </c:pt>
                <c:pt idx="98">
                  <c:v>62.050544316341032</c:v>
                </c:pt>
                <c:pt idx="99">
                  <c:v>63.014363704593272</c:v>
                </c:pt>
                <c:pt idx="100">
                  <c:v>140.40997141250051</c:v>
                </c:pt>
                <c:pt idx="101">
                  <c:v>150.98145591459166</c:v>
                </c:pt>
                <c:pt idx="102">
                  <c:v>192.18181524520048</c:v>
                </c:pt>
                <c:pt idx="103">
                  <c:v>171.11154267252445</c:v>
                </c:pt>
                <c:pt idx="104">
                  <c:v>173.32218570788035</c:v>
                </c:pt>
                <c:pt idx="105">
                  <c:v>185.52320622029384</c:v>
                </c:pt>
                <c:pt idx="106">
                  <c:v>222.55862175815611</c:v>
                </c:pt>
                <c:pt idx="107">
                  <c:v>215.7644555214722</c:v>
                </c:pt>
                <c:pt idx="108">
                  <c:v>184.81864093236408</c:v>
                </c:pt>
                <c:pt idx="109">
                  <c:v>227.4914729103501</c:v>
                </c:pt>
                <c:pt idx="110">
                  <c:v>215.05080824106304</c:v>
                </c:pt>
                <c:pt idx="111">
                  <c:v>228.91513763571035</c:v>
                </c:pt>
                <c:pt idx="112">
                  <c:v>244.9054924757518</c:v>
                </c:pt>
                <c:pt idx="113">
                  <c:v>290.57228034671971</c:v>
                </c:pt>
                <c:pt idx="114">
                  <c:v>269.5227267803744</c:v>
                </c:pt>
                <c:pt idx="115">
                  <c:v>248.0486445281567</c:v>
                </c:pt>
                <c:pt idx="116">
                  <c:v>262.42448473616594</c:v>
                </c:pt>
                <c:pt idx="117">
                  <c:v>261.32558274371286</c:v>
                </c:pt>
                <c:pt idx="118">
                  <c:v>203.96029034875909</c:v>
                </c:pt>
                <c:pt idx="119">
                  <c:v>232.67054012354214</c:v>
                </c:pt>
                <c:pt idx="120">
                  <c:v>218.99086738694567</c:v>
                </c:pt>
                <c:pt idx="121">
                  <c:v>261.72730128168467</c:v>
                </c:pt>
                <c:pt idx="122">
                  <c:v>269.84352902334876</c:v>
                </c:pt>
                <c:pt idx="123">
                  <c:v>267.07049672134121</c:v>
                </c:pt>
                <c:pt idx="124">
                  <c:v>247.82778320976672</c:v>
                </c:pt>
                <c:pt idx="125">
                  <c:v>253.29676283230873</c:v>
                </c:pt>
                <c:pt idx="126">
                  <c:v>216.58451027572499</c:v>
                </c:pt>
                <c:pt idx="127">
                  <c:v>250.54821903318646</c:v>
                </c:pt>
                <c:pt idx="128">
                  <c:v>269.79325436565983</c:v>
                </c:pt>
                <c:pt idx="129">
                  <c:v>251.83296073764427</c:v>
                </c:pt>
                <c:pt idx="130">
                  <c:v>253.85099962023622</c:v>
                </c:pt>
                <c:pt idx="131">
                  <c:v>201.22154469032208</c:v>
                </c:pt>
                <c:pt idx="132">
                  <c:v>231.83282797757559</c:v>
                </c:pt>
                <c:pt idx="133">
                  <c:v>272.33642795452812</c:v>
                </c:pt>
                <c:pt idx="134">
                  <c:v>260.54327899876756</c:v>
                </c:pt>
                <c:pt idx="135">
                  <c:v>236.4974632322</c:v>
                </c:pt>
                <c:pt idx="136">
                  <c:v>243.4494816122984</c:v>
                </c:pt>
                <c:pt idx="137">
                  <c:v>279.86927332895704</c:v>
                </c:pt>
                <c:pt idx="138">
                  <c:v>248.73763320273463</c:v>
                </c:pt>
                <c:pt idx="139">
                  <c:v>271.62625121724801</c:v>
                </c:pt>
                <c:pt idx="140">
                  <c:v>247.41998726655345</c:v>
                </c:pt>
                <c:pt idx="141">
                  <c:v>275.36457661120397</c:v>
                </c:pt>
                <c:pt idx="142">
                  <c:v>295.10454149152139</c:v>
                </c:pt>
                <c:pt idx="143">
                  <c:v>298.64515807118374</c:v>
                </c:pt>
                <c:pt idx="144">
                  <c:v>257.17717629991643</c:v>
                </c:pt>
                <c:pt idx="145">
                  <c:v>258.99594598036083</c:v>
                </c:pt>
                <c:pt idx="146">
                  <c:v>260.34139130822268</c:v>
                </c:pt>
                <c:pt idx="147">
                  <c:v>261.08316684869556</c:v>
                </c:pt>
                <c:pt idx="148">
                  <c:v>253.63771417577101</c:v>
                </c:pt>
                <c:pt idx="149">
                  <c:v>275.57258591717039</c:v>
                </c:pt>
                <c:pt idx="150">
                  <c:v>264.11217349827029</c:v>
                </c:pt>
                <c:pt idx="151">
                  <c:v>269.9514586674149</c:v>
                </c:pt>
                <c:pt idx="152">
                  <c:v>252.70146476846915</c:v>
                </c:pt>
                <c:pt idx="153">
                  <c:v>258.36480087222287</c:v>
                </c:pt>
                <c:pt idx="154">
                  <c:v>255.97829986132436</c:v>
                </c:pt>
                <c:pt idx="155">
                  <c:v>235.08053945757172</c:v>
                </c:pt>
                <c:pt idx="156">
                  <c:v>289.89684443769181</c:v>
                </c:pt>
                <c:pt idx="157">
                  <c:v>252.41844250907351</c:v>
                </c:pt>
                <c:pt idx="158">
                  <c:v>262.13767418105385</c:v>
                </c:pt>
                <c:pt idx="159">
                  <c:v>283.93372467302248</c:v>
                </c:pt>
                <c:pt idx="160">
                  <c:v>289.98346525229215</c:v>
                </c:pt>
                <c:pt idx="161">
                  <c:v>243.05472676325593</c:v>
                </c:pt>
                <c:pt idx="162">
                  <c:v>254.38093509849429</c:v>
                </c:pt>
                <c:pt idx="163">
                  <c:v>261.77763500312858</c:v>
                </c:pt>
                <c:pt idx="164">
                  <c:v>259.37046909392819</c:v>
                </c:pt>
                <c:pt idx="165">
                  <c:v>273.64034818364831</c:v>
                </c:pt>
                <c:pt idx="166">
                  <c:v>233.27644558663189</c:v>
                </c:pt>
                <c:pt idx="167">
                  <c:v>276.36767195676612</c:v>
                </c:pt>
                <c:pt idx="168">
                  <c:v>260.35124383122815</c:v>
                </c:pt>
                <c:pt idx="169">
                  <c:v>264.77902121555036</c:v>
                </c:pt>
                <c:pt idx="170">
                  <c:v>270.18269767094108</c:v>
                </c:pt>
                <c:pt idx="171">
                  <c:v>255.02286184256891</c:v>
                </c:pt>
                <c:pt idx="172">
                  <c:v>280.92436737386038</c:v>
                </c:pt>
                <c:pt idx="173">
                  <c:v>355.14292964920099</c:v>
                </c:pt>
                <c:pt idx="174">
                  <c:v>234.6001923346094</c:v>
                </c:pt>
                <c:pt idx="175">
                  <c:v>253.47412132476691</c:v>
                </c:pt>
                <c:pt idx="176">
                  <c:v>290.4619253255409</c:v>
                </c:pt>
                <c:pt idx="177">
                  <c:v>268.37997366065014</c:v>
                </c:pt>
                <c:pt idx="178">
                  <c:v>288.8932502837049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320-479C-A866-8C38FBA5C7B0}"/>
            </c:ext>
          </c:extLst>
        </c:ser>
        <c:ser>
          <c:idx val="1"/>
          <c:order val="1"/>
          <c:tx>
            <c:strRef>
              <c:f>'SVN-CV-22'!$V$8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320-479C-A866-8C38FBA5C7B0}"/>
            </c:ext>
          </c:extLst>
        </c:ser>
        <c:ser>
          <c:idx val="2"/>
          <c:order val="2"/>
          <c:tx>
            <c:strRef>
              <c:f>'SVN-CV-22'!$W$8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'SVN-CV-22'!$B$9:$B$120</c:f>
              <c:numCache>
                <c:formatCode>dd/mm/yyyy</c:formatCode>
                <c:ptCount val="112"/>
                <c:pt idx="0">
                  <c:v>45762</c:v>
                </c:pt>
                <c:pt idx="1">
                  <c:v>45763</c:v>
                </c:pt>
                <c:pt idx="2">
                  <c:v>45764</c:v>
                </c:pt>
                <c:pt idx="3">
                  <c:v>45766</c:v>
                </c:pt>
                <c:pt idx="4">
                  <c:v>45768</c:v>
                </c:pt>
                <c:pt idx="5">
                  <c:v>45769</c:v>
                </c:pt>
                <c:pt idx="6">
                  <c:v>45770</c:v>
                </c:pt>
                <c:pt idx="7">
                  <c:v>45771</c:v>
                </c:pt>
                <c:pt idx="8">
                  <c:v>45773</c:v>
                </c:pt>
                <c:pt idx="9">
                  <c:v>45775</c:v>
                </c:pt>
                <c:pt idx="10">
                  <c:v>45776</c:v>
                </c:pt>
                <c:pt idx="11">
                  <c:v>45777</c:v>
                </c:pt>
                <c:pt idx="12">
                  <c:v>45779</c:v>
                </c:pt>
                <c:pt idx="13">
                  <c:v>45780</c:v>
                </c:pt>
                <c:pt idx="14">
                  <c:v>45782</c:v>
                </c:pt>
                <c:pt idx="15">
                  <c:v>45783</c:v>
                </c:pt>
                <c:pt idx="16">
                  <c:v>45785</c:v>
                </c:pt>
                <c:pt idx="17">
                  <c:v>45786</c:v>
                </c:pt>
                <c:pt idx="18">
                  <c:v>45787</c:v>
                </c:pt>
                <c:pt idx="19">
                  <c:v>45787</c:v>
                </c:pt>
                <c:pt idx="20">
                  <c:v>45788</c:v>
                </c:pt>
                <c:pt idx="21">
                  <c:v>45788</c:v>
                </c:pt>
                <c:pt idx="22">
                  <c:v>45789</c:v>
                </c:pt>
                <c:pt idx="23">
                  <c:v>45790</c:v>
                </c:pt>
                <c:pt idx="24">
                  <c:v>45791</c:v>
                </c:pt>
                <c:pt idx="25">
                  <c:v>45791</c:v>
                </c:pt>
                <c:pt idx="26">
                  <c:v>45792</c:v>
                </c:pt>
                <c:pt idx="27">
                  <c:v>45792</c:v>
                </c:pt>
                <c:pt idx="28">
                  <c:v>45793</c:v>
                </c:pt>
                <c:pt idx="29">
                  <c:v>45793</c:v>
                </c:pt>
                <c:pt idx="30">
                  <c:v>45794</c:v>
                </c:pt>
                <c:pt idx="31">
                  <c:v>45794</c:v>
                </c:pt>
                <c:pt idx="32">
                  <c:v>45795</c:v>
                </c:pt>
                <c:pt idx="33">
                  <c:v>45796</c:v>
                </c:pt>
                <c:pt idx="34">
                  <c:v>45796</c:v>
                </c:pt>
                <c:pt idx="35">
                  <c:v>45797</c:v>
                </c:pt>
                <c:pt idx="36">
                  <c:v>45797</c:v>
                </c:pt>
                <c:pt idx="37">
                  <c:v>45798</c:v>
                </c:pt>
                <c:pt idx="38">
                  <c:v>45798</c:v>
                </c:pt>
                <c:pt idx="39">
                  <c:v>45799</c:v>
                </c:pt>
                <c:pt idx="40">
                  <c:v>45799</c:v>
                </c:pt>
                <c:pt idx="41">
                  <c:v>45800</c:v>
                </c:pt>
                <c:pt idx="42">
                  <c:v>45800</c:v>
                </c:pt>
                <c:pt idx="43">
                  <c:v>45801</c:v>
                </c:pt>
                <c:pt idx="44">
                  <c:v>45801</c:v>
                </c:pt>
                <c:pt idx="45">
                  <c:v>45802</c:v>
                </c:pt>
                <c:pt idx="46">
                  <c:v>45802</c:v>
                </c:pt>
                <c:pt idx="47">
                  <c:v>45803</c:v>
                </c:pt>
                <c:pt idx="48">
                  <c:v>45803</c:v>
                </c:pt>
                <c:pt idx="49">
                  <c:v>45804</c:v>
                </c:pt>
                <c:pt idx="50">
                  <c:v>45804</c:v>
                </c:pt>
                <c:pt idx="51">
                  <c:v>45805</c:v>
                </c:pt>
                <c:pt idx="52">
                  <c:v>45805</c:v>
                </c:pt>
                <c:pt idx="53">
                  <c:v>45806</c:v>
                </c:pt>
                <c:pt idx="54">
                  <c:v>45806</c:v>
                </c:pt>
                <c:pt idx="55">
                  <c:v>45807</c:v>
                </c:pt>
                <c:pt idx="56">
                  <c:v>45807</c:v>
                </c:pt>
                <c:pt idx="57">
                  <c:v>45808</c:v>
                </c:pt>
                <c:pt idx="58">
                  <c:v>45808</c:v>
                </c:pt>
                <c:pt idx="59">
                  <c:v>45809</c:v>
                </c:pt>
                <c:pt idx="60">
                  <c:v>45809</c:v>
                </c:pt>
                <c:pt idx="61">
                  <c:v>45810</c:v>
                </c:pt>
                <c:pt idx="62">
                  <c:v>45810</c:v>
                </c:pt>
                <c:pt idx="63">
                  <c:v>45811</c:v>
                </c:pt>
                <c:pt idx="64">
                  <c:v>45811</c:v>
                </c:pt>
                <c:pt idx="65">
                  <c:v>45812</c:v>
                </c:pt>
                <c:pt idx="66">
                  <c:v>45812</c:v>
                </c:pt>
                <c:pt idx="67">
                  <c:v>45813</c:v>
                </c:pt>
                <c:pt idx="68">
                  <c:v>45813</c:v>
                </c:pt>
                <c:pt idx="69">
                  <c:v>45814</c:v>
                </c:pt>
                <c:pt idx="70">
                  <c:v>45815</c:v>
                </c:pt>
                <c:pt idx="71">
                  <c:v>45815</c:v>
                </c:pt>
                <c:pt idx="72">
                  <c:v>45816</c:v>
                </c:pt>
                <c:pt idx="73">
                  <c:v>45816</c:v>
                </c:pt>
                <c:pt idx="74">
                  <c:v>45817</c:v>
                </c:pt>
                <c:pt idx="75">
                  <c:v>45817</c:v>
                </c:pt>
                <c:pt idx="76">
                  <c:v>45818</c:v>
                </c:pt>
                <c:pt idx="77">
                  <c:v>45818</c:v>
                </c:pt>
                <c:pt idx="78">
                  <c:v>45819</c:v>
                </c:pt>
                <c:pt idx="79">
                  <c:v>45819</c:v>
                </c:pt>
                <c:pt idx="80">
                  <c:v>45820</c:v>
                </c:pt>
                <c:pt idx="81">
                  <c:v>45820</c:v>
                </c:pt>
                <c:pt idx="82">
                  <c:v>45821</c:v>
                </c:pt>
                <c:pt idx="83">
                  <c:v>45821</c:v>
                </c:pt>
                <c:pt idx="84">
                  <c:v>45822</c:v>
                </c:pt>
                <c:pt idx="85">
                  <c:v>45822</c:v>
                </c:pt>
                <c:pt idx="86">
                  <c:v>45823</c:v>
                </c:pt>
                <c:pt idx="87">
                  <c:v>45823</c:v>
                </c:pt>
                <c:pt idx="88">
                  <c:v>45824</c:v>
                </c:pt>
                <c:pt idx="89">
                  <c:v>45824</c:v>
                </c:pt>
                <c:pt idx="90">
                  <c:v>45825</c:v>
                </c:pt>
                <c:pt idx="91">
                  <c:v>45825</c:v>
                </c:pt>
                <c:pt idx="92">
                  <c:v>45826</c:v>
                </c:pt>
                <c:pt idx="93">
                  <c:v>45826</c:v>
                </c:pt>
                <c:pt idx="94">
                  <c:v>45827</c:v>
                </c:pt>
                <c:pt idx="95">
                  <c:v>45827</c:v>
                </c:pt>
                <c:pt idx="96">
                  <c:v>45828</c:v>
                </c:pt>
                <c:pt idx="97">
                  <c:v>45828</c:v>
                </c:pt>
                <c:pt idx="98">
                  <c:v>45829</c:v>
                </c:pt>
                <c:pt idx="99">
                  <c:v>45829</c:v>
                </c:pt>
                <c:pt idx="100">
                  <c:v>45831</c:v>
                </c:pt>
                <c:pt idx="101">
                  <c:v>45831</c:v>
                </c:pt>
                <c:pt idx="102">
                  <c:v>45832</c:v>
                </c:pt>
                <c:pt idx="103">
                  <c:v>45832</c:v>
                </c:pt>
                <c:pt idx="104">
                  <c:v>45833</c:v>
                </c:pt>
                <c:pt idx="105">
                  <c:v>45833</c:v>
                </c:pt>
                <c:pt idx="106">
                  <c:v>45834</c:v>
                </c:pt>
                <c:pt idx="107">
                  <c:v>45834</c:v>
                </c:pt>
                <c:pt idx="108">
                  <c:v>45835</c:v>
                </c:pt>
                <c:pt idx="109">
                  <c:v>45835</c:v>
                </c:pt>
                <c:pt idx="110">
                  <c:v>45836</c:v>
                </c:pt>
                <c:pt idx="111">
                  <c:v>45836</c:v>
                </c:pt>
              </c:numCache>
            </c:numRef>
          </c:xVal>
          <c:yVal>
            <c:numRef>
              <c:f>'SVN-CV-22'!$W$9:$W$122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320-479C-A866-8C38FBA5C7B0}"/>
            </c:ext>
          </c:extLst>
        </c:ser>
        <c:axId val="135015424"/>
        <c:axId val="135042560"/>
      </c:scatterChart>
      <c:valAx>
        <c:axId val="1350154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042560"/>
        <c:crosses val="autoZero"/>
        <c:crossBetween val="midCat"/>
      </c:valAx>
      <c:valAx>
        <c:axId val="13504256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01542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SVN-CV-28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'SVN-CV-28'!$H$9:$H$120</c:f>
              <c:numCache>
                <c:formatCode>0</c:formatCode>
                <c:ptCount val="112"/>
                <c:pt idx="1">
                  <c:v>3.9999999999906777</c:v>
                </c:pt>
                <c:pt idx="2">
                  <c:v>13.199999999997658</c:v>
                </c:pt>
                <c:pt idx="3">
                  <c:v>21.799999999998931</c:v>
                </c:pt>
                <c:pt idx="4">
                  <c:v>-1.300000000000523</c:v>
                </c:pt>
                <c:pt idx="5">
                  <c:v>29.699999999991178</c:v>
                </c:pt>
                <c:pt idx="6">
                  <c:v>2.6000000000010459</c:v>
                </c:pt>
                <c:pt idx="7">
                  <c:v>-7.2000000000116415</c:v>
                </c:pt>
                <c:pt idx="8">
                  <c:v>19.599999999996953</c:v>
                </c:pt>
                <c:pt idx="9">
                  <c:v>22.099999999994679</c:v>
                </c:pt>
                <c:pt idx="10">
                  <c:v>11.299999999991428</c:v>
                </c:pt>
                <c:pt idx="11">
                  <c:v>22.799999999989495</c:v>
                </c:pt>
                <c:pt idx="12">
                  <c:v>-8.9000000000112323</c:v>
                </c:pt>
                <c:pt idx="13">
                  <c:v>12.999999999991019</c:v>
                </c:pt>
                <c:pt idx="14">
                  <c:v>15.199999999992997</c:v>
                </c:pt>
                <c:pt idx="15">
                  <c:v>20.299999999991769</c:v>
                </c:pt>
                <c:pt idx="16">
                  <c:v>4.3000000000006366</c:v>
                </c:pt>
                <c:pt idx="17">
                  <c:v>20.499999999998408</c:v>
                </c:pt>
                <c:pt idx="18">
                  <c:v>15.499999999988745</c:v>
                </c:pt>
                <c:pt idx="19">
                  <c:v>9.4999999999885176</c:v>
                </c:pt>
                <c:pt idx="20">
                  <c:v>32.099999999999795</c:v>
                </c:pt>
                <c:pt idx="21">
                  <c:v>13.999999999995794</c:v>
                </c:pt>
                <c:pt idx="22">
                  <c:v>21.000000000000796</c:v>
                </c:pt>
                <c:pt idx="23">
                  <c:v>27.599999999992519</c:v>
                </c:pt>
                <c:pt idx="24">
                  <c:v>12.90000000000191</c:v>
                </c:pt>
                <c:pt idx="25">
                  <c:v>23.89999999999759</c:v>
                </c:pt>
                <c:pt idx="26">
                  <c:v>-18.900000000002137</c:v>
                </c:pt>
                <c:pt idx="27">
                  <c:v>5.6999999999902684</c:v>
                </c:pt>
                <c:pt idx="28">
                  <c:v>17.099999999999227</c:v>
                </c:pt>
                <c:pt idx="29">
                  <c:v>24.000000000000909</c:v>
                </c:pt>
                <c:pt idx="30">
                  <c:v>5.0999999999987722</c:v>
                </c:pt>
                <c:pt idx="31">
                  <c:v>19.399999999990314</c:v>
                </c:pt>
                <c:pt idx="32">
                  <c:v>5.0999999999987722</c:v>
                </c:pt>
                <c:pt idx="33">
                  <c:v>13.700000000000045</c:v>
                </c:pt>
                <c:pt idx="34">
                  <c:v>16.49999999999352</c:v>
                </c:pt>
                <c:pt idx="35">
                  <c:v>15.299999999996317</c:v>
                </c:pt>
                <c:pt idx="36">
                  <c:v>6.3999999999992951</c:v>
                </c:pt>
                <c:pt idx="37">
                  <c:v>11.699999999990496</c:v>
                </c:pt>
                <c:pt idx="38">
                  <c:v>14.499999999998181</c:v>
                </c:pt>
                <c:pt idx="39">
                  <c:v>16.300000000001091</c:v>
                </c:pt>
                <c:pt idx="40">
                  <c:v>-6.3999999999992951</c:v>
                </c:pt>
                <c:pt idx="41">
                  <c:v>4.0999999999939973</c:v>
                </c:pt>
                <c:pt idx="42">
                  <c:v>30.699999999995953</c:v>
                </c:pt>
                <c:pt idx="43">
                  <c:v>12.999999999991019</c:v>
                </c:pt>
                <c:pt idx="44">
                  <c:v>29.799999999994498</c:v>
                </c:pt>
                <c:pt idx="45">
                  <c:v>22.399999999990428</c:v>
                </c:pt>
                <c:pt idx="46">
                  <c:v>21.299999999996544</c:v>
                </c:pt>
                <c:pt idx="47">
                  <c:v>15.099999999989677</c:v>
                </c:pt>
                <c:pt idx="48">
                  <c:v>27.400000000000091</c:v>
                </c:pt>
                <c:pt idx="49">
                  <c:v>7.7999999999889269</c:v>
                </c:pt>
                <c:pt idx="50">
                  <c:v>31.999999999996476</c:v>
                </c:pt>
                <c:pt idx="51">
                  <c:v>-10.300000000000864</c:v>
                </c:pt>
                <c:pt idx="52">
                  <c:v>33.499999999989427</c:v>
                </c:pt>
                <c:pt idx="53">
                  <c:v>-12.500000000002842</c:v>
                </c:pt>
                <c:pt idx="54">
                  <c:v>26.099999999999568</c:v>
                </c:pt>
                <c:pt idx="55">
                  <c:v>22.899999999992815</c:v>
                </c:pt>
                <c:pt idx="56">
                  <c:v>13.799999999989154</c:v>
                </c:pt>
                <c:pt idx="57">
                  <c:v>22.999999999996135</c:v>
                </c:pt>
                <c:pt idx="58">
                  <c:v>17.399999999994975</c:v>
                </c:pt>
                <c:pt idx="59">
                  <c:v>30.299999999996885</c:v>
                </c:pt>
                <c:pt idx="60">
                  <c:v>29.39999999999543</c:v>
                </c:pt>
                <c:pt idx="61">
                  <c:v>8.0999999999988859</c:v>
                </c:pt>
                <c:pt idx="62">
                  <c:v>9.2999999999960892</c:v>
                </c:pt>
                <c:pt idx="63">
                  <c:v>1.300000000000523</c:v>
                </c:pt>
                <c:pt idx="64">
                  <c:v>19.700000000000273</c:v>
                </c:pt>
                <c:pt idx="65">
                  <c:v>30.400000000000205</c:v>
                </c:pt>
                <c:pt idx="66">
                  <c:v>11.499999999998067</c:v>
                </c:pt>
                <c:pt idx="67">
                  <c:v>-2.9000000000110049</c:v>
                </c:pt>
                <c:pt idx="68">
                  <c:v>-2.9000000000110049</c:v>
                </c:pt>
                <c:pt idx="69">
                  <c:v>5.7999999999935881</c:v>
                </c:pt>
                <c:pt idx="70">
                  <c:v>16.799999999989268</c:v>
                </c:pt>
                <c:pt idx="71">
                  <c:v>16.59999999999684</c:v>
                </c:pt>
                <c:pt idx="72">
                  <c:v>21.299999999996544</c:v>
                </c:pt>
                <c:pt idx="73">
                  <c:v>-8.3000000000055252</c:v>
                </c:pt>
                <c:pt idx="74">
                  <c:v>26.799999999994384</c:v>
                </c:pt>
                <c:pt idx="75">
                  <c:v>-67.000000000007276</c:v>
                </c:pt>
                <c:pt idx="76">
                  <c:v>2.3999999999944066</c:v>
                </c:pt>
                <c:pt idx="77">
                  <c:v>12.999999999991019</c:v>
                </c:pt>
                <c:pt idx="78">
                  <c:v>25.7000000000005</c:v>
                </c:pt>
                <c:pt idx="79">
                  <c:v>22.700000000000387</c:v>
                </c:pt>
                <c:pt idx="80">
                  <c:v>-9.7999999999984766</c:v>
                </c:pt>
                <c:pt idx="81">
                  <c:v>19.599999999996953</c:v>
                </c:pt>
                <c:pt idx="82">
                  <c:v>-5.6000000000011596</c:v>
                </c:pt>
                <c:pt idx="83">
                  <c:v>22.499999999993747</c:v>
                </c:pt>
                <c:pt idx="84">
                  <c:v>-11.400000000008959</c:v>
                </c:pt>
                <c:pt idx="85">
                  <c:v>43.899999999993611</c:v>
                </c:pt>
                <c:pt idx="86">
                  <c:v>1.300000000000523</c:v>
                </c:pt>
                <c:pt idx="87">
                  <c:v>10.89999999999236</c:v>
                </c:pt>
                <c:pt idx="88">
                  <c:v>-29.499999999998749</c:v>
                </c:pt>
                <c:pt idx="89">
                  <c:v>-0.79999999999813554</c:v>
                </c:pt>
                <c:pt idx="90">
                  <c:v>-19.400000000004525</c:v>
                </c:pt>
                <c:pt idx="91">
                  <c:v>18.29999999999643</c:v>
                </c:pt>
                <c:pt idx="92">
                  <c:v>-15.000000000000568</c:v>
                </c:pt>
                <c:pt idx="93">
                  <c:v>6.3999999999992951</c:v>
                </c:pt>
                <c:pt idx="94">
                  <c:v>-5.3000000000054115</c:v>
                </c:pt>
                <c:pt idx="95">
                  <c:v>7.6999999999998181</c:v>
                </c:pt>
                <c:pt idx="96">
                  <c:v>-19.800000000003593</c:v>
                </c:pt>
                <c:pt idx="97">
                  <c:v>11.899999999997135</c:v>
                </c:pt>
                <c:pt idx="98">
                  <c:v>2.6000000000010459</c:v>
                </c:pt>
                <c:pt idx="99">
                  <c:v>3.0999999999892225</c:v>
                </c:pt>
                <c:pt idx="100">
                  <c:v>-10.699999999999932</c:v>
                </c:pt>
                <c:pt idx="101">
                  <c:v>6.2999999999959755</c:v>
                </c:pt>
                <c:pt idx="102">
                  <c:v>-8.3000000000055252</c:v>
                </c:pt>
                <c:pt idx="103">
                  <c:v>0.39999999999906777</c:v>
                </c:pt>
                <c:pt idx="104">
                  <c:v>-4.8000000000030241</c:v>
                </c:pt>
                <c:pt idx="105">
                  <c:v>4.9999999999954525</c:v>
                </c:pt>
                <c:pt idx="106">
                  <c:v>-24.399999999999977</c:v>
                </c:pt>
                <c:pt idx="107">
                  <c:v>5.6999999999902684</c:v>
                </c:pt>
                <c:pt idx="108">
                  <c:v>-26.900000000011914</c:v>
                </c:pt>
                <c:pt idx="109">
                  <c:v>20.399999999995089</c:v>
                </c:pt>
                <c:pt idx="110">
                  <c:v>-10.200000000011755</c:v>
                </c:pt>
                <c:pt idx="111">
                  <c:v>13.999999999995794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6F5-4173-B978-BEAA17D0DC7E}"/>
            </c:ext>
          </c:extLst>
        </c:ser>
        <c:ser>
          <c:idx val="1"/>
          <c:order val="1"/>
          <c:tx>
            <c:strRef>
              <c:f>'SVN-CV-28'!$V$8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6F5-4173-B978-BEAA17D0DC7E}"/>
            </c:ext>
          </c:extLst>
        </c:ser>
        <c:ser>
          <c:idx val="2"/>
          <c:order val="2"/>
          <c:tx>
            <c:strRef>
              <c:f>'SVN-CV-28'!$W$8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6F5-4173-B978-BEAA17D0DC7E}"/>
            </c:ext>
          </c:extLst>
        </c:ser>
        <c:axId val="135442816"/>
        <c:axId val="135445120"/>
      </c:scatterChart>
      <c:valAx>
        <c:axId val="1354428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445120"/>
        <c:crosses val="autoZero"/>
        <c:crossBetween val="midCat"/>
      </c:valAx>
      <c:valAx>
        <c:axId val="13544512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44281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SVN-CV-28-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'SVN-CV-28'!$D$9:$D$187</c:f>
              <c:numCache>
                <c:formatCode>0</c:formatCode>
                <c:ptCount val="179"/>
                <c:pt idx="1">
                  <c:v>-0.70000003324821591</c:v>
                </c:pt>
                <c:pt idx="2">
                  <c:v>-0.40000001899898052</c:v>
                </c:pt>
                <c:pt idx="3">
                  <c:v>-2.900000021327287</c:v>
                </c:pt>
                <c:pt idx="4">
                  <c:v>-3.5000000498257577</c:v>
                </c:pt>
                <c:pt idx="5">
                  <c:v>-4.0000000153668225</c:v>
                </c:pt>
                <c:pt idx="6">
                  <c:v>-1.9000000320374966</c:v>
                </c:pt>
                <c:pt idx="7">
                  <c:v>0.79999997979030013</c:v>
                </c:pt>
                <c:pt idx="8">
                  <c:v>-4.2000000248663127</c:v>
                </c:pt>
                <c:pt idx="9">
                  <c:v>-2.1000000415369868</c:v>
                </c:pt>
                <c:pt idx="10">
                  <c:v>0.699999975040555</c:v>
                </c:pt>
                <c:pt idx="11">
                  <c:v>-3.0000000260770321</c:v>
                </c:pt>
                <c:pt idx="12">
                  <c:v>1.3000000035390258</c:v>
                </c:pt>
                <c:pt idx="13">
                  <c:v>-0.20000000949949026</c:v>
                </c:pt>
                <c:pt idx="14">
                  <c:v>-2.3000000510364771</c:v>
                </c:pt>
                <c:pt idx="15">
                  <c:v>1.39999995008111</c:v>
                </c:pt>
                <c:pt idx="16">
                  <c:v>0.79999997979030013</c:v>
                </c:pt>
                <c:pt idx="17">
                  <c:v>-0.50000002374872565</c:v>
                </c:pt>
                <c:pt idx="18">
                  <c:v>4.999999946448952</c:v>
                </c:pt>
                <c:pt idx="19">
                  <c:v>2.5000000023283064</c:v>
                </c:pt>
                <c:pt idx="20">
                  <c:v>0</c:v>
                </c:pt>
                <c:pt idx="21">
                  <c:v>1.3000000035390258</c:v>
                </c:pt>
                <c:pt idx="22">
                  <c:v>2.899999963119626</c:v>
                </c:pt>
                <c:pt idx="23">
                  <c:v>-6.4000000129453838</c:v>
                </c:pt>
                <c:pt idx="24">
                  <c:v>-0.70000003324821591</c:v>
                </c:pt>
                <c:pt idx="25">
                  <c:v>0.79999997979030013</c:v>
                </c:pt>
                <c:pt idx="26">
                  <c:v>3.7000000011175871</c:v>
                </c:pt>
                <c:pt idx="27">
                  <c:v>1.3000000035390258</c:v>
                </c:pt>
                <c:pt idx="28">
                  <c:v>1.3000000035390258</c:v>
                </c:pt>
                <c:pt idx="29">
                  <c:v>4.1999999666586518</c:v>
                </c:pt>
                <c:pt idx="30">
                  <c:v>-1.6000000177882612</c:v>
                </c:pt>
                <c:pt idx="31">
                  <c:v>2.5000000023283064</c:v>
                </c:pt>
                <c:pt idx="32">
                  <c:v>-1.6000000177882612</c:v>
                </c:pt>
                <c:pt idx="33">
                  <c:v>4.299999971408397</c:v>
                </c:pt>
                <c:pt idx="34">
                  <c:v>3.599999996367842</c:v>
                </c:pt>
                <c:pt idx="35">
                  <c:v>5.9999999939464033</c:v>
                </c:pt>
                <c:pt idx="36">
                  <c:v>10.09999995585531</c:v>
                </c:pt>
                <c:pt idx="37">
                  <c:v>-0.60000002849847078</c:v>
                </c:pt>
                <c:pt idx="38">
                  <c:v>6.8999999784864485</c:v>
                </c:pt>
                <c:pt idx="39">
                  <c:v>-0.90000004274770617</c:v>
                </c:pt>
                <c:pt idx="40">
                  <c:v>6.0999999986961484</c:v>
                </c:pt>
                <c:pt idx="41">
                  <c:v>9.2999999760650098</c:v>
                </c:pt>
                <c:pt idx="42">
                  <c:v>4.7999999951571226</c:v>
                </c:pt>
                <c:pt idx="43">
                  <c:v>7.0999999879859388</c:v>
                </c:pt>
                <c:pt idx="44">
                  <c:v>2.5999999488703907</c:v>
                </c:pt>
                <c:pt idx="45">
                  <c:v>6.2999999499879777</c:v>
                </c:pt>
                <c:pt idx="46">
                  <c:v>5.9999999939464033</c:v>
                </c:pt>
                <c:pt idx="47">
                  <c:v>6.6999999689869583</c:v>
                </c:pt>
                <c:pt idx="48">
                  <c:v>1.6999999643303454</c:v>
                </c:pt>
                <c:pt idx="49">
                  <c:v>6.499999959487468</c:v>
                </c:pt>
                <c:pt idx="50">
                  <c:v>10.999999998603016</c:v>
                </c:pt>
                <c:pt idx="51">
                  <c:v>10.49999997485429</c:v>
                </c:pt>
                <c:pt idx="52">
                  <c:v>8.699999947566539</c:v>
                </c:pt>
                <c:pt idx="53">
                  <c:v>14.799999946262687</c:v>
                </c:pt>
                <c:pt idx="54">
                  <c:v>8.2999999867752194</c:v>
                </c:pt>
                <c:pt idx="55">
                  <c:v>8.6000000010244548</c:v>
                </c:pt>
                <c:pt idx="56">
                  <c:v>5.9999999939464033</c:v>
                </c:pt>
                <c:pt idx="57">
                  <c:v>6.2000000034458935</c:v>
                </c:pt>
                <c:pt idx="58">
                  <c:v>9.1999999713152647</c:v>
                </c:pt>
                <c:pt idx="59">
                  <c:v>10.799999989103526</c:v>
                </c:pt>
                <c:pt idx="60">
                  <c:v>8.8999999570660293</c:v>
                </c:pt>
                <c:pt idx="61">
                  <c:v>13.999999966472387</c:v>
                </c:pt>
                <c:pt idx="62">
                  <c:v>13.599999947473407</c:v>
                </c:pt>
                <c:pt idx="63">
                  <c:v>15.499999979510903</c:v>
                </c:pt>
                <c:pt idx="64">
                  <c:v>13.199999986682087</c:v>
                </c:pt>
                <c:pt idx="65">
                  <c:v>11.599999968893826</c:v>
                </c:pt>
                <c:pt idx="66">
                  <c:v>14.499999990221113</c:v>
                </c:pt>
                <c:pt idx="67">
                  <c:v>14.799999946262687</c:v>
                </c:pt>
                <c:pt idx="68">
                  <c:v>14.799999946262687</c:v>
                </c:pt>
                <c:pt idx="69">
                  <c:v>14.399999985471368</c:v>
                </c:pt>
                <c:pt idx="70">
                  <c:v>23.499999952036887</c:v>
                </c:pt>
                <c:pt idx="71">
                  <c:v>25.099999969825149</c:v>
                </c:pt>
                <c:pt idx="72">
                  <c:v>27.49999996740371</c:v>
                </c:pt>
                <c:pt idx="73">
                  <c:v>34.799999964889139</c:v>
                </c:pt>
                <c:pt idx="74">
                  <c:v>38.999999989755452</c:v>
                </c:pt>
                <c:pt idx="75">
                  <c:v>47.299999976530671</c:v>
                </c:pt>
                <c:pt idx="76">
                  <c:v>44.799999974202365</c:v>
                </c:pt>
                <c:pt idx="77">
                  <c:v>49.199999950360507</c:v>
                </c:pt>
                <c:pt idx="78">
                  <c:v>54.19999995501712</c:v>
                </c:pt>
                <c:pt idx="79">
                  <c:v>50.899999972898513</c:v>
                </c:pt>
                <c:pt idx="80">
                  <c:v>52.399999985937029</c:v>
                </c:pt>
                <c:pt idx="81">
                  <c:v>53.7999999942258</c:v>
                </c:pt>
                <c:pt idx="82">
                  <c:v>60.699999972712249</c:v>
                </c:pt>
                <c:pt idx="83">
                  <c:v>51.999999966938049</c:v>
                </c:pt>
                <c:pt idx="84">
                  <c:v>57.999999960884452</c:v>
                </c:pt>
                <c:pt idx="85">
                  <c:v>56.400000001303852</c:v>
                </c:pt>
                <c:pt idx="86">
                  <c:v>59.199999959673733</c:v>
                </c:pt>
                <c:pt idx="87">
                  <c:v>59.399999969173223</c:v>
                </c:pt>
                <c:pt idx="88">
                  <c:v>72.19999999506399</c:v>
                </c:pt>
                <c:pt idx="89">
                  <c:v>65.099999948870391</c:v>
                </c:pt>
                <c:pt idx="90">
                  <c:v>71.199999947566539</c:v>
                </c:pt>
                <c:pt idx="91">
                  <c:v>65.399999963119626</c:v>
                </c:pt>
                <c:pt idx="92">
                  <c:v>68.099999974947423</c:v>
                </c:pt>
                <c:pt idx="93">
                  <c:v>63.599999994039536</c:v>
                </c:pt>
                <c:pt idx="94">
                  <c:v>66.399999952409416</c:v>
                </c:pt>
                <c:pt idx="95">
                  <c:v>68.899999954737723</c:v>
                </c:pt>
                <c:pt idx="96">
                  <c:v>71.499999961815774</c:v>
                </c:pt>
                <c:pt idx="97">
                  <c:v>62.699999951291829</c:v>
                </c:pt>
                <c:pt idx="98">
                  <c:v>61.899999971501529</c:v>
                </c:pt>
                <c:pt idx="99">
                  <c:v>64.499999978579581</c:v>
                </c:pt>
                <c:pt idx="100">
                  <c:v>68.499999993946403</c:v>
                </c:pt>
                <c:pt idx="101">
                  <c:v>71.199999947566539</c:v>
                </c:pt>
                <c:pt idx="102">
                  <c:v>69.599999987985939</c:v>
                </c:pt>
                <c:pt idx="103">
                  <c:v>61.999999976251274</c:v>
                </c:pt>
                <c:pt idx="104">
                  <c:v>65.499999967869371</c:v>
                </c:pt>
                <c:pt idx="105">
                  <c:v>65.099999948870391</c:v>
                </c:pt>
                <c:pt idx="106">
                  <c:v>72.99999997485429</c:v>
                </c:pt>
                <c:pt idx="107">
                  <c:v>65.599999972619116</c:v>
                </c:pt>
                <c:pt idx="108">
                  <c:v>72.499999951105565</c:v>
                </c:pt>
                <c:pt idx="109">
                  <c:v>66.899999976158142</c:v>
                </c:pt>
                <c:pt idx="110">
                  <c:v>74.999999953433871</c:v>
                </c:pt>
                <c:pt idx="111">
                  <c:v>66.200000001117587</c:v>
                </c:pt>
                <c:pt idx="112">
                  <c:v>67.099999985657632</c:v>
                </c:pt>
                <c:pt idx="113">
                  <c:v>70.99999999627471</c:v>
                </c:pt>
                <c:pt idx="114">
                  <c:v>69.299999973736703</c:v>
                </c:pt>
                <c:pt idx="115">
                  <c:v>70.899999991524965</c:v>
                </c:pt>
                <c:pt idx="116">
                  <c:v>76.000000000931323</c:v>
                </c:pt>
                <c:pt idx="117">
                  <c:v>70.499999972525984</c:v>
                </c:pt>
                <c:pt idx="118">
                  <c:v>75.099999958183616</c:v>
                </c:pt>
                <c:pt idx="119">
                  <c:v>68.999999959487468</c:v>
                </c:pt>
                <c:pt idx="120">
                  <c:v>69.499999983236194</c:v>
                </c:pt>
                <c:pt idx="121">
                  <c:v>72.59999995585531</c:v>
                </c:pt>
                <c:pt idx="122">
                  <c:v>73.799999954644591</c:v>
                </c:pt>
                <c:pt idx="123">
                  <c:v>74.499999987892807</c:v>
                </c:pt>
                <c:pt idx="124">
                  <c:v>77.999999979510903</c:v>
                </c:pt>
                <c:pt idx="125">
                  <c:v>74.399999983143061</c:v>
                </c:pt>
                <c:pt idx="126">
                  <c:v>77.999999979510903</c:v>
                </c:pt>
                <c:pt idx="127">
                  <c:v>73.899999959394336</c:v>
                </c:pt>
                <c:pt idx="128">
                  <c:v>70.99999999627471</c:v>
                </c:pt>
                <c:pt idx="129">
                  <c:v>67.199999990407377</c:v>
                </c:pt>
                <c:pt idx="130">
                  <c:v>76.799999980721623</c:v>
                </c:pt>
                <c:pt idx="131">
                  <c:v>69.799999997485429</c:v>
                </c:pt>
                <c:pt idx="132">
                  <c:v>75.299999967683107</c:v>
                </c:pt>
                <c:pt idx="133">
                  <c:v>76.099999947473407</c:v>
                </c:pt>
                <c:pt idx="134">
                  <c:v>81.499999971129</c:v>
                </c:pt>
                <c:pt idx="135">
                  <c:v>79.599999997299165</c:v>
                </c:pt>
                <c:pt idx="136">
                  <c:v>82.599999965168536</c:v>
                </c:pt>
                <c:pt idx="137">
                  <c:v>81.799999985378236</c:v>
                </c:pt>
                <c:pt idx="138">
                  <c:v>83.899999968707561</c:v>
                </c:pt>
                <c:pt idx="139">
                  <c:v>76.399999961722642</c:v>
                </c:pt>
                <c:pt idx="140">
                  <c:v>75.699999986682087</c:v>
                </c:pt>
                <c:pt idx="141">
                  <c:v>77.599999960511923</c:v>
                </c:pt>
                <c:pt idx="142">
                  <c:v>72.39999994635582</c:v>
                </c:pt>
                <c:pt idx="143">
                  <c:v>79.899999953340739</c:v>
                </c:pt>
                <c:pt idx="144">
                  <c:v>83.899999968707561</c:v>
                </c:pt>
                <c:pt idx="145">
                  <c:v>79.499999992549419</c:v>
                </c:pt>
                <c:pt idx="146">
                  <c:v>83.599999954458326</c:v>
                </c:pt>
                <c:pt idx="147">
                  <c:v>75.599999981932342</c:v>
                </c:pt>
                <c:pt idx="148">
                  <c:v>76.299999956972897</c:v>
                </c:pt>
                <c:pt idx="149">
                  <c:v>90.700000000651926</c:v>
                </c:pt>
                <c:pt idx="150">
                  <c:v>78.299999993760139</c:v>
                </c:pt>
                <c:pt idx="151">
                  <c:v>79.399999987799674</c:v>
                </c:pt>
                <c:pt idx="152">
                  <c:v>87.299999955575913</c:v>
                </c:pt>
                <c:pt idx="153">
                  <c:v>85.199999972246587</c:v>
                </c:pt>
                <c:pt idx="154">
                  <c:v>90.499999991152436</c:v>
                </c:pt>
                <c:pt idx="155">
                  <c:v>79.599999997299165</c:v>
                </c:pt>
                <c:pt idx="156">
                  <c:v>87.699999974574894</c:v>
                </c:pt>
                <c:pt idx="157">
                  <c:v>79.999999958090484</c:v>
                </c:pt>
                <c:pt idx="158">
                  <c:v>84.399999992456287</c:v>
                </c:pt>
                <c:pt idx="159">
                  <c:v>80.999999947380275</c:v>
                </c:pt>
                <c:pt idx="160">
                  <c:v>80.6999999913387</c:v>
                </c:pt>
                <c:pt idx="161">
                  <c:v>86.299999966286123</c:v>
                </c:pt>
                <c:pt idx="162">
                  <c:v>88.799999968614429</c:v>
                </c:pt>
                <c:pt idx="163">
                  <c:v>82.399999955669045</c:v>
                </c:pt>
                <c:pt idx="164">
                  <c:v>87.099999946076423</c:v>
                </c:pt>
                <c:pt idx="165">
                  <c:v>79.599999997299165</c:v>
                </c:pt>
                <c:pt idx="166">
                  <c:v>90.39999998640269</c:v>
                </c:pt>
                <c:pt idx="167">
                  <c:v>87.099999946076423</c:v>
                </c:pt>
                <c:pt idx="168">
                  <c:v>86.299999966286123</c:v>
                </c:pt>
                <c:pt idx="169">
                  <c:v>87.499999965075403</c:v>
                </c:pt>
                <c:pt idx="170">
                  <c:v>96.399999980349094</c:v>
                </c:pt>
                <c:pt idx="171">
                  <c:v>87.199999950826168</c:v>
                </c:pt>
                <c:pt idx="172">
                  <c:v>96.799999999348074</c:v>
                </c:pt>
                <c:pt idx="173">
                  <c:v>85.499999986495823</c:v>
                </c:pt>
                <c:pt idx="174">
                  <c:v>84.299999987706542</c:v>
                </c:pt>
                <c:pt idx="175">
                  <c:v>84.499999997206032</c:v>
                </c:pt>
                <c:pt idx="176">
                  <c:v>86.199999961536378</c:v>
                </c:pt>
                <c:pt idx="177">
                  <c:v>89.19999998761341</c:v>
                </c:pt>
                <c:pt idx="178">
                  <c:v>87.899999984074384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0D1-44B1-9E72-EABD7F6BEDBC}"/>
            </c:ext>
          </c:extLst>
        </c:ser>
        <c:ser>
          <c:idx val="1"/>
          <c:order val="1"/>
          <c:tx>
            <c:strRef>
              <c:f>'SVN-CV-28'!$V$8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0D1-44B1-9E72-EABD7F6BEDBC}"/>
            </c:ext>
          </c:extLst>
        </c:ser>
        <c:ser>
          <c:idx val="2"/>
          <c:order val="2"/>
          <c:tx>
            <c:strRef>
              <c:f>'SVN-CV-28'!$W$8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0D1-44B1-9E72-EABD7F6BEDBC}"/>
            </c:ext>
          </c:extLst>
        </c:ser>
        <c:axId val="135324800"/>
        <c:axId val="135326720"/>
      </c:scatterChart>
      <c:valAx>
        <c:axId val="1353248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326720"/>
        <c:crosses val="autoZero"/>
        <c:crossBetween val="midCat"/>
      </c:valAx>
      <c:valAx>
        <c:axId val="13532672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3248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SVN-CV-28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'SVN-CV-28'!$F$9:$F$120</c:f>
              <c:numCache>
                <c:formatCode>0</c:formatCode>
                <c:ptCount val="112"/>
                <c:pt idx="1">
                  <c:v>50.999999977648258</c:v>
                </c:pt>
                <c:pt idx="2">
                  <c:v>61.999999918043613</c:v>
                </c:pt>
                <c:pt idx="3">
                  <c:v>30.999999493360519</c:v>
                </c:pt>
                <c:pt idx="4">
                  <c:v>86.00000012665987</c:v>
                </c:pt>
                <c:pt idx="5">
                  <c:v>63.399999402463436</c:v>
                </c:pt>
                <c:pt idx="6">
                  <c:v>41.600000113248825</c:v>
                </c:pt>
                <c:pt idx="7">
                  <c:v>-15.000000596046448</c:v>
                </c:pt>
                <c:pt idx="8">
                  <c:v>36.999999545514584</c:v>
                </c:pt>
                <c:pt idx="9">
                  <c:v>7.0000002160668373</c:v>
                </c:pt>
                <c:pt idx="10">
                  <c:v>-16.999999992549419</c:v>
                </c:pt>
                <c:pt idx="11">
                  <c:v>20.099999383091927</c:v>
                </c:pt>
                <c:pt idx="12">
                  <c:v>19.399999640882015</c:v>
                </c:pt>
                <c:pt idx="13">
                  <c:v>46.000000089406967</c:v>
                </c:pt>
                <c:pt idx="14">
                  <c:v>82.999999634921551</c:v>
                </c:pt>
                <c:pt idx="15">
                  <c:v>26.999999769032001</c:v>
                </c:pt>
                <c:pt idx="16">
                  <c:v>77.99999974668026</c:v>
                </c:pt>
                <c:pt idx="17">
                  <c:v>63.000000081956387</c:v>
                </c:pt>
                <c:pt idx="18">
                  <c:v>-12.000000104308128</c:v>
                </c:pt>
                <c:pt idx="19">
                  <c:v>41.000000201165676</c:v>
                </c:pt>
                <c:pt idx="20">
                  <c:v>58.000000193715096</c:v>
                </c:pt>
                <c:pt idx="21">
                  <c:v>75.000000186264515</c:v>
                </c:pt>
                <c:pt idx="22">
                  <c:v>15.999999828636646</c:v>
                </c:pt>
                <c:pt idx="23">
                  <c:v>91.000000014901161</c:v>
                </c:pt>
                <c:pt idx="24">
                  <c:v>38.99999987334013</c:v>
                </c:pt>
                <c:pt idx="25">
                  <c:v>-30.000000260770321</c:v>
                </c:pt>
                <c:pt idx="26">
                  <c:v>-3.0000004917383194</c:v>
                </c:pt>
                <c:pt idx="27">
                  <c:v>21.99999988079071</c:v>
                </c:pt>
                <c:pt idx="28">
                  <c:v>53.399999625980854</c:v>
                </c:pt>
                <c:pt idx="29">
                  <c:v>-39.099999703466892</c:v>
                </c:pt>
                <c:pt idx="30">
                  <c:v>104.60000019520521</c:v>
                </c:pt>
                <c:pt idx="31">
                  <c:v>27.099999599158764</c:v>
                </c:pt>
                <c:pt idx="32">
                  <c:v>104.99999951571226</c:v>
                </c:pt>
                <c:pt idx="33">
                  <c:v>30.000000260770321</c:v>
                </c:pt>
                <c:pt idx="34">
                  <c:v>57.000000029802322</c:v>
                </c:pt>
                <c:pt idx="35">
                  <c:v>40.000000037252903</c:v>
                </c:pt>
                <c:pt idx="36">
                  <c:v>23.000000044703484</c:v>
                </c:pt>
                <c:pt idx="37">
                  <c:v>172.99999948590994</c:v>
                </c:pt>
                <c:pt idx="38">
                  <c:v>50.999999977648258</c:v>
                </c:pt>
                <c:pt idx="39">
                  <c:v>109.99999940395355</c:v>
                </c:pt>
                <c:pt idx="40">
                  <c:v>24.999999441206455</c:v>
                </c:pt>
                <c:pt idx="41">
                  <c:v>15.999999828636646</c:v>
                </c:pt>
                <c:pt idx="42">
                  <c:v>32.999999821186066</c:v>
                </c:pt>
                <c:pt idx="43">
                  <c:v>58.999999426305294</c:v>
                </c:pt>
                <c:pt idx="44">
                  <c:v>67.999999970197678</c:v>
                </c:pt>
                <c:pt idx="45">
                  <c:v>48.799999989569187</c:v>
                </c:pt>
                <c:pt idx="46">
                  <c:v>13.000000268220901</c:v>
                </c:pt>
                <c:pt idx="47">
                  <c:v>37.099999375641346</c:v>
                </c:pt>
                <c:pt idx="48">
                  <c:v>42.999999597668648</c:v>
                </c:pt>
                <c:pt idx="49">
                  <c:v>46.000000089406967</c:v>
                </c:pt>
                <c:pt idx="50">
                  <c:v>-57.000000029802322</c:v>
                </c:pt>
                <c:pt idx="51">
                  <c:v>21.99999988079071</c:v>
                </c:pt>
                <c:pt idx="52">
                  <c:v>24.000000208616257</c:v>
                </c:pt>
                <c:pt idx="53">
                  <c:v>-10.900000110268593</c:v>
                </c:pt>
                <c:pt idx="54">
                  <c:v>55.499999783933163</c:v>
                </c:pt>
                <c:pt idx="55">
                  <c:v>67.599999718368053</c:v>
                </c:pt>
                <c:pt idx="56">
                  <c:v>115.60000013560057</c:v>
                </c:pt>
                <c:pt idx="57">
                  <c:v>89.800000190734863</c:v>
                </c:pt>
                <c:pt idx="58">
                  <c:v>39.400000125169754</c:v>
                </c:pt>
                <c:pt idx="59">
                  <c:v>52.000000141561031</c:v>
                </c:pt>
                <c:pt idx="60">
                  <c:v>80.000000074505806</c:v>
                </c:pt>
                <c:pt idx="61">
                  <c:v>44.999999925494194</c:v>
                </c:pt>
                <c:pt idx="62">
                  <c:v>38.99999987334013</c:v>
                </c:pt>
                <c:pt idx="63">
                  <c:v>25.999999605119228</c:v>
                </c:pt>
                <c:pt idx="64">
                  <c:v>37.999999709427357</c:v>
                </c:pt>
                <c:pt idx="65">
                  <c:v>67.999999970197678</c:v>
                </c:pt>
                <c:pt idx="66">
                  <c:v>48.999999649822712</c:v>
                </c:pt>
                <c:pt idx="67">
                  <c:v>64.00000024586916</c:v>
                </c:pt>
                <c:pt idx="68">
                  <c:v>64.299999736249447</c:v>
                </c:pt>
                <c:pt idx="69">
                  <c:v>72.999999858438969</c:v>
                </c:pt>
                <c:pt idx="70">
                  <c:v>41.000000201165676</c:v>
                </c:pt>
                <c:pt idx="71">
                  <c:v>41.000000201165676</c:v>
                </c:pt>
                <c:pt idx="72">
                  <c:v>58.999999426305294</c:v>
                </c:pt>
                <c:pt idx="73">
                  <c:v>19.999999552965164</c:v>
                </c:pt>
                <c:pt idx="74">
                  <c:v>-14.000000432133675</c:v>
                </c:pt>
                <c:pt idx="75">
                  <c:v>1.6999999061226845</c:v>
                </c:pt>
                <c:pt idx="76">
                  <c:v>47.199999913573265</c:v>
                </c:pt>
                <c:pt idx="77">
                  <c:v>32.999999821186066</c:v>
                </c:pt>
                <c:pt idx="78">
                  <c:v>-55.999999865889549</c:v>
                </c:pt>
                <c:pt idx="79">
                  <c:v>23.000000044703484</c:v>
                </c:pt>
                <c:pt idx="80">
                  <c:v>35.99999938160181</c:v>
                </c:pt>
                <c:pt idx="81">
                  <c:v>44.999999925494194</c:v>
                </c:pt>
                <c:pt idx="82">
                  <c:v>-3.0000004917383194</c:v>
                </c:pt>
                <c:pt idx="83">
                  <c:v>57.000000029802322</c:v>
                </c:pt>
                <c:pt idx="84">
                  <c:v>37.999999709427357</c:v>
                </c:pt>
                <c:pt idx="85">
                  <c:v>7.9999994486570358</c:v>
                </c:pt>
                <c:pt idx="86">
                  <c:v>54.999999701976776</c:v>
                </c:pt>
                <c:pt idx="87">
                  <c:v>27.999999932944775</c:v>
                </c:pt>
                <c:pt idx="88">
                  <c:v>-89.00000061839819</c:v>
                </c:pt>
                <c:pt idx="89">
                  <c:v>-35.000000149011612</c:v>
                </c:pt>
                <c:pt idx="90">
                  <c:v>-49.000000581145287</c:v>
                </c:pt>
                <c:pt idx="91">
                  <c:v>18.000000156462193</c:v>
                </c:pt>
                <c:pt idx="92">
                  <c:v>18.999999389052391</c:v>
                </c:pt>
                <c:pt idx="93">
                  <c:v>16.999999992549419</c:v>
                </c:pt>
                <c:pt idx="94">
                  <c:v>38.99999987334013</c:v>
                </c:pt>
                <c:pt idx="95">
                  <c:v>-32.000000588595867</c:v>
                </c:pt>
                <c:pt idx="96">
                  <c:v>-37.000000476837158</c:v>
                </c:pt>
                <c:pt idx="97">
                  <c:v>27.999999932944775</c:v>
                </c:pt>
                <c:pt idx="98">
                  <c:v>47.00000025331974</c:v>
                </c:pt>
                <c:pt idx="99">
                  <c:v>13.9999995008111</c:v>
                </c:pt>
                <c:pt idx="100">
                  <c:v>10.999999940395355</c:v>
                </c:pt>
                <c:pt idx="101">
                  <c:v>-92.400000430643559</c:v>
                </c:pt>
                <c:pt idx="102">
                  <c:v>-21.99999988079071</c:v>
                </c:pt>
                <c:pt idx="103">
                  <c:v>52.99999937415123</c:v>
                </c:pt>
                <c:pt idx="104">
                  <c:v>23.000000044703484</c:v>
                </c:pt>
                <c:pt idx="105">
                  <c:v>46.000000089406967</c:v>
                </c:pt>
                <c:pt idx="106">
                  <c:v>0</c:v>
                </c:pt>
                <c:pt idx="107">
                  <c:v>55.999999865889549</c:v>
                </c:pt>
                <c:pt idx="108">
                  <c:v>0</c:v>
                </c:pt>
                <c:pt idx="109">
                  <c:v>58.999999426305294</c:v>
                </c:pt>
                <c:pt idx="110">
                  <c:v>-12.000000104308128</c:v>
                </c:pt>
                <c:pt idx="111">
                  <c:v>58.000000193715096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16B-4B57-94FE-18EDAC2502CB}"/>
            </c:ext>
          </c:extLst>
        </c:ser>
        <c:ser>
          <c:idx val="1"/>
          <c:order val="1"/>
          <c:tx>
            <c:strRef>
              <c:f>'SVN-CV-28'!$V$8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16B-4B57-94FE-18EDAC2502CB}"/>
            </c:ext>
          </c:extLst>
        </c:ser>
        <c:ser>
          <c:idx val="2"/>
          <c:order val="2"/>
          <c:tx>
            <c:strRef>
              <c:f>'SVN-CV-28'!$W$8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16B-4B57-94FE-18EDAC2502CB}"/>
            </c:ext>
          </c:extLst>
        </c:ser>
        <c:axId val="135521408"/>
        <c:axId val="135523712"/>
      </c:scatterChart>
      <c:valAx>
        <c:axId val="13552140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523712"/>
        <c:crosses val="autoZero"/>
        <c:crossBetween val="midCat"/>
      </c:valAx>
      <c:valAx>
        <c:axId val="13552371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52140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SVN-CV-28-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51.161411217504501</c:v>
                </c:pt>
                <c:pt idx="2">
                  <c:v>63.390850994860017</c:v>
                </c:pt>
                <c:pt idx="3">
                  <c:v>38.008551257736777</c:v>
                </c:pt>
                <c:pt idx="4">
                  <c:v>86.081008486972777</c:v>
                </c:pt>
                <c:pt idx="5">
                  <c:v>70.125957564619213</c:v>
                </c:pt>
                <c:pt idx="6">
                  <c:v>41.724453376216331</c:v>
                </c:pt>
                <c:pt idx="7">
                  <c:v>16.657731473679899</c:v>
                </c:pt>
                <c:pt idx="8">
                  <c:v>42.080874118497547</c:v>
                </c:pt>
                <c:pt idx="9">
                  <c:v>23.277027370331375</c:v>
                </c:pt>
                <c:pt idx="10">
                  <c:v>20.424984693055301</c:v>
                </c:pt>
                <c:pt idx="11">
                  <c:v>30.542592806706487</c:v>
                </c:pt>
                <c:pt idx="12">
                  <c:v>21.383638279666624</c:v>
                </c:pt>
                <c:pt idx="13">
                  <c:v>47.802092090503812</c:v>
                </c:pt>
                <c:pt idx="14">
                  <c:v>84.411669451750171</c:v>
                </c:pt>
                <c:pt idx="15">
                  <c:v>33.809022277901221</c:v>
                </c:pt>
                <c:pt idx="16">
                  <c:v>78.122531707886878</c:v>
                </c:pt>
                <c:pt idx="17">
                  <c:v>66.253301882624598</c:v>
                </c:pt>
                <c:pt idx="18">
                  <c:v>20.229928372773237</c:v>
                </c:pt>
                <c:pt idx="19">
                  <c:v>42.160408163429928</c:v>
                </c:pt>
                <c:pt idx="20">
                  <c:v>66.29034637464899</c:v>
                </c:pt>
                <c:pt idx="21">
                  <c:v>76.306552981698516</c:v>
                </c:pt>
                <c:pt idx="22">
                  <c:v>26.559555611916778</c:v>
                </c:pt>
                <c:pt idx="23">
                  <c:v>95.308551572654281</c:v>
                </c:pt>
                <c:pt idx="24">
                  <c:v>41.084060049697214</c:v>
                </c:pt>
                <c:pt idx="25">
                  <c:v>38.364697517558618</c:v>
                </c:pt>
                <c:pt idx="26">
                  <c:v>19.49102365087019</c:v>
                </c:pt>
                <c:pt idx="27">
                  <c:v>22.76356726798069</c:v>
                </c:pt>
                <c:pt idx="28">
                  <c:v>56.086183325877421</c:v>
                </c:pt>
                <c:pt idx="29">
                  <c:v>46.070055095811284</c:v>
                </c:pt>
                <c:pt idx="30">
                  <c:v>104.73647903616887</c:v>
                </c:pt>
                <c:pt idx="31">
                  <c:v>33.421848816091412</c:v>
                </c:pt>
                <c:pt idx="32">
                  <c:v>105.1359591117924</c:v>
                </c:pt>
                <c:pt idx="33">
                  <c:v>33.259284649558126</c:v>
                </c:pt>
                <c:pt idx="34">
                  <c:v>59.449222058586265</c:v>
                </c:pt>
                <c:pt idx="35">
                  <c:v>43.244537260878126</c:v>
                </c:pt>
                <c:pt idx="36">
                  <c:v>25.92238417207469</c:v>
                </c:pt>
                <c:pt idx="37">
                  <c:v>173.39622205272758</c:v>
                </c:pt>
                <c:pt idx="38">
                  <c:v>53.468308346376382</c:v>
                </c:pt>
                <c:pt idx="39">
                  <c:v>111.20476549566912</c:v>
                </c:pt>
                <c:pt idx="40">
                  <c:v>26.517352281938088</c:v>
                </c:pt>
                <c:pt idx="41">
                  <c:v>18.955210209099047</c:v>
                </c:pt>
                <c:pt idx="42">
                  <c:v>45.326923435763213</c:v>
                </c:pt>
                <c:pt idx="43">
                  <c:v>60.830994831033237</c:v>
                </c:pt>
                <c:pt idx="44">
                  <c:v>74.288626287478763</c:v>
                </c:pt>
                <c:pt idx="45">
                  <c:v>54.063758640621465</c:v>
                </c:pt>
                <c:pt idx="46">
                  <c:v>25.664956787435919</c:v>
                </c:pt>
                <c:pt idx="47">
                  <c:v>40.611697246688692</c:v>
                </c:pt>
                <c:pt idx="48">
                  <c:v>51.016173565627518</c:v>
                </c:pt>
                <c:pt idx="49">
                  <c:v>47.107218212271945</c:v>
                </c:pt>
                <c:pt idx="50">
                  <c:v>66.28725370209952</c:v>
                </c:pt>
                <c:pt idx="51">
                  <c:v>26.463937617572128</c:v>
                </c:pt>
                <c:pt idx="52">
                  <c:v>42.118167209655851</c:v>
                </c:pt>
                <c:pt idx="53">
                  <c:v>22.228360281705484</c:v>
                </c:pt>
                <c:pt idx="54">
                  <c:v>61.889821261634189</c:v>
                </c:pt>
                <c:pt idx="55">
                  <c:v>71.889706926239811</c:v>
                </c:pt>
                <c:pt idx="56">
                  <c:v>116.57529768899545</c:v>
                </c:pt>
                <c:pt idx="57">
                  <c:v>92.905758886618713</c:v>
                </c:pt>
                <c:pt idx="58">
                  <c:v>44.042706653149764</c:v>
                </c:pt>
                <c:pt idx="59">
                  <c:v>61.145155282219989</c:v>
                </c:pt>
                <c:pt idx="60">
                  <c:v>85.694632335732877</c:v>
                </c:pt>
                <c:pt idx="61">
                  <c:v>47.818510980118212</c:v>
                </c:pt>
                <c:pt idx="62">
                  <c:v>42.337335635249111</c:v>
                </c:pt>
                <c:pt idx="63">
                  <c:v>30.297524302012523</c:v>
                </c:pt>
                <c:pt idx="64">
                  <c:v>44.792074941499386</c:v>
                </c:pt>
                <c:pt idx="65">
                  <c:v>75.383817860501296</c:v>
                </c:pt>
                <c:pt idx="66">
                  <c:v>52.378430344932958</c:v>
                </c:pt>
                <c:pt idx="67">
                  <c:v>65.752946929249433</c:v>
                </c:pt>
                <c:pt idx="68">
                  <c:v>66.044984400718263</c:v>
                </c:pt>
                <c:pt idx="69">
                  <c:v>74.632432486912762</c:v>
                </c:pt>
                <c:pt idx="70">
                  <c:v>50.154660942338737</c:v>
                </c:pt>
                <c:pt idx="71">
                  <c:v>50.858332797887726</c:v>
                </c:pt>
                <c:pt idx="72">
                  <c:v>68.490436781430162</c:v>
                </c:pt>
                <c:pt idx="73">
                  <c:v>40.986948894434462</c:v>
                </c:pt>
                <c:pt idx="74">
                  <c:v>49.348151042368016</c:v>
                </c:pt>
                <c:pt idx="75">
                  <c:v>82.031579269581258</c:v>
                </c:pt>
                <c:pt idx="76">
                  <c:v>65.120196479508735</c:v>
                </c:pt>
                <c:pt idx="77">
                  <c:v>60.651792910956239</c:v>
                </c:pt>
                <c:pt idx="78">
                  <c:v>82.061744924803492</c:v>
                </c:pt>
                <c:pt idx="79">
                  <c:v>60.291790480109697</c:v>
                </c:pt>
                <c:pt idx="80">
                  <c:v>64.32573321775277</c:v>
                </c:pt>
                <c:pt idx="81">
                  <c:v>72.825819546868502</c:v>
                </c:pt>
                <c:pt idx="82">
                  <c:v>61.031549215448486</c:v>
                </c:pt>
                <c:pt idx="83">
                  <c:v>80.369459373313816</c:v>
                </c:pt>
                <c:pt idx="84">
                  <c:v>70.270619560234991</c:v>
                </c:pt>
                <c:pt idx="85">
                  <c:v>71.917800239753063</c:v>
                </c:pt>
                <c:pt idx="86">
                  <c:v>80.816644092926907</c:v>
                </c:pt>
                <c:pt idx="87">
                  <c:v>66.567033827432326</c:v>
                </c:pt>
                <c:pt idx="88">
                  <c:v>118.33887826645157</c:v>
                </c:pt>
                <c:pt idx="89">
                  <c:v>73.916506977628032</c:v>
                </c:pt>
                <c:pt idx="90">
                  <c:v>88.582165527186618</c:v>
                </c:pt>
                <c:pt idx="91">
                  <c:v>70.257028123943272</c:v>
                </c:pt>
                <c:pt idx="92">
                  <c:v>72.274545819201435</c:v>
                </c:pt>
                <c:pt idx="93">
                  <c:v>66.143178023047099</c:v>
                </c:pt>
                <c:pt idx="94">
                  <c:v>77.188405760195351</c:v>
                </c:pt>
                <c:pt idx="95">
                  <c:v>76.357711014886974</c:v>
                </c:pt>
                <c:pt idx="96">
                  <c:v>82.905307609499573</c:v>
                </c:pt>
                <c:pt idx="97">
                  <c:v>69.691462821043118</c:v>
                </c:pt>
                <c:pt idx="98">
                  <c:v>77.76483794289004</c:v>
                </c:pt>
                <c:pt idx="99">
                  <c:v>66.07465462081062</c:v>
                </c:pt>
                <c:pt idx="100">
                  <c:v>70.197863200095725</c:v>
                </c:pt>
                <c:pt idx="101">
                  <c:v>116.81990443463114</c:v>
                </c:pt>
                <c:pt idx="102">
                  <c:v>73.464617286708332</c:v>
                </c:pt>
                <c:pt idx="103">
                  <c:v>81.56690462874748</c:v>
                </c:pt>
                <c:pt idx="104">
                  <c:v>69.586564779756714</c:v>
                </c:pt>
                <c:pt idx="105">
                  <c:v>79.868704769567415</c:v>
                </c:pt>
                <c:pt idx="106">
                  <c:v>76.969864208849458</c:v>
                </c:pt>
                <c:pt idx="107">
                  <c:v>86.439863381354016</c:v>
                </c:pt>
                <c:pt idx="108">
                  <c:v>77.329554459539906</c:v>
                </c:pt>
                <c:pt idx="109">
                  <c:v>91.502841098589855</c:v>
                </c:pt>
                <c:pt idx="110">
                  <c:v>76.635761857756179</c:v>
                </c:pt>
                <c:pt idx="111">
                  <c:v>89.120368169228314</c:v>
                </c:pt>
                <c:pt idx="112">
                  <c:v>87.624768091305171</c:v>
                </c:pt>
                <c:pt idx="113">
                  <c:v>76.080549338052379</c:v>
                </c:pt>
                <c:pt idx="114">
                  <c:v>73.37778953257758</c:v>
                </c:pt>
                <c:pt idx="115">
                  <c:v>77.13656717175931</c:v>
                </c:pt>
                <c:pt idx="116">
                  <c:v>83.217546167159298</c:v>
                </c:pt>
                <c:pt idx="117">
                  <c:v>77.486837631559979</c:v>
                </c:pt>
                <c:pt idx="118">
                  <c:v>80.125214340965229</c:v>
                </c:pt>
                <c:pt idx="119">
                  <c:v>75.271774325144605</c:v>
                </c:pt>
                <c:pt idx="120">
                  <c:v>79.079580107021783</c:v>
                </c:pt>
                <c:pt idx="121">
                  <c:v>75.693460767540344</c:v>
                </c:pt>
                <c:pt idx="122">
                  <c:v>76.332299857050089</c:v>
                </c:pt>
                <c:pt idx="123">
                  <c:v>75.41465371380761</c:v>
                </c:pt>
                <c:pt idx="124">
                  <c:v>78.082584491162692</c:v>
                </c:pt>
                <c:pt idx="125">
                  <c:v>82.771311428234171</c:v>
                </c:pt>
                <c:pt idx="126">
                  <c:v>78.422764526426093</c:v>
                </c:pt>
                <c:pt idx="127">
                  <c:v>87.714594009341951</c:v>
                </c:pt>
                <c:pt idx="128">
                  <c:v>105.9830645554612</c:v>
                </c:pt>
                <c:pt idx="129">
                  <c:v>97.412986654553904</c:v>
                </c:pt>
                <c:pt idx="130">
                  <c:v>78.132259699349078</c:v>
                </c:pt>
                <c:pt idx="131">
                  <c:v>80.125276707445423</c:v>
                </c:pt>
                <c:pt idx="132">
                  <c:v>83.662835063997434</c:v>
                </c:pt>
                <c:pt idx="133">
                  <c:v>76.680505964882215</c:v>
                </c:pt>
                <c:pt idx="134">
                  <c:v>89.359834327743414</c:v>
                </c:pt>
                <c:pt idx="135">
                  <c:v>80.577043903500467</c:v>
                </c:pt>
                <c:pt idx="136">
                  <c:v>88.116740624111344</c:v>
                </c:pt>
                <c:pt idx="137">
                  <c:v>83.009878861870632</c:v>
                </c:pt>
                <c:pt idx="138">
                  <c:v>91.82434301039288</c:v>
                </c:pt>
                <c:pt idx="139">
                  <c:v>90.219510059309613</c:v>
                </c:pt>
                <c:pt idx="140">
                  <c:v>97.743184058258024</c:v>
                </c:pt>
                <c:pt idx="141">
                  <c:v>79.249605589040911</c:v>
                </c:pt>
                <c:pt idx="142">
                  <c:v>163.53598965338256</c:v>
                </c:pt>
                <c:pt idx="143">
                  <c:v>82.695949029810592</c:v>
                </c:pt>
                <c:pt idx="144">
                  <c:v>84.142914112351733</c:v>
                </c:pt>
                <c:pt idx="145">
                  <c:v>93.299624943305886</c:v>
                </c:pt>
                <c:pt idx="146">
                  <c:v>88.178909001121966</c:v>
                </c:pt>
                <c:pt idx="147">
                  <c:v>107.58038848432834</c:v>
                </c:pt>
                <c:pt idx="148">
                  <c:v>111.47892173971353</c:v>
                </c:pt>
                <c:pt idx="149">
                  <c:v>181.13384568440665</c:v>
                </c:pt>
                <c:pt idx="150">
                  <c:v>111.28724088994424</c:v>
                </c:pt>
                <c:pt idx="151">
                  <c:v>81.257184300627699</c:v>
                </c:pt>
                <c:pt idx="152">
                  <c:v>100.26051075072998</c:v>
                </c:pt>
                <c:pt idx="153">
                  <c:v>109.16134854277807</c:v>
                </c:pt>
                <c:pt idx="154">
                  <c:v>114.62866115164543</c:v>
                </c:pt>
                <c:pt idx="155">
                  <c:v>93.919805943693731</c:v>
                </c:pt>
                <c:pt idx="156">
                  <c:v>87.848676669986304</c:v>
                </c:pt>
                <c:pt idx="157">
                  <c:v>85.065915580929953</c:v>
                </c:pt>
                <c:pt idx="158">
                  <c:v>84.778358064538395</c:v>
                </c:pt>
                <c:pt idx="159">
                  <c:v>89.842139098774879</c:v>
                </c:pt>
                <c:pt idx="160">
                  <c:v>109.31655868499503</c:v>
                </c:pt>
                <c:pt idx="161">
                  <c:v>91.145762435076392</c:v>
                </c:pt>
                <c:pt idx="162">
                  <c:v>97.413602742651577</c:v>
                </c:pt>
                <c:pt idx="163">
                  <c:v>98.328480063897402</c:v>
                </c:pt>
                <c:pt idx="164">
                  <c:v>89.211322088765343</c:v>
                </c:pt>
                <c:pt idx="165">
                  <c:v>80.577043903500467</c:v>
                </c:pt>
                <c:pt idx="166">
                  <c:v>91.135174315565166</c:v>
                </c:pt>
                <c:pt idx="167">
                  <c:v>95.534600964558635</c:v>
                </c:pt>
                <c:pt idx="168">
                  <c:v>105.16296850606277</c:v>
                </c:pt>
                <c:pt idx="169">
                  <c:v>91.401695688711698</c:v>
                </c:pt>
                <c:pt idx="170">
                  <c:v>126.68867350725223</c:v>
                </c:pt>
                <c:pt idx="171">
                  <c:v>103.86038691272876</c:v>
                </c:pt>
                <c:pt idx="172">
                  <c:v>110.69819340529438</c:v>
                </c:pt>
                <c:pt idx="173">
                  <c:v>96.858918092198067</c:v>
                </c:pt>
                <c:pt idx="174">
                  <c:v>93.593482672547651</c:v>
                </c:pt>
                <c:pt idx="175">
                  <c:v>90.528282856560978</c:v>
                </c:pt>
                <c:pt idx="176">
                  <c:v>96.92626057904674</c:v>
                </c:pt>
                <c:pt idx="177">
                  <c:v>107.58596581289679</c:v>
                </c:pt>
                <c:pt idx="178">
                  <c:v>95.268987679627429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454-427A-9B41-5546AB804945}"/>
            </c:ext>
          </c:extLst>
        </c:ser>
        <c:ser>
          <c:idx val="1"/>
          <c:order val="1"/>
          <c:tx>
            <c:strRef>
              <c:f>'SVN-CV-28'!$V$8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454-427A-9B41-5546AB804945}"/>
            </c:ext>
          </c:extLst>
        </c:ser>
        <c:ser>
          <c:idx val="2"/>
          <c:order val="2"/>
          <c:tx>
            <c:strRef>
              <c:f>'SVN-CV-28'!$W$8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'SVN-CV-28'!$B$9:$B$120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'SVN-CV-28'!$W$9:$W$122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454-427A-9B41-5546AB804945}"/>
            </c:ext>
          </c:extLst>
        </c:ser>
        <c:axId val="135734784"/>
        <c:axId val="135761920"/>
      </c:scatterChart>
      <c:valAx>
        <c:axId val="1357347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761920"/>
        <c:crosses val="autoZero"/>
        <c:crossBetween val="midCat"/>
      </c:valAx>
      <c:valAx>
        <c:axId val="135761920"/>
        <c:scaling>
          <c:orientation val="minMax"/>
          <c:max val="12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7347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SVN-CV-29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'SVN-CV-29'!$H$9:$H$120</c:f>
              <c:numCache>
                <c:formatCode>0</c:formatCode>
                <c:ptCount val="112"/>
                <c:pt idx="1">
                  <c:v>1.6000000000104819</c:v>
                </c:pt>
                <c:pt idx="2">
                  <c:v>10.000000000005116</c:v>
                </c:pt>
                <c:pt idx="3">
                  <c:v>22.20000000001221</c:v>
                </c:pt>
                <c:pt idx="4">
                  <c:v>9.5000000000027285</c:v>
                </c:pt>
                <c:pt idx="5">
                  <c:v>25.200000000012324</c:v>
                </c:pt>
                <c:pt idx="6">
                  <c:v>6.3000000000101863</c:v>
                </c:pt>
                <c:pt idx="7">
                  <c:v>-7.3000000000007503</c:v>
                </c:pt>
                <c:pt idx="8">
                  <c:v>16.400000000004411</c:v>
                </c:pt>
                <c:pt idx="9">
                  <c:v>13.900000000006685</c:v>
                </c:pt>
                <c:pt idx="10">
                  <c:v>14.70000000000482</c:v>
                </c:pt>
                <c:pt idx="11">
                  <c:v>13.700000000000045</c:v>
                </c:pt>
                <c:pt idx="12">
                  <c:v>-8.4999999999979536</c:v>
                </c:pt>
                <c:pt idx="13">
                  <c:v>16.700000000000159</c:v>
                </c:pt>
                <c:pt idx="14">
                  <c:v>25.100000000009004</c:v>
                </c:pt>
                <c:pt idx="15">
                  <c:v>16.700000000000159</c:v>
                </c:pt>
                <c:pt idx="16">
                  <c:v>16.900000000006798</c:v>
                </c:pt>
                <c:pt idx="17">
                  <c:v>21.800000000013142</c:v>
                </c:pt>
                <c:pt idx="18">
                  <c:v>2.4000000000086175</c:v>
                </c:pt>
                <c:pt idx="19">
                  <c:v>8.2000000000022055</c:v>
                </c:pt>
                <c:pt idx="20">
                  <c:v>23.000000000010346</c:v>
                </c:pt>
                <c:pt idx="21">
                  <c:v>18.800000000013029</c:v>
                </c:pt>
                <c:pt idx="22">
                  <c:v>26.300000000006207</c:v>
                </c:pt>
                <c:pt idx="23">
                  <c:v>26.000000000010459</c:v>
                </c:pt>
                <c:pt idx="24">
                  <c:v>14.500000000012392</c:v>
                </c:pt>
                <c:pt idx="25">
                  <c:v>23.500000000012733</c:v>
                </c:pt>
                <c:pt idx="26">
                  <c:v>-8.7999999999937017</c:v>
                </c:pt>
                <c:pt idx="27">
                  <c:v>7.1000000000083219</c:v>
                </c:pt>
                <c:pt idx="28">
                  <c:v>20.600000000001728</c:v>
                </c:pt>
                <c:pt idx="29">
                  <c:v>32.200000000003115</c:v>
                </c:pt>
                <c:pt idx="30">
                  <c:v>7.9000000000064574</c:v>
                </c:pt>
                <c:pt idx="31">
                  <c:v>16.000000000005343</c:v>
                </c:pt>
                <c:pt idx="32">
                  <c:v>7.9000000000064574</c:v>
                </c:pt>
                <c:pt idx="33">
                  <c:v>12.500000000002842</c:v>
                </c:pt>
                <c:pt idx="34">
                  <c:v>22.600000000011278</c:v>
                </c:pt>
                <c:pt idx="35">
                  <c:v>17.300000000005866</c:v>
                </c:pt>
                <c:pt idx="36">
                  <c:v>6.3000000000101863</c:v>
                </c:pt>
                <c:pt idx="37">
                  <c:v>17.400000000009186</c:v>
                </c:pt>
                <c:pt idx="38">
                  <c:v>16.700000000000159</c:v>
                </c:pt>
                <c:pt idx="39">
                  <c:v>23.400000000009413</c:v>
                </c:pt>
                <c:pt idx="40">
                  <c:v>0.90000000000145519</c:v>
                </c:pt>
                <c:pt idx="41">
                  <c:v>2.5000000000119371</c:v>
                </c:pt>
                <c:pt idx="42">
                  <c:v>25.100000000009004</c:v>
                </c:pt>
                <c:pt idx="43">
                  <c:v>17.500000000012506</c:v>
                </c:pt>
                <c:pt idx="44">
                  <c:v>17.600000000001614</c:v>
                </c:pt>
                <c:pt idx="45">
                  <c:v>26.800000000008595</c:v>
                </c:pt>
                <c:pt idx="46">
                  <c:v>17.800000000008254</c:v>
                </c:pt>
                <c:pt idx="47">
                  <c:v>15.800000000012915</c:v>
                </c:pt>
                <c:pt idx="48">
                  <c:v>41.600000000002524</c:v>
                </c:pt>
                <c:pt idx="49">
                  <c:v>10.200000000011755</c:v>
                </c:pt>
                <c:pt idx="50">
                  <c:v>25.400000000004752</c:v>
                </c:pt>
                <c:pt idx="51">
                  <c:v>-17.099999999999227</c:v>
                </c:pt>
                <c:pt idx="52">
                  <c:v>29.600000000002069</c:v>
                </c:pt>
                <c:pt idx="53">
                  <c:v>-15.399999999999636</c:v>
                </c:pt>
                <c:pt idx="54">
                  <c:v>26.500000000012847</c:v>
                </c:pt>
                <c:pt idx="55">
                  <c:v>17.700000000004934</c:v>
                </c:pt>
                <c:pt idx="56">
                  <c:v>23.900000000011801</c:v>
                </c:pt>
                <c:pt idx="57">
                  <c:v>13.700000000000045</c:v>
                </c:pt>
                <c:pt idx="58">
                  <c:v>16.60000000001105</c:v>
                </c:pt>
                <c:pt idx="59">
                  <c:v>-11.199999999988108</c:v>
                </c:pt>
                <c:pt idx="60">
                  <c:v>19.700000000000273</c:v>
                </c:pt>
                <c:pt idx="61">
                  <c:v>2.3000000000052978</c:v>
                </c:pt>
                <c:pt idx="62">
                  <c:v>4.2000000000115278</c:v>
                </c:pt>
                <c:pt idx="63">
                  <c:v>0.10000000000331966</c:v>
                </c:pt>
                <c:pt idx="64">
                  <c:v>17.600000000001614</c:v>
                </c:pt>
                <c:pt idx="65">
                  <c:v>22.900000000007026</c:v>
                </c:pt>
                <c:pt idx="66">
                  <c:v>18.39999999999975</c:v>
                </c:pt>
                <c:pt idx="67">
                  <c:v>-3.2999999999958618</c:v>
                </c:pt>
                <c:pt idx="68">
                  <c:v>-3.2999999999958618</c:v>
                </c:pt>
                <c:pt idx="69">
                  <c:v>10.500000000007503</c:v>
                </c:pt>
                <c:pt idx="70">
                  <c:v>16.900000000006798</c:v>
                </c:pt>
                <c:pt idx="71">
                  <c:v>21.200000000007435</c:v>
                </c:pt>
                <c:pt idx="72">
                  <c:v>17.400000000009186</c:v>
                </c:pt>
                <c:pt idx="73">
                  <c:v>-20.899999999997476</c:v>
                </c:pt>
                <c:pt idx="74">
                  <c:v>27.000000000001023</c:v>
                </c:pt>
                <c:pt idx="75">
                  <c:v>-40.499999999994429</c:v>
                </c:pt>
                <c:pt idx="76">
                  <c:v>1.0000000000047748</c:v>
                </c:pt>
                <c:pt idx="77">
                  <c:v>-9.9999999989108801E-2</c:v>
                </c:pt>
                <c:pt idx="78">
                  <c:v>24.000000000000909</c:v>
                </c:pt>
                <c:pt idx="79">
                  <c:v>34.700000000000841</c:v>
                </c:pt>
                <c:pt idx="80">
                  <c:v>3.6000000000058208</c:v>
                </c:pt>
                <c:pt idx="81">
                  <c:v>18.800000000013029</c:v>
                </c:pt>
                <c:pt idx="82">
                  <c:v>-12.899999999987699</c:v>
                </c:pt>
                <c:pt idx="83">
                  <c:v>19.200000000012096</c:v>
                </c:pt>
                <c:pt idx="84">
                  <c:v>14.100000000013324</c:v>
                </c:pt>
                <c:pt idx="85">
                  <c:v>36.200000000008004</c:v>
                </c:pt>
                <c:pt idx="86">
                  <c:v>5.8000000000077989</c:v>
                </c:pt>
                <c:pt idx="87">
                  <c:v>3.1000000000034333</c:v>
                </c:pt>
                <c:pt idx="88">
                  <c:v>-26.899999999997704</c:v>
                </c:pt>
                <c:pt idx="89">
                  <c:v>-4.6999999999997044</c:v>
                </c:pt>
                <c:pt idx="90">
                  <c:v>-22.299999999987108</c:v>
                </c:pt>
                <c:pt idx="91">
                  <c:v>4.2000000000115278</c:v>
                </c:pt>
                <c:pt idx="92">
                  <c:v>18.39999999999975</c:v>
                </c:pt>
                <c:pt idx="93">
                  <c:v>0.80000000001234639</c:v>
                </c:pt>
                <c:pt idx="94">
                  <c:v>-5.49999999999784</c:v>
                </c:pt>
                <c:pt idx="95">
                  <c:v>-7.4999999999931788</c:v>
                </c:pt>
                <c:pt idx="96">
                  <c:v>-13.700000000000045</c:v>
                </c:pt>
                <c:pt idx="97">
                  <c:v>12.800000000012801</c:v>
                </c:pt>
                <c:pt idx="98">
                  <c:v>7.40000000000407</c:v>
                </c:pt>
                <c:pt idx="99">
                  <c:v>0</c:v>
                </c:pt>
                <c:pt idx="100">
                  <c:v>-7.4999999999931788</c:v>
                </c:pt>
                <c:pt idx="101">
                  <c:v>8.2000000000022055</c:v>
                </c:pt>
                <c:pt idx="102">
                  <c:v>-13.899999999992474</c:v>
                </c:pt>
                <c:pt idx="103">
                  <c:v>7.9000000000064574</c:v>
                </c:pt>
                <c:pt idx="104">
                  <c:v>2.4000000000086175</c:v>
                </c:pt>
                <c:pt idx="105">
                  <c:v>3.9000000000015689</c:v>
                </c:pt>
                <c:pt idx="106">
                  <c:v>-25.999999999996248</c:v>
                </c:pt>
                <c:pt idx="107">
                  <c:v>16.400000000004411</c:v>
                </c:pt>
                <c:pt idx="108">
                  <c:v>-29.599999999987858</c:v>
                </c:pt>
                <c:pt idx="109">
                  <c:v>16.300000000001091</c:v>
                </c:pt>
                <c:pt idx="110">
                  <c:v>-14.299999999991542</c:v>
                </c:pt>
                <c:pt idx="111">
                  <c:v>19.900000000006912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40D-4762-9E01-0A1E0A9CCDC9}"/>
            </c:ext>
          </c:extLst>
        </c:ser>
        <c:ser>
          <c:idx val="1"/>
          <c:order val="1"/>
          <c:tx>
            <c:strRef>
              <c:f>'SVN-CV-29'!$V$8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40D-4762-9E01-0A1E0A9CCDC9}"/>
            </c:ext>
          </c:extLst>
        </c:ser>
        <c:ser>
          <c:idx val="2"/>
          <c:order val="2"/>
          <c:tx>
            <c:strRef>
              <c:f>'SVN-CV-29'!$W$8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40D-4762-9E01-0A1E0A9CCDC9}"/>
            </c:ext>
          </c:extLst>
        </c:ser>
        <c:axId val="135703168"/>
        <c:axId val="135718016"/>
      </c:scatterChart>
      <c:valAx>
        <c:axId val="1357031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718016"/>
        <c:crosses val="autoZero"/>
        <c:crossBetween val="midCat"/>
      </c:valAx>
      <c:valAx>
        <c:axId val="13571801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70316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SVN-CV-29-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'SVN-CV-29'!$D$9:$D$187</c:f>
              <c:numCache>
                <c:formatCode>0</c:formatCode>
                <c:ptCount val="179"/>
                <c:pt idx="1">
                  <c:v>-4.3999999761581421</c:v>
                </c:pt>
                <c:pt idx="2">
                  <c:v>-6.4000000129453838</c:v>
                </c:pt>
                <c:pt idx="3">
                  <c:v>-5.2000000141561031</c:v>
                </c:pt>
                <c:pt idx="4">
                  <c:v>-13.900000019930303</c:v>
                </c:pt>
                <c:pt idx="5">
                  <c:v>-9.399999980814755</c:v>
                </c:pt>
                <c:pt idx="6">
                  <c:v>-5.4999999701976776</c:v>
                </c:pt>
                <c:pt idx="7">
                  <c:v>1.1999999987892807</c:v>
                </c:pt>
                <c:pt idx="8">
                  <c:v>-15.899999998509884</c:v>
                </c:pt>
                <c:pt idx="9">
                  <c:v>-6.8999999784864485</c:v>
                </c:pt>
                <c:pt idx="10">
                  <c:v>-3.1999999773688614</c:v>
                </c:pt>
                <c:pt idx="11">
                  <c:v>-2.9999999678693712</c:v>
                </c:pt>
                <c:pt idx="12">
                  <c:v>-0.699999975040555</c:v>
                </c:pt>
                <c:pt idx="13">
                  <c:v>-6.9999999832361937</c:v>
                </c:pt>
                <c:pt idx="14">
                  <c:v>-10.699999984353781</c:v>
                </c:pt>
                <c:pt idx="15">
                  <c:v>-0.89999998454004526</c:v>
                </c:pt>
                <c:pt idx="16">
                  <c:v>-3.7000000011175871</c:v>
                </c:pt>
                <c:pt idx="17">
                  <c:v>-8.4999999962747097</c:v>
                </c:pt>
                <c:pt idx="18">
                  <c:v>4.3000000296160579</c:v>
                </c:pt>
                <c:pt idx="19">
                  <c:v>-4.3999999761581421</c:v>
                </c:pt>
                <c:pt idx="20">
                  <c:v>-3.8000000058673322</c:v>
                </c:pt>
                <c:pt idx="21">
                  <c:v>-15.100000018719584</c:v>
                </c:pt>
                <c:pt idx="22">
                  <c:v>-2.7000000118277967</c:v>
                </c:pt>
                <c:pt idx="23">
                  <c:v>-16.200000012759119</c:v>
                </c:pt>
                <c:pt idx="24">
                  <c:v>-5.9999999939464033</c:v>
                </c:pt>
                <c:pt idx="25">
                  <c:v>2.7000000118277967</c:v>
                </c:pt>
                <c:pt idx="26">
                  <c:v>1.7000000225380063</c:v>
                </c:pt>
                <c:pt idx="27">
                  <c:v>-1.6999999643303454</c:v>
                </c:pt>
                <c:pt idx="28">
                  <c:v>-6.0999999986961484</c:v>
                </c:pt>
                <c:pt idx="29">
                  <c:v>4.7999999951571226</c:v>
                </c:pt>
                <c:pt idx="30">
                  <c:v>-13.800000015180558</c:v>
                </c:pt>
                <c:pt idx="31">
                  <c:v>-2.199999988079071</c:v>
                </c:pt>
                <c:pt idx="32">
                  <c:v>-13.800000015180558</c:v>
                </c:pt>
                <c:pt idx="33">
                  <c:v>-1.6999999643303454</c:v>
                </c:pt>
                <c:pt idx="34">
                  <c:v>-2.7000000118277967</c:v>
                </c:pt>
                <c:pt idx="35">
                  <c:v>-2.5000000023283064</c:v>
                </c:pt>
                <c:pt idx="36">
                  <c:v>6.4000000129453838</c:v>
                </c:pt>
                <c:pt idx="37">
                  <c:v>-16.499999968800694</c:v>
                </c:pt>
                <c:pt idx="38">
                  <c:v>0.30000001424923539</c:v>
                </c:pt>
                <c:pt idx="39">
                  <c:v>-12.999999977182597</c:v>
                </c:pt>
                <c:pt idx="40">
                  <c:v>0.40000001899898052</c:v>
                </c:pt>
                <c:pt idx="41">
                  <c:v>4.1000000201165676</c:v>
                </c:pt>
                <c:pt idx="42">
                  <c:v>-3.8000000058673322</c:v>
                </c:pt>
                <c:pt idx="43">
                  <c:v>-2.3999999975785613</c:v>
                </c:pt>
                <c:pt idx="44">
                  <c:v>-5.3000000189058483</c:v>
                </c:pt>
                <c:pt idx="45">
                  <c:v>-2.7000000118277967</c:v>
                </c:pt>
                <c:pt idx="46">
                  <c:v>-3.1999999773688614</c:v>
                </c:pt>
                <c:pt idx="47">
                  <c:v>-0.30000001424923539</c:v>
                </c:pt>
                <c:pt idx="48">
                  <c:v>-7.0999999879859388</c:v>
                </c:pt>
                <c:pt idx="49">
                  <c:v>-1.6999999643303454</c:v>
                </c:pt>
                <c:pt idx="50">
                  <c:v>11.899999983143061</c:v>
                </c:pt>
                <c:pt idx="51">
                  <c:v>7.0999999879859388</c:v>
                </c:pt>
                <c:pt idx="52">
                  <c:v>-0.30000001424923539</c:v>
                </c:pt>
                <c:pt idx="53">
                  <c:v>12.099999992642552</c:v>
                </c:pt>
                <c:pt idx="54">
                  <c:v>-3.3999999868683517</c:v>
                </c:pt>
                <c:pt idx="55">
                  <c:v>-1.6999999643303454</c:v>
                </c:pt>
                <c:pt idx="56">
                  <c:v>-9.6999999950639904</c:v>
                </c:pt>
                <c:pt idx="57">
                  <c:v>-2.199999988079071</c:v>
                </c:pt>
                <c:pt idx="58">
                  <c:v>0.20000000949949026</c:v>
                </c:pt>
                <c:pt idx="59">
                  <c:v>4.6999999904073775</c:v>
                </c:pt>
                <c:pt idx="60">
                  <c:v>-1.0999999940395355</c:v>
                </c:pt>
                <c:pt idx="61">
                  <c:v>8.4999999962747097</c:v>
                </c:pt>
                <c:pt idx="62">
                  <c:v>11.400000017601997</c:v>
                </c:pt>
                <c:pt idx="63">
                  <c:v>8.3999999915249646</c:v>
                </c:pt>
                <c:pt idx="64">
                  <c:v>8.9000000152736902</c:v>
                </c:pt>
                <c:pt idx="65">
                  <c:v>6.2000000034458935</c:v>
                </c:pt>
                <c:pt idx="66">
                  <c:v>14.100000029429793</c:v>
                </c:pt>
                <c:pt idx="67">
                  <c:v>12.300000002142042</c:v>
                </c:pt>
                <c:pt idx="68">
                  <c:v>12.300000002142042</c:v>
                </c:pt>
                <c:pt idx="69">
                  <c:v>25.299999979324639</c:v>
                </c:pt>
                <c:pt idx="70">
                  <c:v>100.19999998621643</c:v>
                </c:pt>
                <c:pt idx="71">
                  <c:v>104.40000001108274</c:v>
                </c:pt>
                <c:pt idx="72">
                  <c:v>118.49999998230487</c:v>
                </c:pt>
                <c:pt idx="73">
                  <c:v>130.40000002365559</c:v>
                </c:pt>
                <c:pt idx="74">
                  <c:v>143.50000000558794</c:v>
                </c:pt>
                <c:pt idx="75">
                  <c:v>154.29999999469146</c:v>
                </c:pt>
                <c:pt idx="76">
                  <c:v>150.00000002328306</c:v>
                </c:pt>
                <c:pt idx="77">
                  <c:v>153.40000001015142</c:v>
                </c:pt>
                <c:pt idx="78">
                  <c:v>164.19999999925494</c:v>
                </c:pt>
                <c:pt idx="79">
                  <c:v>155.00000002793968</c:v>
                </c:pt>
                <c:pt idx="80">
                  <c:v>155.49999999348074</c:v>
                </c:pt>
                <c:pt idx="81">
                  <c:v>156.00000001722947</c:v>
                </c:pt>
                <c:pt idx="82">
                  <c:v>191.30000000586733</c:v>
                </c:pt>
                <c:pt idx="83">
                  <c:v>173.30000002402812</c:v>
                </c:pt>
                <c:pt idx="84">
                  <c:v>180.80000003101304</c:v>
                </c:pt>
                <c:pt idx="85">
                  <c:v>180.60000002151355</c:v>
                </c:pt>
                <c:pt idx="86">
                  <c:v>182.2999999858439</c:v>
                </c:pt>
                <c:pt idx="87">
                  <c:v>180.30000000726432</c:v>
                </c:pt>
                <c:pt idx="88">
                  <c:v>207.70000002812594</c:v>
                </c:pt>
                <c:pt idx="89">
                  <c:v>192.09999998565763</c:v>
                </c:pt>
                <c:pt idx="90">
                  <c:v>199.90000000689179</c:v>
                </c:pt>
                <c:pt idx="91">
                  <c:v>186.80000002495944</c:v>
                </c:pt>
                <c:pt idx="92">
                  <c:v>181.70000001555309</c:v>
                </c:pt>
                <c:pt idx="93">
                  <c:v>187.00000003445894</c:v>
                </c:pt>
                <c:pt idx="94">
                  <c:v>191.9000000343658</c:v>
                </c:pt>
                <c:pt idx="95">
                  <c:v>190.10000000707805</c:v>
                </c:pt>
                <c:pt idx="96">
                  <c:v>201.70000003417954</c:v>
                </c:pt>
                <c:pt idx="97">
                  <c:v>185.60000002617016</c:v>
                </c:pt>
                <c:pt idx="98">
                  <c:v>184.10000001313165</c:v>
                </c:pt>
                <c:pt idx="99">
                  <c:v>187.29999999050051</c:v>
                </c:pt>
                <c:pt idx="100">
                  <c:v>188.39999998454005</c:v>
                </c:pt>
                <c:pt idx="101">
                  <c:v>204.1000000317581</c:v>
                </c:pt>
                <c:pt idx="102">
                  <c:v>196.10000000102445</c:v>
                </c:pt>
                <c:pt idx="103">
                  <c:v>180.99999998230487</c:v>
                </c:pt>
                <c:pt idx="104">
                  <c:v>185.99999998696148</c:v>
                </c:pt>
                <c:pt idx="105">
                  <c:v>194.30000003194436</c:v>
                </c:pt>
                <c:pt idx="106">
                  <c:v>195.60000003548339</c:v>
                </c:pt>
                <c:pt idx="107">
                  <c:v>183.59999998938292</c:v>
                </c:pt>
                <c:pt idx="108">
                  <c:v>194.00000001769513</c:v>
                </c:pt>
                <c:pt idx="109">
                  <c:v>188.39999998454005</c:v>
                </c:pt>
                <c:pt idx="110">
                  <c:v>196.89999998081475</c:v>
                </c:pt>
                <c:pt idx="111">
                  <c:v>186.40000000596046</c:v>
                </c:pt>
                <c:pt idx="112">
                  <c:v>181.90000002505258</c:v>
                </c:pt>
                <c:pt idx="113">
                  <c:v>182.90000001434237</c:v>
                </c:pt>
                <c:pt idx="114">
                  <c:v>190.89999998686835</c:v>
                </c:pt>
                <c:pt idx="115">
                  <c:v>185.99999998696148</c:v>
                </c:pt>
                <c:pt idx="116">
                  <c:v>191.99999998090789</c:v>
                </c:pt>
                <c:pt idx="117">
                  <c:v>194.10000002244487</c:v>
                </c:pt>
                <c:pt idx="118">
                  <c:v>189.10000001778826</c:v>
                </c:pt>
                <c:pt idx="119">
                  <c:v>194.10000002244487</c:v>
                </c:pt>
                <c:pt idx="120">
                  <c:v>184.59999997867271</c:v>
                </c:pt>
                <c:pt idx="121">
                  <c:v>186.40000000596046</c:v>
                </c:pt>
                <c:pt idx="122">
                  <c:v>188.10000002849847</c:v>
                </c:pt>
                <c:pt idx="123">
                  <c:v>190.10000000707805</c:v>
                </c:pt>
                <c:pt idx="124">
                  <c:v>191.50000001536682</c:v>
                </c:pt>
                <c:pt idx="125">
                  <c:v>199.59999999264255</c:v>
                </c:pt>
                <c:pt idx="126">
                  <c:v>188.39999998454005</c:v>
                </c:pt>
                <c:pt idx="127">
                  <c:v>183.90000000363216</c:v>
                </c:pt>
                <c:pt idx="128">
                  <c:v>179.00000000372529</c:v>
                </c:pt>
                <c:pt idx="129">
                  <c:v>193.80000000819564</c:v>
                </c:pt>
                <c:pt idx="130">
                  <c:v>185.20000000717118</c:v>
                </c:pt>
                <c:pt idx="131">
                  <c:v>190.9999999916181</c:v>
                </c:pt>
                <c:pt idx="132">
                  <c:v>190.30000001657754</c:v>
                </c:pt>
                <c:pt idx="133">
                  <c:v>194.90000000223517</c:v>
                </c:pt>
                <c:pt idx="134">
                  <c:v>199.80000000214204</c:v>
                </c:pt>
                <c:pt idx="135">
                  <c:v>194.69999999273568</c:v>
                </c:pt>
                <c:pt idx="136">
                  <c:v>196.30000001052395</c:v>
                </c:pt>
                <c:pt idx="137">
                  <c:v>194.30000003194436</c:v>
                </c:pt>
                <c:pt idx="138">
                  <c:v>186.50000001071021</c:v>
                </c:pt>
                <c:pt idx="139">
                  <c:v>187.39999999525025</c:v>
                </c:pt>
                <c:pt idx="140">
                  <c:v>190.10000000707805</c:v>
                </c:pt>
                <c:pt idx="141">
                  <c:v>172.59999999077991</c:v>
                </c:pt>
                <c:pt idx="142">
                  <c:v>196.40000001527369</c:v>
                </c:pt>
                <c:pt idx="143">
                  <c:v>196.10000000102445</c:v>
                </c:pt>
                <c:pt idx="144">
                  <c:v>189.00000001303852</c:v>
                </c:pt>
                <c:pt idx="145">
                  <c:v>192.19999999040738</c:v>
                </c:pt>
                <c:pt idx="146">
                  <c:v>184.20000001788139</c:v>
                </c:pt>
                <c:pt idx="147">
                  <c:v>182.49999999534339</c:v>
                </c:pt>
                <c:pt idx="148">
                  <c:v>214.60000000661239</c:v>
                </c:pt>
                <c:pt idx="149">
                  <c:v>182.39999999059364</c:v>
                </c:pt>
                <c:pt idx="150">
                  <c:v>190.9999999916181</c:v>
                </c:pt>
                <c:pt idx="151">
                  <c:v>202.9999999795109</c:v>
                </c:pt>
                <c:pt idx="152">
                  <c:v>198.70000000810251</c:v>
                </c:pt>
                <c:pt idx="153">
                  <c:v>207.99999998416752</c:v>
                </c:pt>
                <c:pt idx="154">
                  <c:v>185.89999998221174</c:v>
                </c:pt>
                <c:pt idx="155">
                  <c:v>199.00000002235174</c:v>
                </c:pt>
                <c:pt idx="156">
                  <c:v>191.60000002011657</c:v>
                </c:pt>
                <c:pt idx="157">
                  <c:v>193.70000000344589</c:v>
                </c:pt>
                <c:pt idx="158">
                  <c:v>190.79999998211861</c:v>
                </c:pt>
                <c:pt idx="159">
                  <c:v>186.90000002970919</c:v>
                </c:pt>
                <c:pt idx="160">
                  <c:v>197.50000000931323</c:v>
                </c:pt>
                <c:pt idx="161">
                  <c:v>203.19999998901039</c:v>
                </c:pt>
                <c:pt idx="162">
                  <c:v>187.70000000949949</c:v>
                </c:pt>
                <c:pt idx="163">
                  <c:v>195.4000000259839</c:v>
                </c:pt>
                <c:pt idx="164">
                  <c:v>199.80000000214204</c:v>
                </c:pt>
                <c:pt idx="165">
                  <c:v>199.59999999264255</c:v>
                </c:pt>
                <c:pt idx="166">
                  <c:v>192.39999999990687</c:v>
                </c:pt>
                <c:pt idx="167">
                  <c:v>191.20000000111759</c:v>
                </c:pt>
                <c:pt idx="168">
                  <c:v>195.69999998202547</c:v>
                </c:pt>
                <c:pt idx="169">
                  <c:v>207.30000000912696</c:v>
                </c:pt>
                <c:pt idx="170">
                  <c:v>192.29999999515712</c:v>
                </c:pt>
                <c:pt idx="171">
                  <c:v>207.30000000912696</c:v>
                </c:pt>
                <c:pt idx="172">
                  <c:v>192.09999998565763</c:v>
                </c:pt>
                <c:pt idx="173">
                  <c:v>188.90000000828877</c:v>
                </c:pt>
                <c:pt idx="174">
                  <c:v>191.70000002486631</c:v>
                </c:pt>
                <c:pt idx="175">
                  <c:v>190.60000003082678</c:v>
                </c:pt>
                <c:pt idx="176">
                  <c:v>201.99999999022111</c:v>
                </c:pt>
                <c:pt idx="177">
                  <c:v>194.49999998323619</c:v>
                </c:pt>
                <c:pt idx="178">
                  <c:v>195.00000000698492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E33-4464-9784-1DC4206C740D}"/>
            </c:ext>
          </c:extLst>
        </c:ser>
        <c:ser>
          <c:idx val="1"/>
          <c:order val="1"/>
          <c:tx>
            <c:strRef>
              <c:f>'SVN-CV-29'!$V$8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E33-4464-9784-1DC4206C740D}"/>
            </c:ext>
          </c:extLst>
        </c:ser>
        <c:ser>
          <c:idx val="2"/>
          <c:order val="2"/>
          <c:tx>
            <c:strRef>
              <c:f>'SVN-CV-29'!$W$8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E33-4464-9784-1DC4206C740D}"/>
            </c:ext>
          </c:extLst>
        </c:ser>
        <c:axId val="136043520"/>
        <c:axId val="136050176"/>
      </c:scatterChart>
      <c:valAx>
        <c:axId val="1360435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050176"/>
        <c:crosses val="autoZero"/>
        <c:crossBetween val="midCat"/>
      </c:valAx>
      <c:valAx>
        <c:axId val="13605017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0435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SVN-CV-29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'SVN-CV-29'!$F$9:$F$120</c:f>
              <c:numCache>
                <c:formatCode>0</c:formatCode>
                <c:ptCount val="112"/>
                <c:pt idx="1">
                  <c:v>46.000000089406967</c:v>
                </c:pt>
                <c:pt idx="2">
                  <c:v>60.99999975413084</c:v>
                </c:pt>
                <c:pt idx="3">
                  <c:v>25.999999605119228</c:v>
                </c:pt>
                <c:pt idx="4">
                  <c:v>98.000000230967999</c:v>
                </c:pt>
                <c:pt idx="5">
                  <c:v>57.699999772012234</c:v>
                </c:pt>
                <c:pt idx="6">
                  <c:v>33.699999563395977</c:v>
                </c:pt>
                <c:pt idx="7">
                  <c:v>-15.000000596046448</c:v>
                </c:pt>
                <c:pt idx="8">
                  <c:v>87.999999523162842</c:v>
                </c:pt>
                <c:pt idx="9">
                  <c:v>29.000000096857548</c:v>
                </c:pt>
                <c:pt idx="10">
                  <c:v>9.9999997764825821</c:v>
                </c:pt>
                <c:pt idx="11">
                  <c:v>0.50000008195638657</c:v>
                </c:pt>
                <c:pt idx="12">
                  <c:v>9.3999998643994331</c:v>
                </c:pt>
                <c:pt idx="13">
                  <c:v>52.000000141561031</c:v>
                </c:pt>
                <c:pt idx="14">
                  <c:v>74.000000022351742</c:v>
                </c:pt>
                <c:pt idx="15">
                  <c:v>12.000000104308128</c:v>
                </c:pt>
                <c:pt idx="16">
                  <c:v>47.999999485909939</c:v>
                </c:pt>
                <c:pt idx="17">
                  <c:v>65.999999642372131</c:v>
                </c:pt>
                <c:pt idx="18">
                  <c:v>-9.9999997764825821</c:v>
                </c:pt>
                <c:pt idx="19">
                  <c:v>46.000000089406967</c:v>
                </c:pt>
                <c:pt idx="20">
                  <c:v>35.000000149011612</c:v>
                </c:pt>
                <c:pt idx="21">
                  <c:v>126.99999939650297</c:v>
                </c:pt>
                <c:pt idx="22">
                  <c:v>29.000000096857548</c:v>
                </c:pt>
                <c:pt idx="23">
                  <c:v>92.999999411404133</c:v>
                </c:pt>
                <c:pt idx="24">
                  <c:v>38.99999987334013</c:v>
                </c:pt>
                <c:pt idx="25">
                  <c:v>-35.000000149011612</c:v>
                </c:pt>
                <c:pt idx="26">
                  <c:v>0</c:v>
                </c:pt>
                <c:pt idx="27">
                  <c:v>18.699999898672104</c:v>
                </c:pt>
                <c:pt idx="28">
                  <c:v>59.299999848008156</c:v>
                </c:pt>
                <c:pt idx="29">
                  <c:v>-29.800000600516796</c:v>
                </c:pt>
                <c:pt idx="30">
                  <c:v>111.09999939799309</c:v>
                </c:pt>
                <c:pt idx="31">
                  <c:v>31.799999997019768</c:v>
                </c:pt>
                <c:pt idx="32">
                  <c:v>110.99999956786633</c:v>
                </c:pt>
                <c:pt idx="33">
                  <c:v>37.999999709427357</c:v>
                </c:pt>
                <c:pt idx="34">
                  <c:v>52.99999937415123</c:v>
                </c:pt>
                <c:pt idx="35">
                  <c:v>59.999999590218067</c:v>
                </c:pt>
                <c:pt idx="36">
                  <c:v>21.99999988079071</c:v>
                </c:pt>
                <c:pt idx="37">
                  <c:v>162.99999970942736</c:v>
                </c:pt>
                <c:pt idx="38">
                  <c:v>50.999999977648258</c:v>
                </c:pt>
                <c:pt idx="39">
                  <c:v>110.99999956786633</c:v>
                </c:pt>
                <c:pt idx="40">
                  <c:v>32.999999821186066</c:v>
                </c:pt>
                <c:pt idx="41">
                  <c:v>27.999999932944775</c:v>
                </c:pt>
                <c:pt idx="42">
                  <c:v>57.000000029802322</c:v>
                </c:pt>
                <c:pt idx="43">
                  <c:v>69.000000134110451</c:v>
                </c:pt>
                <c:pt idx="44">
                  <c:v>65.999999642372131</c:v>
                </c:pt>
                <c:pt idx="45">
                  <c:v>61.099999584257603</c:v>
                </c:pt>
                <c:pt idx="46">
                  <c:v>51.400000229477882</c:v>
                </c:pt>
                <c:pt idx="47">
                  <c:v>43.09999942779541</c:v>
                </c:pt>
                <c:pt idx="48">
                  <c:v>57.000000029802322</c:v>
                </c:pt>
                <c:pt idx="49">
                  <c:v>55.999999865889549</c:v>
                </c:pt>
                <c:pt idx="50">
                  <c:v>-44.999999925494194</c:v>
                </c:pt>
                <c:pt idx="51">
                  <c:v>18.000000156462193</c:v>
                </c:pt>
                <c:pt idx="52">
                  <c:v>53.999999538064003</c:v>
                </c:pt>
                <c:pt idx="53">
                  <c:v>-4.3999999761581421</c:v>
                </c:pt>
                <c:pt idx="54">
                  <c:v>84.199999459087849</c:v>
                </c:pt>
                <c:pt idx="55">
                  <c:v>79.599999822676182</c:v>
                </c:pt>
                <c:pt idx="56">
                  <c:v>134.69999935477972</c:v>
                </c:pt>
                <c:pt idx="57">
                  <c:v>78.499999828636646</c:v>
                </c:pt>
                <c:pt idx="58">
                  <c:v>63.599999994039536</c:v>
                </c:pt>
                <c:pt idx="59">
                  <c:v>55.999999865889549</c:v>
                </c:pt>
                <c:pt idx="60">
                  <c:v>94.999999739229679</c:v>
                </c:pt>
                <c:pt idx="61">
                  <c:v>49.999999813735485</c:v>
                </c:pt>
                <c:pt idx="62">
                  <c:v>36.999999545514584</c:v>
                </c:pt>
                <c:pt idx="63">
                  <c:v>67.999999970197678</c:v>
                </c:pt>
                <c:pt idx="64">
                  <c:v>66.999999806284904</c:v>
                </c:pt>
                <c:pt idx="65">
                  <c:v>94.999999739229679</c:v>
                </c:pt>
                <c:pt idx="66">
                  <c:v>67.999999970197678</c:v>
                </c:pt>
                <c:pt idx="67">
                  <c:v>92.999999411404133</c:v>
                </c:pt>
                <c:pt idx="68">
                  <c:v>93.10000017285347</c:v>
                </c:pt>
                <c:pt idx="69">
                  <c:v>115.99999945610762</c:v>
                </c:pt>
                <c:pt idx="70">
                  <c:v>182.00000002980232</c:v>
                </c:pt>
                <c:pt idx="71">
                  <c:v>206.99999947100878</c:v>
                </c:pt>
                <c:pt idx="72">
                  <c:v>243.99999994784594</c:v>
                </c:pt>
                <c:pt idx="73">
                  <c:v>218.99999957531691</c:v>
                </c:pt>
                <c:pt idx="74">
                  <c:v>189.99999947845936</c:v>
                </c:pt>
                <c:pt idx="75">
                  <c:v>188.39999940246344</c:v>
                </c:pt>
                <c:pt idx="76">
                  <c:v>242.30000004172325</c:v>
                </c:pt>
                <c:pt idx="77">
                  <c:v>251.00000016391277</c:v>
                </c:pt>
                <c:pt idx="78">
                  <c:v>172.99999948590994</c:v>
                </c:pt>
                <c:pt idx="79">
                  <c:v>240.00000022351742</c:v>
                </c:pt>
                <c:pt idx="80">
                  <c:v>246.99999950826168</c:v>
                </c:pt>
                <c:pt idx="81">
                  <c:v>257.00000021606684</c:v>
                </c:pt>
                <c:pt idx="82">
                  <c:v>239.00000005960464</c:v>
                </c:pt>
                <c:pt idx="83">
                  <c:v>324.00000002235174</c:v>
                </c:pt>
                <c:pt idx="84">
                  <c:v>300.99999997764826</c:v>
                </c:pt>
                <c:pt idx="85">
                  <c:v>281.99999965727329</c:v>
                </c:pt>
                <c:pt idx="86">
                  <c:v>307.00000002980232</c:v>
                </c:pt>
                <c:pt idx="87">
                  <c:v>307.00000002980232</c:v>
                </c:pt>
                <c:pt idx="88">
                  <c:v>160.00000014901161</c:v>
                </c:pt>
                <c:pt idx="89">
                  <c:v>237.99999989569187</c:v>
                </c:pt>
                <c:pt idx="90">
                  <c:v>220.99999990314245</c:v>
                </c:pt>
                <c:pt idx="91">
                  <c:v>299.99999981373549</c:v>
                </c:pt>
                <c:pt idx="92">
                  <c:v>342.99999941140413</c:v>
                </c:pt>
                <c:pt idx="93">
                  <c:v>279.00000009685755</c:v>
                </c:pt>
                <c:pt idx="94">
                  <c:v>275.99999960511923</c:v>
                </c:pt>
                <c:pt idx="95">
                  <c:v>277.99999993294477</c:v>
                </c:pt>
                <c:pt idx="96">
                  <c:v>209.9999999627471</c:v>
                </c:pt>
                <c:pt idx="97">
                  <c:v>285.99999938160181</c:v>
                </c:pt>
                <c:pt idx="98">
                  <c:v>297.00000025331974</c:v>
                </c:pt>
                <c:pt idx="99">
                  <c:v>280.00000026077032</c:v>
                </c:pt>
                <c:pt idx="100">
                  <c:v>298.99999964982271</c:v>
                </c:pt>
                <c:pt idx="101">
                  <c:v>165.89999943971634</c:v>
                </c:pt>
                <c:pt idx="102">
                  <c:v>243.99999994784594</c:v>
                </c:pt>
                <c:pt idx="103">
                  <c:v>319.00000013411045</c:v>
                </c:pt>
                <c:pt idx="104">
                  <c:v>296.00000008940697</c:v>
                </c:pt>
                <c:pt idx="105">
                  <c:v>242.99999978393316</c:v>
                </c:pt>
                <c:pt idx="106">
                  <c:v>269.99999955296516</c:v>
                </c:pt>
                <c:pt idx="107">
                  <c:v>319.99999936670065</c:v>
                </c:pt>
                <c:pt idx="108">
                  <c:v>275.99999960511923</c:v>
                </c:pt>
                <c:pt idx="109">
                  <c:v>294.99999992549419</c:v>
                </c:pt>
                <c:pt idx="110">
                  <c:v>266.99999999254942</c:v>
                </c:pt>
                <c:pt idx="111">
                  <c:v>298.99999964982271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970-4EC8-B640-D26A8332FB5F}"/>
            </c:ext>
          </c:extLst>
        </c:ser>
        <c:ser>
          <c:idx val="1"/>
          <c:order val="1"/>
          <c:tx>
            <c:strRef>
              <c:f>'SVN-CV-29'!$V$8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970-4EC8-B640-D26A8332FB5F}"/>
            </c:ext>
          </c:extLst>
        </c:ser>
        <c:ser>
          <c:idx val="2"/>
          <c:order val="2"/>
          <c:tx>
            <c:strRef>
              <c:f>'SVN-CV-29'!$W$8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970-4EC8-B640-D26A8332FB5F}"/>
            </c:ext>
          </c:extLst>
        </c:ser>
        <c:axId val="136121728"/>
        <c:axId val="136128384"/>
      </c:scatterChart>
      <c:valAx>
        <c:axId val="1361217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128384"/>
        <c:crosses val="autoZero"/>
        <c:crossBetween val="midCat"/>
      </c:valAx>
      <c:valAx>
        <c:axId val="13612838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12172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SVN-CV-29-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46.2376470856343</c:v>
                </c:pt>
                <c:pt idx="2">
                  <c:v>62.144669684292033</c:v>
                </c:pt>
                <c:pt idx="3">
                  <c:v>34.581497648510911</c:v>
                </c:pt>
                <c:pt idx="4">
                  <c:v>99.435708102390677</c:v>
                </c:pt>
                <c:pt idx="5">
                  <c:v>63.660741225107884</c:v>
                </c:pt>
                <c:pt idx="6">
                  <c:v>34.722182682619362</c:v>
                </c:pt>
                <c:pt idx="7">
                  <c:v>16.725131326195886</c:v>
                </c:pt>
                <c:pt idx="8">
                  <c:v>90.916279708473667</c:v>
                </c:pt>
                <c:pt idx="9">
                  <c:v>32.89103229333243</c:v>
                </c:pt>
                <c:pt idx="10">
                  <c:v>18.064606150839662</c:v>
                </c:pt>
                <c:pt idx="11">
                  <c:v>14.033531269398086</c:v>
                </c:pt>
                <c:pt idx="12">
                  <c:v>12.692517378980869</c:v>
                </c:pt>
                <c:pt idx="13">
                  <c:v>55.062600869262063</c:v>
                </c:pt>
                <c:pt idx="14">
                  <c:v>78.870146462230437</c:v>
                </c:pt>
                <c:pt idx="15">
                  <c:v>20.583974409126448</c:v>
                </c:pt>
                <c:pt idx="16">
                  <c:v>51.022543553373097</c:v>
                </c:pt>
                <c:pt idx="17">
                  <c:v>70.024923796676589</c:v>
                </c:pt>
                <c:pt idx="18">
                  <c:v>11.146748215708076</c:v>
                </c:pt>
                <c:pt idx="19">
                  <c:v>46.931865592746988</c:v>
                </c:pt>
                <c:pt idx="20">
                  <c:v>42.052824048758964</c:v>
                </c:pt>
                <c:pt idx="21">
                  <c:v>129.26890518325581</c:v>
                </c:pt>
                <c:pt idx="22">
                  <c:v>39.242578988669109</c:v>
                </c:pt>
                <c:pt idx="23">
                  <c:v>97.915473194664727</c:v>
                </c:pt>
                <c:pt idx="24">
                  <c:v>42.038672553355511</c:v>
                </c:pt>
                <c:pt idx="25">
                  <c:v>42.243816239720594</c:v>
                </c:pt>
                <c:pt idx="26">
                  <c:v>8.9627004901713843</c:v>
                </c:pt>
                <c:pt idx="27">
                  <c:v>20.074610733191765</c:v>
                </c:pt>
                <c:pt idx="28">
                  <c:v>63.071863631558656</c:v>
                </c:pt>
                <c:pt idx="29">
                  <c:v>44.135247090556895</c:v>
                </c:pt>
                <c:pt idx="30">
                  <c:v>112.23216948207474</c:v>
                </c:pt>
                <c:pt idx="31">
                  <c:v>35.666230523538317</c:v>
                </c:pt>
                <c:pt idx="32">
                  <c:v>112.13317932033056</c:v>
                </c:pt>
                <c:pt idx="33">
                  <c:v>40.039230484554437</c:v>
                </c:pt>
                <c:pt idx="34">
                  <c:v>57.680585414196436</c:v>
                </c:pt>
                <c:pt idx="35">
                  <c:v>62.494319348545694</c:v>
                </c:pt>
                <c:pt idx="36">
                  <c:v>23.762365095263991</c:v>
                </c:pt>
                <c:pt idx="37">
                  <c:v>164.75439267055691</c:v>
                </c:pt>
                <c:pt idx="38">
                  <c:v>53.665445099511444</c:v>
                </c:pt>
                <c:pt idx="39">
                  <c:v>114.1821347824322</c:v>
                </c:pt>
                <c:pt idx="40">
                  <c:v>33.014693519908406</c:v>
                </c:pt>
                <c:pt idx="41">
                  <c:v>28.408801389884843</c:v>
                </c:pt>
                <c:pt idx="42">
                  <c:v>62.397516003784226</c:v>
                </c:pt>
                <c:pt idx="43">
                  <c:v>71.225065942377739</c:v>
                </c:pt>
                <c:pt idx="44">
                  <c:v>68.511677493647611</c:v>
                </c:pt>
                <c:pt idx="45">
                  <c:v>66.773796876174487</c:v>
                </c:pt>
                <c:pt idx="46">
                  <c:v>54.48889816692737</c:v>
                </c:pt>
                <c:pt idx="47">
                  <c:v>45.905772520293375</c:v>
                </c:pt>
                <c:pt idx="48">
                  <c:v>70.92228142993622</c:v>
                </c:pt>
                <c:pt idx="49">
                  <c:v>56.946729360504911</c:v>
                </c:pt>
                <c:pt idx="50">
                  <c:v>53.026125569322183</c:v>
                </c:pt>
                <c:pt idx="51">
                  <c:v>25.822858196993085</c:v>
                </c:pt>
                <c:pt idx="52">
                  <c:v>61.581246740542568</c:v>
                </c:pt>
                <c:pt idx="53">
                  <c:v>20.073116340322702</c:v>
                </c:pt>
                <c:pt idx="54">
                  <c:v>88.337137766750061</c:v>
                </c:pt>
                <c:pt idx="55">
                  <c:v>81.561878176320491</c:v>
                </c:pt>
                <c:pt idx="56">
                  <c:v>137.14732890611637</c:v>
                </c:pt>
                <c:pt idx="57">
                  <c:v>79.716873828841926</c:v>
                </c:pt>
                <c:pt idx="58">
                  <c:v>65.730966821171862</c:v>
                </c:pt>
                <c:pt idx="59">
                  <c:v>57.302094070716059</c:v>
                </c:pt>
                <c:pt idx="60">
                  <c:v>97.027315486107</c:v>
                </c:pt>
                <c:pt idx="61">
                  <c:v>50.769478836307186</c:v>
                </c:pt>
                <c:pt idx="62">
                  <c:v>38.943548461452529</c:v>
                </c:pt>
                <c:pt idx="63">
                  <c:v>68.51693218325309</c:v>
                </c:pt>
                <c:pt idx="64">
                  <c:v>69.842465408332387</c:v>
                </c:pt>
                <c:pt idx="65">
                  <c:v>97.917567118963333</c:v>
                </c:pt>
                <c:pt idx="66">
                  <c:v>71.842675317507457</c:v>
                </c:pt>
                <c:pt idx="67">
                  <c:v>93.867885299360154</c:v>
                </c:pt>
                <c:pt idx="68">
                  <c:v>93.966962450842161</c:v>
                </c:pt>
                <c:pt idx="69">
                  <c:v>119.19035142481522</c:v>
                </c:pt>
                <c:pt idx="70">
                  <c:v>208.44579633105113</c:v>
                </c:pt>
                <c:pt idx="71">
                  <c:v>232.80420911854671</c:v>
                </c:pt>
                <c:pt idx="72">
                  <c:v>271.81061416058679</c:v>
                </c:pt>
                <c:pt idx="73">
                  <c:v>255.7380883250637</c:v>
                </c:pt>
                <c:pt idx="74">
                  <c:v>239.62731439345214</c:v>
                </c:pt>
                <c:pt idx="75">
                  <c:v>246.866967764441</c:v>
                </c:pt>
                <c:pt idx="76">
                  <c:v>284.97419186165615</c:v>
                </c:pt>
                <c:pt idx="77">
                  <c:v>294.16418899213187</c:v>
                </c:pt>
                <c:pt idx="78">
                  <c:v>239.72200529338187</c:v>
                </c:pt>
                <c:pt idx="79">
                  <c:v>287.80043453050888</c:v>
                </c:pt>
                <c:pt idx="80">
                  <c:v>291.89417561002108</c:v>
                </c:pt>
                <c:pt idx="81">
                  <c:v>301.22821932288224</c:v>
                </c:pt>
                <c:pt idx="82">
                  <c:v>306.40349219735657</c:v>
                </c:pt>
                <c:pt idx="83">
                  <c:v>367.93685602669996</c:v>
                </c:pt>
                <c:pt idx="84">
                  <c:v>351.40923436608625</c:v>
                </c:pt>
                <c:pt idx="85">
                  <c:v>336.82458315044852</c:v>
                </c:pt>
                <c:pt idx="86">
                  <c:v>357.09372721057059</c:v>
                </c:pt>
                <c:pt idx="87">
                  <c:v>356.04311539604043</c:v>
                </c:pt>
                <c:pt idx="88">
                  <c:v>263.55815308839738</c:v>
                </c:pt>
                <c:pt idx="89">
                  <c:v>305.88968590790864</c:v>
                </c:pt>
                <c:pt idx="90">
                  <c:v>298.82821145257304</c:v>
                </c:pt>
                <c:pt idx="91">
                  <c:v>353.42874797838141</c:v>
                </c:pt>
                <c:pt idx="92">
                  <c:v>388.59033647515633</c:v>
                </c:pt>
                <c:pt idx="93">
                  <c:v>335.87295227054852</c:v>
                </c:pt>
                <c:pt idx="94">
                  <c:v>336.20211152700301</c:v>
                </c:pt>
                <c:pt idx="95">
                  <c:v>336.86534396611393</c:v>
                </c:pt>
                <c:pt idx="96">
                  <c:v>291.49713548874166</c:v>
                </c:pt>
                <c:pt idx="97">
                  <c:v>341.18499330420576</c:v>
                </c:pt>
                <c:pt idx="98">
                  <c:v>349.509041593071</c:v>
                </c:pt>
                <c:pt idx="99">
                  <c:v>336.86984154488044</c:v>
                </c:pt>
                <c:pt idx="100">
                  <c:v>353.48523276760596</c:v>
                </c:pt>
                <c:pt idx="101">
                  <c:v>263.14798085309639</c:v>
                </c:pt>
                <c:pt idx="102">
                  <c:v>313.34393240487424</c:v>
                </c:pt>
                <c:pt idx="103">
                  <c:v>366.85747924658278</c:v>
                </c:pt>
                <c:pt idx="104">
                  <c:v>349.59656755763297</c:v>
                </c:pt>
                <c:pt idx="105">
                  <c:v>311.15382033233197</c:v>
                </c:pt>
                <c:pt idx="106">
                  <c:v>334.41794176222379</c:v>
                </c:pt>
                <c:pt idx="107">
                  <c:v>369.29381201258974</c:v>
                </c:pt>
                <c:pt idx="108">
                  <c:v>338.65640373229445</c:v>
                </c:pt>
                <c:pt idx="109">
                  <c:v>350.40726298154311</c:v>
                </c:pt>
                <c:pt idx="110">
                  <c:v>332.05888030357806</c:v>
                </c:pt>
                <c:pt idx="111">
                  <c:v>352.90504359220529</c:v>
                </c:pt>
                <c:pt idx="112">
                  <c:v>380.36932036474172</c:v>
                </c:pt>
                <c:pt idx="113">
                  <c:v>375.75611750052508</c:v>
                </c:pt>
                <c:pt idx="114">
                  <c:v>341.67963049291842</c:v>
                </c:pt>
                <c:pt idx="115">
                  <c:v>350.66913201139039</c:v>
                </c:pt>
                <c:pt idx="116">
                  <c:v>331.33312504376886</c:v>
                </c:pt>
                <c:pt idx="117">
                  <c:v>346.11243851333859</c:v>
                </c:pt>
                <c:pt idx="118">
                  <c:v>344.88122569858422</c:v>
                </c:pt>
                <c:pt idx="119">
                  <c:v>344.21587703104171</c:v>
                </c:pt>
                <c:pt idx="120">
                  <c:v>357.49076898578835</c:v>
                </c:pt>
                <c:pt idx="121">
                  <c:v>353.2656367299968</c:v>
                </c:pt>
                <c:pt idx="122">
                  <c:v>341.64901580753406</c:v>
                </c:pt>
                <c:pt idx="123">
                  <c:v>348.41150966743004</c:v>
                </c:pt>
                <c:pt idx="124">
                  <c:v>341.60752347819971</c:v>
                </c:pt>
                <c:pt idx="125">
                  <c:v>317.50214147014174</c:v>
                </c:pt>
                <c:pt idx="126">
                  <c:v>362.14309341784326</c:v>
                </c:pt>
                <c:pt idx="127">
                  <c:v>378.0525096471514</c:v>
                </c:pt>
                <c:pt idx="128">
                  <c:v>378.7789590414061</c:v>
                </c:pt>
                <c:pt idx="129">
                  <c:v>328.02231584524878</c:v>
                </c:pt>
                <c:pt idx="130">
                  <c:v>346.42033690126652</c:v>
                </c:pt>
                <c:pt idx="131">
                  <c:v>344.56590099526721</c:v>
                </c:pt>
                <c:pt idx="132">
                  <c:v>336.91295607178233</c:v>
                </c:pt>
                <c:pt idx="133">
                  <c:v>347.79301264166349</c:v>
                </c:pt>
                <c:pt idx="134">
                  <c:v>305.42265772670288</c:v>
                </c:pt>
                <c:pt idx="135">
                  <c:v>356.20371936684404</c:v>
                </c:pt>
                <c:pt idx="136">
                  <c:v>338.73888163104351</c:v>
                </c:pt>
                <c:pt idx="137">
                  <c:v>369.15412742572425</c:v>
                </c:pt>
                <c:pt idx="138">
                  <c:v>367.13863865398451</c:v>
                </c:pt>
                <c:pt idx="139">
                  <c:v>364.3686179336911</c:v>
                </c:pt>
                <c:pt idx="140">
                  <c:v>342.35224527877807</c:v>
                </c:pt>
                <c:pt idx="141">
                  <c:v>455.29319078390716</c:v>
                </c:pt>
                <c:pt idx="142">
                  <c:v>324.01063251766192</c:v>
                </c:pt>
                <c:pt idx="143">
                  <c:v>342.09830452100124</c:v>
                </c:pt>
                <c:pt idx="144">
                  <c:v>362.9926853951543</c:v>
                </c:pt>
                <c:pt idx="145">
                  <c:v>361.03703421094042</c:v>
                </c:pt>
                <c:pt idx="146">
                  <c:v>375.27408600605645</c:v>
                </c:pt>
                <c:pt idx="147">
                  <c:v>392.14193812252859</c:v>
                </c:pt>
                <c:pt idx="148">
                  <c:v>250.50904152904047</c:v>
                </c:pt>
                <c:pt idx="149">
                  <c:v>401.02973690844243</c:v>
                </c:pt>
                <c:pt idx="150">
                  <c:v>338.29751706278444</c:v>
                </c:pt>
                <c:pt idx="151">
                  <c:v>304.40137927260605</c:v>
                </c:pt>
                <c:pt idx="152">
                  <c:v>307.62927344916557</c:v>
                </c:pt>
                <c:pt idx="153">
                  <c:v>291.00386576567297</c:v>
                </c:pt>
                <c:pt idx="154">
                  <c:v>374.01212555354732</c:v>
                </c:pt>
                <c:pt idx="155">
                  <c:v>336.03080235526278</c:v>
                </c:pt>
                <c:pt idx="156">
                  <c:v>333.90389298956285</c:v>
                </c:pt>
                <c:pt idx="157">
                  <c:v>348.19267623382092</c:v>
                </c:pt>
                <c:pt idx="158">
                  <c:v>349.95675412457814</c:v>
                </c:pt>
                <c:pt idx="159">
                  <c:v>381.26617990558964</c:v>
                </c:pt>
                <c:pt idx="160">
                  <c:v>328.78450363988162</c:v>
                </c:pt>
                <c:pt idx="161">
                  <c:v>311.82599287086384</c:v>
                </c:pt>
                <c:pt idx="162">
                  <c:v>376.59593703144083</c:v>
                </c:pt>
                <c:pt idx="163">
                  <c:v>350.28168647808894</c:v>
                </c:pt>
                <c:pt idx="164">
                  <c:v>305.42265772670288</c:v>
                </c:pt>
                <c:pt idx="165">
                  <c:v>341.07644306208698</c:v>
                </c:pt>
                <c:pt idx="166">
                  <c:v>371.86800045820473</c:v>
                </c:pt>
                <c:pt idx="167">
                  <c:v>376.25408933576733</c:v>
                </c:pt>
                <c:pt idx="168">
                  <c:v>350.89990013144126</c:v>
                </c:pt>
                <c:pt idx="169">
                  <c:v>308.92863262919309</c:v>
                </c:pt>
                <c:pt idx="170">
                  <c:v>373.72265113506046</c:v>
                </c:pt>
                <c:pt idx="171">
                  <c:v>319.61780272090579</c:v>
                </c:pt>
                <c:pt idx="172">
                  <c:v>360.96013604371302</c:v>
                </c:pt>
                <c:pt idx="173">
                  <c:v>365.99577837818629</c:v>
                </c:pt>
                <c:pt idx="174">
                  <c:v>347.21828880688582</c:v>
                </c:pt>
                <c:pt idx="175">
                  <c:v>366.67683291868036</c:v>
                </c:pt>
                <c:pt idx="176">
                  <c:v>297.71882670507745</c:v>
                </c:pt>
                <c:pt idx="177">
                  <c:v>354.62748010225607</c:v>
                </c:pt>
                <c:pt idx="178">
                  <c:v>360.24082184907104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514-413A-B71E-45AF4A1816C6}"/>
            </c:ext>
          </c:extLst>
        </c:ser>
        <c:ser>
          <c:idx val="1"/>
          <c:order val="1"/>
          <c:tx>
            <c:strRef>
              <c:f>'SVN-CV-29'!$V$8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514-413A-B71E-45AF4A1816C6}"/>
            </c:ext>
          </c:extLst>
        </c:ser>
        <c:ser>
          <c:idx val="2"/>
          <c:order val="2"/>
          <c:tx>
            <c:strRef>
              <c:f>'SVN-CV-29'!$W$8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'SVN-CV-29'!$B$9:$B$120</c:f>
              <c:numCache>
                <c:formatCode>dd/mm/yyyy</c:formatCode>
                <c:ptCount val="112"/>
                <c:pt idx="0">
                  <c:v>45794</c:v>
                </c:pt>
                <c:pt idx="1">
                  <c:v>45794</c:v>
                </c:pt>
                <c:pt idx="2">
                  <c:v>45795</c:v>
                </c:pt>
                <c:pt idx="3">
                  <c:v>45796</c:v>
                </c:pt>
                <c:pt idx="4">
                  <c:v>45796</c:v>
                </c:pt>
                <c:pt idx="5">
                  <c:v>45797</c:v>
                </c:pt>
                <c:pt idx="6">
                  <c:v>45797</c:v>
                </c:pt>
                <c:pt idx="7">
                  <c:v>45798</c:v>
                </c:pt>
                <c:pt idx="8">
                  <c:v>45798</c:v>
                </c:pt>
                <c:pt idx="9">
                  <c:v>45799</c:v>
                </c:pt>
                <c:pt idx="10">
                  <c:v>45799</c:v>
                </c:pt>
                <c:pt idx="11">
                  <c:v>45800</c:v>
                </c:pt>
                <c:pt idx="12">
                  <c:v>45800</c:v>
                </c:pt>
                <c:pt idx="13">
                  <c:v>45801</c:v>
                </c:pt>
                <c:pt idx="14">
                  <c:v>45801</c:v>
                </c:pt>
                <c:pt idx="15">
                  <c:v>45802</c:v>
                </c:pt>
                <c:pt idx="16">
                  <c:v>45802</c:v>
                </c:pt>
                <c:pt idx="17">
                  <c:v>45803</c:v>
                </c:pt>
                <c:pt idx="18">
                  <c:v>45803</c:v>
                </c:pt>
                <c:pt idx="19">
                  <c:v>45804</c:v>
                </c:pt>
                <c:pt idx="20">
                  <c:v>45804</c:v>
                </c:pt>
                <c:pt idx="21">
                  <c:v>45805</c:v>
                </c:pt>
                <c:pt idx="22">
                  <c:v>45805</c:v>
                </c:pt>
                <c:pt idx="23">
                  <c:v>45806</c:v>
                </c:pt>
                <c:pt idx="24">
                  <c:v>45806</c:v>
                </c:pt>
                <c:pt idx="25">
                  <c:v>45807</c:v>
                </c:pt>
                <c:pt idx="26">
                  <c:v>45807</c:v>
                </c:pt>
                <c:pt idx="27">
                  <c:v>45808</c:v>
                </c:pt>
                <c:pt idx="28">
                  <c:v>45808</c:v>
                </c:pt>
                <c:pt idx="29">
                  <c:v>45809</c:v>
                </c:pt>
                <c:pt idx="30">
                  <c:v>45809</c:v>
                </c:pt>
                <c:pt idx="31">
                  <c:v>45810</c:v>
                </c:pt>
                <c:pt idx="32">
                  <c:v>45810</c:v>
                </c:pt>
                <c:pt idx="33">
                  <c:v>45811</c:v>
                </c:pt>
                <c:pt idx="34">
                  <c:v>45811</c:v>
                </c:pt>
                <c:pt idx="35">
                  <c:v>45812</c:v>
                </c:pt>
                <c:pt idx="36">
                  <c:v>45812</c:v>
                </c:pt>
                <c:pt idx="37">
                  <c:v>45813</c:v>
                </c:pt>
                <c:pt idx="38">
                  <c:v>45813</c:v>
                </c:pt>
                <c:pt idx="39">
                  <c:v>45814</c:v>
                </c:pt>
                <c:pt idx="40">
                  <c:v>45815</c:v>
                </c:pt>
                <c:pt idx="41">
                  <c:v>45815</c:v>
                </c:pt>
                <c:pt idx="42">
                  <c:v>45816</c:v>
                </c:pt>
                <c:pt idx="43">
                  <c:v>45816</c:v>
                </c:pt>
                <c:pt idx="44">
                  <c:v>45817</c:v>
                </c:pt>
                <c:pt idx="45">
                  <c:v>45817</c:v>
                </c:pt>
                <c:pt idx="46">
                  <c:v>45818</c:v>
                </c:pt>
                <c:pt idx="47">
                  <c:v>45818</c:v>
                </c:pt>
                <c:pt idx="48">
                  <c:v>45819</c:v>
                </c:pt>
                <c:pt idx="49">
                  <c:v>45819</c:v>
                </c:pt>
                <c:pt idx="50">
                  <c:v>45820</c:v>
                </c:pt>
                <c:pt idx="51">
                  <c:v>45820</c:v>
                </c:pt>
                <c:pt idx="52">
                  <c:v>45821</c:v>
                </c:pt>
                <c:pt idx="53">
                  <c:v>45821</c:v>
                </c:pt>
                <c:pt idx="54">
                  <c:v>45822</c:v>
                </c:pt>
                <c:pt idx="55">
                  <c:v>45822</c:v>
                </c:pt>
                <c:pt idx="56">
                  <c:v>45823</c:v>
                </c:pt>
                <c:pt idx="57">
                  <c:v>45823</c:v>
                </c:pt>
                <c:pt idx="58">
                  <c:v>45824</c:v>
                </c:pt>
                <c:pt idx="59">
                  <c:v>45824</c:v>
                </c:pt>
                <c:pt idx="60">
                  <c:v>45825</c:v>
                </c:pt>
                <c:pt idx="61">
                  <c:v>45825</c:v>
                </c:pt>
                <c:pt idx="62">
                  <c:v>45826</c:v>
                </c:pt>
                <c:pt idx="63">
                  <c:v>45826</c:v>
                </c:pt>
                <c:pt idx="64">
                  <c:v>45827</c:v>
                </c:pt>
                <c:pt idx="65">
                  <c:v>45827</c:v>
                </c:pt>
                <c:pt idx="66">
                  <c:v>45828</c:v>
                </c:pt>
                <c:pt idx="67">
                  <c:v>45828</c:v>
                </c:pt>
                <c:pt idx="68">
                  <c:v>45829</c:v>
                </c:pt>
                <c:pt idx="69">
                  <c:v>45829</c:v>
                </c:pt>
                <c:pt idx="70">
                  <c:v>45831</c:v>
                </c:pt>
                <c:pt idx="71">
                  <c:v>45831</c:v>
                </c:pt>
                <c:pt idx="72">
                  <c:v>45832</c:v>
                </c:pt>
                <c:pt idx="73">
                  <c:v>45832</c:v>
                </c:pt>
                <c:pt idx="74">
                  <c:v>45833</c:v>
                </c:pt>
                <c:pt idx="75">
                  <c:v>45833</c:v>
                </c:pt>
                <c:pt idx="76">
                  <c:v>45834</c:v>
                </c:pt>
                <c:pt idx="77">
                  <c:v>45834</c:v>
                </c:pt>
                <c:pt idx="78">
                  <c:v>45835</c:v>
                </c:pt>
                <c:pt idx="79">
                  <c:v>45835</c:v>
                </c:pt>
                <c:pt idx="80">
                  <c:v>45836</c:v>
                </c:pt>
                <c:pt idx="81">
                  <c:v>45836</c:v>
                </c:pt>
                <c:pt idx="82">
                  <c:v>45838</c:v>
                </c:pt>
                <c:pt idx="83">
                  <c:v>45839</c:v>
                </c:pt>
                <c:pt idx="84">
                  <c:v>45839</c:v>
                </c:pt>
                <c:pt idx="85">
                  <c:v>45840</c:v>
                </c:pt>
                <c:pt idx="86">
                  <c:v>45840</c:v>
                </c:pt>
                <c:pt idx="87">
                  <c:v>45841</c:v>
                </c:pt>
                <c:pt idx="88">
                  <c:v>45841</c:v>
                </c:pt>
                <c:pt idx="89">
                  <c:v>45842</c:v>
                </c:pt>
                <c:pt idx="90">
                  <c:v>45842</c:v>
                </c:pt>
                <c:pt idx="91">
                  <c:v>45843</c:v>
                </c:pt>
                <c:pt idx="92">
                  <c:v>45843</c:v>
                </c:pt>
                <c:pt idx="93">
                  <c:v>45845</c:v>
                </c:pt>
                <c:pt idx="94">
                  <c:v>45845</c:v>
                </c:pt>
                <c:pt idx="95">
                  <c:v>45846</c:v>
                </c:pt>
                <c:pt idx="96">
                  <c:v>45846</c:v>
                </c:pt>
                <c:pt idx="97">
                  <c:v>45847</c:v>
                </c:pt>
                <c:pt idx="98">
                  <c:v>45847</c:v>
                </c:pt>
                <c:pt idx="99">
                  <c:v>45848</c:v>
                </c:pt>
                <c:pt idx="100">
                  <c:v>45848</c:v>
                </c:pt>
                <c:pt idx="101">
                  <c:v>45849</c:v>
                </c:pt>
                <c:pt idx="102">
                  <c:v>45849</c:v>
                </c:pt>
                <c:pt idx="103">
                  <c:v>45850</c:v>
                </c:pt>
                <c:pt idx="104">
                  <c:v>45850</c:v>
                </c:pt>
                <c:pt idx="105">
                  <c:v>45852</c:v>
                </c:pt>
                <c:pt idx="106">
                  <c:v>45852</c:v>
                </c:pt>
                <c:pt idx="107">
                  <c:v>45853</c:v>
                </c:pt>
                <c:pt idx="108">
                  <c:v>45853</c:v>
                </c:pt>
                <c:pt idx="109">
                  <c:v>45854</c:v>
                </c:pt>
                <c:pt idx="110">
                  <c:v>45854</c:v>
                </c:pt>
                <c:pt idx="111">
                  <c:v>45855</c:v>
                </c:pt>
              </c:numCache>
            </c:numRef>
          </c:xVal>
          <c:yVal>
            <c:numRef>
              <c:f>'SVN-CV-29'!$W$9:$W$122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514-413A-B71E-45AF4A1816C6}"/>
            </c:ext>
          </c:extLst>
        </c:ser>
        <c:axId val="136269824"/>
        <c:axId val="136272128"/>
      </c:scatterChart>
      <c:valAx>
        <c:axId val="1362698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272128"/>
        <c:crosses val="autoZero"/>
        <c:crossBetween val="midCat"/>
      </c:valAx>
      <c:valAx>
        <c:axId val="1362721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26982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SVN-CV-31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trendline>
            <c:trendlineType val="movingAvg"/>
            <c:period val="10"/>
          </c:trendline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'SVN-CV-31'!$H$9:$H$120</c:f>
              <c:numCache>
                <c:formatCode>0</c:formatCode>
                <c:ptCount val="112"/>
                <c:pt idx="1">
                  <c:v>3.7999999999982492</c:v>
                </c:pt>
                <c:pt idx="2">
                  <c:v>6.7999999999983629</c:v>
                </c:pt>
                <c:pt idx="3">
                  <c:v>-15.200000000007208</c:v>
                </c:pt>
                <c:pt idx="4">
                  <c:v>0.59999999999149622</c:v>
                </c:pt>
                <c:pt idx="5">
                  <c:v>1.8999999999920192</c:v>
                </c:pt>
                <c:pt idx="6">
                  <c:v>3.3999999999991815</c:v>
                </c:pt>
                <c:pt idx="7">
                  <c:v>4.9999999999954525</c:v>
                </c:pt>
                <c:pt idx="8">
                  <c:v>-4.0000000000048885</c:v>
                </c:pt>
                <c:pt idx="9">
                  <c:v>7.9999999999955662</c:v>
                </c:pt>
                <c:pt idx="10">
                  <c:v>16.099999999994452</c:v>
                </c:pt>
                <c:pt idx="11">
                  <c:v>-3.1000000000034333</c:v>
                </c:pt>
                <c:pt idx="12">
                  <c:v>-6.0000000000002274</c:v>
                </c:pt>
                <c:pt idx="13">
                  <c:v>-18.39999999999975</c:v>
                </c:pt>
                <c:pt idx="14">
                  <c:v>-2.0000000000095497</c:v>
                </c:pt>
                <c:pt idx="15">
                  <c:v>7.1999999999974307</c:v>
                </c:pt>
                <c:pt idx="16">
                  <c:v>12.100000000003774</c:v>
                </c:pt>
                <c:pt idx="17">
                  <c:v>-17.000000000010118</c:v>
                </c:pt>
                <c:pt idx="18">
                  <c:v>-4.500000000007276</c:v>
                </c:pt>
                <c:pt idx="19">
                  <c:v>-17.000000000010118</c:v>
                </c:pt>
                <c:pt idx="20">
                  <c:v>-4.0000000000048885</c:v>
                </c:pt>
                <c:pt idx="21">
                  <c:v>4.0999999999939973</c:v>
                </c:pt>
                <c:pt idx="22">
                  <c:v>-0.70000000000902673</c:v>
                </c:pt>
                <c:pt idx="23">
                  <c:v>-7.3000000000007503</c:v>
                </c:pt>
                <c:pt idx="24">
                  <c:v>-10.000000000005116</c:v>
                </c:pt>
                <c:pt idx="25">
                  <c:v>-0.90000000000145519</c:v>
                </c:pt>
                <c:pt idx="26">
                  <c:v>-6.9000000000016826</c:v>
                </c:pt>
                <c:pt idx="27">
                  <c:v>-31.400000000004979</c:v>
                </c:pt>
                <c:pt idx="28">
                  <c:v>-9.7999999999984766</c:v>
                </c:pt>
                <c:pt idx="29">
                  <c:v>6.9000000000016826</c:v>
                </c:pt>
                <c:pt idx="30">
                  <c:v>1.300000000000523</c:v>
                </c:pt>
                <c:pt idx="31">
                  <c:v>3.1000000000034333</c:v>
                </c:pt>
                <c:pt idx="32">
                  <c:v>6.100000000003547</c:v>
                </c:pt>
                <c:pt idx="33">
                  <c:v>13.899999999992474</c:v>
                </c:pt>
                <c:pt idx="34">
                  <c:v>-4.3000000000006366</c:v>
                </c:pt>
                <c:pt idx="35">
                  <c:v>12.199999999992883</c:v>
                </c:pt>
                <c:pt idx="36">
                  <c:v>-5.4000000000087311</c:v>
                </c:pt>
                <c:pt idx="37">
                  <c:v>1.4000000000038426</c:v>
                </c:pt>
                <c:pt idx="38">
                  <c:v>-32.899999999997931</c:v>
                </c:pt>
                <c:pt idx="39">
                  <c:v>-2.0000000000095497</c:v>
                </c:pt>
                <c:pt idx="40">
                  <c:v>-25.000000000005684</c:v>
                </c:pt>
                <c:pt idx="41">
                  <c:v>4.4999999999930651</c:v>
                </c:pt>
                <c:pt idx="42">
                  <c:v>4.199999999997317</c:v>
                </c:pt>
                <c:pt idx="43">
                  <c:v>2.0999999999986585</c:v>
                </c:pt>
                <c:pt idx="44">
                  <c:v>4.4999999999930651</c:v>
                </c:pt>
                <c:pt idx="45">
                  <c:v>-9.7000000000093678</c:v>
                </c:pt>
                <c:pt idx="46">
                  <c:v>3.1000000000034333</c:v>
                </c:pt>
                <c:pt idx="47">
                  <c:v>-2.2000000000019782</c:v>
                </c:pt>
                <c:pt idx="48">
                  <c:v>-9.7999999999984766</c:v>
                </c:pt>
                <c:pt idx="49">
                  <c:v>-13.500000000007617</c:v>
                </c:pt>
                <c:pt idx="50">
                  <c:v>-12.79999999999859</c:v>
                </c:pt>
                <c:pt idx="51">
                  <c:v>0</c:v>
                </c:pt>
                <c:pt idx="52">
                  <c:v>0.39999999999906777</c:v>
                </c:pt>
                <c:pt idx="53">
                  <c:v>-10.000000000005116</c:v>
                </c:pt>
                <c:pt idx="54">
                  <c:v>-29.099999999999682</c:v>
                </c:pt>
                <c:pt idx="55">
                  <c:v>-29.099999999999682</c:v>
                </c:pt>
                <c:pt idx="56">
                  <c:v>-12.100000000003774</c:v>
                </c:pt>
                <c:pt idx="57">
                  <c:v>12.90000000000191</c:v>
                </c:pt>
                <c:pt idx="58">
                  <c:v>-13.800000000003365</c:v>
                </c:pt>
                <c:pt idx="59">
                  <c:v>12.999999999991019</c:v>
                </c:pt>
                <c:pt idx="60">
                  <c:v>-29.200000000003001</c:v>
                </c:pt>
                <c:pt idx="61">
                  <c:v>6.1999999999926558</c:v>
                </c:pt>
                <c:pt idx="62">
                  <c:v>-68.10000000000116</c:v>
                </c:pt>
                <c:pt idx="63">
                  <c:v>-10.000000000005116</c:v>
                </c:pt>
                <c:pt idx="64">
                  <c:v>-24.600000000006617</c:v>
                </c:pt>
                <c:pt idx="65">
                  <c:v>-15.900000000002024</c:v>
                </c:pt>
                <c:pt idx="66">
                  <c:v>2.7999999999934744</c:v>
                </c:pt>
                <c:pt idx="67">
                  <c:v>-26.899999999997704</c:v>
                </c:pt>
                <c:pt idx="68">
                  <c:v>-7.5000000000073896</c:v>
                </c:pt>
                <c:pt idx="69">
                  <c:v>-29.600000000002069</c:v>
                </c:pt>
                <c:pt idx="70">
                  <c:v>10.399999999989973</c:v>
                </c:pt>
                <c:pt idx="71">
                  <c:v>-17.499999999998295</c:v>
                </c:pt>
                <c:pt idx="72">
                  <c:v>3.2999999999958618</c:v>
                </c:pt>
                <c:pt idx="73">
                  <c:v>-17.400000000009186</c:v>
                </c:pt>
                <c:pt idx="74">
                  <c:v>-23.400000000009413</c:v>
                </c:pt>
                <c:pt idx="75">
                  <c:v>-48.500000000004206</c:v>
                </c:pt>
                <c:pt idx="76">
                  <c:v>-16.300000000001091</c:v>
                </c:pt>
                <c:pt idx="77">
                  <c:v>-40.900000000007708</c:v>
                </c:pt>
                <c:pt idx="78">
                  <c:v>-13.00000000000523</c:v>
                </c:pt>
                <c:pt idx="79">
                  <c:v>-41.700000000005844</c:v>
                </c:pt>
                <c:pt idx="80">
                  <c:v>-26.800000000008595</c:v>
                </c:pt>
                <c:pt idx="81">
                  <c:v>-32.300000000006435</c:v>
                </c:pt>
                <c:pt idx="82">
                  <c:v>-40.700000000001069</c:v>
                </c:pt>
                <c:pt idx="83">
                  <c:v>-46.00000000000648</c:v>
                </c:pt>
                <c:pt idx="84">
                  <c:v>-26.499999999998636</c:v>
                </c:pt>
                <c:pt idx="85">
                  <c:v>-27.799999999999159</c:v>
                </c:pt>
                <c:pt idx="86">
                  <c:v>1.4000000000038426</c:v>
                </c:pt>
                <c:pt idx="87">
                  <c:v>-51.200000000008572</c:v>
                </c:pt>
                <c:pt idx="88">
                  <c:v>-10.100000000008436</c:v>
                </c:pt>
                <c:pt idx="89">
                  <c:v>-27.400000000000091</c:v>
                </c:pt>
                <c:pt idx="90">
                  <c:v>-27.900000000002478</c:v>
                </c:pt>
                <c:pt idx="91">
                  <c:v>-26.499999999998636</c:v>
                </c:pt>
                <c:pt idx="92">
                  <c:v>-23.89999999999759</c:v>
                </c:pt>
                <c:pt idx="93">
                  <c:v>-39.200000000008117</c:v>
                </c:pt>
                <c:pt idx="94">
                  <c:v>-20.000000000010232</c:v>
                </c:pt>
                <c:pt idx="95">
                  <c:v>-54.299999999997794</c:v>
                </c:pt>
                <c:pt idx="96">
                  <c:v>-24.000000000000909</c:v>
                </c:pt>
                <c:pt idx="97">
                  <c:v>-42.200000000008231</c:v>
                </c:pt>
                <c:pt idx="98">
                  <c:v>-7.5000000000073896</c:v>
                </c:pt>
                <c:pt idx="99">
                  <c:v>-2.4999999999977263</c:v>
                </c:pt>
                <c:pt idx="100">
                  <c:v>-28.199999999998226</c:v>
                </c:pt>
                <c:pt idx="101">
                  <c:v>-23.800000000008481</c:v>
                </c:pt>
                <c:pt idx="102">
                  <c:v>-14.70000000000482</c:v>
                </c:pt>
                <c:pt idx="103">
                  <c:v>-33.799999999999386</c:v>
                </c:pt>
                <c:pt idx="104">
                  <c:v>-51.299999999997681</c:v>
                </c:pt>
                <c:pt idx="105">
                  <c:v>-11.700000000004707</c:v>
                </c:pt>
                <c:pt idx="106">
                  <c:v>-22.599999999997067</c:v>
                </c:pt>
                <c:pt idx="107">
                  <c:v>-23.600000000001842</c:v>
                </c:pt>
                <c:pt idx="108">
                  <c:v>-21.500000000003183</c:v>
                </c:pt>
                <c:pt idx="109">
                  <c:v>-33.600000000006958</c:v>
                </c:pt>
                <c:pt idx="110">
                  <c:v>-54.400000000001114</c:v>
                </c:pt>
                <c:pt idx="111">
                  <c:v>-14.80000000000814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E86-4A60-ABA5-8443D94ADFC1}"/>
            </c:ext>
          </c:extLst>
        </c:ser>
        <c:ser>
          <c:idx val="1"/>
          <c:order val="1"/>
          <c:tx>
            <c:strRef>
              <c:f>'SVN-CV-31'!$V$8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E86-4A60-ABA5-8443D94ADFC1}"/>
            </c:ext>
          </c:extLst>
        </c:ser>
        <c:ser>
          <c:idx val="2"/>
          <c:order val="2"/>
          <c:tx>
            <c:strRef>
              <c:f>'SVN-CV-31'!$W$8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E86-4A60-ABA5-8443D94ADFC1}"/>
            </c:ext>
          </c:extLst>
        </c:ser>
        <c:axId val="136714112"/>
        <c:axId val="136737152"/>
      </c:scatterChart>
      <c:valAx>
        <c:axId val="1367141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737152"/>
        <c:crosses val="autoZero"/>
        <c:crossBetween val="midCat"/>
      </c:valAx>
      <c:valAx>
        <c:axId val="13673715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71411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SVN-CV-31-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'SVN-CV-31'!$D$9:$D$186</c:f>
              <c:numCache>
                <c:formatCode>0</c:formatCode>
                <c:ptCount val="178"/>
                <c:pt idx="1">
                  <c:v>16.40000002225861</c:v>
                </c:pt>
                <c:pt idx="2">
                  <c:v>2.6000000070780516</c:v>
                </c:pt>
                <c:pt idx="3">
                  <c:v>0.10000000474974513</c:v>
                </c:pt>
                <c:pt idx="4">
                  <c:v>18.1999999913387</c:v>
                </c:pt>
                <c:pt idx="5">
                  <c:v>-6.3000000081956387</c:v>
                </c:pt>
                <c:pt idx="6">
                  <c:v>13.399999996181577</c:v>
                </c:pt>
                <c:pt idx="7">
                  <c:v>12.800000025890768</c:v>
                </c:pt>
                <c:pt idx="8">
                  <c:v>36.000000021886081</c:v>
                </c:pt>
                <c:pt idx="9">
                  <c:v>8.3999999915249646</c:v>
                </c:pt>
                <c:pt idx="10">
                  <c:v>40.500000002793968</c:v>
                </c:pt>
                <c:pt idx="11">
                  <c:v>43.400000024121255</c:v>
                </c:pt>
                <c:pt idx="12">
                  <c:v>36.299999977927655</c:v>
                </c:pt>
                <c:pt idx="13">
                  <c:v>38.599999970756471</c:v>
                </c:pt>
                <c:pt idx="14">
                  <c:v>49.599999969359487</c:v>
                </c:pt>
                <c:pt idx="15">
                  <c:v>66.099999996367842</c:v>
                </c:pt>
                <c:pt idx="16">
                  <c:v>47.100000025238842</c:v>
                </c:pt>
                <c:pt idx="17">
                  <c:v>69.199999968986958</c:v>
                </c:pt>
                <c:pt idx="18">
                  <c:v>71.699999971315265</c:v>
                </c:pt>
                <c:pt idx="19">
                  <c:v>69.199999968986958</c:v>
                </c:pt>
                <c:pt idx="20">
                  <c:v>88.199999998323619</c:v>
                </c:pt>
                <c:pt idx="21">
                  <c:v>86.200000019744039</c:v>
                </c:pt>
                <c:pt idx="22">
                  <c:v>87.500000023283064</c:v>
                </c:pt>
                <c:pt idx="23">
                  <c:v>108.30000002169982</c:v>
                </c:pt>
                <c:pt idx="24">
                  <c:v>139.80000000447035</c:v>
                </c:pt>
                <c:pt idx="25">
                  <c:v>116.50000000372529</c:v>
                </c:pt>
                <c:pt idx="26">
                  <c:v>126.50000001303852</c:v>
                </c:pt>
                <c:pt idx="27">
                  <c:v>144.39999999012798</c:v>
                </c:pt>
                <c:pt idx="28">
                  <c:v>134.59999999031425</c:v>
                </c:pt>
                <c:pt idx="29">
                  <c:v>151.69999998761341</c:v>
                </c:pt>
                <c:pt idx="30">
                  <c:v>152.30000001611188</c:v>
                </c:pt>
                <c:pt idx="31">
                  <c:v>161.59999999217689</c:v>
                </c:pt>
                <c:pt idx="32">
                  <c:v>163.50000002421439</c:v>
                </c:pt>
                <c:pt idx="33">
                  <c:v>146.6999999829568</c:v>
                </c:pt>
                <c:pt idx="34">
                  <c:v>168.49999997066334</c:v>
                </c:pt>
                <c:pt idx="35">
                  <c:v>171.90000001573935</c:v>
                </c:pt>
                <c:pt idx="36">
                  <c:v>174.30000001331791</c:v>
                </c:pt>
                <c:pt idx="37">
                  <c:v>154.29999999469146</c:v>
                </c:pt>
                <c:pt idx="38">
                  <c:v>170.40000000270084</c:v>
                </c:pt>
                <c:pt idx="39">
                  <c:v>190.40000002132729</c:v>
                </c:pt>
                <c:pt idx="40">
                  <c:v>187.80000001424924</c:v>
                </c:pt>
                <c:pt idx="41">
                  <c:v>199.6999999973923</c:v>
                </c:pt>
                <c:pt idx="42">
                  <c:v>202.70000002346933</c:v>
                </c:pt>
                <c:pt idx="43">
                  <c:v>206.89999999012798</c:v>
                </c:pt>
                <c:pt idx="44">
                  <c:v>203.80000001750886</c:v>
                </c:pt>
                <c:pt idx="45">
                  <c:v>195.99999999627471</c:v>
                </c:pt>
                <c:pt idx="46">
                  <c:v>204.09999997355044</c:v>
                </c:pt>
                <c:pt idx="47">
                  <c:v>223.30000001238659</c:v>
                </c:pt>
                <c:pt idx="48">
                  <c:v>215.09999997215346</c:v>
                </c:pt>
                <c:pt idx="49">
                  <c:v>227.69999998854473</c:v>
                </c:pt>
                <c:pt idx="50">
                  <c:v>250.99999998928979</c:v>
                </c:pt>
                <c:pt idx="51">
                  <c:v>290.39999999804422</c:v>
                </c:pt>
                <c:pt idx="52">
                  <c:v>306.99999997159466</c:v>
                </c:pt>
                <c:pt idx="53">
                  <c:v>331.20000001508743</c:v>
                </c:pt>
                <c:pt idx="54">
                  <c:v>342.40000002318993</c:v>
                </c:pt>
                <c:pt idx="55">
                  <c:v>342.40000002318993</c:v>
                </c:pt>
                <c:pt idx="56">
                  <c:v>379.39999997615814</c:v>
                </c:pt>
                <c:pt idx="57">
                  <c:v>412.49999997671694</c:v>
                </c:pt>
                <c:pt idx="58">
                  <c:v>430.09999999776483</c:v>
                </c:pt>
                <c:pt idx="59">
                  <c:v>440.2000000118278</c:v>
                </c:pt>
                <c:pt idx="60">
                  <c:v>434.39999996917322</c:v>
                </c:pt>
                <c:pt idx="61">
                  <c:v>441.40000001061708</c:v>
                </c:pt>
                <c:pt idx="62">
                  <c:v>443.39999998919666</c:v>
                </c:pt>
                <c:pt idx="63">
                  <c:v>464.3999999971129</c:v>
                </c:pt>
                <c:pt idx="64">
                  <c:v>472.99999999813735</c:v>
                </c:pt>
                <c:pt idx="65">
                  <c:v>460.9000000054948</c:v>
                </c:pt>
                <c:pt idx="66">
                  <c:v>473.60000002663583</c:v>
                </c:pt>
                <c:pt idx="67">
                  <c:v>484.99999998603016</c:v>
                </c:pt>
                <c:pt idx="68">
                  <c:v>488.599999982398</c:v>
                </c:pt>
                <c:pt idx="69">
                  <c:v>516.99999999254942</c:v>
                </c:pt>
                <c:pt idx="70">
                  <c:v>536.3999999826774</c:v>
                </c:pt>
                <c:pt idx="71">
                  <c:v>542.59999998612329</c:v>
                </c:pt>
                <c:pt idx="72">
                  <c:v>529.90000002318993</c:v>
                </c:pt>
                <c:pt idx="73">
                  <c:v>554.5999999740161</c:v>
                </c:pt>
                <c:pt idx="74">
                  <c:v>551.50000000139698</c:v>
                </c:pt>
                <c:pt idx="75">
                  <c:v>521.6999999829568</c:v>
                </c:pt>
                <c:pt idx="76">
                  <c:v>534.70000001834705</c:v>
                </c:pt>
                <c:pt idx="77">
                  <c:v>542.79999999562278</c:v>
                </c:pt>
                <c:pt idx="78">
                  <c:v>558.59999998938292</c:v>
                </c:pt>
                <c:pt idx="79">
                  <c:v>570.89999999152496</c:v>
                </c:pt>
                <c:pt idx="80">
                  <c:v>565.30000001657754</c:v>
                </c:pt>
                <c:pt idx="81">
                  <c:v>563.49999998928979</c:v>
                </c:pt>
                <c:pt idx="82">
                  <c:v>553.69999998947605</c:v>
                </c:pt>
                <c:pt idx="83">
                  <c:v>551.80000001564622</c:v>
                </c:pt>
                <c:pt idx="84">
                  <c:v>562.5</c:v>
                </c:pt>
                <c:pt idx="85">
                  <c:v>578.90000002225861</c:v>
                </c:pt>
                <c:pt idx="86">
                  <c:v>546.60000000149012</c:v>
                </c:pt>
                <c:pt idx="87">
                  <c:v>565.79999998211861</c:v>
                </c:pt>
                <c:pt idx="88">
                  <c:v>542.69999999087304</c:v>
                </c:pt>
                <c:pt idx="89">
                  <c:v>559.89999999292195</c:v>
                </c:pt>
                <c:pt idx="90">
                  <c:v>580.6999999913387</c:v>
                </c:pt>
                <c:pt idx="91">
                  <c:v>569.49999998323619</c:v>
                </c:pt>
                <c:pt idx="92">
                  <c:v>577.30000000447035</c:v>
                </c:pt>
                <c:pt idx="93">
                  <c:v>568.59999999869615</c:v>
                </c:pt>
                <c:pt idx="94">
                  <c:v>580.79999999608845</c:v>
                </c:pt>
                <c:pt idx="95">
                  <c:v>570.49999997252598</c:v>
                </c:pt>
                <c:pt idx="96">
                  <c:v>579.39999998779967</c:v>
                </c:pt>
                <c:pt idx="97">
                  <c:v>566.40000001061708</c:v>
                </c:pt>
                <c:pt idx="98">
                  <c:v>575.00000001164153</c:v>
                </c:pt>
                <c:pt idx="99">
                  <c:v>591.49999998044223</c:v>
                </c:pt>
                <c:pt idx="100">
                  <c:v>581.59999997587875</c:v>
                </c:pt>
                <c:pt idx="101">
                  <c:v>582.09999999962747</c:v>
                </c:pt>
                <c:pt idx="102">
                  <c:v>578.90000002225861</c:v>
                </c:pt>
                <c:pt idx="103">
                  <c:v>585.19999997224659</c:v>
                </c:pt>
                <c:pt idx="104">
                  <c:v>583.50000000791624</c:v>
                </c:pt>
                <c:pt idx="105">
                  <c:v>588.40000000782311</c:v>
                </c:pt>
                <c:pt idx="106">
                  <c:v>580.10000002104789</c:v>
                </c:pt>
                <c:pt idx="107">
                  <c:v>583.60000001266599</c:v>
                </c:pt>
                <c:pt idx="108">
                  <c:v>587.59999996982515</c:v>
                </c:pt>
                <c:pt idx="109">
                  <c:v>573.49999999860302</c:v>
                </c:pt>
                <c:pt idx="110">
                  <c:v>581.10000001033768</c:v>
                </c:pt>
                <c:pt idx="111">
                  <c:v>568.4999999939464</c:v>
                </c:pt>
                <c:pt idx="112">
                  <c:v>588.30000000307336</c:v>
                </c:pt>
                <c:pt idx="113">
                  <c:v>586.39999997103587</c:v>
                </c:pt>
                <c:pt idx="114">
                  <c:v>577.9999999795109</c:v>
                </c:pt>
                <c:pt idx="115">
                  <c:v>593.79999997327104</c:v>
                </c:pt>
                <c:pt idx="116">
                  <c:v>607.10000002291054</c:v>
                </c:pt>
                <c:pt idx="117">
                  <c:v>600.8000000147149</c:v>
                </c:pt>
                <c:pt idx="118">
                  <c:v>610.3000000002794</c:v>
                </c:pt>
                <c:pt idx="119">
                  <c:v>588.89999997336417</c:v>
                </c:pt>
                <c:pt idx="120">
                  <c:v>600.09999998146668</c:v>
                </c:pt>
                <c:pt idx="121">
                  <c:v>580.6999999913387</c:v>
                </c:pt>
                <c:pt idx="122">
                  <c:v>609.40000001573935</c:v>
                </c:pt>
                <c:pt idx="123">
                  <c:v>600.70000000996515</c:v>
                </c:pt>
                <c:pt idx="124">
                  <c:v>614.79999998118728</c:v>
                </c:pt>
                <c:pt idx="125">
                  <c:v>599.30000000167638</c:v>
                </c:pt>
                <c:pt idx="126">
                  <c:v>640.20000002346933</c:v>
                </c:pt>
                <c:pt idx="127">
                  <c:v>642.89999997708946</c:v>
                </c:pt>
                <c:pt idx="128">
                  <c:v>637.50000001164153</c:v>
                </c:pt>
                <c:pt idx="129">
                  <c:v>692.50000000465661</c:v>
                </c:pt>
                <c:pt idx="130">
                  <c:v>654.70000001369044</c:v>
                </c:pt>
                <c:pt idx="131">
                  <c:v>650.19999997457489</c:v>
                </c:pt>
                <c:pt idx="132">
                  <c:v>660.19999998388812</c:v>
                </c:pt>
                <c:pt idx="133">
                  <c:v>650.90000000782311</c:v>
                </c:pt>
                <c:pt idx="134">
                  <c:v>673.5999999800697</c:v>
                </c:pt>
                <c:pt idx="135">
                  <c:v>689.10000001778826</c:v>
                </c:pt>
                <c:pt idx="136">
                  <c:v>612.39999998360872</c:v>
                </c:pt>
                <c:pt idx="137">
                  <c:v>694.39999997848645</c:v>
                </c:pt>
                <c:pt idx="138">
                  <c:v>681.5000000060536</c:v>
                </c:pt>
                <c:pt idx="139">
                  <c:v>684.10000001313165</c:v>
                </c:pt>
                <c:pt idx="140">
                  <c:v>687.80000001424924</c:v>
                </c:pt>
                <c:pt idx="141">
                  <c:v>665.60000000754371</c:v>
                </c:pt>
                <c:pt idx="142">
                  <c:v>707.89999997941777</c:v>
                </c:pt>
                <c:pt idx="143">
                  <c:v>700.69999998668209</c:v>
                </c:pt>
                <c:pt idx="144">
                  <c:v>705.49999998183921</c:v>
                </c:pt>
                <c:pt idx="145">
                  <c:v>721.29999997559935</c:v>
                </c:pt>
                <c:pt idx="146">
                  <c:v>728.20000001229346</c:v>
                </c:pt>
                <c:pt idx="147">
                  <c:v>726.5999999945052</c:v>
                </c:pt>
                <c:pt idx="148">
                  <c:v>735.99999997531995</c:v>
                </c:pt>
                <c:pt idx="149">
                  <c:v>728.40000002179295</c:v>
                </c:pt>
                <c:pt idx="150">
                  <c:v>731.09999997541308</c:v>
                </c:pt>
                <c:pt idx="151">
                  <c:v>733.30000002169982</c:v>
                </c:pt>
                <c:pt idx="152">
                  <c:v>600.70000000996515</c:v>
                </c:pt>
                <c:pt idx="153">
                  <c:v>728.50000002654269</c:v>
                </c:pt>
                <c:pt idx="154">
                  <c:v>738.20000002160668</c:v>
                </c:pt>
                <c:pt idx="155">
                  <c:v>742.90000001201406</c:v>
                </c:pt>
                <c:pt idx="156">
                  <c:v>730.80000001937151</c:v>
                </c:pt>
                <c:pt idx="157">
                  <c:v>703.90000002225861</c:v>
                </c:pt>
                <c:pt idx="158">
                  <c:v>748.80000000121072</c:v>
                </c:pt>
                <c:pt idx="159">
                  <c:v>718.60000002197921</c:v>
                </c:pt>
                <c:pt idx="160">
                  <c:v>767.09999999729916</c:v>
                </c:pt>
                <c:pt idx="161">
                  <c:v>781.79999999701977</c:v>
                </c:pt>
                <c:pt idx="162">
                  <c:v>799.5000000228174</c:v>
                </c:pt>
                <c:pt idx="163">
                  <c:v>771.30000002216548</c:v>
                </c:pt>
                <c:pt idx="164">
                  <c:v>806.80000002030283</c:v>
                </c:pt>
                <c:pt idx="165">
                  <c:v>824.00000002235174</c:v>
                </c:pt>
                <c:pt idx="166">
                  <c:v>806.99999997159466</c:v>
                </c:pt>
                <c:pt idx="167">
                  <c:v>809.10000001313165</c:v>
                </c:pt>
                <c:pt idx="168">
                  <c:v>812.29999999050051</c:v>
                </c:pt>
                <c:pt idx="169">
                  <c:v>826.20000001043081</c:v>
                </c:pt>
                <c:pt idx="170">
                  <c:v>829.70000000204891</c:v>
                </c:pt>
                <c:pt idx="171">
                  <c:v>853.50000002654269</c:v>
                </c:pt>
                <c:pt idx="172">
                  <c:v>836.59999998053536</c:v>
                </c:pt>
                <c:pt idx="173">
                  <c:v>845.09999997681007</c:v>
                </c:pt>
                <c:pt idx="174">
                  <c:v>844.600000011269</c:v>
                </c:pt>
                <c:pt idx="175">
                  <c:v>847.99999999813735</c:v>
                </c:pt>
                <c:pt idx="176">
                  <c:v>856.90000001341105</c:v>
                </c:pt>
                <c:pt idx="177">
                  <c:v>846.29999997559935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38A-43D0-AEEB-F612C76F8434}"/>
            </c:ext>
          </c:extLst>
        </c:ser>
        <c:ser>
          <c:idx val="1"/>
          <c:order val="1"/>
          <c:tx>
            <c:strRef>
              <c:f>'SVN-CV-31'!$V$8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38A-43D0-AEEB-F612C76F8434}"/>
            </c:ext>
          </c:extLst>
        </c:ser>
        <c:ser>
          <c:idx val="2"/>
          <c:order val="2"/>
          <c:tx>
            <c:strRef>
              <c:f>'SVN-CV-31'!$W$8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38A-43D0-AEEB-F612C76F8434}"/>
            </c:ext>
          </c:extLst>
        </c:ser>
        <c:axId val="136849664"/>
        <c:axId val="136864512"/>
      </c:scatterChart>
      <c:valAx>
        <c:axId val="1368496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864512"/>
        <c:crosses val="autoZero"/>
        <c:crossBetween val="midCat"/>
      </c:valAx>
      <c:valAx>
        <c:axId val="13686451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84966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SVN-CV-31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'SVN-CV-31'!$F$9:$F$120</c:f>
              <c:numCache>
                <c:formatCode>0</c:formatCode>
                <c:ptCount val="112"/>
                <c:pt idx="1">
                  <c:v>48.000000417232513</c:v>
                </c:pt>
                <c:pt idx="2">
                  <c:v>3.0000004917383194</c:v>
                </c:pt>
                <c:pt idx="3">
                  <c:v>-20.999999716877937</c:v>
                </c:pt>
                <c:pt idx="4">
                  <c:v>38.99999987334013</c:v>
                </c:pt>
                <c:pt idx="5">
                  <c:v>-35.99999938160181</c:v>
                </c:pt>
                <c:pt idx="6">
                  <c:v>21.99999988079071</c:v>
                </c:pt>
                <c:pt idx="7">
                  <c:v>21.000000648200512</c:v>
                </c:pt>
                <c:pt idx="8">
                  <c:v>74.000000022351742</c:v>
                </c:pt>
                <c:pt idx="9">
                  <c:v>-6.9999992847442627</c:v>
                </c:pt>
                <c:pt idx="10">
                  <c:v>57.000000029802322</c:v>
                </c:pt>
                <c:pt idx="11">
                  <c:v>38.000000640749931</c:v>
                </c:pt>
                <c:pt idx="12">
                  <c:v>-0.99999923259019852</c:v>
                </c:pt>
                <c:pt idx="13">
                  <c:v>-14.999999664723873</c:v>
                </c:pt>
                <c:pt idx="14">
                  <c:v>0.40000025182962418</c:v>
                </c:pt>
                <c:pt idx="15">
                  <c:v>39.300000295042992</c:v>
                </c:pt>
                <c:pt idx="16">
                  <c:v>-27.699999511241913</c:v>
                </c:pt>
                <c:pt idx="17">
                  <c:v>24.900000542402267</c:v>
                </c:pt>
                <c:pt idx="18">
                  <c:v>18.900000490248203</c:v>
                </c:pt>
                <c:pt idx="19">
                  <c:v>25.00000037252903</c:v>
                </c:pt>
                <c:pt idx="20">
                  <c:v>44.000000692903996</c:v>
                </c:pt>
                <c:pt idx="21">
                  <c:v>29.000000096857548</c:v>
                </c:pt>
                <c:pt idx="22">
                  <c:v>0</c:v>
                </c:pt>
                <c:pt idx="23">
                  <c:v>41.000000201165676</c:v>
                </c:pt>
                <c:pt idx="24">
                  <c:v>118.99999994784594</c:v>
                </c:pt>
                <c:pt idx="25">
                  <c:v>42.000000365078449</c:v>
                </c:pt>
                <c:pt idx="26">
                  <c:v>63.000000081956387</c:v>
                </c:pt>
                <c:pt idx="27">
                  <c:v>72.00000062584877</c:v>
                </c:pt>
                <c:pt idx="28">
                  <c:v>30.000000260770321</c:v>
                </c:pt>
                <c:pt idx="29">
                  <c:v>72.999999858438969</c:v>
                </c:pt>
                <c:pt idx="30">
                  <c:v>61.000000685453415</c:v>
                </c:pt>
                <c:pt idx="31">
                  <c:v>82.000000402331352</c:v>
                </c:pt>
                <c:pt idx="32">
                  <c:v>70.900000631809235</c:v>
                </c:pt>
                <c:pt idx="33">
                  <c:v>16.100000590085983</c:v>
                </c:pt>
                <c:pt idx="34">
                  <c:v>65.400000661611557</c:v>
                </c:pt>
                <c:pt idx="35">
                  <c:v>77.000000514090061</c:v>
                </c:pt>
                <c:pt idx="36">
                  <c:v>61.000000685453415</c:v>
                </c:pt>
                <c:pt idx="37">
                  <c:v>-10.999999940395355</c:v>
                </c:pt>
                <c:pt idx="38">
                  <c:v>15.000000596046448</c:v>
                </c:pt>
                <c:pt idx="39">
                  <c:v>72.00000062584877</c:v>
                </c:pt>
                <c:pt idx="40">
                  <c:v>46.900000423192978</c:v>
                </c:pt>
                <c:pt idx="41">
                  <c:v>88.600000366568565</c:v>
                </c:pt>
                <c:pt idx="42">
                  <c:v>94.400000758469105</c:v>
                </c:pt>
                <c:pt idx="43">
                  <c:v>104.60000019520521</c:v>
                </c:pt>
                <c:pt idx="44">
                  <c:v>97.599999979138374</c:v>
                </c:pt>
                <c:pt idx="45">
                  <c:v>68.900000303983688</c:v>
                </c:pt>
                <c:pt idx="46">
                  <c:v>82.000000402331352</c:v>
                </c:pt>
                <c:pt idx="47">
                  <c:v>129.99999988824129</c:v>
                </c:pt>
                <c:pt idx="48">
                  <c:v>89.00000061839819</c:v>
                </c:pt>
                <c:pt idx="49">
                  <c:v>78.000000678002834</c:v>
                </c:pt>
                <c:pt idx="50">
                  <c:v>120.00000011175871</c:v>
                </c:pt>
                <c:pt idx="51">
                  <c:v>146.99999988079071</c:v>
                </c:pt>
                <c:pt idx="52">
                  <c:v>165.0000000372529</c:v>
                </c:pt>
                <c:pt idx="53">
                  <c:v>178.0000003054738</c:v>
                </c:pt>
                <c:pt idx="54">
                  <c:v>188.00000008195639</c:v>
                </c:pt>
                <c:pt idx="55">
                  <c:v>187.80000042170286</c:v>
                </c:pt>
                <c:pt idx="56">
                  <c:v>205.00000007450581</c:v>
                </c:pt>
                <c:pt idx="57">
                  <c:v>212.00000029057264</c:v>
                </c:pt>
                <c:pt idx="58">
                  <c:v>248.00000060349703</c:v>
                </c:pt>
                <c:pt idx="59">
                  <c:v>248.00000060349703</c:v>
                </c:pt>
                <c:pt idx="60">
                  <c:v>208.00000056624413</c:v>
                </c:pt>
                <c:pt idx="61">
                  <c:v>217.00000017881393</c:v>
                </c:pt>
                <c:pt idx="62">
                  <c:v>190.70000015199184</c:v>
                </c:pt>
                <c:pt idx="63">
                  <c:v>252.30000074952841</c:v>
                </c:pt>
                <c:pt idx="64">
                  <c:v>262.00000010430813</c:v>
                </c:pt>
                <c:pt idx="65">
                  <c:v>216.00000001490116</c:v>
                </c:pt>
                <c:pt idx="66">
                  <c:v>250</c:v>
                </c:pt>
                <c:pt idx="67">
                  <c:v>264.00000043213367</c:v>
                </c:pt>
                <c:pt idx="68">
                  <c:v>265.00000059604645</c:v>
                </c:pt>
                <c:pt idx="69">
                  <c:v>262.00000010430813</c:v>
                </c:pt>
                <c:pt idx="70">
                  <c:v>317.00000073760748</c:v>
                </c:pt>
                <c:pt idx="71">
                  <c:v>314.00000024586916</c:v>
                </c:pt>
                <c:pt idx="72">
                  <c:v>276.0000005364418</c:v>
                </c:pt>
                <c:pt idx="73">
                  <c:v>325.00000018626451</c:v>
                </c:pt>
                <c:pt idx="74">
                  <c:v>307.00000002980232</c:v>
                </c:pt>
                <c:pt idx="75">
                  <c:v>195.00000029802322</c:v>
                </c:pt>
                <c:pt idx="76">
                  <c:v>240.00000022351742</c:v>
                </c:pt>
                <c:pt idx="77">
                  <c:v>243.99999994784594</c:v>
                </c:pt>
                <c:pt idx="78">
                  <c:v>294.99999992549419</c:v>
                </c:pt>
                <c:pt idx="79">
                  <c:v>321.000000461936</c:v>
                </c:pt>
                <c:pt idx="80">
                  <c:v>317.00000073760748</c:v>
                </c:pt>
                <c:pt idx="81">
                  <c:v>297.00000025331974</c:v>
                </c:pt>
                <c:pt idx="82">
                  <c:v>270.00000048428774</c:v>
                </c:pt>
                <c:pt idx="83">
                  <c:v>259.00000054389238</c:v>
                </c:pt>
                <c:pt idx="84">
                  <c:v>304.00000046938658</c:v>
                </c:pt>
                <c:pt idx="85">
                  <c:v>351.99999995529652</c:v>
                </c:pt>
                <c:pt idx="86">
                  <c:v>254.99999988824129</c:v>
                </c:pt>
                <c:pt idx="87">
                  <c:v>294.99999992549419</c:v>
                </c:pt>
                <c:pt idx="88">
                  <c:v>241.00000038743019</c:v>
                </c:pt>
                <c:pt idx="89">
                  <c:v>281.00000042468309</c:v>
                </c:pt>
                <c:pt idx="90">
                  <c:v>353.00000011920929</c:v>
                </c:pt>
                <c:pt idx="91">
                  <c:v>315.00000040978193</c:v>
                </c:pt>
                <c:pt idx="92">
                  <c:v>332.00000040233135</c:v>
                </c:pt>
                <c:pt idx="93">
                  <c:v>288.99999987334013</c:v>
                </c:pt>
                <c:pt idx="94">
                  <c:v>338.00000045448542</c:v>
                </c:pt>
                <c:pt idx="95">
                  <c:v>294.000000692904</c:v>
                </c:pt>
                <c:pt idx="96">
                  <c:v>328.00000067800283</c:v>
                </c:pt>
                <c:pt idx="97">
                  <c:v>276.0000005364418</c:v>
                </c:pt>
                <c:pt idx="98">
                  <c:v>317.00000073760748</c:v>
                </c:pt>
                <c:pt idx="99">
                  <c:v>365.00000022351742</c:v>
                </c:pt>
                <c:pt idx="100">
                  <c:v>328.99999991059303</c:v>
                </c:pt>
                <c:pt idx="101">
                  <c:v>324.00000002235174</c:v>
                </c:pt>
                <c:pt idx="102">
                  <c:v>322.00000062584877</c:v>
                </c:pt>
                <c:pt idx="103">
                  <c:v>330.00000007450581</c:v>
                </c:pt>
                <c:pt idx="104">
                  <c:v>309.00000035762787</c:v>
                </c:pt>
                <c:pt idx="105">
                  <c:v>339.00000061839819</c:v>
                </c:pt>
                <c:pt idx="106">
                  <c:v>300.00000074505806</c:v>
                </c:pt>
                <c:pt idx="107">
                  <c:v>330.00000007450581</c:v>
                </c:pt>
                <c:pt idx="108">
                  <c:v>337.60000020265579</c:v>
                </c:pt>
                <c:pt idx="109">
                  <c:v>296.50000017136335</c:v>
                </c:pt>
                <c:pt idx="110">
                  <c:v>305.80000020563602</c:v>
                </c:pt>
                <c:pt idx="111">
                  <c:v>268.00000015646219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66F-4D8A-9DCF-F32E3BB96F39}"/>
            </c:ext>
          </c:extLst>
        </c:ser>
        <c:ser>
          <c:idx val="1"/>
          <c:order val="1"/>
          <c:tx>
            <c:strRef>
              <c:f>'SVN-CV-31'!$V$8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66F-4D8A-9DCF-F32E3BB96F39}"/>
            </c:ext>
          </c:extLst>
        </c:ser>
        <c:ser>
          <c:idx val="2"/>
          <c:order val="2"/>
          <c:tx>
            <c:strRef>
              <c:f>'SVN-CV-31'!$W$8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66F-4D8A-9DCF-F32E3BB96F39}"/>
            </c:ext>
          </c:extLst>
        </c:ser>
        <c:axId val="136940160"/>
        <c:axId val="136967296"/>
      </c:scatterChart>
      <c:valAx>
        <c:axId val="1369401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67296"/>
        <c:crosses val="autoZero"/>
        <c:crossBetween val="midCat"/>
      </c:valAx>
      <c:valAx>
        <c:axId val="13696729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401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SVN-CV-31-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'SVN-CV-31'!$L$9:$L$186</c:f>
              <c:numCache>
                <c:formatCode>0</c:formatCode>
                <c:ptCount val="178"/>
                <c:pt idx="0" formatCode="General">
                  <c:v>0</c:v>
                </c:pt>
                <c:pt idx="1">
                  <c:v>50.866492318464331</c:v>
                </c:pt>
                <c:pt idx="2">
                  <c:v>7.8740080637000727</c:v>
                </c:pt>
                <c:pt idx="3">
                  <c:v>25.923926942306455</c:v>
                </c:pt>
                <c:pt idx="4">
                  <c:v>43.041839990934967</c:v>
                </c:pt>
                <c:pt idx="5">
                  <c:v>36.596447308155</c:v>
                </c:pt>
                <c:pt idx="6">
                  <c:v>25.983071309074532</c:v>
                </c:pt>
                <c:pt idx="7">
                  <c:v>25.096613872934732</c:v>
                </c:pt>
                <c:pt idx="8">
                  <c:v>82.389319725823043</c:v>
                </c:pt>
                <c:pt idx="9">
                  <c:v>13.548431268747265</c:v>
                </c:pt>
                <c:pt idx="10">
                  <c:v>71.752770006624814</c:v>
                </c:pt>
                <c:pt idx="11">
                  <c:v>57.768244311132925</c:v>
                </c:pt>
                <c:pt idx="12">
                  <c:v>36.806113579984661</c:v>
                </c:pt>
                <c:pt idx="13">
                  <c:v>45.315780779813409</c:v>
                </c:pt>
                <c:pt idx="14">
                  <c:v>49.641917742588909</c:v>
                </c:pt>
                <c:pt idx="15">
                  <c:v>77.236908422788204</c:v>
                </c:pt>
                <c:pt idx="16">
                  <c:v>55.965256859058478</c:v>
                </c:pt>
                <c:pt idx="17">
                  <c:v>75.482779643570183</c:v>
                </c:pt>
                <c:pt idx="18">
                  <c:v>74.285597624425534</c:v>
                </c:pt>
                <c:pt idx="19">
                  <c:v>75.515826250757456</c:v>
                </c:pt>
                <c:pt idx="20">
                  <c:v>98.647047906563714</c:v>
                </c:pt>
                <c:pt idx="21">
                  <c:v>91.039826499294037</c:v>
                </c:pt>
                <c:pt idx="22">
                  <c:v>87.502799978483822</c:v>
                </c:pt>
                <c:pt idx="23">
                  <c:v>116.03094423986981</c:v>
                </c:pt>
                <c:pt idx="24">
                  <c:v>183.86146956020269</c:v>
                </c:pt>
                <c:pt idx="25">
                  <c:v>123.84288446065274</c:v>
                </c:pt>
                <c:pt idx="26">
                  <c:v>141.48802074248289</c:v>
                </c:pt>
                <c:pt idx="27">
                  <c:v>164.38162940934578</c:v>
                </c:pt>
                <c:pt idx="28">
                  <c:v>138.25049733378461</c:v>
                </c:pt>
                <c:pt idx="29">
                  <c:v>168.49183949252267</c:v>
                </c:pt>
                <c:pt idx="30">
                  <c:v>164.0669987795626</c:v>
                </c:pt>
                <c:pt idx="31">
                  <c:v>181.24064131274181</c:v>
                </c:pt>
                <c:pt idx="32">
                  <c:v>178.31508656731404</c:v>
                </c:pt>
                <c:pt idx="33">
                  <c:v>148.23397051283516</c:v>
                </c:pt>
                <c:pt idx="34">
                  <c:v>180.79795374022444</c:v>
                </c:pt>
                <c:pt idx="35">
                  <c:v>188.7523512027887</c:v>
                </c:pt>
                <c:pt idx="36">
                  <c:v>184.74482425298964</c:v>
                </c:pt>
                <c:pt idx="37">
                  <c:v>154.69793145692185</c:v>
                </c:pt>
                <c:pt idx="38">
                  <c:v>174.19405850602857</c:v>
                </c:pt>
                <c:pt idx="39">
                  <c:v>203.56856362966187</c:v>
                </c:pt>
                <c:pt idx="40">
                  <c:v>195.1754340203905</c:v>
                </c:pt>
                <c:pt idx="41">
                  <c:v>218.51842042243115</c:v>
                </c:pt>
                <c:pt idx="42">
                  <c:v>223.64322067237677</c:v>
                </c:pt>
                <c:pt idx="43">
                  <c:v>231.84732052959311</c:v>
                </c:pt>
                <c:pt idx="44">
                  <c:v>226.00984492509249</c:v>
                </c:pt>
                <c:pt idx="45">
                  <c:v>207.98389370436553</c:v>
                </c:pt>
                <c:pt idx="46">
                  <c:v>219.97822632066487</c:v>
                </c:pt>
                <c:pt idx="47">
                  <c:v>258.39452389026087</c:v>
                </c:pt>
                <c:pt idx="48">
                  <c:v>232.99152366147413</c:v>
                </c:pt>
                <c:pt idx="49">
                  <c:v>241.06750112894088</c:v>
                </c:pt>
                <c:pt idx="50">
                  <c:v>278.50464990991719</c:v>
                </c:pt>
                <c:pt idx="51">
                  <c:v>325.48603651127115</c:v>
                </c:pt>
                <c:pt idx="52">
                  <c:v>348.5314332952662</c:v>
                </c:pt>
                <c:pt idx="53">
                  <c:v>376.13486958635292</c:v>
                </c:pt>
                <c:pt idx="54">
                  <c:v>391.69959158351958</c:v>
                </c:pt>
                <c:pt idx="55">
                  <c:v>391.60363912286624</c:v>
                </c:pt>
                <c:pt idx="56">
                  <c:v>431.41136982288293</c:v>
                </c:pt>
                <c:pt idx="57">
                  <c:v>463.96838265553652</c:v>
                </c:pt>
                <c:pt idx="58">
                  <c:v>496.66935711538707</c:v>
                </c:pt>
                <c:pt idx="59">
                  <c:v>505.41966751378749</c:v>
                </c:pt>
                <c:pt idx="60">
                  <c:v>482.51424871062147</c:v>
                </c:pt>
                <c:pt idx="61">
                  <c:v>491.89572074473051</c:v>
                </c:pt>
                <c:pt idx="62">
                  <c:v>487.45016160463979</c:v>
                </c:pt>
                <c:pt idx="63">
                  <c:v>528.60443658328359</c:v>
                </c:pt>
                <c:pt idx="64">
                  <c:v>541.27456992999009</c:v>
                </c:pt>
                <c:pt idx="65">
                  <c:v>509.25202013492543</c:v>
                </c:pt>
                <c:pt idx="66">
                  <c:v>535.54159504676147</c:v>
                </c:pt>
                <c:pt idx="67">
                  <c:v>552.85134549408099</c:v>
                </c:pt>
                <c:pt idx="68">
                  <c:v>555.88776771818254</c:v>
                </c:pt>
                <c:pt idx="69">
                  <c:v>580.35261698983811</c:v>
                </c:pt>
                <c:pt idx="70">
                  <c:v>623.15497305971905</c:v>
                </c:pt>
                <c:pt idx="71">
                  <c:v>627.14991041962742</c:v>
                </c:pt>
                <c:pt idx="72">
                  <c:v>597.47878650266114</c:v>
                </c:pt>
                <c:pt idx="73">
                  <c:v>643.04659247386644</c:v>
                </c:pt>
                <c:pt idx="74">
                  <c:v>631.62394668017453</c:v>
                </c:pt>
                <c:pt idx="75">
                  <c:v>559.06005052985722</c:v>
                </c:pt>
                <c:pt idx="76">
                  <c:v>586.31883828417858</c:v>
                </c:pt>
                <c:pt idx="77">
                  <c:v>596.52380503195138</c:v>
                </c:pt>
                <c:pt idx="78">
                  <c:v>631.84488598403664</c:v>
                </c:pt>
                <c:pt idx="79">
                  <c:v>656.28248512884034</c:v>
                </c:pt>
                <c:pt idx="80">
                  <c:v>648.66889125838782</c:v>
                </c:pt>
                <c:pt idx="81">
                  <c:v>637.79662913690754</c:v>
                </c:pt>
                <c:pt idx="82">
                  <c:v>617.36551592218143</c:v>
                </c:pt>
                <c:pt idx="83">
                  <c:v>611.29390664311711</c:v>
                </c:pt>
                <c:pt idx="84">
                  <c:v>639.94101312963755</c:v>
                </c:pt>
                <c:pt idx="85">
                  <c:v>678.08705192939624</c:v>
                </c:pt>
                <c:pt idx="86">
                  <c:v>603.15712707770604</c:v>
                </c:pt>
                <c:pt idx="87">
                  <c:v>640.13754766909892</c:v>
                </c:pt>
                <c:pt idx="88">
                  <c:v>593.89081502986312</c:v>
                </c:pt>
                <c:pt idx="89">
                  <c:v>627.05643305108185</c:v>
                </c:pt>
                <c:pt idx="90">
                  <c:v>680.14696946623428</c:v>
                </c:pt>
                <c:pt idx="91">
                  <c:v>651.35052025700304</c:v>
                </c:pt>
                <c:pt idx="92">
                  <c:v>666.38614952016326</c:v>
                </c:pt>
                <c:pt idx="93">
                  <c:v>639.03333240552365</c:v>
                </c:pt>
                <c:pt idx="94">
                  <c:v>672.28910470324365</c:v>
                </c:pt>
                <c:pt idx="95">
                  <c:v>644.09218313536417</c:v>
                </c:pt>
                <c:pt idx="96">
                  <c:v>666.23146160372232</c:v>
                </c:pt>
                <c:pt idx="97">
                  <c:v>631.47905769561635</c:v>
                </c:pt>
                <c:pt idx="98">
                  <c:v>656.63555377471835</c:v>
                </c:pt>
                <c:pt idx="99">
                  <c:v>695.05647262652758</c:v>
                </c:pt>
                <c:pt idx="100">
                  <c:v>668.80101668068073</c:v>
                </c:pt>
                <c:pt idx="101">
                  <c:v>666.62046924321987</c:v>
                </c:pt>
                <c:pt idx="102">
                  <c:v>662.58984328830286</c:v>
                </c:pt>
                <c:pt idx="103">
                  <c:v>672.68230244052893</c:v>
                </c:pt>
                <c:pt idx="104">
                  <c:v>662.25745766299383</c:v>
                </c:pt>
                <c:pt idx="105">
                  <c:v>679.17041339304546</c:v>
                </c:pt>
                <c:pt idx="106">
                  <c:v>653.47285366069684</c:v>
                </c:pt>
                <c:pt idx="107">
                  <c:v>670.85461917166344</c:v>
                </c:pt>
                <c:pt idx="108">
                  <c:v>678.01900423319387</c:v>
                </c:pt>
                <c:pt idx="109">
                  <c:v>646.4854678181224</c:v>
                </c:pt>
                <c:pt idx="110">
                  <c:v>658.90075894460881</c:v>
                </c:pt>
                <c:pt idx="111">
                  <c:v>628.67741336633128</c:v>
                </c:pt>
                <c:pt idx="112">
                  <c:v>668.77562042706882</c:v>
                </c:pt>
                <c:pt idx="113">
                  <c:v>666.70444000778036</c:v>
                </c:pt>
                <c:pt idx="114">
                  <c:v>644.91762257993742</c:v>
                </c:pt>
                <c:pt idx="115">
                  <c:v>673.99032646724095</c:v>
                </c:pt>
                <c:pt idx="116">
                  <c:v>706.32634814490416</c:v>
                </c:pt>
                <c:pt idx="117">
                  <c:v>696.05471775549574</c:v>
                </c:pt>
                <c:pt idx="118">
                  <c:v>711.89171256837085</c:v>
                </c:pt>
                <c:pt idx="119">
                  <c:v>665.51649888788143</c:v>
                </c:pt>
                <c:pt idx="120">
                  <c:v>683.86327592264058</c:v>
                </c:pt>
                <c:pt idx="121">
                  <c:v>640.57188509662694</c:v>
                </c:pt>
                <c:pt idx="122">
                  <c:v>697.01654241026836</c:v>
                </c:pt>
                <c:pt idx="123">
                  <c:v>678.32489289788339</c:v>
                </c:pt>
                <c:pt idx="124">
                  <c:v>703.14527679854359</c:v>
                </c:pt>
                <c:pt idx="125">
                  <c:v>667.20786117731984</c:v>
                </c:pt>
                <c:pt idx="126">
                  <c:v>745.44596749494144</c:v>
                </c:pt>
                <c:pt idx="127">
                  <c:v>747.04327863098706</c:v>
                </c:pt>
                <c:pt idx="128">
                  <c:v>723.20322208313132</c:v>
                </c:pt>
                <c:pt idx="129">
                  <c:v>848.69873938955936</c:v>
                </c:pt>
                <c:pt idx="130">
                  <c:v>744.07082343252773</c:v>
                </c:pt>
                <c:pt idx="131">
                  <c:v>735.09880298437497</c:v>
                </c:pt>
                <c:pt idx="132">
                  <c:v>751.22838740751433</c:v>
                </c:pt>
                <c:pt idx="133">
                  <c:v>724.92182355243449</c:v>
                </c:pt>
                <c:pt idx="134">
                  <c:v>772.91922619154991</c:v>
                </c:pt>
                <c:pt idx="135">
                  <c:v>804.20515438876203</c:v>
                </c:pt>
                <c:pt idx="136">
                  <c:v>635.72375295406391</c:v>
                </c:pt>
                <c:pt idx="137">
                  <c:v>796.19415365223301</c:v>
                </c:pt>
                <c:pt idx="138">
                  <c:v>764.87030288581559</c:v>
                </c:pt>
                <c:pt idx="139">
                  <c:v>761.81999860992687</c:v>
                </c:pt>
                <c:pt idx="140">
                  <c:v>769.61148644888567</c:v>
                </c:pt>
                <c:pt idx="141">
                  <c:v>715.24228080195667</c:v>
                </c:pt>
                <c:pt idx="142">
                  <c:v>809.61594016246283</c:v>
                </c:pt>
                <c:pt idx="143">
                  <c:v>784.58165283060362</c:v>
                </c:pt>
                <c:pt idx="144">
                  <c:v>803.4043193760441</c:v>
                </c:pt>
                <c:pt idx="145">
                  <c:v>833.1456178165854</c:v>
                </c:pt>
                <c:pt idx="146">
                  <c:v>849.2212258696751</c:v>
                </c:pt>
                <c:pt idx="147">
                  <c:v>841.58474353957797</c:v>
                </c:pt>
                <c:pt idx="148">
                  <c:v>861.3985430648795</c:v>
                </c:pt>
                <c:pt idx="149">
                  <c:v>839.39093432243772</c:v>
                </c:pt>
                <c:pt idx="150">
                  <c:v>844.57744495941483</c:v>
                </c:pt>
                <c:pt idx="151">
                  <c:v>845.70284985335547</c:v>
                </c:pt>
                <c:pt idx="152">
                  <c:v>678.32489289788339</c:v>
                </c:pt>
                <c:pt idx="153">
                  <c:v>828.33264458949816</c:v>
                </c:pt>
                <c:pt idx="154">
                  <c:v>851.82512911681215</c:v>
                </c:pt>
                <c:pt idx="155">
                  <c:v>863.47768368905633</c:v>
                </c:pt>
                <c:pt idx="156">
                  <c:v>833.78103835393074</c:v>
                </c:pt>
                <c:pt idx="157">
                  <c:v>772.46832320304839</c:v>
                </c:pt>
                <c:pt idx="158">
                  <c:v>870.61730975674618</c:v>
                </c:pt>
                <c:pt idx="159">
                  <c:v>793.05167546917676</c:v>
                </c:pt>
                <c:pt idx="160">
                  <c:v>888.37570323587477</c:v>
                </c:pt>
                <c:pt idx="161">
                  <c:v>888.15138369340809</c:v>
                </c:pt>
                <c:pt idx="162">
                  <c:v>920.98724221836403</c:v>
                </c:pt>
                <c:pt idx="163">
                  <c:v>851.40276021058776</c:v>
                </c:pt>
                <c:pt idx="164">
                  <c:v>922.05399002583886</c:v>
                </c:pt>
                <c:pt idx="165">
                  <c:v>953.72736699450581</c:v>
                </c:pt>
                <c:pt idx="166">
                  <c:v>911.3292324760597</c:v>
                </c:pt>
                <c:pt idx="167">
                  <c:v>907.26399143634114</c:v>
                </c:pt>
                <c:pt idx="168">
                  <c:v>911.28565253565091</c:v>
                </c:pt>
                <c:pt idx="169">
                  <c:v>938.19405799366154</c:v>
                </c:pt>
                <c:pt idx="170">
                  <c:v>942.7580020426492</c:v>
                </c:pt>
                <c:pt idx="171">
                  <c:v>993.21266110595002</c:v>
                </c:pt>
                <c:pt idx="172">
                  <c:v>950.32846980345914</c:v>
                </c:pt>
                <c:pt idx="173">
                  <c:v>966.42264566069218</c:v>
                </c:pt>
                <c:pt idx="174">
                  <c:v>966.6948897865343</c:v>
                </c:pt>
                <c:pt idx="175">
                  <c:v>971.15638826016163</c:v>
                </c:pt>
                <c:pt idx="176">
                  <c:v>992.78453882373151</c:v>
                </c:pt>
                <c:pt idx="177">
                  <c:v>965.14713397611422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F36-42B7-8354-4B8E58F685B3}"/>
            </c:ext>
          </c:extLst>
        </c:ser>
        <c:ser>
          <c:idx val="1"/>
          <c:order val="1"/>
          <c:tx>
            <c:strRef>
              <c:f>'SVN-CV-31'!$V$8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F36-42B7-8354-4B8E58F685B3}"/>
            </c:ext>
          </c:extLst>
        </c:ser>
        <c:ser>
          <c:idx val="2"/>
          <c:order val="2"/>
          <c:tx>
            <c:strRef>
              <c:f>'SVN-CV-31'!$W$8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'SVN-CV-31'!$B$9:$B$120</c:f>
              <c:numCache>
                <c:formatCode>dd/mm/yyyy</c:formatCode>
                <c:ptCount val="112"/>
                <c:pt idx="0">
                  <c:v>45801</c:v>
                </c:pt>
                <c:pt idx="1">
                  <c:v>45801</c:v>
                </c:pt>
                <c:pt idx="2">
                  <c:v>45802</c:v>
                </c:pt>
                <c:pt idx="3">
                  <c:v>45802</c:v>
                </c:pt>
                <c:pt idx="4">
                  <c:v>45803</c:v>
                </c:pt>
                <c:pt idx="5">
                  <c:v>45803</c:v>
                </c:pt>
                <c:pt idx="6">
                  <c:v>45804</c:v>
                </c:pt>
                <c:pt idx="7">
                  <c:v>45804</c:v>
                </c:pt>
                <c:pt idx="8">
                  <c:v>45805</c:v>
                </c:pt>
                <c:pt idx="9">
                  <c:v>45805</c:v>
                </c:pt>
                <c:pt idx="10">
                  <c:v>45806</c:v>
                </c:pt>
                <c:pt idx="11">
                  <c:v>45806</c:v>
                </c:pt>
                <c:pt idx="12">
                  <c:v>45807</c:v>
                </c:pt>
                <c:pt idx="13">
                  <c:v>45807</c:v>
                </c:pt>
                <c:pt idx="14">
                  <c:v>45808</c:v>
                </c:pt>
                <c:pt idx="15">
                  <c:v>45808</c:v>
                </c:pt>
                <c:pt idx="16">
                  <c:v>45809</c:v>
                </c:pt>
                <c:pt idx="17">
                  <c:v>45809</c:v>
                </c:pt>
                <c:pt idx="18">
                  <c:v>45810</c:v>
                </c:pt>
                <c:pt idx="19">
                  <c:v>45810</c:v>
                </c:pt>
                <c:pt idx="20">
                  <c:v>45811</c:v>
                </c:pt>
                <c:pt idx="21">
                  <c:v>45811</c:v>
                </c:pt>
                <c:pt idx="22">
                  <c:v>45812</c:v>
                </c:pt>
                <c:pt idx="23">
                  <c:v>45812</c:v>
                </c:pt>
                <c:pt idx="24">
                  <c:v>45813</c:v>
                </c:pt>
                <c:pt idx="25">
                  <c:v>45813</c:v>
                </c:pt>
                <c:pt idx="26">
                  <c:v>45814</c:v>
                </c:pt>
                <c:pt idx="27">
                  <c:v>45815</c:v>
                </c:pt>
                <c:pt idx="28">
                  <c:v>45815</c:v>
                </c:pt>
                <c:pt idx="29">
                  <c:v>45816</c:v>
                </c:pt>
                <c:pt idx="30">
                  <c:v>45816</c:v>
                </c:pt>
                <c:pt idx="31">
                  <c:v>45817</c:v>
                </c:pt>
                <c:pt idx="32">
                  <c:v>45817</c:v>
                </c:pt>
                <c:pt idx="33">
                  <c:v>45818</c:v>
                </c:pt>
                <c:pt idx="34">
                  <c:v>45818</c:v>
                </c:pt>
                <c:pt idx="35">
                  <c:v>45819</c:v>
                </c:pt>
                <c:pt idx="36">
                  <c:v>45819</c:v>
                </c:pt>
                <c:pt idx="37">
                  <c:v>45820</c:v>
                </c:pt>
                <c:pt idx="38">
                  <c:v>45820</c:v>
                </c:pt>
                <c:pt idx="39">
                  <c:v>45821</c:v>
                </c:pt>
                <c:pt idx="40">
                  <c:v>45821</c:v>
                </c:pt>
                <c:pt idx="41">
                  <c:v>45822</c:v>
                </c:pt>
                <c:pt idx="42">
                  <c:v>45822</c:v>
                </c:pt>
                <c:pt idx="43">
                  <c:v>45823</c:v>
                </c:pt>
                <c:pt idx="44">
                  <c:v>45823</c:v>
                </c:pt>
                <c:pt idx="45">
                  <c:v>45824</c:v>
                </c:pt>
                <c:pt idx="46">
                  <c:v>45824</c:v>
                </c:pt>
                <c:pt idx="47">
                  <c:v>45825</c:v>
                </c:pt>
                <c:pt idx="48">
                  <c:v>45825</c:v>
                </c:pt>
                <c:pt idx="49">
                  <c:v>45826</c:v>
                </c:pt>
                <c:pt idx="50">
                  <c:v>45826</c:v>
                </c:pt>
                <c:pt idx="51">
                  <c:v>45827</c:v>
                </c:pt>
                <c:pt idx="52">
                  <c:v>45827</c:v>
                </c:pt>
                <c:pt idx="53">
                  <c:v>45828</c:v>
                </c:pt>
                <c:pt idx="54">
                  <c:v>45828</c:v>
                </c:pt>
                <c:pt idx="55">
                  <c:v>45829</c:v>
                </c:pt>
                <c:pt idx="56">
                  <c:v>45829</c:v>
                </c:pt>
                <c:pt idx="57">
                  <c:v>45831</c:v>
                </c:pt>
                <c:pt idx="58">
                  <c:v>45831</c:v>
                </c:pt>
                <c:pt idx="59">
                  <c:v>45832</c:v>
                </c:pt>
                <c:pt idx="60">
                  <c:v>45832</c:v>
                </c:pt>
                <c:pt idx="61">
                  <c:v>45833</c:v>
                </c:pt>
                <c:pt idx="62">
                  <c:v>45833</c:v>
                </c:pt>
                <c:pt idx="63">
                  <c:v>45834</c:v>
                </c:pt>
                <c:pt idx="64">
                  <c:v>45834</c:v>
                </c:pt>
                <c:pt idx="65">
                  <c:v>45835</c:v>
                </c:pt>
                <c:pt idx="66">
                  <c:v>45835</c:v>
                </c:pt>
                <c:pt idx="67">
                  <c:v>45836</c:v>
                </c:pt>
                <c:pt idx="68">
                  <c:v>45836</c:v>
                </c:pt>
                <c:pt idx="69">
                  <c:v>45838</c:v>
                </c:pt>
                <c:pt idx="70">
                  <c:v>45839</c:v>
                </c:pt>
                <c:pt idx="71">
                  <c:v>45839</c:v>
                </c:pt>
                <c:pt idx="72">
                  <c:v>45840</c:v>
                </c:pt>
                <c:pt idx="73">
                  <c:v>45840</c:v>
                </c:pt>
                <c:pt idx="74">
                  <c:v>45841</c:v>
                </c:pt>
                <c:pt idx="75">
                  <c:v>45841</c:v>
                </c:pt>
                <c:pt idx="76">
                  <c:v>45842</c:v>
                </c:pt>
                <c:pt idx="77">
                  <c:v>45842</c:v>
                </c:pt>
                <c:pt idx="78">
                  <c:v>45843</c:v>
                </c:pt>
                <c:pt idx="79">
                  <c:v>45843</c:v>
                </c:pt>
                <c:pt idx="80">
                  <c:v>45845</c:v>
                </c:pt>
                <c:pt idx="81">
                  <c:v>45845</c:v>
                </c:pt>
                <c:pt idx="82">
                  <c:v>45846</c:v>
                </c:pt>
                <c:pt idx="83">
                  <c:v>45846</c:v>
                </c:pt>
                <c:pt idx="84">
                  <c:v>45847</c:v>
                </c:pt>
                <c:pt idx="85">
                  <c:v>45847</c:v>
                </c:pt>
                <c:pt idx="86">
                  <c:v>45848</c:v>
                </c:pt>
                <c:pt idx="87">
                  <c:v>45848</c:v>
                </c:pt>
                <c:pt idx="88">
                  <c:v>45849</c:v>
                </c:pt>
                <c:pt idx="89">
                  <c:v>45849</c:v>
                </c:pt>
                <c:pt idx="90">
                  <c:v>45850</c:v>
                </c:pt>
                <c:pt idx="91">
                  <c:v>45850</c:v>
                </c:pt>
                <c:pt idx="92">
                  <c:v>45852</c:v>
                </c:pt>
                <c:pt idx="93">
                  <c:v>45852</c:v>
                </c:pt>
                <c:pt idx="94">
                  <c:v>45853</c:v>
                </c:pt>
                <c:pt idx="95">
                  <c:v>45853</c:v>
                </c:pt>
                <c:pt idx="96">
                  <c:v>45854</c:v>
                </c:pt>
                <c:pt idx="97">
                  <c:v>45854</c:v>
                </c:pt>
                <c:pt idx="98">
                  <c:v>45855</c:v>
                </c:pt>
                <c:pt idx="99">
                  <c:v>45855</c:v>
                </c:pt>
                <c:pt idx="100">
                  <c:v>45856</c:v>
                </c:pt>
                <c:pt idx="101">
                  <c:v>45856</c:v>
                </c:pt>
                <c:pt idx="102">
                  <c:v>45857</c:v>
                </c:pt>
                <c:pt idx="103">
                  <c:v>45859</c:v>
                </c:pt>
                <c:pt idx="104">
                  <c:v>45859</c:v>
                </c:pt>
                <c:pt idx="105">
                  <c:v>45860</c:v>
                </c:pt>
                <c:pt idx="106">
                  <c:v>45860</c:v>
                </c:pt>
                <c:pt idx="107">
                  <c:v>45861</c:v>
                </c:pt>
                <c:pt idx="108">
                  <c:v>45861</c:v>
                </c:pt>
                <c:pt idx="109">
                  <c:v>45862</c:v>
                </c:pt>
                <c:pt idx="110">
                  <c:v>45862</c:v>
                </c:pt>
                <c:pt idx="111">
                  <c:v>45863</c:v>
                </c:pt>
              </c:numCache>
            </c:numRef>
          </c:xVal>
          <c:yVal>
            <c:numRef>
              <c:f>'SVN-CV-31'!$W$9:$W$122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F36-42B7-8354-4B8E58F685B3}"/>
            </c:ext>
          </c:extLst>
        </c:ser>
        <c:axId val="136829952"/>
        <c:axId val="136922624"/>
      </c:scatterChart>
      <c:valAx>
        <c:axId val="1368299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22624"/>
        <c:crosses val="autoZero"/>
        <c:crossBetween val="midCat"/>
      </c:valAx>
      <c:valAx>
        <c:axId val="1369226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82995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SVN-CV-35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'SVN-CV-35'!$H$9:$H$121</c:f>
              <c:numCache>
                <c:formatCode>0</c:formatCode>
                <c:ptCount val="113"/>
                <c:pt idx="1">
                  <c:v>38.499999999999091</c:v>
                </c:pt>
                <c:pt idx="2">
                  <c:v>18.29999999999643</c:v>
                </c:pt>
                <c:pt idx="3">
                  <c:v>24.600000000006617</c:v>
                </c:pt>
                <c:pt idx="4">
                  <c:v>16.700000000000159</c:v>
                </c:pt>
                <c:pt idx="5">
                  <c:v>42.799999999999727</c:v>
                </c:pt>
                <c:pt idx="6">
                  <c:v>41.899999999998272</c:v>
                </c:pt>
                <c:pt idx="7">
                  <c:v>35.600000000002296</c:v>
                </c:pt>
                <c:pt idx="8">
                  <c:v>0.39999999999906777</c:v>
                </c:pt>
                <c:pt idx="9">
                  <c:v>0.39999999999906777</c:v>
                </c:pt>
                <c:pt idx="10">
                  <c:v>22.599999999997067</c:v>
                </c:pt>
                <c:pt idx="11">
                  <c:v>34.099999999995134</c:v>
                </c:pt>
                <c:pt idx="12">
                  <c:v>44.799999999995066</c:v>
                </c:pt>
                <c:pt idx="13">
                  <c:v>38.899999999998158</c:v>
                </c:pt>
                <c:pt idx="14">
                  <c:v>22.700000000000387</c:v>
                </c:pt>
                <c:pt idx="15">
                  <c:v>57.00000000000216</c:v>
                </c:pt>
                <c:pt idx="16">
                  <c:v>-16.000000000005343</c:v>
                </c:pt>
                <c:pt idx="17">
                  <c:v>40.900000000007708</c:v>
                </c:pt>
                <c:pt idx="18">
                  <c:v>33.900000000002706</c:v>
                </c:pt>
                <c:pt idx="19">
                  <c:v>49.300000000002342</c:v>
                </c:pt>
                <c:pt idx="20">
                  <c:v>55.499999999994998</c:v>
                </c:pt>
                <c:pt idx="21">
                  <c:v>27.000000000001023</c:v>
                </c:pt>
                <c:pt idx="22">
                  <c:v>44.899999999998386</c:v>
                </c:pt>
                <c:pt idx="23">
                  <c:v>42.19999999999402</c:v>
                </c:pt>
                <c:pt idx="24">
                  <c:v>67.700000000002092</c:v>
                </c:pt>
                <c:pt idx="25">
                  <c:v>32.600000000002183</c:v>
                </c:pt>
                <c:pt idx="26">
                  <c:v>62.100000000000932</c:v>
                </c:pt>
                <c:pt idx="27">
                  <c:v>26.700000000005275</c:v>
                </c:pt>
                <c:pt idx="28">
                  <c:v>38.799999999994839</c:v>
                </c:pt>
                <c:pt idx="29">
                  <c:v>-7.4999999999931788</c:v>
                </c:pt>
                <c:pt idx="30">
                  <c:v>25.099999999994793</c:v>
                </c:pt>
                <c:pt idx="31">
                  <c:v>11.499999999998067</c:v>
                </c:pt>
                <c:pt idx="32">
                  <c:v>34.700000000000841</c:v>
                </c:pt>
                <c:pt idx="33">
                  <c:v>9.6000000000060481</c:v>
                </c:pt>
                <c:pt idx="34">
                  <c:v>22.599999999997067</c:v>
                </c:pt>
                <c:pt idx="35">
                  <c:v>27.699999999995839</c:v>
                </c:pt>
                <c:pt idx="36">
                  <c:v>27.699999999995839</c:v>
                </c:pt>
                <c:pt idx="37">
                  <c:v>14.499999999998181</c:v>
                </c:pt>
                <c:pt idx="38">
                  <c:v>37.300000000001887</c:v>
                </c:pt>
                <c:pt idx="39">
                  <c:v>26.499999999998636</c:v>
                </c:pt>
                <c:pt idx="40">
                  <c:v>27.400000000000091</c:v>
                </c:pt>
                <c:pt idx="41">
                  <c:v>16.900000000006798</c:v>
                </c:pt>
                <c:pt idx="42">
                  <c:v>38.799999999994839</c:v>
                </c:pt>
                <c:pt idx="43">
                  <c:v>18.000000000000682</c:v>
                </c:pt>
                <c:pt idx="44">
                  <c:v>43.700000000001182</c:v>
                </c:pt>
                <c:pt idx="45">
                  <c:v>30.299999999996885</c:v>
                </c:pt>
                <c:pt idx="46">
                  <c:v>37.800000000004275</c:v>
                </c:pt>
                <c:pt idx="47">
                  <c:v>8.399999999994634</c:v>
                </c:pt>
                <c:pt idx="48">
                  <c:v>36.199999999993793</c:v>
                </c:pt>
                <c:pt idx="49">
                  <c:v>-12.90000000000191</c:v>
                </c:pt>
                <c:pt idx="50">
                  <c:v>38.399999999995771</c:v>
                </c:pt>
                <c:pt idx="51">
                  <c:v>21.200000000007435</c:v>
                </c:pt>
                <c:pt idx="52">
                  <c:v>55.09999999999593</c:v>
                </c:pt>
                <c:pt idx="53">
                  <c:v>33.10000000000457</c:v>
                </c:pt>
                <c:pt idx="54">
                  <c:v>25.80000000000382</c:v>
                </c:pt>
                <c:pt idx="55">
                  <c:v>19.599999999996953</c:v>
                </c:pt>
                <c:pt idx="56">
                  <c:v>40.599999999997749</c:v>
                </c:pt>
                <c:pt idx="57">
                  <c:v>28.199999999998226</c:v>
                </c:pt>
                <c:pt idx="58">
                  <c:v>3.0000000000001137</c:v>
                </c:pt>
                <c:pt idx="59">
                  <c:v>46.899999999993724</c:v>
                </c:pt>
                <c:pt idx="60">
                  <c:v>24.900000000002365</c:v>
                </c:pt>
                <c:pt idx="61">
                  <c:v>31.599999999997408</c:v>
                </c:pt>
                <c:pt idx="62">
                  <c:v>28.199999999998226</c:v>
                </c:pt>
                <c:pt idx="63">
                  <c:v>14.70000000000482</c:v>
                </c:pt>
                <c:pt idx="64">
                  <c:v>-1.5999999999962711</c:v>
                </c:pt>
                <c:pt idx="65">
                  <c:v>38.70000000000573</c:v>
                </c:pt>
                <c:pt idx="66">
                  <c:v>6.2000000000068667</c:v>
                </c:pt>
                <c:pt idx="67">
                  <c:v>34.499999999994202</c:v>
                </c:pt>
                <c:pt idx="68">
                  <c:v>36.199999999993793</c:v>
                </c:pt>
                <c:pt idx="69">
                  <c:v>21.600000000006503</c:v>
                </c:pt>
                <c:pt idx="70">
                  <c:v>38.300000000006662</c:v>
                </c:pt>
                <c:pt idx="71">
                  <c:v>26.399999999995316</c:v>
                </c:pt>
                <c:pt idx="72">
                  <c:v>19.500000000007844</c:v>
                </c:pt>
                <c:pt idx="73">
                  <c:v>52.999999999997272</c:v>
                </c:pt>
                <c:pt idx="74">
                  <c:v>10.400000000004184</c:v>
                </c:pt>
                <c:pt idx="75">
                  <c:v>37.999999999996703</c:v>
                </c:pt>
                <c:pt idx="76">
                  <c:v>5.49999999999784</c:v>
                </c:pt>
                <c:pt idx="77">
                  <c:v>37.700000000000955</c:v>
                </c:pt>
                <c:pt idx="78">
                  <c:v>-1.1999999999972033</c:v>
                </c:pt>
                <c:pt idx="79">
                  <c:v>40.099999999995362</c:v>
                </c:pt>
                <c:pt idx="80">
                  <c:v>17.799999999994043</c:v>
                </c:pt>
                <c:pt idx="81">
                  <c:v>44.799999999995066</c:v>
                </c:pt>
                <c:pt idx="82">
                  <c:v>27.699999999995839</c:v>
                </c:pt>
                <c:pt idx="83">
                  <c:v>24.799999999999045</c:v>
                </c:pt>
                <c:pt idx="84">
                  <c:v>0</c:v>
                </c:pt>
                <c:pt idx="85">
                  <c:v>37.499999999994316</c:v>
                </c:pt>
                <c:pt idx="86">
                  <c:v>22.999999999996135</c:v>
                </c:pt>
                <c:pt idx="87">
                  <c:v>48.500000000004206</c:v>
                </c:pt>
                <c:pt idx="88">
                  <c:v>28.300000000001546</c:v>
                </c:pt>
                <c:pt idx="89">
                  <c:v>49.59999999999809</c:v>
                </c:pt>
                <c:pt idx="90">
                  <c:v>19.500000000007844</c:v>
                </c:pt>
                <c:pt idx="91">
                  <c:v>44.300000000006889</c:v>
                </c:pt>
                <c:pt idx="92">
                  <c:v>47.899999999998499</c:v>
                </c:pt>
                <c:pt idx="93">
                  <c:v>14.799999999993929</c:v>
                </c:pt>
                <c:pt idx="94">
                  <c:v>42.799999999999727</c:v>
                </c:pt>
                <c:pt idx="95">
                  <c:v>17.499999999998295</c:v>
                </c:pt>
                <c:pt idx="96">
                  <c:v>47.100000000000364</c:v>
                </c:pt>
                <c:pt idx="97">
                  <c:v>16.800000000003479</c:v>
                </c:pt>
                <c:pt idx="98">
                  <c:v>38.200000000003342</c:v>
                </c:pt>
                <c:pt idx="99">
                  <c:v>2.2000000000019782</c:v>
                </c:pt>
                <c:pt idx="100">
                  <c:v>44.20000000000357</c:v>
                </c:pt>
                <c:pt idx="101">
                  <c:v>44.600000000002638</c:v>
                </c:pt>
                <c:pt idx="102">
                  <c:v>33.400000000000318</c:v>
                </c:pt>
                <c:pt idx="103">
                  <c:v>50.300000000007117</c:v>
                </c:pt>
                <c:pt idx="104">
                  <c:v>37.099999999995248</c:v>
                </c:pt>
                <c:pt idx="105">
                  <c:v>46.599999999997976</c:v>
                </c:pt>
                <c:pt idx="106">
                  <c:v>37.700000000000955</c:v>
                </c:pt>
                <c:pt idx="107">
                  <c:v>49.999999999997158</c:v>
                </c:pt>
                <c:pt idx="108">
                  <c:v>44.399999999995998</c:v>
                </c:pt>
                <c:pt idx="109">
                  <c:v>61.199999999999477</c:v>
                </c:pt>
                <c:pt idx="110">
                  <c:v>33.699999999996066</c:v>
                </c:pt>
                <c:pt idx="111">
                  <c:v>-3.1999999999925421</c:v>
                </c:pt>
                <c:pt idx="112">
                  <c:v>41.300000000006776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12F-469D-9CA3-1AC59897C44C}"/>
            </c:ext>
          </c:extLst>
        </c:ser>
        <c:ser>
          <c:idx val="1"/>
          <c:order val="1"/>
          <c:tx>
            <c:strRef>
              <c:f>'SVN-CV-35'!$V$8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12F-469D-9CA3-1AC59897C44C}"/>
            </c:ext>
          </c:extLst>
        </c:ser>
        <c:ser>
          <c:idx val="2"/>
          <c:order val="2"/>
          <c:tx>
            <c:strRef>
              <c:f>'SVN-CV-35'!$W$8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12F-469D-9CA3-1AC59897C44C}"/>
            </c:ext>
          </c:extLst>
        </c:ser>
        <c:axId val="137240960"/>
        <c:axId val="137243264"/>
      </c:scatterChart>
      <c:valAx>
        <c:axId val="1372409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243264"/>
        <c:crosses val="autoZero"/>
        <c:crossBetween val="midCat"/>
      </c:valAx>
      <c:valAx>
        <c:axId val="13724326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2409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SVN-CV-35-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'SVN-CV-35'!$D$9:$D$188</c:f>
              <c:numCache>
                <c:formatCode>0</c:formatCode>
                <c:ptCount val="180"/>
                <c:pt idx="1">
                  <c:v>-0.699999975040555</c:v>
                </c:pt>
                <c:pt idx="2">
                  <c:v>1.4000000082887709</c:v>
                </c:pt>
                <c:pt idx="3">
                  <c:v>0.40000001899898052</c:v>
                </c:pt>
                <c:pt idx="4">
                  <c:v>1.7000000225380063</c:v>
                </c:pt>
                <c:pt idx="5">
                  <c:v>-1.500000013038516</c:v>
                </c:pt>
                <c:pt idx="6">
                  <c:v>-0.50000002374872565</c:v>
                </c:pt>
                <c:pt idx="7">
                  <c:v>-0.20000000949949026</c:v>
                </c:pt>
                <c:pt idx="8">
                  <c:v>-0.10000000474974513</c:v>
                </c:pt>
                <c:pt idx="9">
                  <c:v>-0.10000000474974513</c:v>
                </c:pt>
                <c:pt idx="10">
                  <c:v>-0.79999997979030013</c:v>
                </c:pt>
                <c:pt idx="11">
                  <c:v>-2.7000000118277967</c:v>
                </c:pt>
                <c:pt idx="12">
                  <c:v>-3.599999996367842</c:v>
                </c:pt>
                <c:pt idx="13">
                  <c:v>-6.4000000129453838</c:v>
                </c:pt>
                <c:pt idx="14">
                  <c:v>-4.1000000201165676</c:v>
                </c:pt>
                <c:pt idx="15">
                  <c:v>-6.3000000081956387</c:v>
                </c:pt>
                <c:pt idx="16">
                  <c:v>-0.89999998454004526</c:v>
                </c:pt>
                <c:pt idx="17">
                  <c:v>-5.2000000141561031</c:v>
                </c:pt>
                <c:pt idx="18">
                  <c:v>-2.8000000165775418</c:v>
                </c:pt>
                <c:pt idx="19">
                  <c:v>-3.7000000011175871</c:v>
                </c:pt>
                <c:pt idx="20">
                  <c:v>-5.0000000046566129</c:v>
                </c:pt>
                <c:pt idx="21">
                  <c:v>-5.100000009406358</c:v>
                </c:pt>
                <c:pt idx="22">
                  <c:v>-3.2999999821186066</c:v>
                </c:pt>
                <c:pt idx="23">
                  <c:v>-6.4000000129453838</c:v>
                </c:pt>
                <c:pt idx="24">
                  <c:v>-12.600000016391277</c:v>
                </c:pt>
                <c:pt idx="25">
                  <c:v>-9.0999999665655196</c:v>
                </c:pt>
                <c:pt idx="26">
                  <c:v>-11.899999983143061</c:v>
                </c:pt>
                <c:pt idx="27">
                  <c:v>-7.299999997485429</c:v>
                </c:pt>
                <c:pt idx="28">
                  <c:v>-9.6999999950639904</c:v>
                </c:pt>
                <c:pt idx="29">
                  <c:v>-1.6000000177882612</c:v>
                </c:pt>
                <c:pt idx="30">
                  <c:v>-5.6999999796971679</c:v>
                </c:pt>
                <c:pt idx="31">
                  <c:v>-0.89999998454004526</c:v>
                </c:pt>
                <c:pt idx="32">
                  <c:v>-2.5000000023283064</c:v>
                </c:pt>
                <c:pt idx="33">
                  <c:v>-1.1999999987892807</c:v>
                </c:pt>
                <c:pt idx="34">
                  <c:v>-6.6999999689869583</c:v>
                </c:pt>
                <c:pt idx="35">
                  <c:v>-1.1999999987892807</c:v>
                </c:pt>
                <c:pt idx="36">
                  <c:v>-1.9999999785795808</c:v>
                </c:pt>
                <c:pt idx="37">
                  <c:v>0.30000001424923539</c:v>
                </c:pt>
                <c:pt idx="38">
                  <c:v>-5.6999999796971679</c:v>
                </c:pt>
                <c:pt idx="39">
                  <c:v>-6.0999999986961484</c:v>
                </c:pt>
                <c:pt idx="40">
                  <c:v>-4.1999999666586518</c:v>
                </c:pt>
                <c:pt idx="41">
                  <c:v>-0.50000002374872565</c:v>
                </c:pt>
                <c:pt idx="42">
                  <c:v>-3.4999999916180968</c:v>
                </c:pt>
                <c:pt idx="43">
                  <c:v>-1.7999999690800905</c:v>
                </c:pt>
                <c:pt idx="44">
                  <c:v>-6.3000000081956387</c:v>
                </c:pt>
                <c:pt idx="45">
                  <c:v>-4.5999999856576324</c:v>
                </c:pt>
                <c:pt idx="46">
                  <c:v>-3.599999996367842</c:v>
                </c:pt>
                <c:pt idx="47">
                  <c:v>2.0999999833293259</c:v>
                </c:pt>
                <c:pt idx="48">
                  <c:v>-2.7000000118277967</c:v>
                </c:pt>
                <c:pt idx="49">
                  <c:v>0.89999998454004526</c:v>
                </c:pt>
                <c:pt idx="50">
                  <c:v>-0.79999997979030013</c:v>
                </c:pt>
                <c:pt idx="51">
                  <c:v>3.7000000011175871</c:v>
                </c:pt>
                <c:pt idx="52">
                  <c:v>-2.2999999928288162</c:v>
                </c:pt>
                <c:pt idx="53">
                  <c:v>-2.6000000070780516</c:v>
                </c:pt>
                <c:pt idx="54">
                  <c:v>-2.8000000165775418</c:v>
                </c:pt>
                <c:pt idx="55">
                  <c:v>-1.4000000082887709</c:v>
                </c:pt>
                <c:pt idx="56">
                  <c:v>-4.4999999809078872</c:v>
                </c:pt>
                <c:pt idx="57">
                  <c:v>-1.3000000035390258</c:v>
                </c:pt>
                <c:pt idx="58">
                  <c:v>3.0000000260770321</c:v>
                </c:pt>
                <c:pt idx="59">
                  <c:v>-1.6000000177882612</c:v>
                </c:pt>
                <c:pt idx="60">
                  <c:v>2.900000021327287</c:v>
                </c:pt>
                <c:pt idx="61">
                  <c:v>-4.0000000153668225</c:v>
                </c:pt>
                <c:pt idx="62">
                  <c:v>-1.3000000035390258</c:v>
                </c:pt>
                <c:pt idx="63">
                  <c:v>-3.4999999916180968</c:v>
                </c:pt>
                <c:pt idx="64">
                  <c:v>-0.59999997029080987</c:v>
                </c:pt>
                <c:pt idx="65">
                  <c:v>0.40000001899898052</c:v>
                </c:pt>
                <c:pt idx="66">
                  <c:v>3.4999999916180968</c:v>
                </c:pt>
                <c:pt idx="67">
                  <c:v>1.500000013038516</c:v>
                </c:pt>
                <c:pt idx="68">
                  <c:v>3.1000000308267772</c:v>
                </c:pt>
                <c:pt idx="69">
                  <c:v>-1.7000000225380063</c:v>
                </c:pt>
                <c:pt idx="70">
                  <c:v>-1.6000000177882612</c:v>
                </c:pt>
                <c:pt idx="71">
                  <c:v>-6.5000000176951289</c:v>
                </c:pt>
                <c:pt idx="72">
                  <c:v>-2.0999999833293259</c:v>
                </c:pt>
                <c:pt idx="73">
                  <c:v>-5.100000009406358</c:v>
                </c:pt>
                <c:pt idx="74">
                  <c:v>-0.79999997979030013</c:v>
                </c:pt>
                <c:pt idx="75">
                  <c:v>-1.4000000082887709</c:v>
                </c:pt>
                <c:pt idx="76">
                  <c:v>3.1999999773688614</c:v>
                </c:pt>
                <c:pt idx="77">
                  <c:v>2.0999999833293259</c:v>
                </c:pt>
                <c:pt idx="78">
                  <c:v>5.0000000046566129</c:v>
                </c:pt>
                <c:pt idx="79">
                  <c:v>4.2000000248663127</c:v>
                </c:pt>
                <c:pt idx="80">
                  <c:v>7.4000000022351742</c:v>
                </c:pt>
                <c:pt idx="81">
                  <c:v>-0.50000002374872565</c:v>
                </c:pt>
                <c:pt idx="82">
                  <c:v>-0.20000000949949026</c:v>
                </c:pt>
                <c:pt idx="83">
                  <c:v>-2.3999999975785613</c:v>
                </c:pt>
                <c:pt idx="84">
                  <c:v>-2.5000000023283064</c:v>
                </c:pt>
                <c:pt idx="85">
                  <c:v>0.79999997979030013</c:v>
                </c:pt>
                <c:pt idx="86">
                  <c:v>3.599999996367842</c:v>
                </c:pt>
                <c:pt idx="87">
                  <c:v>1.4000000082887709</c:v>
                </c:pt>
                <c:pt idx="88">
                  <c:v>3.599999996367842</c:v>
                </c:pt>
                <c:pt idx="89">
                  <c:v>-1.4000000082887709</c:v>
                </c:pt>
                <c:pt idx="90">
                  <c:v>-1.4000000082887709</c:v>
                </c:pt>
                <c:pt idx="91">
                  <c:v>-0.99999998928979039</c:v>
                </c:pt>
                <c:pt idx="92">
                  <c:v>-0.99999998928979039</c:v>
                </c:pt>
                <c:pt idx="93">
                  <c:v>2.900000021327287</c:v>
                </c:pt>
                <c:pt idx="94">
                  <c:v>0.50000002374872565</c:v>
                </c:pt>
                <c:pt idx="95">
                  <c:v>5.799999984446913</c:v>
                </c:pt>
                <c:pt idx="96">
                  <c:v>-0.89999998454004526</c:v>
                </c:pt>
                <c:pt idx="97">
                  <c:v>5.2000000141561031</c:v>
                </c:pt>
                <c:pt idx="98">
                  <c:v>-1.500000013038516</c:v>
                </c:pt>
                <c:pt idx="99">
                  <c:v>2.2999999928288162</c:v>
                </c:pt>
                <c:pt idx="100">
                  <c:v>0.60000002849847078</c:v>
                </c:pt>
                <c:pt idx="101">
                  <c:v>1.500000013038516</c:v>
                </c:pt>
                <c:pt idx="102">
                  <c:v>3.1999999773688614</c:v>
                </c:pt>
                <c:pt idx="103">
                  <c:v>5.100000009406358</c:v>
                </c:pt>
                <c:pt idx="104">
                  <c:v>1.8000000272877514</c:v>
                </c:pt>
                <c:pt idx="105">
                  <c:v>4.4999999809078872</c:v>
                </c:pt>
                <c:pt idx="106">
                  <c:v>2.0999999833293259</c:v>
                </c:pt>
                <c:pt idx="107">
                  <c:v>7.8000000212341547</c:v>
                </c:pt>
                <c:pt idx="108">
                  <c:v>5.8999999891966581</c:v>
                </c:pt>
                <c:pt idx="109">
                  <c:v>5.6999999796971679</c:v>
                </c:pt>
                <c:pt idx="110">
                  <c:v>5.4000000236555934</c:v>
                </c:pt>
                <c:pt idx="111">
                  <c:v>7.4000000022351742</c:v>
                </c:pt>
                <c:pt idx="112">
                  <c:v>5.8999999891966581</c:v>
                </c:pt>
                <c:pt idx="113">
                  <c:v>10.400000028312206</c:v>
                </c:pt>
                <c:pt idx="114">
                  <c:v>4.7999999951571226</c:v>
                </c:pt>
                <c:pt idx="115">
                  <c:v>0.79999997979030013</c:v>
                </c:pt>
                <c:pt idx="116">
                  <c:v>-0.50000002374872565</c:v>
                </c:pt>
                <c:pt idx="117">
                  <c:v>1.6000000177882612</c:v>
                </c:pt>
                <c:pt idx="118">
                  <c:v>0.30000001424923539</c:v>
                </c:pt>
                <c:pt idx="119">
                  <c:v>3.8000000058673322</c:v>
                </c:pt>
                <c:pt idx="120">
                  <c:v>4.6999999904073775</c:v>
                </c:pt>
                <c:pt idx="121">
                  <c:v>5.100000009406358</c:v>
                </c:pt>
                <c:pt idx="122">
                  <c:v>4.6999999904073775</c:v>
                </c:pt>
                <c:pt idx="123">
                  <c:v>6.8999999784864485</c:v>
                </c:pt>
                <c:pt idx="124">
                  <c:v>5.9999999939464033</c:v>
                </c:pt>
                <c:pt idx="125">
                  <c:v>7.5000000069849193</c:v>
                </c:pt>
                <c:pt idx="126">
                  <c:v>7.299999997485429</c:v>
                </c:pt>
                <c:pt idx="127">
                  <c:v>9.1000000247731805</c:v>
                </c:pt>
                <c:pt idx="128">
                  <c:v>7.7000000164844096</c:v>
                </c:pt>
                <c:pt idx="129">
                  <c:v>9.2999999760650098</c:v>
                </c:pt>
                <c:pt idx="130">
                  <c:v>7.7000000164844096</c:v>
                </c:pt>
                <c:pt idx="131">
                  <c:v>9.5999999903142452</c:v>
                </c:pt>
                <c:pt idx="132">
                  <c:v>7.8000000212341547</c:v>
                </c:pt>
                <c:pt idx="133">
                  <c:v>9.4999999855645001</c:v>
                </c:pt>
                <c:pt idx="134">
                  <c:v>3.3999999868683517</c:v>
                </c:pt>
                <c:pt idx="135">
                  <c:v>3.2999999821186066</c:v>
                </c:pt>
                <c:pt idx="136">
                  <c:v>2.0999999833293259</c:v>
                </c:pt>
                <c:pt idx="137">
                  <c:v>2.6000000070780516</c:v>
                </c:pt>
                <c:pt idx="138">
                  <c:v>1.4000000082887709</c:v>
                </c:pt>
                <c:pt idx="139">
                  <c:v>1.0999999940395355</c:v>
                </c:pt>
                <c:pt idx="140">
                  <c:v>6.9999999832361937</c:v>
                </c:pt>
                <c:pt idx="141">
                  <c:v>7.8000000212341547</c:v>
                </c:pt>
                <c:pt idx="142">
                  <c:v>6.4000000129453838</c:v>
                </c:pt>
                <c:pt idx="143">
                  <c:v>7.0999999879859388</c:v>
                </c:pt>
                <c:pt idx="144">
                  <c:v>3.9000000106170774</c:v>
                </c:pt>
                <c:pt idx="145">
                  <c:v>8.7000000057742</c:v>
                </c:pt>
                <c:pt idx="146">
                  <c:v>7.0999999879859388</c:v>
                </c:pt>
                <c:pt idx="147">
                  <c:v>9.1000000247731805</c:v>
                </c:pt>
                <c:pt idx="148">
                  <c:v>4.6999999904073775</c:v>
                </c:pt>
                <c:pt idx="149">
                  <c:v>7.7000000164844096</c:v>
                </c:pt>
                <c:pt idx="150">
                  <c:v>6.600000022444874</c:v>
                </c:pt>
                <c:pt idx="151">
                  <c:v>4.6999999904073775</c:v>
                </c:pt>
                <c:pt idx="152">
                  <c:v>7.7000000164844096</c:v>
                </c:pt>
                <c:pt idx="153">
                  <c:v>8.0999999772757292</c:v>
                </c:pt>
                <c:pt idx="154">
                  <c:v>6.8999999784864485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2CE-479E-AEC7-7D5D8716FAA0}"/>
            </c:ext>
          </c:extLst>
        </c:ser>
        <c:ser>
          <c:idx val="1"/>
          <c:order val="1"/>
          <c:tx>
            <c:strRef>
              <c:f>'SVN-CV-35'!$V$8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2CE-479E-AEC7-7D5D8716FAA0}"/>
            </c:ext>
          </c:extLst>
        </c:ser>
        <c:ser>
          <c:idx val="2"/>
          <c:order val="2"/>
          <c:tx>
            <c:strRef>
              <c:f>'SVN-CV-35'!$W$8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2CE-479E-AEC7-7D5D8716FAA0}"/>
            </c:ext>
          </c:extLst>
        </c:ser>
        <c:axId val="137294592"/>
        <c:axId val="137296896"/>
      </c:scatterChart>
      <c:valAx>
        <c:axId val="1372945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296896"/>
        <c:crosses val="autoZero"/>
        <c:crossBetween val="midCat"/>
      </c:valAx>
      <c:valAx>
        <c:axId val="13729689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29459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SVN-CV-35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'SVN-CV-35'!$F$9:$F$121</c:f>
              <c:numCache>
                <c:formatCode>0</c:formatCode>
                <c:ptCount val="113"/>
                <c:pt idx="1">
                  <c:v>29.000000096857548</c:v>
                </c:pt>
                <c:pt idx="2">
                  <c:v>-7.9999994486570358</c:v>
                </c:pt>
                <c:pt idx="3">
                  <c:v>0</c:v>
                </c:pt>
                <c:pt idx="4">
                  <c:v>1.0000001639127731</c:v>
                </c:pt>
                <c:pt idx="5">
                  <c:v>88.000000454485416</c:v>
                </c:pt>
                <c:pt idx="6">
                  <c:v>29.000000096857548</c:v>
                </c:pt>
                <c:pt idx="7">
                  <c:v>22.000000812113285</c:v>
                </c:pt>
                <c:pt idx="8">
                  <c:v>30.000000260770321</c:v>
                </c:pt>
                <c:pt idx="9">
                  <c:v>30.400000512599945</c:v>
                </c:pt>
                <c:pt idx="10">
                  <c:v>22.000000812113285</c:v>
                </c:pt>
                <c:pt idx="11">
                  <c:v>-7.9999994486570358</c:v>
                </c:pt>
                <c:pt idx="12">
                  <c:v>3.0000004917383194</c:v>
                </c:pt>
                <c:pt idx="13">
                  <c:v>-7.9999994486570358</c:v>
                </c:pt>
                <c:pt idx="14">
                  <c:v>-34.999999217689037</c:v>
                </c:pt>
                <c:pt idx="15">
                  <c:v>-31.999999657273293</c:v>
                </c:pt>
                <c:pt idx="16">
                  <c:v>-52.699999883770943</c:v>
                </c:pt>
                <c:pt idx="17">
                  <c:v>-4.0999995544552803</c:v>
                </c:pt>
                <c:pt idx="18">
                  <c:v>0</c:v>
                </c:pt>
                <c:pt idx="19">
                  <c:v>-109.99999940395355</c:v>
                </c:pt>
                <c:pt idx="20">
                  <c:v>7.0000002160668373</c:v>
                </c:pt>
                <c:pt idx="21">
                  <c:v>-24.999999441206455</c:v>
                </c:pt>
                <c:pt idx="22">
                  <c:v>0</c:v>
                </c:pt>
                <c:pt idx="23">
                  <c:v>-82.999999634921551</c:v>
                </c:pt>
                <c:pt idx="24">
                  <c:v>-0.99999923259019852</c:v>
                </c:pt>
                <c:pt idx="25">
                  <c:v>9.0000005438923836</c:v>
                </c:pt>
                <c:pt idx="26">
                  <c:v>10.000000707805157</c:v>
                </c:pt>
                <c:pt idx="27">
                  <c:v>13.000000268220901</c:v>
                </c:pt>
                <c:pt idx="28">
                  <c:v>25.00000037252903</c:v>
                </c:pt>
                <c:pt idx="29">
                  <c:v>-157.99999982118607</c:v>
                </c:pt>
                <c:pt idx="30">
                  <c:v>-109.99999940395355</c:v>
                </c:pt>
                <c:pt idx="31">
                  <c:v>-99.99999962747097</c:v>
                </c:pt>
                <c:pt idx="32">
                  <c:v>-37.999999709427357</c:v>
                </c:pt>
                <c:pt idx="33">
                  <c:v>-21.99999988079071</c:v>
                </c:pt>
                <c:pt idx="34">
                  <c:v>16.999999992549419</c:v>
                </c:pt>
                <c:pt idx="35">
                  <c:v>-27.999999932944775</c:v>
                </c:pt>
                <c:pt idx="36">
                  <c:v>-68.999999202787876</c:v>
                </c:pt>
                <c:pt idx="37">
                  <c:v>-105.99999967962503</c:v>
                </c:pt>
                <c:pt idx="38">
                  <c:v>-17.999999225139618</c:v>
                </c:pt>
                <c:pt idx="39">
                  <c:v>21.000000648200512</c:v>
                </c:pt>
                <c:pt idx="40">
                  <c:v>-53.999999538064003</c:v>
                </c:pt>
                <c:pt idx="41">
                  <c:v>-38.99999987334013</c:v>
                </c:pt>
                <c:pt idx="42">
                  <c:v>-101.29999928176403</c:v>
                </c:pt>
                <c:pt idx="43">
                  <c:v>-34.999999217689037</c:v>
                </c:pt>
                <c:pt idx="44">
                  <c:v>14.000000432133675</c:v>
                </c:pt>
                <c:pt idx="45">
                  <c:v>2.0000003278255463</c:v>
                </c:pt>
                <c:pt idx="46">
                  <c:v>4.0000006556510925</c:v>
                </c:pt>
                <c:pt idx="47">
                  <c:v>-58.999999426305294</c:v>
                </c:pt>
                <c:pt idx="48">
                  <c:v>6.0000000521540642</c:v>
                </c:pt>
                <c:pt idx="49">
                  <c:v>-42.999999597668648</c:v>
                </c:pt>
                <c:pt idx="50">
                  <c:v>14.000000432133675</c:v>
                </c:pt>
                <c:pt idx="51">
                  <c:v>-65.999999642372131</c:v>
                </c:pt>
                <c:pt idx="52">
                  <c:v>-4.999999888241291</c:v>
                </c:pt>
                <c:pt idx="53">
                  <c:v>6.0000000521540642</c:v>
                </c:pt>
                <c:pt idx="54">
                  <c:v>-12.000000104308128</c:v>
                </c:pt>
                <c:pt idx="55">
                  <c:v>-0.99999923259019852</c:v>
                </c:pt>
                <c:pt idx="56">
                  <c:v>47.00000025331974</c:v>
                </c:pt>
                <c:pt idx="57">
                  <c:v>-29.000000096857548</c:v>
                </c:pt>
                <c:pt idx="58">
                  <c:v>-53.999999538064003</c:v>
                </c:pt>
                <c:pt idx="59">
                  <c:v>4.0000006556510925</c:v>
                </c:pt>
                <c:pt idx="60">
                  <c:v>-18.999999389052391</c:v>
                </c:pt>
                <c:pt idx="61">
                  <c:v>-4.999999888241291</c:v>
                </c:pt>
                <c:pt idx="62">
                  <c:v>-29.399999417364597</c:v>
                </c:pt>
                <c:pt idx="63">
                  <c:v>-37.699999287724495</c:v>
                </c:pt>
                <c:pt idx="64">
                  <c:v>-28.899999335408211</c:v>
                </c:pt>
                <c:pt idx="65">
                  <c:v>-17.699999734759331</c:v>
                </c:pt>
                <c:pt idx="66">
                  <c:v>-53.099999204277992</c:v>
                </c:pt>
                <c:pt idx="67">
                  <c:v>3.0000004917383194</c:v>
                </c:pt>
                <c:pt idx="68">
                  <c:v>-14.299999922513962</c:v>
                </c:pt>
                <c:pt idx="69">
                  <c:v>75.800000689923763</c:v>
                </c:pt>
                <c:pt idx="70">
                  <c:v>9.3000000342726707</c:v>
                </c:pt>
                <c:pt idx="71">
                  <c:v>19.300000742077827</c:v>
                </c:pt>
                <c:pt idx="72">
                  <c:v>29.500000178813934</c:v>
                </c:pt>
                <c:pt idx="73">
                  <c:v>-9.8999999463558197</c:v>
                </c:pt>
                <c:pt idx="74">
                  <c:v>-34.599999897181988</c:v>
                </c:pt>
                <c:pt idx="75">
                  <c:v>-48.89999981969595</c:v>
                </c:pt>
                <c:pt idx="76">
                  <c:v>-16.099999658763409</c:v>
                </c:pt>
                <c:pt idx="77">
                  <c:v>-92.199999839067459</c:v>
                </c:pt>
                <c:pt idx="78">
                  <c:v>0.80000050365924835</c:v>
                </c:pt>
                <c:pt idx="79">
                  <c:v>10.400000028312206</c:v>
                </c:pt>
                <c:pt idx="80">
                  <c:v>1.8000006675720215</c:v>
                </c:pt>
                <c:pt idx="81">
                  <c:v>15.500000678002834</c:v>
                </c:pt>
                <c:pt idx="82">
                  <c:v>-11.799999512732029</c:v>
                </c:pt>
                <c:pt idx="83">
                  <c:v>-10.499999858438969</c:v>
                </c:pt>
                <c:pt idx="84">
                  <c:v>115.90000055730343</c:v>
                </c:pt>
                <c:pt idx="85">
                  <c:v>-41.999999433755875</c:v>
                </c:pt>
                <c:pt idx="86">
                  <c:v>-4.3999999761581421</c:v>
                </c:pt>
                <c:pt idx="87">
                  <c:v>2.900000661611557</c:v>
                </c:pt>
                <c:pt idx="88">
                  <c:v>-13.499999418854713</c:v>
                </c:pt>
                <c:pt idx="89">
                  <c:v>16.60000067204237</c:v>
                </c:pt>
                <c:pt idx="90">
                  <c:v>37.200000137090683</c:v>
                </c:pt>
                <c:pt idx="91">
                  <c:v>-20.699999295175076</c:v>
                </c:pt>
                <c:pt idx="92">
                  <c:v>-60.499999672174454</c:v>
                </c:pt>
                <c:pt idx="93">
                  <c:v>-66.699999384582043</c:v>
                </c:pt>
                <c:pt idx="94">
                  <c:v>-93.799999915063381</c:v>
                </c:pt>
                <c:pt idx="95">
                  <c:v>-135.90000011026859</c:v>
                </c:pt>
                <c:pt idx="96">
                  <c:v>27.900000102818012</c:v>
                </c:pt>
                <c:pt idx="97">
                  <c:v>-34.399999305605888</c:v>
                </c:pt>
                <c:pt idx="98">
                  <c:v>-56.199999526143074</c:v>
                </c:pt>
                <c:pt idx="99">
                  <c:v>-85.199999623000622</c:v>
                </c:pt>
                <c:pt idx="100">
                  <c:v>-42.399999685585499</c:v>
                </c:pt>
                <c:pt idx="101">
                  <c:v>-16.699999570846558</c:v>
                </c:pt>
                <c:pt idx="102">
                  <c:v>-60.599999502301216</c:v>
                </c:pt>
                <c:pt idx="103">
                  <c:v>-76.4999995008111</c:v>
                </c:pt>
                <c:pt idx="104">
                  <c:v>9.0000005438923836</c:v>
                </c:pt>
                <c:pt idx="105">
                  <c:v>-22.699999623000622</c:v>
                </c:pt>
                <c:pt idx="106">
                  <c:v>-92.199999839067459</c:v>
                </c:pt>
                <c:pt idx="107">
                  <c:v>-39.099999703466892</c:v>
                </c:pt>
                <c:pt idx="108">
                  <c:v>-0.79999957233667374</c:v>
                </c:pt>
                <c:pt idx="109">
                  <c:v>16.999999992549419</c:v>
                </c:pt>
                <c:pt idx="110">
                  <c:v>-25.399999693036079</c:v>
                </c:pt>
                <c:pt idx="111">
                  <c:v>-91.59999992698431</c:v>
                </c:pt>
                <c:pt idx="112">
                  <c:v>20.600000396370888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034-4F33-933A-6820B5AC2AB7}"/>
            </c:ext>
          </c:extLst>
        </c:ser>
        <c:ser>
          <c:idx val="1"/>
          <c:order val="1"/>
          <c:tx>
            <c:strRef>
              <c:f>'SVN-CV-35'!$V$8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034-4F33-933A-6820B5AC2AB7}"/>
            </c:ext>
          </c:extLst>
        </c:ser>
        <c:ser>
          <c:idx val="2"/>
          <c:order val="2"/>
          <c:tx>
            <c:strRef>
              <c:f>'SVN-CV-35'!$W$8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034-4F33-933A-6820B5AC2AB7}"/>
            </c:ext>
          </c:extLst>
        </c:ser>
        <c:axId val="137577600"/>
        <c:axId val="137579904"/>
      </c:scatterChart>
      <c:valAx>
        <c:axId val="1375776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579904"/>
        <c:crosses val="autoZero"/>
        <c:crossBetween val="midCat"/>
      </c:valAx>
      <c:valAx>
        <c:axId val="13757990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5776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SVN-CV-35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'SVN-CV-35'!$L$9:$L$188</c:f>
              <c:numCache>
                <c:formatCode>0</c:formatCode>
                <c:ptCount val="180"/>
                <c:pt idx="0" formatCode="General">
                  <c:v>0</c:v>
                </c:pt>
                <c:pt idx="1">
                  <c:v>48.205186500860307</c:v>
                </c:pt>
                <c:pt idx="2">
                  <c:v>20.021238503189327</c:v>
                </c:pt>
                <c:pt idx="3">
                  <c:v>24.603251817910671</c:v>
                </c:pt>
                <c:pt idx="4">
                  <c:v>16.816063760715828</c:v>
                </c:pt>
                <c:pt idx="5">
                  <c:v>97.867717251545855</c:v>
                </c:pt>
                <c:pt idx="6">
                  <c:v>50.959395656162776</c:v>
                </c:pt>
                <c:pt idx="7">
                  <c:v>41.849731608899816</c:v>
                </c:pt>
                <c:pt idx="8">
                  <c:v>30.002833460311187</c:v>
                </c:pt>
                <c:pt idx="9">
                  <c:v>30.402796436627767</c:v>
                </c:pt>
                <c:pt idx="10">
                  <c:v>31.549960946101297</c:v>
                </c:pt>
                <c:pt idx="11">
                  <c:v>35.129759339369961</c:v>
                </c:pt>
                <c:pt idx="12">
                  <c:v>45.044422550675868</c:v>
                </c:pt>
                <c:pt idx="13">
                  <c:v>40.226483705937696</c:v>
                </c:pt>
                <c:pt idx="14">
                  <c:v>41.917776007360011</c:v>
                </c:pt>
                <c:pt idx="15">
                  <c:v>65.671074135946668</c:v>
                </c:pt>
                <c:pt idx="16">
                  <c:v>55.08266503830221</c:v>
                </c:pt>
                <c:pt idx="17">
                  <c:v>41.432595821338388</c:v>
                </c:pt>
                <c:pt idx="18">
                  <c:v>34.015437673106867</c:v>
                </c:pt>
                <c:pt idx="19">
                  <c:v>120.59925318540859</c:v>
                </c:pt>
                <c:pt idx="20">
                  <c:v>56.162710075911995</c:v>
                </c:pt>
                <c:pt idx="21">
                  <c:v>37.148485462483166</c:v>
                </c:pt>
                <c:pt idx="22">
                  <c:v>45.021106160131581</c:v>
                </c:pt>
                <c:pt idx="23">
                  <c:v>93.331666328005596</c:v>
                </c:pt>
                <c:pt idx="24">
                  <c:v>68.86980469609685</c:v>
                </c:pt>
                <c:pt idx="25">
                  <c:v>35.022421520815747</c:v>
                </c:pt>
                <c:pt idx="26">
                  <c:v>64.015779412227928</c:v>
                </c:pt>
                <c:pt idx="27">
                  <c:v>30.580712989355114</c:v>
                </c:pt>
                <c:pt idx="28">
                  <c:v>47.164923603566798</c:v>
                </c:pt>
                <c:pt idx="29">
                  <c:v>158.18599793771767</c:v>
                </c:pt>
                <c:pt idx="30">
                  <c:v>112.97123469555454</c:v>
                </c:pt>
                <c:pt idx="31">
                  <c:v>100.66310111190855</c:v>
                </c:pt>
                <c:pt idx="32">
                  <c:v>51.520287052074728</c:v>
                </c:pt>
                <c:pt idx="33">
                  <c:v>24.033310108097918</c:v>
                </c:pt>
                <c:pt idx="34">
                  <c:v>29.062862889450052</c:v>
                </c:pt>
                <c:pt idx="35">
                  <c:v>39.404695104032605</c:v>
                </c:pt>
                <c:pt idx="36">
                  <c:v>74.379364677972447</c:v>
                </c:pt>
                <c:pt idx="37">
                  <c:v>106.98756905402144</c:v>
                </c:pt>
                <c:pt idx="38">
                  <c:v>41.80645849475551</c:v>
                </c:pt>
                <c:pt idx="39">
                  <c:v>34.357823377048241</c:v>
                </c:pt>
                <c:pt idx="40">
                  <c:v>60.699258231306672</c:v>
                </c:pt>
                <c:pt idx="41">
                  <c:v>42.507175748860433</c:v>
                </c:pt>
                <c:pt idx="42">
                  <c:v>108.53285149864219</c:v>
                </c:pt>
                <c:pt idx="43">
                  <c:v>39.398476431544232</c:v>
                </c:pt>
                <c:pt idx="44">
                  <c:v>46.318247076105024</c:v>
                </c:pt>
                <c:pt idx="45">
                  <c:v>30.71237537506931</c:v>
                </c:pt>
                <c:pt idx="46">
                  <c:v>38.181147248601384</c:v>
                </c:pt>
                <c:pt idx="47">
                  <c:v>59.631953952842416</c:v>
                </c:pt>
                <c:pt idx="48">
                  <c:v>36.793070009028462</c:v>
                </c:pt>
                <c:pt idx="49">
                  <c:v>44.902338083575614</c:v>
                </c:pt>
                <c:pt idx="50">
                  <c:v>40.880313257937281</c:v>
                </c:pt>
                <c:pt idx="51">
                  <c:v>69.419953563811234</c:v>
                </c:pt>
                <c:pt idx="52">
                  <c:v>55.374181699136436</c:v>
                </c:pt>
                <c:pt idx="53">
                  <c:v>33.739739190796321</c:v>
                </c:pt>
                <c:pt idx="54">
                  <c:v>28.591607205549437</c:v>
                </c:pt>
                <c:pt idx="55">
                  <c:v>19.675365269500592</c:v>
                </c:pt>
                <c:pt idx="56">
                  <c:v>62.270458675362619</c:v>
                </c:pt>
                <c:pt idx="57">
                  <c:v>40.471347959103603</c:v>
                </c:pt>
                <c:pt idx="58">
                  <c:v>54.166409796730811</c:v>
                </c:pt>
                <c:pt idx="59">
                  <c:v>47.097452216670305</c:v>
                </c:pt>
                <c:pt idx="60">
                  <c:v>31.455046922676928</c:v>
                </c:pt>
                <c:pt idx="61">
                  <c:v>32.242208345663663</c:v>
                </c:pt>
                <c:pt idx="62">
                  <c:v>40.758924982758565</c:v>
                </c:pt>
                <c:pt idx="63">
                  <c:v>40.615636720798747</c:v>
                </c:pt>
                <c:pt idx="64">
                  <c:v>28.950474288877068</c:v>
                </c:pt>
                <c:pt idx="65">
                  <c:v>42.557490417388607</c:v>
                </c:pt>
                <c:pt idx="66">
                  <c:v>53.575180031762237</c:v>
                </c:pt>
                <c:pt idx="67">
                  <c:v>34.662660067991688</c:v>
                </c:pt>
                <c:pt idx="68">
                  <c:v>39.045358212911502</c:v>
                </c:pt>
                <c:pt idx="69">
                  <c:v>78.83584276627829</c:v>
                </c:pt>
                <c:pt idx="70">
                  <c:v>39.445405317918897</c:v>
                </c:pt>
                <c:pt idx="71">
                  <c:v>33.342165929555236</c:v>
                </c:pt>
                <c:pt idx="72">
                  <c:v>35.424709038753036</c:v>
                </c:pt>
                <c:pt idx="73">
                  <c:v>54.157363294694292</c:v>
                </c:pt>
                <c:pt idx="74">
                  <c:v>36.138068471526601</c:v>
                </c:pt>
                <c:pt idx="75">
                  <c:v>61.944894724175789</c:v>
                </c:pt>
                <c:pt idx="76">
                  <c:v>17.311845333970577</c:v>
                </c:pt>
                <c:pt idx="77">
                  <c:v>99.632022815227913</c:v>
                </c:pt>
                <c:pt idx="78">
                  <c:v>5.2038448144054472</c:v>
                </c:pt>
                <c:pt idx="79">
                  <c:v>41.63904418688545</c:v>
                </c:pt>
                <c:pt idx="80">
                  <c:v>19.360785170961645</c:v>
                </c:pt>
                <c:pt idx="81">
                  <c:v>47.408227356033834</c:v>
                </c:pt>
                <c:pt idx="82">
                  <c:v>30.109300697692159</c:v>
                </c:pt>
                <c:pt idx="83">
                  <c:v>27.037936256592292</c:v>
                </c:pt>
                <c:pt idx="84">
                  <c:v>115.92696032068889</c:v>
                </c:pt>
                <c:pt idx="85">
                  <c:v>56.310655762499621</c:v>
                </c:pt>
                <c:pt idx="86">
                  <c:v>23.692192801930812</c:v>
                </c:pt>
                <c:pt idx="87">
                  <c:v>48.606789688900086</c:v>
                </c:pt>
                <c:pt idx="88">
                  <c:v>31.561051697987086</c:v>
                </c:pt>
                <c:pt idx="89">
                  <c:v>52.322844172835502</c:v>
                </c:pt>
                <c:pt idx="90">
                  <c:v>42.024397797268449</c:v>
                </c:pt>
                <c:pt idx="91">
                  <c:v>48.907872278391331</c:v>
                </c:pt>
                <c:pt idx="92">
                  <c:v>77.172922455428264</c:v>
                </c:pt>
                <c:pt idx="93">
                  <c:v>68.383769404930902</c:v>
                </c:pt>
                <c:pt idx="94">
                  <c:v>103.10446151398888</c:v>
                </c:pt>
                <c:pt idx="95">
                  <c:v>137.1448140827444</c:v>
                </c:pt>
                <c:pt idx="96">
                  <c:v>54.750616487026441</c:v>
                </c:pt>
                <c:pt idx="97">
                  <c:v>38.634698813023327</c:v>
                </c:pt>
                <c:pt idx="98">
                  <c:v>67.970066549753014</c:v>
                </c:pt>
                <c:pt idx="99">
                  <c:v>85.259427254270989</c:v>
                </c:pt>
                <c:pt idx="100">
                  <c:v>61.251612006315099</c:v>
                </c:pt>
                <c:pt idx="101">
                  <c:v>47.647665060374429</c:v>
                </c:pt>
                <c:pt idx="102">
                  <c:v>69.268751537284757</c:v>
                </c:pt>
                <c:pt idx="103">
                  <c:v>91.69705515293694</c:v>
                </c:pt>
                <c:pt idx="104">
                  <c:v>38.218451170710026</c:v>
                </c:pt>
                <c:pt idx="105">
                  <c:v>52.029798987812846</c:v>
                </c:pt>
                <c:pt idx="106">
                  <c:v>99.632022815227913</c:v>
                </c:pt>
                <c:pt idx="107">
                  <c:v>63.950371204099191</c:v>
                </c:pt>
                <c:pt idx="108">
                  <c:v>44.797432953104625</c:v>
                </c:pt>
                <c:pt idx="109">
                  <c:v>63.772486226547294</c:v>
                </c:pt>
                <c:pt idx="110">
                  <c:v>42.544212117060631</c:v>
                </c:pt>
                <c:pt idx="111">
                  <c:v>91.954118921647876</c:v>
                </c:pt>
                <c:pt idx="112">
                  <c:v>46.528056226362615</c:v>
                </c:pt>
                <c:pt idx="113">
                  <c:v>109.38125983666664</c:v>
                </c:pt>
                <c:pt idx="114">
                  <c:v>47.948305444155729</c:v>
                </c:pt>
                <c:pt idx="115">
                  <c:v>44.882513258193008</c:v>
                </c:pt>
                <c:pt idx="116">
                  <c:v>52.275711180179073</c:v>
                </c:pt>
                <c:pt idx="117">
                  <c:v>35.94273235038596</c:v>
                </c:pt>
                <c:pt idx="118">
                  <c:v>97.627352376395038</c:v>
                </c:pt>
                <c:pt idx="119">
                  <c:v>50.09520898673469</c:v>
                </c:pt>
                <c:pt idx="120">
                  <c:v>44.88139919854828</c:v>
                </c:pt>
                <c:pt idx="121">
                  <c:v>54.498623379007604</c:v>
                </c:pt>
                <c:pt idx="122">
                  <c:v>58.659526143498518</c:v>
                </c:pt>
                <c:pt idx="123">
                  <c:v>72.62912566887961</c:v>
                </c:pt>
                <c:pt idx="124">
                  <c:v>73.032868821155091</c:v>
                </c:pt>
                <c:pt idx="125">
                  <c:v>56.315805494927716</c:v>
                </c:pt>
                <c:pt idx="126">
                  <c:v>42.276589039878154</c:v>
                </c:pt>
                <c:pt idx="127">
                  <c:v>30.908089529999074</c:v>
                </c:pt>
                <c:pt idx="128">
                  <c:v>37.642927560493867</c:v>
                </c:pt>
                <c:pt idx="129">
                  <c:v>42.652784189109525</c:v>
                </c:pt>
                <c:pt idx="130">
                  <c:v>42.407900175603373</c:v>
                </c:pt>
                <c:pt idx="131">
                  <c:v>48.20788298538546</c:v>
                </c:pt>
                <c:pt idx="132">
                  <c:v>39.781151326994276</c:v>
                </c:pt>
                <c:pt idx="133">
                  <c:v>48.573449442884609</c:v>
                </c:pt>
                <c:pt idx="134">
                  <c:v>52.976693073677609</c:v>
                </c:pt>
                <c:pt idx="135">
                  <c:v>45.02987896957265</c:v>
                </c:pt>
                <c:pt idx="136">
                  <c:v>70.33142915828158</c:v>
                </c:pt>
                <c:pt idx="137">
                  <c:v>49.392914421218812</c:v>
                </c:pt>
                <c:pt idx="138">
                  <c:v>59.902253282498307</c:v>
                </c:pt>
                <c:pt idx="139">
                  <c:v>38.760418194512056</c:v>
                </c:pt>
                <c:pt idx="140">
                  <c:v>42.939142960455655</c:v>
                </c:pt>
                <c:pt idx="141">
                  <c:v>55.469000365030162</c:v>
                </c:pt>
                <c:pt idx="142">
                  <c:v>11.525623598159633</c:v>
                </c:pt>
                <c:pt idx="143">
                  <c:v>36.300137800014461</c:v>
                </c:pt>
                <c:pt idx="144">
                  <c:v>87.971700214934415</c:v>
                </c:pt>
                <c:pt idx="145">
                  <c:v>52.405152154661053</c:v>
                </c:pt>
                <c:pt idx="146">
                  <c:v>116.28628420171573</c:v>
                </c:pt>
                <c:pt idx="147">
                  <c:v>19.101308418730795</c:v>
                </c:pt>
                <c:pt idx="148">
                  <c:v>43.979427120370438</c:v>
                </c:pt>
                <c:pt idx="149">
                  <c:v>42.290187522028965</c:v>
                </c:pt>
                <c:pt idx="150">
                  <c:v>48.548223147881977</c:v>
                </c:pt>
                <c:pt idx="151">
                  <c:v>43.979427120370438</c:v>
                </c:pt>
                <c:pt idx="152">
                  <c:v>49.818370276701302</c:v>
                </c:pt>
                <c:pt idx="153">
                  <c:v>56.463351435066294</c:v>
                </c:pt>
                <c:pt idx="154">
                  <c:v>31.477293338298963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823-43A6-8EB1-C61F971AFAD5}"/>
            </c:ext>
          </c:extLst>
        </c:ser>
        <c:ser>
          <c:idx val="1"/>
          <c:order val="1"/>
          <c:tx>
            <c:strRef>
              <c:f>'SVN-CV-35'!$V$8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823-43A6-8EB1-C61F971AFAD5}"/>
            </c:ext>
          </c:extLst>
        </c:ser>
        <c:ser>
          <c:idx val="2"/>
          <c:order val="2"/>
          <c:tx>
            <c:strRef>
              <c:f>'SVN-CV-35'!$W$8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'SVN-CV-35'!$B$9:$B$121</c:f>
              <c:numCache>
                <c:formatCode>dd/mm/yyyy</c:formatCode>
                <c:ptCount val="113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45890</c:v>
                </c:pt>
                <c:pt idx="112">
                  <c:v>45891</c:v>
                </c:pt>
              </c:numCache>
            </c:numRef>
          </c:xVal>
          <c:yVal>
            <c:numRef>
              <c:f>'SVN-CV-35'!$W$9:$W$123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823-43A6-8EB1-C61F971AFAD5}"/>
            </c:ext>
          </c:extLst>
        </c:ser>
        <c:axId val="137668096"/>
        <c:axId val="137687040"/>
      </c:scatterChart>
      <c:valAx>
        <c:axId val="1376680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687040"/>
        <c:crosses val="autoZero"/>
        <c:crossBetween val="midCat"/>
      </c:valAx>
      <c:valAx>
        <c:axId val="1376870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6680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'SVN-CV-37'!$H$9:$H$120</c:f>
              <c:numCache>
                <c:formatCode>0</c:formatCode>
                <c:ptCount val="112"/>
                <c:pt idx="1">
                  <c:v>10.500000000007503</c:v>
                </c:pt>
                <c:pt idx="2">
                  <c:v>-15.599999999992065</c:v>
                </c:pt>
                <c:pt idx="3">
                  <c:v>-71.199999999990382</c:v>
                </c:pt>
                <c:pt idx="4">
                  <c:v>-75.29999999999859</c:v>
                </c:pt>
                <c:pt idx="5">
                  <c:v>-156.49999999999409</c:v>
                </c:pt>
                <c:pt idx="6">
                  <c:v>-188.19999999999482</c:v>
                </c:pt>
                <c:pt idx="7">
                  <c:v>-251.49999999999295</c:v>
                </c:pt>
                <c:pt idx="8">
                  <c:v>-292.79999999999973</c:v>
                </c:pt>
                <c:pt idx="9">
                  <c:v>-292.79999999999973</c:v>
                </c:pt>
                <c:pt idx="10">
                  <c:v>-388.70000000000005</c:v>
                </c:pt>
                <c:pt idx="11">
                  <c:v>-467.79999999999688</c:v>
                </c:pt>
                <c:pt idx="12">
                  <c:v>-503.39999999999918</c:v>
                </c:pt>
                <c:pt idx="13">
                  <c:v>-518.6999999999955</c:v>
                </c:pt>
                <c:pt idx="14">
                  <c:v>-556.19999999998981</c:v>
                </c:pt>
                <c:pt idx="15">
                  <c:v>-570.39999999999225</c:v>
                </c:pt>
                <c:pt idx="16">
                  <c:v>-637.69999999999527</c:v>
                </c:pt>
                <c:pt idx="17">
                  <c:v>-621.89999999999657</c:v>
                </c:pt>
                <c:pt idx="18">
                  <c:v>-613.59999999999104</c:v>
                </c:pt>
                <c:pt idx="19">
                  <c:v>-629.49999999999307</c:v>
                </c:pt>
                <c:pt idx="20">
                  <c:v>-627.69999999999015</c:v>
                </c:pt>
                <c:pt idx="21">
                  <c:v>-689.59999999999866</c:v>
                </c:pt>
                <c:pt idx="22">
                  <c:v>-665.70000000000107</c:v>
                </c:pt>
                <c:pt idx="23">
                  <c:v>-805.70000000000164</c:v>
                </c:pt>
                <c:pt idx="24">
                  <c:v>-792.19999999999402</c:v>
                </c:pt>
                <c:pt idx="25">
                  <c:v>-831.49999999999125</c:v>
                </c:pt>
                <c:pt idx="26">
                  <c:v>-817.7999999999912</c:v>
                </c:pt>
                <c:pt idx="27">
                  <c:v>-842.39999999999782</c:v>
                </c:pt>
                <c:pt idx="28">
                  <c:v>-849.39999999998861</c:v>
                </c:pt>
                <c:pt idx="29">
                  <c:v>-914.89999999998872</c:v>
                </c:pt>
                <c:pt idx="30">
                  <c:v>-853.09999999999775</c:v>
                </c:pt>
                <c:pt idx="31">
                  <c:v>-888.99999999999579</c:v>
                </c:pt>
                <c:pt idx="32">
                  <c:v>-870.59999999999604</c:v>
                </c:pt>
                <c:pt idx="33">
                  <c:v>-888.7</c:v>
                </c:pt>
                <c:pt idx="34">
                  <c:v>-896.79999999999893</c:v>
                </c:pt>
                <c:pt idx="35">
                  <c:v>-890.49999999998875</c:v>
                </c:pt>
                <c:pt idx="36">
                  <c:v>-896.69999999999561</c:v>
                </c:pt>
                <c:pt idx="37">
                  <c:v>-914.99999999999204</c:v>
                </c:pt>
                <c:pt idx="38">
                  <c:v>-881.69999999999504</c:v>
                </c:pt>
                <c:pt idx="39">
                  <c:v>-885.89999999999236</c:v>
                </c:pt>
                <c:pt idx="40">
                  <c:v>-886.20000000000232</c:v>
                </c:pt>
                <c:pt idx="41">
                  <c:v>-901.79999999999438</c:v>
                </c:pt>
                <c:pt idx="42">
                  <c:v>-888.30000000000098</c:v>
                </c:pt>
                <c:pt idx="43">
                  <c:v>-911.7999999999995</c:v>
                </c:pt>
                <c:pt idx="44">
                  <c:v>-893.6999999999955</c:v>
                </c:pt>
                <c:pt idx="45">
                  <c:v>-903.79999999998972</c:v>
                </c:pt>
                <c:pt idx="46">
                  <c:v>-907.79999999999461</c:v>
                </c:pt>
                <c:pt idx="47">
                  <c:v>-926.29999999999768</c:v>
                </c:pt>
                <c:pt idx="48">
                  <c:v>-907.1999999999889</c:v>
                </c:pt>
                <c:pt idx="49">
                  <c:v>-948.70000000000232</c:v>
                </c:pt>
                <c:pt idx="50">
                  <c:v>-902.29999999999677</c:v>
                </c:pt>
                <c:pt idx="51">
                  <c:v>-933.79999999999086</c:v>
                </c:pt>
                <c:pt idx="52">
                  <c:v>-895.39999999999509</c:v>
                </c:pt>
                <c:pt idx="53">
                  <c:v>-906.89999999999316</c:v>
                </c:pt>
                <c:pt idx="54">
                  <c:v>-933.39999999999179</c:v>
                </c:pt>
                <c:pt idx="55">
                  <c:v>-922.8999999999985</c:v>
                </c:pt>
                <c:pt idx="56">
                  <c:v>-890.7999999999987</c:v>
                </c:pt>
                <c:pt idx="57">
                  <c:v>-935.09999999999138</c:v>
                </c:pt>
                <c:pt idx="58">
                  <c:v>-944.80000000000075</c:v>
                </c:pt>
                <c:pt idx="59">
                  <c:v>-921.39999999999134</c:v>
                </c:pt>
                <c:pt idx="60">
                  <c:v>-936.89999999999429</c:v>
                </c:pt>
                <c:pt idx="61">
                  <c:v>-938.6999999999972</c:v>
                </c:pt>
                <c:pt idx="62">
                  <c:v>-918.19999999999879</c:v>
                </c:pt>
                <c:pt idx="63">
                  <c:v>-950.40000000000191</c:v>
                </c:pt>
                <c:pt idx="64">
                  <c:v>-965.99999999999397</c:v>
                </c:pt>
                <c:pt idx="65">
                  <c:v>-941.99999999999307</c:v>
                </c:pt>
                <c:pt idx="66">
                  <c:v>-966.89999999999543</c:v>
                </c:pt>
                <c:pt idx="67">
                  <c:v>-934.19999999998993</c:v>
                </c:pt>
                <c:pt idx="68">
                  <c:v>-944.00000000000261</c:v>
                </c:pt>
                <c:pt idx="69">
                  <c:v>-983.59999999999559</c:v>
                </c:pt>
                <c:pt idx="70">
                  <c:v>-961.99999999998909</c:v>
                </c:pt>
                <c:pt idx="71">
                  <c:v>-982.39999999999839</c:v>
                </c:pt>
                <c:pt idx="72">
                  <c:v>-997.90000000000134</c:v>
                </c:pt>
                <c:pt idx="73">
                  <c:v>-969.39999999999316</c:v>
                </c:pt>
                <c:pt idx="74">
                  <c:v>-1003.9999999999907</c:v>
                </c:pt>
                <c:pt idx="75">
                  <c:v>-976.90000000000055</c:v>
                </c:pt>
                <c:pt idx="76">
                  <c:v>-1027.9999999999916</c:v>
                </c:pt>
                <c:pt idx="77">
                  <c:v>-991.99999999999022</c:v>
                </c:pt>
                <c:pt idx="78">
                  <c:v>-1019.4999999999936</c:v>
                </c:pt>
                <c:pt idx="79">
                  <c:v>-996.60000000000082</c:v>
                </c:pt>
                <c:pt idx="80">
                  <c:v>-1024.6999999999957</c:v>
                </c:pt>
                <c:pt idx="81">
                  <c:v>-1052.9999999999973</c:v>
                </c:pt>
                <c:pt idx="82">
                  <c:v>-1094.8999999999955</c:v>
                </c:pt>
                <c:pt idx="83">
                  <c:v>-1099.9999999999943</c:v>
                </c:pt>
                <c:pt idx="84">
                  <c:v>-1133.2000000000021</c:v>
                </c:pt>
                <c:pt idx="85">
                  <c:v>-1121.6000000000008</c:v>
                </c:pt>
                <c:pt idx="86">
                  <c:v>-1148.3999999999951</c:v>
                </c:pt>
                <c:pt idx="87">
                  <c:v>-1156.0999999999949</c:v>
                </c:pt>
                <c:pt idx="88">
                  <c:v>-1176.1999999999944</c:v>
                </c:pt>
                <c:pt idx="89">
                  <c:v>-1192.3999999999921</c:v>
                </c:pt>
                <c:pt idx="90">
                  <c:v>-1187.7999999999956</c:v>
                </c:pt>
                <c:pt idx="91">
                  <c:v>-1210.5999999999995</c:v>
                </c:pt>
                <c:pt idx="92">
                  <c:v>-1236.4999999999923</c:v>
                </c:pt>
                <c:pt idx="93">
                  <c:v>-1267.2000000000025</c:v>
                </c:pt>
                <c:pt idx="94">
                  <c:v>-1278.7000000000007</c:v>
                </c:pt>
                <c:pt idx="95">
                  <c:v>-1262.599999999992</c:v>
                </c:pt>
                <c:pt idx="96">
                  <c:v>-1312.2999999999934</c:v>
                </c:pt>
                <c:pt idx="97">
                  <c:v>-1270.6000000000017</c:v>
                </c:pt>
                <c:pt idx="98">
                  <c:v>-1288.6000000000024</c:v>
                </c:pt>
                <c:pt idx="99">
                  <c:v>-1282.6999999999912</c:v>
                </c:pt>
                <c:pt idx="100">
                  <c:v>-1330.8999999999996</c:v>
                </c:pt>
                <c:pt idx="101">
                  <c:v>-1306.3999999999965</c:v>
                </c:pt>
                <c:pt idx="102">
                  <c:v>-1291.4999999999991</c:v>
                </c:pt>
                <c:pt idx="103">
                  <c:v>-1307.8999999999894</c:v>
                </c:pt>
                <c:pt idx="104">
                  <c:v>-1314.8999999999944</c:v>
                </c:pt>
                <c:pt idx="105">
                  <c:v>-1310.4000000000015</c:v>
                </c:pt>
                <c:pt idx="106">
                  <c:v>-1314.7000000000021</c:v>
                </c:pt>
                <c:pt idx="107">
                  <c:v>-991.99999999999022</c:v>
                </c:pt>
                <c:pt idx="108">
                  <c:v>-1319.2999999999984</c:v>
                </c:pt>
                <c:pt idx="109">
                  <c:v>-1325.9999999999934</c:v>
                </c:pt>
                <c:pt idx="110">
                  <c:v>-1324.9999999999886</c:v>
                </c:pt>
                <c:pt idx="111">
                  <c:v>-1332.7999999999918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92E-4D21-97EA-9594D98AB54C}"/>
            </c:ext>
          </c:extLst>
        </c:ser>
        <c:ser>
          <c:idx val="1"/>
          <c:order val="1"/>
          <c:tx>
            <c:strRef>
              <c:f>'SVN-CV-37'!$V$8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92E-4D21-97EA-9594D98AB54C}"/>
            </c:ext>
          </c:extLst>
        </c:ser>
        <c:ser>
          <c:idx val="2"/>
          <c:order val="2"/>
          <c:tx>
            <c:strRef>
              <c:f>'SVN-CV-37'!$W$8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92E-4D21-97EA-9594D98AB54C}"/>
            </c:ext>
          </c:extLst>
        </c:ser>
        <c:axId val="142170752"/>
        <c:axId val="142177408"/>
      </c:scatterChart>
      <c:valAx>
        <c:axId val="1421707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177408"/>
        <c:crosses val="autoZero"/>
        <c:crossBetween val="midCat"/>
      </c:valAx>
      <c:valAx>
        <c:axId val="14217740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17075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'SVN-CV-37'!$D$9:$D$187</c:f>
              <c:numCache>
                <c:formatCode>0</c:formatCode>
                <c:ptCount val="179"/>
                <c:pt idx="1">
                  <c:v>7.6000000117346644</c:v>
                </c:pt>
                <c:pt idx="2">
                  <c:v>11.700000031851232</c:v>
                </c:pt>
                <c:pt idx="3">
                  <c:v>34.199999994598329</c:v>
                </c:pt>
                <c:pt idx="4">
                  <c:v>48.799999989569187</c:v>
                </c:pt>
                <c:pt idx="5">
                  <c:v>97.000000008847564</c:v>
                </c:pt>
                <c:pt idx="6">
                  <c:v>106.70000000391155</c:v>
                </c:pt>
                <c:pt idx="7">
                  <c:v>134.40000003902242</c:v>
                </c:pt>
                <c:pt idx="8">
                  <c:v>142.90000003529713</c:v>
                </c:pt>
                <c:pt idx="9">
                  <c:v>142.90000003529713</c:v>
                </c:pt>
                <c:pt idx="10">
                  <c:v>180.30000000726432</c:v>
                </c:pt>
                <c:pt idx="11">
                  <c:v>225.8000000147149</c:v>
                </c:pt>
                <c:pt idx="12">
                  <c:v>233.69999998249114</c:v>
                </c:pt>
                <c:pt idx="13">
                  <c:v>243.49999998230487</c:v>
                </c:pt>
                <c:pt idx="14">
                  <c:v>246.70000001788139</c:v>
                </c:pt>
                <c:pt idx="15">
                  <c:v>253.70000000111759</c:v>
                </c:pt>
                <c:pt idx="16">
                  <c:v>263.39999999618158</c:v>
                </c:pt>
                <c:pt idx="17">
                  <c:v>275.39999998407438</c:v>
                </c:pt>
                <c:pt idx="18">
                  <c:v>281.79999999701977</c:v>
                </c:pt>
                <c:pt idx="19">
                  <c:v>280.29999998398125</c:v>
                </c:pt>
                <c:pt idx="20">
                  <c:v>293.99999999441206</c:v>
                </c:pt>
                <c:pt idx="21">
                  <c:v>303.50000003818423</c:v>
                </c:pt>
                <c:pt idx="22">
                  <c:v>309.7999999881722</c:v>
                </c:pt>
                <c:pt idx="23">
                  <c:v>355.29999999562278</c:v>
                </c:pt>
                <c:pt idx="24">
                  <c:v>374.40000002970919</c:v>
                </c:pt>
                <c:pt idx="25">
                  <c:v>383.19999998202547</c:v>
                </c:pt>
                <c:pt idx="26">
                  <c:v>381.50000001769513</c:v>
                </c:pt>
                <c:pt idx="27">
                  <c:v>391.89999998779967</c:v>
                </c:pt>
                <c:pt idx="28">
                  <c:v>396.40000002691522</c:v>
                </c:pt>
                <c:pt idx="29">
                  <c:v>392.4000000115484</c:v>
                </c:pt>
                <c:pt idx="30">
                  <c:v>391.99999999254942</c:v>
                </c:pt>
                <c:pt idx="31">
                  <c:v>400.39999998407438</c:v>
                </c:pt>
                <c:pt idx="32">
                  <c:v>404.80000001844019</c:v>
                </c:pt>
                <c:pt idx="33">
                  <c:v>411.3999999826774</c:v>
                </c:pt>
                <c:pt idx="34">
                  <c:v>410.39999999338761</c:v>
                </c:pt>
                <c:pt idx="35">
                  <c:v>413.00000000046566</c:v>
                </c:pt>
                <c:pt idx="36">
                  <c:v>412.79999999096617</c:v>
                </c:pt>
                <c:pt idx="37">
                  <c:v>409.8000000230968</c:v>
                </c:pt>
                <c:pt idx="38">
                  <c:v>414.70000002300367</c:v>
                </c:pt>
                <c:pt idx="39">
                  <c:v>416.49999999208376</c:v>
                </c:pt>
                <c:pt idx="40">
                  <c:v>413.3000000147149</c:v>
                </c:pt>
                <c:pt idx="41">
                  <c:v>419.80000003241003</c:v>
                </c:pt>
                <c:pt idx="42">
                  <c:v>406.10000002197921</c:v>
                </c:pt>
                <c:pt idx="43">
                  <c:v>419.50000001816079</c:v>
                </c:pt>
                <c:pt idx="44">
                  <c:v>420.50000000745058</c:v>
                </c:pt>
                <c:pt idx="45">
                  <c:v>425.3000000026077</c:v>
                </c:pt>
                <c:pt idx="46">
                  <c:v>431.80000002030283</c:v>
                </c:pt>
                <c:pt idx="47">
                  <c:v>428.7999999942258</c:v>
                </c:pt>
                <c:pt idx="48">
                  <c:v>432.2999999858439</c:v>
                </c:pt>
                <c:pt idx="49">
                  <c:v>426.80000001564622</c:v>
                </c:pt>
                <c:pt idx="50">
                  <c:v>432.19999998109415</c:v>
                </c:pt>
                <c:pt idx="51">
                  <c:v>428.7999999942258</c:v>
                </c:pt>
                <c:pt idx="52">
                  <c:v>434.30000002263114</c:v>
                </c:pt>
                <c:pt idx="53">
                  <c:v>433.2000000285916</c:v>
                </c:pt>
                <c:pt idx="54">
                  <c:v>435.80000003566965</c:v>
                </c:pt>
                <c:pt idx="55">
                  <c:v>437.09999998100102</c:v>
                </c:pt>
                <c:pt idx="56">
                  <c:v>435.60000002617016</c:v>
                </c:pt>
                <c:pt idx="57">
                  <c:v>437.70000000949949</c:v>
                </c:pt>
                <c:pt idx="58">
                  <c:v>443.80000000819564</c:v>
                </c:pt>
                <c:pt idx="59">
                  <c:v>445.99999999627471</c:v>
                </c:pt>
                <c:pt idx="60">
                  <c:v>445.69999998202547</c:v>
                </c:pt>
                <c:pt idx="61">
                  <c:v>441.20000000111759</c:v>
                </c:pt>
                <c:pt idx="62">
                  <c:v>442.90000002365559</c:v>
                </c:pt>
                <c:pt idx="63">
                  <c:v>441.09999999636784</c:v>
                </c:pt>
                <c:pt idx="64">
                  <c:v>442.19999999040738</c:v>
                </c:pt>
                <c:pt idx="65">
                  <c:v>444.40000003669411</c:v>
                </c:pt>
                <c:pt idx="66">
                  <c:v>448.70000000810251</c:v>
                </c:pt>
                <c:pt idx="67">
                  <c:v>447.90000002831221</c:v>
                </c:pt>
                <c:pt idx="68">
                  <c:v>450.89999999618158</c:v>
                </c:pt>
                <c:pt idx="69">
                  <c:v>461.30000002449378</c:v>
                </c:pt>
                <c:pt idx="70">
                  <c:v>462.60000002803281</c:v>
                </c:pt>
                <c:pt idx="71">
                  <c:v>462.8000000375323</c:v>
                </c:pt>
                <c:pt idx="72">
                  <c:v>469.09999998752028</c:v>
                </c:pt>
                <c:pt idx="73">
                  <c:v>465.70000000065193</c:v>
                </c:pt>
                <c:pt idx="74">
                  <c:v>469.29999999701977</c:v>
                </c:pt>
                <c:pt idx="75">
                  <c:v>469.19999999227002</c:v>
                </c:pt>
                <c:pt idx="76">
                  <c:v>477.79999999329448</c:v>
                </c:pt>
                <c:pt idx="77">
                  <c:v>477.20000002300367</c:v>
                </c:pt>
                <c:pt idx="78">
                  <c:v>486.49999999906868</c:v>
                </c:pt>
                <c:pt idx="79">
                  <c:v>493.79999999655411</c:v>
                </c:pt>
                <c:pt idx="80">
                  <c:v>495.30000000959262</c:v>
                </c:pt>
                <c:pt idx="81">
                  <c:v>513.70000001043081</c:v>
                </c:pt>
                <c:pt idx="82">
                  <c:v>516.89999998779967</c:v>
                </c:pt>
                <c:pt idx="83">
                  <c:v>532.00000000651926</c:v>
                </c:pt>
                <c:pt idx="84">
                  <c:v>553.50000003818423</c:v>
                </c:pt>
                <c:pt idx="85">
                  <c:v>547.8000000002794</c:v>
                </c:pt>
                <c:pt idx="86">
                  <c:v>559.7999999881722</c:v>
                </c:pt>
                <c:pt idx="87">
                  <c:v>566.40000001061708</c:v>
                </c:pt>
                <c:pt idx="88">
                  <c:v>573.60000000335276</c:v>
                </c:pt>
                <c:pt idx="89">
                  <c:v>584.29999998770654</c:v>
                </c:pt>
                <c:pt idx="90">
                  <c:v>597.89999999338761</c:v>
                </c:pt>
                <c:pt idx="91">
                  <c:v>582.80000003287569</c:v>
                </c:pt>
                <c:pt idx="92">
                  <c:v>620.7000000285916</c:v>
                </c:pt>
                <c:pt idx="93">
                  <c:v>616.00000003818423</c:v>
                </c:pt>
                <c:pt idx="94">
                  <c:v>611.19999998481944</c:v>
                </c:pt>
                <c:pt idx="95">
                  <c:v>618.30000003101304</c:v>
                </c:pt>
                <c:pt idx="96">
                  <c:v>621.40000000363216</c:v>
                </c:pt>
                <c:pt idx="97">
                  <c:v>634.00000002002344</c:v>
                </c:pt>
                <c:pt idx="98">
                  <c:v>636.400000017602</c:v>
                </c:pt>
                <c:pt idx="99">
                  <c:v>631.09999999869615</c:v>
                </c:pt>
                <c:pt idx="100">
                  <c:v>635.79999998910353</c:v>
                </c:pt>
                <c:pt idx="101">
                  <c:v>638.70000001043081</c:v>
                </c:pt>
                <c:pt idx="102">
                  <c:v>647.99999998649582</c:v>
                </c:pt>
                <c:pt idx="103">
                  <c:v>643.29999999608845</c:v>
                </c:pt>
                <c:pt idx="104">
                  <c:v>656.00000001722947</c:v>
                </c:pt>
                <c:pt idx="105">
                  <c:v>659.60000001359731</c:v>
                </c:pt>
                <c:pt idx="106">
                  <c:v>659.8000000230968</c:v>
                </c:pt>
                <c:pt idx="107">
                  <c:v>477.20000002300367</c:v>
                </c:pt>
                <c:pt idx="108">
                  <c:v>666.00000002654269</c:v>
                </c:pt>
                <c:pt idx="109">
                  <c:v>668.79999998491257</c:v>
                </c:pt>
                <c:pt idx="110">
                  <c:v>674.60000002756715</c:v>
                </c:pt>
                <c:pt idx="111">
                  <c:v>666.00000002654269</c:v>
                </c:pt>
                <c:pt idx="112">
                  <c:v>661.80000000167638</c:v>
                </c:pt>
                <c:pt idx="113">
                  <c:v>676.90000002039596</c:v>
                </c:pt>
                <c:pt idx="114">
                  <c:v>672.39999998128042</c:v>
                </c:pt>
                <c:pt idx="115">
                  <c:v>691.70000002486631</c:v>
                </c:pt>
                <c:pt idx="116">
                  <c:v>705.79999999608845</c:v>
                </c:pt>
                <c:pt idx="117">
                  <c:v>752.39999999757856</c:v>
                </c:pt>
                <c:pt idx="118">
                  <c:v>765.20000002346933</c:v>
                </c:pt>
                <c:pt idx="119">
                  <c:v>766.6000000317581</c:v>
                </c:pt>
                <c:pt idx="120">
                  <c:v>782.99999999580905</c:v>
                </c:pt>
                <c:pt idx="121">
                  <c:v>794.09999999916181</c:v>
                </c:pt>
                <c:pt idx="122">
                  <c:v>795.90000002644956</c:v>
                </c:pt>
                <c:pt idx="123">
                  <c:v>802.59999999543652</c:v>
                </c:pt>
                <c:pt idx="124">
                  <c:v>808.10000002384186</c:v>
                </c:pt>
                <c:pt idx="125">
                  <c:v>814.20000002253801</c:v>
                </c:pt>
                <c:pt idx="126">
                  <c:v>818.59999999869615</c:v>
                </c:pt>
                <c:pt idx="127">
                  <c:v>827.70000002346933</c:v>
                </c:pt>
                <c:pt idx="128">
                  <c:v>831.40000002458692</c:v>
                </c:pt>
                <c:pt idx="129">
                  <c:v>840.70000000065193</c:v>
                </c:pt>
                <c:pt idx="130">
                  <c:v>847.89999999338761</c:v>
                </c:pt>
                <c:pt idx="131">
                  <c:v>845.70000000530854</c:v>
                </c:pt>
                <c:pt idx="132">
                  <c:v>848.1000000028871</c:v>
                </c:pt>
                <c:pt idx="133">
                  <c:v>849.90000003017485</c:v>
                </c:pt>
                <c:pt idx="134">
                  <c:v>853.3000000170432</c:v>
                </c:pt>
                <c:pt idx="135">
                  <c:v>875.99999998928979</c:v>
                </c:pt>
                <c:pt idx="136">
                  <c:v>887.70000002114102</c:v>
                </c:pt>
                <c:pt idx="137">
                  <c:v>915.60000000754371</c:v>
                </c:pt>
                <c:pt idx="138">
                  <c:v>936.80000002495944</c:v>
                </c:pt>
                <c:pt idx="139">
                  <c:v>949.20000003185123</c:v>
                </c:pt>
                <c:pt idx="140">
                  <c:v>961.30000002449378</c:v>
                </c:pt>
                <c:pt idx="141">
                  <c:v>997.90000001667067</c:v>
                </c:pt>
                <c:pt idx="142">
                  <c:v>1004.4000000343658</c:v>
                </c:pt>
                <c:pt idx="143">
                  <c:v>1027.2000000113621</c:v>
                </c:pt>
                <c:pt idx="144">
                  <c:v>997.90000001667067</c:v>
                </c:pt>
                <c:pt idx="145">
                  <c:v>1059.7999999881722</c:v>
                </c:pt>
                <c:pt idx="146">
                  <c:v>1049.1000000038184</c:v>
                </c:pt>
                <c:pt idx="147">
                  <c:v>1049.4000000180677</c:v>
                </c:pt>
                <c:pt idx="148">
                  <c:v>1064.5999999833293</c:v>
                </c:pt>
                <c:pt idx="149">
                  <c:v>1068.5999999986961</c:v>
                </c:pt>
                <c:pt idx="150">
                  <c:v>1069.2000000271946</c:v>
                </c:pt>
                <c:pt idx="151">
                  <c:v>1077.1999999997206</c:v>
                </c:pt>
                <c:pt idx="152">
                  <c:v>1068.5999999986961</c:v>
                </c:pt>
                <c:pt idx="153">
                  <c:v>1093.700000026729</c:v>
                </c:pt>
                <c:pt idx="154">
                  <c:v>1095.1999999815598</c:v>
                </c:pt>
                <c:pt idx="155">
                  <c:v>1092.1000000089407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B39-496C-B9DF-0F28C6CD56FD}"/>
            </c:ext>
          </c:extLst>
        </c:ser>
        <c:ser>
          <c:idx val="1"/>
          <c:order val="1"/>
          <c:tx>
            <c:strRef>
              <c:f>'SVN-CV-37'!$V$8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B39-496C-B9DF-0F28C6CD56FD}"/>
            </c:ext>
          </c:extLst>
        </c:ser>
        <c:ser>
          <c:idx val="2"/>
          <c:order val="2"/>
          <c:tx>
            <c:strRef>
              <c:f>'SVN-CV-37'!$W$8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B39-496C-B9DF-0F28C6CD56FD}"/>
            </c:ext>
          </c:extLst>
        </c:ser>
        <c:axId val="142216192"/>
        <c:axId val="142255616"/>
      </c:scatterChart>
      <c:valAx>
        <c:axId val="1422161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255616"/>
        <c:crosses val="autoZero"/>
        <c:crossBetween val="midCat"/>
      </c:valAx>
      <c:valAx>
        <c:axId val="14225561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21619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'SVN-CV-37'!$F$9:$F$120</c:f>
              <c:numCache>
                <c:formatCode>0</c:formatCode>
                <c:ptCount val="112"/>
                <c:pt idx="1">
                  <c:v>42.000000365078449</c:v>
                </c:pt>
                <c:pt idx="2">
                  <c:v>27.000000700354576</c:v>
                </c:pt>
                <c:pt idx="3">
                  <c:v>35.000000149011612</c:v>
                </c:pt>
                <c:pt idx="4">
                  <c:v>61.000000685453415</c:v>
                </c:pt>
                <c:pt idx="5">
                  <c:v>135.00000070780516</c:v>
                </c:pt>
                <c:pt idx="6">
                  <c:v>94.000000506639481</c:v>
                </c:pt>
                <c:pt idx="7">
                  <c:v>103.00000011920929</c:v>
                </c:pt>
                <c:pt idx="8">
                  <c:v>108.00000000745058</c:v>
                </c:pt>
                <c:pt idx="9">
                  <c:v>107.49999992549419</c:v>
                </c:pt>
                <c:pt idx="10">
                  <c:v>112.00000066310167</c:v>
                </c:pt>
                <c:pt idx="11">
                  <c:v>114.00000005960464</c:v>
                </c:pt>
                <c:pt idx="12">
                  <c:v>141.99999999254942</c:v>
                </c:pt>
                <c:pt idx="13">
                  <c:v>133.00000037997961</c:v>
                </c:pt>
                <c:pt idx="14">
                  <c:v>103.00000011920929</c:v>
                </c:pt>
                <c:pt idx="15">
                  <c:v>95.999999903142452</c:v>
                </c:pt>
                <c:pt idx="16">
                  <c:v>92.600000090897083</c:v>
                </c:pt>
                <c:pt idx="17">
                  <c:v>146.99999988079071</c:v>
                </c:pt>
                <c:pt idx="18">
                  <c:v>138.0000002682209</c:v>
                </c:pt>
                <c:pt idx="19">
                  <c:v>60.000000521540642</c:v>
                </c:pt>
                <c:pt idx="20">
                  <c:v>141.00000075995922</c:v>
                </c:pt>
                <c:pt idx="21">
                  <c:v>151.0000005364418</c:v>
                </c:pt>
                <c:pt idx="22">
                  <c:v>152.00000070035458</c:v>
                </c:pt>
                <c:pt idx="23">
                  <c:v>88.000000454485416</c:v>
                </c:pt>
                <c:pt idx="24">
                  <c:v>175.99999997764826</c:v>
                </c:pt>
                <c:pt idx="25">
                  <c:v>185.00000052154064</c:v>
                </c:pt>
                <c:pt idx="26">
                  <c:v>154.00000009685755</c:v>
                </c:pt>
                <c:pt idx="27">
                  <c:v>169.99999992549419</c:v>
                </c:pt>
                <c:pt idx="28">
                  <c:v>165.0000000372529</c:v>
                </c:pt>
                <c:pt idx="29">
                  <c:v>57.000000029802322</c:v>
                </c:pt>
                <c:pt idx="30">
                  <c:v>58.000000193715096</c:v>
                </c:pt>
                <c:pt idx="31">
                  <c:v>80.000000074505806</c:v>
                </c:pt>
                <c:pt idx="32">
                  <c:v>118.00000071525574</c:v>
                </c:pt>
                <c:pt idx="33">
                  <c:v>157.00000058859587</c:v>
                </c:pt>
                <c:pt idx="34">
                  <c:v>167.00000036507845</c:v>
                </c:pt>
                <c:pt idx="35">
                  <c:v>141.99999999254942</c:v>
                </c:pt>
                <c:pt idx="36">
                  <c:v>144.00000032037497</c:v>
                </c:pt>
                <c:pt idx="37">
                  <c:v>100.00000055879354</c:v>
                </c:pt>
                <c:pt idx="38">
                  <c:v>167.00000036507845</c:v>
                </c:pt>
                <c:pt idx="39">
                  <c:v>182.00000002980232</c:v>
                </c:pt>
                <c:pt idx="40">
                  <c:v>132.00000021606684</c:v>
                </c:pt>
                <c:pt idx="41">
                  <c:v>145.00000048428774</c:v>
                </c:pt>
                <c:pt idx="42">
                  <c:v>55.3999999538064</c:v>
                </c:pt>
                <c:pt idx="43">
                  <c:v>139.00000043213367</c:v>
                </c:pt>
                <c:pt idx="44">
                  <c:v>172.00000025331974</c:v>
                </c:pt>
                <c:pt idx="45">
                  <c:v>197.99999985843897</c:v>
                </c:pt>
                <c:pt idx="46">
                  <c:v>224.00000039488077</c:v>
                </c:pt>
                <c:pt idx="47">
                  <c:v>152.00000070035458</c:v>
                </c:pt>
                <c:pt idx="48">
                  <c:v>203.00000067800283</c:v>
                </c:pt>
                <c:pt idx="49">
                  <c:v>128.00000049173832</c:v>
                </c:pt>
                <c:pt idx="50">
                  <c:v>182.00000002980232</c:v>
                </c:pt>
                <c:pt idx="51">
                  <c:v>118.00000071525574</c:v>
                </c:pt>
                <c:pt idx="52">
                  <c:v>194.00000013411045</c:v>
                </c:pt>
                <c:pt idx="53">
                  <c:v>182.00000002980232</c:v>
                </c:pt>
                <c:pt idx="54">
                  <c:v>186.99999991804361</c:v>
                </c:pt>
                <c:pt idx="55">
                  <c:v>178.0000003054738</c:v>
                </c:pt>
                <c:pt idx="56">
                  <c:v>171.00000008940697</c:v>
                </c:pt>
                <c:pt idx="57">
                  <c:v>139.00000043213367</c:v>
                </c:pt>
                <c:pt idx="58">
                  <c:v>149.00000020861626</c:v>
                </c:pt>
                <c:pt idx="59">
                  <c:v>186.99999991804361</c:v>
                </c:pt>
                <c:pt idx="60">
                  <c:v>143.00000015646219</c:v>
                </c:pt>
                <c:pt idx="61">
                  <c:v>155.00000026077032</c:v>
                </c:pt>
                <c:pt idx="62">
                  <c:v>159.50000006705523</c:v>
                </c:pt>
                <c:pt idx="63">
                  <c:v>143.6999998986721</c:v>
                </c:pt>
                <c:pt idx="64">
                  <c:v>143.50000023841858</c:v>
                </c:pt>
                <c:pt idx="65">
                  <c:v>143.80000066012144</c:v>
                </c:pt>
                <c:pt idx="66">
                  <c:v>151.70000027865171</c:v>
                </c:pt>
                <c:pt idx="67">
                  <c:v>148.70000071823597</c:v>
                </c:pt>
                <c:pt idx="68">
                  <c:v>158.80000032484531</c:v>
                </c:pt>
                <c:pt idx="69">
                  <c:v>170.20000051707029</c:v>
                </c:pt>
                <c:pt idx="70">
                  <c:v>176.59999988973141</c:v>
                </c:pt>
                <c:pt idx="71">
                  <c:v>181.10000062733889</c:v>
                </c:pt>
                <c:pt idx="72">
                  <c:v>182.30000045150518</c:v>
                </c:pt>
                <c:pt idx="73">
                  <c:v>156.10000025480986</c:v>
                </c:pt>
                <c:pt idx="74">
                  <c:v>132.90000054985285</c:v>
                </c:pt>
                <c:pt idx="75">
                  <c:v>114.09999988973141</c:v>
                </c:pt>
                <c:pt idx="76">
                  <c:v>133.70000012218952</c:v>
                </c:pt>
                <c:pt idx="77">
                  <c:v>114.90000039339066</c:v>
                </c:pt>
                <c:pt idx="78">
                  <c:v>144.30000074207783</c:v>
                </c:pt>
                <c:pt idx="79">
                  <c:v>188.70000075548887</c:v>
                </c:pt>
                <c:pt idx="80">
                  <c:v>167.79999993741512</c:v>
                </c:pt>
                <c:pt idx="81">
                  <c:v>176.80000048130751</c:v>
                </c:pt>
                <c:pt idx="82">
                  <c:v>161.9000006467104</c:v>
                </c:pt>
                <c:pt idx="83">
                  <c:v>173.90000075101852</c:v>
                </c:pt>
                <c:pt idx="84">
                  <c:v>296.70000076293945</c:v>
                </c:pt>
                <c:pt idx="85">
                  <c:v>127.6000002399087</c:v>
                </c:pt>
                <c:pt idx="86">
                  <c:v>163.90000004321337</c:v>
                </c:pt>
                <c:pt idx="87">
                  <c:v>131.40000030398369</c:v>
                </c:pt>
                <c:pt idx="88">
                  <c:v>144.90000065416098</c:v>
                </c:pt>
                <c:pt idx="89">
                  <c:v>166.90000053495169</c:v>
                </c:pt>
                <c:pt idx="90">
                  <c:v>236.0000004991889</c:v>
                </c:pt>
                <c:pt idx="91">
                  <c:v>20.100000314414501</c:v>
                </c:pt>
                <c:pt idx="92">
                  <c:v>220.90000007301569</c:v>
                </c:pt>
                <c:pt idx="93">
                  <c:v>131.80000055581331</c:v>
                </c:pt>
                <c:pt idx="94">
                  <c:v>87.600000202655792</c:v>
                </c:pt>
                <c:pt idx="95">
                  <c:v>122.40000069141388</c:v>
                </c:pt>
                <c:pt idx="96">
                  <c:v>92.400000430643559</c:v>
                </c:pt>
                <c:pt idx="97">
                  <c:v>183.60000010579824</c:v>
                </c:pt>
                <c:pt idx="98">
                  <c:v>143.60000006854534</c:v>
                </c:pt>
                <c:pt idx="99">
                  <c:v>126.30000058561563</c:v>
                </c:pt>
                <c:pt idx="100">
                  <c:v>117.30000004172325</c:v>
                </c:pt>
                <c:pt idx="101">
                  <c:v>123.60000051558018</c:v>
                </c:pt>
                <c:pt idx="102">
                  <c:v>179.4000007212162</c:v>
                </c:pt>
                <c:pt idx="103">
                  <c:v>105.20000010728836</c:v>
                </c:pt>
                <c:pt idx="104">
                  <c:v>191.70000031590462</c:v>
                </c:pt>
                <c:pt idx="105">
                  <c:v>178.70000004768372</c:v>
                </c:pt>
                <c:pt idx="106">
                  <c:v>155.50000034272671</c:v>
                </c:pt>
                <c:pt idx="107">
                  <c:v>114.90000039339066</c:v>
                </c:pt>
                <c:pt idx="108">
                  <c:v>155.00000026077032</c:v>
                </c:pt>
                <c:pt idx="109">
                  <c:v>169.80000026524067</c:v>
                </c:pt>
                <c:pt idx="110">
                  <c:v>213.40000070631504</c:v>
                </c:pt>
                <c:pt idx="111">
                  <c:v>132.69999995827675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440-43F2-9A92-49CE222F311E}"/>
            </c:ext>
          </c:extLst>
        </c:ser>
        <c:ser>
          <c:idx val="1"/>
          <c:order val="1"/>
          <c:tx>
            <c:strRef>
              <c:f>'SVN-CV-37'!$V$8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440-43F2-9A92-49CE222F311E}"/>
            </c:ext>
          </c:extLst>
        </c:ser>
        <c:ser>
          <c:idx val="2"/>
          <c:order val="2"/>
          <c:tx>
            <c:strRef>
              <c:f>'SVN-CV-37'!$W$8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440-43F2-9A92-49CE222F311E}"/>
            </c:ext>
          </c:extLst>
        </c:ser>
        <c:axId val="134159744"/>
        <c:axId val="134182784"/>
      </c:scatterChart>
      <c:valAx>
        <c:axId val="1341597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82784"/>
        <c:crosses val="autoZero"/>
        <c:crossBetween val="midCat"/>
      </c:valAx>
      <c:valAx>
        <c:axId val="13418278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597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43.95463605633784</c:v>
                </c:pt>
                <c:pt idx="2">
                  <c:v>33.305405545710123</c:v>
                </c:pt>
                <c:pt idx="3">
                  <c:v>86.394907315535491</c:v>
                </c:pt>
                <c:pt idx="4">
                  <c:v>108.50129069558139</c:v>
                </c:pt>
                <c:pt idx="5">
                  <c:v>228.31173906048278</c:v>
                </c:pt>
                <c:pt idx="6">
                  <c:v>235.88160186008784</c:v>
                </c:pt>
                <c:pt idx="7">
                  <c:v>303.19071561484662</c:v>
                </c:pt>
                <c:pt idx="8">
                  <c:v>343.24371809502514</c:v>
                </c:pt>
                <c:pt idx="9">
                  <c:v>343.08672372166927</c:v>
                </c:pt>
                <c:pt idx="10">
                  <c:v>442.87670987663637</c:v>
                </c:pt>
                <c:pt idx="11">
                  <c:v>531.80680704578447</c:v>
                </c:pt>
                <c:pt idx="12">
                  <c:v>572.8797866827731</c:v>
                </c:pt>
                <c:pt idx="13">
                  <c:v>588.24394607378019</c:v>
                </c:pt>
                <c:pt idx="14">
                  <c:v>617.11289893614151</c:v>
                </c:pt>
                <c:pt idx="15">
                  <c:v>631.61368729783044</c:v>
                </c:pt>
                <c:pt idx="16">
                  <c:v>696.1433832299324</c:v>
                </c:pt>
                <c:pt idx="17">
                  <c:v>695.85470463033903</c:v>
                </c:pt>
                <c:pt idx="18">
                  <c:v>689.17356309738</c:v>
                </c:pt>
                <c:pt idx="19">
                  <c:v>691.69237385820304</c:v>
                </c:pt>
                <c:pt idx="20">
                  <c:v>707.33605182473946</c:v>
                </c:pt>
                <c:pt idx="21">
                  <c:v>768.41486853468768</c:v>
                </c:pt>
                <c:pt idx="22">
                  <c:v>749.82433289776668</c:v>
                </c:pt>
                <c:pt idx="23">
                  <c:v>884.94891382321146</c:v>
                </c:pt>
                <c:pt idx="24">
                  <c:v>893.71818825308071</c:v>
                </c:pt>
                <c:pt idx="25">
                  <c:v>934.05539995183358</c:v>
                </c:pt>
                <c:pt idx="26">
                  <c:v>915.45348873840612</c:v>
                </c:pt>
                <c:pt idx="27">
                  <c:v>944.52282659822561</c:v>
                </c:pt>
                <c:pt idx="28">
                  <c:v>951.75538875995471</c:v>
                </c:pt>
                <c:pt idx="29">
                  <c:v>997.13026732340245</c:v>
                </c:pt>
                <c:pt idx="30">
                  <c:v>940.64212643099597</c:v>
                </c:pt>
                <c:pt idx="31">
                  <c:v>978.28480515602416</c:v>
                </c:pt>
                <c:pt idx="32">
                  <c:v>967.33210439007064</c:v>
                </c:pt>
                <c:pt idx="33">
                  <c:v>991.80978527667605</c:v>
                </c:pt>
                <c:pt idx="34">
                  <c:v>1000.2836598268048</c:v>
                </c:pt>
                <c:pt idx="35">
                  <c:v>991.82823613680648</c:v>
                </c:pt>
                <c:pt idx="36">
                  <c:v>997.60249101774093</c:v>
                </c:pt>
                <c:pt idx="37">
                  <c:v>1007.5520036855042</c:v>
                </c:pt>
                <c:pt idx="38">
                  <c:v>988.56460595198666</c:v>
                </c:pt>
                <c:pt idx="39">
                  <c:v>995.69827759429222</c:v>
                </c:pt>
                <c:pt idx="40">
                  <c:v>986.70731732829927</c:v>
                </c:pt>
                <c:pt idx="41">
                  <c:v>1005.2364299843319</c:v>
                </c:pt>
                <c:pt idx="42">
                  <c:v>978.29610037694363</c:v>
                </c:pt>
                <c:pt idx="43">
                  <c:v>1013.2524315960802</c:v>
                </c:pt>
                <c:pt idx="44">
                  <c:v>1002.548722054644</c:v>
                </c:pt>
                <c:pt idx="45">
                  <c:v>1018.3017872645325</c:v>
                </c:pt>
                <c:pt idx="46">
                  <c:v>1029.9165404023913</c:v>
                </c:pt>
                <c:pt idx="47">
                  <c:v>1031.9908576183957</c:v>
                </c:pt>
                <c:pt idx="48">
                  <c:v>1025.2336954387567</c:v>
                </c:pt>
                <c:pt idx="49">
                  <c:v>1048.1287755515755</c:v>
                </c:pt>
                <c:pt idx="50">
                  <c:v>1016.8904218225778</c:v>
                </c:pt>
                <c:pt idx="51">
                  <c:v>1034.2997051937275</c:v>
                </c:pt>
                <c:pt idx="52">
                  <c:v>1013.9002170192506</c:v>
                </c:pt>
                <c:pt idx="53">
                  <c:v>1021.3979880710591</c:v>
                </c:pt>
                <c:pt idx="54">
                  <c:v>1046.9604577062223</c:v>
                </c:pt>
                <c:pt idx="55">
                  <c:v>1036.5735960809232</c:v>
                </c:pt>
                <c:pt idx="56">
                  <c:v>1006.2370496326272</c:v>
                </c:pt>
                <c:pt idx="57">
                  <c:v>1041.7841907652626</c:v>
                </c:pt>
                <c:pt idx="58">
                  <c:v>1054.4223442574819</c:v>
                </c:pt>
                <c:pt idx="59">
                  <c:v>1040.6070151435697</c:v>
                </c:pt>
                <c:pt idx="60">
                  <c:v>1047.3199606752059</c:v>
                </c:pt>
                <c:pt idx="61">
                  <c:v>1048.7326304076839</c:v>
                </c:pt>
                <c:pt idx="62">
                  <c:v>1031.8390863125619</c:v>
                </c:pt>
                <c:pt idx="63">
                  <c:v>1057.5817036842486</c:v>
                </c:pt>
                <c:pt idx="64">
                  <c:v>1072.0490147656174</c:v>
                </c:pt>
                <c:pt idx="65">
                  <c:v>1051.4436742985577</c:v>
                </c:pt>
                <c:pt idx="66">
                  <c:v>1076.6801707525801</c:v>
                </c:pt>
                <c:pt idx="67">
                  <c:v>1046.6402152788448</c:v>
                </c:pt>
                <c:pt idx="68">
                  <c:v>1058.1418856182436</c:v>
                </c:pt>
                <c:pt idx="69">
                  <c:v>1099.652076885503</c:v>
                </c:pt>
                <c:pt idx="70">
                  <c:v>1081.9567089246077</c:v>
                </c:pt>
                <c:pt idx="71">
                  <c:v>1100.9499581097948</c:v>
                </c:pt>
                <c:pt idx="72">
                  <c:v>1117.6280732662869</c:v>
                </c:pt>
                <c:pt idx="73">
                  <c:v>1086.7290647075495</c:v>
                </c:pt>
                <c:pt idx="74">
                  <c:v>1116.2082691609728</c:v>
                </c:pt>
                <c:pt idx="75">
                  <c:v>1089.7252222315421</c:v>
                </c:pt>
                <c:pt idx="76">
                  <c:v>1141.4694608381988</c:v>
                </c:pt>
                <c:pt idx="77">
                  <c:v>1106.7907887728088</c:v>
                </c:pt>
                <c:pt idx="78">
                  <c:v>1138.8085836580458</c:v>
                </c:pt>
                <c:pt idx="79">
                  <c:v>1128.1213100911266</c:v>
                </c:pt>
                <c:pt idx="80">
                  <c:v>1150.4299283261412</c:v>
                </c:pt>
                <c:pt idx="81">
                  <c:v>1184.886041010232</c:v>
                </c:pt>
                <c:pt idx="82">
                  <c:v>1221.5577064538468</c:v>
                </c:pt>
                <c:pt idx="83">
                  <c:v>1234.2063078222086</c:v>
                </c:pt>
                <c:pt idx="84">
                  <c:v>1295.5830272487376</c:v>
                </c:pt>
                <c:pt idx="85">
                  <c:v>1254.7323061360669</c:v>
                </c:pt>
                <c:pt idx="86">
                  <c:v>1288.0457328840896</c:v>
                </c:pt>
                <c:pt idx="87">
                  <c:v>1294.0796459615237</c:v>
                </c:pt>
                <c:pt idx="88">
                  <c:v>1316.6090574629238</c:v>
                </c:pt>
                <c:pt idx="89">
                  <c:v>1338.3123178706014</c:v>
                </c:pt>
                <c:pt idx="90">
                  <c:v>1350.5736744908438</c:v>
                </c:pt>
                <c:pt idx="91">
                  <c:v>1343.7307059269569</c:v>
                </c:pt>
                <c:pt idx="92">
                  <c:v>1401.0701445922446</c:v>
                </c:pt>
                <c:pt idx="93">
                  <c:v>1415.1406573883608</c:v>
                </c:pt>
                <c:pt idx="94">
                  <c:v>1419.969327139481</c:v>
                </c:pt>
                <c:pt idx="95">
                  <c:v>1411.1822739134689</c:v>
                </c:pt>
                <c:pt idx="96">
                  <c:v>1454.9250874474876</c:v>
                </c:pt>
                <c:pt idx="97">
                  <c:v>1431.8132979073225</c:v>
                </c:pt>
                <c:pt idx="98">
                  <c:v>1444.3392537911916</c:v>
                </c:pt>
                <c:pt idx="99">
                  <c:v>1435.1160894318823</c:v>
                </c:pt>
                <c:pt idx="100">
                  <c:v>1479.6268921575909</c:v>
                </c:pt>
                <c:pt idx="101">
                  <c:v>1459.4161881179632</c:v>
                </c:pt>
                <c:pt idx="102">
                  <c:v>1456.042791349646</c:v>
                </c:pt>
                <c:pt idx="103">
                  <c:v>1461.3364910305611</c:v>
                </c:pt>
                <c:pt idx="104">
                  <c:v>1481.9065085705333</c:v>
                </c:pt>
                <c:pt idx="105">
                  <c:v>1477.8883618308196</c:v>
                </c:pt>
                <c:pt idx="106">
                  <c:v>1479.1728702680671</c:v>
                </c:pt>
                <c:pt idx="107">
                  <c:v>1106.7907887728088</c:v>
                </c:pt>
                <c:pt idx="108">
                  <c:v>1485.9789669158138</c:v>
                </c:pt>
                <c:pt idx="109">
                  <c:v>1494.7914503601758</c:v>
                </c:pt>
                <c:pt idx="110">
                  <c:v>1502.0817954887207</c:v>
                </c:pt>
                <c:pt idx="111">
                  <c:v>1495.8345931366407</c:v>
                </c:pt>
                <c:pt idx="112">
                  <c:v>1518.1340817252121</c:v>
                </c:pt>
                <c:pt idx="113">
                  <c:v>1511.6331665729235</c:v>
                </c:pt>
                <c:pt idx="114">
                  <c:v>1530.3500580021014</c:v>
                </c:pt>
                <c:pt idx="115">
                  <c:v>1533.7971378897071</c:v>
                </c:pt>
                <c:pt idx="116">
                  <c:v>1559.0118569304921</c:v>
                </c:pt>
                <c:pt idx="117">
                  <c:v>1645.7855328024582</c:v>
                </c:pt>
                <c:pt idx="118">
                  <c:v>1670.4649472988547</c:v>
                </c:pt>
                <c:pt idx="119">
                  <c:v>1682.2775692833472</c:v>
                </c:pt>
                <c:pt idx="120">
                  <c:v>1703.8663093048856</c:v>
                </c:pt>
                <c:pt idx="121">
                  <c:v>1732.3502244607378</c:v>
                </c:pt>
                <c:pt idx="122">
                  <c:v>1762.6879786642937</c:v>
                </c:pt>
                <c:pt idx="123">
                  <c:v>1743.4601630225472</c:v>
                </c:pt>
                <c:pt idx="124">
                  <c:v>1793.4105887972553</c:v>
                </c:pt>
                <c:pt idx="125">
                  <c:v>1770.5070347566839</c:v>
                </c:pt>
                <c:pt idx="126">
                  <c:v>1816.5241919794296</c:v>
                </c:pt>
                <c:pt idx="127">
                  <c:v>1786.8030529596754</c:v>
                </c:pt>
                <c:pt idx="128">
                  <c:v>1808.4772766239298</c:v>
                </c:pt>
                <c:pt idx="129">
                  <c:v>1808.4168048916392</c:v>
                </c:pt>
                <c:pt idx="130">
                  <c:v>1817.741582300318</c:v>
                </c:pt>
                <c:pt idx="131">
                  <c:v>1815.4719992853418</c:v>
                </c:pt>
                <c:pt idx="132">
                  <c:v>1821.3646120712992</c:v>
                </c:pt>
                <c:pt idx="133">
                  <c:v>1824.014643606436</c:v>
                </c:pt>
                <c:pt idx="134">
                  <c:v>1822.4014761316539</c:v>
                </c:pt>
                <c:pt idx="135">
                  <c:v>1851.73633381024</c:v>
                </c:pt>
                <c:pt idx="136">
                  <c:v>1891.789031580952</c:v>
                </c:pt>
                <c:pt idx="137">
                  <c:v>1944.1769724337216</c:v>
                </c:pt>
                <c:pt idx="138">
                  <c:v>1984.4862408574372</c:v>
                </c:pt>
                <c:pt idx="139">
                  <c:v>2013.1373649653772</c:v>
                </c:pt>
                <c:pt idx="140">
                  <c:v>2036.9802625843413</c:v>
                </c:pt>
                <c:pt idx="141">
                  <c:v>2097.0903128053365</c:v>
                </c:pt>
                <c:pt idx="142">
                  <c:v>2093.9444166972503</c:v>
                </c:pt>
                <c:pt idx="143">
                  <c:v>2175.5164559346304</c:v>
                </c:pt>
                <c:pt idx="144">
                  <c:v>2097.0903128053365</c:v>
                </c:pt>
                <c:pt idx="145">
                  <c:v>2192.5806644172935</c:v>
                </c:pt>
                <c:pt idx="146">
                  <c:v>2223.7918652904336</c:v>
                </c:pt>
                <c:pt idx="147">
                  <c:v>2196.3477343382669</c:v>
                </c:pt>
                <c:pt idx="148">
                  <c:v>2246.7521759234528</c:v>
                </c:pt>
                <c:pt idx="149">
                  <c:v>2226.512827334247</c:v>
                </c:pt>
                <c:pt idx="150">
                  <c:v>2250.8802478344205</c:v>
                </c:pt>
                <c:pt idx="151">
                  <c:v>2223.248708573667</c:v>
                </c:pt>
                <c:pt idx="152">
                  <c:v>2226.512827334247</c:v>
                </c:pt>
                <c:pt idx="153">
                  <c:v>2259.5695762951113</c:v>
                </c:pt>
                <c:pt idx="154">
                  <c:v>2251.5063935200415</c:v>
                </c:pt>
                <c:pt idx="155">
                  <c:v>2272.8083553266288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0D3-4042-BD3D-07743DB057F9}"/>
            </c:ext>
          </c:extLst>
        </c:ser>
        <c:ser>
          <c:idx val="1"/>
          <c:order val="1"/>
          <c:tx>
            <c:strRef>
              <c:f>'SVN-CV-37'!$V$8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0D3-4042-BD3D-07743DB057F9}"/>
            </c:ext>
          </c:extLst>
        </c:ser>
        <c:ser>
          <c:idx val="2"/>
          <c:order val="2"/>
          <c:tx>
            <c:strRef>
              <c:f>'SVN-CV-37'!$W$8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'SVN-CV-37'!$B$9:$B$120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0D3-4042-BD3D-07743DB057F9}"/>
            </c:ext>
          </c:extLst>
        </c:ser>
        <c:axId val="142381056"/>
        <c:axId val="142383360"/>
      </c:scatterChart>
      <c:valAx>
        <c:axId val="1423810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383360"/>
        <c:crosses val="autoZero"/>
        <c:crossBetween val="midCat"/>
      </c:valAx>
      <c:valAx>
        <c:axId val="1423833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3810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'SVN-CV-38'!$H$9:$H$120</c:f>
              <c:numCache>
                <c:formatCode>0</c:formatCode>
                <c:ptCount val="112"/>
                <c:pt idx="1">
                  <c:v>6.9999999999907914</c:v>
                </c:pt>
                <c:pt idx="2">
                  <c:v>-30.600000000006844</c:v>
                </c:pt>
                <c:pt idx="3">
                  <c:v>-60.800000000000409</c:v>
                </c:pt>
                <c:pt idx="4">
                  <c:v>-66.100000000005821</c:v>
                </c:pt>
                <c:pt idx="5">
                  <c:v>-127.09999999999866</c:v>
                </c:pt>
                <c:pt idx="6">
                  <c:v>-148.20000000000277</c:v>
                </c:pt>
                <c:pt idx="7">
                  <c:v>-195.90000000000884</c:v>
                </c:pt>
                <c:pt idx="8">
                  <c:v>-231.00000000000875</c:v>
                </c:pt>
                <c:pt idx="9">
                  <c:v>-231.00000000000875</c:v>
                </c:pt>
                <c:pt idx="10">
                  <c:v>-281.80000000000405</c:v>
                </c:pt>
                <c:pt idx="11">
                  <c:v>-337.29999999999905</c:v>
                </c:pt>
                <c:pt idx="12">
                  <c:v>-356.70000000000357</c:v>
                </c:pt>
                <c:pt idx="13">
                  <c:v>-377.50000000001194</c:v>
                </c:pt>
                <c:pt idx="14">
                  <c:v>-433.400000000006</c:v>
                </c:pt>
                <c:pt idx="15">
                  <c:v>-418.30000000000211</c:v>
                </c:pt>
                <c:pt idx="16">
                  <c:v>-492.10000000000775</c:v>
                </c:pt>
                <c:pt idx="17">
                  <c:v>-458.20000000000505</c:v>
                </c:pt>
                <c:pt idx="18">
                  <c:v>-464.90000000000009</c:v>
                </c:pt>
                <c:pt idx="19">
                  <c:v>-471.60000000000935</c:v>
                </c:pt>
                <c:pt idx="20">
                  <c:v>-475.80000000000666</c:v>
                </c:pt>
                <c:pt idx="21">
                  <c:v>-516.70000000000016</c:v>
                </c:pt>
                <c:pt idx="22">
                  <c:v>-486.29999999999995</c:v>
                </c:pt>
                <c:pt idx="23">
                  <c:v>-590.5000000000058</c:v>
                </c:pt>
                <c:pt idx="24">
                  <c:v>-593.80000000000166</c:v>
                </c:pt>
                <c:pt idx="25">
                  <c:v>-627.09999999999866</c:v>
                </c:pt>
                <c:pt idx="26">
                  <c:v>-612.50000000001137</c:v>
                </c:pt>
                <c:pt idx="27">
                  <c:v>-627.3000000000053</c:v>
                </c:pt>
                <c:pt idx="28">
                  <c:v>-636.00000000000989</c:v>
                </c:pt>
                <c:pt idx="29">
                  <c:v>-691.0000000000025</c:v>
                </c:pt>
                <c:pt idx="30">
                  <c:v>-672.70000000000607</c:v>
                </c:pt>
                <c:pt idx="31">
                  <c:v>-682.8000000000003</c:v>
                </c:pt>
                <c:pt idx="32">
                  <c:v>-651.70000000000528</c:v>
                </c:pt>
                <c:pt idx="33">
                  <c:v>-671.1000000000098</c:v>
                </c:pt>
                <c:pt idx="34">
                  <c:v>-697.50000000000512</c:v>
                </c:pt>
                <c:pt idx="35">
                  <c:v>-666.80000000000916</c:v>
                </c:pt>
                <c:pt idx="36">
                  <c:v>-693.50000000000023</c:v>
                </c:pt>
                <c:pt idx="37">
                  <c:v>-684.40000000001078</c:v>
                </c:pt>
                <c:pt idx="38">
                  <c:v>-658.40000000000032</c:v>
                </c:pt>
                <c:pt idx="39">
                  <c:v>-675.49999999999955</c:v>
                </c:pt>
                <c:pt idx="40">
                  <c:v>-672.300000000007</c:v>
                </c:pt>
                <c:pt idx="41">
                  <c:v>-681.89999999999884</c:v>
                </c:pt>
                <c:pt idx="42">
                  <c:v>-681.40000000001066</c:v>
                </c:pt>
                <c:pt idx="43">
                  <c:v>-670.20000000000834</c:v>
                </c:pt>
                <c:pt idx="44">
                  <c:v>-671.60000000001219</c:v>
                </c:pt>
                <c:pt idx="45">
                  <c:v>-677.40000000000578</c:v>
                </c:pt>
                <c:pt idx="46">
                  <c:v>-683.10000000001025</c:v>
                </c:pt>
                <c:pt idx="47">
                  <c:v>-701.59999999999911</c:v>
                </c:pt>
                <c:pt idx="48">
                  <c:v>-670.00000000000171</c:v>
                </c:pt>
                <c:pt idx="49">
                  <c:v>-720.90000000000032</c:v>
                </c:pt>
                <c:pt idx="50">
                  <c:v>-661.90000000000282</c:v>
                </c:pt>
                <c:pt idx="51">
                  <c:v>-703.40000000000202</c:v>
                </c:pt>
                <c:pt idx="52">
                  <c:v>-672.8999999999985</c:v>
                </c:pt>
                <c:pt idx="53">
                  <c:v>-686.40000000000612</c:v>
                </c:pt>
                <c:pt idx="54">
                  <c:v>-727.69999999999868</c:v>
                </c:pt>
                <c:pt idx="55">
                  <c:v>-684.40000000001078</c:v>
                </c:pt>
                <c:pt idx="56">
                  <c:v>-670.60000000000741</c:v>
                </c:pt>
                <c:pt idx="57">
                  <c:v>-700.50000000000523</c:v>
                </c:pt>
                <c:pt idx="58">
                  <c:v>-721.69999999999845</c:v>
                </c:pt>
                <c:pt idx="59">
                  <c:v>-685.7000000000113</c:v>
                </c:pt>
                <c:pt idx="60">
                  <c:v>-701.80000000000575</c:v>
                </c:pt>
                <c:pt idx="61">
                  <c:v>-721.40000000000271</c:v>
                </c:pt>
                <c:pt idx="62">
                  <c:v>-699.10000000000139</c:v>
                </c:pt>
                <c:pt idx="63">
                  <c:v>-725.50000000001091</c:v>
                </c:pt>
                <c:pt idx="64">
                  <c:v>-721.29999999999939</c:v>
                </c:pt>
                <c:pt idx="65">
                  <c:v>-707.59999999999934</c:v>
                </c:pt>
                <c:pt idx="66">
                  <c:v>-742.69999999999925</c:v>
                </c:pt>
                <c:pt idx="67">
                  <c:v>-705.80000000001064</c:v>
                </c:pt>
                <c:pt idx="68">
                  <c:v>-713.10000000001139</c:v>
                </c:pt>
                <c:pt idx="69">
                  <c:v>-739.00000000000432</c:v>
                </c:pt>
                <c:pt idx="70">
                  <c:v>-712.20000000000994</c:v>
                </c:pt>
                <c:pt idx="71">
                  <c:v>-739.40000000000339</c:v>
                </c:pt>
                <c:pt idx="72">
                  <c:v>-749.70000000000425</c:v>
                </c:pt>
                <c:pt idx="73">
                  <c:v>-708.30000000000837</c:v>
                </c:pt>
                <c:pt idx="74">
                  <c:v>-762.00000000000045</c:v>
                </c:pt>
                <c:pt idx="75">
                  <c:v>-728.00000000000864</c:v>
                </c:pt>
                <c:pt idx="76">
                  <c:v>-780.20000000000778</c:v>
                </c:pt>
                <c:pt idx="77">
                  <c:v>-758.70000000000459</c:v>
                </c:pt>
                <c:pt idx="78">
                  <c:v>-763.60000000001094</c:v>
                </c:pt>
                <c:pt idx="79">
                  <c:v>-748.30000000000041</c:v>
                </c:pt>
                <c:pt idx="80">
                  <c:v>-770.70000000000505</c:v>
                </c:pt>
                <c:pt idx="81">
                  <c:v>-779.90000000001203</c:v>
                </c:pt>
                <c:pt idx="82">
                  <c:v>-805.50000000000921</c:v>
                </c:pt>
                <c:pt idx="83">
                  <c:v>-832.20000000000027</c:v>
                </c:pt>
                <c:pt idx="84">
                  <c:v>-859.60000000000036</c:v>
                </c:pt>
                <c:pt idx="85">
                  <c:v>-852.10000000000719</c:v>
                </c:pt>
                <c:pt idx="86">
                  <c:v>-872.30000000000985</c:v>
                </c:pt>
                <c:pt idx="87">
                  <c:v>-870.00000000000455</c:v>
                </c:pt>
                <c:pt idx="88">
                  <c:v>-897.30000000000132</c:v>
                </c:pt>
                <c:pt idx="89">
                  <c:v>-913.20000000000334</c:v>
                </c:pt>
                <c:pt idx="90">
                  <c:v>-906.30000000000166</c:v>
                </c:pt>
                <c:pt idx="91">
                  <c:v>-919.89999999999839</c:v>
                </c:pt>
                <c:pt idx="92">
                  <c:v>-933.70000000000175</c:v>
                </c:pt>
                <c:pt idx="93">
                  <c:v>-948.19999999999993</c:v>
                </c:pt>
                <c:pt idx="94">
                  <c:v>-971.80000000000177</c:v>
                </c:pt>
                <c:pt idx="95">
                  <c:v>-957.00000000000784</c:v>
                </c:pt>
                <c:pt idx="96">
                  <c:v>-990.80000000000723</c:v>
                </c:pt>
                <c:pt idx="97">
                  <c:v>-952.30000000000814</c:v>
                </c:pt>
                <c:pt idx="98">
                  <c:v>-989.00000000000432</c:v>
                </c:pt>
                <c:pt idx="99">
                  <c:v>-970.80000000001121</c:v>
                </c:pt>
                <c:pt idx="100">
                  <c:v>-1008.8000000000079</c:v>
                </c:pt>
                <c:pt idx="101">
                  <c:v>-991.60000000000537</c:v>
                </c:pt>
                <c:pt idx="102">
                  <c:v>-963.30000000000382</c:v>
                </c:pt>
                <c:pt idx="103">
                  <c:v>-991.90000000000111</c:v>
                </c:pt>
                <c:pt idx="104">
                  <c:v>-996.40000000000839</c:v>
                </c:pt>
                <c:pt idx="105">
                  <c:v>-1015.7999999999987</c:v>
                </c:pt>
                <c:pt idx="106">
                  <c:v>-995.900000000006</c:v>
                </c:pt>
                <c:pt idx="107">
                  <c:v>-758.70000000000459</c:v>
                </c:pt>
                <c:pt idx="108">
                  <c:v>-994.20000000000641</c:v>
                </c:pt>
                <c:pt idx="109">
                  <c:v>-1007.4000000000041</c:v>
                </c:pt>
                <c:pt idx="110">
                  <c:v>-991.90000000000111</c:v>
                </c:pt>
                <c:pt idx="111">
                  <c:v>-1006.2000000000069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1B9-4296-947B-D0A06266EA39}"/>
            </c:ext>
          </c:extLst>
        </c:ser>
        <c:ser>
          <c:idx val="1"/>
          <c:order val="1"/>
          <c:tx>
            <c:strRef>
              <c:f>'SVN-CV-38'!$V$8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1B9-4296-947B-D0A06266EA39}"/>
            </c:ext>
          </c:extLst>
        </c:ser>
        <c:ser>
          <c:idx val="2"/>
          <c:order val="2"/>
          <c:tx>
            <c:strRef>
              <c:f>'SVN-CV-38'!$W$8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1B9-4296-947B-D0A06266EA39}"/>
            </c:ext>
          </c:extLst>
        </c:ser>
        <c:axId val="142763136"/>
        <c:axId val="142765440"/>
      </c:scatterChart>
      <c:valAx>
        <c:axId val="14276313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765440"/>
        <c:crosses val="autoZero"/>
        <c:crossBetween val="midCat"/>
      </c:valAx>
      <c:valAx>
        <c:axId val="14276544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76313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'SVN-CV-38'!$D$9:$D$187</c:f>
              <c:numCache>
                <c:formatCode>0</c:formatCode>
                <c:ptCount val="179"/>
                <c:pt idx="1">
                  <c:v>3.2000000355765224</c:v>
                </c:pt>
                <c:pt idx="2">
                  <c:v>4.8999999999068677</c:v>
                </c:pt>
                <c:pt idx="3">
                  <c:v>10.300000023562461</c:v>
                </c:pt>
                <c:pt idx="4">
                  <c:v>22.000000055413693</c:v>
                </c:pt>
                <c:pt idx="5">
                  <c:v>54.00000000372529</c:v>
                </c:pt>
                <c:pt idx="6">
                  <c:v>57.300000044051558</c:v>
                </c:pt>
                <c:pt idx="7">
                  <c:v>70.20000001648441</c:v>
                </c:pt>
                <c:pt idx="8">
                  <c:v>80.200000025797635</c:v>
                </c:pt>
                <c:pt idx="9">
                  <c:v>80.200000025797635</c:v>
                </c:pt>
                <c:pt idx="10">
                  <c:v>106.30000004312024</c:v>
                </c:pt>
                <c:pt idx="11">
                  <c:v>134.50000004377216</c:v>
                </c:pt>
                <c:pt idx="12">
                  <c:v>141.20000001275912</c:v>
                </c:pt>
                <c:pt idx="13">
                  <c:v>144.40000004833564</c:v>
                </c:pt>
                <c:pt idx="14">
                  <c:v>143.90000002458692</c:v>
                </c:pt>
                <c:pt idx="15">
                  <c:v>151.1000000173226</c:v>
                </c:pt>
                <c:pt idx="16">
                  <c:v>153.20000000065193</c:v>
                </c:pt>
                <c:pt idx="17">
                  <c:v>169.3000000086613</c:v>
                </c:pt>
                <c:pt idx="18">
                  <c:v>170.00000004190952</c:v>
                </c:pt>
                <c:pt idx="19">
                  <c:v>159.29999999934807</c:v>
                </c:pt>
                <c:pt idx="20">
                  <c:v>178.10000001918525</c:v>
                </c:pt>
                <c:pt idx="21">
                  <c:v>182.00000002980232</c:v>
                </c:pt>
                <c:pt idx="22">
                  <c:v>188.80000000353903</c:v>
                </c:pt>
                <c:pt idx="23">
                  <c:v>203.20000004721805</c:v>
                </c:pt>
                <c:pt idx="24">
                  <c:v>222.40000002784654</c:v>
                </c:pt>
                <c:pt idx="25">
                  <c:v>230.60000000987202</c:v>
                </c:pt>
                <c:pt idx="26">
                  <c:v>222.3000000230968</c:v>
                </c:pt>
                <c:pt idx="27">
                  <c:v>234.5000000204891</c:v>
                </c:pt>
                <c:pt idx="28">
                  <c:v>238.40000003110617</c:v>
                </c:pt>
                <c:pt idx="29">
                  <c:v>224.70000002067536</c:v>
                </c:pt>
                <c:pt idx="30">
                  <c:v>220.20000003976747</c:v>
                </c:pt>
                <c:pt idx="31">
                  <c:v>230.80000001937151</c:v>
                </c:pt>
                <c:pt idx="32">
                  <c:v>243.30000003101304</c:v>
                </c:pt>
                <c:pt idx="33">
                  <c:v>248.4000000404194</c:v>
                </c:pt>
                <c:pt idx="34">
                  <c:v>249.70000004395843</c:v>
                </c:pt>
                <c:pt idx="35">
                  <c:v>249.80000004870817</c:v>
                </c:pt>
                <c:pt idx="36">
                  <c:v>248.70000005466864</c:v>
                </c:pt>
                <c:pt idx="37">
                  <c:v>240.20000000018626</c:v>
                </c:pt>
                <c:pt idx="38">
                  <c:v>249.40000002970919</c:v>
                </c:pt>
                <c:pt idx="39">
                  <c:v>257.20000005094334</c:v>
                </c:pt>
                <c:pt idx="40">
                  <c:v>246.29999999888241</c:v>
                </c:pt>
                <c:pt idx="41">
                  <c:v>253.40000004507601</c:v>
                </c:pt>
                <c:pt idx="42">
                  <c:v>238.60000004060566</c:v>
                </c:pt>
                <c:pt idx="43">
                  <c:v>253.80000000586733</c:v>
                </c:pt>
                <c:pt idx="44">
                  <c:v>261.60000002710149</c:v>
                </c:pt>
                <c:pt idx="45">
                  <c:v>264.60000005317852</c:v>
                </c:pt>
                <c:pt idx="46">
                  <c:v>276.40000003157184</c:v>
                </c:pt>
                <c:pt idx="47">
                  <c:v>262.50000001164153</c:v>
                </c:pt>
                <c:pt idx="48">
                  <c:v>271.90000005066395</c:v>
                </c:pt>
                <c:pt idx="49">
                  <c:v>265.70000004721805</c:v>
                </c:pt>
                <c:pt idx="50">
                  <c:v>270.00000001862645</c:v>
                </c:pt>
                <c:pt idx="51">
                  <c:v>260.30000002356246</c:v>
                </c:pt>
                <c:pt idx="52">
                  <c:v>264.90000000922009</c:v>
                </c:pt>
                <c:pt idx="53">
                  <c:v>272.20000000670552</c:v>
                </c:pt>
                <c:pt idx="54">
                  <c:v>277.20000001136214</c:v>
                </c:pt>
                <c:pt idx="55">
                  <c:v>271.70000004116446</c:v>
                </c:pt>
                <c:pt idx="56">
                  <c:v>273.80000002449378</c:v>
                </c:pt>
                <c:pt idx="57">
                  <c:v>271.00000000791624</c:v>
                </c:pt>
                <c:pt idx="58">
                  <c:v>279.80000001844019</c:v>
                </c:pt>
                <c:pt idx="59">
                  <c:v>278.60000001965091</c:v>
                </c:pt>
                <c:pt idx="60">
                  <c:v>281.10000002197921</c:v>
                </c:pt>
                <c:pt idx="61">
                  <c:v>279.10000004339963</c:v>
                </c:pt>
                <c:pt idx="62">
                  <c:v>278.50000001490116</c:v>
                </c:pt>
                <c:pt idx="63">
                  <c:v>268.90000002458692</c:v>
                </c:pt>
                <c:pt idx="64">
                  <c:v>275.20000003278255</c:v>
                </c:pt>
                <c:pt idx="65">
                  <c:v>270.50000004237518</c:v>
                </c:pt>
                <c:pt idx="66">
                  <c:v>273.20000005420297</c:v>
                </c:pt>
                <c:pt idx="67">
                  <c:v>274.10000003874302</c:v>
                </c:pt>
                <c:pt idx="68">
                  <c:v>273.60000001499429</c:v>
                </c:pt>
                <c:pt idx="69">
                  <c:v>288.80000003846362</c:v>
                </c:pt>
                <c:pt idx="70">
                  <c:v>287.00000001117587</c:v>
                </c:pt>
                <c:pt idx="71">
                  <c:v>283.10000000055879</c:v>
                </c:pt>
                <c:pt idx="72">
                  <c:v>287.10000001592562</c:v>
                </c:pt>
                <c:pt idx="73">
                  <c:v>280.90000001247972</c:v>
                </c:pt>
                <c:pt idx="74">
                  <c:v>285.70000000763685</c:v>
                </c:pt>
                <c:pt idx="75">
                  <c:v>281.80000005522743</c:v>
                </c:pt>
                <c:pt idx="76">
                  <c:v>292.10000002058223</c:v>
                </c:pt>
                <c:pt idx="77">
                  <c:v>292.20000002533197</c:v>
                </c:pt>
                <c:pt idx="78">
                  <c:v>298.90000005252659</c:v>
                </c:pt>
                <c:pt idx="79">
                  <c:v>311.80000002495944</c:v>
                </c:pt>
                <c:pt idx="80">
                  <c:v>310.60000002617016</c:v>
                </c:pt>
                <c:pt idx="81">
                  <c:v>323.70000000810251</c:v>
                </c:pt>
                <c:pt idx="82">
                  <c:v>322.40000000456348</c:v>
                </c:pt>
                <c:pt idx="83">
                  <c:v>338.10000005178154</c:v>
                </c:pt>
                <c:pt idx="84">
                  <c:v>371.40000000363216</c:v>
                </c:pt>
                <c:pt idx="85">
                  <c:v>344.00000004097819</c:v>
                </c:pt>
                <c:pt idx="86">
                  <c:v>350.20000004442409</c:v>
                </c:pt>
                <c:pt idx="87">
                  <c:v>356.20000003837049</c:v>
                </c:pt>
                <c:pt idx="88">
                  <c:v>363.00000001210719</c:v>
                </c:pt>
                <c:pt idx="89">
                  <c:v>375.40000001899898</c:v>
                </c:pt>
                <c:pt idx="90">
                  <c:v>377.40000005578622</c:v>
                </c:pt>
                <c:pt idx="91">
                  <c:v>347.90000005159527</c:v>
                </c:pt>
                <c:pt idx="92">
                  <c:v>396.60000003641471</c:v>
                </c:pt>
                <c:pt idx="93">
                  <c:v>385.50000003306195</c:v>
                </c:pt>
                <c:pt idx="94">
                  <c:v>384.90000000456348</c:v>
                </c:pt>
                <c:pt idx="95">
                  <c:v>389.60000005317852</c:v>
                </c:pt>
                <c:pt idx="96">
                  <c:v>404.6000000089407</c:v>
                </c:pt>
                <c:pt idx="97">
                  <c:v>408.00000005401671</c:v>
                </c:pt>
                <c:pt idx="98">
                  <c:v>407.60000003501773</c:v>
                </c:pt>
                <c:pt idx="99">
                  <c:v>402.10000000661239</c:v>
                </c:pt>
                <c:pt idx="100">
                  <c:v>403.0000000493601</c:v>
                </c:pt>
                <c:pt idx="101">
                  <c:v>409.70000001834705</c:v>
                </c:pt>
                <c:pt idx="102">
                  <c:v>414.19999999925494</c:v>
                </c:pt>
                <c:pt idx="103">
                  <c:v>412.60000003967434</c:v>
                </c:pt>
                <c:pt idx="104">
                  <c:v>410.40000005159527</c:v>
                </c:pt>
                <c:pt idx="105">
                  <c:v>424.30000001331791</c:v>
                </c:pt>
                <c:pt idx="106">
                  <c:v>422.70000005373731</c:v>
                </c:pt>
                <c:pt idx="107">
                  <c:v>292.20000002533197</c:v>
                </c:pt>
                <c:pt idx="108">
                  <c:v>425.40000000735745</c:v>
                </c:pt>
                <c:pt idx="109">
                  <c:v>430.50000001676381</c:v>
                </c:pt>
                <c:pt idx="110">
                  <c:v>441.1000000545755</c:v>
                </c:pt>
                <c:pt idx="111">
                  <c:v>431.20000005001202</c:v>
                </c:pt>
                <c:pt idx="112">
                  <c:v>422.20000002998859</c:v>
                </c:pt>
                <c:pt idx="113">
                  <c:v>439.30000002728775</c:v>
                </c:pt>
                <c:pt idx="114">
                  <c:v>424.40000001806766</c:v>
                </c:pt>
                <c:pt idx="115">
                  <c:v>444.40000003669411</c:v>
                </c:pt>
                <c:pt idx="116">
                  <c:v>451.10000000568107</c:v>
                </c:pt>
                <c:pt idx="117">
                  <c:v>476.80000000400469</c:v>
                </c:pt>
                <c:pt idx="118">
                  <c:v>485.80000002402812</c:v>
                </c:pt>
                <c:pt idx="119">
                  <c:v>478.20000001229346</c:v>
                </c:pt>
                <c:pt idx="120">
                  <c:v>497.80000001192093</c:v>
                </c:pt>
                <c:pt idx="121">
                  <c:v>505.40000002365559</c:v>
                </c:pt>
                <c:pt idx="122">
                  <c:v>504.30000002961606</c:v>
                </c:pt>
                <c:pt idx="123">
                  <c:v>502.50000000232831</c:v>
                </c:pt>
                <c:pt idx="124">
                  <c:v>508.7000000057742</c:v>
                </c:pt>
                <c:pt idx="125">
                  <c:v>515.40000003296882</c:v>
                </c:pt>
                <c:pt idx="126">
                  <c:v>518.60000001033768</c:v>
                </c:pt>
                <c:pt idx="127">
                  <c:v>528.90000003390014</c:v>
                </c:pt>
                <c:pt idx="128">
                  <c:v>533.50000001955777</c:v>
                </c:pt>
                <c:pt idx="129">
                  <c:v>532.90000004926696</c:v>
                </c:pt>
                <c:pt idx="130">
                  <c:v>542.40000003483146</c:v>
                </c:pt>
                <c:pt idx="131">
                  <c:v>541.10000003129244</c:v>
                </c:pt>
                <c:pt idx="132">
                  <c:v>544.50000001816079</c:v>
                </c:pt>
                <c:pt idx="133">
                  <c:v>548.00000000977889</c:v>
                </c:pt>
                <c:pt idx="134">
                  <c:v>544.09999999916181</c:v>
                </c:pt>
                <c:pt idx="135">
                  <c:v>558.2000000285916</c:v>
                </c:pt>
                <c:pt idx="136">
                  <c:v>563.80000000353903</c:v>
                </c:pt>
                <c:pt idx="137">
                  <c:v>579.40000004600734</c:v>
                </c:pt>
                <c:pt idx="138">
                  <c:v>602.70000004675239</c:v>
                </c:pt>
                <c:pt idx="139">
                  <c:v>598.80000003613532</c:v>
                </c:pt>
                <c:pt idx="140">
                  <c:v>614.10000000614673</c:v>
                </c:pt>
                <c:pt idx="141">
                  <c:v>634.70000005327165</c:v>
                </c:pt>
                <c:pt idx="142">
                  <c:v>643.70000001508743</c:v>
                </c:pt>
                <c:pt idx="143">
                  <c:v>654.50000000419095</c:v>
                </c:pt>
                <c:pt idx="144">
                  <c:v>634.70000005327165</c:v>
                </c:pt>
                <c:pt idx="145">
                  <c:v>687.00000003445894</c:v>
                </c:pt>
                <c:pt idx="146">
                  <c:v>664.30000000400469</c:v>
                </c:pt>
                <c:pt idx="147">
                  <c:v>653.90000003390014</c:v>
                </c:pt>
                <c:pt idx="148">
                  <c:v>674.5000000228174</c:v>
                </c:pt>
                <c:pt idx="149">
                  <c:v>680.50000001676381</c:v>
                </c:pt>
                <c:pt idx="150">
                  <c:v>676.90000002039596</c:v>
                </c:pt>
                <c:pt idx="151">
                  <c:v>683.70000005234033</c:v>
                </c:pt>
                <c:pt idx="152">
                  <c:v>680.50000001676381</c:v>
                </c:pt>
                <c:pt idx="153">
                  <c:v>704.40000004600734</c:v>
                </c:pt>
                <c:pt idx="154">
                  <c:v>700.40000003064051</c:v>
                </c:pt>
                <c:pt idx="155">
                  <c:v>693.70000000344589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1F3-4BB4-AD73-EE51D00BB520}"/>
            </c:ext>
          </c:extLst>
        </c:ser>
        <c:ser>
          <c:idx val="1"/>
          <c:order val="1"/>
          <c:tx>
            <c:strRef>
              <c:f>'SVN-CV-38'!$V$8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1F3-4BB4-AD73-EE51D00BB520}"/>
            </c:ext>
          </c:extLst>
        </c:ser>
        <c:ser>
          <c:idx val="2"/>
          <c:order val="2"/>
          <c:tx>
            <c:strRef>
              <c:f>'SVN-CV-38'!$W$8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1F3-4BB4-AD73-EE51D00BB520}"/>
            </c:ext>
          </c:extLst>
        </c:ser>
        <c:axId val="142292864"/>
        <c:axId val="142303232"/>
      </c:scatterChart>
      <c:valAx>
        <c:axId val="1422928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303232"/>
        <c:crosses val="autoZero"/>
        <c:crossBetween val="midCat"/>
      </c:valAx>
      <c:valAx>
        <c:axId val="14230323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29286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'SVN-CV-38'!$F$9:$F$120</c:f>
              <c:numCache>
                <c:formatCode>0</c:formatCode>
                <c:ptCount val="112"/>
                <c:pt idx="1">
                  <c:v>18.000000156462193</c:v>
                </c:pt>
                <c:pt idx="2">
                  <c:v>6.0000000521540642</c:v>
                </c:pt>
                <c:pt idx="3">
                  <c:v>-18.000000156462193</c:v>
                </c:pt>
                <c:pt idx="4">
                  <c:v>10.999999940395355</c:v>
                </c:pt>
                <c:pt idx="5">
                  <c:v>49.999999813735485</c:v>
                </c:pt>
                <c:pt idx="6">
                  <c:v>10.999999940395355</c:v>
                </c:pt>
                <c:pt idx="7">
                  <c:v>-20.999999716877937</c:v>
                </c:pt>
                <c:pt idx="8">
                  <c:v>-4.999999888241291</c:v>
                </c:pt>
                <c:pt idx="9">
                  <c:v>-4.6999994665384293</c:v>
                </c:pt>
                <c:pt idx="10">
                  <c:v>-9.9999997764825821</c:v>
                </c:pt>
                <c:pt idx="11">
                  <c:v>-38.99999987334013</c:v>
                </c:pt>
                <c:pt idx="12">
                  <c:v>-24.000000208616257</c:v>
                </c:pt>
                <c:pt idx="13">
                  <c:v>-44.999999925494194</c:v>
                </c:pt>
                <c:pt idx="14">
                  <c:v>-75.000000186264515</c:v>
                </c:pt>
                <c:pt idx="15">
                  <c:v>-64.999999478459358</c:v>
                </c:pt>
                <c:pt idx="16">
                  <c:v>-97.599999979138374</c:v>
                </c:pt>
                <c:pt idx="17">
                  <c:v>-25.999999605119228</c:v>
                </c:pt>
                <c:pt idx="18">
                  <c:v>-49.999999813735485</c:v>
                </c:pt>
                <c:pt idx="19">
                  <c:v>-121.99999950826168</c:v>
                </c:pt>
                <c:pt idx="20">
                  <c:v>-41.999999433755875</c:v>
                </c:pt>
                <c:pt idx="21">
                  <c:v>-50.999999977648258</c:v>
                </c:pt>
                <c:pt idx="22">
                  <c:v>-36.999999545514584</c:v>
                </c:pt>
                <c:pt idx="23">
                  <c:v>-110.99999956786633</c:v>
                </c:pt>
                <c:pt idx="24">
                  <c:v>-29.000000096857548</c:v>
                </c:pt>
                <c:pt idx="25">
                  <c:v>-23.000000044703484</c:v>
                </c:pt>
                <c:pt idx="26">
                  <c:v>-67.999999970197678</c:v>
                </c:pt>
                <c:pt idx="27">
                  <c:v>-43.999999761581421</c:v>
                </c:pt>
                <c:pt idx="28">
                  <c:v>-36.999999545514584</c:v>
                </c:pt>
                <c:pt idx="29">
                  <c:v>-146.99999988079071</c:v>
                </c:pt>
                <c:pt idx="30">
                  <c:v>-160.00000014901161</c:v>
                </c:pt>
                <c:pt idx="31">
                  <c:v>-137.00000010430813</c:v>
                </c:pt>
                <c:pt idx="32">
                  <c:v>-75.000000186264515</c:v>
                </c:pt>
                <c:pt idx="33">
                  <c:v>-60.99999975413084</c:v>
                </c:pt>
                <c:pt idx="34">
                  <c:v>-41.999999433755875</c:v>
                </c:pt>
                <c:pt idx="35">
                  <c:v>-67.999999970197678</c:v>
                </c:pt>
                <c:pt idx="36">
                  <c:v>-69.999999366700649</c:v>
                </c:pt>
                <c:pt idx="37">
                  <c:v>-123.99999983608723</c:v>
                </c:pt>
                <c:pt idx="38">
                  <c:v>-58.000000193715096</c:v>
                </c:pt>
                <c:pt idx="39">
                  <c:v>-21.99999988079071</c:v>
                </c:pt>
                <c:pt idx="40">
                  <c:v>-86.00000012665987</c:v>
                </c:pt>
                <c:pt idx="41">
                  <c:v>-74.000000022351742</c:v>
                </c:pt>
                <c:pt idx="42">
                  <c:v>-130.9000002220273</c:v>
                </c:pt>
                <c:pt idx="43">
                  <c:v>-74.000000022351742</c:v>
                </c:pt>
                <c:pt idx="44">
                  <c:v>-18.999999389052391</c:v>
                </c:pt>
                <c:pt idx="45">
                  <c:v>-13.9999995008111</c:v>
                </c:pt>
                <c:pt idx="46">
                  <c:v>27.999999932944775</c:v>
                </c:pt>
                <c:pt idx="47">
                  <c:v>-69.000000134110451</c:v>
                </c:pt>
                <c:pt idx="48">
                  <c:v>-6.0000000521540642</c:v>
                </c:pt>
                <c:pt idx="49">
                  <c:v>-55.999999865889549</c:v>
                </c:pt>
                <c:pt idx="50">
                  <c:v>-29.999999329447746</c:v>
                </c:pt>
                <c:pt idx="51">
                  <c:v>-98.999999463558197</c:v>
                </c:pt>
                <c:pt idx="52">
                  <c:v>-54.999999701976776</c:v>
                </c:pt>
                <c:pt idx="53">
                  <c:v>-18.000000156462193</c:v>
                </c:pt>
                <c:pt idx="54">
                  <c:v>0</c:v>
                </c:pt>
                <c:pt idx="55">
                  <c:v>-38.99999987334013</c:v>
                </c:pt>
                <c:pt idx="56">
                  <c:v>-23.000000044703484</c:v>
                </c:pt>
                <c:pt idx="57">
                  <c:v>-60.99999975413084</c:v>
                </c:pt>
                <c:pt idx="58">
                  <c:v>-40.000000037252903</c:v>
                </c:pt>
                <c:pt idx="59">
                  <c:v>-32.999999821186066</c:v>
                </c:pt>
                <c:pt idx="60">
                  <c:v>-43.999999761581421</c:v>
                </c:pt>
                <c:pt idx="61">
                  <c:v>-23.000000044703484</c:v>
                </c:pt>
                <c:pt idx="62">
                  <c:v>-32.899999991059303</c:v>
                </c:pt>
                <c:pt idx="63">
                  <c:v>-79.499999992549419</c:v>
                </c:pt>
                <c:pt idx="64">
                  <c:v>-56.299999356269836</c:v>
                </c:pt>
                <c:pt idx="65">
                  <c:v>-88.999999687075615</c:v>
                </c:pt>
                <c:pt idx="66">
                  <c:v>-92.89999958127737</c:v>
                </c:pt>
                <c:pt idx="67">
                  <c:v>-82.799999974668026</c:v>
                </c:pt>
                <c:pt idx="68">
                  <c:v>-93.299999833106995</c:v>
                </c:pt>
                <c:pt idx="69">
                  <c:v>-43.30000001937151</c:v>
                </c:pt>
                <c:pt idx="70">
                  <c:v>-49.399999901652336</c:v>
                </c:pt>
                <c:pt idx="71">
                  <c:v>-59.599999338388443</c:v>
                </c:pt>
                <c:pt idx="72">
                  <c:v>-68.299999460577965</c:v>
                </c:pt>
                <c:pt idx="73">
                  <c:v>-91.59999992698431</c:v>
                </c:pt>
                <c:pt idx="74">
                  <c:v>-97.099999897181988</c:v>
                </c:pt>
                <c:pt idx="75">
                  <c:v>-122.49999959021807</c:v>
                </c:pt>
                <c:pt idx="76">
                  <c:v>-103.00000011920929</c:v>
                </c:pt>
                <c:pt idx="77">
                  <c:v>-103.39999943971634</c:v>
                </c:pt>
                <c:pt idx="78">
                  <c:v>-97.799999639391899</c:v>
                </c:pt>
                <c:pt idx="79">
                  <c:v>-38.599999621510506</c:v>
                </c:pt>
                <c:pt idx="80">
                  <c:v>-64.699999988079071</c:v>
                </c:pt>
                <c:pt idx="81">
                  <c:v>-39.900000207126141</c:v>
                </c:pt>
                <c:pt idx="82">
                  <c:v>-62.299999408423901</c:v>
                </c:pt>
                <c:pt idx="83">
                  <c:v>-24.79999978095293</c:v>
                </c:pt>
                <c:pt idx="84">
                  <c:v>114.90000039339066</c:v>
                </c:pt>
                <c:pt idx="85">
                  <c:v>-69.3999994546175</c:v>
                </c:pt>
                <c:pt idx="86">
                  <c:v>-70.799999870359898</c:v>
                </c:pt>
                <c:pt idx="87">
                  <c:v>-70.299999788403511</c:v>
                </c:pt>
                <c:pt idx="88">
                  <c:v>-57.899999432265759</c:v>
                </c:pt>
                <c:pt idx="89">
                  <c:v>-9.9999997764825821</c:v>
                </c:pt>
                <c:pt idx="90">
                  <c:v>-16.79999940097332</c:v>
                </c:pt>
                <c:pt idx="91">
                  <c:v>-198.29999934881926</c:v>
                </c:pt>
                <c:pt idx="92">
                  <c:v>-2.9999995604157448</c:v>
                </c:pt>
                <c:pt idx="93">
                  <c:v>-71.299999952316284</c:v>
                </c:pt>
                <c:pt idx="94">
                  <c:v>-102.5000000372529</c:v>
                </c:pt>
                <c:pt idx="95">
                  <c:v>-83.300000056624413</c:v>
                </c:pt>
                <c:pt idx="96">
                  <c:v>-38.199999369680882</c:v>
                </c:pt>
                <c:pt idx="97">
                  <c:v>-17.500000074505806</c:v>
                </c:pt>
                <c:pt idx="98">
                  <c:v>-55.499999783933163</c:v>
                </c:pt>
                <c:pt idx="99">
                  <c:v>-55.699999444186687</c:v>
                </c:pt>
                <c:pt idx="100">
                  <c:v>-80.199999734759331</c:v>
                </c:pt>
                <c:pt idx="101">
                  <c:v>-49.699999392032623</c:v>
                </c:pt>
                <c:pt idx="102">
                  <c:v>-39.099999703466892</c:v>
                </c:pt>
                <c:pt idx="103">
                  <c:v>-61.900000087916851</c:v>
                </c:pt>
                <c:pt idx="104">
                  <c:v>-86.600000038743019</c:v>
                </c:pt>
                <c:pt idx="105">
                  <c:v>-31.700000166893005</c:v>
                </c:pt>
                <c:pt idx="106">
                  <c:v>-53.399999625980854</c:v>
                </c:pt>
                <c:pt idx="107">
                  <c:v>-103.39999943971634</c:v>
                </c:pt>
                <c:pt idx="108">
                  <c:v>-64.600000157952309</c:v>
                </c:pt>
                <c:pt idx="109">
                  <c:v>-42.200000025331974</c:v>
                </c:pt>
                <c:pt idx="110">
                  <c:v>8.8999997824430466</c:v>
                </c:pt>
                <c:pt idx="111">
                  <c:v>-41.100000031292439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6E3-4659-9F36-C15519268312}"/>
            </c:ext>
          </c:extLst>
        </c:ser>
        <c:ser>
          <c:idx val="1"/>
          <c:order val="1"/>
          <c:tx>
            <c:strRef>
              <c:f>'SVN-CV-38'!$V$8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6E3-4659-9F36-C15519268312}"/>
            </c:ext>
          </c:extLst>
        </c:ser>
        <c:ser>
          <c:idx val="2"/>
          <c:order val="2"/>
          <c:tx>
            <c:strRef>
              <c:f>'SVN-CV-38'!$W$8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6E3-4659-9F36-C15519268312}"/>
            </c:ext>
          </c:extLst>
        </c:ser>
        <c:axId val="142821248"/>
        <c:axId val="142848384"/>
      </c:scatterChart>
      <c:valAx>
        <c:axId val="1428212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848384"/>
        <c:crosses val="autoZero"/>
        <c:crossBetween val="midCat"/>
      </c:valAx>
      <c:valAx>
        <c:axId val="14284838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82124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19.576516693737926</c:v>
                </c:pt>
                <c:pt idx="2">
                  <c:v>31.565329091035228</c:v>
                </c:pt>
                <c:pt idx="3">
                  <c:v>64.239629560872132</c:v>
                </c:pt>
                <c:pt idx="4">
                  <c:v>70.528079522468701</c:v>
                </c:pt>
                <c:pt idx="5">
                  <c:v>146.86868278082821</c:v>
                </c:pt>
                <c:pt idx="6">
                  <c:v>159.27187449056356</c:v>
                </c:pt>
                <c:pt idx="7">
                  <c:v>209.15508597790958</c:v>
                </c:pt>
                <c:pt idx="8">
                  <c:v>244.57726796050446</c:v>
                </c:pt>
                <c:pt idx="9">
                  <c:v>244.57131883998059</c:v>
                </c:pt>
                <c:pt idx="10">
                  <c:v>301.34851916792172</c:v>
                </c:pt>
                <c:pt idx="11">
                  <c:v>365.21574446057849</c:v>
                </c:pt>
                <c:pt idx="12">
                  <c:v>384.38044957258074</c:v>
                </c:pt>
                <c:pt idx="13">
                  <c:v>406.67260788902769</c:v>
                </c:pt>
                <c:pt idx="14">
                  <c:v>462.78263800084483</c:v>
                </c:pt>
                <c:pt idx="15">
                  <c:v>449.47869797959987</c:v>
                </c:pt>
                <c:pt idx="16">
                  <c:v>524.55544034557033</c:v>
                </c:pt>
                <c:pt idx="17">
                  <c:v>489.16840656608593</c:v>
                </c:pt>
                <c:pt idx="18">
                  <c:v>497.52588876924074</c:v>
                </c:pt>
                <c:pt idx="19">
                  <c:v>512.51053635980691</c:v>
                </c:pt>
                <c:pt idx="20">
                  <c:v>509.77372427310883</c:v>
                </c:pt>
                <c:pt idx="21">
                  <c:v>550.18532333075586</c:v>
                </c:pt>
                <c:pt idx="22">
                  <c:v>522.97431100170149</c:v>
                </c:pt>
                <c:pt idx="23">
                  <c:v>634.27240987076095</c:v>
                </c:pt>
                <c:pt idx="24">
                  <c:v>634.74498817872188</c:v>
                </c:pt>
                <c:pt idx="25">
                  <c:v>668.55049921947386</c:v>
                </c:pt>
                <c:pt idx="26">
                  <c:v>655.13169668871137</c:v>
                </c:pt>
                <c:pt idx="27">
                  <c:v>671.14196708940449</c:v>
                </c:pt>
                <c:pt idx="28">
                  <c:v>680.22022902969604</c:v>
                </c:pt>
                <c:pt idx="29">
                  <c:v>741.33669137190782</c:v>
                </c:pt>
                <c:pt idx="30">
                  <c:v>725.68128683686302</c:v>
                </c:pt>
                <c:pt idx="31">
                  <c:v>733.65760408893925</c:v>
                </c:pt>
                <c:pt idx="32">
                  <c:v>699.66619186797755</c:v>
                </c:pt>
                <c:pt idx="33">
                  <c:v>718.19131851484917</c:v>
                </c:pt>
                <c:pt idx="34">
                  <c:v>742.03796397111341</c:v>
                </c:pt>
                <c:pt idx="35">
                  <c:v>715.2945407454846</c:v>
                </c:pt>
                <c:pt idx="36">
                  <c:v>740.06347020950204</c:v>
                </c:pt>
                <c:pt idx="37">
                  <c:v>735.85012058125926</c:v>
                </c:pt>
                <c:pt idx="38">
                  <c:v>706.43819265190518</c:v>
                </c:pt>
                <c:pt idx="39">
                  <c:v>723.14320160045713</c:v>
                </c:pt>
                <c:pt idx="40">
                  <c:v>721.14282914083276</c:v>
                </c:pt>
                <c:pt idx="41">
                  <c:v>731.21485900257187</c:v>
                </c:pt>
                <c:pt idx="42">
                  <c:v>733.73750761257816</c:v>
                </c:pt>
                <c:pt idx="43">
                  <c:v>720.45713266390635</c:v>
                </c:pt>
                <c:pt idx="44">
                  <c:v>721.00077669235543</c:v>
                </c:pt>
                <c:pt idx="45">
                  <c:v>727.37880091062084</c:v>
                </c:pt>
                <c:pt idx="46">
                  <c:v>737.43241725171788</c:v>
                </c:pt>
                <c:pt idx="47">
                  <c:v>752.26977210613597</c:v>
                </c:pt>
                <c:pt idx="48">
                  <c:v>723.09446825997725</c:v>
                </c:pt>
                <c:pt idx="49">
                  <c:v>770.34362463128866</c:v>
                </c:pt>
                <c:pt idx="50">
                  <c:v>715.47998572275162</c:v>
                </c:pt>
                <c:pt idx="51">
                  <c:v>756.52405771796441</c:v>
                </c:pt>
                <c:pt idx="52">
                  <c:v>725.25265940367308</c:v>
                </c:pt>
                <c:pt idx="53">
                  <c:v>738.62155398369703</c:v>
                </c:pt>
                <c:pt idx="54">
                  <c:v>778.70862972378654</c:v>
                </c:pt>
                <c:pt idx="55">
                  <c:v>737.39083938743374</c:v>
                </c:pt>
                <c:pt idx="56">
                  <c:v>724.7066993035728</c:v>
                </c:pt>
                <c:pt idx="57">
                  <c:v>753.56635406200417</c:v>
                </c:pt>
                <c:pt idx="58">
                  <c:v>775.07349974908641</c:v>
                </c:pt>
                <c:pt idx="59">
                  <c:v>740.87208747472948</c:v>
                </c:pt>
                <c:pt idx="60">
                  <c:v>757.28227893658254</c:v>
                </c:pt>
                <c:pt idx="61">
                  <c:v>773.84996609568054</c:v>
                </c:pt>
                <c:pt idx="62">
                  <c:v>753.24993860452025</c:v>
                </c:pt>
                <c:pt idx="63">
                  <c:v>777.80313062628773</c:v>
                </c:pt>
                <c:pt idx="64">
                  <c:v>774.0661599279216</c:v>
                </c:pt>
                <c:pt idx="65">
                  <c:v>762.75094884714724</c:v>
                </c:pt>
                <c:pt idx="66">
                  <c:v>796.78851645327859</c:v>
                </c:pt>
                <c:pt idx="67">
                  <c:v>761.66940992602485</c:v>
                </c:pt>
                <c:pt idx="68">
                  <c:v>769.46309851550313</c:v>
                </c:pt>
                <c:pt idx="69">
                  <c:v>794.60765791924041</c:v>
                </c:pt>
                <c:pt idx="70">
                  <c:v>769.44018610721935</c:v>
                </c:pt>
                <c:pt idx="71">
                  <c:v>793.98370885142049</c:v>
                </c:pt>
                <c:pt idx="72">
                  <c:v>805.69311151049681</c:v>
                </c:pt>
                <c:pt idx="73">
                  <c:v>767.45309954006086</c:v>
                </c:pt>
                <c:pt idx="74">
                  <c:v>819.57116834622548</c:v>
                </c:pt>
                <c:pt idx="75">
                  <c:v>790.19079337255141</c:v>
                </c:pt>
                <c:pt idx="76">
                  <c:v>839.43043192190339</c:v>
                </c:pt>
                <c:pt idx="77">
                  <c:v>819.57189428319487</c:v>
                </c:pt>
                <c:pt idx="78">
                  <c:v>825.82746985122878</c:v>
                </c:pt>
                <c:pt idx="79">
                  <c:v>811.57999604866188</c:v>
                </c:pt>
                <c:pt idx="80">
                  <c:v>833.44882267282742</c:v>
                </c:pt>
                <c:pt idx="81">
                  <c:v>845.35064323734503</c:v>
                </c:pt>
                <c:pt idx="82">
                  <c:v>869.85820679536448</c:v>
                </c:pt>
                <c:pt idx="83">
                  <c:v>898.60085133731673</c:v>
                </c:pt>
                <c:pt idx="84">
                  <c:v>943.42574169517957</c:v>
                </c:pt>
                <c:pt idx="85">
                  <c:v>921.53500744817404</c:v>
                </c:pt>
                <c:pt idx="86">
                  <c:v>942.63458986649471</c:v>
                </c:pt>
                <c:pt idx="87">
                  <c:v>942.71975156861572</c:v>
                </c:pt>
                <c:pt idx="88">
                  <c:v>969.67453299705073</c:v>
                </c:pt>
                <c:pt idx="89">
                  <c:v>987.40032408836089</c:v>
                </c:pt>
                <c:pt idx="90">
                  <c:v>981.88221799866767</c:v>
                </c:pt>
                <c:pt idx="91">
                  <c:v>1003.2812715174338</c:v>
                </c:pt>
                <c:pt idx="92">
                  <c:v>1014.4438131440548</c:v>
                </c:pt>
                <c:pt idx="93">
                  <c:v>1026.0493068165345</c:v>
                </c:pt>
                <c:pt idx="94">
                  <c:v>1050.2616340756017</c:v>
                </c:pt>
                <c:pt idx="95">
                  <c:v>1036.6176006854628</c:v>
                </c:pt>
                <c:pt idx="96">
                  <c:v>1070.908511479432</c:v>
                </c:pt>
                <c:pt idx="97">
                  <c:v>1036.1686832010996</c:v>
                </c:pt>
                <c:pt idx="98">
                  <c:v>1071.1391179508719</c:v>
                </c:pt>
                <c:pt idx="99">
                  <c:v>1052.2545034084776</c:v>
                </c:pt>
                <c:pt idx="100">
                  <c:v>1089.2742905243176</c:v>
                </c:pt>
                <c:pt idx="101">
                  <c:v>1074.0552778859253</c:v>
                </c:pt>
                <c:pt idx="102">
                  <c:v>1049.3032640643987</c:v>
                </c:pt>
                <c:pt idx="103">
                  <c:v>1076.0743376010903</c:v>
                </c:pt>
                <c:pt idx="104">
                  <c:v>1081.0831050613438</c:v>
                </c:pt>
                <c:pt idx="105">
                  <c:v>1101.310591986602</c:v>
                </c:pt>
                <c:pt idx="106">
                  <c:v>1083.209887328165</c:v>
                </c:pt>
                <c:pt idx="107">
                  <c:v>819.57189428319487</c:v>
                </c:pt>
                <c:pt idx="108">
                  <c:v>1083.3152634513556</c:v>
                </c:pt>
                <c:pt idx="109">
                  <c:v>1096.3420314922619</c:v>
                </c:pt>
                <c:pt idx="110">
                  <c:v>1085.5938605409835</c:v>
                </c:pt>
                <c:pt idx="111">
                  <c:v>1095.4729983188615</c:v>
                </c:pt>
                <c:pt idx="112">
                  <c:v>1127.9628628727285</c:v>
                </c:pt>
                <c:pt idx="113">
                  <c:v>1104.3267858729996</c:v>
                </c:pt>
                <c:pt idx="114">
                  <c:v>1131.7372883614335</c:v>
                </c:pt>
                <c:pt idx="115">
                  <c:v>1119.711507499997</c:v>
                </c:pt>
                <c:pt idx="116">
                  <c:v>1142.9321108290524</c:v>
                </c:pt>
                <c:pt idx="117">
                  <c:v>1200.5253558420873</c:v>
                </c:pt>
                <c:pt idx="118">
                  <c:v>1211.5771581017323</c:v>
                </c:pt>
                <c:pt idx="119">
                  <c:v>1228.1647486831359</c:v>
                </c:pt>
                <c:pt idx="120">
                  <c:v>1244.4974246571335</c:v>
                </c:pt>
                <c:pt idx="121">
                  <c:v>1256.0374556604568</c:v>
                </c:pt>
                <c:pt idx="122">
                  <c:v>1294.2989569778247</c:v>
                </c:pt>
                <c:pt idx="123">
                  <c:v>1259.4949662203344</c:v>
                </c:pt>
                <c:pt idx="124">
                  <c:v>1313.6910671917278</c:v>
                </c:pt>
                <c:pt idx="125">
                  <c:v>1286.9253785636085</c:v>
                </c:pt>
                <c:pt idx="126">
                  <c:v>1321.8044825246125</c:v>
                </c:pt>
                <c:pt idx="127">
                  <c:v>1304.1795160246379</c:v>
                </c:pt>
                <c:pt idx="128">
                  <c:v>1317.0919064364905</c:v>
                </c:pt>
                <c:pt idx="129">
                  <c:v>1313.9005517962912</c:v>
                </c:pt>
                <c:pt idx="130">
                  <c:v>1318.9741657916188</c:v>
                </c:pt>
                <c:pt idx="131">
                  <c:v>1323.9646558864124</c:v>
                </c:pt>
                <c:pt idx="132">
                  <c:v>1320.1237631418978</c:v>
                </c:pt>
                <c:pt idx="133">
                  <c:v>1321.0271912457724</c:v>
                </c:pt>
                <c:pt idx="134">
                  <c:v>1320.9261712940793</c:v>
                </c:pt>
                <c:pt idx="135">
                  <c:v>1335.282116268665</c:v>
                </c:pt>
                <c:pt idx="136">
                  <c:v>1368.4374044859183</c:v>
                </c:pt>
                <c:pt idx="137">
                  <c:v>1417.8249433716617</c:v>
                </c:pt>
                <c:pt idx="138">
                  <c:v>1429.7366680869886</c:v>
                </c:pt>
                <c:pt idx="139">
                  <c:v>1467.1652735887101</c:v>
                </c:pt>
                <c:pt idx="140">
                  <c:v>1479.3588273360817</c:v>
                </c:pt>
                <c:pt idx="141">
                  <c:v>1517.3501837280878</c:v>
                </c:pt>
                <c:pt idx="142">
                  <c:v>1519.6782587251498</c:v>
                </c:pt>
                <c:pt idx="143">
                  <c:v>1598.4721392670624</c:v>
                </c:pt>
                <c:pt idx="144">
                  <c:v>1517.3501837280878</c:v>
                </c:pt>
                <c:pt idx="145">
                  <c:v>1593.9902572217673</c:v>
                </c:pt>
                <c:pt idx="146">
                  <c:v>1618.9877763625132</c:v>
                </c:pt>
                <c:pt idx="147">
                  <c:v>1589.6674683970427</c:v>
                </c:pt>
                <c:pt idx="148">
                  <c:v>1628.7921475816559</c:v>
                </c:pt>
                <c:pt idx="149">
                  <c:v>1601.0698766851879</c:v>
                </c:pt>
                <c:pt idx="150">
                  <c:v>1637.8992826205724</c:v>
                </c:pt>
                <c:pt idx="151">
                  <c:v>1621.2194330404418</c:v>
                </c:pt>
                <c:pt idx="152">
                  <c:v>1601.0698766851879</c:v>
                </c:pt>
                <c:pt idx="153">
                  <c:v>1647.7969808470143</c:v>
                </c:pt>
                <c:pt idx="154">
                  <c:v>1631.8754517548514</c:v>
                </c:pt>
                <c:pt idx="155">
                  <c:v>1646.4897023664491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67C-47DD-BDA1-3001DB05170A}"/>
            </c:ext>
          </c:extLst>
        </c:ser>
        <c:ser>
          <c:idx val="1"/>
          <c:order val="1"/>
          <c:tx>
            <c:strRef>
              <c:f>'SVN-CV-38'!$V$8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67C-47DD-BDA1-3001DB05170A}"/>
            </c:ext>
          </c:extLst>
        </c:ser>
        <c:ser>
          <c:idx val="2"/>
          <c:order val="2"/>
          <c:tx>
            <c:strRef>
              <c:f>'SVN-CV-38'!$W$8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'SVN-CV-38'!$B$9:$B$120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45871</c:v>
                </c:pt>
                <c:pt idx="81">
                  <c:v>45873</c:v>
                </c:pt>
                <c:pt idx="82">
                  <c:v>45873</c:v>
                </c:pt>
                <c:pt idx="83">
                  <c:v>45874</c:v>
                </c:pt>
                <c:pt idx="84">
                  <c:v>45874</c:v>
                </c:pt>
                <c:pt idx="85">
                  <c:v>45875</c:v>
                </c:pt>
                <c:pt idx="86">
                  <c:v>45875</c:v>
                </c:pt>
                <c:pt idx="87">
                  <c:v>45876</c:v>
                </c:pt>
                <c:pt idx="88">
                  <c:v>45876</c:v>
                </c:pt>
                <c:pt idx="89">
                  <c:v>45877</c:v>
                </c:pt>
                <c:pt idx="90">
                  <c:v>45877</c:v>
                </c:pt>
                <c:pt idx="91">
                  <c:v>45878</c:v>
                </c:pt>
                <c:pt idx="92">
                  <c:v>45879</c:v>
                </c:pt>
                <c:pt idx="93">
                  <c:v>45880</c:v>
                </c:pt>
                <c:pt idx="94">
                  <c:v>45880</c:v>
                </c:pt>
                <c:pt idx="95">
                  <c:v>45881</c:v>
                </c:pt>
                <c:pt idx="96">
                  <c:v>45881</c:v>
                </c:pt>
                <c:pt idx="97">
                  <c:v>45882</c:v>
                </c:pt>
                <c:pt idx="98">
                  <c:v>45882</c:v>
                </c:pt>
                <c:pt idx="99">
                  <c:v>45883</c:v>
                </c:pt>
                <c:pt idx="100">
                  <c:v>45883</c:v>
                </c:pt>
                <c:pt idx="101">
                  <c:v>45884</c:v>
                </c:pt>
                <c:pt idx="102">
                  <c:v>45884</c:v>
                </c:pt>
                <c:pt idx="103">
                  <c:v>45885</c:v>
                </c:pt>
                <c:pt idx="104">
                  <c:v>45885</c:v>
                </c:pt>
                <c:pt idx="105">
                  <c:v>45887</c:v>
                </c:pt>
                <c:pt idx="106">
                  <c:v>45887</c:v>
                </c:pt>
                <c:pt idx="107">
                  <c:v>45888</c:v>
                </c:pt>
                <c:pt idx="108">
                  <c:v>45888</c:v>
                </c:pt>
                <c:pt idx="109">
                  <c:v>45889</c:v>
                </c:pt>
                <c:pt idx="110">
                  <c:v>45889</c:v>
                </c:pt>
                <c:pt idx="111">
                  <c:v>45890</c:v>
                </c:pt>
              </c:numCache>
            </c:numRef>
          </c:xVal>
          <c:yVal>
            <c:numRef>
              <c:f>'SVN-CV-38'!$W$9:$W$122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67C-47DD-BDA1-3001DB05170A}"/>
            </c:ext>
          </c:extLst>
        </c:ser>
        <c:axId val="142969088"/>
        <c:axId val="142992128"/>
      </c:scatterChart>
      <c:valAx>
        <c:axId val="1429690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992128"/>
        <c:crosses val="autoZero"/>
        <c:crossBetween val="midCat"/>
      </c:valAx>
      <c:valAx>
        <c:axId val="1429921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9690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'SVN-CV-39'!$H$9:$H$120</c:f>
              <c:numCache>
                <c:formatCode>0</c:formatCode>
                <c:ptCount val="112"/>
                <c:pt idx="1">
                  <c:v>9.0000000000003411</c:v>
                </c:pt>
                <c:pt idx="2">
                  <c:v>-9.2000000000069804</c:v>
                </c:pt>
                <c:pt idx="3">
                  <c:v>-10.300000000000864</c:v>
                </c:pt>
                <c:pt idx="4">
                  <c:v>6.6000000000059345</c:v>
                </c:pt>
                <c:pt idx="5">
                  <c:v>26.499999999998636</c:v>
                </c:pt>
                <c:pt idx="6">
                  <c:v>7.0000000000050022</c:v>
                </c:pt>
                <c:pt idx="7">
                  <c:v>21.299999999996544</c:v>
                </c:pt>
                <c:pt idx="8">
                  <c:v>-13.199999999997658</c:v>
                </c:pt>
                <c:pt idx="9">
                  <c:v>-13.199999999997658</c:v>
                </c:pt>
                <c:pt idx="10">
                  <c:v>7.3000000000007503</c:v>
                </c:pt>
                <c:pt idx="11">
                  <c:v>24.000000000000909</c:v>
                </c:pt>
                <c:pt idx="12">
                  <c:v>-17.700000000004934</c:v>
                </c:pt>
                <c:pt idx="13">
                  <c:v>22.300000000001319</c:v>
                </c:pt>
                <c:pt idx="14">
                  <c:v>-3.200000000006753</c:v>
                </c:pt>
                <c:pt idx="15">
                  <c:v>21.600000000006503</c:v>
                </c:pt>
                <c:pt idx="16">
                  <c:v>-47.100000000000364</c:v>
                </c:pt>
                <c:pt idx="17">
                  <c:v>1.1999999999972033</c:v>
                </c:pt>
                <c:pt idx="18">
                  <c:v>10.099999999994225</c:v>
                </c:pt>
                <c:pt idx="19">
                  <c:v>1.300000000000523</c:v>
                </c:pt>
                <c:pt idx="20">
                  <c:v>14.70000000000482</c:v>
                </c:pt>
                <c:pt idx="21">
                  <c:v>0.60000000000570708</c:v>
                </c:pt>
                <c:pt idx="22">
                  <c:v>2.7000000000043656</c:v>
                </c:pt>
                <c:pt idx="23">
                  <c:v>-16.999999999995907</c:v>
                </c:pt>
                <c:pt idx="24">
                  <c:v>43.800000000004502</c:v>
                </c:pt>
                <c:pt idx="25">
                  <c:v>-0.50000000000238742</c:v>
                </c:pt>
                <c:pt idx="26">
                  <c:v>19.199999999997885</c:v>
                </c:pt>
                <c:pt idx="27">
                  <c:v>8.0999999999988859</c:v>
                </c:pt>
                <c:pt idx="28">
                  <c:v>16.700000000000159</c:v>
                </c:pt>
                <c:pt idx="29">
                  <c:v>-32.300000000006435</c:v>
                </c:pt>
                <c:pt idx="30">
                  <c:v>3.3999999999991815</c:v>
                </c:pt>
                <c:pt idx="31">
                  <c:v>-26.399999999995316</c:v>
                </c:pt>
                <c:pt idx="32">
                  <c:v>-4.0000000000048885</c:v>
                </c:pt>
                <c:pt idx="33">
                  <c:v>-16.49999999999352</c:v>
                </c:pt>
                <c:pt idx="34">
                  <c:v>-12.90000000000191</c:v>
                </c:pt>
                <c:pt idx="35">
                  <c:v>-10.800000000003251</c:v>
                </c:pt>
                <c:pt idx="36">
                  <c:v>-15.600000000006276</c:v>
                </c:pt>
                <c:pt idx="37">
                  <c:v>-23.099999999999454</c:v>
                </c:pt>
                <c:pt idx="38">
                  <c:v>6.100000000003547</c:v>
                </c:pt>
                <c:pt idx="39">
                  <c:v>-6.7999999999983629</c:v>
                </c:pt>
                <c:pt idx="40">
                  <c:v>-0.10000000000331966</c:v>
                </c:pt>
                <c:pt idx="41">
                  <c:v>-11.700000000004707</c:v>
                </c:pt>
                <c:pt idx="42">
                  <c:v>8.4999999999979536</c:v>
                </c:pt>
                <c:pt idx="43">
                  <c:v>-10.599999999996612</c:v>
                </c:pt>
                <c:pt idx="44">
                  <c:v>-3.2999999999958618</c:v>
                </c:pt>
                <c:pt idx="45">
                  <c:v>-3.9000000000015689</c:v>
                </c:pt>
                <c:pt idx="46">
                  <c:v>-0.90000000000145519</c:v>
                </c:pt>
                <c:pt idx="47">
                  <c:v>-29.600000000002069</c:v>
                </c:pt>
                <c:pt idx="48">
                  <c:v>-1.300000000000523</c:v>
                </c:pt>
                <c:pt idx="49">
                  <c:v>-52.199999999999136</c:v>
                </c:pt>
                <c:pt idx="50">
                  <c:v>-3.9000000000015689</c:v>
                </c:pt>
                <c:pt idx="51">
                  <c:v>-22.000000000005571</c:v>
                </c:pt>
                <c:pt idx="52">
                  <c:v>2.899999999996794</c:v>
                </c:pt>
                <c:pt idx="53">
                  <c:v>-10.300000000000864</c:v>
                </c:pt>
                <c:pt idx="54">
                  <c:v>-6.3999999999992951</c:v>
                </c:pt>
                <c:pt idx="55">
                  <c:v>-7.3000000000007503</c:v>
                </c:pt>
                <c:pt idx="56">
                  <c:v>18.900000000002137</c:v>
                </c:pt>
                <c:pt idx="57">
                  <c:v>8.7999999999937017</c:v>
                </c:pt>
                <c:pt idx="58">
                  <c:v>-27.60000000000673</c:v>
                </c:pt>
                <c:pt idx="59">
                  <c:v>11.899999999997135</c:v>
                </c:pt>
                <c:pt idx="60">
                  <c:v>-11.200000000002319</c:v>
                </c:pt>
                <c:pt idx="61">
                  <c:v>-3.6000000000058208</c:v>
                </c:pt>
                <c:pt idx="62">
                  <c:v>1.9999999999953388</c:v>
                </c:pt>
                <c:pt idx="63">
                  <c:v>-18.000000000000682</c:v>
                </c:pt>
                <c:pt idx="64">
                  <c:v>-26.799999999994384</c:v>
                </c:pt>
                <c:pt idx="65">
                  <c:v>11.099999999999</c:v>
                </c:pt>
                <c:pt idx="66">
                  <c:v>-43.499999999994543</c:v>
                </c:pt>
                <c:pt idx="67">
                  <c:v>10.499999999993292</c:v>
                </c:pt>
                <c:pt idx="68">
                  <c:v>-5.7000000000044793</c:v>
                </c:pt>
                <c:pt idx="69">
                  <c:v>-5.3999999999945203</c:v>
                </c:pt>
                <c:pt idx="70">
                  <c:v>-0.39999999999906777</c:v>
                </c:pt>
                <c:pt idx="71">
                  <c:v>4.199999999997317</c:v>
                </c:pt>
                <c:pt idx="72">
                  <c:v>-18.100000000004002</c:v>
                </c:pt>
                <c:pt idx="73">
                  <c:v>28.199999999998226</c:v>
                </c:pt>
                <c:pt idx="74">
                  <c:v>-25.400000000004752</c:v>
                </c:pt>
                <c:pt idx="75">
                  <c:v>19.000000000005457</c:v>
                </c:pt>
                <c:pt idx="76">
                  <c:v>-31.899999999993156</c:v>
                </c:pt>
                <c:pt idx="77">
                  <c:v>10.099999999994225</c:v>
                </c:pt>
                <c:pt idx="78">
                  <c:v>-14.899999999997249</c:v>
                </c:pt>
                <c:pt idx="79">
                  <c:v>-29.300000000006321</c:v>
                </c:pt>
                <c:pt idx="80">
                  <c:v>13.800000000003365</c:v>
                </c:pt>
                <c:pt idx="81">
                  <c:v>-7.4999999999931788</c:v>
                </c:pt>
                <c:pt idx="82">
                  <c:v>-18.799999999998818</c:v>
                </c:pt>
                <c:pt idx="83">
                  <c:v>-39.100000000004798</c:v>
                </c:pt>
                <c:pt idx="84">
                  <c:v>11.899999999997135</c:v>
                </c:pt>
                <c:pt idx="85">
                  <c:v>-10.300000000000864</c:v>
                </c:pt>
                <c:pt idx="86">
                  <c:v>8.399999999994634</c:v>
                </c:pt>
                <c:pt idx="87">
                  <c:v>-0.69999999999481588</c:v>
                </c:pt>
                <c:pt idx="88">
                  <c:v>12.200000000007094</c:v>
                </c:pt>
                <c:pt idx="89">
                  <c:v>-3.3999999999991815</c:v>
                </c:pt>
                <c:pt idx="90">
                  <c:v>10.300000000000864</c:v>
                </c:pt>
                <c:pt idx="91">
                  <c:v>-2.2000000000019782</c:v>
                </c:pt>
                <c:pt idx="92">
                  <c:v>-10.400000000004184</c:v>
                </c:pt>
                <c:pt idx="93">
                  <c:v>-34.800000000004161</c:v>
                </c:pt>
                <c:pt idx="94">
                  <c:v>0.39999999999906777</c:v>
                </c:pt>
                <c:pt idx="95">
                  <c:v>-31.099999999995021</c:v>
                </c:pt>
                <c:pt idx="96">
                  <c:v>15.500000000002956</c:v>
                </c:pt>
                <c:pt idx="97">
                  <c:v>-16.400000000004411</c:v>
                </c:pt>
                <c:pt idx="98">
                  <c:v>4.6999999999997044</c:v>
                </c:pt>
                <c:pt idx="99">
                  <c:v>-45.299999999997453</c:v>
                </c:pt>
                <c:pt idx="100">
                  <c:v>-1.5999999999962711</c:v>
                </c:pt>
                <c:pt idx="101">
                  <c:v>9.1000000000036607</c:v>
                </c:pt>
                <c:pt idx="102">
                  <c:v>-11.799999999993815</c:v>
                </c:pt>
                <c:pt idx="103">
                  <c:v>-28.599999999997294</c:v>
                </c:pt>
                <c:pt idx="104">
                  <c:v>-9.9000000000017963</c:v>
                </c:pt>
                <c:pt idx="105">
                  <c:v>1.1999999999972033</c:v>
                </c:pt>
                <c:pt idx="106">
                  <c:v>10.099999999994225</c:v>
                </c:pt>
                <c:pt idx="107">
                  <c:v>4.4999999999930651</c:v>
                </c:pt>
                <c:pt idx="108">
                  <c:v>16.099999999994452</c:v>
                </c:pt>
                <c:pt idx="109">
                  <c:v>4.0999999999939973</c:v>
                </c:pt>
                <c:pt idx="110">
                  <c:v>-43.400000000005434</c:v>
                </c:pt>
                <c:pt idx="111">
                  <c:v>-1.300000000000523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EFA-4EC2-BD12-0D8B03BEA187}"/>
            </c:ext>
          </c:extLst>
        </c:ser>
        <c:ser>
          <c:idx val="1"/>
          <c:order val="1"/>
          <c:tx>
            <c:strRef>
              <c:f>'SVN-CV-39'!$V$8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EFA-4EC2-BD12-0D8B03BEA187}"/>
            </c:ext>
          </c:extLst>
        </c:ser>
        <c:ser>
          <c:idx val="2"/>
          <c:order val="2"/>
          <c:tx>
            <c:strRef>
              <c:f>'SVN-CV-39'!$W$8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EFA-4EC2-BD12-0D8B03BEA187}"/>
            </c:ext>
          </c:extLst>
        </c:ser>
        <c:axId val="143474048"/>
        <c:axId val="143501184"/>
      </c:scatterChart>
      <c:valAx>
        <c:axId val="1434740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501184"/>
        <c:crosses val="autoZero"/>
        <c:crossBetween val="midCat"/>
      </c:valAx>
      <c:valAx>
        <c:axId val="14350118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7404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'SVN-CV-39'!$D$9:$D$187</c:f>
              <c:numCache>
                <c:formatCode>0</c:formatCode>
                <c:ptCount val="179"/>
                <c:pt idx="1">
                  <c:v>9.9000000045634806</c:v>
                </c:pt>
                <c:pt idx="2">
                  <c:v>18.800000019837171</c:v>
                </c:pt>
                <c:pt idx="3">
                  <c:v>7.8000000212341547</c:v>
                </c:pt>
                <c:pt idx="4">
                  <c:v>18.099999986588955</c:v>
                </c:pt>
                <c:pt idx="5">
                  <c:v>37.400000030174851</c:v>
                </c:pt>
                <c:pt idx="6">
                  <c:v>19.800000009126961</c:v>
                </c:pt>
                <c:pt idx="7">
                  <c:v>17.700000025797635</c:v>
                </c:pt>
                <c:pt idx="8">
                  <c:v>22.799999976996332</c:v>
                </c:pt>
                <c:pt idx="9">
                  <c:v>22.799999976996332</c:v>
                </c:pt>
                <c:pt idx="10">
                  <c:v>23.099999991245568</c:v>
                </c:pt>
                <c:pt idx="11">
                  <c:v>21.799999987706542</c:v>
                </c:pt>
                <c:pt idx="12">
                  <c:v>80.10000002104789</c:v>
                </c:pt>
                <c:pt idx="13">
                  <c:v>9.5999999903142452</c:v>
                </c:pt>
                <c:pt idx="14">
                  <c:v>1.1999999987892807</c:v>
                </c:pt>
                <c:pt idx="15">
                  <c:v>-0.20000000949949026</c:v>
                </c:pt>
                <c:pt idx="16">
                  <c:v>5.5000000284053385</c:v>
                </c:pt>
                <c:pt idx="17">
                  <c:v>14.399999985471368</c:v>
                </c:pt>
                <c:pt idx="18">
                  <c:v>16.999999992549419</c:v>
                </c:pt>
                <c:pt idx="19">
                  <c:v>-7.1999999927356839</c:v>
                </c:pt>
                <c:pt idx="20">
                  <c:v>17.899999977089465</c:v>
                </c:pt>
                <c:pt idx="21">
                  <c:v>20.200000028125942</c:v>
                </c:pt>
                <c:pt idx="22">
                  <c:v>16.699999978300184</c:v>
                </c:pt>
                <c:pt idx="23">
                  <c:v>-0.699999975040555</c:v>
                </c:pt>
                <c:pt idx="24">
                  <c:v>-0.59999997029080987</c:v>
                </c:pt>
                <c:pt idx="25">
                  <c:v>22.999999986495823</c:v>
                </c:pt>
                <c:pt idx="26">
                  <c:v>7.8000000212341547</c:v>
                </c:pt>
                <c:pt idx="27">
                  <c:v>18.800000019837171</c:v>
                </c:pt>
                <c:pt idx="28">
                  <c:v>15.200000023469329</c:v>
                </c:pt>
                <c:pt idx="29">
                  <c:v>-15.599999984260648</c:v>
                </c:pt>
                <c:pt idx="30">
                  <c:v>14.699999999720603</c:v>
                </c:pt>
                <c:pt idx="31">
                  <c:v>2.7000000118277967</c:v>
                </c:pt>
                <c:pt idx="32">
                  <c:v>17.099999997299165</c:v>
                </c:pt>
                <c:pt idx="33">
                  <c:v>28.099999995902181</c:v>
                </c:pt>
                <c:pt idx="34">
                  <c:v>21.699999982956797</c:v>
                </c:pt>
                <c:pt idx="35">
                  <c:v>21.000000007916242</c:v>
                </c:pt>
                <c:pt idx="36">
                  <c:v>18.600000010337681</c:v>
                </c:pt>
                <c:pt idx="37">
                  <c:v>6.0999999986961484</c:v>
                </c:pt>
                <c:pt idx="38">
                  <c:v>11.799999978393316</c:v>
                </c:pt>
                <c:pt idx="39">
                  <c:v>25.90000000782311</c:v>
                </c:pt>
                <c:pt idx="40">
                  <c:v>16.799999983049929</c:v>
                </c:pt>
                <c:pt idx="41">
                  <c:v>22.400000016205013</c:v>
                </c:pt>
                <c:pt idx="42">
                  <c:v>-2.7000000118277967</c:v>
                </c:pt>
                <c:pt idx="43">
                  <c:v>14.900000009220093</c:v>
                </c:pt>
                <c:pt idx="44">
                  <c:v>32.300000020768493</c:v>
                </c:pt>
                <c:pt idx="45">
                  <c:v>26.400000031571835</c:v>
                </c:pt>
                <c:pt idx="46">
                  <c:v>42.100000020582229</c:v>
                </c:pt>
                <c:pt idx="47">
                  <c:v>22.400000016205013</c:v>
                </c:pt>
                <c:pt idx="48">
                  <c:v>32.400000025518239</c:v>
                </c:pt>
                <c:pt idx="49">
                  <c:v>29.099999985191971</c:v>
                </c:pt>
                <c:pt idx="50">
                  <c:v>39.700000023003668</c:v>
                </c:pt>
                <c:pt idx="51">
                  <c:v>21.799999987706542</c:v>
                </c:pt>
                <c:pt idx="52">
                  <c:v>31.000000017229468</c:v>
                </c:pt>
                <c:pt idx="53">
                  <c:v>36.900000006426126</c:v>
                </c:pt>
                <c:pt idx="54">
                  <c:v>40.700000012293458</c:v>
                </c:pt>
                <c:pt idx="55">
                  <c:v>30.700000002980232</c:v>
                </c:pt>
                <c:pt idx="56">
                  <c:v>29.199999989941716</c:v>
                </c:pt>
                <c:pt idx="57">
                  <c:v>28.999999980442226</c:v>
                </c:pt>
                <c:pt idx="58">
                  <c:v>36.299999977927655</c:v>
                </c:pt>
                <c:pt idx="59">
                  <c:v>37.499999976716936</c:v>
                </c:pt>
                <c:pt idx="60">
                  <c:v>39.500000013504177</c:v>
                </c:pt>
                <c:pt idx="61">
                  <c:v>31.300000031478703</c:v>
                </c:pt>
                <c:pt idx="62">
                  <c:v>40.700000012293458</c:v>
                </c:pt>
                <c:pt idx="63">
                  <c:v>23.600000014994293</c:v>
                </c:pt>
                <c:pt idx="64">
                  <c:v>36.3999999826774</c:v>
                </c:pt>
                <c:pt idx="65">
                  <c:v>24.000000033993274</c:v>
                </c:pt>
                <c:pt idx="66">
                  <c:v>38.600000028964132</c:v>
                </c:pt>
                <c:pt idx="67">
                  <c:v>39.300000004004687</c:v>
                </c:pt>
                <c:pt idx="68">
                  <c:v>34.8000000230968</c:v>
                </c:pt>
                <c:pt idx="69">
                  <c:v>45.900000026449561</c:v>
                </c:pt>
                <c:pt idx="70">
                  <c:v>49.700000032316893</c:v>
                </c:pt>
                <c:pt idx="71">
                  <c:v>36.800000001676381</c:v>
                </c:pt>
                <c:pt idx="72">
                  <c:v>37.899999995715916</c:v>
                </c:pt>
                <c:pt idx="73">
                  <c:v>27.400000020861626</c:v>
                </c:pt>
                <c:pt idx="74">
                  <c:v>39.700000023003668</c:v>
                </c:pt>
                <c:pt idx="75">
                  <c:v>31.200000026728958</c:v>
                </c:pt>
                <c:pt idx="76">
                  <c:v>39.300000004004687</c:v>
                </c:pt>
                <c:pt idx="77">
                  <c:v>39.600000018253922</c:v>
                </c:pt>
                <c:pt idx="78">
                  <c:v>49.799999978858978</c:v>
                </c:pt>
                <c:pt idx="79">
                  <c:v>67.199999990407377</c:v>
                </c:pt>
                <c:pt idx="80">
                  <c:v>60.999999986961484</c:v>
                </c:pt>
                <c:pt idx="81">
                  <c:v>59.200000017881393</c:v>
                </c:pt>
                <c:pt idx="82">
                  <c:v>46.600000001490116</c:v>
                </c:pt>
                <c:pt idx="83">
                  <c:v>86.599999980535358</c:v>
                </c:pt>
                <c:pt idx="84">
                  <c:v>45.400000002700835</c:v>
                </c:pt>
                <c:pt idx="85">
                  <c:v>53.0000000144355</c:v>
                </c:pt>
                <c:pt idx="86">
                  <c:v>56.500000006053597</c:v>
                </c:pt>
                <c:pt idx="87">
                  <c:v>56.800000020302832</c:v>
                </c:pt>
                <c:pt idx="88">
                  <c:v>72.800000023562461</c:v>
                </c:pt>
                <c:pt idx="89">
                  <c:v>73.600000003352761</c:v>
                </c:pt>
                <c:pt idx="90">
                  <c:v>21.999999997206032</c:v>
                </c:pt>
                <c:pt idx="91">
                  <c:v>70.20000001648441</c:v>
                </c:pt>
                <c:pt idx="92">
                  <c:v>51.700000010896474</c:v>
                </c:pt>
                <c:pt idx="93">
                  <c:v>46.09999997774139</c:v>
                </c:pt>
                <c:pt idx="94">
                  <c:v>43.899999989662319</c:v>
                </c:pt>
                <c:pt idx="95">
                  <c:v>72.099999990314245</c:v>
                </c:pt>
                <c:pt idx="96">
                  <c:v>80.399999977089465</c:v>
                </c:pt>
                <c:pt idx="97">
                  <c:v>60.899999982211739</c:v>
                </c:pt>
                <c:pt idx="98">
                  <c:v>59.100000013131648</c:v>
                </c:pt>
                <c:pt idx="99">
                  <c:v>60.200000007171184</c:v>
                </c:pt>
                <c:pt idx="100">
                  <c:v>58.799999998882413</c:v>
                </c:pt>
                <c:pt idx="101">
                  <c:v>69.100000022444874</c:v>
                </c:pt>
                <c:pt idx="102">
                  <c:v>59.899999992921948</c:v>
                </c:pt>
                <c:pt idx="103">
                  <c:v>59.200000017881393</c:v>
                </c:pt>
                <c:pt idx="104">
                  <c:v>79.800000006798655</c:v>
                </c:pt>
                <c:pt idx="105">
                  <c:v>73.800000012852252</c:v>
                </c:pt>
                <c:pt idx="106">
                  <c:v>39.600000018253922</c:v>
                </c:pt>
                <c:pt idx="107">
                  <c:v>71.899999980814755</c:v>
                </c:pt>
                <c:pt idx="108">
                  <c:v>81.000000005587935</c:v>
                </c:pt>
                <c:pt idx="109">
                  <c:v>86.899999994784594</c:v>
                </c:pt>
                <c:pt idx="110">
                  <c:v>61.50000001071021</c:v>
                </c:pt>
                <c:pt idx="111">
                  <c:v>85.000000020954758</c:v>
                </c:pt>
                <c:pt idx="112">
                  <c:v>62.800000014249235</c:v>
                </c:pt>
                <c:pt idx="113">
                  <c:v>76.899999985471368</c:v>
                </c:pt>
                <c:pt idx="114">
                  <c:v>82.300000009126961</c:v>
                </c:pt>
                <c:pt idx="115">
                  <c:v>75.599999981932342</c:v>
                </c:pt>
                <c:pt idx="116">
                  <c:v>82.999999984167516</c:v>
                </c:pt>
                <c:pt idx="117">
                  <c:v>60.799999977461994</c:v>
                </c:pt>
                <c:pt idx="118">
                  <c:v>74.699999997392297</c:v>
                </c:pt>
                <c:pt idx="119">
                  <c:v>89.700000011362135</c:v>
                </c:pt>
                <c:pt idx="120">
                  <c:v>72.19999999506399</c:v>
                </c:pt>
                <c:pt idx="121">
                  <c:v>72.19999999506399</c:v>
                </c:pt>
                <c:pt idx="122">
                  <c:v>71.700000029522926</c:v>
                </c:pt>
                <c:pt idx="123">
                  <c:v>80.799999996088445</c:v>
                </c:pt>
                <c:pt idx="124">
                  <c:v>78.199999989010394</c:v>
                </c:pt>
                <c:pt idx="125">
                  <c:v>88.6000000173226</c:v>
                </c:pt>
                <c:pt idx="126">
                  <c:v>86.300000024493784</c:v>
                </c:pt>
                <c:pt idx="127">
                  <c:v>89.800000016111881</c:v>
                </c:pt>
                <c:pt idx="128">
                  <c:v>94.800000020768493</c:v>
                </c:pt>
                <c:pt idx="129">
                  <c:v>86.200000019744039</c:v>
                </c:pt>
                <c:pt idx="130">
                  <c:v>96.799999999348074</c:v>
                </c:pt>
                <c:pt idx="131">
                  <c:v>97.799999988637865</c:v>
                </c:pt>
                <c:pt idx="132">
                  <c:v>99.500000011175871</c:v>
                </c:pt>
                <c:pt idx="133">
                  <c:v>93.899999978020787</c:v>
                </c:pt>
                <c:pt idx="134">
                  <c:v>93.600000021979213</c:v>
                </c:pt>
                <c:pt idx="135">
                  <c:v>84.600000001955777</c:v>
                </c:pt>
                <c:pt idx="136">
                  <c:v>107.49999998370185</c:v>
                </c:pt>
                <c:pt idx="137">
                  <c:v>86.000000010244548</c:v>
                </c:pt>
                <c:pt idx="138">
                  <c:v>103.00000000279397</c:v>
                </c:pt>
                <c:pt idx="139">
                  <c:v>99.199999996926636</c:v>
                </c:pt>
                <c:pt idx="140">
                  <c:v>112.39999998360872</c:v>
                </c:pt>
                <c:pt idx="141">
                  <c:v>95.700000005308539</c:v>
                </c:pt>
                <c:pt idx="142">
                  <c:v>99.199999996926636</c:v>
                </c:pt>
                <c:pt idx="143">
                  <c:v>134.4999999855645</c:v>
                </c:pt>
                <c:pt idx="144">
                  <c:v>107.10000002291054</c:v>
                </c:pt>
                <c:pt idx="145">
                  <c:v>78.800000017508864</c:v>
                </c:pt>
                <c:pt idx="146">
                  <c:v>104.70000002533197</c:v>
                </c:pt>
                <c:pt idx="147">
                  <c:v>112.20000003231689</c:v>
                </c:pt>
                <c:pt idx="148">
                  <c:v>96.399999980349094</c:v>
                </c:pt>
                <c:pt idx="149">
                  <c:v>102.20000002300367</c:v>
                </c:pt>
                <c:pt idx="150">
                  <c:v>112.20000003231689</c:v>
                </c:pt>
                <c:pt idx="151">
                  <c:v>117.39999998826534</c:v>
                </c:pt>
                <c:pt idx="152">
                  <c:v>116.19999998947605</c:v>
                </c:pt>
                <c:pt idx="153">
                  <c:v>112.90000000735745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F56-4460-9D9A-5295539FB407}"/>
            </c:ext>
          </c:extLst>
        </c:ser>
        <c:ser>
          <c:idx val="1"/>
          <c:order val="1"/>
          <c:tx>
            <c:strRef>
              <c:f>'SVN-CV-39'!$V$8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F56-4460-9D9A-5295539FB407}"/>
            </c:ext>
          </c:extLst>
        </c:ser>
        <c:ser>
          <c:idx val="2"/>
          <c:order val="2"/>
          <c:tx>
            <c:strRef>
              <c:f>'SVN-CV-39'!$W$8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F56-4460-9D9A-5295539FB407}"/>
            </c:ext>
          </c:extLst>
        </c:ser>
        <c:axId val="143568896"/>
        <c:axId val="143571200"/>
      </c:scatterChart>
      <c:valAx>
        <c:axId val="1435688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571200"/>
        <c:crosses val="autoZero"/>
        <c:crossBetween val="midCat"/>
      </c:valAx>
      <c:valAx>
        <c:axId val="14357120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5688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'SVN-CV-39'!$F$9:$F$120</c:f>
              <c:numCache>
                <c:formatCode>0</c:formatCode>
                <c:ptCount val="112"/>
                <c:pt idx="1">
                  <c:v>33.999999985098839</c:v>
                </c:pt>
                <c:pt idx="2">
                  <c:v>59.000000357627869</c:v>
                </c:pt>
                <c:pt idx="3">
                  <c:v>13.000000268220901</c:v>
                </c:pt>
                <c:pt idx="4">
                  <c:v>46.000000089406967</c:v>
                </c:pt>
                <c:pt idx="5">
                  <c:v>116.99999962002039</c:v>
                </c:pt>
                <c:pt idx="6">
                  <c:v>48.999999649822712</c:v>
                </c:pt>
                <c:pt idx="7">
                  <c:v>32.999999821186066</c:v>
                </c:pt>
                <c:pt idx="8">
                  <c:v>49.999999813735485</c:v>
                </c:pt>
                <c:pt idx="9">
                  <c:v>49.899999983608723</c:v>
                </c:pt>
                <c:pt idx="10">
                  <c:v>57.000000029802322</c:v>
                </c:pt>
                <c:pt idx="11">
                  <c:v>52.000000141561031</c:v>
                </c:pt>
                <c:pt idx="12">
                  <c:v>258.99999961256981</c:v>
                </c:pt>
                <c:pt idx="13">
                  <c:v>20.000000484287739</c:v>
                </c:pt>
                <c:pt idx="14">
                  <c:v>-19.000000320374966</c:v>
                </c:pt>
                <c:pt idx="15">
                  <c:v>-12.000000104308128</c:v>
                </c:pt>
                <c:pt idx="16">
                  <c:v>-15.800000168383121</c:v>
                </c:pt>
                <c:pt idx="17">
                  <c:v>28.500000014901161</c:v>
                </c:pt>
                <c:pt idx="18">
                  <c:v>27.999999932944775</c:v>
                </c:pt>
                <c:pt idx="19">
                  <c:v>-47.999999485909939</c:v>
                </c:pt>
                <c:pt idx="20">
                  <c:v>37.999999709427357</c:v>
                </c:pt>
                <c:pt idx="21">
                  <c:v>44.999999925494194</c:v>
                </c:pt>
                <c:pt idx="22">
                  <c:v>25.00000037252903</c:v>
                </c:pt>
                <c:pt idx="23">
                  <c:v>-30.999999493360519</c:v>
                </c:pt>
                <c:pt idx="24">
                  <c:v>-7.0000002160668373</c:v>
                </c:pt>
                <c:pt idx="25">
                  <c:v>57.000000029802322</c:v>
                </c:pt>
                <c:pt idx="26">
                  <c:v>14.999999664723873</c:v>
                </c:pt>
                <c:pt idx="27">
                  <c:v>32.999999821186066</c:v>
                </c:pt>
                <c:pt idx="28">
                  <c:v>29.000000096857548</c:v>
                </c:pt>
                <c:pt idx="29">
                  <c:v>-100.99999979138374</c:v>
                </c:pt>
                <c:pt idx="30">
                  <c:v>19.000000320374966</c:v>
                </c:pt>
                <c:pt idx="31">
                  <c:v>-43.999999761581421</c:v>
                </c:pt>
                <c:pt idx="32">
                  <c:v>9.9999997764825821</c:v>
                </c:pt>
                <c:pt idx="33">
                  <c:v>38.99999987334013</c:v>
                </c:pt>
                <c:pt idx="34">
                  <c:v>32.999999821186066</c:v>
                </c:pt>
                <c:pt idx="35">
                  <c:v>13.000000268220901</c:v>
                </c:pt>
                <c:pt idx="36">
                  <c:v>8.999999612569809</c:v>
                </c:pt>
                <c:pt idx="37">
                  <c:v>-42.999999597668648</c:v>
                </c:pt>
                <c:pt idx="38">
                  <c:v>-4.999999888241291</c:v>
                </c:pt>
                <c:pt idx="39">
                  <c:v>42.000000365078449</c:v>
                </c:pt>
                <c:pt idx="40">
                  <c:v>7.0000002160668373</c:v>
                </c:pt>
                <c:pt idx="41">
                  <c:v>9.9999997764825821</c:v>
                </c:pt>
                <c:pt idx="42">
                  <c:v>-60.99999975413084</c:v>
                </c:pt>
                <c:pt idx="43">
                  <c:v>-13.9999995008111</c:v>
                </c:pt>
                <c:pt idx="44">
                  <c:v>61.999999918043613</c:v>
                </c:pt>
                <c:pt idx="45">
                  <c:v>33.999999985098839</c:v>
                </c:pt>
                <c:pt idx="46">
                  <c:v>76.000000350177288</c:v>
                </c:pt>
                <c:pt idx="47">
                  <c:v>-13.000000268220901</c:v>
                </c:pt>
                <c:pt idx="48">
                  <c:v>36.000000312924385</c:v>
                </c:pt>
                <c:pt idx="49">
                  <c:v>10.999999940395355</c:v>
                </c:pt>
                <c:pt idx="50">
                  <c:v>54.000000469386578</c:v>
                </c:pt>
                <c:pt idx="51">
                  <c:v>-23.000000044703484</c:v>
                </c:pt>
                <c:pt idx="52">
                  <c:v>27.999999932944775</c:v>
                </c:pt>
                <c:pt idx="53">
                  <c:v>48.000000417232513</c:v>
                </c:pt>
                <c:pt idx="54">
                  <c:v>60.99999975413084</c:v>
                </c:pt>
                <c:pt idx="55">
                  <c:v>19.000000320374966</c:v>
                </c:pt>
                <c:pt idx="56">
                  <c:v>23.000000044703484</c:v>
                </c:pt>
                <c:pt idx="57">
                  <c:v>10.999999940395355</c:v>
                </c:pt>
                <c:pt idx="58">
                  <c:v>18.000000156462193</c:v>
                </c:pt>
                <c:pt idx="59">
                  <c:v>36.000000312924385</c:v>
                </c:pt>
                <c:pt idx="60">
                  <c:v>25.999999605119228</c:v>
                </c:pt>
                <c:pt idx="61">
                  <c:v>21.99999988079071</c:v>
                </c:pt>
                <c:pt idx="62">
                  <c:v>50.999999977648258</c:v>
                </c:pt>
                <c:pt idx="63">
                  <c:v>-7.6999999582767487</c:v>
                </c:pt>
                <c:pt idx="64">
                  <c:v>25.00000037252903</c:v>
                </c:pt>
                <c:pt idx="65">
                  <c:v>-20.499999634921551</c:v>
                </c:pt>
                <c:pt idx="66">
                  <c:v>14.800000004470348</c:v>
                </c:pt>
                <c:pt idx="67">
                  <c:v>25.799999944865704</c:v>
                </c:pt>
                <c:pt idx="68">
                  <c:v>3.1000003218650818</c:v>
                </c:pt>
                <c:pt idx="69">
                  <c:v>44.59999967366457</c:v>
                </c:pt>
                <c:pt idx="70">
                  <c:v>62.599999830126762</c:v>
                </c:pt>
                <c:pt idx="71">
                  <c:v>30.60000017285347</c:v>
                </c:pt>
                <c:pt idx="72">
                  <c:v>14.899999834597111</c:v>
                </c:pt>
                <c:pt idx="73">
                  <c:v>-6.7999996244907379</c:v>
                </c:pt>
                <c:pt idx="74">
                  <c:v>16.40000008046627</c:v>
                </c:pt>
                <c:pt idx="75">
                  <c:v>-8.8999997824430466</c:v>
                </c:pt>
                <c:pt idx="76">
                  <c:v>-3.8999998942017555</c:v>
                </c:pt>
                <c:pt idx="77">
                  <c:v>6.199999712407589</c:v>
                </c:pt>
                <c:pt idx="78">
                  <c:v>23.699999786913395</c:v>
                </c:pt>
                <c:pt idx="79">
                  <c:v>73.599999770522118</c:v>
                </c:pt>
                <c:pt idx="80">
                  <c:v>76.700000092387199</c:v>
                </c:pt>
                <c:pt idx="81">
                  <c:v>68.09999980032444</c:v>
                </c:pt>
                <c:pt idx="82">
                  <c:v>27.400000020861626</c:v>
                </c:pt>
                <c:pt idx="83">
                  <c:v>158.90000015497208</c:v>
                </c:pt>
                <c:pt idx="84">
                  <c:v>8.1000002101063728</c:v>
                </c:pt>
                <c:pt idx="85">
                  <c:v>21.200000308454037</c:v>
                </c:pt>
                <c:pt idx="86">
                  <c:v>38.100000470876694</c:v>
                </c:pt>
                <c:pt idx="87">
                  <c:v>30.500000342726707</c:v>
                </c:pt>
                <c:pt idx="88">
                  <c:v>91.672300000000007</c:v>
                </c:pt>
                <c:pt idx="89">
                  <c:v>99.299999885261059</c:v>
                </c:pt>
                <c:pt idx="90">
                  <c:v>-82.399999722838402</c:v>
                </c:pt>
                <c:pt idx="91">
                  <c:v>76.700000092387199</c:v>
                </c:pt>
                <c:pt idx="92">
                  <c:v>19.19999998062849</c:v>
                </c:pt>
                <c:pt idx="93">
                  <c:v>-17.199999652802944</c:v>
                </c:pt>
                <c:pt idx="94">
                  <c:v>-13.700000010430813</c:v>
                </c:pt>
                <c:pt idx="95">
                  <c:v>65.799999982118607</c:v>
                </c:pt>
                <c:pt idx="96">
                  <c:v>108.80000051110983</c:v>
                </c:pt>
                <c:pt idx="97">
                  <c:v>18.000000156462193</c:v>
                </c:pt>
                <c:pt idx="98">
                  <c:v>39.599999785423279</c:v>
                </c:pt>
                <c:pt idx="99">
                  <c:v>24.600000120699406</c:v>
                </c:pt>
                <c:pt idx="100">
                  <c:v>26.30000002682209</c:v>
                </c:pt>
                <c:pt idx="101">
                  <c:v>56.300000287592411</c:v>
                </c:pt>
                <c:pt idx="102">
                  <c:v>20.000000484287739</c:v>
                </c:pt>
                <c:pt idx="103">
                  <c:v>8.39999970048666</c:v>
                </c:pt>
                <c:pt idx="104">
                  <c:v>83.700000308454037</c:v>
                </c:pt>
                <c:pt idx="105">
                  <c:v>54.999999701976776</c:v>
                </c:pt>
                <c:pt idx="106">
                  <c:v>6.199999712407589</c:v>
                </c:pt>
                <c:pt idx="107">
                  <c:v>35.699999891221523</c:v>
                </c:pt>
                <c:pt idx="108">
                  <c:v>71.100000292062759</c:v>
                </c:pt>
                <c:pt idx="109">
                  <c:v>91.000000014901161</c:v>
                </c:pt>
                <c:pt idx="110">
                  <c:v>-5.6999996304512024</c:v>
                </c:pt>
                <c:pt idx="111">
                  <c:v>79.300000332295895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3ED-4D21-A79C-D56E3925F05F}"/>
            </c:ext>
          </c:extLst>
        </c:ser>
        <c:ser>
          <c:idx val="1"/>
          <c:order val="1"/>
          <c:tx>
            <c:strRef>
              <c:f>'SVN-CV-39'!$V$8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3ED-4D21-A79C-D56E3925F05F}"/>
            </c:ext>
          </c:extLst>
        </c:ser>
        <c:ser>
          <c:idx val="2"/>
          <c:order val="2"/>
          <c:tx>
            <c:strRef>
              <c:f>'SVN-CV-39'!$W$8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3ED-4D21-A79C-D56E3925F05F}"/>
            </c:ext>
          </c:extLst>
        </c:ser>
        <c:axId val="143446400"/>
        <c:axId val="143448704"/>
      </c:scatterChart>
      <c:valAx>
        <c:axId val="1434464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48704"/>
        <c:crosses val="autoZero"/>
        <c:crossBetween val="midCat"/>
      </c:valAx>
      <c:valAx>
        <c:axId val="14344870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4464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36.537788645142228</c:v>
                </c:pt>
                <c:pt idx="2">
                  <c:v>62.60255620137324</c:v>
                </c:pt>
                <c:pt idx="3">
                  <c:v>18.32839347310653</c:v>
                </c:pt>
                <c:pt idx="4">
                  <c:v>49.871535044953639</c:v>
                </c:pt>
                <c:pt idx="5">
                  <c:v>125.65830618523304</c:v>
                </c:pt>
                <c:pt idx="6">
                  <c:v>53.310786582493073</c:v>
                </c:pt>
                <c:pt idx="7">
                  <c:v>43.08108621090431</c:v>
                </c:pt>
                <c:pt idx="8">
                  <c:v>56.516192195905404</c:v>
                </c:pt>
                <c:pt idx="9">
                  <c:v>56.427741380593297</c:v>
                </c:pt>
                <c:pt idx="10">
                  <c:v>61.934642995604818</c:v>
                </c:pt>
                <c:pt idx="11">
                  <c:v>61.280013170579494</c:v>
                </c:pt>
                <c:pt idx="12">
                  <c:v>271.6805105315492</c:v>
                </c:pt>
                <c:pt idx="13">
                  <c:v>31.455524462097308</c:v>
                </c:pt>
                <c:pt idx="14">
                  <c:v>19.304921967503166</c:v>
                </c:pt>
                <c:pt idx="15">
                  <c:v>24.710321780735185</c:v>
                </c:pt>
                <c:pt idx="16">
                  <c:v>49.982997165370143</c:v>
                </c:pt>
                <c:pt idx="17">
                  <c:v>31.953873011435324</c:v>
                </c:pt>
                <c:pt idx="18">
                  <c:v>34.278418808216216</c:v>
                </c:pt>
                <c:pt idx="19">
                  <c:v>48.554401968747896</c:v>
                </c:pt>
                <c:pt idx="20">
                  <c:v>44.502808642785951</c:v>
                </c:pt>
                <c:pt idx="21">
                  <c:v>49.329504299463345</c:v>
                </c:pt>
                <c:pt idx="22">
                  <c:v>30.185758527850535</c:v>
                </c:pt>
                <c:pt idx="23">
                  <c:v>35.362267582173942</c:v>
                </c:pt>
                <c:pt idx="24">
                  <c:v>44.359891827975403</c:v>
                </c:pt>
                <c:pt idx="25">
                  <c:v>61.46747109468776</c:v>
                </c:pt>
                <c:pt idx="26">
                  <c:v>25.582806536283076</c:v>
                </c:pt>
                <c:pt idx="27">
                  <c:v>38.833619312963087</c:v>
                </c:pt>
                <c:pt idx="28">
                  <c:v>36.75499974603742</c:v>
                </c:pt>
                <c:pt idx="29">
                  <c:v>107.18045510898367</c:v>
                </c:pt>
                <c:pt idx="30">
                  <c:v>24.262110628839135</c:v>
                </c:pt>
                <c:pt idx="31">
                  <c:v>51.383362862728127</c:v>
                </c:pt>
                <c:pt idx="32">
                  <c:v>20.209156227742962</c:v>
                </c:pt>
                <c:pt idx="33">
                  <c:v>50.821845597046341</c:v>
                </c:pt>
                <c:pt idx="34">
                  <c:v>41.548766377097827</c:v>
                </c:pt>
                <c:pt idx="35">
                  <c:v>26.956261003824249</c:v>
                </c:pt>
                <c:pt idx="36">
                  <c:v>25.890538685222722</c:v>
                </c:pt>
                <c:pt idx="37">
                  <c:v>49.19166560895831</c:v>
                </c:pt>
                <c:pt idx="38">
                  <c:v>14.193308225094615</c:v>
                </c:pt>
                <c:pt idx="39">
                  <c:v>49.810139841921796</c:v>
                </c:pt>
                <c:pt idx="40">
                  <c:v>18.200274790656707</c:v>
                </c:pt>
                <c:pt idx="41">
                  <c:v>27.178116127791977</c:v>
                </c:pt>
                <c:pt idx="42">
                  <c:v>61.648519609701886</c:v>
                </c:pt>
                <c:pt idx="43">
                  <c:v>23.029763053435829</c:v>
                </c:pt>
                <c:pt idx="44">
                  <c:v>69.986998729614243</c:v>
                </c:pt>
                <c:pt idx="45">
                  <c:v>43.222332198225104</c:v>
                </c:pt>
                <c:pt idx="46">
                  <c:v>86.886247789624193</c:v>
                </c:pt>
                <c:pt idx="47">
                  <c:v>39.330903977659233</c:v>
                </c:pt>
                <c:pt idx="48">
                  <c:v>48.450490443174452</c:v>
                </c:pt>
                <c:pt idx="49">
                  <c:v>60.767178623223742</c:v>
                </c:pt>
                <c:pt idx="50">
                  <c:v>67.136428654794059</c:v>
                </c:pt>
                <c:pt idx="51">
                  <c:v>38.577713793336827</c:v>
                </c:pt>
                <c:pt idx="52">
                  <c:v>41.873738754894049</c:v>
                </c:pt>
                <c:pt idx="53">
                  <c:v>61.414168076499969</c:v>
                </c:pt>
                <c:pt idx="54">
                  <c:v>73.61012138968826</c:v>
                </c:pt>
                <c:pt idx="55">
                  <c:v>36.834494870396227</c:v>
                </c:pt>
                <c:pt idx="56">
                  <c:v>41.699520398549396</c:v>
                </c:pt>
                <c:pt idx="57">
                  <c:v>32.240347354739157</c:v>
                </c:pt>
                <c:pt idx="58">
                  <c:v>49.024993666807937</c:v>
                </c:pt>
                <c:pt idx="59">
                  <c:v>53.327854080060803</c:v>
                </c:pt>
                <c:pt idx="60">
                  <c:v>48.597221942546078</c:v>
                </c:pt>
                <c:pt idx="61">
                  <c:v>38.427203862958855</c:v>
                </c:pt>
                <c:pt idx="62">
                  <c:v>65.280088838180916</c:v>
                </c:pt>
                <c:pt idx="63">
                  <c:v>30.663496213987358</c:v>
                </c:pt>
                <c:pt idx="64">
                  <c:v>51.65462242011904</c:v>
                </c:pt>
                <c:pt idx="65">
                  <c:v>33.458332096257259</c:v>
                </c:pt>
                <c:pt idx="66">
                  <c:v>60.010415782327975</c:v>
                </c:pt>
                <c:pt idx="67">
                  <c:v>48.170322787684306</c:v>
                </c:pt>
                <c:pt idx="68">
                  <c:v>35.399717563889574</c:v>
                </c:pt>
                <c:pt idx="69">
                  <c:v>64.227174726270576</c:v>
                </c:pt>
                <c:pt idx="70">
                  <c:v>79.931282874380088</c:v>
                </c:pt>
                <c:pt idx="71">
                  <c:v>48.044146476985013</c:v>
                </c:pt>
                <c:pt idx="72">
                  <c:v>44.564896440431731</c:v>
                </c:pt>
                <c:pt idx="73">
                  <c:v>39.902882051753998</c:v>
                </c:pt>
                <c:pt idx="74">
                  <c:v>49.90200401252465</c:v>
                </c:pt>
                <c:pt idx="75">
                  <c:v>37.59853717627297</c:v>
                </c:pt>
                <c:pt idx="76">
                  <c:v>50.767213824368042</c:v>
                </c:pt>
                <c:pt idx="77">
                  <c:v>41.335335947339878</c:v>
                </c:pt>
                <c:pt idx="78">
                  <c:v>57.129151821062138</c:v>
                </c:pt>
                <c:pt idx="79">
                  <c:v>103.88113382579138</c:v>
                </c:pt>
                <c:pt idx="80">
                  <c:v>98.966307461588116</c:v>
                </c:pt>
                <c:pt idx="81">
                  <c:v>90.545568499630306</c:v>
                </c:pt>
                <c:pt idx="82">
                  <c:v>57.234255488143212</c:v>
                </c:pt>
                <c:pt idx="83">
                  <c:v>185.14205369358746</c:v>
                </c:pt>
                <c:pt idx="84">
                  <c:v>47.627513095362126</c:v>
                </c:pt>
                <c:pt idx="85">
                  <c:v>58.004568911497238</c:v>
                </c:pt>
                <c:pt idx="86">
                  <c:v>68.661634386058495</c:v>
                </c:pt>
                <c:pt idx="87">
                  <c:v>64.474646359733711</c:v>
                </c:pt>
                <c:pt idx="88">
                  <c:v>117.69660398975354</c:v>
                </c:pt>
                <c:pt idx="89">
                  <c:v>123.6487362560021</c:v>
                </c:pt>
                <c:pt idx="90">
                  <c:v>85.906053070786882</c:v>
                </c:pt>
                <c:pt idx="91">
                  <c:v>103.99889430415411</c:v>
                </c:pt>
                <c:pt idx="92">
                  <c:v>56.122099037570905</c:v>
                </c:pt>
                <c:pt idx="93">
                  <c:v>60.2668232612643</c:v>
                </c:pt>
                <c:pt idx="94">
                  <c:v>45.989781466953673</c:v>
                </c:pt>
                <c:pt idx="95">
                  <c:v>102.44637619872073</c:v>
                </c:pt>
                <c:pt idx="96">
                  <c:v>136.16846223532664</c:v>
                </c:pt>
                <c:pt idx="97">
                  <c:v>65.587880004358837</c:v>
                </c:pt>
                <c:pt idx="98">
                  <c:v>71.295581802504998</c:v>
                </c:pt>
                <c:pt idx="99">
                  <c:v>79.254589815363943</c:v>
                </c:pt>
                <c:pt idx="100">
                  <c:v>64.433609252310248</c:v>
                </c:pt>
                <c:pt idx="101">
                  <c:v>89.595256768898508</c:v>
                </c:pt>
                <c:pt idx="102">
                  <c:v>64.243676875809442</c:v>
                </c:pt>
                <c:pt idx="103">
                  <c:v>66.280917292122467</c:v>
                </c:pt>
                <c:pt idx="104">
                  <c:v>116.06782522611641</c:v>
                </c:pt>
                <c:pt idx="105">
                  <c:v>92.048248050217836</c:v>
                </c:pt>
                <c:pt idx="106">
                  <c:v>41.335335947339878</c:v>
                </c:pt>
                <c:pt idx="107">
                  <c:v>80.401181517900071</c:v>
                </c:pt>
                <c:pt idx="108">
                  <c:v>108.97440085835018</c:v>
                </c:pt>
                <c:pt idx="109">
                  <c:v>125.89447963197402</c:v>
                </c:pt>
                <c:pt idx="110">
                  <c:v>75.487084968920158</c:v>
                </c:pt>
                <c:pt idx="111">
                  <c:v>116.25480659424124</c:v>
                </c:pt>
                <c:pt idx="112">
                  <c:v>67.874074622586278</c:v>
                </c:pt>
                <c:pt idx="113">
                  <c:v>97.419608138224248</c:v>
                </c:pt>
                <c:pt idx="114">
                  <c:v>120.06485744349371</c:v>
                </c:pt>
                <c:pt idx="115">
                  <c:v>96.112486132518399</c:v>
                </c:pt>
                <c:pt idx="116">
                  <c:v>110.08292341070127</c:v>
                </c:pt>
                <c:pt idx="117">
                  <c:v>61.861862221425994</c:v>
                </c:pt>
                <c:pt idx="118">
                  <c:v>81.684882452294289</c:v>
                </c:pt>
                <c:pt idx="119">
                  <c:v>120.66954865439861</c:v>
                </c:pt>
                <c:pt idx="120">
                  <c:v>81.681699337629553</c:v>
                </c:pt>
                <c:pt idx="121">
                  <c:v>74.06416146960656</c:v>
                </c:pt>
                <c:pt idx="122">
                  <c:v>81.113130911273998</c:v>
                </c:pt>
                <c:pt idx="123">
                  <c:v>90.332718338086877</c:v>
                </c:pt>
                <c:pt idx="124">
                  <c:v>95.07454963387778</c:v>
                </c:pt>
                <c:pt idx="125">
                  <c:v>104.97928393015796</c:v>
                </c:pt>
                <c:pt idx="126">
                  <c:v>98.5982759521887</c:v>
                </c:pt>
                <c:pt idx="127">
                  <c:v>103.9256464975973</c:v>
                </c:pt>
                <c:pt idx="128">
                  <c:v>114.01578844293577</c:v>
                </c:pt>
                <c:pt idx="129">
                  <c:v>94.296606483238889</c:v>
                </c:pt>
                <c:pt idx="130">
                  <c:v>117.89834617398556</c:v>
                </c:pt>
                <c:pt idx="131">
                  <c:v>123.6338951836383</c:v>
                </c:pt>
                <c:pt idx="132">
                  <c:v>125.08409152856643</c:v>
                </c:pt>
                <c:pt idx="133">
                  <c:v>122.47093537138822</c:v>
                </c:pt>
                <c:pt idx="134">
                  <c:v>119.6060615952866</c:v>
                </c:pt>
                <c:pt idx="135">
                  <c:v>93.998616917373781</c:v>
                </c:pt>
                <c:pt idx="136">
                  <c:v>157.57706041717091</c:v>
                </c:pt>
                <c:pt idx="137">
                  <c:v>95.93132955987781</c:v>
                </c:pt>
                <c:pt idx="138">
                  <c:v>140.26446438047239</c:v>
                </c:pt>
                <c:pt idx="139">
                  <c:v>113.73165767047321</c:v>
                </c:pt>
                <c:pt idx="140">
                  <c:v>150.42875381232179</c:v>
                </c:pt>
                <c:pt idx="141">
                  <c:v>109.71804788494309</c:v>
                </c:pt>
                <c:pt idx="142">
                  <c:v>113.73165767047321</c:v>
                </c:pt>
                <c:pt idx="143">
                  <c:v>221.04305028356239</c:v>
                </c:pt>
                <c:pt idx="144">
                  <c:v>127.40918348330287</c:v>
                </c:pt>
                <c:pt idx="145">
                  <c:v>83.656260948136946</c:v>
                </c:pt>
                <c:pt idx="146">
                  <c:v>120.38330447524582</c:v>
                </c:pt>
                <c:pt idx="147">
                  <c:v>144.5340445737404</c:v>
                </c:pt>
                <c:pt idx="148">
                  <c:v>103.78227199374025</c:v>
                </c:pt>
                <c:pt idx="149">
                  <c:v>112.6576228244498</c:v>
                </c:pt>
                <c:pt idx="150">
                  <c:v>144.5340445737404</c:v>
                </c:pt>
                <c:pt idx="151">
                  <c:v>146.80211146691909</c:v>
                </c:pt>
                <c:pt idx="152">
                  <c:v>141.90422853941536</c:v>
                </c:pt>
                <c:pt idx="153">
                  <c:v>134.44426374961901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4A7-45FA-999D-E0764BAFCD07}"/>
            </c:ext>
          </c:extLst>
        </c:ser>
        <c:ser>
          <c:idx val="1"/>
          <c:order val="1"/>
          <c:tx>
            <c:strRef>
              <c:f>'SVN-CV-39'!$V$8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4A7-45FA-999D-E0764BAFCD07}"/>
            </c:ext>
          </c:extLst>
        </c:ser>
        <c:ser>
          <c:idx val="2"/>
          <c:order val="2"/>
          <c:tx>
            <c:strRef>
              <c:f>'SVN-CV-39'!$W$8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'SVN-CV-39'!$B$9:$B$120</c:f>
              <c:numCache>
                <c:formatCode>dd/mm/yyyy</c:formatCode>
                <c:ptCount val="112"/>
                <c:pt idx="0">
                  <c:v>45824</c:v>
                </c:pt>
                <c:pt idx="1">
                  <c:v>45825</c:v>
                </c:pt>
                <c:pt idx="2">
                  <c:v>45825</c:v>
                </c:pt>
                <c:pt idx="3">
                  <c:v>45826</c:v>
                </c:pt>
                <c:pt idx="4">
                  <c:v>45826</c:v>
                </c:pt>
                <c:pt idx="5">
                  <c:v>45827</c:v>
                </c:pt>
                <c:pt idx="6">
                  <c:v>45827</c:v>
                </c:pt>
                <c:pt idx="7">
                  <c:v>45828</c:v>
                </c:pt>
                <c:pt idx="8">
                  <c:v>45828</c:v>
                </c:pt>
                <c:pt idx="9">
                  <c:v>45829</c:v>
                </c:pt>
                <c:pt idx="10">
                  <c:v>45829</c:v>
                </c:pt>
                <c:pt idx="11">
                  <c:v>45831</c:v>
                </c:pt>
                <c:pt idx="12">
                  <c:v>45831</c:v>
                </c:pt>
                <c:pt idx="13">
                  <c:v>45832</c:v>
                </c:pt>
                <c:pt idx="14">
                  <c:v>45832</c:v>
                </c:pt>
                <c:pt idx="15">
                  <c:v>45833</c:v>
                </c:pt>
                <c:pt idx="16">
                  <c:v>45833</c:v>
                </c:pt>
                <c:pt idx="17">
                  <c:v>45834</c:v>
                </c:pt>
                <c:pt idx="18">
                  <c:v>45834</c:v>
                </c:pt>
                <c:pt idx="19">
                  <c:v>45835</c:v>
                </c:pt>
                <c:pt idx="20">
                  <c:v>45835</c:v>
                </c:pt>
                <c:pt idx="21">
                  <c:v>45836</c:v>
                </c:pt>
                <c:pt idx="22">
                  <c:v>45836</c:v>
                </c:pt>
                <c:pt idx="23">
                  <c:v>45838</c:v>
                </c:pt>
                <c:pt idx="24">
                  <c:v>45839</c:v>
                </c:pt>
                <c:pt idx="25">
                  <c:v>45839</c:v>
                </c:pt>
                <c:pt idx="26">
                  <c:v>45840</c:v>
                </c:pt>
                <c:pt idx="27">
                  <c:v>45840</c:v>
                </c:pt>
                <c:pt idx="28">
                  <c:v>45841</c:v>
                </c:pt>
                <c:pt idx="29">
                  <c:v>45841</c:v>
                </c:pt>
                <c:pt idx="30">
                  <c:v>45842</c:v>
                </c:pt>
                <c:pt idx="31">
                  <c:v>45842</c:v>
                </c:pt>
                <c:pt idx="32">
                  <c:v>45843</c:v>
                </c:pt>
                <c:pt idx="33">
                  <c:v>45843</c:v>
                </c:pt>
                <c:pt idx="34">
                  <c:v>45845</c:v>
                </c:pt>
                <c:pt idx="35">
                  <c:v>45845</c:v>
                </c:pt>
                <c:pt idx="36">
                  <c:v>45846</c:v>
                </c:pt>
                <c:pt idx="37">
                  <c:v>45846</c:v>
                </c:pt>
                <c:pt idx="38">
                  <c:v>45847</c:v>
                </c:pt>
                <c:pt idx="39">
                  <c:v>45847</c:v>
                </c:pt>
                <c:pt idx="40">
                  <c:v>45848</c:v>
                </c:pt>
                <c:pt idx="41">
                  <c:v>45848</c:v>
                </c:pt>
                <c:pt idx="42">
                  <c:v>45849</c:v>
                </c:pt>
                <c:pt idx="43">
                  <c:v>45849</c:v>
                </c:pt>
                <c:pt idx="44">
                  <c:v>45850</c:v>
                </c:pt>
                <c:pt idx="45">
                  <c:v>45850</c:v>
                </c:pt>
                <c:pt idx="46">
                  <c:v>45852</c:v>
                </c:pt>
                <c:pt idx="47">
                  <c:v>45852</c:v>
                </c:pt>
                <c:pt idx="48">
                  <c:v>45853</c:v>
                </c:pt>
                <c:pt idx="49">
                  <c:v>45853</c:v>
                </c:pt>
                <c:pt idx="50">
                  <c:v>45854</c:v>
                </c:pt>
                <c:pt idx="51">
                  <c:v>45854</c:v>
                </c:pt>
                <c:pt idx="52">
                  <c:v>45855</c:v>
                </c:pt>
                <c:pt idx="53">
                  <c:v>45855</c:v>
                </c:pt>
                <c:pt idx="54">
                  <c:v>45856</c:v>
                </c:pt>
                <c:pt idx="55">
                  <c:v>45856</c:v>
                </c:pt>
                <c:pt idx="56">
                  <c:v>45857</c:v>
                </c:pt>
                <c:pt idx="57">
                  <c:v>45859</c:v>
                </c:pt>
                <c:pt idx="58">
                  <c:v>45859</c:v>
                </c:pt>
                <c:pt idx="59">
                  <c:v>45860</c:v>
                </c:pt>
                <c:pt idx="60">
                  <c:v>45860</c:v>
                </c:pt>
                <c:pt idx="61">
                  <c:v>45861</c:v>
                </c:pt>
                <c:pt idx="62">
                  <c:v>45861</c:v>
                </c:pt>
                <c:pt idx="63">
                  <c:v>45862</c:v>
                </c:pt>
                <c:pt idx="64">
                  <c:v>45862</c:v>
                </c:pt>
                <c:pt idx="65">
                  <c:v>45863</c:v>
                </c:pt>
                <c:pt idx="66">
                  <c:v>45863</c:v>
                </c:pt>
                <c:pt idx="67">
                  <c:v>45864</c:v>
                </c:pt>
                <c:pt idx="68">
                  <c:v>45864</c:v>
                </c:pt>
                <c:pt idx="69">
                  <c:v>45866</c:v>
                </c:pt>
                <c:pt idx="70">
                  <c:v>45866</c:v>
                </c:pt>
                <c:pt idx="71">
                  <c:v>45867</c:v>
                </c:pt>
                <c:pt idx="72">
                  <c:v>45867</c:v>
                </c:pt>
                <c:pt idx="73">
                  <c:v>45868</c:v>
                </c:pt>
                <c:pt idx="74">
                  <c:v>45868</c:v>
                </c:pt>
                <c:pt idx="75">
                  <c:v>45869</c:v>
                </c:pt>
                <c:pt idx="76">
                  <c:v>45869</c:v>
                </c:pt>
                <c:pt idx="77">
                  <c:v>45870</c:v>
                </c:pt>
                <c:pt idx="78">
                  <c:v>45870</c:v>
                </c:pt>
                <c:pt idx="79">
                  <c:v>45871</c:v>
                </c:pt>
                <c:pt idx="80">
                  <c:v>45873</c:v>
                </c:pt>
                <c:pt idx="81">
                  <c:v>45873</c:v>
                </c:pt>
                <c:pt idx="82">
                  <c:v>45874</c:v>
                </c:pt>
                <c:pt idx="83">
                  <c:v>45874</c:v>
                </c:pt>
                <c:pt idx="84">
                  <c:v>45875</c:v>
                </c:pt>
                <c:pt idx="85">
                  <c:v>45875</c:v>
                </c:pt>
                <c:pt idx="86">
                  <c:v>45876</c:v>
                </c:pt>
                <c:pt idx="87">
                  <c:v>45876</c:v>
                </c:pt>
                <c:pt idx="88">
                  <c:v>45877</c:v>
                </c:pt>
                <c:pt idx="89">
                  <c:v>45877</c:v>
                </c:pt>
                <c:pt idx="90">
                  <c:v>45878</c:v>
                </c:pt>
                <c:pt idx="91">
                  <c:v>45879</c:v>
                </c:pt>
                <c:pt idx="92">
                  <c:v>45880</c:v>
                </c:pt>
                <c:pt idx="93">
                  <c:v>45880</c:v>
                </c:pt>
                <c:pt idx="94">
                  <c:v>45881</c:v>
                </c:pt>
                <c:pt idx="95">
                  <c:v>45881</c:v>
                </c:pt>
                <c:pt idx="96">
                  <c:v>45882</c:v>
                </c:pt>
                <c:pt idx="97">
                  <c:v>45882</c:v>
                </c:pt>
                <c:pt idx="98">
                  <c:v>45883</c:v>
                </c:pt>
                <c:pt idx="99">
                  <c:v>45883</c:v>
                </c:pt>
                <c:pt idx="100">
                  <c:v>45884</c:v>
                </c:pt>
                <c:pt idx="101">
                  <c:v>45884</c:v>
                </c:pt>
                <c:pt idx="102">
                  <c:v>45885</c:v>
                </c:pt>
                <c:pt idx="103">
                  <c:v>45885</c:v>
                </c:pt>
                <c:pt idx="104">
                  <c:v>45887</c:v>
                </c:pt>
                <c:pt idx="105">
                  <c:v>45887</c:v>
                </c:pt>
                <c:pt idx="106">
                  <c:v>45888</c:v>
                </c:pt>
                <c:pt idx="107">
                  <c:v>45888</c:v>
                </c:pt>
                <c:pt idx="108">
                  <c:v>45889</c:v>
                </c:pt>
                <c:pt idx="109">
                  <c:v>45889</c:v>
                </c:pt>
                <c:pt idx="110">
                  <c:v>45890</c:v>
                </c:pt>
                <c:pt idx="111">
                  <c:v>45891</c:v>
                </c:pt>
              </c:numCache>
            </c:numRef>
          </c:xVal>
          <c:yVal>
            <c:numRef>
              <c:f>'SVN-CV-39'!$W$9:$W$122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4A7-45FA-999D-E0764BAFCD07}"/>
            </c:ext>
          </c:extLst>
        </c:ser>
        <c:axId val="143635200"/>
        <c:axId val="143637504"/>
      </c:scatterChart>
      <c:valAx>
        <c:axId val="1436352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637504"/>
        <c:crosses val="autoZero"/>
        <c:crossBetween val="midCat"/>
      </c:valAx>
      <c:valAx>
        <c:axId val="1436375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6352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'SVN-CV-40'!$H$9:$H$119</c:f>
              <c:numCache>
                <c:formatCode>0</c:formatCode>
                <c:ptCount val="111"/>
                <c:pt idx="1">
                  <c:v>10.500000000007503</c:v>
                </c:pt>
                <c:pt idx="2">
                  <c:v>-50.799999999995293</c:v>
                </c:pt>
                <c:pt idx="3">
                  <c:v>-4.6999999999997044</c:v>
                </c:pt>
                <c:pt idx="4">
                  <c:v>-3.0000000000001137</c:v>
                </c:pt>
                <c:pt idx="5">
                  <c:v>-2.299999999991087</c:v>
                </c:pt>
                <c:pt idx="6">
                  <c:v>-8.8999999999970214</c:v>
                </c:pt>
                <c:pt idx="7">
                  <c:v>15.100000000003888</c:v>
                </c:pt>
                <c:pt idx="8">
                  <c:v>-26.899999999997704</c:v>
                </c:pt>
                <c:pt idx="9">
                  <c:v>-1.300000000000523</c:v>
                </c:pt>
                <c:pt idx="10">
                  <c:v>-17.099999999999227</c:v>
                </c:pt>
                <c:pt idx="11">
                  <c:v>12.600000000006162</c:v>
                </c:pt>
                <c:pt idx="12">
                  <c:v>3.7999999999982492</c:v>
                </c:pt>
                <c:pt idx="13">
                  <c:v>-6.0000000000002274</c:v>
                </c:pt>
                <c:pt idx="14">
                  <c:v>-44.599999999988427</c:v>
                </c:pt>
                <c:pt idx="15">
                  <c:v>-1.3999999999896318</c:v>
                </c:pt>
                <c:pt idx="16">
                  <c:v>-34.099999999995134</c:v>
                </c:pt>
                <c:pt idx="17">
                  <c:v>-4.3999999999897454</c:v>
                </c:pt>
                <c:pt idx="18">
                  <c:v>-26.899999999997704</c:v>
                </c:pt>
                <c:pt idx="19">
                  <c:v>-6.7999999999983629</c:v>
                </c:pt>
                <c:pt idx="20">
                  <c:v>-17.200000000002547</c:v>
                </c:pt>
                <c:pt idx="21">
                  <c:v>-15.299999999996317</c:v>
                </c:pt>
                <c:pt idx="22">
                  <c:v>-6.9000000000016826</c:v>
                </c:pt>
                <c:pt idx="23">
                  <c:v>-6.5000000000026148</c:v>
                </c:pt>
                <c:pt idx="24">
                  <c:v>-4.3999999999897454</c:v>
                </c:pt>
                <c:pt idx="25">
                  <c:v>-20.899999999997476</c:v>
                </c:pt>
                <c:pt idx="26">
                  <c:v>2.2000000000019782</c:v>
                </c:pt>
                <c:pt idx="27">
                  <c:v>-22.099999999994679</c:v>
                </c:pt>
                <c:pt idx="28">
                  <c:v>-8.8999999999970214</c:v>
                </c:pt>
                <c:pt idx="29">
                  <c:v>-10.199999999997544</c:v>
                </c:pt>
                <c:pt idx="30">
                  <c:v>-8.399999999994634</c:v>
                </c:pt>
                <c:pt idx="31">
                  <c:v>-22.499999999993747</c:v>
                </c:pt>
                <c:pt idx="32">
                  <c:v>-6.5000000000026148</c:v>
                </c:pt>
                <c:pt idx="33">
                  <c:v>-47.499999999999432</c:v>
                </c:pt>
                <c:pt idx="34">
                  <c:v>-2.0999999999986585</c:v>
                </c:pt>
                <c:pt idx="35">
                  <c:v>-30.900000000002592</c:v>
                </c:pt>
                <c:pt idx="36">
                  <c:v>4.2000000000115278</c:v>
                </c:pt>
                <c:pt idx="37">
                  <c:v>-10.099999999994225</c:v>
                </c:pt>
                <c:pt idx="38">
                  <c:v>3.1000000000034333</c:v>
                </c:pt>
                <c:pt idx="39">
                  <c:v>-10.799999999989041</c:v>
                </c:pt>
                <c:pt idx="40">
                  <c:v>2.3000000000052978</c:v>
                </c:pt>
                <c:pt idx="41">
                  <c:v>-30.599999999992633</c:v>
                </c:pt>
                <c:pt idx="42">
                  <c:v>-37.999999999996703</c:v>
                </c:pt>
                <c:pt idx="43">
                  <c:v>-3.5999999999916099</c:v>
                </c:pt>
                <c:pt idx="44">
                  <c:v>-13.099999999994338</c:v>
                </c:pt>
                <c:pt idx="45">
                  <c:v>-11.799999999993815</c:v>
                </c:pt>
                <c:pt idx="46">
                  <c:v>-12.000000000000455</c:v>
                </c:pt>
                <c:pt idx="47">
                  <c:v>-39.699999999996294</c:v>
                </c:pt>
                <c:pt idx="48">
                  <c:v>-40.599999999997749</c:v>
                </c:pt>
                <c:pt idx="49">
                  <c:v>-12.000000000000455</c:v>
                </c:pt>
                <c:pt idx="50">
                  <c:v>-32.199999999988904</c:v>
                </c:pt>
                <c:pt idx="51">
                  <c:v>-2.899999999996794</c:v>
                </c:pt>
                <c:pt idx="52">
                  <c:v>-10.300000000000864</c:v>
                </c:pt>
                <c:pt idx="53">
                  <c:v>-28.399999999990655</c:v>
                </c:pt>
                <c:pt idx="54">
                  <c:v>-4.3000000000006366</c:v>
                </c:pt>
                <c:pt idx="55">
                  <c:v>-34.999999999996589</c:v>
                </c:pt>
                <c:pt idx="56">
                  <c:v>-14.499999999998181</c:v>
                </c:pt>
                <c:pt idx="57">
                  <c:v>-9.4999999999885176</c:v>
                </c:pt>
                <c:pt idx="58">
                  <c:v>-22.399999999990428</c:v>
                </c:pt>
                <c:pt idx="59">
                  <c:v>-5.6999999999902684</c:v>
                </c:pt>
                <c:pt idx="60">
                  <c:v>-54.299999999997794</c:v>
                </c:pt>
                <c:pt idx="61">
                  <c:v>-3.5999999999916099</c:v>
                </c:pt>
                <c:pt idx="62">
                  <c:v>-27.900000000002478</c:v>
                </c:pt>
                <c:pt idx="63">
                  <c:v>1.1000000000080945</c:v>
                </c:pt>
                <c:pt idx="64">
                  <c:v>-33.599999999992747</c:v>
                </c:pt>
                <c:pt idx="65">
                  <c:v>0.90000000000145519</c:v>
                </c:pt>
                <c:pt idx="66">
                  <c:v>-21.299999999996544</c:v>
                </c:pt>
                <c:pt idx="67">
                  <c:v>-44.599999999988427</c:v>
                </c:pt>
                <c:pt idx="68">
                  <c:v>-25.7000000000005</c:v>
                </c:pt>
                <c:pt idx="69">
                  <c:v>-4.5999999999963848</c:v>
                </c:pt>
                <c:pt idx="70">
                  <c:v>-5.2000000000020918</c:v>
                </c:pt>
                <c:pt idx="71">
                  <c:v>10.199999999997544</c:v>
                </c:pt>
                <c:pt idx="72">
                  <c:v>-21.99999999999136</c:v>
                </c:pt>
                <c:pt idx="73">
                  <c:v>23.600000000001842</c:v>
                </c:pt>
                <c:pt idx="74">
                  <c:v>7.6999999999998181</c:v>
                </c:pt>
                <c:pt idx="75">
                  <c:v>10.000000000005116</c:v>
                </c:pt>
                <c:pt idx="76">
                  <c:v>-4.7999999999888132</c:v>
                </c:pt>
                <c:pt idx="77">
                  <c:v>-18.999999999991246</c:v>
                </c:pt>
                <c:pt idx="78">
                  <c:v>11.800000000008026</c:v>
                </c:pt>
                <c:pt idx="79">
                  <c:v>-31.30000000000166</c:v>
                </c:pt>
                <c:pt idx="80">
                  <c:v>13.00000000000523</c:v>
                </c:pt>
                <c:pt idx="81">
                  <c:v>-22.799999999989495</c:v>
                </c:pt>
                <c:pt idx="82">
                  <c:v>-2.4999999999977263</c:v>
                </c:pt>
                <c:pt idx="83">
                  <c:v>-35.699999999991405</c:v>
                </c:pt>
                <c:pt idx="84">
                  <c:v>2.9000000000110049</c:v>
                </c:pt>
                <c:pt idx="85">
                  <c:v>-19.099999999994566</c:v>
                </c:pt>
                <c:pt idx="86">
                  <c:v>-3.3999999999991815</c:v>
                </c:pt>
                <c:pt idx="87">
                  <c:v>-43.799999999990291</c:v>
                </c:pt>
                <c:pt idx="88">
                  <c:v>-24.299999999996658</c:v>
                </c:pt>
                <c:pt idx="89">
                  <c:v>4.6000000000105956</c:v>
                </c:pt>
                <c:pt idx="90">
                  <c:v>-3.5999999999916099</c:v>
                </c:pt>
                <c:pt idx="91">
                  <c:v>10.500000000007503</c:v>
                </c:pt>
                <c:pt idx="92">
                  <c:v>-5.6999999999902684</c:v>
                </c:pt>
                <c:pt idx="93">
                  <c:v>35.600000000002296</c:v>
                </c:pt>
                <c:pt idx="94">
                  <c:v>3.9000000000015689</c:v>
                </c:pt>
                <c:pt idx="95">
                  <c:v>-40.099999999995362</c:v>
                </c:pt>
                <c:pt idx="96">
                  <c:v>-11.399999999994748</c:v>
                </c:pt>
                <c:pt idx="97">
                  <c:v>-25.7000000000005</c:v>
                </c:pt>
                <c:pt idx="98">
                  <c:v>-7.4999999999931788</c:v>
                </c:pt>
                <c:pt idx="99">
                  <c:v>6.0000000000002274</c:v>
                </c:pt>
                <c:pt idx="100">
                  <c:v>6.3000000000101863</c:v>
                </c:pt>
                <c:pt idx="101">
                  <c:v>4.9000000000063437</c:v>
                </c:pt>
                <c:pt idx="102">
                  <c:v>2.4000000000086175</c:v>
                </c:pt>
                <c:pt idx="103">
                  <c:v>-9.9999999989108801E-2</c:v>
                </c:pt>
                <c:pt idx="104">
                  <c:v>2.3000000000052978</c:v>
                </c:pt>
                <c:pt idx="105">
                  <c:v>-43.99999999999693</c:v>
                </c:pt>
                <c:pt idx="106">
                  <c:v>-2.6999999999901547</c:v>
                </c:pt>
                <c:pt idx="107">
                  <c:v>-39.099999999990587</c:v>
                </c:pt>
                <c:pt idx="108">
                  <c:v>-5.6999999999902684</c:v>
                </c:pt>
                <c:pt idx="109">
                  <c:v>-42.499999999989768</c:v>
                </c:pt>
                <c:pt idx="110">
                  <c:v>-22.399999999990428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04B-4913-93E2-91345FE4AE13}"/>
            </c:ext>
          </c:extLst>
        </c:ser>
        <c:ser>
          <c:idx val="1"/>
          <c:order val="1"/>
          <c:tx>
            <c:strRef>
              <c:f>'SVN-CV-40'!$V$8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'SVN-CV-40'!$V$9:$V$119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04B-4913-93E2-91345FE4AE13}"/>
            </c:ext>
          </c:extLst>
        </c:ser>
        <c:ser>
          <c:idx val="2"/>
          <c:order val="2"/>
          <c:tx>
            <c:strRef>
              <c:f>'SVN-CV-40'!$W$8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'SVN-CV-40'!$W$9:$W$119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04B-4913-93E2-91345FE4AE13}"/>
            </c:ext>
          </c:extLst>
        </c:ser>
        <c:axId val="143918976"/>
        <c:axId val="143925632"/>
      </c:scatterChart>
      <c:valAx>
        <c:axId val="1439189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925632"/>
        <c:crosses val="autoZero"/>
        <c:crossBetween val="midCat"/>
      </c:valAx>
      <c:valAx>
        <c:axId val="14392563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91897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'SVN-CV-40'!$D$9:$D$186</c:f>
              <c:numCache>
                <c:formatCode>0</c:formatCode>
                <c:ptCount val="178"/>
                <c:pt idx="0">
                  <c:v>0</c:v>
                </c:pt>
                <c:pt idx="1">
                  <c:v>-6.7000000271946192</c:v>
                </c:pt>
                <c:pt idx="2">
                  <c:v>-0.60000002849847078</c:v>
                </c:pt>
                <c:pt idx="3">
                  <c:v>-7.299999997485429</c:v>
                </c:pt>
                <c:pt idx="4">
                  <c:v>-5.5999999749474227</c:v>
                </c:pt>
                <c:pt idx="5">
                  <c:v>1.4000000082887709</c:v>
                </c:pt>
                <c:pt idx="6">
                  <c:v>-8.1999999820254743</c:v>
                </c:pt>
                <c:pt idx="7">
                  <c:v>-6.7000000271946192</c:v>
                </c:pt>
                <c:pt idx="8">
                  <c:v>-0.10000000474974513</c:v>
                </c:pt>
                <c:pt idx="9">
                  <c:v>-15.799999993760139</c:v>
                </c:pt>
                <c:pt idx="10">
                  <c:v>-12.500000011641532</c:v>
                </c:pt>
                <c:pt idx="11">
                  <c:v>-14.299999980721623</c:v>
                </c:pt>
                <c:pt idx="12">
                  <c:v>-8.4999999962747097</c:v>
                </c:pt>
                <c:pt idx="13">
                  <c:v>-9.5999999903142452</c:v>
                </c:pt>
                <c:pt idx="14">
                  <c:v>14.699999999720603</c:v>
                </c:pt>
                <c:pt idx="15">
                  <c:v>0.699999975040555</c:v>
                </c:pt>
                <c:pt idx="16">
                  <c:v>6.2000000034458935</c:v>
                </c:pt>
                <c:pt idx="17">
                  <c:v>-0.89999998454004526</c:v>
                </c:pt>
                <c:pt idx="18">
                  <c:v>-6.2000000034458935</c:v>
                </c:pt>
                <c:pt idx="19">
                  <c:v>-1.500000013038516</c:v>
                </c:pt>
                <c:pt idx="20">
                  <c:v>-1.9000000320374966</c:v>
                </c:pt>
                <c:pt idx="21">
                  <c:v>8.9000000152736902</c:v>
                </c:pt>
                <c:pt idx="22">
                  <c:v>-3.7000000011175871</c:v>
                </c:pt>
                <c:pt idx="23">
                  <c:v>-6.2000000034458935</c:v>
                </c:pt>
                <c:pt idx="24">
                  <c:v>-1.3000000035390258</c:v>
                </c:pt>
                <c:pt idx="25">
                  <c:v>2.9999999678693712</c:v>
                </c:pt>
                <c:pt idx="26">
                  <c:v>2.8000000165775418</c:v>
                </c:pt>
                <c:pt idx="27">
                  <c:v>4.1000000201165676</c:v>
                </c:pt>
                <c:pt idx="28">
                  <c:v>-8.0999999772757292</c:v>
                </c:pt>
                <c:pt idx="29">
                  <c:v>-4.8999999999068677</c:v>
                </c:pt>
                <c:pt idx="30">
                  <c:v>-6.4000000129453838</c:v>
                </c:pt>
                <c:pt idx="31">
                  <c:v>10.200000018812716</c:v>
                </c:pt>
                <c:pt idx="32">
                  <c:v>-1.9999999785795808</c:v>
                </c:pt>
                <c:pt idx="33">
                  <c:v>3.0999999726191163</c:v>
                </c:pt>
                <c:pt idx="34">
                  <c:v>-3.3999999868683517</c:v>
                </c:pt>
                <c:pt idx="35">
                  <c:v>6.3000000081956387</c:v>
                </c:pt>
                <c:pt idx="36">
                  <c:v>-5.2000000141561031</c:v>
                </c:pt>
                <c:pt idx="37">
                  <c:v>-6.2000000034458935</c:v>
                </c:pt>
                <c:pt idx="38">
                  <c:v>-5.0000000046566129</c:v>
                </c:pt>
                <c:pt idx="39">
                  <c:v>0.79999997979030013</c:v>
                </c:pt>
                <c:pt idx="40">
                  <c:v>-7.7000000164844096</c:v>
                </c:pt>
                <c:pt idx="41">
                  <c:v>-4.0000000153668225</c:v>
                </c:pt>
                <c:pt idx="42">
                  <c:v>4.2000000248663127</c:v>
                </c:pt>
                <c:pt idx="43">
                  <c:v>-1.9999999785795808</c:v>
                </c:pt>
                <c:pt idx="44">
                  <c:v>1.7000000225380063</c:v>
                </c:pt>
                <c:pt idx="45">
                  <c:v>-3.2999999821186066</c:v>
                </c:pt>
                <c:pt idx="46">
                  <c:v>-4.0000000153668225</c:v>
                </c:pt>
                <c:pt idx="47">
                  <c:v>-3.3999999868683517</c:v>
                </c:pt>
                <c:pt idx="48">
                  <c:v>-2.2999999928288162</c:v>
                </c:pt>
                <c:pt idx="49">
                  <c:v>0.59999997029080987</c:v>
                </c:pt>
                <c:pt idx="50">
                  <c:v>7.7000000164844096</c:v>
                </c:pt>
                <c:pt idx="51">
                  <c:v>0.59999997029080987</c:v>
                </c:pt>
                <c:pt idx="52">
                  <c:v>5.4000000236555934</c:v>
                </c:pt>
                <c:pt idx="53">
                  <c:v>-3.8000000058673322</c:v>
                </c:pt>
                <c:pt idx="54">
                  <c:v>-5.5999999749474227</c:v>
                </c:pt>
                <c:pt idx="55">
                  <c:v>-11.100000003352761</c:v>
                </c:pt>
                <c:pt idx="56">
                  <c:v>3.2999999821186066</c:v>
                </c:pt>
                <c:pt idx="57">
                  <c:v>-6.8000000319443643</c:v>
                </c:pt>
                <c:pt idx="58">
                  <c:v>0.59999997029080987</c:v>
                </c:pt>
                <c:pt idx="59">
                  <c:v>-0.30000001424923539</c:v>
                </c:pt>
                <c:pt idx="60">
                  <c:v>2.9999999678693712</c:v>
                </c:pt>
                <c:pt idx="61">
                  <c:v>2.2999999928288162</c:v>
                </c:pt>
                <c:pt idx="62">
                  <c:v>2.8000000165775418</c:v>
                </c:pt>
                <c:pt idx="63">
                  <c:v>0.99999998928979039</c:v>
                </c:pt>
                <c:pt idx="64">
                  <c:v>5.2000000141561031</c:v>
                </c:pt>
                <c:pt idx="65">
                  <c:v>-4.7999999951571226</c:v>
                </c:pt>
                <c:pt idx="66">
                  <c:v>-3.1000000308267772</c:v>
                </c:pt>
                <c:pt idx="67">
                  <c:v>-11.100000003352761</c:v>
                </c:pt>
                <c:pt idx="68">
                  <c:v>-10.400000028312206</c:v>
                </c:pt>
                <c:pt idx="69">
                  <c:v>2.2999999928288162</c:v>
                </c:pt>
                <c:pt idx="70">
                  <c:v>4.7999999951571226</c:v>
                </c:pt>
                <c:pt idx="71">
                  <c:v>-1.4000000082887709</c:v>
                </c:pt>
                <c:pt idx="72">
                  <c:v>5.2000000141561031</c:v>
                </c:pt>
                <c:pt idx="73">
                  <c:v>-5.8999999891966581</c:v>
                </c:pt>
                <c:pt idx="74">
                  <c:v>-6.4000000129453838</c:v>
                </c:pt>
                <c:pt idx="75">
                  <c:v>-1.6000000177882612</c:v>
                </c:pt>
                <c:pt idx="76">
                  <c:v>-1.4000000082887709</c:v>
                </c:pt>
                <c:pt idx="77">
                  <c:v>6.7999999737367034</c:v>
                </c:pt>
                <c:pt idx="78">
                  <c:v>4.2000000248663127</c:v>
                </c:pt>
                <c:pt idx="79">
                  <c:v>16.000000003259629</c:v>
                </c:pt>
                <c:pt idx="80">
                  <c:v>-8.7000000057742</c:v>
                </c:pt>
                <c:pt idx="81">
                  <c:v>6.0999999986961484</c:v>
                </c:pt>
                <c:pt idx="82">
                  <c:v>0.79999997979030013</c:v>
                </c:pt>
                <c:pt idx="83">
                  <c:v>4.7999999951571226</c:v>
                </c:pt>
                <c:pt idx="84">
                  <c:v>0.40000001899898052</c:v>
                </c:pt>
                <c:pt idx="85">
                  <c:v>-2.0999999833293259</c:v>
                </c:pt>
                <c:pt idx="86">
                  <c:v>6.2000000034458935</c:v>
                </c:pt>
                <c:pt idx="87">
                  <c:v>4.3999999761581421</c:v>
                </c:pt>
                <c:pt idx="88">
                  <c:v>-1.3000000035390258</c:v>
                </c:pt>
                <c:pt idx="89">
                  <c:v>3.1999999773688614</c:v>
                </c:pt>
                <c:pt idx="90">
                  <c:v>2.2999999928288162</c:v>
                </c:pt>
                <c:pt idx="91">
                  <c:v>6.5000000176951289</c:v>
                </c:pt>
                <c:pt idx="92">
                  <c:v>2.6000000070780516</c:v>
                </c:pt>
                <c:pt idx="93">
                  <c:v>0.79999997979030013</c:v>
                </c:pt>
                <c:pt idx="94">
                  <c:v>2.0999999833293259</c:v>
                </c:pt>
                <c:pt idx="95">
                  <c:v>8.4999999962747097</c:v>
                </c:pt>
                <c:pt idx="96">
                  <c:v>0.699999975040555</c:v>
                </c:pt>
                <c:pt idx="97">
                  <c:v>12.500000011641532</c:v>
                </c:pt>
                <c:pt idx="98">
                  <c:v>-4.0000000153668225</c:v>
                </c:pt>
                <c:pt idx="99">
                  <c:v>-9.7999999998137355</c:v>
                </c:pt>
                <c:pt idx="100">
                  <c:v>-8.4999999962747097</c:v>
                </c:pt>
                <c:pt idx="101">
                  <c:v>-7.0999999879859388</c:v>
                </c:pt>
                <c:pt idx="102">
                  <c:v>0.50000002374872565</c:v>
                </c:pt>
                <c:pt idx="103">
                  <c:v>-5.0000000046566129</c:v>
                </c:pt>
                <c:pt idx="104">
                  <c:v>-1.6000000177882612</c:v>
                </c:pt>
                <c:pt idx="105">
                  <c:v>-1.6000000177882612</c:v>
                </c:pt>
                <c:pt idx="106">
                  <c:v>1.7000000225380063</c:v>
                </c:pt>
                <c:pt idx="107">
                  <c:v>1.6000000177882612</c:v>
                </c:pt>
                <c:pt idx="108">
                  <c:v>0.59999997029080987</c:v>
                </c:pt>
                <c:pt idx="109">
                  <c:v>4.5999999856576324</c:v>
                </c:pt>
                <c:pt idx="110">
                  <c:v>-2.2999999928288162</c:v>
                </c:pt>
                <c:pt idx="111">
                  <c:v>-1.1999999987892807</c:v>
                </c:pt>
                <c:pt idx="112">
                  <c:v>-1.500000013038516</c:v>
                </c:pt>
                <c:pt idx="113">
                  <c:v>-1.4000000082887709</c:v>
                </c:pt>
                <c:pt idx="114">
                  <c:v>-0.30000001424923539</c:v>
                </c:pt>
                <c:pt idx="115">
                  <c:v>-0.79999997979030013</c:v>
                </c:pt>
                <c:pt idx="116">
                  <c:v>-2.0999999833293259</c:v>
                </c:pt>
                <c:pt idx="117">
                  <c:v>-0.40000001899898052</c:v>
                </c:pt>
                <c:pt idx="118">
                  <c:v>-8.000000030733645</c:v>
                </c:pt>
                <c:pt idx="119">
                  <c:v>-5.799999984446913</c:v>
                </c:pt>
                <c:pt idx="120">
                  <c:v>-5.0000000046566129</c:v>
                </c:pt>
                <c:pt idx="121">
                  <c:v>-7.0999999879859388</c:v>
                </c:pt>
                <c:pt idx="122">
                  <c:v>-6.8999999784864485</c:v>
                </c:pt>
                <c:pt idx="123">
                  <c:v>-11.400000017601997</c:v>
                </c:pt>
                <c:pt idx="124">
                  <c:v>-3.1000000308267772</c:v>
                </c:pt>
                <c:pt idx="125">
                  <c:v>-3.1999999773688614</c:v>
                </c:pt>
                <c:pt idx="126">
                  <c:v>-3.9000000106170774</c:v>
                </c:pt>
                <c:pt idx="127">
                  <c:v>-4.4999999809078872</c:v>
                </c:pt>
                <c:pt idx="128">
                  <c:v>-14.000000024680048</c:v>
                </c:pt>
                <c:pt idx="129">
                  <c:v>2.0999999833293259</c:v>
                </c:pt>
                <c:pt idx="130">
                  <c:v>2.7000000118277967</c:v>
                </c:pt>
                <c:pt idx="131">
                  <c:v>-0.20000000949949026</c:v>
                </c:pt>
                <c:pt idx="132">
                  <c:v>-5.9999999939464033</c:v>
                </c:pt>
                <c:pt idx="133">
                  <c:v>-0.20000000949949026</c:v>
                </c:pt>
                <c:pt idx="134">
                  <c:v>-2.900000021327287</c:v>
                </c:pt>
                <c:pt idx="135">
                  <c:v>-5.9999999939464033</c:v>
                </c:pt>
                <c:pt idx="136">
                  <c:v>-5.2000000141561031</c:v>
                </c:pt>
                <c:pt idx="137">
                  <c:v>-6.3000000081956387</c:v>
                </c:pt>
                <c:pt idx="138">
                  <c:v>-3.7000000011175871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A57-4DE5-82F4-02BAC6BB503C}"/>
            </c:ext>
          </c:extLst>
        </c:ser>
        <c:ser>
          <c:idx val="1"/>
          <c:order val="1"/>
          <c:tx>
            <c:strRef>
              <c:f>'SVN-CV-40'!$V$8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A57-4DE5-82F4-02BAC6BB503C}"/>
            </c:ext>
          </c:extLst>
        </c:ser>
        <c:ser>
          <c:idx val="2"/>
          <c:order val="2"/>
          <c:tx>
            <c:strRef>
              <c:f>'SVN-CV-40'!$W$8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A57-4DE5-82F4-02BAC6BB503C}"/>
            </c:ext>
          </c:extLst>
        </c:ser>
        <c:axId val="144058624"/>
        <c:axId val="144069376"/>
      </c:scatterChart>
      <c:valAx>
        <c:axId val="1440586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069376"/>
        <c:crosses val="autoZero"/>
        <c:crossBetween val="midCat"/>
      </c:valAx>
      <c:valAx>
        <c:axId val="14406937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05862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'SVN-CV-40'!$F$9:$F$119</c:f>
              <c:numCache>
                <c:formatCode>0</c:formatCode>
                <c:ptCount val="111"/>
                <c:pt idx="0">
                  <c:v>0</c:v>
                </c:pt>
                <c:pt idx="1">
                  <c:v>41.000000201165676</c:v>
                </c:pt>
                <c:pt idx="2">
                  <c:v>35.899999551475048</c:v>
                </c:pt>
                <c:pt idx="3">
                  <c:v>68.799999542534351</c:v>
                </c:pt>
                <c:pt idx="4">
                  <c:v>81.999999471008778</c:v>
                </c:pt>
                <c:pt idx="5">
                  <c:v>-26.000000536441803</c:v>
                </c:pt>
                <c:pt idx="6">
                  <c:v>83.999999798834324</c:v>
                </c:pt>
                <c:pt idx="7">
                  <c:v>93.000000342726707</c:v>
                </c:pt>
                <c:pt idx="8">
                  <c:v>-25.00000037252903</c:v>
                </c:pt>
                <c:pt idx="9">
                  <c:v>86.00000012665987</c:v>
                </c:pt>
                <c:pt idx="10">
                  <c:v>92.000000178813934</c:v>
                </c:pt>
                <c:pt idx="11">
                  <c:v>82.999999634921551</c:v>
                </c:pt>
                <c:pt idx="12">
                  <c:v>80.000000074505806</c:v>
                </c:pt>
                <c:pt idx="13">
                  <c:v>64.999999478459358</c:v>
                </c:pt>
                <c:pt idx="14">
                  <c:v>-135.99999994039536</c:v>
                </c:pt>
                <c:pt idx="15">
                  <c:v>-16.999999992549419</c:v>
                </c:pt>
                <c:pt idx="16">
                  <c:v>-25.00000037252903</c:v>
                </c:pt>
                <c:pt idx="17">
                  <c:v>38.99999987334013</c:v>
                </c:pt>
                <c:pt idx="18">
                  <c:v>64.00000024586916</c:v>
                </c:pt>
                <c:pt idx="19">
                  <c:v>67.999999970197678</c:v>
                </c:pt>
                <c:pt idx="20">
                  <c:v>47.999999485909939</c:v>
                </c:pt>
                <c:pt idx="21">
                  <c:v>-41.000000201165676</c:v>
                </c:pt>
                <c:pt idx="22">
                  <c:v>42.999999597668648</c:v>
                </c:pt>
                <c:pt idx="23">
                  <c:v>70.999999530613422</c:v>
                </c:pt>
                <c:pt idx="24">
                  <c:v>20.999999716877937</c:v>
                </c:pt>
                <c:pt idx="25">
                  <c:v>19.999999552965164</c:v>
                </c:pt>
                <c:pt idx="26">
                  <c:v>-17.599999904632568</c:v>
                </c:pt>
                <c:pt idx="27">
                  <c:v>-1.0000001639127731</c:v>
                </c:pt>
                <c:pt idx="28">
                  <c:v>88.999999687075615</c:v>
                </c:pt>
                <c:pt idx="29">
                  <c:v>70.999999530613422</c:v>
                </c:pt>
                <c:pt idx="30">
                  <c:v>98.000000230967999</c:v>
                </c:pt>
                <c:pt idx="31">
                  <c:v>-26.000000536441803</c:v>
                </c:pt>
                <c:pt idx="32">
                  <c:v>63.000000081956387</c:v>
                </c:pt>
                <c:pt idx="33">
                  <c:v>36.999999545514584</c:v>
                </c:pt>
                <c:pt idx="34">
                  <c:v>93.000000342726707</c:v>
                </c:pt>
                <c:pt idx="35">
                  <c:v>26.999999769032001</c:v>
                </c:pt>
                <c:pt idx="36">
                  <c:v>93.000000342726707</c:v>
                </c:pt>
                <c:pt idx="37">
                  <c:v>104.00000028312206</c:v>
                </c:pt>
                <c:pt idx="38">
                  <c:v>91.000000014901161</c:v>
                </c:pt>
                <c:pt idx="39">
                  <c:v>41.999999433755875</c:v>
                </c:pt>
                <c:pt idx="40">
                  <c:v>108.00000000745058</c:v>
                </c:pt>
                <c:pt idx="41">
                  <c:v>82.999999634921551</c:v>
                </c:pt>
                <c:pt idx="42">
                  <c:v>41.000000201165676</c:v>
                </c:pt>
                <c:pt idx="43">
                  <c:v>70.000000298023224</c:v>
                </c:pt>
                <c:pt idx="44">
                  <c:v>76.999999582767487</c:v>
                </c:pt>
                <c:pt idx="45">
                  <c:v>55.999999865889549</c:v>
                </c:pt>
                <c:pt idx="46">
                  <c:v>72.499999776482582</c:v>
                </c:pt>
                <c:pt idx="47">
                  <c:v>48.399999737739563</c:v>
                </c:pt>
                <c:pt idx="48">
                  <c:v>73.499999940395355</c:v>
                </c:pt>
                <c:pt idx="49">
                  <c:v>53.299999795854092</c:v>
                </c:pt>
                <c:pt idx="50">
                  <c:v>10.599999688565731</c:v>
                </c:pt>
                <c:pt idx="51">
                  <c:v>72.300000116229057</c:v>
                </c:pt>
                <c:pt idx="52">
                  <c:v>33.40000007301569</c:v>
                </c:pt>
                <c:pt idx="53">
                  <c:v>100.49999970942736</c:v>
                </c:pt>
                <c:pt idx="54">
                  <c:v>106.39999993145466</c:v>
                </c:pt>
                <c:pt idx="55">
                  <c:v>105.70000018924475</c:v>
                </c:pt>
                <c:pt idx="56">
                  <c:v>12.299999594688416</c:v>
                </c:pt>
                <c:pt idx="57">
                  <c:v>70.399999618530273</c:v>
                </c:pt>
                <c:pt idx="58">
                  <c:v>39.499999955296516</c:v>
                </c:pt>
                <c:pt idx="59">
                  <c:v>34.400000236928463</c:v>
                </c:pt>
                <c:pt idx="60">
                  <c:v>57.099999859929085</c:v>
                </c:pt>
                <c:pt idx="61">
                  <c:v>41.79999977350235</c:v>
                </c:pt>
                <c:pt idx="62">
                  <c:v>87.799999862909317</c:v>
                </c:pt>
                <c:pt idx="63">
                  <c:v>92.500000260770321</c:v>
                </c:pt>
                <c:pt idx="64">
                  <c:v>78.499999828636646</c:v>
                </c:pt>
                <c:pt idx="65">
                  <c:v>105.60000035911798</c:v>
                </c:pt>
                <c:pt idx="66">
                  <c:v>83.700000308454037</c:v>
                </c:pt>
                <c:pt idx="67">
                  <c:v>146.99999988079071</c:v>
                </c:pt>
                <c:pt idx="68">
                  <c:v>163.39999996125698</c:v>
                </c:pt>
                <c:pt idx="69">
                  <c:v>37.899999879300594</c:v>
                </c:pt>
                <c:pt idx="70">
                  <c:v>45.900000259280205</c:v>
                </c:pt>
                <c:pt idx="71">
                  <c:v>89.200000278651714</c:v>
                </c:pt>
                <c:pt idx="72">
                  <c:v>37.399999797344208</c:v>
                </c:pt>
                <c:pt idx="73">
                  <c:v>109.29999966174364</c:v>
                </c:pt>
                <c:pt idx="74">
                  <c:v>122.3999997600913</c:v>
                </c:pt>
                <c:pt idx="75">
                  <c:v>60.599999502301216</c:v>
                </c:pt>
                <c:pt idx="76">
                  <c:v>43.899999931454659</c:v>
                </c:pt>
                <c:pt idx="77">
                  <c:v>2.4999994784593582</c:v>
                </c:pt>
                <c:pt idx="78">
                  <c:v>-2.8999997302889824</c:v>
                </c:pt>
                <c:pt idx="79">
                  <c:v>-79.099999740719795</c:v>
                </c:pt>
                <c:pt idx="80">
                  <c:v>139.70000017434359</c:v>
                </c:pt>
                <c:pt idx="81">
                  <c:v>41.600000113248825</c:v>
                </c:pt>
                <c:pt idx="82">
                  <c:v>19.499999471008778</c:v>
                </c:pt>
                <c:pt idx="83">
                  <c:v>13.100000098347664</c:v>
                </c:pt>
                <c:pt idx="84">
                  <c:v>49.200000241398811</c:v>
                </c:pt>
                <c:pt idx="85">
                  <c:v>67.800000309944153</c:v>
                </c:pt>
                <c:pt idx="86">
                  <c:v>-10.300000198185444</c:v>
                </c:pt>
                <c:pt idx="87">
                  <c:v>20.899999886751175</c:v>
                </c:pt>
                <c:pt idx="88">
                  <c:v>62.5</c:v>
                </c:pt>
                <c:pt idx="89">
                  <c:v>41.000000201165676</c:v>
                </c:pt>
                <c:pt idx="90">
                  <c:v>41.79999977350235</c:v>
                </c:pt>
                <c:pt idx="91">
                  <c:v>37.399999797344208</c:v>
                </c:pt>
                <c:pt idx="92">
                  <c:v>61.499999836087227</c:v>
                </c:pt>
                <c:pt idx="93">
                  <c:v>86.699999868869781</c:v>
                </c:pt>
                <c:pt idx="94">
                  <c:v>55.3999999538064</c:v>
                </c:pt>
                <c:pt idx="95">
                  <c:v>0.90000033378601074</c:v>
                </c:pt>
                <c:pt idx="96">
                  <c:v>84.199999459087849</c:v>
                </c:pt>
                <c:pt idx="97">
                  <c:v>-12.900000438094139</c:v>
                </c:pt>
                <c:pt idx="98">
                  <c:v>52.899999544024467</c:v>
                </c:pt>
                <c:pt idx="99">
                  <c:v>91.099999845027924</c:v>
                </c:pt>
                <c:pt idx="100">
                  <c:v>63.199999742209911</c:v>
                </c:pt>
                <c:pt idx="101">
                  <c:v>80.199999734759331</c:v>
                </c:pt>
                <c:pt idx="102">
                  <c:v>-33.200000412762165</c:v>
                </c:pt>
                <c:pt idx="103">
                  <c:v>70.399999618530273</c:v>
                </c:pt>
                <c:pt idx="104">
                  <c:v>35.600000061094761</c:v>
                </c:pt>
                <c:pt idx="105">
                  <c:v>35.099999979138374</c:v>
                </c:pt>
                <c:pt idx="106">
                  <c:v>1.5000002458691597</c:v>
                </c:pt>
                <c:pt idx="107">
                  <c:v>16.300000250339508</c:v>
                </c:pt>
                <c:pt idx="108">
                  <c:v>16.900000162422657</c:v>
                </c:pt>
                <c:pt idx="109">
                  <c:v>-0.19999966025352478</c:v>
                </c:pt>
                <c:pt idx="110">
                  <c:v>66.200000233948231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177-444F-A66B-AC4433BC8235}"/>
            </c:ext>
          </c:extLst>
        </c:ser>
        <c:ser>
          <c:idx val="1"/>
          <c:order val="1"/>
          <c:tx>
            <c:strRef>
              <c:f>'SVN-CV-40'!$V$8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'SVN-CV-40'!$V$9:$V$119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177-444F-A66B-AC4433BC8235}"/>
            </c:ext>
          </c:extLst>
        </c:ser>
        <c:ser>
          <c:idx val="2"/>
          <c:order val="2"/>
          <c:tx>
            <c:strRef>
              <c:f>'SVN-CV-40'!$W$8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'SVN-CV-40'!$W$9:$W$119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77-444F-A66B-AC4433BC8235}"/>
            </c:ext>
          </c:extLst>
        </c:ser>
        <c:axId val="143989376"/>
        <c:axId val="144020608"/>
      </c:scatterChart>
      <c:valAx>
        <c:axId val="1439893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020608"/>
        <c:crosses val="autoZero"/>
        <c:crossBetween val="midCat"/>
      </c:valAx>
      <c:valAx>
        <c:axId val="14402060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98937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'SVN-CV-40'!$L$9:$L$186</c:f>
              <c:numCache>
                <c:formatCode>0</c:formatCode>
                <c:ptCount val="178"/>
                <c:pt idx="0" formatCode="General">
                  <c:v>0</c:v>
                </c:pt>
                <c:pt idx="1">
                  <c:v>42.85020439694717</c:v>
                </c:pt>
                <c:pt idx="2">
                  <c:v>62.207796680397138</c:v>
                </c:pt>
                <c:pt idx="3">
                  <c:v>69.34565550210057</c:v>
                </c:pt>
                <c:pt idx="4">
                  <c:v>82.245728843295268</c:v>
                </c:pt>
                <c:pt idx="5">
                  <c:v>26.139051779246731</c:v>
                </c:pt>
                <c:pt idx="6">
                  <c:v>84.867249077069374</c:v>
                </c:pt>
                <c:pt idx="7">
                  <c:v>94.455810113045416</c:v>
                </c:pt>
                <c:pt idx="8">
                  <c:v>36.723562172361198</c:v>
                </c:pt>
                <c:pt idx="9">
                  <c:v>87.449013839998898</c:v>
                </c:pt>
                <c:pt idx="10">
                  <c:v>94.406885517915356</c:v>
                </c:pt>
                <c:pt idx="11">
                  <c:v>85.160142900571572</c:v>
                </c:pt>
                <c:pt idx="12">
                  <c:v>80.539990140659853</c:v>
                </c:pt>
                <c:pt idx="13">
                  <c:v>65.978480825294497</c:v>
                </c:pt>
                <c:pt idx="14">
                  <c:v>143.87928962772332</c:v>
                </c:pt>
                <c:pt idx="15">
                  <c:v>17.071906739193135</c:v>
                </c:pt>
                <c:pt idx="16">
                  <c:v>42.734646584110756</c:v>
                </c:pt>
                <c:pt idx="17">
                  <c:v>39.257737964541619</c:v>
                </c:pt>
                <c:pt idx="18">
                  <c:v>69.69971328143221</c:v>
                </c:pt>
                <c:pt idx="19">
                  <c:v>68.355614224334033</c:v>
                </c:pt>
                <c:pt idx="20">
                  <c:v>51.024013471787818</c:v>
                </c:pt>
                <c:pt idx="21">
                  <c:v>44.657586329394746</c:v>
                </c:pt>
                <c:pt idx="22">
                  <c:v>43.706978452048105</c:v>
                </c:pt>
                <c:pt idx="23">
                  <c:v>71.565983074292134</c:v>
                </c:pt>
                <c:pt idx="24">
                  <c:v>21.49534805761434</c:v>
                </c:pt>
                <c:pt idx="25">
                  <c:v>29.082812483075248</c:v>
                </c:pt>
                <c:pt idx="26">
                  <c:v>17.956614289333871</c:v>
                </c:pt>
                <c:pt idx="27">
                  <c:v>22.499333334402294</c:v>
                </c:pt>
                <c:pt idx="28">
                  <c:v>89.809910054131961</c:v>
                </c:pt>
                <c:pt idx="29">
                  <c:v>71.896105133352961</c:v>
                </c:pt>
                <c:pt idx="30">
                  <c:v>98.567337619697028</c:v>
                </c:pt>
                <c:pt idx="31">
                  <c:v>35.864885727943872</c:v>
                </c:pt>
                <c:pt idx="32">
                  <c:v>63.366000427996532</c:v>
                </c:pt>
                <c:pt idx="33">
                  <c:v>60.289799852033546</c:v>
                </c:pt>
                <c:pt idx="34">
                  <c:v>93.08582095925172</c:v>
                </c:pt>
                <c:pt idx="35">
                  <c:v>41.51505736032594</c:v>
                </c:pt>
                <c:pt idx="36">
                  <c:v>93.239905962492728</c:v>
                </c:pt>
                <c:pt idx="37">
                  <c:v>104.67306271879123</c:v>
                </c:pt>
                <c:pt idx="38">
                  <c:v>91.189966568469572</c:v>
                </c:pt>
                <c:pt idx="39">
                  <c:v>43.373724216429942</c:v>
                </c:pt>
                <c:pt idx="40">
                  <c:v>108.29856878954223</c:v>
                </c:pt>
                <c:pt idx="41">
                  <c:v>88.55145362736549</c:v>
                </c:pt>
                <c:pt idx="42">
                  <c:v>56.059254514345909</c:v>
                </c:pt>
                <c:pt idx="43">
                  <c:v>70.121038509405366</c:v>
                </c:pt>
                <c:pt idx="44">
                  <c:v>78.124899589200581</c:v>
                </c:pt>
                <c:pt idx="45">
                  <c:v>57.324776361198886</c:v>
                </c:pt>
                <c:pt idx="46">
                  <c:v>73.59517625301892</c:v>
                </c:pt>
                <c:pt idx="47">
                  <c:v>62.691386765038146</c:v>
                </c:pt>
                <c:pt idx="48">
                  <c:v>83.999404707443901</c:v>
                </c:pt>
                <c:pt idx="49">
                  <c:v>54.637441175465071</c:v>
                </c:pt>
                <c:pt idx="50">
                  <c:v>34.763342670847102</c:v>
                </c:pt>
                <c:pt idx="51">
                  <c:v>72.36062476769429</c:v>
                </c:pt>
                <c:pt idx="52">
                  <c:v>35.366792406619894</c:v>
                </c:pt>
                <c:pt idx="53">
                  <c:v>104.50478430023651</c:v>
                </c:pt>
                <c:pt idx="54">
                  <c:v>106.63400013660262</c:v>
                </c:pt>
                <c:pt idx="55">
                  <c:v>111.89593397474519</c:v>
                </c:pt>
                <c:pt idx="56">
                  <c:v>19.298445271867504</c:v>
                </c:pt>
                <c:pt idx="57">
                  <c:v>71.36280506484654</c:v>
                </c:pt>
                <c:pt idx="58">
                  <c:v>45.4133239967341</c:v>
                </c:pt>
                <c:pt idx="59">
                  <c:v>34.870331462564522</c:v>
                </c:pt>
                <c:pt idx="60">
                  <c:v>78.85366182880081</c:v>
                </c:pt>
                <c:pt idx="61">
                  <c:v>42.017734125387442</c:v>
                </c:pt>
                <c:pt idx="62">
                  <c:v>92.16881238260504</c:v>
                </c:pt>
                <c:pt idx="63">
                  <c:v>92.511945435284773</c:v>
                </c:pt>
                <c:pt idx="64">
                  <c:v>85.546770676879959</c:v>
                </c:pt>
                <c:pt idx="65">
                  <c:v>105.71286617909492</c:v>
                </c:pt>
                <c:pt idx="66">
                  <c:v>86.423318912352499</c:v>
                </c:pt>
                <c:pt idx="67">
                  <c:v>154.01743396455439</c:v>
                </c:pt>
                <c:pt idx="68">
                  <c:v>165.73536130810376</c:v>
                </c:pt>
                <c:pt idx="69">
                  <c:v>38.247352729541483</c:v>
                </c:pt>
                <c:pt idx="70">
                  <c:v>46.442330085337588</c:v>
                </c:pt>
                <c:pt idx="71">
                  <c:v>89.792204838363475</c:v>
                </c:pt>
                <c:pt idx="72">
                  <c:v>43.701258391357449</c:v>
                </c:pt>
                <c:pt idx="73">
                  <c:v>111.97437173715139</c:v>
                </c:pt>
                <c:pt idx="74">
                  <c:v>122.80883494861455</c:v>
                </c:pt>
                <c:pt idx="75">
                  <c:v>61.440377112579093</c:v>
                </c:pt>
                <c:pt idx="76">
                  <c:v>44.183820500323648</c:v>
                </c:pt>
                <c:pt idx="77">
                  <c:v>20.334453448145183</c:v>
                </c:pt>
                <c:pt idx="78">
                  <c:v>12.856515805020527</c:v>
                </c:pt>
                <c:pt idx="79">
                  <c:v>86.55922804118741</c:v>
                </c:pt>
                <c:pt idx="80">
                  <c:v>140.57304168585171</c:v>
                </c:pt>
                <c:pt idx="81">
                  <c:v>47.828966217198506</c:v>
                </c:pt>
                <c:pt idx="82">
                  <c:v>19.675873026043742</c:v>
                </c:pt>
                <c:pt idx="83">
                  <c:v>38.32936214613548</c:v>
                </c:pt>
                <c:pt idx="84">
                  <c:v>49.287016787069859</c:v>
                </c:pt>
                <c:pt idx="85">
                  <c:v>70.470277720172234</c:v>
                </c:pt>
                <c:pt idx="86">
                  <c:v>12.4935985258589</c:v>
                </c:pt>
                <c:pt idx="87">
                  <c:v>48.729970193460417</c:v>
                </c:pt>
                <c:pt idx="88">
                  <c:v>67.070336215118516</c:v>
                </c:pt>
                <c:pt idx="89">
                  <c:v>41.381155328855229</c:v>
                </c:pt>
                <c:pt idx="90">
                  <c:v>42.017734125387442</c:v>
                </c:pt>
                <c:pt idx="91">
                  <c:v>39.386037945844983</c:v>
                </c:pt>
                <c:pt idx="92">
                  <c:v>61.818281922708138</c:v>
                </c:pt>
                <c:pt idx="93">
                  <c:v>93.727743903445415</c:v>
                </c:pt>
                <c:pt idx="94">
                  <c:v>55.576793671565341</c:v>
                </c:pt>
                <c:pt idx="95">
                  <c:v>41.000853656199808</c:v>
                </c:pt>
                <c:pt idx="96">
                  <c:v>84.971112202179228</c:v>
                </c:pt>
                <c:pt idx="97">
                  <c:v>31.355223035307738</c:v>
                </c:pt>
                <c:pt idx="98">
                  <c:v>53.578540031253382</c:v>
                </c:pt>
                <c:pt idx="99">
                  <c:v>91.821838207261138</c:v>
                </c:pt>
                <c:pt idx="100">
                  <c:v>64.079481640788359</c:v>
                </c:pt>
                <c:pt idx="101">
                  <c:v>80.662630488255587</c:v>
                </c:pt>
                <c:pt idx="102">
                  <c:v>33.290389415433367</c:v>
                </c:pt>
                <c:pt idx="103">
                  <c:v>70.577403935931414</c:v>
                </c:pt>
                <c:pt idx="104">
                  <c:v>35.710082671521413</c:v>
                </c:pt>
                <c:pt idx="105">
                  <c:v>56.307814720446807</c:v>
                </c:pt>
                <c:pt idx="106">
                  <c:v>3.525620628227546</c:v>
                </c:pt>
                <c:pt idx="107">
                  <c:v>42.391744576240953</c:v>
                </c:pt>
                <c:pt idx="108">
                  <c:v>17.845447751573058</c:v>
                </c:pt>
                <c:pt idx="109">
                  <c:v>42.748684187133549</c:v>
                </c:pt>
                <c:pt idx="110">
                  <c:v>69.924888494307439</c:v>
                </c:pt>
                <c:pt idx="111">
                  <c:v>89.708026373350336</c:v>
                </c:pt>
                <c:pt idx="112">
                  <c:v>63.518973707515435</c:v>
                </c:pt>
                <c:pt idx="113">
                  <c:v>83.321905939895757</c:v>
                </c:pt>
                <c:pt idx="114">
                  <c:v>52.269876911423232</c:v>
                </c:pt>
                <c:pt idx="115">
                  <c:v>75.012332505444462</c:v>
                </c:pt>
                <c:pt idx="116">
                  <c:v>71.014505430742332</c:v>
                </c:pt>
                <c:pt idx="117">
                  <c:v>76.877695253289289</c:v>
                </c:pt>
                <c:pt idx="118">
                  <c:v>98.754240653400643</c:v>
                </c:pt>
                <c:pt idx="119">
                  <c:v>63.2513240953866</c:v>
                </c:pt>
                <c:pt idx="120">
                  <c:v>35.232655039349659</c:v>
                </c:pt>
                <c:pt idx="121">
                  <c:v>72.858424134889006</c:v>
                </c:pt>
                <c:pt idx="122">
                  <c:v>50.466424797528113</c:v>
                </c:pt>
                <c:pt idx="123">
                  <c:v>107.22504348153991</c:v>
                </c:pt>
                <c:pt idx="124">
                  <c:v>71.064900125575662</c:v>
                </c:pt>
                <c:pt idx="125">
                  <c:v>81.646678144773546</c:v>
                </c:pt>
                <c:pt idx="126">
                  <c:v>87.899089525702649</c:v>
                </c:pt>
                <c:pt idx="127">
                  <c:v>93.685911429539914</c:v>
                </c:pt>
                <c:pt idx="128">
                  <c:v>171.39224029429269</c:v>
                </c:pt>
                <c:pt idx="129">
                  <c:v>67.375514740998753</c:v>
                </c:pt>
                <c:pt idx="130">
                  <c:v>4.1412560842230413</c:v>
                </c:pt>
                <c:pt idx="131">
                  <c:v>79.68845545123277</c:v>
                </c:pt>
                <c:pt idx="132">
                  <c:v>79.927779554946682</c:v>
                </c:pt>
                <c:pt idx="133">
                  <c:v>60.953588915505328</c:v>
                </c:pt>
                <c:pt idx="134">
                  <c:v>62.716903960877744</c:v>
                </c:pt>
                <c:pt idx="135">
                  <c:v>79.927779554946682</c:v>
                </c:pt>
                <c:pt idx="136">
                  <c:v>103.29574018269872</c:v>
                </c:pt>
                <c:pt idx="137">
                  <c:v>123.16529510969461</c:v>
                </c:pt>
                <c:pt idx="138">
                  <c:v>76.920933523849044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0C0-4573-8227-26396CF9E9BA}"/>
            </c:ext>
          </c:extLst>
        </c:ser>
        <c:ser>
          <c:idx val="1"/>
          <c:order val="1"/>
          <c:tx>
            <c:strRef>
              <c:f>'SVN-CV-40'!$V$8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0C0-4573-8227-26396CF9E9BA}"/>
            </c:ext>
          </c:extLst>
        </c:ser>
        <c:ser>
          <c:idx val="2"/>
          <c:order val="2"/>
          <c:tx>
            <c:strRef>
              <c:f>'SVN-CV-40'!$W$8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'SVN-CV-40'!$B$9:$B$119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45859</c:v>
                </c:pt>
                <c:pt idx="43">
                  <c:v>45860</c:v>
                </c:pt>
                <c:pt idx="44">
                  <c:v>45860</c:v>
                </c:pt>
                <c:pt idx="45">
                  <c:v>45861</c:v>
                </c:pt>
                <c:pt idx="46">
                  <c:v>45861</c:v>
                </c:pt>
                <c:pt idx="47">
                  <c:v>45862</c:v>
                </c:pt>
                <c:pt idx="48">
                  <c:v>45862</c:v>
                </c:pt>
                <c:pt idx="49">
                  <c:v>45863</c:v>
                </c:pt>
                <c:pt idx="50">
                  <c:v>45863</c:v>
                </c:pt>
                <c:pt idx="51">
                  <c:v>45864</c:v>
                </c:pt>
                <c:pt idx="52">
                  <c:v>45864</c:v>
                </c:pt>
                <c:pt idx="53">
                  <c:v>45866</c:v>
                </c:pt>
                <c:pt idx="54">
                  <c:v>45866</c:v>
                </c:pt>
                <c:pt idx="55">
                  <c:v>45867</c:v>
                </c:pt>
                <c:pt idx="56">
                  <c:v>45867</c:v>
                </c:pt>
                <c:pt idx="57">
                  <c:v>45868</c:v>
                </c:pt>
                <c:pt idx="58">
                  <c:v>45868</c:v>
                </c:pt>
                <c:pt idx="59">
                  <c:v>45869</c:v>
                </c:pt>
                <c:pt idx="60">
                  <c:v>45869</c:v>
                </c:pt>
                <c:pt idx="61">
                  <c:v>45870</c:v>
                </c:pt>
                <c:pt idx="62">
                  <c:v>45870</c:v>
                </c:pt>
                <c:pt idx="63">
                  <c:v>45871</c:v>
                </c:pt>
                <c:pt idx="64">
                  <c:v>45871</c:v>
                </c:pt>
                <c:pt idx="65">
                  <c:v>45873</c:v>
                </c:pt>
                <c:pt idx="66">
                  <c:v>45873</c:v>
                </c:pt>
                <c:pt idx="67">
                  <c:v>45874</c:v>
                </c:pt>
                <c:pt idx="68">
                  <c:v>45874</c:v>
                </c:pt>
                <c:pt idx="69">
                  <c:v>45875</c:v>
                </c:pt>
                <c:pt idx="70">
                  <c:v>45875</c:v>
                </c:pt>
                <c:pt idx="71">
                  <c:v>45876</c:v>
                </c:pt>
                <c:pt idx="72">
                  <c:v>45876</c:v>
                </c:pt>
                <c:pt idx="73">
                  <c:v>45877</c:v>
                </c:pt>
                <c:pt idx="74">
                  <c:v>45877</c:v>
                </c:pt>
                <c:pt idx="75">
                  <c:v>45878</c:v>
                </c:pt>
                <c:pt idx="76">
                  <c:v>45880</c:v>
                </c:pt>
                <c:pt idx="77">
                  <c:v>45880</c:v>
                </c:pt>
                <c:pt idx="78">
                  <c:v>45881</c:v>
                </c:pt>
                <c:pt idx="79">
                  <c:v>45881</c:v>
                </c:pt>
                <c:pt idx="80">
                  <c:v>45882</c:v>
                </c:pt>
                <c:pt idx="81">
                  <c:v>45882</c:v>
                </c:pt>
                <c:pt idx="82">
                  <c:v>45883</c:v>
                </c:pt>
                <c:pt idx="83">
                  <c:v>45883</c:v>
                </c:pt>
                <c:pt idx="84">
                  <c:v>45884</c:v>
                </c:pt>
                <c:pt idx="85">
                  <c:v>45884</c:v>
                </c:pt>
                <c:pt idx="86">
                  <c:v>45885</c:v>
                </c:pt>
                <c:pt idx="87">
                  <c:v>45885</c:v>
                </c:pt>
                <c:pt idx="88">
                  <c:v>45887</c:v>
                </c:pt>
                <c:pt idx="89">
                  <c:v>45887</c:v>
                </c:pt>
                <c:pt idx="90">
                  <c:v>45888</c:v>
                </c:pt>
                <c:pt idx="91">
                  <c:v>45888</c:v>
                </c:pt>
                <c:pt idx="92">
                  <c:v>45889</c:v>
                </c:pt>
                <c:pt idx="93">
                  <c:v>45889</c:v>
                </c:pt>
                <c:pt idx="94">
                  <c:v>45890</c:v>
                </c:pt>
                <c:pt idx="95">
                  <c:v>45890</c:v>
                </c:pt>
                <c:pt idx="96">
                  <c:v>45891</c:v>
                </c:pt>
                <c:pt idx="97">
                  <c:v>45891</c:v>
                </c:pt>
                <c:pt idx="98">
                  <c:v>45892</c:v>
                </c:pt>
                <c:pt idx="99">
                  <c:v>45892</c:v>
                </c:pt>
                <c:pt idx="100">
                  <c:v>45894</c:v>
                </c:pt>
                <c:pt idx="101">
                  <c:v>45894</c:v>
                </c:pt>
                <c:pt idx="102">
                  <c:v>45895</c:v>
                </c:pt>
                <c:pt idx="103">
                  <c:v>45895</c:v>
                </c:pt>
                <c:pt idx="104">
                  <c:v>45896</c:v>
                </c:pt>
                <c:pt idx="105">
                  <c:v>45896</c:v>
                </c:pt>
                <c:pt idx="106">
                  <c:v>45897</c:v>
                </c:pt>
                <c:pt idx="107">
                  <c:v>45897</c:v>
                </c:pt>
                <c:pt idx="108">
                  <c:v>45898</c:v>
                </c:pt>
                <c:pt idx="109">
                  <c:v>45898</c:v>
                </c:pt>
                <c:pt idx="110">
                  <c:v>45899</c:v>
                </c:pt>
              </c:numCache>
            </c:numRef>
          </c:xVal>
          <c:yVal>
            <c:numRef>
              <c:f>'SVN-CV-40'!$W$9:$W$121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0C0-4573-8227-26396CF9E9BA}"/>
            </c:ext>
          </c:extLst>
        </c:ser>
        <c:axId val="144256000"/>
        <c:axId val="144307712"/>
      </c:scatterChart>
      <c:valAx>
        <c:axId val="1442560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307712"/>
        <c:crosses val="autoZero"/>
        <c:crossBetween val="midCat"/>
      </c:valAx>
      <c:valAx>
        <c:axId val="1443077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2560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'SVN-CV-41'!$H$9:$H$120</c:f>
              <c:numCache>
                <c:formatCode>0</c:formatCode>
                <c:ptCount val="112"/>
                <c:pt idx="1">
                  <c:v>-1.8000000000029104</c:v>
                </c:pt>
                <c:pt idx="2">
                  <c:v>-61.900000000008504</c:v>
                </c:pt>
                <c:pt idx="3">
                  <c:v>-29.300000000006321</c:v>
                </c:pt>
                <c:pt idx="4">
                  <c:v>-23.89999999999759</c:v>
                </c:pt>
                <c:pt idx="5">
                  <c:v>-8.0999999999988859</c:v>
                </c:pt>
                <c:pt idx="6">
                  <c:v>6.3999999999992951</c:v>
                </c:pt>
                <c:pt idx="7">
                  <c:v>-18.100000000004002</c:v>
                </c:pt>
                <c:pt idx="8">
                  <c:v>2.6999999999901547</c:v>
                </c:pt>
                <c:pt idx="9">
                  <c:v>-27.100000000004343</c:v>
                </c:pt>
                <c:pt idx="10">
                  <c:v>-17.899999999997362</c:v>
                </c:pt>
                <c:pt idx="11">
                  <c:v>-17.499999999998295</c:v>
                </c:pt>
                <c:pt idx="12">
                  <c:v>7.5999999999964984</c:v>
                </c:pt>
                <c:pt idx="13">
                  <c:v>-6.3000000000101863</c:v>
                </c:pt>
                <c:pt idx="14">
                  <c:v>-15.300000000010527</c:v>
                </c:pt>
                <c:pt idx="15">
                  <c:v>-56.600000000003092</c:v>
                </c:pt>
                <c:pt idx="16">
                  <c:v>-25.90000000000714</c:v>
                </c:pt>
                <c:pt idx="17">
                  <c:v>-39.200000000008117</c:v>
                </c:pt>
                <c:pt idx="18">
                  <c:v>-16.800000000003479</c:v>
                </c:pt>
                <c:pt idx="19">
                  <c:v>-37.000000000006139</c:v>
                </c:pt>
                <c:pt idx="20">
                  <c:v>-25.7000000000005</c:v>
                </c:pt>
                <c:pt idx="21">
                  <c:v>-37.500000000008527</c:v>
                </c:pt>
                <c:pt idx="22">
                  <c:v>-28.300000000001546</c:v>
                </c:pt>
                <c:pt idx="23">
                  <c:v>-28.900000000007253</c:v>
                </c:pt>
                <c:pt idx="24">
                  <c:v>-28.800000000003934</c:v>
                </c:pt>
                <c:pt idx="25">
                  <c:v>-29.300000000006321</c:v>
                </c:pt>
                <c:pt idx="26">
                  <c:v>-33.400000000000318</c:v>
                </c:pt>
                <c:pt idx="27">
                  <c:v>-13.800000000003365</c:v>
                </c:pt>
                <c:pt idx="28">
                  <c:v>-32.700000000005502</c:v>
                </c:pt>
                <c:pt idx="29">
                  <c:v>-22.900000000007026</c:v>
                </c:pt>
                <c:pt idx="30">
                  <c:v>-25.000000000005684</c:v>
                </c:pt>
                <c:pt idx="31">
                  <c:v>-28.100000000009118</c:v>
                </c:pt>
                <c:pt idx="32">
                  <c:v>-50.100000000000477</c:v>
                </c:pt>
                <c:pt idx="33">
                  <c:v>-23.700000000005161</c:v>
                </c:pt>
                <c:pt idx="34">
                  <c:v>-58.90000000000839</c:v>
                </c:pt>
                <c:pt idx="35">
                  <c:v>-19.199999999997885</c:v>
                </c:pt>
                <c:pt idx="36">
                  <c:v>-46.00000000000648</c:v>
                </c:pt>
                <c:pt idx="37">
                  <c:v>-14.70000000000482</c:v>
                </c:pt>
                <c:pt idx="38">
                  <c:v>-5.49999999999784</c:v>
                </c:pt>
                <c:pt idx="39">
                  <c:v>-37.400000000005207</c:v>
                </c:pt>
                <c:pt idx="40">
                  <c:v>-30.100000000004457</c:v>
                </c:pt>
                <c:pt idx="41">
                  <c:v>-20.600000000001728</c:v>
                </c:pt>
                <c:pt idx="42">
                  <c:v>-35.300000000006548</c:v>
                </c:pt>
                <c:pt idx="43">
                  <c:v>-42.700000000010618</c:v>
                </c:pt>
                <c:pt idx="44">
                  <c:v>-20.20000000000266</c:v>
                </c:pt>
                <c:pt idx="45">
                  <c:v>-37.000000000006139</c:v>
                </c:pt>
                <c:pt idx="46">
                  <c:v>-20.499999999998408</c:v>
                </c:pt>
                <c:pt idx="47">
                  <c:v>-26.300000000006207</c:v>
                </c:pt>
                <c:pt idx="48">
                  <c:v>-41.899999999998272</c:v>
                </c:pt>
                <c:pt idx="49">
                  <c:v>-45.700000000010732</c:v>
                </c:pt>
                <c:pt idx="50">
                  <c:v>-26.700000000005275</c:v>
                </c:pt>
                <c:pt idx="51">
                  <c:v>-41.100000000000136</c:v>
                </c:pt>
                <c:pt idx="52">
                  <c:v>-34.599999999997522</c:v>
                </c:pt>
                <c:pt idx="53">
                  <c:v>-26.899999999997704</c:v>
                </c:pt>
                <c:pt idx="54">
                  <c:v>-37.400000000005207</c:v>
                </c:pt>
                <c:pt idx="55">
                  <c:v>-32.499999999998863</c:v>
                </c:pt>
                <c:pt idx="56">
                  <c:v>-31.500000000008299</c:v>
                </c:pt>
                <c:pt idx="57">
                  <c:v>-42.700000000010618</c:v>
                </c:pt>
                <c:pt idx="58">
                  <c:v>-10.300000000000864</c:v>
                </c:pt>
                <c:pt idx="59">
                  <c:v>-42.799999999999727</c:v>
                </c:pt>
                <c:pt idx="60">
                  <c:v>-25.300000000001432</c:v>
                </c:pt>
                <c:pt idx="61">
                  <c:v>-43.700000000001182</c:v>
                </c:pt>
                <c:pt idx="62">
                  <c:v>-26.899999999997704</c:v>
                </c:pt>
                <c:pt idx="63">
                  <c:v>-31.500000000008299</c:v>
                </c:pt>
                <c:pt idx="64">
                  <c:v>-33.799999999999386</c:v>
                </c:pt>
                <c:pt idx="65">
                  <c:v>-43.199999999998795</c:v>
                </c:pt>
                <c:pt idx="66">
                  <c:v>-8.8999999999970214</c:v>
                </c:pt>
                <c:pt idx="67">
                  <c:v>-39.400000000000546</c:v>
                </c:pt>
                <c:pt idx="68">
                  <c:v>-40.599999999997749</c:v>
                </c:pt>
                <c:pt idx="69">
                  <c:v>-41.200000000003456</c:v>
                </c:pt>
                <c:pt idx="70">
                  <c:v>-31.800000000004047</c:v>
                </c:pt>
                <c:pt idx="71">
                  <c:v>-20.600000000001728</c:v>
                </c:pt>
                <c:pt idx="72">
                  <c:v>-27.70000000001005</c:v>
                </c:pt>
                <c:pt idx="73">
                  <c:v>-25.7000000000005</c:v>
                </c:pt>
                <c:pt idx="74">
                  <c:v>-10.199999999997544</c:v>
                </c:pt>
                <c:pt idx="75">
                  <c:v>-10.699999999999932</c:v>
                </c:pt>
                <c:pt idx="76">
                  <c:v>-8.0999999999988859</c:v>
                </c:pt>
                <c:pt idx="77">
                  <c:v>-12.200000000007094</c:v>
                </c:pt>
                <c:pt idx="78">
                  <c:v>-12.600000000006162</c:v>
                </c:pt>
                <c:pt idx="79">
                  <c:v>-46.00000000000648</c:v>
                </c:pt>
                <c:pt idx="80">
                  <c:v>-16.300000000001091</c:v>
                </c:pt>
                <c:pt idx="81">
                  <c:v>-34.599999999997522</c:v>
                </c:pt>
                <c:pt idx="82">
                  <c:v>-31.800000000004047</c:v>
                </c:pt>
                <c:pt idx="83">
                  <c:v>-30.600000000006844</c:v>
                </c:pt>
                <c:pt idx="84">
                  <c:v>-13.500000000007617</c:v>
                </c:pt>
                <c:pt idx="85">
                  <c:v>-47.899999999998499</c:v>
                </c:pt>
                <c:pt idx="86">
                  <c:v>-34.199999999998454</c:v>
                </c:pt>
                <c:pt idx="87">
                  <c:v>-46.999999999997044</c:v>
                </c:pt>
                <c:pt idx="88">
                  <c:v>-29.400000000009641</c:v>
                </c:pt>
                <c:pt idx="89">
                  <c:v>-38.000000000010914</c:v>
                </c:pt>
                <c:pt idx="90">
                  <c:v>-38.499999999999091</c:v>
                </c:pt>
                <c:pt idx="91">
                  <c:v>-26.499999999998636</c:v>
                </c:pt>
                <c:pt idx="92">
                  <c:v>-26.899999999997704</c:v>
                </c:pt>
                <c:pt idx="93">
                  <c:v>-17.600000000001614</c:v>
                </c:pt>
                <c:pt idx="94">
                  <c:v>-19.599999999996953</c:v>
                </c:pt>
                <c:pt idx="95">
                  <c:v>-32.600000000002183</c:v>
                </c:pt>
                <c:pt idx="96">
                  <c:v>-26.200000000002888</c:v>
                </c:pt>
                <c:pt idx="97">
                  <c:v>-65.300000000007685</c:v>
                </c:pt>
                <c:pt idx="98">
                  <c:v>-24.900000000002365</c:v>
                </c:pt>
                <c:pt idx="99">
                  <c:v>-44.700000000005957</c:v>
                </c:pt>
                <c:pt idx="100">
                  <c:v>-12.100000000003774</c:v>
                </c:pt>
                <c:pt idx="101">
                  <c:v>-20.099999999999341</c:v>
                </c:pt>
                <c:pt idx="102">
                  <c:v>-22.000000000005571</c:v>
                </c:pt>
                <c:pt idx="103">
                  <c:v>-18.200000000007321</c:v>
                </c:pt>
                <c:pt idx="104">
                  <c:v>-19.400000000004525</c:v>
                </c:pt>
                <c:pt idx="105">
                  <c:v>-21.399999999999864</c:v>
                </c:pt>
                <c:pt idx="106">
                  <c:v>-35.099999999999909</c:v>
                </c:pt>
                <c:pt idx="107">
                  <c:v>-59.700000000006526</c:v>
                </c:pt>
                <c:pt idx="108">
                  <c:v>-21.399999999999864</c:v>
                </c:pt>
                <c:pt idx="109">
                  <c:v>-50.100000000000477</c:v>
                </c:pt>
                <c:pt idx="110">
                  <c:v>-29.899999999997817</c:v>
                </c:pt>
                <c:pt idx="111">
                  <c:v>-61.199999999999477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090-482A-8430-9B63EFE1AE2F}"/>
            </c:ext>
          </c:extLst>
        </c:ser>
        <c:ser>
          <c:idx val="1"/>
          <c:order val="1"/>
          <c:tx>
            <c:strRef>
              <c:f>'SVN-CV-41'!$V$8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090-482A-8430-9B63EFE1AE2F}"/>
            </c:ext>
          </c:extLst>
        </c:ser>
        <c:ser>
          <c:idx val="2"/>
          <c:order val="2"/>
          <c:tx>
            <c:strRef>
              <c:f>'SVN-CV-41'!$W$8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090-482A-8430-9B63EFE1AE2F}"/>
            </c:ext>
          </c:extLst>
        </c:ser>
        <c:axId val="144793984"/>
        <c:axId val="144796288"/>
      </c:scatterChart>
      <c:valAx>
        <c:axId val="1447939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796288"/>
        <c:crosses val="autoZero"/>
        <c:crossBetween val="midCat"/>
      </c:valAx>
      <c:valAx>
        <c:axId val="14479628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793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'SVN-CV-41'!$D$9:$D$187</c:f>
              <c:numCache>
                <c:formatCode>0</c:formatCode>
                <c:ptCount val="179"/>
                <c:pt idx="0">
                  <c:v>0</c:v>
                </c:pt>
                <c:pt idx="1">
                  <c:v>-4.4999999809078872</c:v>
                </c:pt>
                <c:pt idx="2">
                  <c:v>0.40000001899898052</c:v>
                </c:pt>
                <c:pt idx="3">
                  <c:v>-7.4000000022351742</c:v>
                </c:pt>
                <c:pt idx="4">
                  <c:v>-7.5000000069849193</c:v>
                </c:pt>
                <c:pt idx="5">
                  <c:v>6.5000000176951289</c:v>
                </c:pt>
                <c:pt idx="6">
                  <c:v>-9.6999999950639904</c:v>
                </c:pt>
                <c:pt idx="7">
                  <c:v>-9.9000000045634806</c:v>
                </c:pt>
                <c:pt idx="8">
                  <c:v>-10.799999989103526</c:v>
                </c:pt>
                <c:pt idx="9">
                  <c:v>8.0999999772757292</c:v>
                </c:pt>
                <c:pt idx="10">
                  <c:v>-23.099999991245568</c:v>
                </c:pt>
                <c:pt idx="11">
                  <c:v>-16.499999968800694</c:v>
                </c:pt>
                <c:pt idx="12">
                  <c:v>-16.000000003259629</c:v>
                </c:pt>
                <c:pt idx="13">
                  <c:v>-11.300000012852252</c:v>
                </c:pt>
                <c:pt idx="14">
                  <c:v>-13.299999991431832</c:v>
                </c:pt>
                <c:pt idx="15">
                  <c:v>31.699999992270023</c:v>
                </c:pt>
                <c:pt idx="16">
                  <c:v>6.8999999784864485</c:v>
                </c:pt>
                <c:pt idx="17">
                  <c:v>14.199999975971878</c:v>
                </c:pt>
                <c:pt idx="18">
                  <c:v>0.30000001424923539</c:v>
                </c:pt>
                <c:pt idx="19">
                  <c:v>-9.9000000045634806</c:v>
                </c:pt>
                <c:pt idx="20">
                  <c:v>0.70000003324821591</c:v>
                </c:pt>
                <c:pt idx="21">
                  <c:v>-1.4000000082887709</c:v>
                </c:pt>
                <c:pt idx="22">
                  <c:v>14.100000029429793</c:v>
                </c:pt>
                <c:pt idx="23">
                  <c:v>-2.3999999975785613</c:v>
                </c:pt>
                <c:pt idx="24">
                  <c:v>-8.4999999962747097</c:v>
                </c:pt>
                <c:pt idx="25">
                  <c:v>-1.500000013038516</c:v>
                </c:pt>
                <c:pt idx="26">
                  <c:v>7.6000000117346644</c:v>
                </c:pt>
                <c:pt idx="27">
                  <c:v>6.9999999832361937</c:v>
                </c:pt>
                <c:pt idx="28">
                  <c:v>8.8000000105239451</c:v>
                </c:pt>
                <c:pt idx="29">
                  <c:v>-11.400000017601997</c:v>
                </c:pt>
                <c:pt idx="30">
                  <c:v>-5.8999999891966581</c:v>
                </c:pt>
                <c:pt idx="31">
                  <c:v>-8.6000000010244548</c:v>
                </c:pt>
                <c:pt idx="32">
                  <c:v>14.499999990221113</c:v>
                </c:pt>
                <c:pt idx="33">
                  <c:v>-4.6999999904073775</c:v>
                </c:pt>
                <c:pt idx="34">
                  <c:v>-3.2999999821186066</c:v>
                </c:pt>
                <c:pt idx="35">
                  <c:v>-11.899999983143061</c:v>
                </c:pt>
                <c:pt idx="36">
                  <c:v>8.8000000105239451</c:v>
                </c:pt>
                <c:pt idx="37">
                  <c:v>-8.9000000152736902</c:v>
                </c:pt>
                <c:pt idx="38">
                  <c:v>-9.1999999713152647</c:v>
                </c:pt>
                <c:pt idx="39">
                  <c:v>-11.999999987892807</c:v>
                </c:pt>
                <c:pt idx="40">
                  <c:v>-2.9999999678693712</c:v>
                </c:pt>
                <c:pt idx="41">
                  <c:v>-9.4999999855645001</c:v>
                </c:pt>
                <c:pt idx="42">
                  <c:v>-10.899999993853271</c:v>
                </c:pt>
                <c:pt idx="43">
                  <c:v>5.6999999796971679</c:v>
                </c:pt>
                <c:pt idx="44">
                  <c:v>-6.0999999986961484</c:v>
                </c:pt>
                <c:pt idx="45">
                  <c:v>2.5000000023283064</c:v>
                </c:pt>
                <c:pt idx="46">
                  <c:v>-4.1000000201165676</c:v>
                </c:pt>
                <c:pt idx="47">
                  <c:v>-6.600000022444874</c:v>
                </c:pt>
                <c:pt idx="48">
                  <c:v>-4.1000000201165676</c:v>
                </c:pt>
                <c:pt idx="49">
                  <c:v>-7.7000000164844096</c:v>
                </c:pt>
                <c:pt idx="50">
                  <c:v>-3.8000000058673322</c:v>
                </c:pt>
                <c:pt idx="51">
                  <c:v>10.599999979604036</c:v>
                </c:pt>
                <c:pt idx="52">
                  <c:v>-1.3000000035390258</c:v>
                </c:pt>
                <c:pt idx="53">
                  <c:v>0</c:v>
                </c:pt>
                <c:pt idx="54">
                  <c:v>-10.200000018812716</c:v>
                </c:pt>
                <c:pt idx="55">
                  <c:v>-9.6999999950639904</c:v>
                </c:pt>
                <c:pt idx="56">
                  <c:v>-11.799999978393316</c:v>
                </c:pt>
                <c:pt idx="57">
                  <c:v>4.3999999761581421</c:v>
                </c:pt>
                <c:pt idx="58">
                  <c:v>-7.8000000212341547</c:v>
                </c:pt>
                <c:pt idx="59">
                  <c:v>-1.8999999738298357</c:v>
                </c:pt>
                <c:pt idx="60">
                  <c:v>-2.9999999678693712</c:v>
                </c:pt>
                <c:pt idx="61">
                  <c:v>8.4999999962747097</c:v>
                </c:pt>
                <c:pt idx="62">
                  <c:v>4.1000000201165676</c:v>
                </c:pt>
                <c:pt idx="63">
                  <c:v>-0.699999975040555</c:v>
                </c:pt>
                <c:pt idx="64">
                  <c:v>-3.0999999726191163</c:v>
                </c:pt>
                <c:pt idx="65">
                  <c:v>-2.2999999928288162</c:v>
                </c:pt>
                <c:pt idx="66">
                  <c:v>-13.099999981932342</c:v>
                </c:pt>
                <c:pt idx="67">
                  <c:v>-9.2999999760650098</c:v>
                </c:pt>
                <c:pt idx="68">
                  <c:v>-8.9000000152736902</c:v>
                </c:pt>
                <c:pt idx="69">
                  <c:v>-23.099999991245568</c:v>
                </c:pt>
                <c:pt idx="70">
                  <c:v>0.10000000474974513</c:v>
                </c:pt>
                <c:pt idx="71">
                  <c:v>4.5999999856576324</c:v>
                </c:pt>
                <c:pt idx="72">
                  <c:v>-9.5999999903142452</c:v>
                </c:pt>
                <c:pt idx="73">
                  <c:v>2.7000000118277967</c:v>
                </c:pt>
                <c:pt idx="74">
                  <c:v>-14.299999980721623</c:v>
                </c:pt>
                <c:pt idx="75">
                  <c:v>-17.20000000204891</c:v>
                </c:pt>
                <c:pt idx="76">
                  <c:v>-5.6999999796971679</c:v>
                </c:pt>
                <c:pt idx="77">
                  <c:v>-13.800000015180558</c:v>
                </c:pt>
                <c:pt idx="78">
                  <c:v>-2.8000000165775418</c:v>
                </c:pt>
                <c:pt idx="79">
                  <c:v>8.4999999962747097</c:v>
                </c:pt>
                <c:pt idx="80">
                  <c:v>5.5000000284053385</c:v>
                </c:pt>
                <c:pt idx="81">
                  <c:v>15.000000013969839</c:v>
                </c:pt>
                <c:pt idx="82">
                  <c:v>-15.299999970011413</c:v>
                </c:pt>
                <c:pt idx="83">
                  <c:v>5.9999999939464033</c:v>
                </c:pt>
                <c:pt idx="84">
                  <c:v>0.60000002849847078</c:v>
                </c:pt>
                <c:pt idx="85">
                  <c:v>4.3000000296160579</c:v>
                </c:pt>
                <c:pt idx="86">
                  <c:v>-4.299999971408397</c:v>
                </c:pt>
                <c:pt idx="87">
                  <c:v>-6.9999999832361937</c:v>
                </c:pt>
                <c:pt idx="88">
                  <c:v>11.999999987892807</c:v>
                </c:pt>
                <c:pt idx="89">
                  <c:v>5.6999999796971679</c:v>
                </c:pt>
                <c:pt idx="90">
                  <c:v>-9.399999980814755</c:v>
                </c:pt>
                <c:pt idx="91">
                  <c:v>2.900000021327287</c:v>
                </c:pt>
                <c:pt idx="92">
                  <c:v>4.1000000201165676</c:v>
                </c:pt>
                <c:pt idx="93">
                  <c:v>5.100000009406358</c:v>
                </c:pt>
                <c:pt idx="94">
                  <c:v>-2.0999999833293259</c:v>
                </c:pt>
                <c:pt idx="95">
                  <c:v>-8.2999999867752194</c:v>
                </c:pt>
                <c:pt idx="96">
                  <c:v>1.8000000272877514</c:v>
                </c:pt>
                <c:pt idx="97">
                  <c:v>13.900000019930303</c:v>
                </c:pt>
                <c:pt idx="98">
                  <c:v>-4.1000000201165676</c:v>
                </c:pt>
                <c:pt idx="99">
                  <c:v>14.499999990221113</c:v>
                </c:pt>
                <c:pt idx="100">
                  <c:v>-4.0000000153668225</c:v>
                </c:pt>
                <c:pt idx="101">
                  <c:v>-9.1999999713152647</c:v>
                </c:pt>
                <c:pt idx="102">
                  <c:v>-6.7999999737367034</c:v>
                </c:pt>
                <c:pt idx="103">
                  <c:v>-5.100000009406358</c:v>
                </c:pt>
                <c:pt idx="104">
                  <c:v>12.099999992642552</c:v>
                </c:pt>
                <c:pt idx="105">
                  <c:v>6.3000000081956387</c:v>
                </c:pt>
                <c:pt idx="106">
                  <c:v>4.7999999951571226</c:v>
                </c:pt>
                <c:pt idx="107">
                  <c:v>14.599999994970858</c:v>
                </c:pt>
                <c:pt idx="108">
                  <c:v>14.900000009220093</c:v>
                </c:pt>
                <c:pt idx="109">
                  <c:v>16.000000003259629</c:v>
                </c:pt>
                <c:pt idx="110">
                  <c:v>12.700000021141022</c:v>
                </c:pt>
                <c:pt idx="111">
                  <c:v>17.500000016298145</c:v>
                </c:pt>
                <c:pt idx="112">
                  <c:v>8.000000030733645</c:v>
                </c:pt>
                <c:pt idx="113">
                  <c:v>7.7000000164844096</c:v>
                </c:pt>
                <c:pt idx="114">
                  <c:v>8.0999999772757292</c:v>
                </c:pt>
                <c:pt idx="115">
                  <c:v>4.6999999904073775</c:v>
                </c:pt>
                <c:pt idx="116">
                  <c:v>8.8000000105239451</c:v>
                </c:pt>
                <c:pt idx="117">
                  <c:v>6.600000022444874</c:v>
                </c:pt>
                <c:pt idx="118">
                  <c:v>4.8999999999068677</c:v>
                </c:pt>
                <c:pt idx="119">
                  <c:v>8.0999999772757292</c:v>
                </c:pt>
                <c:pt idx="120">
                  <c:v>-2.3999999975785613</c:v>
                </c:pt>
                <c:pt idx="121">
                  <c:v>3.7000000011175871</c:v>
                </c:pt>
                <c:pt idx="122">
                  <c:v>5.2000000141561031</c:v>
                </c:pt>
                <c:pt idx="123">
                  <c:v>3.3999999868683517</c:v>
                </c:pt>
                <c:pt idx="124">
                  <c:v>0.20000000949949026</c:v>
                </c:pt>
                <c:pt idx="125">
                  <c:v>-5.5999999749474227</c:v>
                </c:pt>
                <c:pt idx="126">
                  <c:v>4.7999999951571226</c:v>
                </c:pt>
                <c:pt idx="127">
                  <c:v>5.8999999891966581</c:v>
                </c:pt>
                <c:pt idx="128">
                  <c:v>4.8999999999068677</c:v>
                </c:pt>
                <c:pt idx="129">
                  <c:v>1.7000000225380063</c:v>
                </c:pt>
                <c:pt idx="130">
                  <c:v>-16.999999992549419</c:v>
                </c:pt>
                <c:pt idx="131">
                  <c:v>16.500000027008355</c:v>
                </c:pt>
                <c:pt idx="132">
                  <c:v>19.599999999627471</c:v>
                </c:pt>
                <c:pt idx="133">
                  <c:v>8.2999999867752194</c:v>
                </c:pt>
                <c:pt idx="134">
                  <c:v>0.79999997979030013</c:v>
                </c:pt>
                <c:pt idx="135">
                  <c:v>9.9000000045634806</c:v>
                </c:pt>
                <c:pt idx="136">
                  <c:v>6.600000022444874</c:v>
                </c:pt>
                <c:pt idx="137">
                  <c:v>0.79999997979030013</c:v>
                </c:pt>
                <c:pt idx="138">
                  <c:v>0.10000000474974513</c:v>
                </c:pt>
                <c:pt idx="139">
                  <c:v>-0.10000000474974513</c:v>
                </c:pt>
                <c:pt idx="140">
                  <c:v>4.0000000153668225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B8E-4685-8B19-763BD10AC0C6}"/>
            </c:ext>
          </c:extLst>
        </c:ser>
        <c:ser>
          <c:idx val="1"/>
          <c:order val="1"/>
          <c:tx>
            <c:strRef>
              <c:f>'SVN-CV-41'!$V$8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B8E-4685-8B19-763BD10AC0C6}"/>
            </c:ext>
          </c:extLst>
        </c:ser>
        <c:ser>
          <c:idx val="2"/>
          <c:order val="2"/>
          <c:tx>
            <c:strRef>
              <c:f>'SVN-CV-41'!$W$8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B8E-4685-8B19-763BD10AC0C6}"/>
            </c:ext>
          </c:extLst>
        </c:ser>
        <c:axId val="495932160"/>
        <c:axId val="495934464"/>
      </c:scatterChart>
      <c:valAx>
        <c:axId val="4959321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934464"/>
        <c:crosses val="autoZero"/>
        <c:crossBetween val="midCat"/>
      </c:valAx>
      <c:valAx>
        <c:axId val="49593446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9321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'SVN-CV-41'!$F$9:$F$120</c:f>
              <c:numCache>
                <c:formatCode>0</c:formatCode>
                <c:ptCount val="112"/>
                <c:pt idx="0">
                  <c:v>0</c:v>
                </c:pt>
                <c:pt idx="1">
                  <c:v>12.000000104308128</c:v>
                </c:pt>
                <c:pt idx="2">
                  <c:v>18.600000068545341</c:v>
                </c:pt>
                <c:pt idx="3">
                  <c:v>33.300000242888927</c:v>
                </c:pt>
                <c:pt idx="4">
                  <c:v>52.000000141561031</c:v>
                </c:pt>
                <c:pt idx="5">
                  <c:v>-38.99999987334013</c:v>
                </c:pt>
                <c:pt idx="6">
                  <c:v>54.000000469386578</c:v>
                </c:pt>
                <c:pt idx="7">
                  <c:v>50.00000074505806</c:v>
                </c:pt>
                <c:pt idx="8">
                  <c:v>67.999999970197678</c:v>
                </c:pt>
                <c:pt idx="9">
                  <c:v>-58.999999426305294</c:v>
                </c:pt>
                <c:pt idx="10">
                  <c:v>78.000000678002834</c:v>
                </c:pt>
                <c:pt idx="11">
                  <c:v>67.000000737607479</c:v>
                </c:pt>
                <c:pt idx="12">
                  <c:v>50.00000074505806</c:v>
                </c:pt>
                <c:pt idx="13">
                  <c:v>54.000000469386578</c:v>
                </c:pt>
                <c:pt idx="14">
                  <c:v>50.999999977648258</c:v>
                </c:pt>
                <c:pt idx="15">
                  <c:v>-165.0000000372529</c:v>
                </c:pt>
                <c:pt idx="16">
                  <c:v>-48.999999649822712</c:v>
                </c:pt>
                <c:pt idx="17">
                  <c:v>-58.999999426305294</c:v>
                </c:pt>
                <c:pt idx="18">
                  <c:v>10.000000707805157</c:v>
                </c:pt>
                <c:pt idx="19">
                  <c:v>47.00000025331974</c:v>
                </c:pt>
                <c:pt idx="20">
                  <c:v>19.000000320374966</c:v>
                </c:pt>
                <c:pt idx="21">
                  <c:v>15.000000596046448</c:v>
                </c:pt>
                <c:pt idx="22">
                  <c:v>-55.999999865889549</c:v>
                </c:pt>
                <c:pt idx="23">
                  <c:v>6.0000000521540642</c:v>
                </c:pt>
                <c:pt idx="24">
                  <c:v>39.000000804662704</c:v>
                </c:pt>
                <c:pt idx="25">
                  <c:v>4.0000006556510925</c:v>
                </c:pt>
                <c:pt idx="26">
                  <c:v>-19.999999552965164</c:v>
                </c:pt>
                <c:pt idx="27">
                  <c:v>-40.099999867379665</c:v>
                </c:pt>
                <c:pt idx="28">
                  <c:v>-33.999999985098839</c:v>
                </c:pt>
                <c:pt idx="29">
                  <c:v>52.000000141561031</c:v>
                </c:pt>
                <c:pt idx="30">
                  <c:v>32.000000588595867</c:v>
                </c:pt>
                <c:pt idx="31">
                  <c:v>50.00000074505806</c:v>
                </c:pt>
                <c:pt idx="32">
                  <c:v>-48.999999649822712</c:v>
                </c:pt>
                <c:pt idx="33">
                  <c:v>33.999999985098839</c:v>
                </c:pt>
                <c:pt idx="34">
                  <c:v>40.000000037252903</c:v>
                </c:pt>
                <c:pt idx="35">
                  <c:v>82.000000402331352</c:v>
                </c:pt>
                <c:pt idx="36">
                  <c:v>-9.9999997764825821</c:v>
                </c:pt>
                <c:pt idx="37">
                  <c:v>55.000000633299351</c:v>
                </c:pt>
                <c:pt idx="38">
                  <c:v>59.000000357627869</c:v>
                </c:pt>
                <c:pt idx="39">
                  <c:v>67.999999970197678</c:v>
                </c:pt>
                <c:pt idx="40">
                  <c:v>29.000000096857548</c:v>
                </c:pt>
                <c:pt idx="41">
                  <c:v>50.00000074505806</c:v>
                </c:pt>
                <c:pt idx="42">
                  <c:v>67.000000737607479</c:v>
                </c:pt>
                <c:pt idx="43">
                  <c:v>0</c:v>
                </c:pt>
                <c:pt idx="44">
                  <c:v>42.000000365078449</c:v>
                </c:pt>
                <c:pt idx="45">
                  <c:v>20.000000484287739</c:v>
                </c:pt>
                <c:pt idx="46">
                  <c:v>18.000000156462193</c:v>
                </c:pt>
                <c:pt idx="47">
                  <c:v>37.000000476837158</c:v>
                </c:pt>
                <c:pt idx="48">
                  <c:v>14.800000004470348</c:v>
                </c:pt>
                <c:pt idx="49">
                  <c:v>53.500000387430191</c:v>
                </c:pt>
                <c:pt idx="50">
                  <c:v>36.19999997317791</c:v>
                </c:pt>
                <c:pt idx="51">
                  <c:v>-24.999999441206455</c:v>
                </c:pt>
                <c:pt idx="52">
                  <c:v>29.200000688433647</c:v>
                </c:pt>
                <c:pt idx="53">
                  <c:v>32.399999909102917</c:v>
                </c:pt>
                <c:pt idx="54">
                  <c:v>72.700000368058681</c:v>
                </c:pt>
                <c:pt idx="55">
                  <c:v>61.20000034570694</c:v>
                </c:pt>
                <c:pt idx="56">
                  <c:v>43.800000101327896</c:v>
                </c:pt>
                <c:pt idx="57">
                  <c:v>-16.79999940097332</c:v>
                </c:pt>
                <c:pt idx="58">
                  <c:v>26.30000002682209</c:v>
                </c:pt>
                <c:pt idx="59">
                  <c:v>17.90000032633543</c:v>
                </c:pt>
                <c:pt idx="60">
                  <c:v>15.700000338256359</c:v>
                </c:pt>
                <c:pt idx="61">
                  <c:v>-14.800000004470348</c:v>
                </c:pt>
                <c:pt idx="62">
                  <c:v>-6.7999996244907379</c:v>
                </c:pt>
                <c:pt idx="63">
                  <c:v>46.700000762939453</c:v>
                </c:pt>
                <c:pt idx="64">
                  <c:v>52.80000064522028</c:v>
                </c:pt>
                <c:pt idx="65">
                  <c:v>65.600000321865082</c:v>
                </c:pt>
                <c:pt idx="66">
                  <c:v>82.000000402331352</c:v>
                </c:pt>
                <c:pt idx="67">
                  <c:v>57.800000533461571</c:v>
                </c:pt>
                <c:pt idx="68">
                  <c:v>44.900000095367432</c:v>
                </c:pt>
                <c:pt idx="69">
                  <c:v>134.70000028610229</c:v>
                </c:pt>
                <c:pt idx="70">
                  <c:v>9.8999999463558197</c:v>
                </c:pt>
                <c:pt idx="71">
                  <c:v>8.500000461935997</c:v>
                </c:pt>
                <c:pt idx="72">
                  <c:v>71.400000713765621</c:v>
                </c:pt>
                <c:pt idx="73">
                  <c:v>15.899999998509884</c:v>
                </c:pt>
                <c:pt idx="74">
                  <c:v>81.200000829994678</c:v>
                </c:pt>
                <c:pt idx="75">
                  <c:v>103.70000079274178</c:v>
                </c:pt>
                <c:pt idx="76">
                  <c:v>32.200000248849392</c:v>
                </c:pt>
                <c:pt idx="77">
                  <c:v>88.500000536441803</c:v>
                </c:pt>
                <c:pt idx="78">
                  <c:v>10.200000368058681</c:v>
                </c:pt>
                <c:pt idx="79">
                  <c:v>-28.500000014901161</c:v>
                </c:pt>
                <c:pt idx="80">
                  <c:v>-29.49999924749136</c:v>
                </c:pt>
                <c:pt idx="81">
                  <c:v>-52.499999292194843</c:v>
                </c:pt>
                <c:pt idx="82">
                  <c:v>87.199999950826168</c:v>
                </c:pt>
                <c:pt idx="83">
                  <c:v>1.9000004976987839</c:v>
                </c:pt>
                <c:pt idx="84">
                  <c:v>-10.299999266862869</c:v>
                </c:pt>
                <c:pt idx="85">
                  <c:v>-11.299999430775642</c:v>
                </c:pt>
                <c:pt idx="86">
                  <c:v>30.400000512599945</c:v>
                </c:pt>
                <c:pt idx="87">
                  <c:v>52.300000563263893</c:v>
                </c:pt>
                <c:pt idx="88">
                  <c:v>-47.199999913573265</c:v>
                </c:pt>
                <c:pt idx="89">
                  <c:v>-3.8000000640749931</c:v>
                </c:pt>
                <c:pt idx="90">
                  <c:v>68.900000303983688</c:v>
                </c:pt>
                <c:pt idx="91">
                  <c:v>14.000000432133675</c:v>
                </c:pt>
                <c:pt idx="92">
                  <c:v>-6.7999996244907379</c:v>
                </c:pt>
                <c:pt idx="93">
                  <c:v>18.500000238418579</c:v>
                </c:pt>
                <c:pt idx="94">
                  <c:v>50.900000147521496</c:v>
                </c:pt>
                <c:pt idx="95">
                  <c:v>82.600000314414501</c:v>
                </c:pt>
                <c:pt idx="96">
                  <c:v>21.500000730156898</c:v>
                </c:pt>
                <c:pt idx="97">
                  <c:v>-37.399999797344208</c:v>
                </c:pt>
                <c:pt idx="98">
                  <c:v>62.600000761449337</c:v>
                </c:pt>
                <c:pt idx="99">
                  <c:v>-25.299999862909317</c:v>
                </c:pt>
                <c:pt idx="100">
                  <c:v>40.400000289082527</c:v>
                </c:pt>
                <c:pt idx="101">
                  <c:v>56.499999947845936</c:v>
                </c:pt>
                <c:pt idx="102">
                  <c:v>35.500000230967999</c:v>
                </c:pt>
                <c:pt idx="103">
                  <c:v>42.300000786781311</c:v>
                </c:pt>
                <c:pt idx="104">
                  <c:v>-68.500000052154064</c:v>
                </c:pt>
                <c:pt idx="105">
                  <c:v>12.500000186264515</c:v>
                </c:pt>
                <c:pt idx="106">
                  <c:v>24.699999950826168</c:v>
                </c:pt>
                <c:pt idx="107">
                  <c:v>-28.799999505281448</c:v>
                </c:pt>
                <c:pt idx="108">
                  <c:v>-28.699999675154686</c:v>
                </c:pt>
                <c:pt idx="109">
                  <c:v>-26.199999265372753</c:v>
                </c:pt>
                <c:pt idx="110">
                  <c:v>-12.999999336898327</c:v>
                </c:pt>
                <c:pt idx="111">
                  <c:v>-23.799999617040157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ED9-4BED-827E-20DEAEDDF1D5}"/>
            </c:ext>
          </c:extLst>
        </c:ser>
        <c:ser>
          <c:idx val="1"/>
          <c:order val="1"/>
          <c:tx>
            <c:strRef>
              <c:f>'SVN-CV-41'!$V$8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ED9-4BED-827E-20DEAEDDF1D5}"/>
            </c:ext>
          </c:extLst>
        </c:ser>
        <c:ser>
          <c:idx val="2"/>
          <c:order val="2"/>
          <c:tx>
            <c:strRef>
              <c:f>'SVN-CV-41'!$W$8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ED9-4BED-827E-20DEAEDDF1D5}"/>
            </c:ext>
          </c:extLst>
        </c:ser>
        <c:axId val="496002176"/>
        <c:axId val="496004480"/>
      </c:scatterChart>
      <c:valAx>
        <c:axId val="4960021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004480"/>
        <c:crosses val="autoZero"/>
        <c:crossBetween val="midCat"/>
      </c:valAx>
      <c:valAx>
        <c:axId val="49600448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00217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12.941792856153143</c:v>
                </c:pt>
                <c:pt idx="2">
                  <c:v>64.635361858398682</c:v>
                </c:pt>
                <c:pt idx="3">
                  <c:v>44.968211174226774</c:v>
                </c:pt>
                <c:pt idx="4">
                  <c:v>57.718801224791612</c:v>
                </c:pt>
                <c:pt idx="5">
                  <c:v>40.359137631403236</c:v>
                </c:pt>
                <c:pt idx="6">
                  <c:v>55.236310979264196</c:v>
                </c:pt>
                <c:pt idx="7">
                  <c:v>54.089001419847897</c:v>
                </c:pt>
                <c:pt idx="8">
                  <c:v>68.905224734496485</c:v>
                </c:pt>
                <c:pt idx="9">
                  <c:v>65.429503528118929</c:v>
                </c:pt>
                <c:pt idx="10">
                  <c:v>83.294778379943438</c:v>
                </c:pt>
                <c:pt idx="11">
                  <c:v>71.186375787855397</c:v>
                </c:pt>
                <c:pt idx="12">
                  <c:v>53.044887355993708</c:v>
                </c:pt>
                <c:pt idx="13">
                  <c:v>55.528191497511777</c:v>
                </c:pt>
                <c:pt idx="14">
                  <c:v>54.881508702772841</c:v>
                </c:pt>
                <c:pt idx="15">
                  <c:v>177.29481101206468</c:v>
                </c:pt>
                <c:pt idx="16">
                  <c:v>55.851767791056609</c:v>
                </c:pt>
                <c:pt idx="17">
                  <c:v>72.244584098894663</c:v>
                </c:pt>
                <c:pt idx="18">
                  <c:v>19.553260959869842</c:v>
                </c:pt>
                <c:pt idx="19">
                  <c:v>60.630108229351421</c:v>
                </c:pt>
                <c:pt idx="20">
                  <c:v>31.968422110276602</c:v>
                </c:pt>
                <c:pt idx="21">
                  <c:v>40.412993181713745</c:v>
                </c:pt>
                <c:pt idx="22">
                  <c:v>64.309408221578565</c:v>
                </c:pt>
                <c:pt idx="23">
                  <c:v>29.613679281957605</c:v>
                </c:pt>
                <c:pt idx="24">
                  <c:v>49.220829561280134</c:v>
                </c:pt>
                <c:pt idx="25">
                  <c:v>29.609795765670103</c:v>
                </c:pt>
                <c:pt idx="26">
                  <c:v>39.665097785042647</c:v>
                </c:pt>
                <c:pt idx="27">
                  <c:v>42.981972838961788</c:v>
                </c:pt>
                <c:pt idx="28">
                  <c:v>47.986769001176796</c:v>
                </c:pt>
                <c:pt idx="29">
                  <c:v>57.951445323857065</c:v>
                </c:pt>
                <c:pt idx="30">
                  <c:v>41.034254441173182</c:v>
                </c:pt>
                <c:pt idx="31">
                  <c:v>57.996293627471914</c:v>
                </c:pt>
                <c:pt idx="32">
                  <c:v>71.562979014285631</c:v>
                </c:pt>
                <c:pt idx="33">
                  <c:v>41.710670084485514</c:v>
                </c:pt>
                <c:pt idx="34">
                  <c:v>71.274820258371776</c:v>
                </c:pt>
                <c:pt idx="35">
                  <c:v>85.05439474583936</c:v>
                </c:pt>
                <c:pt idx="36">
                  <c:v>47.889873623924601</c:v>
                </c:pt>
                <c:pt idx="37">
                  <c:v>57.622044999591452</c:v>
                </c:pt>
                <c:pt idx="38">
                  <c:v>59.965740566362271</c:v>
                </c:pt>
                <c:pt idx="39">
                  <c:v>78.528720832932848</c:v>
                </c:pt>
                <c:pt idx="40">
                  <c:v>41.904773062566775</c:v>
                </c:pt>
                <c:pt idx="41">
                  <c:v>54.905464884942035</c:v>
                </c:pt>
                <c:pt idx="42">
                  <c:v>76.510784198738065</c:v>
                </c:pt>
                <c:pt idx="43">
                  <c:v>43.078765067831903</c:v>
                </c:pt>
                <c:pt idx="44">
                  <c:v>47.002659825277874</c:v>
                </c:pt>
                <c:pt idx="45">
                  <c:v>42.133715945589294</c:v>
                </c:pt>
                <c:pt idx="46">
                  <c:v>27.587316031059085</c:v>
                </c:pt>
                <c:pt idx="47">
                  <c:v>45.872105201119219</c:v>
                </c:pt>
                <c:pt idx="48">
                  <c:v>44.625777307483773</c:v>
                </c:pt>
                <c:pt idx="49">
                  <c:v>70.781565691286261</c:v>
                </c:pt>
                <c:pt idx="50">
                  <c:v>45.141665876471087</c:v>
                </c:pt>
                <c:pt idx="51">
                  <c:v>49.260227076495894</c:v>
                </c:pt>
                <c:pt idx="52">
                  <c:v>45.293377443215199</c:v>
                </c:pt>
                <c:pt idx="53">
                  <c:v>42.111399811805654</c:v>
                </c:pt>
                <c:pt idx="54">
                  <c:v>82.389866208775345</c:v>
                </c:pt>
                <c:pt idx="55">
                  <c:v>69.969850951811353</c:v>
                </c:pt>
                <c:pt idx="56">
                  <c:v>55.226171407829177</c:v>
                </c:pt>
                <c:pt idx="57">
                  <c:v>46.096528932922951</c:v>
                </c:pt>
                <c:pt idx="58">
                  <c:v>29.302218375783639</c:v>
                </c:pt>
                <c:pt idx="59">
                  <c:v>46.431239608515071</c:v>
                </c:pt>
                <c:pt idx="60">
                  <c:v>29.926242838494417</c:v>
                </c:pt>
                <c:pt idx="61">
                  <c:v>46.914603270933625</c:v>
                </c:pt>
                <c:pt idx="62">
                  <c:v>28.047459689923908</c:v>
                </c:pt>
                <c:pt idx="63">
                  <c:v>56.334980884208399</c:v>
                </c:pt>
                <c:pt idx="64">
                  <c:v>62.768543618324131</c:v>
                </c:pt>
                <c:pt idx="65">
                  <c:v>78.580468579638847</c:v>
                </c:pt>
                <c:pt idx="66">
                  <c:v>83.515388195882295</c:v>
                </c:pt>
                <c:pt idx="67">
                  <c:v>70.566919028841056</c:v>
                </c:pt>
                <c:pt idx="68">
                  <c:v>61.184802106697092</c:v>
                </c:pt>
                <c:pt idx="69">
                  <c:v>142.74151490253908</c:v>
                </c:pt>
                <c:pt idx="70">
                  <c:v>33.305555076278978</c:v>
                </c:pt>
                <c:pt idx="71">
                  <c:v>22.754560152220776</c:v>
                </c:pt>
                <c:pt idx="72">
                  <c:v>77.184260712533373</c:v>
                </c:pt>
                <c:pt idx="73">
                  <c:v>30.341226079651264</c:v>
                </c:pt>
                <c:pt idx="74">
                  <c:v>83.078096597356662</c:v>
                </c:pt>
                <c:pt idx="75">
                  <c:v>105.65992695665243</c:v>
                </c:pt>
                <c:pt idx="76">
                  <c:v>33.68887080022764</c:v>
                </c:pt>
                <c:pt idx="77">
                  <c:v>90.396515947072629</c:v>
                </c:pt>
                <c:pt idx="78">
                  <c:v>16.451140009172214</c:v>
                </c:pt>
                <c:pt idx="79">
                  <c:v>54.776819922177232</c:v>
                </c:pt>
                <c:pt idx="80">
                  <c:v>34.149523509332973</c:v>
                </c:pt>
                <c:pt idx="81">
                  <c:v>64.640621331322166</c:v>
                </c:pt>
                <c:pt idx="82">
                  <c:v>94.07002705701052</c:v>
                </c:pt>
                <c:pt idx="83">
                  <c:v>31.240518590750558</c:v>
                </c:pt>
                <c:pt idx="84">
                  <c:v>16.991173736142521</c:v>
                </c:pt>
                <c:pt idx="85">
                  <c:v>49.402327752749507</c:v>
                </c:pt>
                <c:pt idx="86">
                  <c:v>45.959656557899592</c:v>
                </c:pt>
                <c:pt idx="87">
                  <c:v>70.663215739749859</c:v>
                </c:pt>
                <c:pt idx="88">
                  <c:v>56.887608418277793</c:v>
                </c:pt>
                <c:pt idx="89">
                  <c:v>38.612562725832468</c:v>
                </c:pt>
                <c:pt idx="90">
                  <c:v>79.484715773085583</c:v>
                </c:pt>
                <c:pt idx="91">
                  <c:v>30.110795609272248</c:v>
                </c:pt>
                <c:pt idx="92">
                  <c:v>28.047459689923908</c:v>
                </c:pt>
                <c:pt idx="93">
                  <c:v>26.038817348671753</c:v>
                </c:pt>
                <c:pt idx="94">
                  <c:v>54.583697336728228</c:v>
                </c:pt>
                <c:pt idx="95">
                  <c:v>89.187499413997955</c:v>
                </c:pt>
                <c:pt idx="96">
                  <c:v>33.94009474788092</c:v>
                </c:pt>
                <c:pt idx="97">
                  <c:v>76.524897813694679</c:v>
                </c:pt>
                <c:pt idx="98">
                  <c:v>67.4950375620203</c:v>
                </c:pt>
                <c:pt idx="99">
                  <c:v>53.370684769638814</c:v>
                </c:pt>
                <c:pt idx="100">
                  <c:v>42.362365650195862</c:v>
                </c:pt>
                <c:pt idx="101">
                  <c:v>60.670421076326519</c:v>
                </c:pt>
                <c:pt idx="102">
                  <c:v>42.314182209299425</c:v>
                </c:pt>
                <c:pt idx="103">
                  <c:v>46.330768034405722</c:v>
                </c:pt>
                <c:pt idx="104">
                  <c:v>72.215095423098575</c:v>
                </c:pt>
                <c:pt idx="105">
                  <c:v>25.571468568697263</c:v>
                </c:pt>
                <c:pt idx="106">
                  <c:v>43.187266613254359</c:v>
                </c:pt>
                <c:pt idx="107">
                  <c:v>67.87260103575035</c:v>
                </c:pt>
                <c:pt idx="108">
                  <c:v>38.777054834381531</c:v>
                </c:pt>
                <c:pt idx="109">
                  <c:v>58.757552379331536</c:v>
                </c:pt>
                <c:pt idx="110">
                  <c:v>34.989998332326458</c:v>
                </c:pt>
                <c:pt idx="111">
                  <c:v>67.956824398595046</c:v>
                </c:pt>
                <c:pt idx="112">
                  <c:v>42.304255082232238</c:v>
                </c:pt>
                <c:pt idx="113">
                  <c:v>51.120446521600854</c:v>
                </c:pt>
                <c:pt idx="114">
                  <c:v>49.752788814921225</c:v>
                </c:pt>
                <c:pt idx="115">
                  <c:v>67.423586690597361</c:v>
                </c:pt>
                <c:pt idx="116">
                  <c:v>42.410966011220395</c:v>
                </c:pt>
                <c:pt idx="117">
                  <c:v>56.862377932094581</c:v>
                </c:pt>
                <c:pt idx="118">
                  <c:v>51.0673088369699</c:v>
                </c:pt>
                <c:pt idx="119">
                  <c:v>43.889065195907044</c:v>
                </c:pt>
                <c:pt idx="120">
                  <c:v>63.862508563228445</c:v>
                </c:pt>
                <c:pt idx="121">
                  <c:v>35.620500279984242</c:v>
                </c:pt>
                <c:pt idx="122">
                  <c:v>24.83747178393056</c:v>
                </c:pt>
                <c:pt idx="123">
                  <c:v>29.421760680883573</c:v>
                </c:pt>
                <c:pt idx="124">
                  <c:v>53.612405285844261</c:v>
                </c:pt>
                <c:pt idx="125">
                  <c:v>82.120399879356555</c:v>
                </c:pt>
                <c:pt idx="126">
                  <c:v>46.455247249132903</c:v>
                </c:pt>
                <c:pt idx="127">
                  <c:v>39.24423602668103</c:v>
                </c:pt>
                <c:pt idx="128">
                  <c:v>84.760899236872348</c:v>
                </c:pt>
                <c:pt idx="129">
                  <c:v>62.581626796339208</c:v>
                </c:pt>
                <c:pt idx="130">
                  <c:v>152.22871005002347</c:v>
                </c:pt>
                <c:pt idx="131">
                  <c:v>75.157501266623413</c:v>
                </c:pt>
                <c:pt idx="132">
                  <c:v>68.797456197849328</c:v>
                </c:pt>
                <c:pt idx="133">
                  <c:v>67.335132337214688</c:v>
                </c:pt>
                <c:pt idx="134">
                  <c:v>55.400090319756181</c:v>
                </c:pt>
                <c:pt idx="135">
                  <c:v>61.586199773126033</c:v>
                </c:pt>
                <c:pt idx="136">
                  <c:v>41.089293026764999</c:v>
                </c:pt>
                <c:pt idx="137">
                  <c:v>55.400090319756181</c:v>
                </c:pt>
                <c:pt idx="138">
                  <c:v>83.247282487372871</c:v>
                </c:pt>
                <c:pt idx="139">
                  <c:v>78.086234805778105</c:v>
                </c:pt>
                <c:pt idx="140">
                  <c:v>50.497723166020307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553-48BD-9774-7C422AAB3964}"/>
            </c:ext>
          </c:extLst>
        </c:ser>
        <c:ser>
          <c:idx val="1"/>
          <c:order val="1"/>
          <c:tx>
            <c:strRef>
              <c:f>'SVN-CV-41'!$V$8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553-48BD-9774-7C422AAB3964}"/>
            </c:ext>
          </c:extLst>
        </c:ser>
        <c:ser>
          <c:idx val="2"/>
          <c:order val="2"/>
          <c:tx>
            <c:strRef>
              <c:f>'SVN-CV-41'!$W$8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'SVN-CV-41'!$B$9:$B$120</c:f>
              <c:numCache>
                <c:formatCode>dd/mm/yyyy</c:formatCode>
                <c:ptCount val="112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45835</c:v>
                </c:pt>
                <c:pt idx="7">
                  <c:v>45836</c:v>
                </c:pt>
                <c:pt idx="8">
                  <c:v>45836</c:v>
                </c:pt>
                <c:pt idx="9">
                  <c:v>45838</c:v>
                </c:pt>
                <c:pt idx="10">
                  <c:v>45839</c:v>
                </c:pt>
                <c:pt idx="11">
                  <c:v>45839</c:v>
                </c:pt>
                <c:pt idx="12">
                  <c:v>45840</c:v>
                </c:pt>
                <c:pt idx="13">
                  <c:v>45840</c:v>
                </c:pt>
                <c:pt idx="14">
                  <c:v>45841</c:v>
                </c:pt>
                <c:pt idx="15">
                  <c:v>45841</c:v>
                </c:pt>
                <c:pt idx="16">
                  <c:v>45842</c:v>
                </c:pt>
                <c:pt idx="17">
                  <c:v>45842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  <c:pt idx="111">
                  <c:v>45898</c:v>
                </c:pt>
              </c:numCache>
            </c:numRef>
          </c:xVal>
          <c:yVal>
            <c:numRef>
              <c:f>'SVN-CV-41'!$W$9:$W$122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553-48BD-9774-7C422AAB3964}"/>
            </c:ext>
          </c:extLst>
        </c:ser>
        <c:axId val="144766848"/>
        <c:axId val="496046080"/>
      </c:scatterChart>
      <c:valAx>
        <c:axId val="1447668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046080"/>
        <c:crosses val="autoZero"/>
        <c:crossBetween val="midCat"/>
      </c:valAx>
      <c:valAx>
        <c:axId val="4960460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476684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'SVN-CV-42'!$H$9:$H$119</c:f>
              <c:numCache>
                <c:formatCode>0</c:formatCode>
                <c:ptCount val="111"/>
                <c:pt idx="1">
                  <c:v>0.10000000000331966</c:v>
                </c:pt>
                <c:pt idx="2">
                  <c:v>-39.500000000003865</c:v>
                </c:pt>
                <c:pt idx="3">
                  <c:v>3.7999999999982492</c:v>
                </c:pt>
                <c:pt idx="4">
                  <c:v>12.79999999999859</c:v>
                </c:pt>
                <c:pt idx="5">
                  <c:v>8.7000000000045929</c:v>
                </c:pt>
                <c:pt idx="6">
                  <c:v>-6.5999999999917236</c:v>
                </c:pt>
                <c:pt idx="7">
                  <c:v>13.900000000006685</c:v>
                </c:pt>
                <c:pt idx="8">
                  <c:v>-2.4999999999977263</c:v>
                </c:pt>
                <c:pt idx="9">
                  <c:v>5.7000000000044793</c:v>
                </c:pt>
                <c:pt idx="10">
                  <c:v>1.5999999999962711</c:v>
                </c:pt>
                <c:pt idx="11">
                  <c:v>14.600000000001501</c:v>
                </c:pt>
                <c:pt idx="12">
                  <c:v>5.3000000000054115</c:v>
                </c:pt>
                <c:pt idx="13">
                  <c:v>2.3000000000052978</c:v>
                </c:pt>
                <c:pt idx="14">
                  <c:v>-56.89999999999884</c:v>
                </c:pt>
                <c:pt idx="15">
                  <c:v>5.6000000000011596</c:v>
                </c:pt>
                <c:pt idx="16">
                  <c:v>-31.099999999995021</c:v>
                </c:pt>
                <c:pt idx="17">
                  <c:v>9.1000000000036607</c:v>
                </c:pt>
                <c:pt idx="18">
                  <c:v>-1.0999999999938836</c:v>
                </c:pt>
                <c:pt idx="19">
                  <c:v>-15.399999999999636</c:v>
                </c:pt>
                <c:pt idx="20">
                  <c:v>-10.099999999994225</c:v>
                </c:pt>
                <c:pt idx="21">
                  <c:v>-7.40000000000407</c:v>
                </c:pt>
                <c:pt idx="22">
                  <c:v>-40.300000000002001</c:v>
                </c:pt>
                <c:pt idx="23">
                  <c:v>0.39999999999906777</c:v>
                </c:pt>
                <c:pt idx="24">
                  <c:v>-10.99999999999568</c:v>
                </c:pt>
                <c:pt idx="25">
                  <c:v>-5.3999999999945203</c:v>
                </c:pt>
                <c:pt idx="26">
                  <c:v>-28.099999999994907</c:v>
                </c:pt>
                <c:pt idx="27">
                  <c:v>-4.3000000000006366</c:v>
                </c:pt>
                <c:pt idx="28">
                  <c:v>-10.000000000005116</c:v>
                </c:pt>
                <c:pt idx="29">
                  <c:v>3.5000000000025011</c:v>
                </c:pt>
                <c:pt idx="30">
                  <c:v>-7.0000000000050022</c:v>
                </c:pt>
                <c:pt idx="31">
                  <c:v>-2.899999999996794</c:v>
                </c:pt>
                <c:pt idx="32">
                  <c:v>-22.999999999996135</c:v>
                </c:pt>
                <c:pt idx="33">
                  <c:v>4.0000000000048885</c:v>
                </c:pt>
                <c:pt idx="34">
                  <c:v>-43.499999999994543</c:v>
                </c:pt>
                <c:pt idx="35">
                  <c:v>10.900000000006571</c:v>
                </c:pt>
                <c:pt idx="36">
                  <c:v>-20.099999999999341</c:v>
                </c:pt>
                <c:pt idx="37">
                  <c:v>18.000000000000682</c:v>
                </c:pt>
                <c:pt idx="38">
                  <c:v>2.4999999999977263</c:v>
                </c:pt>
                <c:pt idx="39">
                  <c:v>-8.8999999999970214</c:v>
                </c:pt>
                <c:pt idx="40">
                  <c:v>-12.199999999992883</c:v>
                </c:pt>
                <c:pt idx="41">
                  <c:v>19.700000000000273</c:v>
                </c:pt>
                <c:pt idx="42">
                  <c:v>-17.399999999994975</c:v>
                </c:pt>
                <c:pt idx="43">
                  <c:v>-26.499999999998636</c:v>
                </c:pt>
                <c:pt idx="44">
                  <c:v>9.5000000000027285</c:v>
                </c:pt>
                <c:pt idx="45">
                  <c:v>-20.399999999995089</c:v>
                </c:pt>
                <c:pt idx="46">
                  <c:v>4.8000000000030241</c:v>
                </c:pt>
                <c:pt idx="47">
                  <c:v>7.9999999999955662</c:v>
                </c:pt>
                <c:pt idx="48">
                  <c:v>-13.700000000000045</c:v>
                </c:pt>
                <c:pt idx="49">
                  <c:v>-21.900000000002251</c:v>
                </c:pt>
                <c:pt idx="50">
                  <c:v>-0.29999999999574811</c:v>
                </c:pt>
                <c:pt idx="51">
                  <c:v>-9.6999999999951569</c:v>
                </c:pt>
                <c:pt idx="52">
                  <c:v>0.20000000000663931</c:v>
                </c:pt>
                <c:pt idx="53">
                  <c:v>0.69999999999481588</c:v>
                </c:pt>
                <c:pt idx="54">
                  <c:v>-11.799999999993815</c:v>
                </c:pt>
                <c:pt idx="55">
                  <c:v>9.2000000000069804</c:v>
                </c:pt>
                <c:pt idx="56">
                  <c:v>-6.5000000000026148</c:v>
                </c:pt>
                <c:pt idx="57">
                  <c:v>-18.199999999993111</c:v>
                </c:pt>
                <c:pt idx="58">
                  <c:v>2.4000000000086175</c:v>
                </c:pt>
                <c:pt idx="59">
                  <c:v>-21.900000000002251</c:v>
                </c:pt>
                <c:pt idx="60">
                  <c:v>-4.4999999999930651</c:v>
                </c:pt>
                <c:pt idx="61">
                  <c:v>-34.099999999995134</c:v>
                </c:pt>
                <c:pt idx="62">
                  <c:v>-4.8999999999921329</c:v>
                </c:pt>
                <c:pt idx="63">
                  <c:v>-20.299999999991769</c:v>
                </c:pt>
                <c:pt idx="64">
                  <c:v>-1.5999999999962711</c:v>
                </c:pt>
                <c:pt idx="65">
                  <c:v>-28.199999999998226</c:v>
                </c:pt>
                <c:pt idx="66">
                  <c:v>5.8999999999969077</c:v>
                </c:pt>
                <c:pt idx="67">
                  <c:v>-11.299999999991428</c:v>
                </c:pt>
                <c:pt idx="68">
                  <c:v>-13.099999999994338</c:v>
                </c:pt>
                <c:pt idx="69">
                  <c:v>-33.599999999992747</c:v>
                </c:pt>
                <c:pt idx="70">
                  <c:v>0.60000000000570708</c:v>
                </c:pt>
                <c:pt idx="71">
                  <c:v>-3.7999999999982492</c:v>
                </c:pt>
                <c:pt idx="72">
                  <c:v>15.799999999998704</c:v>
                </c:pt>
                <c:pt idx="73">
                  <c:v>14.499999999998181</c:v>
                </c:pt>
                <c:pt idx="74">
                  <c:v>2.7000000000043656</c:v>
                </c:pt>
                <c:pt idx="75">
                  <c:v>19.800000000003593</c:v>
                </c:pt>
                <c:pt idx="76">
                  <c:v>7.9999999999955662</c:v>
                </c:pt>
                <c:pt idx="77">
                  <c:v>4.199999999997317</c:v>
                </c:pt>
                <c:pt idx="78">
                  <c:v>13.300000000000978</c:v>
                </c:pt>
                <c:pt idx="79">
                  <c:v>-14.200000000002433</c:v>
                </c:pt>
                <c:pt idx="80">
                  <c:v>8.7000000000045929</c:v>
                </c:pt>
                <c:pt idx="81">
                  <c:v>-16.400000000004411</c:v>
                </c:pt>
                <c:pt idx="82">
                  <c:v>3.6999999999949296</c:v>
                </c:pt>
                <c:pt idx="83">
                  <c:v>-12.000000000000455</c:v>
                </c:pt>
                <c:pt idx="84">
                  <c:v>10.699999999999932</c:v>
                </c:pt>
                <c:pt idx="85">
                  <c:v>-22.499999999993747</c:v>
                </c:pt>
                <c:pt idx="86">
                  <c:v>-5.2000000000020918</c:v>
                </c:pt>
                <c:pt idx="87">
                  <c:v>-11.700000000004707</c:v>
                </c:pt>
                <c:pt idx="88">
                  <c:v>2.3000000000052978</c:v>
                </c:pt>
                <c:pt idx="89">
                  <c:v>-4.8000000000030241</c:v>
                </c:pt>
                <c:pt idx="90">
                  <c:v>4.4000000000039563</c:v>
                </c:pt>
                <c:pt idx="91">
                  <c:v>4.6999999999997044</c:v>
                </c:pt>
                <c:pt idx="92">
                  <c:v>-4.8999999999921329</c:v>
                </c:pt>
                <c:pt idx="93">
                  <c:v>12.200000000007094</c:v>
                </c:pt>
                <c:pt idx="94">
                  <c:v>7.3000000000007503</c:v>
                </c:pt>
                <c:pt idx="95">
                  <c:v>52.199999999999136</c:v>
                </c:pt>
                <c:pt idx="96">
                  <c:v>-8.4999999999979536</c:v>
                </c:pt>
                <c:pt idx="97">
                  <c:v>-24.100000000004229</c:v>
                </c:pt>
                <c:pt idx="98">
                  <c:v>5.3999999999945203</c:v>
                </c:pt>
                <c:pt idx="99">
                  <c:v>-17.700000000004934</c:v>
                </c:pt>
                <c:pt idx="100">
                  <c:v>-5.3999999999945203</c:v>
                </c:pt>
                <c:pt idx="101">
                  <c:v>-4.8999999999921329</c:v>
                </c:pt>
                <c:pt idx="102">
                  <c:v>9.6000000000060481</c:v>
                </c:pt>
                <c:pt idx="103">
                  <c:v>13.400000000004297</c:v>
                </c:pt>
                <c:pt idx="104">
                  <c:v>10.400000000004184</c:v>
                </c:pt>
                <c:pt idx="105">
                  <c:v>6.6999999999950433</c:v>
                </c:pt>
                <c:pt idx="106">
                  <c:v>-2.6000000000010459</c:v>
                </c:pt>
                <c:pt idx="107">
                  <c:v>-21.399999999999864</c:v>
                </c:pt>
                <c:pt idx="108">
                  <c:v>-1.8000000000029104</c:v>
                </c:pt>
                <c:pt idx="109">
                  <c:v>-32.200000000003115</c:v>
                </c:pt>
                <c:pt idx="110">
                  <c:v>-1.4000000000038426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D08-40C1-9741-56B38FFB2E94}"/>
            </c:ext>
          </c:extLst>
        </c:ser>
        <c:ser>
          <c:idx val="1"/>
          <c:order val="1"/>
          <c:tx>
            <c:strRef>
              <c:f>'SVN-CV-42'!$V$8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'SVN-CV-42'!$V$9:$V$119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D08-40C1-9741-56B38FFB2E94}"/>
            </c:ext>
          </c:extLst>
        </c:ser>
        <c:ser>
          <c:idx val="2"/>
          <c:order val="2"/>
          <c:tx>
            <c:strRef>
              <c:f>'SVN-CV-42'!$W$8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'SVN-CV-42'!$W$9:$W$119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D08-40C1-9741-56B38FFB2E94}"/>
            </c:ext>
          </c:extLst>
        </c:ser>
        <c:axId val="496142976"/>
        <c:axId val="496317568"/>
      </c:scatterChart>
      <c:valAx>
        <c:axId val="4961429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317568"/>
        <c:crosses val="autoZero"/>
        <c:crossBetween val="midCat"/>
      </c:valAx>
      <c:valAx>
        <c:axId val="49631756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14297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'SVN-CV-42'!$D$9:$D$186</c:f>
              <c:numCache>
                <c:formatCode>0</c:formatCode>
                <c:ptCount val="178"/>
                <c:pt idx="0">
                  <c:v>0</c:v>
                </c:pt>
                <c:pt idx="1">
                  <c:v>-12.900000030640513</c:v>
                </c:pt>
                <c:pt idx="2">
                  <c:v>1.7999999690800905</c:v>
                </c:pt>
                <c:pt idx="3">
                  <c:v>-15.000000013969839</c:v>
                </c:pt>
                <c:pt idx="4">
                  <c:v>-12.900000030640513</c:v>
                </c:pt>
                <c:pt idx="5">
                  <c:v>12.999999977182597</c:v>
                </c:pt>
                <c:pt idx="6">
                  <c:v>-18.900000024586916</c:v>
                </c:pt>
                <c:pt idx="7">
                  <c:v>-17.4000000115484</c:v>
                </c:pt>
                <c:pt idx="8">
                  <c:v>1.500000013038516</c:v>
                </c:pt>
                <c:pt idx="9">
                  <c:v>-24.900000018533319</c:v>
                </c:pt>
                <c:pt idx="10">
                  <c:v>-21.899999992456287</c:v>
                </c:pt>
                <c:pt idx="11">
                  <c:v>-14.399999985471368</c:v>
                </c:pt>
                <c:pt idx="12">
                  <c:v>-16.500000027008355</c:v>
                </c:pt>
                <c:pt idx="13">
                  <c:v>-19.700000004377216</c:v>
                </c:pt>
                <c:pt idx="14">
                  <c:v>53.699999989476055</c:v>
                </c:pt>
                <c:pt idx="15">
                  <c:v>8.9000000152736902</c:v>
                </c:pt>
                <c:pt idx="16">
                  <c:v>6.3000000081956387</c:v>
                </c:pt>
                <c:pt idx="17">
                  <c:v>-5.8999999891966581</c:v>
                </c:pt>
                <c:pt idx="18">
                  <c:v>-2.5000000023283064</c:v>
                </c:pt>
                <c:pt idx="19">
                  <c:v>-20.000000018626451</c:v>
                </c:pt>
                <c:pt idx="20">
                  <c:v>-2.199999988079071</c:v>
                </c:pt>
                <c:pt idx="21">
                  <c:v>0.699999975040555</c:v>
                </c:pt>
                <c:pt idx="22">
                  <c:v>12.500000011641532</c:v>
                </c:pt>
                <c:pt idx="23">
                  <c:v>-7.0999999879859388</c:v>
                </c:pt>
                <c:pt idx="24">
                  <c:v>-13.399999996181577</c:v>
                </c:pt>
                <c:pt idx="25">
                  <c:v>-7.1999999927356839</c:v>
                </c:pt>
                <c:pt idx="26">
                  <c:v>11.400000017601997</c:v>
                </c:pt>
                <c:pt idx="27">
                  <c:v>8.8000000105239451</c:v>
                </c:pt>
                <c:pt idx="28">
                  <c:v>10.799999989103526</c:v>
                </c:pt>
                <c:pt idx="29">
                  <c:v>-17.99999998183921</c:v>
                </c:pt>
                <c:pt idx="30">
                  <c:v>-8.0999999772757292</c:v>
                </c:pt>
                <c:pt idx="31">
                  <c:v>-20.799999998416752</c:v>
                </c:pt>
                <c:pt idx="32">
                  <c:v>18.800000019837171</c:v>
                </c:pt>
                <c:pt idx="33">
                  <c:v>-9.9000000045634806</c:v>
                </c:pt>
                <c:pt idx="34">
                  <c:v>-2.3999999975785613</c:v>
                </c:pt>
                <c:pt idx="35">
                  <c:v>-12.999999977182597</c:v>
                </c:pt>
                <c:pt idx="36">
                  <c:v>6.8999999784864485</c:v>
                </c:pt>
                <c:pt idx="37">
                  <c:v>-12.999999977182597</c:v>
                </c:pt>
                <c:pt idx="38">
                  <c:v>-13.500000000931323</c:v>
                </c:pt>
                <c:pt idx="39">
                  <c:v>-27.6999999769032</c:v>
                </c:pt>
                <c:pt idx="40">
                  <c:v>-3.1999999773688614</c:v>
                </c:pt>
                <c:pt idx="41">
                  <c:v>-15.000000013969839</c:v>
                </c:pt>
                <c:pt idx="42">
                  <c:v>-14.199999975971878</c:v>
                </c:pt>
                <c:pt idx="43">
                  <c:v>4.8999999999068677</c:v>
                </c:pt>
                <c:pt idx="44">
                  <c:v>-12.199999997392297</c:v>
                </c:pt>
                <c:pt idx="45">
                  <c:v>-7.7000000164844096</c:v>
                </c:pt>
                <c:pt idx="46">
                  <c:v>-10.200000018812716</c:v>
                </c:pt>
                <c:pt idx="47">
                  <c:v>-7.0999999879859388</c:v>
                </c:pt>
                <c:pt idx="48">
                  <c:v>-5.799999984446913</c:v>
                </c:pt>
                <c:pt idx="49">
                  <c:v>-17.80000003054738</c:v>
                </c:pt>
                <c:pt idx="50">
                  <c:v>-3.8000000058673322</c:v>
                </c:pt>
                <c:pt idx="51">
                  <c:v>10.599999979604036</c:v>
                </c:pt>
                <c:pt idx="52">
                  <c:v>-6.9999999832361937</c:v>
                </c:pt>
                <c:pt idx="53">
                  <c:v>-1.0999999940395355</c:v>
                </c:pt>
                <c:pt idx="54">
                  <c:v>-19.399999990127981</c:v>
                </c:pt>
                <c:pt idx="55">
                  <c:v>-18.299999996088445</c:v>
                </c:pt>
                <c:pt idx="56">
                  <c:v>-17.60000002104789</c:v>
                </c:pt>
                <c:pt idx="57">
                  <c:v>1.8999999738298357</c:v>
                </c:pt>
                <c:pt idx="58">
                  <c:v>-12.300000002142042</c:v>
                </c:pt>
                <c:pt idx="59">
                  <c:v>-4.3000000296160579</c:v>
                </c:pt>
                <c:pt idx="60">
                  <c:v>-6.600000022444874</c:v>
                </c:pt>
                <c:pt idx="61">
                  <c:v>3.2999999821186066</c:v>
                </c:pt>
                <c:pt idx="62">
                  <c:v>1.4000000082887709</c:v>
                </c:pt>
                <c:pt idx="63">
                  <c:v>-5.799999984446913</c:v>
                </c:pt>
                <c:pt idx="64">
                  <c:v>-1.8999999738298357</c:v>
                </c:pt>
                <c:pt idx="65">
                  <c:v>-6.7000000271946192</c:v>
                </c:pt>
                <c:pt idx="66">
                  <c:v>-15.499999979510903</c:v>
                </c:pt>
                <c:pt idx="67">
                  <c:v>-15.200000023469329</c:v>
                </c:pt>
                <c:pt idx="68">
                  <c:v>-6.3000000081956387</c:v>
                </c:pt>
                <c:pt idx="69">
                  <c:v>-36.699999996926636</c:v>
                </c:pt>
                <c:pt idx="70">
                  <c:v>1.0999999940395355</c:v>
                </c:pt>
                <c:pt idx="71">
                  <c:v>0.89999998454004526</c:v>
                </c:pt>
                <c:pt idx="72">
                  <c:v>-14.100000029429793</c:v>
                </c:pt>
                <c:pt idx="73">
                  <c:v>5.4999999701976776</c:v>
                </c:pt>
                <c:pt idx="74">
                  <c:v>-19.900000013876706</c:v>
                </c:pt>
                <c:pt idx="75">
                  <c:v>-19.700000004377216</c:v>
                </c:pt>
                <c:pt idx="76">
                  <c:v>-15.000000013969839</c:v>
                </c:pt>
                <c:pt idx="77">
                  <c:v>-27.300000016111881</c:v>
                </c:pt>
                <c:pt idx="78">
                  <c:v>8.3999999915249646</c:v>
                </c:pt>
                <c:pt idx="79">
                  <c:v>12.700000021141022</c:v>
                </c:pt>
                <c:pt idx="80">
                  <c:v>6.7999999737367034</c:v>
                </c:pt>
                <c:pt idx="81">
                  <c:v>28.200000000651926</c:v>
                </c:pt>
                <c:pt idx="82">
                  <c:v>-20.599999988917261</c:v>
                </c:pt>
                <c:pt idx="83">
                  <c:v>1.3000000035390258</c:v>
                </c:pt>
                <c:pt idx="84">
                  <c:v>-4.7999999951571226</c:v>
                </c:pt>
                <c:pt idx="85">
                  <c:v>14.399999985471368</c:v>
                </c:pt>
                <c:pt idx="86">
                  <c:v>-5.8999999891966581</c:v>
                </c:pt>
                <c:pt idx="87">
                  <c:v>-4.1000000201165676</c:v>
                </c:pt>
                <c:pt idx="88">
                  <c:v>5.100000009406358</c:v>
                </c:pt>
                <c:pt idx="89">
                  <c:v>6.4000000129453838</c:v>
                </c:pt>
                <c:pt idx="90">
                  <c:v>-7.7000000164844096</c:v>
                </c:pt>
                <c:pt idx="91">
                  <c:v>-1.500000013038516</c:v>
                </c:pt>
                <c:pt idx="92">
                  <c:v>1.4000000082887709</c:v>
                </c:pt>
                <c:pt idx="93">
                  <c:v>2.199999988079071</c:v>
                </c:pt>
                <c:pt idx="94">
                  <c:v>-7.5000000069849193</c:v>
                </c:pt>
                <c:pt idx="95">
                  <c:v>-10.400000028312206</c:v>
                </c:pt>
                <c:pt idx="96">
                  <c:v>3.1999999773688614</c:v>
                </c:pt>
                <c:pt idx="97">
                  <c:v>13.399999996181577</c:v>
                </c:pt>
                <c:pt idx="98">
                  <c:v>-10.999999998603016</c:v>
                </c:pt>
                <c:pt idx="99">
                  <c:v>8.2999999867752194</c:v>
                </c:pt>
                <c:pt idx="100">
                  <c:v>-5.9999999939464033</c:v>
                </c:pt>
                <c:pt idx="101">
                  <c:v>-16.200000012759119</c:v>
                </c:pt>
                <c:pt idx="102">
                  <c:v>-5.3000000189058483</c:v>
                </c:pt>
                <c:pt idx="103">
                  <c:v>-9.6999999950639904</c:v>
                </c:pt>
                <c:pt idx="104">
                  <c:v>13.399999996181577</c:v>
                </c:pt>
                <c:pt idx="105">
                  <c:v>-1.3000000035390258</c:v>
                </c:pt>
                <c:pt idx="106">
                  <c:v>3.4999999916180968</c:v>
                </c:pt>
                <c:pt idx="107">
                  <c:v>7.8000000212341547</c:v>
                </c:pt>
                <c:pt idx="108">
                  <c:v>15.000000013969839</c:v>
                </c:pt>
                <c:pt idx="109">
                  <c:v>12.500000011641532</c:v>
                </c:pt>
                <c:pt idx="110">
                  <c:v>13.099999981932342</c:v>
                </c:pt>
                <c:pt idx="111">
                  <c:v>10.399999970104545</c:v>
                </c:pt>
                <c:pt idx="112">
                  <c:v>2.8000000165775418</c:v>
                </c:pt>
                <c:pt idx="113">
                  <c:v>-0.89999998454004526</c:v>
                </c:pt>
                <c:pt idx="114">
                  <c:v>-3.1000000308267772</c:v>
                </c:pt>
                <c:pt idx="115">
                  <c:v>-6.8999999784864485</c:v>
                </c:pt>
                <c:pt idx="116">
                  <c:v>1.8999999738298357</c:v>
                </c:pt>
                <c:pt idx="117">
                  <c:v>-0.699999975040555</c:v>
                </c:pt>
                <c:pt idx="118">
                  <c:v>-4.6999999904073775</c:v>
                </c:pt>
                <c:pt idx="119">
                  <c:v>-4.8999999999068677</c:v>
                </c:pt>
                <c:pt idx="120">
                  <c:v>-16.100000008009374</c:v>
                </c:pt>
                <c:pt idx="121">
                  <c:v>-5.8999999891966581</c:v>
                </c:pt>
                <c:pt idx="122">
                  <c:v>3.599999996367842</c:v>
                </c:pt>
                <c:pt idx="123">
                  <c:v>-2.7000000118277967</c:v>
                </c:pt>
                <c:pt idx="124">
                  <c:v>-17.099999997299165</c:v>
                </c:pt>
                <c:pt idx="125">
                  <c:v>-17.899999977089465</c:v>
                </c:pt>
                <c:pt idx="126">
                  <c:v>-5.2000000141561031</c:v>
                </c:pt>
                <c:pt idx="127">
                  <c:v>-9.4999999855645001</c:v>
                </c:pt>
                <c:pt idx="128">
                  <c:v>-8.4999999962747097</c:v>
                </c:pt>
                <c:pt idx="129">
                  <c:v>-12.099999992642552</c:v>
                </c:pt>
                <c:pt idx="130">
                  <c:v>-35.299999988637865</c:v>
                </c:pt>
                <c:pt idx="131">
                  <c:v>13.700000010430813</c:v>
                </c:pt>
                <c:pt idx="132">
                  <c:v>20.100000023376197</c:v>
                </c:pt>
                <c:pt idx="133">
                  <c:v>3.1999999773688614</c:v>
                </c:pt>
                <c:pt idx="134">
                  <c:v>-6.9999999832361937</c:v>
                </c:pt>
                <c:pt idx="135">
                  <c:v>0.79999997979030013</c:v>
                </c:pt>
                <c:pt idx="136">
                  <c:v>0.79999997979030013</c:v>
                </c:pt>
                <c:pt idx="137">
                  <c:v>-6.9999999832361937</c:v>
                </c:pt>
                <c:pt idx="138">
                  <c:v>-9.399999980814755</c:v>
                </c:pt>
                <c:pt idx="139">
                  <c:v>-11.899999983143061</c:v>
                </c:pt>
                <c:pt idx="140">
                  <c:v>-6.5000000176951289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02-4531-B438-2BC82E395B76}"/>
            </c:ext>
          </c:extLst>
        </c:ser>
        <c:ser>
          <c:idx val="1"/>
          <c:order val="1"/>
          <c:tx>
            <c:strRef>
              <c:f>'SVN-CV-42'!$V$8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02-4531-B438-2BC82E395B76}"/>
            </c:ext>
          </c:extLst>
        </c:ser>
        <c:ser>
          <c:idx val="2"/>
          <c:order val="2"/>
          <c:tx>
            <c:strRef>
              <c:f>'SVN-CV-42'!$W$8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02-4531-B438-2BC82E395B76}"/>
            </c:ext>
          </c:extLst>
        </c:ser>
        <c:axId val="496344064"/>
        <c:axId val="496363008"/>
      </c:scatterChart>
      <c:valAx>
        <c:axId val="4963440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363008"/>
        <c:crosses val="autoZero"/>
        <c:crossBetween val="midCat"/>
      </c:valAx>
      <c:valAx>
        <c:axId val="49636300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34406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'SVN-CV-42'!$F$9:$F$119</c:f>
              <c:numCache>
                <c:formatCode>0</c:formatCode>
                <c:ptCount val="111"/>
                <c:pt idx="0">
                  <c:v>0</c:v>
                </c:pt>
                <c:pt idx="1">
                  <c:v>31.000000424683094</c:v>
                </c:pt>
                <c:pt idx="2">
                  <c:v>4.2000003159046173</c:v>
                </c:pt>
                <c:pt idx="3">
                  <c:v>45.900000259280205</c:v>
                </c:pt>
                <c:pt idx="4">
                  <c:v>50.00000074505806</c:v>
                </c:pt>
                <c:pt idx="5">
                  <c:v>-44.999999925494194</c:v>
                </c:pt>
                <c:pt idx="6">
                  <c:v>60.000000521540642</c:v>
                </c:pt>
                <c:pt idx="7">
                  <c:v>63.000000081956387</c:v>
                </c:pt>
                <c:pt idx="8">
                  <c:v>-12.999999336898327</c:v>
                </c:pt>
                <c:pt idx="9">
                  <c:v>54.000000469386578</c:v>
                </c:pt>
                <c:pt idx="10">
                  <c:v>59.000000357627869</c:v>
                </c:pt>
                <c:pt idx="11">
                  <c:v>23.000000044703484</c:v>
                </c:pt>
                <c:pt idx="12">
                  <c:v>48.000000417232513</c:v>
                </c:pt>
                <c:pt idx="13">
                  <c:v>52.000000141561031</c:v>
                </c:pt>
                <c:pt idx="14">
                  <c:v>-172.99999948590994</c:v>
                </c:pt>
                <c:pt idx="15">
                  <c:v>-35.99999938160181</c:v>
                </c:pt>
                <c:pt idx="16">
                  <c:v>-12.999999336898327</c:v>
                </c:pt>
                <c:pt idx="17">
                  <c:v>25.00000037252903</c:v>
                </c:pt>
                <c:pt idx="18">
                  <c:v>21.000000648200512</c:v>
                </c:pt>
                <c:pt idx="19">
                  <c:v>61.000000685453415</c:v>
                </c:pt>
                <c:pt idx="20">
                  <c:v>20.000000484287739</c:v>
                </c:pt>
                <c:pt idx="21">
                  <c:v>2.0000003278255463</c:v>
                </c:pt>
                <c:pt idx="22">
                  <c:v>-30.999999493360519</c:v>
                </c:pt>
                <c:pt idx="23">
                  <c:v>19.000000320374966</c:v>
                </c:pt>
                <c:pt idx="24">
                  <c:v>39.000000804662704</c:v>
                </c:pt>
                <c:pt idx="25">
                  <c:v>20.000000484287739</c:v>
                </c:pt>
                <c:pt idx="26">
                  <c:v>-25.999999605119228</c:v>
                </c:pt>
                <c:pt idx="27">
                  <c:v>-32.399999909102917</c:v>
                </c:pt>
                <c:pt idx="28">
                  <c:v>-27.999999932944775</c:v>
                </c:pt>
                <c:pt idx="29">
                  <c:v>53.000000305473804</c:v>
                </c:pt>
                <c:pt idx="30">
                  <c:v>26.000000536441803</c:v>
                </c:pt>
                <c:pt idx="31">
                  <c:v>70.000000298023224</c:v>
                </c:pt>
                <c:pt idx="32">
                  <c:v>-42.999999597668648</c:v>
                </c:pt>
                <c:pt idx="33">
                  <c:v>37.000000476837158</c:v>
                </c:pt>
                <c:pt idx="34">
                  <c:v>23.000000044703484</c:v>
                </c:pt>
                <c:pt idx="35">
                  <c:v>53.000000305473804</c:v>
                </c:pt>
                <c:pt idx="36">
                  <c:v>0</c:v>
                </c:pt>
                <c:pt idx="37">
                  <c:v>47.00000025331974</c:v>
                </c:pt>
                <c:pt idx="38">
                  <c:v>50.00000074505806</c:v>
                </c:pt>
                <c:pt idx="39">
                  <c:v>92.000000178813934</c:v>
                </c:pt>
                <c:pt idx="40">
                  <c:v>18.000000156462193</c:v>
                </c:pt>
                <c:pt idx="41">
                  <c:v>49.000000581145287</c:v>
                </c:pt>
                <c:pt idx="42">
                  <c:v>52.000000141561031</c:v>
                </c:pt>
                <c:pt idx="43">
                  <c:v>3.0000004917383194</c:v>
                </c:pt>
                <c:pt idx="44">
                  <c:v>47.00000025331974</c:v>
                </c:pt>
                <c:pt idx="45">
                  <c:v>45.000000856816769</c:v>
                </c:pt>
                <c:pt idx="46">
                  <c:v>32.000000588595867</c:v>
                </c:pt>
                <c:pt idx="47">
                  <c:v>25.200000032782555</c:v>
                </c:pt>
                <c:pt idx="48">
                  <c:v>15.200000256299973</c:v>
                </c:pt>
                <c:pt idx="49">
                  <c:v>64.800000749528408</c:v>
                </c:pt>
                <c:pt idx="50">
                  <c:v>21.600000560283661</c:v>
                </c:pt>
                <c:pt idx="51">
                  <c:v>-20.899999886751175</c:v>
                </c:pt>
                <c:pt idx="52">
                  <c:v>36.500000394880772</c:v>
                </c:pt>
                <c:pt idx="53">
                  <c:v>21.700000390410423</c:v>
                </c:pt>
                <c:pt idx="54">
                  <c:v>72.200000286102295</c:v>
                </c:pt>
                <c:pt idx="55">
                  <c:v>64.200000837445259</c:v>
                </c:pt>
                <c:pt idx="56">
                  <c:v>44.000000692903996</c:v>
                </c:pt>
                <c:pt idx="57">
                  <c:v>-2.79999990016222</c:v>
                </c:pt>
                <c:pt idx="58">
                  <c:v>28.700000606477261</c:v>
                </c:pt>
                <c:pt idx="59">
                  <c:v>18.000000156462193</c:v>
                </c:pt>
                <c:pt idx="60">
                  <c:v>19.300000742077827</c:v>
                </c:pt>
                <c:pt idx="61">
                  <c:v>5.8000003919005394</c:v>
                </c:pt>
                <c:pt idx="62">
                  <c:v>3.0000004917383194</c:v>
                </c:pt>
                <c:pt idx="63">
                  <c:v>42.90000069886446</c:v>
                </c:pt>
                <c:pt idx="64">
                  <c:v>26.200000196695328</c:v>
                </c:pt>
                <c:pt idx="65">
                  <c:v>51.700000651180744</c:v>
                </c:pt>
                <c:pt idx="66">
                  <c:v>54.400000721216202</c:v>
                </c:pt>
                <c:pt idx="67">
                  <c:v>52.200000733137131</c:v>
                </c:pt>
                <c:pt idx="68">
                  <c:v>16.800000332295895</c:v>
                </c:pt>
                <c:pt idx="69">
                  <c:v>124.10000059753656</c:v>
                </c:pt>
                <c:pt idx="70">
                  <c:v>1.7000008374452591</c:v>
                </c:pt>
                <c:pt idx="71">
                  <c:v>14.800000004470348</c:v>
                </c:pt>
                <c:pt idx="72">
                  <c:v>55.6000005453825</c:v>
                </c:pt>
                <c:pt idx="73">
                  <c:v>-1.7999997362494469</c:v>
                </c:pt>
                <c:pt idx="74">
                  <c:v>64.699999988079071</c:v>
                </c:pt>
                <c:pt idx="75">
                  <c:v>68.200000561773777</c:v>
                </c:pt>
                <c:pt idx="76">
                  <c:v>48.5000004991889</c:v>
                </c:pt>
                <c:pt idx="77">
                  <c:v>97.200000658631325</c:v>
                </c:pt>
                <c:pt idx="78">
                  <c:v>-32.399999909102917</c:v>
                </c:pt>
                <c:pt idx="79">
                  <c:v>-32.29999914765358</c:v>
                </c:pt>
                <c:pt idx="80">
                  <c:v>-22.799999453127384</c:v>
                </c:pt>
                <c:pt idx="81">
                  <c:v>-77.79999915510416</c:v>
                </c:pt>
                <c:pt idx="82">
                  <c:v>67.100000567734241</c:v>
                </c:pt>
                <c:pt idx="83">
                  <c:v>14.500000514090061</c:v>
                </c:pt>
                <c:pt idx="84">
                  <c:v>9.8999999463558197</c:v>
                </c:pt>
                <c:pt idx="85">
                  <c:v>-40.999999269843102</c:v>
                </c:pt>
                <c:pt idx="86">
                  <c:v>21.700000390410423</c:v>
                </c:pt>
                <c:pt idx="87">
                  <c:v>19.500000402331352</c:v>
                </c:pt>
                <c:pt idx="88">
                  <c:v>-6.4999992027878761</c:v>
                </c:pt>
                <c:pt idx="89">
                  <c:v>-5.1999995484948158</c:v>
                </c:pt>
                <c:pt idx="90">
                  <c:v>33.700000494718552</c:v>
                </c:pt>
                <c:pt idx="91">
                  <c:v>20.400000736117363</c:v>
                </c:pt>
                <c:pt idx="92">
                  <c:v>3.0000004917383194</c:v>
                </c:pt>
                <c:pt idx="93">
                  <c:v>18.500000238418579</c:v>
                </c:pt>
                <c:pt idx="94">
                  <c:v>45.600000768899918</c:v>
                </c:pt>
                <c:pt idx="95">
                  <c:v>56.499999947845936</c:v>
                </c:pt>
                <c:pt idx="96">
                  <c:v>5.700000561773777</c:v>
                </c:pt>
                <c:pt idx="97">
                  <c:v>-21.699999459087849</c:v>
                </c:pt>
                <c:pt idx="98">
                  <c:v>57.600000873208046</c:v>
                </c:pt>
                <c:pt idx="99">
                  <c:v>2.1000001579523087</c:v>
                </c:pt>
                <c:pt idx="100">
                  <c:v>27.80000027269125</c:v>
                </c:pt>
                <c:pt idx="101">
                  <c:v>53.600000217556953</c:v>
                </c:pt>
                <c:pt idx="102">
                  <c:v>14.300000853836536</c:v>
                </c:pt>
                <c:pt idx="103">
                  <c:v>38.200000301003456</c:v>
                </c:pt>
                <c:pt idx="104">
                  <c:v>-47.899999655783176</c:v>
                </c:pt>
                <c:pt idx="105">
                  <c:v>15.200000256299973</c:v>
                </c:pt>
                <c:pt idx="106">
                  <c:v>2.4000005796551704</c:v>
                </c:pt>
                <c:pt idx="107">
                  <c:v>-12.199999764561653</c:v>
                </c:pt>
                <c:pt idx="108">
                  <c:v>-36.599999293684959</c:v>
                </c:pt>
                <c:pt idx="109">
                  <c:v>-23.599999956786633</c:v>
                </c:pt>
                <c:pt idx="110">
                  <c:v>-29.199999757111073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BEE-4201-8A58-A600ABA93C78}"/>
            </c:ext>
          </c:extLst>
        </c:ser>
        <c:ser>
          <c:idx val="1"/>
          <c:order val="1"/>
          <c:tx>
            <c:strRef>
              <c:f>'SVN-CV-42'!$V$8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'SVN-CV-42'!$V$9:$V$119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BEE-4201-8A58-A600ABA93C78}"/>
            </c:ext>
          </c:extLst>
        </c:ser>
        <c:ser>
          <c:idx val="2"/>
          <c:order val="2"/>
          <c:tx>
            <c:strRef>
              <c:f>'SVN-CV-42'!$W$8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'SVN-CV-42'!$W$9:$W$119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BEE-4201-8A58-A600ABA93C78}"/>
            </c:ext>
          </c:extLst>
        </c:ser>
        <c:axId val="496561536"/>
        <c:axId val="496572288"/>
      </c:scatterChart>
      <c:valAx>
        <c:axId val="49656153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572288"/>
        <c:crosses val="autoZero"/>
        <c:crossBetween val="midCat"/>
      </c:valAx>
      <c:valAx>
        <c:axId val="49657228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56153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'SVN-CV-42'!$L$9:$L$186</c:f>
              <c:numCache>
                <c:formatCode>0</c:formatCode>
                <c:ptCount val="178"/>
                <c:pt idx="0" formatCode="General">
                  <c:v>0</c:v>
                </c:pt>
                <c:pt idx="1">
                  <c:v>33.577075916775094</c:v>
                </c:pt>
                <c:pt idx="2">
                  <c:v>39.76342543773854</c:v>
                </c:pt>
                <c:pt idx="3">
                  <c:v>48.43810508495357</c:v>
                </c:pt>
                <c:pt idx="4">
                  <c:v>53.200094692550081</c:v>
                </c:pt>
                <c:pt idx="5">
                  <c:v>47.641263550637539</c:v>
                </c:pt>
                <c:pt idx="6">
                  <c:v>63.251640797011376</c:v>
                </c:pt>
                <c:pt idx="7">
                  <c:v>66.820431087569119</c:v>
                </c:pt>
                <c:pt idx="8">
                  <c:v>13.32291194891196</c:v>
                </c:pt>
                <c:pt idx="9">
                  <c:v>59.736923687253601</c:v>
                </c:pt>
                <c:pt idx="10">
                  <c:v>62.953713487527182</c:v>
                </c:pt>
                <c:pt idx="11">
                  <c:v>30.814282429386207</c:v>
                </c:pt>
                <c:pt idx="12">
                  <c:v>51.032734993782711</c:v>
                </c:pt>
                <c:pt idx="13">
                  <c:v>55.654110494147993</c:v>
                </c:pt>
                <c:pt idx="14">
                  <c:v>189.86916500841951</c:v>
                </c:pt>
                <c:pt idx="15">
                  <c:v>37.504265833998346</c:v>
                </c:pt>
                <c:pt idx="16">
                  <c:v>34.29139808847566</c:v>
                </c:pt>
                <c:pt idx="17">
                  <c:v>27.251055364866858</c:v>
                </c:pt>
                <c:pt idx="18">
                  <c:v>21.176874822221762</c:v>
                </c:pt>
                <c:pt idx="19">
                  <c:v>66.016362247327464</c:v>
                </c:pt>
                <c:pt idx="20">
                  <c:v>22.513329814111042</c:v>
                </c:pt>
                <c:pt idx="21">
                  <c:v>7.6974022420826698</c:v>
                </c:pt>
                <c:pt idx="22">
                  <c:v>52.357807143534501</c:v>
                </c:pt>
                <c:pt idx="23">
                  <c:v>20.287188371079132</c:v>
                </c:pt>
                <c:pt idx="24">
                  <c:v>42.679738315285661</c:v>
                </c:pt>
                <c:pt idx="25">
                  <c:v>21.931712638707548</c:v>
                </c:pt>
                <c:pt idx="26">
                  <c:v>39.944586364953629</c:v>
                </c:pt>
                <c:pt idx="27">
                  <c:v>33.848042695185434</c:v>
                </c:pt>
                <c:pt idx="28">
                  <c:v>31.632894208555211</c:v>
                </c:pt>
                <c:pt idx="29">
                  <c:v>56.082528756524987</c:v>
                </c:pt>
                <c:pt idx="30">
                  <c:v>28.117788453697973</c:v>
                </c:pt>
                <c:pt idx="31">
                  <c:v>73.08248792739181</c:v>
                </c:pt>
                <c:pt idx="32">
                  <c:v>52.263179831935254</c:v>
                </c:pt>
                <c:pt idx="33">
                  <c:v>38.509869324321862</c:v>
                </c:pt>
                <c:pt idx="34">
                  <c:v>49.26469326043005</c:v>
                </c:pt>
                <c:pt idx="35">
                  <c:v>55.648989494752861</c:v>
                </c:pt>
                <c:pt idx="36">
                  <c:v>21.25135289112405</c:v>
                </c:pt>
                <c:pt idx="37">
                  <c:v>51.980765896808677</c:v>
                </c:pt>
                <c:pt idx="38">
                  <c:v>51.850748061440164</c:v>
                </c:pt>
                <c:pt idx="39">
                  <c:v>96.490932380313055</c:v>
                </c:pt>
                <c:pt idx="40">
                  <c:v>21.979081088335469</c:v>
                </c:pt>
                <c:pt idx="41">
                  <c:v>54.900729115115986</c:v>
                </c:pt>
                <c:pt idx="42">
                  <c:v>56.642740170650058</c:v>
                </c:pt>
                <c:pt idx="43">
                  <c:v>27.115678176092981</c:v>
                </c:pt>
                <c:pt idx="44">
                  <c:v>49.478177247635948</c:v>
                </c:pt>
                <c:pt idx="45">
                  <c:v>50.004500571120289</c:v>
                </c:pt>
                <c:pt idx="46">
                  <c:v>33.927570470841914</c:v>
                </c:pt>
                <c:pt idx="47">
                  <c:v>27.376084480465249</c:v>
                </c:pt>
                <c:pt idx="48">
                  <c:v>21.268991692393524</c:v>
                </c:pt>
                <c:pt idx="49">
                  <c:v>70.678781103146278</c:v>
                </c:pt>
                <c:pt idx="50">
                  <c:v>21.933764479651998</c:v>
                </c:pt>
                <c:pt idx="51">
                  <c:v>25.362570745760586</c:v>
                </c:pt>
                <c:pt idx="52">
                  <c:v>37.165710387285834</c:v>
                </c:pt>
                <c:pt idx="53">
                  <c:v>21.739135606796609</c:v>
                </c:pt>
                <c:pt idx="54">
                  <c:v>75.686458768593411</c:v>
                </c:pt>
                <c:pt idx="55">
                  <c:v>67.38820451225078</c:v>
                </c:pt>
                <c:pt idx="56">
                  <c:v>47.83314814766505</c:v>
                </c:pt>
                <c:pt idx="57">
                  <c:v>18.511888054469512</c:v>
                </c:pt>
                <c:pt idx="58">
                  <c:v>31.31676922775609</c:v>
                </c:pt>
                <c:pt idx="59">
                  <c:v>28.67228637356002</c:v>
                </c:pt>
                <c:pt idx="60">
                  <c:v>20.887796172416433</c:v>
                </c:pt>
                <c:pt idx="61">
                  <c:v>34.74679847738058</c:v>
                </c:pt>
                <c:pt idx="62">
                  <c:v>5.9135440282086025</c:v>
                </c:pt>
                <c:pt idx="63">
                  <c:v>47.813597017813052</c:v>
                </c:pt>
                <c:pt idx="64">
                  <c:v>26.317484876168862</c:v>
                </c:pt>
                <c:pt idx="65">
                  <c:v>59.270735339595696</c:v>
                </c:pt>
                <c:pt idx="66">
                  <c:v>56.871962141578379</c:v>
                </c:pt>
                <c:pt idx="67">
                  <c:v>55.52990255036282</c:v>
                </c:pt>
                <c:pt idx="68">
                  <c:v>22.21576042516346</c:v>
                </c:pt>
                <c:pt idx="69">
                  <c:v>133.70362802887027</c:v>
                </c:pt>
                <c:pt idx="70">
                  <c:v>2.1118718792124698</c:v>
                </c:pt>
                <c:pt idx="71">
                  <c:v>15.306534555688335</c:v>
                </c:pt>
                <c:pt idx="72">
                  <c:v>59.496302922756584</c:v>
                </c:pt>
                <c:pt idx="73">
                  <c:v>15.612174695493891</c:v>
                </c:pt>
                <c:pt idx="74">
                  <c:v>67.745036711258393</c:v>
                </c:pt>
                <c:pt idx="75">
                  <c:v>73.697829525695994</c:v>
                </c:pt>
                <c:pt idx="76">
                  <c:v>51.393093396295463</c:v>
                </c:pt>
                <c:pt idx="77">
                  <c:v>101.04835539937112</c:v>
                </c:pt>
                <c:pt idx="78">
                  <c:v>36.01680155104718</c:v>
                </c:pt>
                <c:pt idx="79">
                  <c:v>37.49959927086519</c:v>
                </c:pt>
                <c:pt idx="80">
                  <c:v>25.333179324859881</c:v>
                </c:pt>
                <c:pt idx="81">
                  <c:v>84.362550154503523</c:v>
                </c:pt>
                <c:pt idx="82">
                  <c:v>70.288406410540347</c:v>
                </c:pt>
                <c:pt idx="83">
                  <c:v>18.866372595648176</c:v>
                </c:pt>
                <c:pt idx="84">
                  <c:v>15.347312432193208</c:v>
                </c:pt>
                <c:pt idx="85">
                  <c:v>48.9347518611102</c:v>
                </c:pt>
                <c:pt idx="86">
                  <c:v>23.081161513588409</c:v>
                </c:pt>
                <c:pt idx="87">
                  <c:v>23.107358478545073</c:v>
                </c:pt>
                <c:pt idx="88">
                  <c:v>8.5761290645729105</c:v>
                </c:pt>
                <c:pt idx="89">
                  <c:v>9.5414881161208935</c:v>
                </c:pt>
                <c:pt idx="90">
                  <c:v>34.847382019284112</c:v>
                </c:pt>
                <c:pt idx="91">
                  <c:v>20.988092578238302</c:v>
                </c:pt>
                <c:pt idx="92">
                  <c:v>5.9135440282086025</c:v>
                </c:pt>
                <c:pt idx="93">
                  <c:v>22.269486046364172</c:v>
                </c:pt>
                <c:pt idx="94">
                  <c:v>46.785682320860275</c:v>
                </c:pt>
                <c:pt idx="95">
                  <c:v>77.622483821991892</c:v>
                </c:pt>
                <c:pt idx="96">
                  <c:v>10.722873041277104</c:v>
                </c:pt>
                <c:pt idx="97">
                  <c:v>35.089314276888956</c:v>
                </c:pt>
                <c:pt idx="98">
                  <c:v>58.889049071646376</c:v>
                </c:pt>
                <c:pt idx="99">
                  <c:v>19.661892087081625</c:v>
                </c:pt>
                <c:pt idx="100">
                  <c:v>28.948229912879498</c:v>
                </c:pt>
                <c:pt idx="101">
                  <c:v>56.20862944188751</c:v>
                </c:pt>
                <c:pt idx="102">
                  <c:v>18.020544515087323</c:v>
                </c:pt>
                <c:pt idx="103">
                  <c:v>41.627995662787093</c:v>
                </c:pt>
                <c:pt idx="104">
                  <c:v>50.81466291260606</c:v>
                </c:pt>
                <c:pt idx="105">
                  <c:v>16.661932895095163</c:v>
                </c:pt>
                <c:pt idx="106">
                  <c:v>4.9769471288810445</c:v>
                </c:pt>
                <c:pt idx="107">
                  <c:v>25.838730514221311</c:v>
                </c:pt>
                <c:pt idx="108">
                  <c:v>39.595453636962482</c:v>
                </c:pt>
                <c:pt idx="109">
                  <c:v>41.833598915842373</c:v>
                </c:pt>
                <c:pt idx="110">
                  <c:v>32.034512409929462</c:v>
                </c:pt>
                <c:pt idx="111">
                  <c:v>38.189527201563266</c:v>
                </c:pt>
                <c:pt idx="112">
                  <c:v>12.073525097344451</c:v>
                </c:pt>
                <c:pt idx="113">
                  <c:v>35.564870304595431</c:v>
                </c:pt>
                <c:pt idx="114">
                  <c:v>32.29953601947139</c:v>
                </c:pt>
                <c:pt idx="115">
                  <c:v>56.154341168161103</c:v>
                </c:pt>
                <c:pt idx="116">
                  <c:v>16.212958583032719</c:v>
                </c:pt>
                <c:pt idx="117">
                  <c:v>30.810063708431407</c:v>
                </c:pt>
                <c:pt idx="118">
                  <c:v>38.152719646520559</c:v>
                </c:pt>
                <c:pt idx="119">
                  <c:v>43.715215012775822</c:v>
                </c:pt>
                <c:pt idx="120">
                  <c:v>66.572441987061836</c:v>
                </c:pt>
                <c:pt idx="121">
                  <c:v>32.78566821128549</c:v>
                </c:pt>
                <c:pt idx="122">
                  <c:v>22.225210761011038</c:v>
                </c:pt>
                <c:pt idx="123">
                  <c:v>17.938506334659319</c:v>
                </c:pt>
                <c:pt idx="124">
                  <c:v>56.733235613965718</c:v>
                </c:pt>
                <c:pt idx="125">
                  <c:v>64.10312013151254</c:v>
                </c:pt>
                <c:pt idx="126">
                  <c:v>37.061300553039636</c:v>
                </c:pt>
                <c:pt idx="127">
                  <c:v>56.828689984629591</c:v>
                </c:pt>
                <c:pt idx="128">
                  <c:v>58.499658777211785</c:v>
                </c:pt>
                <c:pt idx="129">
                  <c:v>60.919126813691101</c:v>
                </c:pt>
                <c:pt idx="130">
                  <c:v>133.97932714811179</c:v>
                </c:pt>
                <c:pt idx="131">
                  <c:v>42.171672536241992</c:v>
                </c:pt>
                <c:pt idx="132">
                  <c:v>56.974643300136208</c:v>
                </c:pt>
                <c:pt idx="133">
                  <c:v>33.251165687130076</c:v>
                </c:pt>
                <c:pt idx="134">
                  <c:v>37.34568309020807</c:v>
                </c:pt>
                <c:pt idx="135">
                  <c:v>39.546049106324503</c:v>
                </c:pt>
                <c:pt idx="136">
                  <c:v>16.666133470965928</c:v>
                </c:pt>
                <c:pt idx="137">
                  <c:v>37.34568309020807</c:v>
                </c:pt>
                <c:pt idx="138">
                  <c:v>54.430965580633945</c:v>
                </c:pt>
                <c:pt idx="139">
                  <c:v>64.534177398992483</c:v>
                </c:pt>
                <c:pt idx="140">
                  <c:v>39.913030991253969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F53-4CAD-8797-165BB5468E63}"/>
            </c:ext>
          </c:extLst>
        </c:ser>
        <c:ser>
          <c:idx val="1"/>
          <c:order val="1"/>
          <c:tx>
            <c:strRef>
              <c:f>'SVN-CV-42'!$V$8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F53-4CAD-8797-165BB5468E63}"/>
            </c:ext>
          </c:extLst>
        </c:ser>
        <c:ser>
          <c:idx val="2"/>
          <c:order val="2"/>
          <c:tx>
            <c:strRef>
              <c:f>'SVN-CV-42'!$W$8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'SVN-CV-42'!$B$9:$B$119</c:f>
              <c:numCache>
                <c:formatCode>dd/mm/yyyy</c:formatCode>
                <c:ptCount val="111"/>
                <c:pt idx="0">
                  <c:v>45832</c:v>
                </c:pt>
                <c:pt idx="1">
                  <c:v>45833</c:v>
                </c:pt>
                <c:pt idx="2">
                  <c:v>45833</c:v>
                </c:pt>
                <c:pt idx="3">
                  <c:v>45834</c:v>
                </c:pt>
                <c:pt idx="4">
                  <c:v>45834</c:v>
                </c:pt>
                <c:pt idx="5">
                  <c:v>45835</c:v>
                </c:pt>
                <c:pt idx="6">
                  <c:v>45836</c:v>
                </c:pt>
                <c:pt idx="7">
                  <c:v>45836</c:v>
                </c:pt>
                <c:pt idx="8">
                  <c:v>45838</c:v>
                </c:pt>
                <c:pt idx="9">
                  <c:v>45839</c:v>
                </c:pt>
                <c:pt idx="10">
                  <c:v>45839</c:v>
                </c:pt>
                <c:pt idx="11">
                  <c:v>45840</c:v>
                </c:pt>
                <c:pt idx="12">
                  <c:v>45840</c:v>
                </c:pt>
                <c:pt idx="13">
                  <c:v>45841</c:v>
                </c:pt>
                <c:pt idx="14">
                  <c:v>45841</c:v>
                </c:pt>
                <c:pt idx="15">
                  <c:v>45842</c:v>
                </c:pt>
                <c:pt idx="16">
                  <c:v>45842</c:v>
                </c:pt>
                <c:pt idx="17">
                  <c:v>45843</c:v>
                </c:pt>
                <c:pt idx="18">
                  <c:v>45843</c:v>
                </c:pt>
                <c:pt idx="19">
                  <c:v>45845</c:v>
                </c:pt>
                <c:pt idx="20">
                  <c:v>45845</c:v>
                </c:pt>
                <c:pt idx="21">
                  <c:v>45846</c:v>
                </c:pt>
                <c:pt idx="22">
                  <c:v>45846</c:v>
                </c:pt>
                <c:pt idx="23">
                  <c:v>45847</c:v>
                </c:pt>
                <c:pt idx="24">
                  <c:v>45847</c:v>
                </c:pt>
                <c:pt idx="25">
                  <c:v>45848</c:v>
                </c:pt>
                <c:pt idx="26">
                  <c:v>45848</c:v>
                </c:pt>
                <c:pt idx="27">
                  <c:v>45849</c:v>
                </c:pt>
                <c:pt idx="28">
                  <c:v>45849</c:v>
                </c:pt>
                <c:pt idx="29">
                  <c:v>45850</c:v>
                </c:pt>
                <c:pt idx="30">
                  <c:v>45850</c:v>
                </c:pt>
                <c:pt idx="31">
                  <c:v>45852</c:v>
                </c:pt>
                <c:pt idx="32">
                  <c:v>45852</c:v>
                </c:pt>
                <c:pt idx="33">
                  <c:v>45853</c:v>
                </c:pt>
                <c:pt idx="34">
                  <c:v>45853</c:v>
                </c:pt>
                <c:pt idx="35">
                  <c:v>45854</c:v>
                </c:pt>
                <c:pt idx="36">
                  <c:v>45854</c:v>
                </c:pt>
                <c:pt idx="37">
                  <c:v>45855</c:v>
                </c:pt>
                <c:pt idx="38">
                  <c:v>45855</c:v>
                </c:pt>
                <c:pt idx="39">
                  <c:v>45856</c:v>
                </c:pt>
                <c:pt idx="40">
                  <c:v>45856</c:v>
                </c:pt>
                <c:pt idx="41">
                  <c:v>45857</c:v>
                </c:pt>
                <c:pt idx="42">
                  <c:v>45859</c:v>
                </c:pt>
                <c:pt idx="43">
                  <c:v>45859</c:v>
                </c:pt>
                <c:pt idx="44">
                  <c:v>45860</c:v>
                </c:pt>
                <c:pt idx="45">
                  <c:v>45860</c:v>
                </c:pt>
                <c:pt idx="46">
                  <c:v>45861</c:v>
                </c:pt>
                <c:pt idx="47">
                  <c:v>45861</c:v>
                </c:pt>
                <c:pt idx="48">
                  <c:v>45862</c:v>
                </c:pt>
                <c:pt idx="49">
                  <c:v>45862</c:v>
                </c:pt>
                <c:pt idx="50">
                  <c:v>45863</c:v>
                </c:pt>
                <c:pt idx="51">
                  <c:v>45863</c:v>
                </c:pt>
                <c:pt idx="52">
                  <c:v>45864</c:v>
                </c:pt>
                <c:pt idx="53">
                  <c:v>45864</c:v>
                </c:pt>
                <c:pt idx="54">
                  <c:v>45866</c:v>
                </c:pt>
                <c:pt idx="55">
                  <c:v>45866</c:v>
                </c:pt>
                <c:pt idx="56">
                  <c:v>45867</c:v>
                </c:pt>
                <c:pt idx="57">
                  <c:v>45867</c:v>
                </c:pt>
                <c:pt idx="58">
                  <c:v>45868</c:v>
                </c:pt>
                <c:pt idx="59">
                  <c:v>45868</c:v>
                </c:pt>
                <c:pt idx="60">
                  <c:v>45869</c:v>
                </c:pt>
                <c:pt idx="61">
                  <c:v>45869</c:v>
                </c:pt>
                <c:pt idx="62">
                  <c:v>45870</c:v>
                </c:pt>
                <c:pt idx="63">
                  <c:v>45870</c:v>
                </c:pt>
                <c:pt idx="64">
                  <c:v>45871</c:v>
                </c:pt>
                <c:pt idx="65">
                  <c:v>45871</c:v>
                </c:pt>
                <c:pt idx="66">
                  <c:v>45873</c:v>
                </c:pt>
                <c:pt idx="67">
                  <c:v>45873</c:v>
                </c:pt>
                <c:pt idx="68">
                  <c:v>45874</c:v>
                </c:pt>
                <c:pt idx="69">
                  <c:v>45874</c:v>
                </c:pt>
                <c:pt idx="70">
                  <c:v>45875</c:v>
                </c:pt>
                <c:pt idx="71">
                  <c:v>45875</c:v>
                </c:pt>
                <c:pt idx="72">
                  <c:v>45876</c:v>
                </c:pt>
                <c:pt idx="73">
                  <c:v>45876</c:v>
                </c:pt>
                <c:pt idx="74">
                  <c:v>45877</c:v>
                </c:pt>
                <c:pt idx="75">
                  <c:v>45877</c:v>
                </c:pt>
                <c:pt idx="76">
                  <c:v>45878</c:v>
                </c:pt>
                <c:pt idx="77">
                  <c:v>45879</c:v>
                </c:pt>
                <c:pt idx="78">
                  <c:v>45880</c:v>
                </c:pt>
                <c:pt idx="79">
                  <c:v>45880</c:v>
                </c:pt>
                <c:pt idx="80">
                  <c:v>45881</c:v>
                </c:pt>
                <c:pt idx="81">
                  <c:v>45881</c:v>
                </c:pt>
                <c:pt idx="82">
                  <c:v>45882</c:v>
                </c:pt>
                <c:pt idx="83">
                  <c:v>45882</c:v>
                </c:pt>
                <c:pt idx="84">
                  <c:v>45883</c:v>
                </c:pt>
                <c:pt idx="85">
                  <c:v>45883</c:v>
                </c:pt>
                <c:pt idx="86">
                  <c:v>45884</c:v>
                </c:pt>
                <c:pt idx="87">
                  <c:v>45884</c:v>
                </c:pt>
                <c:pt idx="88">
                  <c:v>45885</c:v>
                </c:pt>
                <c:pt idx="89">
                  <c:v>45885</c:v>
                </c:pt>
                <c:pt idx="90">
                  <c:v>45887</c:v>
                </c:pt>
                <c:pt idx="91">
                  <c:v>45887</c:v>
                </c:pt>
                <c:pt idx="92">
                  <c:v>45888</c:v>
                </c:pt>
                <c:pt idx="93">
                  <c:v>45888</c:v>
                </c:pt>
                <c:pt idx="94">
                  <c:v>45889</c:v>
                </c:pt>
                <c:pt idx="95">
                  <c:v>45889</c:v>
                </c:pt>
                <c:pt idx="96">
                  <c:v>45890</c:v>
                </c:pt>
                <c:pt idx="97">
                  <c:v>45890</c:v>
                </c:pt>
                <c:pt idx="98">
                  <c:v>45891</c:v>
                </c:pt>
                <c:pt idx="99">
                  <c:v>45891</c:v>
                </c:pt>
                <c:pt idx="100">
                  <c:v>45892</c:v>
                </c:pt>
                <c:pt idx="101">
                  <c:v>45892</c:v>
                </c:pt>
                <c:pt idx="102">
                  <c:v>45894</c:v>
                </c:pt>
                <c:pt idx="103">
                  <c:v>45894</c:v>
                </c:pt>
                <c:pt idx="104">
                  <c:v>45895</c:v>
                </c:pt>
                <c:pt idx="105">
                  <c:v>45895</c:v>
                </c:pt>
                <c:pt idx="106">
                  <c:v>45896</c:v>
                </c:pt>
                <c:pt idx="107">
                  <c:v>45896</c:v>
                </c:pt>
                <c:pt idx="108">
                  <c:v>45897</c:v>
                </c:pt>
                <c:pt idx="109">
                  <c:v>45897</c:v>
                </c:pt>
                <c:pt idx="110">
                  <c:v>45898</c:v>
                </c:pt>
              </c:numCache>
            </c:numRef>
          </c:xVal>
          <c:yVal>
            <c:numRef>
              <c:f>'SVN-CV-42'!$W$9:$W$121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F53-4CAD-8797-165BB5468E63}"/>
            </c:ext>
          </c:extLst>
        </c:ser>
        <c:axId val="496791552"/>
        <c:axId val="496793856"/>
      </c:scatterChart>
      <c:valAx>
        <c:axId val="4967915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793856"/>
        <c:crosses val="autoZero"/>
        <c:crossBetween val="midCat"/>
      </c:valAx>
      <c:valAx>
        <c:axId val="4967938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79155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'SVN-CV-43'!$H$9:$H$120</c:f>
              <c:numCache>
                <c:formatCode>0</c:formatCode>
                <c:ptCount val="112"/>
                <c:pt idx="1">
                  <c:v>47.100000000000364</c:v>
                </c:pt>
                <c:pt idx="2">
                  <c:v>43.800000000004502</c:v>
                </c:pt>
                <c:pt idx="3">
                  <c:v>56.499999999999773</c:v>
                </c:pt>
                <c:pt idx="4">
                  <c:v>73.099999999996612</c:v>
                </c:pt>
                <c:pt idx="5">
                  <c:v>48.600000000007526</c:v>
                </c:pt>
                <c:pt idx="6">
                  <c:v>67.000000000007276</c:v>
                </c:pt>
                <c:pt idx="7">
                  <c:v>35.899999999998045</c:v>
                </c:pt>
                <c:pt idx="8">
                  <c:v>60.600000000007981</c:v>
                </c:pt>
                <c:pt idx="9">
                  <c:v>50.899999999998613</c:v>
                </c:pt>
                <c:pt idx="10">
                  <c:v>76.800000000005753</c:v>
                </c:pt>
                <c:pt idx="11">
                  <c:v>49.800000000004729</c:v>
                </c:pt>
                <c:pt idx="12">
                  <c:v>62.5</c:v>
                </c:pt>
                <c:pt idx="13">
                  <c:v>6.2999999999959755</c:v>
                </c:pt>
                <c:pt idx="14">
                  <c:v>51.299999999997681</c:v>
                </c:pt>
                <c:pt idx="15">
                  <c:v>19.800000000003593</c:v>
                </c:pt>
                <c:pt idx="16">
                  <c:v>58.999999999997499</c:v>
                </c:pt>
                <c:pt idx="17">
                  <c:v>33.299999999996999</c:v>
                </c:pt>
                <c:pt idx="18">
                  <c:v>46.900000000007935</c:v>
                </c:pt>
                <c:pt idx="19">
                  <c:v>62.700000000006639</c:v>
                </c:pt>
                <c:pt idx="20">
                  <c:v>46.099999999995589</c:v>
                </c:pt>
                <c:pt idx="21">
                  <c:v>44.499999999999318</c:v>
                </c:pt>
                <c:pt idx="22">
                  <c:v>56.89999999999884</c:v>
                </c:pt>
                <c:pt idx="23">
                  <c:v>54.000000000002046</c:v>
                </c:pt>
                <c:pt idx="24">
                  <c:v>47.300000000007003</c:v>
                </c:pt>
                <c:pt idx="25">
                  <c:v>39.299999999997226</c:v>
                </c:pt>
                <c:pt idx="26">
                  <c:v>54.100000000005366</c:v>
                </c:pt>
                <c:pt idx="27">
                  <c:v>39.699999999996294</c:v>
                </c:pt>
                <c:pt idx="28">
                  <c:v>57.400000000001228</c:v>
                </c:pt>
                <c:pt idx="29">
                  <c:v>50.100000000000477</c:v>
                </c:pt>
                <c:pt idx="30">
                  <c:v>57.200000000008799</c:v>
                </c:pt>
                <c:pt idx="31">
                  <c:v>19.599999999996953</c:v>
                </c:pt>
                <c:pt idx="32">
                  <c:v>57.400000000001228</c:v>
                </c:pt>
                <c:pt idx="33">
                  <c:v>20.20000000000266</c:v>
                </c:pt>
                <c:pt idx="34">
                  <c:v>41.700000000005844</c:v>
                </c:pt>
                <c:pt idx="35">
                  <c:v>30.600000000006844</c:v>
                </c:pt>
                <c:pt idx="36">
                  <c:v>45.400000000000773</c:v>
                </c:pt>
                <c:pt idx="37">
                  <c:v>47.899999999998499</c:v>
                </c:pt>
                <c:pt idx="38">
                  <c:v>35.899999999998045</c:v>
                </c:pt>
                <c:pt idx="39">
                  <c:v>49.999999999997158</c:v>
                </c:pt>
                <c:pt idx="40">
                  <c:v>64.900000000008617</c:v>
                </c:pt>
                <c:pt idx="41">
                  <c:v>45.299999999997453</c:v>
                </c:pt>
                <c:pt idx="42">
                  <c:v>49.800000000004729</c:v>
                </c:pt>
                <c:pt idx="43">
                  <c:v>42.699999999996407</c:v>
                </c:pt>
                <c:pt idx="44">
                  <c:v>35.600000000002296</c:v>
                </c:pt>
                <c:pt idx="45">
                  <c:v>49.49999999999477</c:v>
                </c:pt>
                <c:pt idx="46">
                  <c:v>31.000000000005912</c:v>
                </c:pt>
                <c:pt idx="47">
                  <c:v>27.500000000003411</c:v>
                </c:pt>
                <c:pt idx="48">
                  <c:v>51.299999999997681</c:v>
                </c:pt>
                <c:pt idx="49">
                  <c:v>18.900000000002137</c:v>
                </c:pt>
                <c:pt idx="50">
                  <c:v>76.700000000002433</c:v>
                </c:pt>
                <c:pt idx="51">
                  <c:v>50.799999999995293</c:v>
                </c:pt>
                <c:pt idx="52">
                  <c:v>42.900000000003047</c:v>
                </c:pt>
                <c:pt idx="53">
                  <c:v>58.000000000006935</c:v>
                </c:pt>
                <c:pt idx="54">
                  <c:v>44.10000000000025</c:v>
                </c:pt>
                <c:pt idx="55">
                  <c:v>34.800000000004161</c:v>
                </c:pt>
                <c:pt idx="56">
                  <c:v>64.599999999998658</c:v>
                </c:pt>
                <c:pt idx="57">
                  <c:v>26.099999999999568</c:v>
                </c:pt>
                <c:pt idx="58">
                  <c:v>68.200000000004479</c:v>
                </c:pt>
                <c:pt idx="59">
                  <c:v>12.699999999995271</c:v>
                </c:pt>
                <c:pt idx="60">
                  <c:v>52.900000000008163</c:v>
                </c:pt>
                <c:pt idx="61">
                  <c:v>31.500000000008299</c:v>
                </c:pt>
                <c:pt idx="62">
                  <c:v>52.599999999998204</c:v>
                </c:pt>
                <c:pt idx="63">
                  <c:v>24.500000000003297</c:v>
                </c:pt>
                <c:pt idx="64">
                  <c:v>66.500000000004889</c:v>
                </c:pt>
                <c:pt idx="65">
                  <c:v>34.800000000004161</c:v>
                </c:pt>
                <c:pt idx="66">
                  <c:v>34.199999999998454</c:v>
                </c:pt>
                <c:pt idx="67">
                  <c:v>33.799999999999386</c:v>
                </c:pt>
                <c:pt idx="68">
                  <c:v>50.899999999998613</c:v>
                </c:pt>
                <c:pt idx="69">
                  <c:v>53.499999999999659</c:v>
                </c:pt>
                <c:pt idx="70">
                  <c:v>55.499999999994998</c:v>
                </c:pt>
                <c:pt idx="71">
                  <c:v>60.900000000003729</c:v>
                </c:pt>
                <c:pt idx="72">
                  <c:v>43.000000000006366</c:v>
                </c:pt>
                <c:pt idx="73">
                  <c:v>70.300000000003138</c:v>
                </c:pt>
                <c:pt idx="74">
                  <c:v>50.700000000006185</c:v>
                </c:pt>
                <c:pt idx="75">
                  <c:v>64.499999999995339</c:v>
                </c:pt>
                <c:pt idx="76">
                  <c:v>48.000000000001819</c:v>
                </c:pt>
                <c:pt idx="77">
                  <c:v>53.700000000006298</c:v>
                </c:pt>
                <c:pt idx="78">
                  <c:v>27.100000000004343</c:v>
                </c:pt>
                <c:pt idx="79">
                  <c:v>62.100000000000932</c:v>
                </c:pt>
                <c:pt idx="80">
                  <c:v>34.199999999998454</c:v>
                </c:pt>
                <c:pt idx="81">
                  <c:v>58.099999999996044</c:v>
                </c:pt>
                <c:pt idx="82">
                  <c:v>16.900000000006798</c:v>
                </c:pt>
                <c:pt idx="83">
                  <c:v>48.600000000007526</c:v>
                </c:pt>
                <c:pt idx="84">
                  <c:v>37.400000000005207</c:v>
                </c:pt>
                <c:pt idx="85">
                  <c:v>45.600000000007412</c:v>
                </c:pt>
                <c:pt idx="86">
                  <c:v>43.800000000004502</c:v>
                </c:pt>
                <c:pt idx="87">
                  <c:v>49.800000000004729</c:v>
                </c:pt>
                <c:pt idx="88">
                  <c:v>58.90000000000839</c:v>
                </c:pt>
                <c:pt idx="89">
                  <c:v>52.900000000008163</c:v>
                </c:pt>
                <c:pt idx="90">
                  <c:v>57.400000000001228</c:v>
                </c:pt>
                <c:pt idx="91">
                  <c:v>64.900000000008617</c:v>
                </c:pt>
                <c:pt idx="92">
                  <c:v>67.199999999999704</c:v>
                </c:pt>
                <c:pt idx="93">
                  <c:v>46.800000000004616</c:v>
                </c:pt>
                <c:pt idx="94">
                  <c:v>10.99999999999568</c:v>
                </c:pt>
                <c:pt idx="95">
                  <c:v>50.600000000002865</c:v>
                </c:pt>
                <c:pt idx="96">
                  <c:v>32.600000000002183</c:v>
                </c:pt>
                <c:pt idx="97">
                  <c:v>62.899999999999068</c:v>
                </c:pt>
                <c:pt idx="98">
                  <c:v>62.200000000004252</c:v>
                </c:pt>
                <c:pt idx="99">
                  <c:v>58.000000000006935</c:v>
                </c:pt>
                <c:pt idx="100">
                  <c:v>56.600000000003092</c:v>
                </c:pt>
                <c:pt idx="101">
                  <c:v>57.600000000007867</c:v>
                </c:pt>
                <c:pt idx="102">
                  <c:v>55.300000000002569</c:v>
                </c:pt>
                <c:pt idx="103">
                  <c:v>48.900000000003274</c:v>
                </c:pt>
                <c:pt idx="104">
                  <c:v>13.700000000000045</c:v>
                </c:pt>
                <c:pt idx="105">
                  <c:v>51.100000000005252</c:v>
                </c:pt>
                <c:pt idx="106">
                  <c:v>13.100000000008549</c:v>
                </c:pt>
                <c:pt idx="107">
                  <c:v>59.600000000003206</c:v>
                </c:pt>
                <c:pt idx="108">
                  <c:v>15.699999999995384</c:v>
                </c:pt>
                <c:pt idx="109">
                  <c:v>45.100000000005025</c:v>
                </c:pt>
                <c:pt idx="110">
                  <c:v>42.799999999999727</c:v>
                </c:pt>
                <c:pt idx="111">
                  <c:v>42.29999999999734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DAE-4BAC-9C48-3B811E5B26E9}"/>
            </c:ext>
          </c:extLst>
        </c:ser>
        <c:ser>
          <c:idx val="1"/>
          <c:order val="1"/>
          <c:tx>
            <c:strRef>
              <c:f>'SVN-CV-43'!$V$8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DAE-4BAC-9C48-3B811E5B26E9}"/>
            </c:ext>
          </c:extLst>
        </c:ser>
        <c:ser>
          <c:idx val="2"/>
          <c:order val="2"/>
          <c:tx>
            <c:strRef>
              <c:f>'SVN-CV-43'!$W$8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DAE-4BAC-9C48-3B811E5B26E9}"/>
            </c:ext>
          </c:extLst>
        </c:ser>
        <c:axId val="497108096"/>
        <c:axId val="497110400"/>
      </c:scatterChart>
      <c:valAx>
        <c:axId val="4971080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110400"/>
        <c:crosses val="autoZero"/>
        <c:crossBetween val="midCat"/>
      </c:valAx>
      <c:valAx>
        <c:axId val="49711040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1080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'SVN-CV-43'!$D$9:$D$187</c:f>
              <c:numCache>
                <c:formatCode>0</c:formatCode>
                <c:ptCount val="179"/>
                <c:pt idx="0">
                  <c:v>0</c:v>
                </c:pt>
                <c:pt idx="1">
                  <c:v>-1.8999999738298357</c:v>
                </c:pt>
                <c:pt idx="2">
                  <c:v>1.0999999940395355</c:v>
                </c:pt>
                <c:pt idx="3">
                  <c:v>-8.3999999915249646</c:v>
                </c:pt>
                <c:pt idx="4">
                  <c:v>-1.6000000177882612</c:v>
                </c:pt>
                <c:pt idx="5">
                  <c:v>-1.3000000035390258</c:v>
                </c:pt>
                <c:pt idx="6">
                  <c:v>0.20000000949949026</c:v>
                </c:pt>
                <c:pt idx="7">
                  <c:v>-8.6000000010244548</c:v>
                </c:pt>
                <c:pt idx="8">
                  <c:v>-9.2999999760650098</c:v>
                </c:pt>
                <c:pt idx="9">
                  <c:v>-4.4999999809078872</c:v>
                </c:pt>
                <c:pt idx="10">
                  <c:v>-9.9000000045634806</c:v>
                </c:pt>
                <c:pt idx="11">
                  <c:v>-2.8000000165775418</c:v>
                </c:pt>
                <c:pt idx="12">
                  <c:v>-4.0000000153668225</c:v>
                </c:pt>
                <c:pt idx="13">
                  <c:v>-2.2999999928288162</c:v>
                </c:pt>
                <c:pt idx="14">
                  <c:v>-8.1999999820254743</c:v>
                </c:pt>
                <c:pt idx="15">
                  <c:v>-1.9999999785795808</c:v>
                </c:pt>
                <c:pt idx="16">
                  <c:v>-0.99999998928979039</c:v>
                </c:pt>
                <c:pt idx="17">
                  <c:v>3.599999996367842</c:v>
                </c:pt>
                <c:pt idx="18">
                  <c:v>-2.3999999975785613</c:v>
                </c:pt>
                <c:pt idx="19">
                  <c:v>1.1999999987892807</c:v>
                </c:pt>
                <c:pt idx="20">
                  <c:v>-1.4000000082887709</c:v>
                </c:pt>
                <c:pt idx="21">
                  <c:v>-1.3000000035390258</c:v>
                </c:pt>
                <c:pt idx="22">
                  <c:v>-4.2000000248663127</c:v>
                </c:pt>
                <c:pt idx="23">
                  <c:v>-2.199999988079071</c:v>
                </c:pt>
                <c:pt idx="24">
                  <c:v>-2.7000000118277967</c:v>
                </c:pt>
                <c:pt idx="25">
                  <c:v>-1.8999999738298357</c:v>
                </c:pt>
                <c:pt idx="26">
                  <c:v>-4.7999999951571226</c:v>
                </c:pt>
                <c:pt idx="27">
                  <c:v>-2.6000000070780516</c:v>
                </c:pt>
                <c:pt idx="28">
                  <c:v>-1.8999999738298357</c:v>
                </c:pt>
                <c:pt idx="29">
                  <c:v>-1.1999999987892807</c:v>
                </c:pt>
                <c:pt idx="30">
                  <c:v>1.1999999987892807</c:v>
                </c:pt>
                <c:pt idx="31">
                  <c:v>2.199999988079071</c:v>
                </c:pt>
                <c:pt idx="32">
                  <c:v>-0.30000001424923539</c:v>
                </c:pt>
                <c:pt idx="33">
                  <c:v>3.0000000260770321</c:v>
                </c:pt>
                <c:pt idx="34">
                  <c:v>3.1999999773688614</c:v>
                </c:pt>
                <c:pt idx="35">
                  <c:v>3.7000000011175871</c:v>
                </c:pt>
                <c:pt idx="36">
                  <c:v>0.79999997979030013</c:v>
                </c:pt>
                <c:pt idx="37">
                  <c:v>1.7999999690800905</c:v>
                </c:pt>
                <c:pt idx="38">
                  <c:v>1.1999999987892807</c:v>
                </c:pt>
                <c:pt idx="39">
                  <c:v>1.6000000177882612</c:v>
                </c:pt>
                <c:pt idx="40">
                  <c:v>0.30000001424923539</c:v>
                </c:pt>
                <c:pt idx="41">
                  <c:v>1.0999999940395355</c:v>
                </c:pt>
                <c:pt idx="42">
                  <c:v>0.699999975040555</c:v>
                </c:pt>
                <c:pt idx="43">
                  <c:v>5.3000000189058483</c:v>
                </c:pt>
                <c:pt idx="44">
                  <c:v>-0.99999998928979039</c:v>
                </c:pt>
                <c:pt idx="45">
                  <c:v>-0.79999997979030013</c:v>
                </c:pt>
                <c:pt idx="46">
                  <c:v>-3.1000000308267772</c:v>
                </c:pt>
                <c:pt idx="47">
                  <c:v>1.500000013038516</c:v>
                </c:pt>
                <c:pt idx="48">
                  <c:v>0.79999997979030013</c:v>
                </c:pt>
                <c:pt idx="49">
                  <c:v>3.7000000011175871</c:v>
                </c:pt>
                <c:pt idx="50">
                  <c:v>5.3000000189058483</c:v>
                </c:pt>
                <c:pt idx="51">
                  <c:v>4.7999999951571226</c:v>
                </c:pt>
                <c:pt idx="52">
                  <c:v>6.9999999832361937</c:v>
                </c:pt>
                <c:pt idx="53">
                  <c:v>4.8999999999068677</c:v>
                </c:pt>
                <c:pt idx="54">
                  <c:v>-0.20000000949949026</c:v>
                </c:pt>
                <c:pt idx="55">
                  <c:v>3.2999999821186066</c:v>
                </c:pt>
                <c:pt idx="56">
                  <c:v>0.50000002374872565</c:v>
                </c:pt>
                <c:pt idx="57">
                  <c:v>3.0000000260770321</c:v>
                </c:pt>
                <c:pt idx="58">
                  <c:v>1.4000000082887709</c:v>
                </c:pt>
                <c:pt idx="59">
                  <c:v>5.4000000236555934</c:v>
                </c:pt>
                <c:pt idx="60">
                  <c:v>3.0000000260770321</c:v>
                </c:pt>
                <c:pt idx="61">
                  <c:v>11.500000022351742</c:v>
                </c:pt>
                <c:pt idx="62">
                  <c:v>10.899999993853271</c:v>
                </c:pt>
                <c:pt idx="63">
                  <c:v>12.800000025890768</c:v>
                </c:pt>
                <c:pt idx="64">
                  <c:v>5.799999984446913</c:v>
                </c:pt>
                <c:pt idx="65">
                  <c:v>4.6999999904073775</c:v>
                </c:pt>
                <c:pt idx="66">
                  <c:v>3.0000000260770321</c:v>
                </c:pt>
                <c:pt idx="67">
                  <c:v>8.7000000057742</c:v>
                </c:pt>
                <c:pt idx="68">
                  <c:v>3.4999999916180968</c:v>
                </c:pt>
                <c:pt idx="69">
                  <c:v>8.3999999915249646</c:v>
                </c:pt>
                <c:pt idx="70">
                  <c:v>7.1999999927356839</c:v>
                </c:pt>
                <c:pt idx="71">
                  <c:v>8.6000000010244548</c:v>
                </c:pt>
                <c:pt idx="72">
                  <c:v>4.4999999809078872</c:v>
                </c:pt>
                <c:pt idx="73">
                  <c:v>7.4000000022351742</c:v>
                </c:pt>
                <c:pt idx="74">
                  <c:v>-3.0000000260770321</c:v>
                </c:pt>
                <c:pt idx="75">
                  <c:v>-1.3000000035390258</c:v>
                </c:pt>
                <c:pt idx="76">
                  <c:v>1.8999999738298357</c:v>
                </c:pt>
                <c:pt idx="77">
                  <c:v>0.40000001899898052</c:v>
                </c:pt>
                <c:pt idx="78">
                  <c:v>2.6000000070780516</c:v>
                </c:pt>
                <c:pt idx="79">
                  <c:v>6.6999999689869583</c:v>
                </c:pt>
                <c:pt idx="80">
                  <c:v>7.4000000022351742</c:v>
                </c:pt>
                <c:pt idx="81">
                  <c:v>-1.0999999940395355</c:v>
                </c:pt>
                <c:pt idx="82">
                  <c:v>1.7999999690800905</c:v>
                </c:pt>
                <c:pt idx="83">
                  <c:v>1.500000013038516</c:v>
                </c:pt>
                <c:pt idx="84">
                  <c:v>3.7000000011175871</c:v>
                </c:pt>
                <c:pt idx="85">
                  <c:v>2.199999988079071</c:v>
                </c:pt>
                <c:pt idx="86">
                  <c:v>5.0000000046566129</c:v>
                </c:pt>
                <c:pt idx="87">
                  <c:v>4.6999999904073775</c:v>
                </c:pt>
                <c:pt idx="88">
                  <c:v>6.2000000034458935</c:v>
                </c:pt>
                <c:pt idx="89">
                  <c:v>3.0000000260770321</c:v>
                </c:pt>
                <c:pt idx="90">
                  <c:v>9.2999999760650098</c:v>
                </c:pt>
                <c:pt idx="91">
                  <c:v>7.6000000117346644</c:v>
                </c:pt>
                <c:pt idx="92">
                  <c:v>10.000000009313226</c:v>
                </c:pt>
                <c:pt idx="93">
                  <c:v>6.0999999986961484</c:v>
                </c:pt>
                <c:pt idx="94">
                  <c:v>4.299999971408397</c:v>
                </c:pt>
                <c:pt idx="95">
                  <c:v>9.0000000200234354</c:v>
                </c:pt>
                <c:pt idx="96">
                  <c:v>6.8999999784864485</c:v>
                </c:pt>
                <c:pt idx="97">
                  <c:v>5.3000000189058483</c:v>
                </c:pt>
                <c:pt idx="98">
                  <c:v>4.0000000153668225</c:v>
                </c:pt>
                <c:pt idx="99">
                  <c:v>0.50000002374872565</c:v>
                </c:pt>
                <c:pt idx="100">
                  <c:v>5.100000009406358</c:v>
                </c:pt>
                <c:pt idx="101">
                  <c:v>-2.900000021327287</c:v>
                </c:pt>
                <c:pt idx="102">
                  <c:v>5.3000000189058483</c:v>
                </c:pt>
                <c:pt idx="103">
                  <c:v>5.6999999796971679</c:v>
                </c:pt>
                <c:pt idx="104">
                  <c:v>4.5999999856576324</c:v>
                </c:pt>
                <c:pt idx="105">
                  <c:v>4.4999999809078872</c:v>
                </c:pt>
                <c:pt idx="106">
                  <c:v>4.8999999999068677</c:v>
                </c:pt>
                <c:pt idx="107">
                  <c:v>4.4999999809078872</c:v>
                </c:pt>
                <c:pt idx="108">
                  <c:v>6.0999999986961484</c:v>
                </c:pt>
                <c:pt idx="109">
                  <c:v>8.4999999962747097</c:v>
                </c:pt>
                <c:pt idx="110">
                  <c:v>10.000000009313226</c:v>
                </c:pt>
                <c:pt idx="111">
                  <c:v>8.6000000010244548</c:v>
                </c:pt>
                <c:pt idx="112">
                  <c:v>12.999999977182597</c:v>
                </c:pt>
                <c:pt idx="113">
                  <c:v>9.4999999855645001</c:v>
                </c:pt>
                <c:pt idx="114">
                  <c:v>11.599999968893826</c:v>
                </c:pt>
                <c:pt idx="115">
                  <c:v>10.699999984353781</c:v>
                </c:pt>
                <c:pt idx="116">
                  <c:v>11.899999983143061</c:v>
                </c:pt>
                <c:pt idx="117">
                  <c:v>6.9999999832361937</c:v>
                </c:pt>
                <c:pt idx="118">
                  <c:v>5.3000000189058483</c:v>
                </c:pt>
                <c:pt idx="119">
                  <c:v>0.699999975040555</c:v>
                </c:pt>
                <c:pt idx="120">
                  <c:v>5.2000000141561031</c:v>
                </c:pt>
                <c:pt idx="121">
                  <c:v>1.6000000177882612</c:v>
                </c:pt>
                <c:pt idx="122">
                  <c:v>4.4999999809078872</c:v>
                </c:pt>
                <c:pt idx="123">
                  <c:v>9.0000000200234354</c:v>
                </c:pt>
                <c:pt idx="124">
                  <c:v>10.699999984353781</c:v>
                </c:pt>
                <c:pt idx="125">
                  <c:v>8.7000000057742</c:v>
                </c:pt>
                <c:pt idx="126">
                  <c:v>9.0000000200234354</c:v>
                </c:pt>
                <c:pt idx="127">
                  <c:v>12.899999972432852</c:v>
                </c:pt>
                <c:pt idx="128">
                  <c:v>7.0999999879859388</c:v>
                </c:pt>
                <c:pt idx="129">
                  <c:v>3.0000000260770321</c:v>
                </c:pt>
                <c:pt idx="130">
                  <c:v>10.699999984353781</c:v>
                </c:pt>
                <c:pt idx="131">
                  <c:v>7.299999997485429</c:v>
                </c:pt>
                <c:pt idx="132">
                  <c:v>6.600000022444874</c:v>
                </c:pt>
                <c:pt idx="133">
                  <c:v>6.5000000176951289</c:v>
                </c:pt>
                <c:pt idx="134">
                  <c:v>7.299999997485429</c:v>
                </c:pt>
                <c:pt idx="135">
                  <c:v>10.300000023562461</c:v>
                </c:pt>
                <c:pt idx="136">
                  <c:v>11.200000008102506</c:v>
                </c:pt>
                <c:pt idx="137">
                  <c:v>8.2999999867752194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532-4B27-B92A-C038C98428CA}"/>
            </c:ext>
          </c:extLst>
        </c:ser>
        <c:ser>
          <c:idx val="1"/>
          <c:order val="1"/>
          <c:tx>
            <c:strRef>
              <c:f>'SVN-CV-43'!$V$8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532-4B27-B92A-C038C98428CA}"/>
            </c:ext>
          </c:extLst>
        </c:ser>
        <c:ser>
          <c:idx val="2"/>
          <c:order val="2"/>
          <c:tx>
            <c:strRef>
              <c:f>'SVN-CV-43'!$W$8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532-4B27-B92A-C038C98428CA}"/>
            </c:ext>
          </c:extLst>
        </c:ser>
        <c:axId val="497161728"/>
        <c:axId val="497184768"/>
      </c:scatterChart>
      <c:valAx>
        <c:axId val="4971617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184768"/>
        <c:crosses val="autoZero"/>
        <c:crossBetween val="midCat"/>
      </c:valAx>
      <c:valAx>
        <c:axId val="49718476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16172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'SVN-CV-43'!$F$9:$F$120</c:f>
              <c:numCache>
                <c:formatCode>0</c:formatCode>
                <c:ptCount val="112"/>
                <c:pt idx="0">
                  <c:v>0</c:v>
                </c:pt>
                <c:pt idx="1">
                  <c:v>41.100000031292439</c:v>
                </c:pt>
                <c:pt idx="2">
                  <c:v>43.30000001937151</c:v>
                </c:pt>
                <c:pt idx="3">
                  <c:v>-84.699999541044235</c:v>
                </c:pt>
                <c:pt idx="4">
                  <c:v>27.300000190734863</c:v>
                </c:pt>
                <c:pt idx="5">
                  <c:v>47.299999743700027</c:v>
                </c:pt>
                <c:pt idx="6">
                  <c:v>32.300000078976154</c:v>
                </c:pt>
                <c:pt idx="7">
                  <c:v>-55.699999444186687</c:v>
                </c:pt>
                <c:pt idx="8">
                  <c:v>37.299999967217445</c:v>
                </c:pt>
                <c:pt idx="9">
                  <c:v>46.300000511109829</c:v>
                </c:pt>
                <c:pt idx="10">
                  <c:v>7.2999997064471245</c:v>
                </c:pt>
                <c:pt idx="11">
                  <c:v>39.300000295042992</c:v>
                </c:pt>
                <c:pt idx="12">
                  <c:v>57.300000451505184</c:v>
                </c:pt>
                <c:pt idx="13">
                  <c:v>6.300000473856926</c:v>
                </c:pt>
                <c:pt idx="14">
                  <c:v>-48.700000159442425</c:v>
                </c:pt>
                <c:pt idx="15">
                  <c:v>-28.699999675154686</c:v>
                </c:pt>
                <c:pt idx="16">
                  <c:v>-2.7000000700354576</c:v>
                </c:pt>
                <c:pt idx="17">
                  <c:v>51.30000039935112</c:v>
                </c:pt>
                <c:pt idx="18">
                  <c:v>35.300000570714474</c:v>
                </c:pt>
                <c:pt idx="19">
                  <c:v>12.30000052601099</c:v>
                </c:pt>
                <c:pt idx="20">
                  <c:v>-3.7000002339482307</c:v>
                </c:pt>
                <c:pt idx="21">
                  <c:v>-39.699999615550041</c:v>
                </c:pt>
                <c:pt idx="22">
                  <c:v>-5.6999996304512024</c:v>
                </c:pt>
                <c:pt idx="23">
                  <c:v>30.299999751150608</c:v>
                </c:pt>
                <c:pt idx="24">
                  <c:v>19.299999810755253</c:v>
                </c:pt>
                <c:pt idx="25">
                  <c:v>-54.700000211596489</c:v>
                </c:pt>
                <c:pt idx="26">
                  <c:v>-21.499999798834324</c:v>
                </c:pt>
                <c:pt idx="27">
                  <c:v>-44.699999503791332</c:v>
                </c:pt>
                <c:pt idx="28">
                  <c:v>46.300000511109829</c:v>
                </c:pt>
                <c:pt idx="29">
                  <c:v>31.299999915063381</c:v>
                </c:pt>
                <c:pt idx="30">
                  <c:v>51.30000039935112</c:v>
                </c:pt>
                <c:pt idx="31">
                  <c:v>-17.699999734759331</c:v>
                </c:pt>
                <c:pt idx="32">
                  <c:v>9.3000000342726707</c:v>
                </c:pt>
                <c:pt idx="33">
                  <c:v>10.300000198185444</c:v>
                </c:pt>
                <c:pt idx="34">
                  <c:v>40.300000458955765</c:v>
                </c:pt>
                <c:pt idx="35">
                  <c:v>-14.700000174343586</c:v>
                </c:pt>
                <c:pt idx="36">
                  <c:v>26.30000002682209</c:v>
                </c:pt>
                <c:pt idx="37">
                  <c:v>47.299999743700027</c:v>
                </c:pt>
                <c:pt idx="38">
                  <c:v>44.300000183284283</c:v>
                </c:pt>
                <c:pt idx="39">
                  <c:v>15.300000086426735</c:v>
                </c:pt>
                <c:pt idx="40">
                  <c:v>38.300000131130219</c:v>
                </c:pt>
                <c:pt idx="41">
                  <c:v>24.299999698996544</c:v>
                </c:pt>
                <c:pt idx="42">
                  <c:v>8.2999998703598976</c:v>
                </c:pt>
                <c:pt idx="43">
                  <c:v>9.3000000342726707</c:v>
                </c:pt>
                <c:pt idx="44">
                  <c:v>26.30000002682209</c:v>
                </c:pt>
                <c:pt idx="45">
                  <c:v>8.39999970048666</c:v>
                </c:pt>
                <c:pt idx="46">
                  <c:v>-7.799999788403511</c:v>
                </c:pt>
                <c:pt idx="47">
                  <c:v>17.200000584125519</c:v>
                </c:pt>
                <c:pt idx="48">
                  <c:v>103.83539</c:v>
                </c:pt>
                <c:pt idx="49">
                  <c:v>-15.899999998509884</c:v>
                </c:pt>
                <c:pt idx="50">
                  <c:v>41.900000534951687</c:v>
                </c:pt>
                <c:pt idx="51">
                  <c:v>5.4000001400709152</c:v>
                </c:pt>
                <c:pt idx="52">
                  <c:v>37.70000021904707</c:v>
                </c:pt>
                <c:pt idx="53">
                  <c:v>35.099999979138374</c:v>
                </c:pt>
                <c:pt idx="54">
                  <c:v>32.399999909102917</c:v>
                </c:pt>
                <c:pt idx="55">
                  <c:v>0.2000005915760994</c:v>
                </c:pt>
                <c:pt idx="56">
                  <c:v>34.300000406801701</c:v>
                </c:pt>
                <c:pt idx="57">
                  <c:v>-1.5000002458691597</c:v>
                </c:pt>
                <c:pt idx="58">
                  <c:v>-13.9999995008111</c:v>
                </c:pt>
                <c:pt idx="59">
                  <c:v>-41.000000201165676</c:v>
                </c:pt>
                <c:pt idx="60">
                  <c:v>-33.900000154972076</c:v>
                </c:pt>
                <c:pt idx="61">
                  <c:v>34.400000236928463</c:v>
                </c:pt>
                <c:pt idx="62">
                  <c:v>44.300000183284283</c:v>
                </c:pt>
                <c:pt idx="63">
                  <c:v>26.499999687075615</c:v>
                </c:pt>
                <c:pt idx="64">
                  <c:v>36.899999715387821</c:v>
                </c:pt>
                <c:pt idx="65">
                  <c:v>24.100000038743019</c:v>
                </c:pt>
                <c:pt idx="66">
                  <c:v>30.700000002980232</c:v>
                </c:pt>
                <c:pt idx="67">
                  <c:v>93.500000424683094</c:v>
                </c:pt>
                <c:pt idx="68">
                  <c:v>-15.49999974668026</c:v>
                </c:pt>
                <c:pt idx="69">
                  <c:v>4.7000003978610039</c:v>
                </c:pt>
                <c:pt idx="70">
                  <c:v>37.000000476837158</c:v>
                </c:pt>
                <c:pt idx="71">
                  <c:v>17.099999822676182</c:v>
                </c:pt>
                <c:pt idx="72">
                  <c:v>35.699999891221523</c:v>
                </c:pt>
                <c:pt idx="73">
                  <c:v>67.599999718368053</c:v>
                </c:pt>
                <c:pt idx="74">
                  <c:v>-105.29999993741512</c:v>
                </c:pt>
                <c:pt idx="75">
                  <c:v>-48.600000329315662</c:v>
                </c:pt>
                <c:pt idx="76">
                  <c:v>-75.899999588727951</c:v>
                </c:pt>
                <c:pt idx="77">
                  <c:v>-37.100000306963921</c:v>
                </c:pt>
                <c:pt idx="78">
                  <c:v>-87.199999950826168</c:v>
                </c:pt>
                <c:pt idx="79">
                  <c:v>69.6000000461936</c:v>
                </c:pt>
                <c:pt idx="80">
                  <c:v>-12.899999506771564</c:v>
                </c:pt>
                <c:pt idx="81">
                  <c:v>-17.400000244379044</c:v>
                </c:pt>
                <c:pt idx="82">
                  <c:v>-33.699999563395977</c:v>
                </c:pt>
                <c:pt idx="83">
                  <c:v>-12.399999424815178</c:v>
                </c:pt>
                <c:pt idx="84">
                  <c:v>22.599999792873859</c:v>
                </c:pt>
                <c:pt idx="85">
                  <c:v>-30.299999751150608</c:v>
                </c:pt>
                <c:pt idx="86">
                  <c:v>-13.899999670684338</c:v>
                </c:pt>
                <c:pt idx="87">
                  <c:v>24.79999978095293</c:v>
                </c:pt>
                <c:pt idx="88">
                  <c:v>8.39999970048666</c:v>
                </c:pt>
                <c:pt idx="89">
                  <c:v>-33.900000154972076</c:v>
                </c:pt>
                <c:pt idx="90">
                  <c:v>6.0000000521540642</c:v>
                </c:pt>
                <c:pt idx="91">
                  <c:v>13.100000098347664</c:v>
                </c:pt>
                <c:pt idx="92">
                  <c:v>54.700000211596489</c:v>
                </c:pt>
                <c:pt idx="93">
                  <c:v>-1.5000002458691597</c:v>
                </c:pt>
                <c:pt idx="94">
                  <c:v>-58.000000193715096</c:v>
                </c:pt>
                <c:pt idx="95">
                  <c:v>31.000000424683094</c:v>
                </c:pt>
                <c:pt idx="96">
                  <c:v>-68.400000222027302</c:v>
                </c:pt>
                <c:pt idx="97">
                  <c:v>22.700000554323196</c:v>
                </c:pt>
                <c:pt idx="98">
                  <c:v>36.400000564754009</c:v>
                </c:pt>
                <c:pt idx="99">
                  <c:v>0.69999974220991135</c:v>
                </c:pt>
                <c:pt idx="100">
                  <c:v>37.899999879300594</c:v>
                </c:pt>
                <c:pt idx="101">
                  <c:v>-61.999999918043613</c:v>
                </c:pt>
                <c:pt idx="102">
                  <c:v>12.199999764561653</c:v>
                </c:pt>
                <c:pt idx="103">
                  <c:v>8.7999999523162842</c:v>
                </c:pt>
                <c:pt idx="104">
                  <c:v>-23.000000044703484</c:v>
                </c:pt>
                <c:pt idx="105">
                  <c:v>-12.899999506771564</c:v>
                </c:pt>
                <c:pt idx="106">
                  <c:v>-38.599999621510506</c:v>
                </c:pt>
                <c:pt idx="107">
                  <c:v>-25.799999944865704</c:v>
                </c:pt>
                <c:pt idx="108">
                  <c:v>-44.999999925494194</c:v>
                </c:pt>
                <c:pt idx="109">
                  <c:v>11.099999770522118</c:v>
                </c:pt>
                <c:pt idx="110">
                  <c:v>-8.999999612569809</c:v>
                </c:pt>
                <c:pt idx="111">
                  <c:v>-9.999983012676239E-2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83F-46A4-9BF3-02D2030BDBB4}"/>
            </c:ext>
          </c:extLst>
        </c:ser>
        <c:ser>
          <c:idx val="1"/>
          <c:order val="1"/>
          <c:tx>
            <c:strRef>
              <c:f>'SVN-CV-43'!$V$8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83F-46A4-9BF3-02D2030BDBB4}"/>
            </c:ext>
          </c:extLst>
        </c:ser>
        <c:ser>
          <c:idx val="2"/>
          <c:order val="2"/>
          <c:tx>
            <c:strRef>
              <c:f>'SVN-CV-43'!$W$8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83F-46A4-9BF3-02D2030BDBB4}"/>
            </c:ext>
          </c:extLst>
        </c:ser>
        <c:axId val="497231744"/>
        <c:axId val="497246592"/>
      </c:scatterChart>
      <c:valAx>
        <c:axId val="4972317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246592"/>
        <c:crosses val="autoZero"/>
        <c:crossBetween val="midCat"/>
      </c:valAx>
      <c:valAx>
        <c:axId val="49724659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2317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62.539827330052859</c:v>
                </c:pt>
                <c:pt idx="2">
                  <c:v>61.599837675637211</c:v>
                </c:pt>
                <c:pt idx="3">
                  <c:v>102.16114683239654</c:v>
                </c:pt>
                <c:pt idx="4">
                  <c:v>78.047805929894992</c:v>
                </c:pt>
                <c:pt idx="5">
                  <c:v>67.830229070554935</c:v>
                </c:pt>
                <c:pt idx="6">
                  <c:v>74.379634343727687</c:v>
                </c:pt>
                <c:pt idx="7">
                  <c:v>66.822600503870518</c:v>
                </c:pt>
                <c:pt idx="8">
                  <c:v>71.764475871493673</c:v>
                </c:pt>
                <c:pt idx="9">
                  <c:v>68.95469561354615</c:v>
                </c:pt>
                <c:pt idx="10">
                  <c:v>77.778788855351621</c:v>
                </c:pt>
                <c:pt idx="11">
                  <c:v>63.500945058193302</c:v>
                </c:pt>
                <c:pt idx="12">
                  <c:v>84.885452533784772</c:v>
                </c:pt>
                <c:pt idx="13">
                  <c:v>9.2016306129706891</c:v>
                </c:pt>
                <c:pt idx="14">
                  <c:v>71.20828614167506</c:v>
                </c:pt>
                <c:pt idx="15">
                  <c:v>34.924632872348703</c:v>
                </c:pt>
                <c:pt idx="16">
                  <c:v>59.070212462428778</c:v>
                </c:pt>
                <c:pt idx="17">
                  <c:v>61.266141064596788</c:v>
                </c:pt>
                <c:pt idx="18">
                  <c:v>58.749127995924873</c:v>
                </c:pt>
                <c:pt idx="19">
                  <c:v>63.906337815100919</c:v>
                </c:pt>
                <c:pt idx="20">
                  <c:v>46.269428370728967</c:v>
                </c:pt>
                <c:pt idx="21">
                  <c:v>59.649224382918959</c:v>
                </c:pt>
                <c:pt idx="22">
                  <c:v>57.338817532243283</c:v>
                </c:pt>
                <c:pt idx="23">
                  <c:v>61.959099290318093</c:v>
                </c:pt>
                <c:pt idx="24">
                  <c:v>51.157306347770941</c:v>
                </c:pt>
                <c:pt idx="25">
                  <c:v>67.380932191896775</c:v>
                </c:pt>
                <c:pt idx="26">
                  <c:v>58.413183369030357</c:v>
                </c:pt>
                <c:pt idx="27">
                  <c:v>59.840955504365546</c:v>
                </c:pt>
                <c:pt idx="28">
                  <c:v>73.770319554882406</c:v>
                </c:pt>
                <c:pt idx="29">
                  <c:v>59.085869670168265</c:v>
                </c:pt>
                <c:pt idx="30">
                  <c:v>76.843802879422398</c:v>
                </c:pt>
                <c:pt idx="31">
                  <c:v>26.50075452808672</c:v>
                </c:pt>
                <c:pt idx="32">
                  <c:v>58.149290628916205</c:v>
                </c:pt>
                <c:pt idx="33">
                  <c:v>22.872035419682039</c:v>
                </c:pt>
                <c:pt idx="34">
                  <c:v>58.079428689058943</c:v>
                </c:pt>
                <c:pt idx="35">
                  <c:v>34.148792147518051</c:v>
                </c:pt>
                <c:pt idx="36">
                  <c:v>52.473707715184155</c:v>
                </c:pt>
                <c:pt idx="37">
                  <c:v>67.341962962498854</c:v>
                </c:pt>
                <c:pt idx="38">
                  <c:v>57.032797724081021</c:v>
                </c:pt>
                <c:pt idx="39">
                  <c:v>52.31300032211206</c:v>
                </c:pt>
                <c:pt idx="40">
                  <c:v>75.359073840210129</c:v>
                </c:pt>
                <c:pt idx="41">
                  <c:v>51.417798332463519</c:v>
                </c:pt>
                <c:pt idx="42">
                  <c:v>50.49178148781742</c:v>
                </c:pt>
                <c:pt idx="43">
                  <c:v>44.021244880597905</c:v>
                </c:pt>
                <c:pt idx="44">
                  <c:v>44.272451946888879</c:v>
                </c:pt>
                <c:pt idx="45">
                  <c:v>50.214041810387293</c:v>
                </c:pt>
                <c:pt idx="46">
                  <c:v>32.1161952430637</c:v>
                </c:pt>
                <c:pt idx="47">
                  <c:v>32.470602398680889</c:v>
                </c:pt>
                <c:pt idx="48">
                  <c:v>115.81933438083439</c:v>
                </c:pt>
                <c:pt idx="49">
                  <c:v>24.97418667266194</c:v>
                </c:pt>
                <c:pt idx="50">
                  <c:v>87.559066035618073</c:v>
                </c:pt>
                <c:pt idx="51">
                  <c:v>51.311207367063545</c:v>
                </c:pt>
                <c:pt idx="52">
                  <c:v>57.53868278194868</c:v>
                </c:pt>
                <c:pt idx="53">
                  <c:v>67.970728983404356</c:v>
                </c:pt>
                <c:pt idx="54">
                  <c:v>54.723029833093953</c:v>
                </c:pt>
                <c:pt idx="55">
                  <c:v>34.956687487788415</c:v>
                </c:pt>
                <c:pt idx="56">
                  <c:v>73.143010793446095</c:v>
                </c:pt>
                <c:pt idx="57">
                  <c:v>26.314634728493708</c:v>
                </c:pt>
                <c:pt idx="58">
                  <c:v>69.636197383591607</c:v>
                </c:pt>
                <c:pt idx="59">
                  <c:v>43.260259092508285</c:v>
                </c:pt>
                <c:pt idx="60">
                  <c:v>62.90166937899528</c:v>
                </c:pt>
                <c:pt idx="61">
                  <c:v>48.040191681708464</c:v>
                </c:pt>
                <c:pt idx="62">
                  <c:v>69.628011720174797</c:v>
                </c:pt>
                <c:pt idx="63">
                  <c:v>38.292818962280293</c:v>
                </c:pt>
                <c:pt idx="64">
                  <c:v>76.272537513943092</c:v>
                </c:pt>
                <c:pt idx="65">
                  <c:v>42.590374520277848</c:v>
                </c:pt>
                <c:pt idx="66">
                  <c:v>46.055727117692349</c:v>
                </c:pt>
                <c:pt idx="67">
                  <c:v>99.801703790647622</c:v>
                </c:pt>
                <c:pt idx="68">
                  <c:v>53.322696781842097</c:v>
                </c:pt>
                <c:pt idx="69">
                  <c:v>54.358991929555472</c:v>
                </c:pt>
                <c:pt idx="70">
                  <c:v>67.090163475585513</c:v>
                </c:pt>
                <c:pt idx="71">
                  <c:v>63.83713647990173</c:v>
                </c:pt>
                <c:pt idx="72">
                  <c:v>56.069064483562904</c:v>
                </c:pt>
                <c:pt idx="73">
                  <c:v>97.809048466677567</c:v>
                </c:pt>
                <c:pt idx="74">
                  <c:v>116.90842564578789</c:v>
                </c:pt>
                <c:pt idx="75">
                  <c:v>80.770663189168388</c:v>
                </c:pt>
                <c:pt idx="76">
                  <c:v>89.824383869134508</c:v>
                </c:pt>
                <c:pt idx="77">
                  <c:v>65.270667399625992</c:v>
                </c:pt>
                <c:pt idx="78">
                  <c:v>91.351026220076605</c:v>
                </c:pt>
                <c:pt idx="79">
                  <c:v>93.517164232106026</c:v>
                </c:pt>
                <c:pt idx="80">
                  <c:v>37.293564958417171</c:v>
                </c:pt>
                <c:pt idx="81">
                  <c:v>60.659541776136244</c:v>
                </c:pt>
                <c:pt idx="82">
                  <c:v>37.743078444422189</c:v>
                </c:pt>
                <c:pt idx="83">
                  <c:v>50.179378092751051</c:v>
                </c:pt>
                <c:pt idx="84">
                  <c:v>43.854418142834348</c:v>
                </c:pt>
                <c:pt idx="85">
                  <c:v>54.79315636891117</c:v>
                </c:pt>
                <c:pt idx="86">
                  <c:v>46.223911462488601</c:v>
                </c:pt>
                <c:pt idx="87">
                  <c:v>55.831621766213864</c:v>
                </c:pt>
                <c:pt idx="88">
                  <c:v>59.818141019358777</c:v>
                </c:pt>
                <c:pt idx="89">
                  <c:v>62.90166937899528</c:v>
                </c:pt>
                <c:pt idx="90">
                  <c:v>58.457249338134261</c:v>
                </c:pt>
                <c:pt idx="91">
                  <c:v>66.643679390893439</c:v>
                </c:pt>
                <c:pt idx="92">
                  <c:v>87.223448815871066</c:v>
                </c:pt>
                <c:pt idx="93">
                  <c:v>47.219699286655064</c:v>
                </c:pt>
                <c:pt idx="94">
                  <c:v>59.19028655298915</c:v>
                </c:pt>
                <c:pt idx="95">
                  <c:v>60.019663666927222</c:v>
                </c:pt>
                <c:pt idx="96">
                  <c:v>76.085018433832232</c:v>
                </c:pt>
                <c:pt idx="97">
                  <c:v>67.080474248223368</c:v>
                </c:pt>
                <c:pt idx="98">
                  <c:v>72.178944583843531</c:v>
                </c:pt>
                <c:pt idx="99">
                  <c:v>58.006378956659994</c:v>
                </c:pt>
                <c:pt idx="100">
                  <c:v>68.307978969863257</c:v>
                </c:pt>
                <c:pt idx="101">
                  <c:v>84.676856282941998</c:v>
                </c:pt>
                <c:pt idx="102">
                  <c:v>56.877236171037623</c:v>
                </c:pt>
                <c:pt idx="103">
                  <c:v>50.011398689995012</c:v>
                </c:pt>
                <c:pt idx="104">
                  <c:v>27.163394521385058</c:v>
                </c:pt>
                <c:pt idx="105">
                  <c:v>52.894895662090249</c:v>
                </c:pt>
                <c:pt idx="106">
                  <c:v>41.055815310135081</c:v>
                </c:pt>
                <c:pt idx="107">
                  <c:v>65.10030719577</c:v>
                </c:pt>
                <c:pt idx="108">
                  <c:v>48.048933320922181</c:v>
                </c:pt>
                <c:pt idx="109">
                  <c:v>47.217263737352617</c:v>
                </c:pt>
                <c:pt idx="110">
                  <c:v>44.864685368477708</c:v>
                </c:pt>
                <c:pt idx="111">
                  <c:v>43.165495479415277</c:v>
                </c:pt>
                <c:pt idx="112">
                  <c:v>71.732140743505767</c:v>
                </c:pt>
                <c:pt idx="113">
                  <c:v>54.695795237566195</c:v>
                </c:pt>
                <c:pt idx="114">
                  <c:v>54.405330668800744</c:v>
                </c:pt>
                <c:pt idx="115">
                  <c:v>60.042818137267737</c:v>
                </c:pt>
                <c:pt idx="116">
                  <c:v>62.413620164159823</c:v>
                </c:pt>
                <c:pt idx="117">
                  <c:v>80.432207719701069</c:v>
                </c:pt>
                <c:pt idx="118">
                  <c:v>63.408122454966545</c:v>
                </c:pt>
                <c:pt idx="119">
                  <c:v>59.083923264368032</c:v>
                </c:pt>
                <c:pt idx="120">
                  <c:v>70.849700229978595</c:v>
                </c:pt>
                <c:pt idx="121">
                  <c:v>58.556041544555015</c:v>
                </c:pt>
                <c:pt idx="122">
                  <c:v>63.518658860551234</c:v>
                </c:pt>
                <c:pt idx="123">
                  <c:v>53.622942907840503</c:v>
                </c:pt>
                <c:pt idx="124">
                  <c:v>74.789705148061728</c:v>
                </c:pt>
                <c:pt idx="125">
                  <c:v>31.309104041011853</c:v>
                </c:pt>
                <c:pt idx="126">
                  <c:v>53.622942907840503</c:v>
                </c:pt>
                <c:pt idx="127">
                  <c:v>142.22527924885961</c:v>
                </c:pt>
                <c:pt idx="128">
                  <c:v>34.409445874599641</c:v>
                </c:pt>
                <c:pt idx="129">
                  <c:v>76.970449086256295</c:v>
                </c:pt>
                <c:pt idx="130">
                  <c:v>23.240912318891137</c:v>
                </c:pt>
                <c:pt idx="131">
                  <c:v>60.048147576508782</c:v>
                </c:pt>
                <c:pt idx="132">
                  <c:v>25.869866451064187</c:v>
                </c:pt>
                <c:pt idx="133">
                  <c:v>61.450874659624567</c:v>
                </c:pt>
                <c:pt idx="134">
                  <c:v>60.048147576508782</c:v>
                </c:pt>
                <c:pt idx="135">
                  <c:v>60.351387766668125</c:v>
                </c:pt>
                <c:pt idx="136">
                  <c:v>80.589639635740454</c:v>
                </c:pt>
                <c:pt idx="137">
                  <c:v>51.348417570590208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AA7-4FF0-80DE-6FB62554BE4E}"/>
            </c:ext>
          </c:extLst>
        </c:ser>
        <c:ser>
          <c:idx val="1"/>
          <c:order val="1"/>
          <c:tx>
            <c:strRef>
              <c:f>'SVN-CV-43'!$V$8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AA7-4FF0-80DE-6FB62554BE4E}"/>
            </c:ext>
          </c:extLst>
        </c:ser>
        <c:ser>
          <c:idx val="2"/>
          <c:order val="2"/>
          <c:tx>
            <c:strRef>
              <c:f>'SVN-CV-43'!$W$8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'SVN-CV-43'!$B$9:$B$120</c:f>
              <c:numCache>
                <c:formatCode>dd/mm/yyyy</c:formatCode>
                <c:ptCount val="112"/>
                <c:pt idx="0">
                  <c:v>45833</c:v>
                </c:pt>
                <c:pt idx="1">
                  <c:v>45834</c:v>
                </c:pt>
                <c:pt idx="2">
                  <c:v>45834</c:v>
                </c:pt>
                <c:pt idx="3">
                  <c:v>45835</c:v>
                </c:pt>
                <c:pt idx="4">
                  <c:v>45835</c:v>
                </c:pt>
                <c:pt idx="5">
                  <c:v>45836</c:v>
                </c:pt>
                <c:pt idx="6">
                  <c:v>45836</c:v>
                </c:pt>
                <c:pt idx="7">
                  <c:v>45838</c:v>
                </c:pt>
                <c:pt idx="8">
                  <c:v>45839</c:v>
                </c:pt>
                <c:pt idx="9">
                  <c:v>45839</c:v>
                </c:pt>
                <c:pt idx="10">
                  <c:v>45840</c:v>
                </c:pt>
                <c:pt idx="11">
                  <c:v>45840</c:v>
                </c:pt>
                <c:pt idx="12">
                  <c:v>45841</c:v>
                </c:pt>
                <c:pt idx="13">
                  <c:v>45841</c:v>
                </c:pt>
                <c:pt idx="14">
                  <c:v>45842</c:v>
                </c:pt>
                <c:pt idx="15">
                  <c:v>45842</c:v>
                </c:pt>
                <c:pt idx="16">
                  <c:v>45843</c:v>
                </c:pt>
                <c:pt idx="17">
                  <c:v>45843</c:v>
                </c:pt>
                <c:pt idx="18">
                  <c:v>45845</c:v>
                </c:pt>
                <c:pt idx="19">
                  <c:v>45845</c:v>
                </c:pt>
                <c:pt idx="20">
                  <c:v>45846</c:v>
                </c:pt>
                <c:pt idx="21">
                  <c:v>45846</c:v>
                </c:pt>
                <c:pt idx="22">
                  <c:v>45847</c:v>
                </c:pt>
                <c:pt idx="23">
                  <c:v>45847</c:v>
                </c:pt>
                <c:pt idx="24">
                  <c:v>45848</c:v>
                </c:pt>
                <c:pt idx="25">
                  <c:v>45848</c:v>
                </c:pt>
                <c:pt idx="26">
                  <c:v>45849</c:v>
                </c:pt>
                <c:pt idx="27">
                  <c:v>45849</c:v>
                </c:pt>
                <c:pt idx="28">
                  <c:v>45850</c:v>
                </c:pt>
                <c:pt idx="29">
                  <c:v>45850</c:v>
                </c:pt>
                <c:pt idx="30">
                  <c:v>45852</c:v>
                </c:pt>
                <c:pt idx="31">
                  <c:v>45852</c:v>
                </c:pt>
                <c:pt idx="32">
                  <c:v>45853</c:v>
                </c:pt>
                <c:pt idx="33">
                  <c:v>45853</c:v>
                </c:pt>
                <c:pt idx="34">
                  <c:v>45854</c:v>
                </c:pt>
                <c:pt idx="35">
                  <c:v>45854</c:v>
                </c:pt>
                <c:pt idx="36">
                  <c:v>45855</c:v>
                </c:pt>
                <c:pt idx="37">
                  <c:v>45855</c:v>
                </c:pt>
                <c:pt idx="38">
                  <c:v>45856</c:v>
                </c:pt>
                <c:pt idx="39">
                  <c:v>45856</c:v>
                </c:pt>
                <c:pt idx="40">
                  <c:v>45857</c:v>
                </c:pt>
                <c:pt idx="41">
                  <c:v>45859</c:v>
                </c:pt>
                <c:pt idx="42">
                  <c:v>45860</c:v>
                </c:pt>
                <c:pt idx="43">
                  <c:v>45860</c:v>
                </c:pt>
                <c:pt idx="44">
                  <c:v>45861</c:v>
                </c:pt>
                <c:pt idx="45">
                  <c:v>45861</c:v>
                </c:pt>
                <c:pt idx="46">
                  <c:v>45862</c:v>
                </c:pt>
                <c:pt idx="47">
                  <c:v>45862</c:v>
                </c:pt>
                <c:pt idx="48">
                  <c:v>45863</c:v>
                </c:pt>
                <c:pt idx="49">
                  <c:v>45863</c:v>
                </c:pt>
                <c:pt idx="50">
                  <c:v>45864</c:v>
                </c:pt>
                <c:pt idx="51">
                  <c:v>45864</c:v>
                </c:pt>
                <c:pt idx="52">
                  <c:v>45866</c:v>
                </c:pt>
                <c:pt idx="53">
                  <c:v>45866</c:v>
                </c:pt>
                <c:pt idx="54">
                  <c:v>45867</c:v>
                </c:pt>
                <c:pt idx="55">
                  <c:v>45867</c:v>
                </c:pt>
                <c:pt idx="56">
                  <c:v>45868</c:v>
                </c:pt>
                <c:pt idx="57">
                  <c:v>45868</c:v>
                </c:pt>
                <c:pt idx="58">
                  <c:v>45869</c:v>
                </c:pt>
                <c:pt idx="59">
                  <c:v>45869</c:v>
                </c:pt>
                <c:pt idx="60">
                  <c:v>45870</c:v>
                </c:pt>
                <c:pt idx="61">
                  <c:v>45870</c:v>
                </c:pt>
                <c:pt idx="62">
                  <c:v>45871</c:v>
                </c:pt>
                <c:pt idx="63">
                  <c:v>45871</c:v>
                </c:pt>
                <c:pt idx="64">
                  <c:v>45873</c:v>
                </c:pt>
                <c:pt idx="65">
                  <c:v>45873</c:v>
                </c:pt>
                <c:pt idx="66">
                  <c:v>45874</c:v>
                </c:pt>
                <c:pt idx="67">
                  <c:v>45874</c:v>
                </c:pt>
                <c:pt idx="68">
                  <c:v>45875</c:v>
                </c:pt>
                <c:pt idx="69">
                  <c:v>45875</c:v>
                </c:pt>
                <c:pt idx="70">
                  <c:v>45876</c:v>
                </c:pt>
                <c:pt idx="71">
                  <c:v>45876</c:v>
                </c:pt>
                <c:pt idx="72">
                  <c:v>45877</c:v>
                </c:pt>
                <c:pt idx="73">
                  <c:v>45877</c:v>
                </c:pt>
                <c:pt idx="74">
                  <c:v>45878</c:v>
                </c:pt>
                <c:pt idx="75">
                  <c:v>45880</c:v>
                </c:pt>
                <c:pt idx="76">
                  <c:v>45880</c:v>
                </c:pt>
                <c:pt idx="77">
                  <c:v>45881</c:v>
                </c:pt>
                <c:pt idx="78">
                  <c:v>45881</c:v>
                </c:pt>
                <c:pt idx="79">
                  <c:v>45882</c:v>
                </c:pt>
                <c:pt idx="80">
                  <c:v>45882</c:v>
                </c:pt>
                <c:pt idx="81">
                  <c:v>45883</c:v>
                </c:pt>
                <c:pt idx="82">
                  <c:v>45883</c:v>
                </c:pt>
                <c:pt idx="83">
                  <c:v>45884</c:v>
                </c:pt>
                <c:pt idx="84">
                  <c:v>45884</c:v>
                </c:pt>
                <c:pt idx="85">
                  <c:v>45885</c:v>
                </c:pt>
                <c:pt idx="86">
                  <c:v>45885</c:v>
                </c:pt>
                <c:pt idx="87">
                  <c:v>45887</c:v>
                </c:pt>
                <c:pt idx="88">
                  <c:v>45887</c:v>
                </c:pt>
                <c:pt idx="89">
                  <c:v>45888</c:v>
                </c:pt>
                <c:pt idx="90">
                  <c:v>45888</c:v>
                </c:pt>
                <c:pt idx="91">
                  <c:v>45889</c:v>
                </c:pt>
                <c:pt idx="92">
                  <c:v>45889</c:v>
                </c:pt>
                <c:pt idx="93">
                  <c:v>45890</c:v>
                </c:pt>
                <c:pt idx="94">
                  <c:v>45890</c:v>
                </c:pt>
                <c:pt idx="95">
                  <c:v>45891</c:v>
                </c:pt>
                <c:pt idx="96">
                  <c:v>45891</c:v>
                </c:pt>
                <c:pt idx="97">
                  <c:v>45892</c:v>
                </c:pt>
                <c:pt idx="98">
                  <c:v>45892</c:v>
                </c:pt>
                <c:pt idx="99">
                  <c:v>45894</c:v>
                </c:pt>
                <c:pt idx="100">
                  <c:v>45894</c:v>
                </c:pt>
                <c:pt idx="101">
                  <c:v>45895</c:v>
                </c:pt>
                <c:pt idx="102">
                  <c:v>45895</c:v>
                </c:pt>
                <c:pt idx="103">
                  <c:v>45896</c:v>
                </c:pt>
                <c:pt idx="104">
                  <c:v>45896</c:v>
                </c:pt>
                <c:pt idx="105">
                  <c:v>45897</c:v>
                </c:pt>
                <c:pt idx="106">
                  <c:v>45897</c:v>
                </c:pt>
                <c:pt idx="107">
                  <c:v>45898</c:v>
                </c:pt>
                <c:pt idx="108">
                  <c:v>45898</c:v>
                </c:pt>
                <c:pt idx="109">
                  <c:v>45899</c:v>
                </c:pt>
                <c:pt idx="110">
                  <c:v>45899</c:v>
                </c:pt>
                <c:pt idx="111">
                  <c:v>45901</c:v>
                </c:pt>
              </c:numCache>
            </c:numRef>
          </c:xVal>
          <c:yVal>
            <c:numRef>
              <c:f>'SVN-CV-43'!$W$9:$W$122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AA7-4FF0-80DE-6FB62554BE4E}"/>
            </c:ext>
          </c:extLst>
        </c:ser>
        <c:axId val="497305856"/>
        <c:axId val="497328896"/>
      </c:scatterChart>
      <c:valAx>
        <c:axId val="4973058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328896"/>
        <c:crosses val="autoZero"/>
        <c:crossBetween val="midCat"/>
      </c:valAx>
      <c:valAx>
        <c:axId val="4973288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3058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'SVN-CV-45'!$H$9:$H$119</c:f>
              <c:numCache>
                <c:formatCode>0</c:formatCode>
                <c:ptCount val="111"/>
                <c:pt idx="1">
                  <c:v>24.200000000007549</c:v>
                </c:pt>
                <c:pt idx="2">
                  <c:v>33.30000000001121</c:v>
                </c:pt>
                <c:pt idx="3">
                  <c:v>16.60000000001105</c:v>
                </c:pt>
                <c:pt idx="4">
                  <c:v>26.200000000002888</c:v>
                </c:pt>
                <c:pt idx="5">
                  <c:v>14.200000000002433</c:v>
                </c:pt>
                <c:pt idx="6">
                  <c:v>-11.099999999999</c:v>
                </c:pt>
                <c:pt idx="7">
                  <c:v>18.50000000000307</c:v>
                </c:pt>
                <c:pt idx="8">
                  <c:v>11.200000000002319</c:v>
                </c:pt>
                <c:pt idx="9">
                  <c:v>4.6999999999997044</c:v>
                </c:pt>
                <c:pt idx="10">
                  <c:v>7.6000000000107093</c:v>
                </c:pt>
                <c:pt idx="11">
                  <c:v>21.300000000010755</c:v>
                </c:pt>
                <c:pt idx="12">
                  <c:v>8.3000000000055252</c:v>
                </c:pt>
                <c:pt idx="13">
                  <c:v>19.500000000007844</c:v>
                </c:pt>
                <c:pt idx="14">
                  <c:v>14.099999999999113</c:v>
                </c:pt>
                <c:pt idx="15">
                  <c:v>21.700000000009823</c:v>
                </c:pt>
                <c:pt idx="16">
                  <c:v>-14.799999999993929</c:v>
                </c:pt>
                <c:pt idx="17">
                  <c:v>11.700000000004707</c:v>
                </c:pt>
                <c:pt idx="18">
                  <c:v>-24.699999999995725</c:v>
                </c:pt>
                <c:pt idx="19">
                  <c:v>31.800000000004047</c:v>
                </c:pt>
                <c:pt idx="20">
                  <c:v>-16.3999999999902</c:v>
                </c:pt>
                <c:pt idx="21">
                  <c:v>35.600000000002296</c:v>
                </c:pt>
                <c:pt idx="22">
                  <c:v>19.400000000004525</c:v>
                </c:pt>
                <c:pt idx="23">
                  <c:v>31.500000000008299</c:v>
                </c:pt>
                <c:pt idx="24">
                  <c:v>7.6000000000107093</c:v>
                </c:pt>
                <c:pt idx="25">
                  <c:v>31.900000000007367</c:v>
                </c:pt>
                <c:pt idx="26">
                  <c:v>23.500000000012733</c:v>
                </c:pt>
                <c:pt idx="27">
                  <c:v>7.8000000000031378</c:v>
                </c:pt>
                <c:pt idx="28">
                  <c:v>25.7000000000005</c:v>
                </c:pt>
                <c:pt idx="29">
                  <c:v>3.9000000000015689</c:v>
                </c:pt>
                <c:pt idx="30">
                  <c:v>18.39999999999975</c:v>
                </c:pt>
                <c:pt idx="31">
                  <c:v>15.700000000009595</c:v>
                </c:pt>
                <c:pt idx="32">
                  <c:v>4.8000000000030241</c:v>
                </c:pt>
                <c:pt idx="33">
                  <c:v>-12.000000000000455</c:v>
                </c:pt>
                <c:pt idx="34">
                  <c:v>-5.6999999999902684</c:v>
                </c:pt>
                <c:pt idx="35">
                  <c:v>-14.199999999988222</c:v>
                </c:pt>
                <c:pt idx="36">
                  <c:v>30.400000000000205</c:v>
                </c:pt>
                <c:pt idx="37">
                  <c:v>6.6000000000059345</c:v>
                </c:pt>
                <c:pt idx="38">
                  <c:v>24.399999999999977</c:v>
                </c:pt>
                <c:pt idx="39">
                  <c:v>17.500000000012506</c:v>
                </c:pt>
                <c:pt idx="40">
                  <c:v>9.7000000000093678</c:v>
                </c:pt>
                <c:pt idx="41">
                  <c:v>1.4000000000038426</c:v>
                </c:pt>
                <c:pt idx="42">
                  <c:v>22.10000000000889</c:v>
                </c:pt>
                <c:pt idx="43">
                  <c:v>-0.19999999999242846</c:v>
                </c:pt>
                <c:pt idx="44">
                  <c:v>8.4000000000088448</c:v>
                </c:pt>
                <c:pt idx="45">
                  <c:v>-17.599999999987403</c:v>
                </c:pt>
                <c:pt idx="46">
                  <c:v>13.800000000003365</c:v>
                </c:pt>
                <c:pt idx="47">
                  <c:v>-8.2999999999913143</c:v>
                </c:pt>
                <c:pt idx="48">
                  <c:v>18.700000000009709</c:v>
                </c:pt>
                <c:pt idx="49">
                  <c:v>19.600000000011164</c:v>
                </c:pt>
                <c:pt idx="50">
                  <c:v>0</c:v>
                </c:pt>
                <c:pt idx="51">
                  <c:v>-14.799999999993929</c:v>
                </c:pt>
                <c:pt idx="52">
                  <c:v>-9.0999999999894499</c:v>
                </c:pt>
                <c:pt idx="53">
                  <c:v>3.7000000000091404</c:v>
                </c:pt>
                <c:pt idx="54">
                  <c:v>1.8000000000029104</c:v>
                </c:pt>
                <c:pt idx="55">
                  <c:v>10.800000000003251</c:v>
                </c:pt>
                <c:pt idx="56">
                  <c:v>-13.300000000000978</c:v>
                </c:pt>
                <c:pt idx="57">
                  <c:v>34.700000000000841</c:v>
                </c:pt>
                <c:pt idx="58">
                  <c:v>41.499999999999204</c:v>
                </c:pt>
                <c:pt idx="59">
                  <c:v>9.3999999999994088</c:v>
                </c:pt>
                <c:pt idx="60">
                  <c:v>10.800000000003251</c:v>
                </c:pt>
                <c:pt idx="61">
                  <c:v>13.800000000003365</c:v>
                </c:pt>
                <c:pt idx="62">
                  <c:v>5.0999999999987722</c:v>
                </c:pt>
                <c:pt idx="63">
                  <c:v>3.1000000000034333</c:v>
                </c:pt>
                <c:pt idx="64">
                  <c:v>-16.300000000001091</c:v>
                </c:pt>
                <c:pt idx="65">
                  <c:v>17.400000000009186</c:v>
                </c:pt>
                <c:pt idx="66">
                  <c:v>3.200000000006753</c:v>
                </c:pt>
                <c:pt idx="67">
                  <c:v>15.500000000002956</c:v>
                </c:pt>
                <c:pt idx="68">
                  <c:v>-27.699999999995839</c:v>
                </c:pt>
                <c:pt idx="69">
                  <c:v>0.70000000000902673</c:v>
                </c:pt>
                <c:pt idx="70">
                  <c:v>7.6000000000107093</c:v>
                </c:pt>
                <c:pt idx="71">
                  <c:v>0.30000000000995897</c:v>
                </c:pt>
                <c:pt idx="72">
                  <c:v>-2.1999999999877673</c:v>
                </c:pt>
                <c:pt idx="73">
                  <c:v>3.3000000000100727</c:v>
                </c:pt>
                <c:pt idx="74">
                  <c:v>4.8000000000030241</c:v>
                </c:pt>
                <c:pt idx="75">
                  <c:v>13.800000000003365</c:v>
                </c:pt>
                <c:pt idx="76">
                  <c:v>10.400000000004184</c:v>
                </c:pt>
                <c:pt idx="77">
                  <c:v>15.000000000000568</c:v>
                </c:pt>
                <c:pt idx="78">
                  <c:v>6.100000000003547</c:v>
                </c:pt>
                <c:pt idx="79">
                  <c:v>4.3000000000006366</c:v>
                </c:pt>
                <c:pt idx="80">
                  <c:v>-25.099999999994793</c:v>
                </c:pt>
                <c:pt idx="81">
                  <c:v>6.2000000000068667</c:v>
                </c:pt>
                <c:pt idx="82">
                  <c:v>-9.0999999999894499</c:v>
                </c:pt>
                <c:pt idx="83">
                  <c:v>20.4000000000093</c:v>
                </c:pt>
                <c:pt idx="84">
                  <c:v>3.5000000000025011</c:v>
                </c:pt>
                <c:pt idx="85">
                  <c:v>4.6999999999997044</c:v>
                </c:pt>
                <c:pt idx="86">
                  <c:v>3.9000000000015689</c:v>
                </c:pt>
                <c:pt idx="87">
                  <c:v>-7.8999999999922466</c:v>
                </c:pt>
                <c:pt idx="88">
                  <c:v>2.5000000000119371</c:v>
                </c:pt>
                <c:pt idx="89">
                  <c:v>9.0000000000003411</c:v>
                </c:pt>
                <c:pt idx="90">
                  <c:v>-36.59999999999286</c:v>
                </c:pt>
                <c:pt idx="91">
                  <c:v>-3.6999999999949296</c:v>
                </c:pt>
                <c:pt idx="92">
                  <c:v>-33.099999999990359</c:v>
                </c:pt>
                <c:pt idx="93">
                  <c:v>-6.4999999999884039</c:v>
                </c:pt>
                <c:pt idx="94">
                  <c:v>-51.599999999993429</c:v>
                </c:pt>
                <c:pt idx="95">
                  <c:v>-22.499999999993747</c:v>
                </c:pt>
                <c:pt idx="96">
                  <c:v>-5.6999999999902684</c:v>
                </c:pt>
                <c:pt idx="97">
                  <c:v>-12.299999999996203</c:v>
                </c:pt>
                <c:pt idx="98">
                  <c:v>7.0000000000050022</c:v>
                </c:pt>
                <c:pt idx="99">
                  <c:v>-10.499999999993292</c:v>
                </c:pt>
                <c:pt idx="100">
                  <c:v>-4.8999999999921329</c:v>
                </c:pt>
                <c:pt idx="101">
                  <c:v>-9.0999999999894499</c:v>
                </c:pt>
                <c:pt idx="102">
                  <c:v>4.4000000000039563</c:v>
                </c:pt>
                <c:pt idx="103">
                  <c:v>-8.0999999999988859</c:v>
                </c:pt>
                <c:pt idx="104">
                  <c:v>-16.899999999992588</c:v>
                </c:pt>
                <c:pt idx="105">
                  <c:v>-29.799999999994498</c:v>
                </c:pt>
                <c:pt idx="106">
                  <c:v>-21.799999999998931</c:v>
                </c:pt>
                <c:pt idx="107">
                  <c:v>-21.199999999993224</c:v>
                </c:pt>
                <c:pt idx="108">
                  <c:v>-37.999999999996703</c:v>
                </c:pt>
                <c:pt idx="109">
                  <c:v>-26.599999999987745</c:v>
                </c:pt>
                <c:pt idx="110">
                  <c:v>-22.899999999992815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C85-49F0-A333-7EB3D4D232BA}"/>
            </c:ext>
          </c:extLst>
        </c:ser>
        <c:ser>
          <c:idx val="1"/>
          <c:order val="1"/>
          <c:tx>
            <c:strRef>
              <c:f>'SVN-CV-45'!$V$8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'SVN-CV-45'!$V$9:$V$119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C85-49F0-A333-7EB3D4D232BA}"/>
            </c:ext>
          </c:extLst>
        </c:ser>
        <c:ser>
          <c:idx val="2"/>
          <c:order val="2"/>
          <c:tx>
            <c:strRef>
              <c:f>'SVN-CV-45'!$W$8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'SVN-CV-45'!$W$9:$W$119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C85-49F0-A333-7EB3D4D232BA}"/>
            </c:ext>
          </c:extLst>
        </c:ser>
        <c:axId val="497581440"/>
        <c:axId val="497592192"/>
      </c:scatterChart>
      <c:valAx>
        <c:axId val="4975814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592192"/>
        <c:crosses val="autoZero"/>
        <c:crossBetween val="midCat"/>
      </c:valAx>
      <c:valAx>
        <c:axId val="49759219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58144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'SVN-CV-45'!$D$9:$D$186</c:f>
              <c:numCache>
                <c:formatCode>0</c:formatCode>
                <c:ptCount val="178"/>
                <c:pt idx="0">
                  <c:v>0</c:v>
                </c:pt>
                <c:pt idx="1">
                  <c:v>-16.200000012759119</c:v>
                </c:pt>
                <c:pt idx="2">
                  <c:v>-10.799999989103526</c:v>
                </c:pt>
                <c:pt idx="3">
                  <c:v>-26.000000012572855</c:v>
                </c:pt>
                <c:pt idx="4">
                  <c:v>-11.799999978393316</c:v>
                </c:pt>
                <c:pt idx="5">
                  <c:v>-8.9000000152736902</c:v>
                </c:pt>
                <c:pt idx="6">
                  <c:v>3.0000000260770321</c:v>
                </c:pt>
                <c:pt idx="7">
                  <c:v>-21.799999987706542</c:v>
                </c:pt>
                <c:pt idx="8">
                  <c:v>-25.800000003073364</c:v>
                </c:pt>
                <c:pt idx="9">
                  <c:v>-22.400000016205013</c:v>
                </c:pt>
                <c:pt idx="10">
                  <c:v>-10.100000014062971</c:v>
                </c:pt>
                <c:pt idx="11">
                  <c:v>-5.8999999891966581</c:v>
                </c:pt>
                <c:pt idx="12">
                  <c:v>-13.099999981932342</c:v>
                </c:pt>
                <c:pt idx="13">
                  <c:v>-26.000000012572855</c:v>
                </c:pt>
                <c:pt idx="14">
                  <c:v>-22.200000006705523</c:v>
                </c:pt>
                <c:pt idx="15">
                  <c:v>-23.300000000745058</c:v>
                </c:pt>
                <c:pt idx="16">
                  <c:v>-0.50000002374872565</c:v>
                </c:pt>
                <c:pt idx="17">
                  <c:v>-15.000000013969839</c:v>
                </c:pt>
                <c:pt idx="18">
                  <c:v>-23.199999995995313</c:v>
                </c:pt>
                <c:pt idx="19">
                  <c:v>-24.099999980535358</c:v>
                </c:pt>
                <c:pt idx="20">
                  <c:v>-6.2000000034458935</c:v>
                </c:pt>
                <c:pt idx="21">
                  <c:v>-17.300000006798655</c:v>
                </c:pt>
                <c:pt idx="22">
                  <c:v>-21.100000012665987</c:v>
                </c:pt>
                <c:pt idx="23">
                  <c:v>-16.40000002225861</c:v>
                </c:pt>
                <c:pt idx="24">
                  <c:v>-16.100000008009374</c:v>
                </c:pt>
                <c:pt idx="25">
                  <c:v>-14.100000029429793</c:v>
                </c:pt>
                <c:pt idx="26">
                  <c:v>-8.2999999867752194</c:v>
                </c:pt>
                <c:pt idx="27">
                  <c:v>-4.5999999856576324</c:v>
                </c:pt>
                <c:pt idx="28">
                  <c:v>-12.800000025890768</c:v>
                </c:pt>
                <c:pt idx="29">
                  <c:v>-9.2999999760650098</c:v>
                </c:pt>
                <c:pt idx="30">
                  <c:v>-16.500000027008355</c:v>
                </c:pt>
                <c:pt idx="31">
                  <c:v>-17.99999998183921</c:v>
                </c:pt>
                <c:pt idx="32">
                  <c:v>-14.100000029429793</c:v>
                </c:pt>
                <c:pt idx="33">
                  <c:v>-14.800000004470348</c:v>
                </c:pt>
                <c:pt idx="34">
                  <c:v>-12.300000002142042</c:v>
                </c:pt>
                <c:pt idx="35">
                  <c:v>-1.8000000272877514</c:v>
                </c:pt>
                <c:pt idx="36">
                  <c:v>-17.700000025797635</c:v>
                </c:pt>
                <c:pt idx="37">
                  <c:v>-14.000000024680048</c:v>
                </c:pt>
                <c:pt idx="38">
                  <c:v>-12.600000016391277</c:v>
                </c:pt>
                <c:pt idx="39">
                  <c:v>-16.000000003259629</c:v>
                </c:pt>
                <c:pt idx="40">
                  <c:v>-17.60000002104789</c:v>
                </c:pt>
                <c:pt idx="41">
                  <c:v>-10.400000028312206</c:v>
                </c:pt>
                <c:pt idx="42">
                  <c:v>-15.100000018719584</c:v>
                </c:pt>
                <c:pt idx="43">
                  <c:v>-5.8999999891966581</c:v>
                </c:pt>
                <c:pt idx="44">
                  <c:v>-4.5999999856576324</c:v>
                </c:pt>
                <c:pt idx="45">
                  <c:v>13.700000010430813</c:v>
                </c:pt>
                <c:pt idx="46">
                  <c:v>3.3999999868683517</c:v>
                </c:pt>
                <c:pt idx="47">
                  <c:v>-1.7000000225380063</c:v>
                </c:pt>
                <c:pt idx="48">
                  <c:v>3.599999996367842</c:v>
                </c:pt>
                <c:pt idx="49">
                  <c:v>-10.49999997485429</c:v>
                </c:pt>
                <c:pt idx="50">
                  <c:v>-0.10000000474974513</c:v>
                </c:pt>
                <c:pt idx="51">
                  <c:v>-3.2999999821186066</c:v>
                </c:pt>
                <c:pt idx="52">
                  <c:v>-16.999999992549419</c:v>
                </c:pt>
                <c:pt idx="53">
                  <c:v>10.300000023562461</c:v>
                </c:pt>
                <c:pt idx="54">
                  <c:v>10.599999979604036</c:v>
                </c:pt>
                <c:pt idx="55">
                  <c:v>10.699999984353781</c:v>
                </c:pt>
                <c:pt idx="56">
                  <c:v>6.7999999737367034</c:v>
                </c:pt>
                <c:pt idx="57">
                  <c:v>-5.9999999939464033</c:v>
                </c:pt>
                <c:pt idx="58">
                  <c:v>-1.3000000035390258</c:v>
                </c:pt>
                <c:pt idx="59">
                  <c:v>64.299999969080091</c:v>
                </c:pt>
                <c:pt idx="60">
                  <c:v>1.8999999738298357</c:v>
                </c:pt>
                <c:pt idx="61">
                  <c:v>20.199999969918281</c:v>
                </c:pt>
                <c:pt idx="62">
                  <c:v>26.8999999971129</c:v>
                </c:pt>
                <c:pt idx="63">
                  <c:v>21.300000022165477</c:v>
                </c:pt>
                <c:pt idx="64">
                  <c:v>36.499999987427145</c:v>
                </c:pt>
                <c:pt idx="65">
                  <c:v>8.4999999962747097</c:v>
                </c:pt>
                <c:pt idx="66">
                  <c:v>17.099999997299165</c:v>
                </c:pt>
                <c:pt idx="67">
                  <c:v>14.099999971222132</c:v>
                </c:pt>
                <c:pt idx="68">
                  <c:v>20.699999993667006</c:v>
                </c:pt>
                <c:pt idx="69">
                  <c:v>7.8000000212341547</c:v>
                </c:pt>
                <c:pt idx="70">
                  <c:v>5.4999999701976776</c:v>
                </c:pt>
                <c:pt idx="71">
                  <c:v>24.399999994784594</c:v>
                </c:pt>
                <c:pt idx="72">
                  <c:v>20.199999969918281</c:v>
                </c:pt>
                <c:pt idx="73">
                  <c:v>9.9000000045634806</c:v>
                </c:pt>
                <c:pt idx="74">
                  <c:v>15.299999970011413</c:v>
                </c:pt>
                <c:pt idx="75">
                  <c:v>3.3999999868683517</c:v>
                </c:pt>
                <c:pt idx="76">
                  <c:v>19.700000004377216</c:v>
                </c:pt>
                <c:pt idx="77">
                  <c:v>12.600000016391277</c:v>
                </c:pt>
                <c:pt idx="78">
                  <c:v>11.799999978393316</c:v>
                </c:pt>
                <c:pt idx="79">
                  <c:v>16.999999992549419</c:v>
                </c:pt>
                <c:pt idx="80">
                  <c:v>32.200000016018748</c:v>
                </c:pt>
                <c:pt idx="81">
                  <c:v>13.099999981932342</c:v>
                </c:pt>
                <c:pt idx="82">
                  <c:v>35.199999983888119</c:v>
                </c:pt>
                <c:pt idx="83">
                  <c:v>20.399999979417771</c:v>
                </c:pt>
                <c:pt idx="84">
                  <c:v>17.700000025797635</c:v>
                </c:pt>
                <c:pt idx="85">
                  <c:v>32.999999995809048</c:v>
                </c:pt>
                <c:pt idx="86">
                  <c:v>28.200000000651926</c:v>
                </c:pt>
                <c:pt idx="87">
                  <c:v>48.799999989569187</c:v>
                </c:pt>
                <c:pt idx="88">
                  <c:v>35.700000007636845</c:v>
                </c:pt>
                <c:pt idx="89">
                  <c:v>41.000000026542693</c:v>
                </c:pt>
                <c:pt idx="90">
                  <c:v>41.800000006332994</c:v>
                </c:pt>
                <c:pt idx="91">
                  <c:v>46.299999987240881</c:v>
                </c:pt>
                <c:pt idx="92">
                  <c:v>45.900000026449561</c:v>
                </c:pt>
                <c:pt idx="93">
                  <c:v>46.700000006239861</c:v>
                </c:pt>
                <c:pt idx="94">
                  <c:v>47.499999986030161</c:v>
                </c:pt>
                <c:pt idx="95">
                  <c:v>42.100000020582229</c:v>
                </c:pt>
                <c:pt idx="96">
                  <c:v>43.400000024121255</c:v>
                </c:pt>
                <c:pt idx="97">
                  <c:v>39.400000008754432</c:v>
                </c:pt>
                <c:pt idx="98">
                  <c:v>33.600000024307519</c:v>
                </c:pt>
                <c:pt idx="99">
                  <c:v>37.000000011175871</c:v>
                </c:pt>
                <c:pt idx="100">
                  <c:v>40.399999998044223</c:v>
                </c:pt>
                <c:pt idx="101">
                  <c:v>31.900000001769513</c:v>
                </c:pt>
                <c:pt idx="102">
                  <c:v>37.499999976716936</c:v>
                </c:pt>
                <c:pt idx="103">
                  <c:v>47.299999976530671</c:v>
                </c:pt>
                <c:pt idx="104">
                  <c:v>66.099999996367842</c:v>
                </c:pt>
                <c:pt idx="105">
                  <c:v>81.200000015087426</c:v>
                </c:pt>
                <c:pt idx="106">
                  <c:v>78.099999984260648</c:v>
                </c:pt>
                <c:pt idx="107">
                  <c:v>75.799999991431832</c:v>
                </c:pt>
                <c:pt idx="108">
                  <c:v>66.099999996367842</c:v>
                </c:pt>
                <c:pt idx="109">
                  <c:v>77.400000009220093</c:v>
                </c:pt>
                <c:pt idx="110">
                  <c:v>73.099999979604036</c:v>
                </c:pt>
                <c:pt idx="111">
                  <c:v>82.899999979417771</c:v>
                </c:pt>
                <c:pt idx="112">
                  <c:v>79.70000000204891</c:v>
                </c:pt>
                <c:pt idx="113">
                  <c:v>58.699999994132668</c:v>
                </c:pt>
                <c:pt idx="114">
                  <c:v>103.69999997783452</c:v>
                </c:pt>
                <c:pt idx="115">
                  <c:v>103.50000002654269</c:v>
                </c:pt>
                <c:pt idx="116">
                  <c:v>91.499999980442226</c:v>
                </c:pt>
                <c:pt idx="117">
                  <c:v>83.800000022165477</c:v>
                </c:pt>
                <c:pt idx="118">
                  <c:v>85.699999995995313</c:v>
                </c:pt>
                <c:pt idx="119">
                  <c:v>90.099999972153455</c:v>
                </c:pt>
                <c:pt idx="120">
                  <c:v>83.800000022165477</c:v>
                </c:pt>
                <c:pt idx="121">
                  <c:v>83.999999973457307</c:v>
                </c:pt>
                <c:pt idx="122">
                  <c:v>81.400000024586916</c:v>
                </c:pt>
                <c:pt idx="123">
                  <c:v>84.700000006705523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228-4B37-8F0A-9DED6737B49E}"/>
            </c:ext>
          </c:extLst>
        </c:ser>
        <c:ser>
          <c:idx val="1"/>
          <c:order val="1"/>
          <c:tx>
            <c:strRef>
              <c:f>'SVN-CV-45'!$V$8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228-4B37-8F0A-9DED6737B49E}"/>
            </c:ext>
          </c:extLst>
        </c:ser>
        <c:ser>
          <c:idx val="2"/>
          <c:order val="2"/>
          <c:tx>
            <c:strRef>
              <c:f>'SVN-CV-45'!$W$8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228-4B37-8F0A-9DED6737B49E}"/>
            </c:ext>
          </c:extLst>
        </c:ser>
        <c:axId val="497410048"/>
        <c:axId val="497412352"/>
      </c:scatterChart>
      <c:valAx>
        <c:axId val="4974100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412352"/>
        <c:crosses val="autoZero"/>
        <c:crossBetween val="midCat"/>
      </c:valAx>
      <c:valAx>
        <c:axId val="49741235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41004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'SVN-CV-45'!$F$9:$F$119</c:f>
              <c:numCache>
                <c:formatCode>0</c:formatCode>
                <c:ptCount val="111"/>
                <c:pt idx="0">
                  <c:v>0</c:v>
                </c:pt>
                <c:pt idx="1">
                  <c:v>61.000000685453415</c:v>
                </c:pt>
                <c:pt idx="2">
                  <c:v>47.00000025331974</c:v>
                </c:pt>
                <c:pt idx="3">
                  <c:v>91.000000014901161</c:v>
                </c:pt>
                <c:pt idx="4">
                  <c:v>54.000000469386578</c:v>
                </c:pt>
                <c:pt idx="5">
                  <c:v>38.000000640749931</c:v>
                </c:pt>
                <c:pt idx="6">
                  <c:v>1.0000001639127731</c:v>
                </c:pt>
                <c:pt idx="7">
                  <c:v>78.000000678002834</c:v>
                </c:pt>
                <c:pt idx="8">
                  <c:v>93.000000342726707</c:v>
                </c:pt>
                <c:pt idx="9">
                  <c:v>82.000000402331352</c:v>
                </c:pt>
                <c:pt idx="10">
                  <c:v>52.000000141561031</c:v>
                </c:pt>
                <c:pt idx="11">
                  <c:v>22.000000812113285</c:v>
                </c:pt>
                <c:pt idx="12">
                  <c:v>61.000000685453415</c:v>
                </c:pt>
                <c:pt idx="13">
                  <c:v>98.000000230967999</c:v>
                </c:pt>
                <c:pt idx="14">
                  <c:v>89.00000061839819</c:v>
                </c:pt>
                <c:pt idx="15">
                  <c:v>95.000000670552254</c:v>
                </c:pt>
                <c:pt idx="16">
                  <c:v>32.000000588595867</c:v>
                </c:pt>
                <c:pt idx="17">
                  <c:v>72.00000062584877</c:v>
                </c:pt>
                <c:pt idx="18">
                  <c:v>113.00000082701445</c:v>
                </c:pt>
                <c:pt idx="19">
                  <c:v>113.00000082701445</c:v>
                </c:pt>
                <c:pt idx="20">
                  <c:v>59.000000357627869</c:v>
                </c:pt>
                <c:pt idx="21">
                  <c:v>83.000000566244125</c:v>
                </c:pt>
                <c:pt idx="22">
                  <c:v>100.00000055879354</c:v>
                </c:pt>
                <c:pt idx="23">
                  <c:v>83.000000566244125</c:v>
                </c:pt>
                <c:pt idx="24">
                  <c:v>87.000000290572643</c:v>
                </c:pt>
                <c:pt idx="25">
                  <c:v>70.000000298023224</c:v>
                </c:pt>
                <c:pt idx="26">
                  <c:v>57.000000029802322</c:v>
                </c:pt>
                <c:pt idx="27">
                  <c:v>57.000000029802322</c:v>
                </c:pt>
                <c:pt idx="28">
                  <c:v>75.000000186264515</c:v>
                </c:pt>
                <c:pt idx="29">
                  <c:v>77.000000514090061</c:v>
                </c:pt>
                <c:pt idx="30">
                  <c:v>81.000000238418579</c:v>
                </c:pt>
                <c:pt idx="31">
                  <c:v>88.700000196695328</c:v>
                </c:pt>
                <c:pt idx="32">
                  <c:v>70.900000631809235</c:v>
                </c:pt>
                <c:pt idx="33">
                  <c:v>85.200000554323196</c:v>
                </c:pt>
                <c:pt idx="34">
                  <c:v>78.100000508129597</c:v>
                </c:pt>
                <c:pt idx="35">
                  <c:v>50.700000487267971</c:v>
                </c:pt>
                <c:pt idx="36">
                  <c:v>103.40000037103891</c:v>
                </c:pt>
                <c:pt idx="37">
                  <c:v>95.100000500679016</c:v>
                </c:pt>
                <c:pt idx="38">
                  <c:v>105.00000044703484</c:v>
                </c:pt>
                <c:pt idx="39">
                  <c:v>113.00000082701445</c:v>
                </c:pt>
                <c:pt idx="40">
                  <c:v>101.40000004321337</c:v>
                </c:pt>
                <c:pt idx="41">
                  <c:v>94.000000506639481</c:v>
                </c:pt>
                <c:pt idx="42">
                  <c:v>94.400000758469105</c:v>
                </c:pt>
                <c:pt idx="43">
                  <c:v>77.000000514090061</c:v>
                </c:pt>
                <c:pt idx="44">
                  <c:v>68.100000731647015</c:v>
                </c:pt>
                <c:pt idx="45">
                  <c:v>19.800000824034214</c:v>
                </c:pt>
                <c:pt idx="46">
                  <c:v>48.300000838935375</c:v>
                </c:pt>
                <c:pt idx="47">
                  <c:v>86.00000012665987</c:v>
                </c:pt>
                <c:pt idx="48">
                  <c:v>62.000000849366188</c:v>
                </c:pt>
                <c:pt idx="49">
                  <c:v>124.0000007674098</c:v>
                </c:pt>
                <c:pt idx="50">
                  <c:v>91.100000776350498</c:v>
                </c:pt>
                <c:pt idx="51">
                  <c:v>116.40000063925982</c:v>
                </c:pt>
                <c:pt idx="52">
                  <c:v>178.2000008970499</c:v>
                </c:pt>
                <c:pt idx="53">
                  <c:v>79.800000414252281</c:v>
                </c:pt>
                <c:pt idx="54">
                  <c:v>93.000000342726707</c:v>
                </c:pt>
                <c:pt idx="55">
                  <c:v>89.200000278651714</c:v>
                </c:pt>
                <c:pt idx="56">
                  <c:v>110.50000041723251</c:v>
                </c:pt>
                <c:pt idx="57">
                  <c:v>146.3000001385808</c:v>
                </c:pt>
                <c:pt idx="58">
                  <c:v>133.500000461936</c:v>
                </c:pt>
                <c:pt idx="59">
                  <c:v>-110.09999923408031</c:v>
                </c:pt>
                <c:pt idx="60">
                  <c:v>132.1000000461936</c:v>
                </c:pt>
                <c:pt idx="61">
                  <c:v>53.200000897049904</c:v>
                </c:pt>
                <c:pt idx="62">
                  <c:v>43.400000780820847</c:v>
                </c:pt>
                <c:pt idx="63">
                  <c:v>54.700000211596489</c:v>
                </c:pt>
                <c:pt idx="64">
                  <c:v>13.80000077188015</c:v>
                </c:pt>
                <c:pt idx="65">
                  <c:v>103.20000071078539</c:v>
                </c:pt>
                <c:pt idx="66">
                  <c:v>90.900000184774399</c:v>
                </c:pt>
                <c:pt idx="67">
                  <c:v>75.400000438094139</c:v>
                </c:pt>
                <c:pt idx="68">
                  <c:v>65.600000321865082</c:v>
                </c:pt>
                <c:pt idx="69">
                  <c:v>108.90000034123659</c:v>
                </c:pt>
                <c:pt idx="70">
                  <c:v>122.70000018179417</c:v>
                </c:pt>
                <c:pt idx="71">
                  <c:v>56.400000117719173</c:v>
                </c:pt>
                <c:pt idx="72">
                  <c:v>77.400000765919685</c:v>
                </c:pt>
                <c:pt idx="73">
                  <c:v>108.6000008508563</c:v>
                </c:pt>
                <c:pt idx="74">
                  <c:v>95.700000412762165</c:v>
                </c:pt>
                <c:pt idx="75">
                  <c:v>48.300000838935375</c:v>
                </c:pt>
                <c:pt idx="76">
                  <c:v>89.800000190734863</c:v>
                </c:pt>
                <c:pt idx="77">
                  <c:v>111.90000083297491</c:v>
                </c:pt>
                <c:pt idx="78">
                  <c:v>115.10000005364418</c:v>
                </c:pt>
                <c:pt idx="79">
                  <c:v>93.10000017285347</c:v>
                </c:pt>
                <c:pt idx="80">
                  <c:v>42.600000277161598</c:v>
                </c:pt>
                <c:pt idx="81">
                  <c:v>118.40000003576279</c:v>
                </c:pt>
                <c:pt idx="82">
                  <c:v>57.000000029802322</c:v>
                </c:pt>
                <c:pt idx="83">
                  <c:v>119.00000087916851</c:v>
                </c:pt>
                <c:pt idx="84">
                  <c:v>150.80000087618828</c:v>
                </c:pt>
                <c:pt idx="85">
                  <c:v>102.80000045895576</c:v>
                </c:pt>
                <c:pt idx="86">
                  <c:v>130.9000002220273</c:v>
                </c:pt>
                <c:pt idx="87">
                  <c:v>45.500000007450581</c:v>
                </c:pt>
                <c:pt idx="88">
                  <c:v>110.19999999552965</c:v>
                </c:pt>
                <c:pt idx="89">
                  <c:v>95.600000582635403</c:v>
                </c:pt>
                <c:pt idx="90">
                  <c:v>93.200000002980232</c:v>
                </c:pt>
                <c:pt idx="91">
                  <c:v>75.600000098347664</c:v>
                </c:pt>
                <c:pt idx="92">
                  <c:v>83.40000081807375</c:v>
                </c:pt>
                <c:pt idx="93">
                  <c:v>76.200000010430813</c:v>
                </c:pt>
                <c:pt idx="94">
                  <c:v>83.300000056624413</c:v>
                </c:pt>
                <c:pt idx="95">
                  <c:v>101.30000021308661</c:v>
                </c:pt>
                <c:pt idx="96">
                  <c:v>104.50000036507845</c:v>
                </c:pt>
                <c:pt idx="97">
                  <c:v>112.00000066310167</c:v>
                </c:pt>
                <c:pt idx="98">
                  <c:v>141.10000059008598</c:v>
                </c:pt>
                <c:pt idx="99">
                  <c:v>120.80000061541796</c:v>
                </c:pt>
                <c:pt idx="100">
                  <c:v>113.90000022947788</c:v>
                </c:pt>
                <c:pt idx="101">
                  <c:v>141.60000067204237</c:v>
                </c:pt>
                <c:pt idx="102">
                  <c:v>125.2000005915761</c:v>
                </c:pt>
                <c:pt idx="103">
                  <c:v>172.40000050514936</c:v>
                </c:pt>
                <c:pt idx="104">
                  <c:v>146.80000022053719</c:v>
                </c:pt>
                <c:pt idx="105">
                  <c:v>124.10000059753656</c:v>
                </c:pt>
                <c:pt idx="106">
                  <c:v>141.20000042021275</c:v>
                </c:pt>
                <c:pt idx="107">
                  <c:v>145.80000005662441</c:v>
                </c:pt>
                <c:pt idx="108">
                  <c:v>188.40000033378601</c:v>
                </c:pt>
                <c:pt idx="109">
                  <c:v>168.20000018924475</c:v>
                </c:pt>
                <c:pt idx="110">
                  <c:v>189.30000066757202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5E1-4D4E-BEDB-7B3EF6A468E3}"/>
            </c:ext>
          </c:extLst>
        </c:ser>
        <c:ser>
          <c:idx val="1"/>
          <c:order val="1"/>
          <c:tx>
            <c:strRef>
              <c:f>'SVN-CV-45'!$V$8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'SVN-CV-45'!$V$9:$V$119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5E1-4D4E-BEDB-7B3EF6A468E3}"/>
            </c:ext>
          </c:extLst>
        </c:ser>
        <c:ser>
          <c:idx val="2"/>
          <c:order val="2"/>
          <c:tx>
            <c:strRef>
              <c:f>'SVN-CV-45'!$W$8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'SVN-CV-45'!$W$9:$W$119</c:f>
              <c:numCache>
                <c:formatCode>General</c:formatCode>
                <c:ptCount val="11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5E1-4D4E-BEDB-7B3EF6A468E3}"/>
            </c:ext>
          </c:extLst>
        </c:ser>
        <c:axId val="497660288"/>
        <c:axId val="497662592"/>
      </c:scatterChart>
      <c:valAx>
        <c:axId val="49766028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662592"/>
        <c:crosses val="autoZero"/>
        <c:crossBetween val="midCat"/>
      </c:valAx>
      <c:valAx>
        <c:axId val="49766259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6602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'SVN-CV-45'!$L$9:$L$186</c:f>
              <c:numCache>
                <c:formatCode>0</c:formatCode>
                <c:ptCount val="178"/>
                <c:pt idx="0" formatCode="General">
                  <c:v>0</c:v>
                </c:pt>
                <c:pt idx="1">
                  <c:v>67.594970848718305</c:v>
                </c:pt>
                <c:pt idx="2">
                  <c:v>58.604863480580164</c:v>
                </c:pt>
                <c:pt idx="3">
                  <c:v>96.086211307170217</c:v>
                </c:pt>
                <c:pt idx="4">
                  <c:v>61.169273742492514</c:v>
                </c:pt>
                <c:pt idx="5">
                  <c:v>41.531314077078463</c:v>
                </c:pt>
                <c:pt idx="6">
                  <c:v>11.541663679221706</c:v>
                </c:pt>
                <c:pt idx="7">
                  <c:v>83.075207524462812</c:v>
                </c:pt>
                <c:pt idx="8">
                  <c:v>97.160074433410173</c:v>
                </c:pt>
                <c:pt idx="9">
                  <c:v>85.134306050547707</c:v>
                </c:pt>
                <c:pt idx="10">
                  <c:v>53.514203862213833</c:v>
                </c:pt>
                <c:pt idx="11">
                  <c:v>31.184932829909446</c:v>
                </c:pt>
                <c:pt idx="12">
                  <c:v>62.940448704724339</c:v>
                </c:pt>
                <c:pt idx="13">
                  <c:v>103.24848689411299</c:v>
                </c:pt>
                <c:pt idx="14">
                  <c:v>92.804364716173666</c:v>
                </c:pt>
                <c:pt idx="15">
                  <c:v>100.19371301354229</c:v>
                </c:pt>
                <c:pt idx="16">
                  <c:v>35.260318173461016</c:v>
                </c:pt>
                <c:pt idx="17">
                  <c:v>74.470733114032313</c:v>
                </c:pt>
                <c:pt idx="18">
                  <c:v>117.97173469403269</c:v>
                </c:pt>
                <c:pt idx="19">
                  <c:v>119.83759921647015</c:v>
                </c:pt>
                <c:pt idx="20">
                  <c:v>61.549980034460582</c:v>
                </c:pt>
                <c:pt idx="21">
                  <c:v>91.954608879772422</c:v>
                </c:pt>
                <c:pt idx="22">
                  <c:v>104.0267759391465</c:v>
                </c:pt>
                <c:pt idx="23">
                  <c:v>90.278514025913879</c:v>
                </c:pt>
                <c:pt idx="24">
                  <c:v>88.802984470217581</c:v>
                </c:pt>
                <c:pt idx="25">
                  <c:v>78.207544665164122</c:v>
                </c:pt>
                <c:pt idx="26">
                  <c:v>62.210449308605156</c:v>
                </c:pt>
                <c:pt idx="27">
                  <c:v>57.714816150322818</c:v>
                </c:pt>
                <c:pt idx="28">
                  <c:v>80.30772085299462</c:v>
                </c:pt>
                <c:pt idx="29">
                  <c:v>77.657582235894324</c:v>
                </c:pt>
                <c:pt idx="30">
                  <c:v>84.686539895753654</c:v>
                </c:pt>
                <c:pt idx="31">
                  <c:v>91.859566917334547</c:v>
                </c:pt>
                <c:pt idx="32">
                  <c:v>72.447636886378149</c:v>
                </c:pt>
                <c:pt idx="33">
                  <c:v>87.304525052193057</c:v>
                </c:pt>
                <c:pt idx="34">
                  <c:v>79.267837610360147</c:v>
                </c:pt>
                <c:pt idx="35">
                  <c:v>52.681781001660092</c:v>
                </c:pt>
                <c:pt idx="36">
                  <c:v>109.2200076801137</c:v>
                </c:pt>
                <c:pt idx="37">
                  <c:v>96.351284869067868</c:v>
                </c:pt>
                <c:pt idx="38">
                  <c:v>108.53165480305907</c:v>
                </c:pt>
                <c:pt idx="39">
                  <c:v>115.46103319739527</c:v>
                </c:pt>
                <c:pt idx="40">
                  <c:v>103.37219166441592</c:v>
                </c:pt>
                <c:pt idx="41">
                  <c:v>94.583931488583872</c:v>
                </c:pt>
                <c:pt idx="42">
                  <c:v>98.121252253345673</c:v>
                </c:pt>
                <c:pt idx="43">
                  <c:v>77.225967647174144</c:v>
                </c:pt>
                <c:pt idx="44">
                  <c:v>68.770125050915254</c:v>
                </c:pt>
                <c:pt idx="45">
                  <c:v>29.824319487913154</c:v>
                </c:pt>
                <c:pt idx="46">
                  <c:v>50.347691912856895</c:v>
                </c:pt>
                <c:pt idx="47">
                  <c:v>86.416318029999303</c:v>
                </c:pt>
                <c:pt idx="48">
                  <c:v>64.858693367162587</c:v>
                </c:pt>
                <c:pt idx="49">
                  <c:v>125.97781626060204</c:v>
                </c:pt>
                <c:pt idx="50">
                  <c:v>91.100055661080759</c:v>
                </c:pt>
                <c:pt idx="51">
                  <c:v>117.38351736381684</c:v>
                </c:pt>
                <c:pt idx="52">
                  <c:v>179.24020285487035</c:v>
                </c:pt>
                <c:pt idx="53">
                  <c:v>80.547005323600445</c:v>
                </c:pt>
                <c:pt idx="54">
                  <c:v>93.619442763321246</c:v>
                </c:pt>
                <c:pt idx="55">
                  <c:v>90.486297578012923</c:v>
                </c:pt>
                <c:pt idx="56">
                  <c:v>111.50506756130517</c:v>
                </c:pt>
                <c:pt idx="57">
                  <c:v>150.47850358265848</c:v>
                </c:pt>
                <c:pt idx="58">
                  <c:v>139.80768978617039</c:v>
                </c:pt>
                <c:pt idx="59">
                  <c:v>127.84701727990441</c:v>
                </c:pt>
                <c:pt idx="60">
                  <c:v>132.55436625062552</c:v>
                </c:pt>
                <c:pt idx="61">
                  <c:v>58.555273837895264</c:v>
                </c:pt>
                <c:pt idx="62">
                  <c:v>51.314521021051256</c:v>
                </c:pt>
                <c:pt idx="63">
                  <c:v>58.782565647417314</c:v>
                </c:pt>
                <c:pt idx="64">
                  <c:v>42.289242371862258</c:v>
                </c:pt>
                <c:pt idx="65">
                  <c:v>105.00119116773435</c:v>
                </c:pt>
                <c:pt idx="66">
                  <c:v>92.549770575078469</c:v>
                </c:pt>
                <c:pt idx="67">
                  <c:v>78.257396233539183</c:v>
                </c:pt>
                <c:pt idx="68">
                  <c:v>74.156186808426739</c:v>
                </c:pt>
                <c:pt idx="69">
                  <c:v>109.18122583417259</c:v>
                </c:pt>
                <c:pt idx="70">
                  <c:v>123.05811653151784</c:v>
                </c:pt>
                <c:pt idx="71">
                  <c:v>61.452502089208842</c:v>
                </c:pt>
                <c:pt idx="72">
                  <c:v>80.022747499376777</c:v>
                </c:pt>
                <c:pt idx="73">
                  <c:v>109.10022999469989</c:v>
                </c:pt>
                <c:pt idx="74">
                  <c:v>97.034118113605047</c:v>
                </c:pt>
                <c:pt idx="75">
                  <c:v>50.347691912856895</c:v>
                </c:pt>
                <c:pt idx="76">
                  <c:v>92.52183544671243</c:v>
                </c:pt>
                <c:pt idx="77">
                  <c:v>113.60180538544651</c:v>
                </c:pt>
                <c:pt idx="78">
                  <c:v>115.86397201822064</c:v>
                </c:pt>
                <c:pt idx="79">
                  <c:v>94.737004554355636</c:v>
                </c:pt>
                <c:pt idx="80">
                  <c:v>59.005169473915707</c:v>
                </c:pt>
                <c:pt idx="81">
                  <c:v>119.28373739951034</c:v>
                </c:pt>
                <c:pt idx="82">
                  <c:v>67.608061666216969</c:v>
                </c:pt>
                <c:pt idx="83">
                  <c:v>122.44721396750002</c:v>
                </c:pt>
                <c:pt idx="84">
                  <c:v>151.87554202428922</c:v>
                </c:pt>
                <c:pt idx="85">
                  <c:v>108.06909870117683</c:v>
                </c:pt>
                <c:pt idx="86">
                  <c:v>133.95991959598783</c:v>
                </c:pt>
                <c:pt idx="87">
                  <c:v>67.18705232155844</c:v>
                </c:pt>
                <c:pt idx="88">
                  <c:v>115.86535288670235</c:v>
                </c:pt>
                <c:pt idx="89">
                  <c:v>104.40957864859142</c:v>
                </c:pt>
                <c:pt idx="90">
                  <c:v>108.50364049691804</c:v>
                </c:pt>
                <c:pt idx="91">
                  <c:v>88.728462252473619</c:v>
                </c:pt>
                <c:pt idx="92">
                  <c:v>100.78680538087382</c:v>
                </c:pt>
                <c:pt idx="93">
                  <c:v>89.607923768896171</c:v>
                </c:pt>
                <c:pt idx="94">
                  <c:v>108.89306685049243</c:v>
                </c:pt>
                <c:pt idx="95">
                  <c:v>111.98370437212768</c:v>
                </c:pt>
                <c:pt idx="96">
                  <c:v>113.29739660907929</c:v>
                </c:pt>
                <c:pt idx="97">
                  <c:v>119.36352101552856</c:v>
                </c:pt>
                <c:pt idx="98">
                  <c:v>145.2142216456632</c:v>
                </c:pt>
                <c:pt idx="99">
                  <c:v>126.77495868471759</c:v>
                </c:pt>
                <c:pt idx="100">
                  <c:v>120.95197415551743</c:v>
                </c:pt>
                <c:pt idx="101">
                  <c:v>145.43376564757958</c:v>
                </c:pt>
                <c:pt idx="102">
                  <c:v>130.76945417942395</c:v>
                </c:pt>
                <c:pt idx="103">
                  <c:v>178.9543522017704</c:v>
                </c:pt>
                <c:pt idx="104">
                  <c:v>161.87977039849449</c:v>
                </c:pt>
                <c:pt idx="105">
                  <c:v>151.26893319766106</c:v>
                </c:pt>
                <c:pt idx="106">
                  <c:v>162.82595037711141</c:v>
                </c:pt>
                <c:pt idx="107">
                  <c:v>165.68862367468822</c:v>
                </c:pt>
                <c:pt idx="108">
                  <c:v>203.24313057343451</c:v>
                </c:pt>
                <c:pt idx="109">
                  <c:v>187.05496535801598</c:v>
                </c:pt>
                <c:pt idx="110">
                  <c:v>204.21192484710718</c:v>
                </c:pt>
                <c:pt idx="111">
                  <c:v>232.15990231762319</c:v>
                </c:pt>
                <c:pt idx="112">
                  <c:v>232.18860940525965</c:v>
                </c:pt>
                <c:pt idx="113">
                  <c:v>294.33080116944376</c:v>
                </c:pt>
                <c:pt idx="114">
                  <c:v>184.45560468201305</c:v>
                </c:pt>
                <c:pt idx="115">
                  <c:v>166.29425779225321</c:v>
                </c:pt>
                <c:pt idx="116">
                  <c:v>216.3438704595126</c:v>
                </c:pt>
                <c:pt idx="117">
                  <c:v>213.63307402820823</c:v>
                </c:pt>
                <c:pt idx="118">
                  <c:v>224.93596936419323</c:v>
                </c:pt>
                <c:pt idx="119">
                  <c:v>204.05504229246108</c:v>
                </c:pt>
                <c:pt idx="120">
                  <c:v>213.63307402820823</c:v>
                </c:pt>
                <c:pt idx="121">
                  <c:v>226.23715500174413</c:v>
                </c:pt>
                <c:pt idx="122">
                  <c:v>235.17869819307066</c:v>
                </c:pt>
                <c:pt idx="123">
                  <c:v>221.35261540629656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291-4FD1-9753-339B2170F4CB}"/>
            </c:ext>
          </c:extLst>
        </c:ser>
        <c:ser>
          <c:idx val="1"/>
          <c:order val="1"/>
          <c:tx>
            <c:strRef>
              <c:f>'SVN-CV-45'!$V$8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291-4FD1-9753-339B2170F4CB}"/>
            </c:ext>
          </c:extLst>
        </c:ser>
        <c:ser>
          <c:idx val="2"/>
          <c:order val="2"/>
          <c:tx>
            <c:strRef>
              <c:f>'SVN-CV-45'!$W$8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'SVN-CV-45'!$B$9:$B$119</c:f>
              <c:numCache>
                <c:formatCode>dd/mm/yyyy</c:formatCode>
                <c:ptCount val="111"/>
                <c:pt idx="0">
                  <c:v>45842</c:v>
                </c:pt>
                <c:pt idx="1">
                  <c:v>45843</c:v>
                </c:pt>
                <c:pt idx="2">
                  <c:v>45843</c:v>
                </c:pt>
                <c:pt idx="3">
                  <c:v>45845</c:v>
                </c:pt>
                <c:pt idx="4">
                  <c:v>45845</c:v>
                </c:pt>
                <c:pt idx="5">
                  <c:v>45846</c:v>
                </c:pt>
                <c:pt idx="6">
                  <c:v>45846</c:v>
                </c:pt>
                <c:pt idx="7">
                  <c:v>45847</c:v>
                </c:pt>
                <c:pt idx="8">
                  <c:v>45847</c:v>
                </c:pt>
                <c:pt idx="9">
                  <c:v>45848</c:v>
                </c:pt>
                <c:pt idx="10">
                  <c:v>45848</c:v>
                </c:pt>
                <c:pt idx="11">
                  <c:v>45849</c:v>
                </c:pt>
                <c:pt idx="12">
                  <c:v>45849</c:v>
                </c:pt>
                <c:pt idx="13">
                  <c:v>45850</c:v>
                </c:pt>
                <c:pt idx="14">
                  <c:v>45850</c:v>
                </c:pt>
                <c:pt idx="15">
                  <c:v>45852</c:v>
                </c:pt>
                <c:pt idx="16">
                  <c:v>45852</c:v>
                </c:pt>
                <c:pt idx="17">
                  <c:v>45853</c:v>
                </c:pt>
                <c:pt idx="18">
                  <c:v>45853</c:v>
                </c:pt>
                <c:pt idx="19">
                  <c:v>45854</c:v>
                </c:pt>
                <c:pt idx="20">
                  <c:v>45854</c:v>
                </c:pt>
                <c:pt idx="21">
                  <c:v>45855</c:v>
                </c:pt>
                <c:pt idx="22">
                  <c:v>45855</c:v>
                </c:pt>
                <c:pt idx="23">
                  <c:v>45856</c:v>
                </c:pt>
                <c:pt idx="24">
                  <c:v>45856</c:v>
                </c:pt>
                <c:pt idx="25">
                  <c:v>45857</c:v>
                </c:pt>
                <c:pt idx="26">
                  <c:v>45859</c:v>
                </c:pt>
                <c:pt idx="27">
                  <c:v>45859</c:v>
                </c:pt>
                <c:pt idx="28">
                  <c:v>45860</c:v>
                </c:pt>
                <c:pt idx="29">
                  <c:v>45860</c:v>
                </c:pt>
                <c:pt idx="30">
                  <c:v>45861</c:v>
                </c:pt>
                <c:pt idx="31">
                  <c:v>45861</c:v>
                </c:pt>
                <c:pt idx="32">
                  <c:v>45862</c:v>
                </c:pt>
                <c:pt idx="33">
                  <c:v>45862</c:v>
                </c:pt>
                <c:pt idx="34">
                  <c:v>45863</c:v>
                </c:pt>
                <c:pt idx="35">
                  <c:v>45863</c:v>
                </c:pt>
                <c:pt idx="36">
                  <c:v>45864</c:v>
                </c:pt>
                <c:pt idx="37">
                  <c:v>45864</c:v>
                </c:pt>
                <c:pt idx="38">
                  <c:v>45866</c:v>
                </c:pt>
                <c:pt idx="39">
                  <c:v>45866</c:v>
                </c:pt>
                <c:pt idx="40">
                  <c:v>45867</c:v>
                </c:pt>
                <c:pt idx="41">
                  <c:v>45867</c:v>
                </c:pt>
                <c:pt idx="42">
                  <c:v>45868</c:v>
                </c:pt>
                <c:pt idx="43">
                  <c:v>45868</c:v>
                </c:pt>
                <c:pt idx="44">
                  <c:v>45869</c:v>
                </c:pt>
                <c:pt idx="45">
                  <c:v>45869</c:v>
                </c:pt>
                <c:pt idx="46">
                  <c:v>45870</c:v>
                </c:pt>
                <c:pt idx="47">
                  <c:v>45870</c:v>
                </c:pt>
                <c:pt idx="48">
                  <c:v>45871</c:v>
                </c:pt>
                <c:pt idx="49">
                  <c:v>45873</c:v>
                </c:pt>
                <c:pt idx="50">
                  <c:v>45873</c:v>
                </c:pt>
                <c:pt idx="51">
                  <c:v>45874</c:v>
                </c:pt>
                <c:pt idx="52">
                  <c:v>45874</c:v>
                </c:pt>
                <c:pt idx="53">
                  <c:v>45875</c:v>
                </c:pt>
                <c:pt idx="54">
                  <c:v>45875</c:v>
                </c:pt>
                <c:pt idx="55">
                  <c:v>45876</c:v>
                </c:pt>
                <c:pt idx="56">
                  <c:v>45876</c:v>
                </c:pt>
                <c:pt idx="57">
                  <c:v>45877</c:v>
                </c:pt>
                <c:pt idx="58">
                  <c:v>45877</c:v>
                </c:pt>
                <c:pt idx="59">
                  <c:v>45878</c:v>
                </c:pt>
                <c:pt idx="60">
                  <c:v>45879</c:v>
                </c:pt>
                <c:pt idx="61">
                  <c:v>45880</c:v>
                </c:pt>
                <c:pt idx="62">
                  <c:v>45880</c:v>
                </c:pt>
                <c:pt idx="63">
                  <c:v>45881</c:v>
                </c:pt>
                <c:pt idx="64">
                  <c:v>45881</c:v>
                </c:pt>
                <c:pt idx="65">
                  <c:v>45882</c:v>
                </c:pt>
                <c:pt idx="66">
                  <c:v>45882</c:v>
                </c:pt>
                <c:pt idx="67">
                  <c:v>45883</c:v>
                </c:pt>
                <c:pt idx="68">
                  <c:v>45883</c:v>
                </c:pt>
                <c:pt idx="69">
                  <c:v>45884</c:v>
                </c:pt>
                <c:pt idx="70">
                  <c:v>45884</c:v>
                </c:pt>
                <c:pt idx="71">
                  <c:v>45885</c:v>
                </c:pt>
                <c:pt idx="72">
                  <c:v>45885</c:v>
                </c:pt>
                <c:pt idx="73">
                  <c:v>45887</c:v>
                </c:pt>
                <c:pt idx="74">
                  <c:v>45887</c:v>
                </c:pt>
                <c:pt idx="75">
                  <c:v>45888</c:v>
                </c:pt>
                <c:pt idx="76">
                  <c:v>45888</c:v>
                </c:pt>
                <c:pt idx="77">
                  <c:v>45889</c:v>
                </c:pt>
                <c:pt idx="78">
                  <c:v>45889</c:v>
                </c:pt>
                <c:pt idx="79">
                  <c:v>45890</c:v>
                </c:pt>
                <c:pt idx="80">
                  <c:v>45890</c:v>
                </c:pt>
                <c:pt idx="81">
                  <c:v>45891</c:v>
                </c:pt>
                <c:pt idx="82">
                  <c:v>45891</c:v>
                </c:pt>
                <c:pt idx="83">
                  <c:v>45892</c:v>
                </c:pt>
                <c:pt idx="84">
                  <c:v>45892</c:v>
                </c:pt>
                <c:pt idx="85">
                  <c:v>45894</c:v>
                </c:pt>
                <c:pt idx="86">
                  <c:v>45894</c:v>
                </c:pt>
                <c:pt idx="87">
                  <c:v>45895</c:v>
                </c:pt>
                <c:pt idx="88">
                  <c:v>45895</c:v>
                </c:pt>
                <c:pt idx="89">
                  <c:v>45896</c:v>
                </c:pt>
                <c:pt idx="90">
                  <c:v>45896</c:v>
                </c:pt>
                <c:pt idx="91">
                  <c:v>45897</c:v>
                </c:pt>
                <c:pt idx="92">
                  <c:v>45897</c:v>
                </c:pt>
                <c:pt idx="93">
                  <c:v>45898</c:v>
                </c:pt>
                <c:pt idx="94">
                  <c:v>45898</c:v>
                </c:pt>
                <c:pt idx="95">
                  <c:v>45899</c:v>
                </c:pt>
                <c:pt idx="96">
                  <c:v>45899</c:v>
                </c:pt>
                <c:pt idx="97">
                  <c:v>45901</c:v>
                </c:pt>
                <c:pt idx="98">
                  <c:v>45901</c:v>
                </c:pt>
                <c:pt idx="99">
                  <c:v>45902</c:v>
                </c:pt>
                <c:pt idx="100">
                  <c:v>45902</c:v>
                </c:pt>
                <c:pt idx="101">
                  <c:v>45903</c:v>
                </c:pt>
                <c:pt idx="102">
                  <c:v>45903</c:v>
                </c:pt>
                <c:pt idx="103">
                  <c:v>45904</c:v>
                </c:pt>
                <c:pt idx="104">
                  <c:v>45904</c:v>
                </c:pt>
                <c:pt idx="105">
                  <c:v>45905</c:v>
                </c:pt>
                <c:pt idx="106">
                  <c:v>45905</c:v>
                </c:pt>
                <c:pt idx="107">
                  <c:v>45906</c:v>
                </c:pt>
                <c:pt idx="108">
                  <c:v>45906</c:v>
                </c:pt>
                <c:pt idx="109">
                  <c:v>45908</c:v>
                </c:pt>
                <c:pt idx="110">
                  <c:v>45908</c:v>
                </c:pt>
              </c:numCache>
            </c:numRef>
          </c:xVal>
          <c:yVal>
            <c:numRef>
              <c:f>'SVN-CV-45'!$W$9:$W$121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291-4FD1-9753-339B2170F4CB}"/>
            </c:ext>
          </c:extLst>
        </c:ser>
        <c:axId val="497881856"/>
        <c:axId val="497884160"/>
      </c:scatterChart>
      <c:valAx>
        <c:axId val="4978818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884160"/>
        <c:crosses val="autoZero"/>
        <c:crossBetween val="midCat"/>
      </c:valAx>
      <c:valAx>
        <c:axId val="4978841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8818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'SVN-CV-46'!$H$9:$H$120</c:f>
              <c:numCache>
                <c:formatCode>0</c:formatCode>
                <c:ptCount val="112"/>
                <c:pt idx="1">
                  <c:v>8.399999999994634</c:v>
                </c:pt>
                <c:pt idx="2">
                  <c:v>8.7999999999937017</c:v>
                </c:pt>
                <c:pt idx="3">
                  <c:v>5.3999999999945203</c:v>
                </c:pt>
                <c:pt idx="4">
                  <c:v>-22.400000000004638</c:v>
                </c:pt>
                <c:pt idx="5">
                  <c:v>-6.5000000000026148</c:v>
                </c:pt>
                <c:pt idx="6">
                  <c:v>-4.1000000000082082</c:v>
                </c:pt>
                <c:pt idx="7">
                  <c:v>4.3000000000006366</c:v>
                </c:pt>
                <c:pt idx="8">
                  <c:v>3.5000000000025011</c:v>
                </c:pt>
                <c:pt idx="9">
                  <c:v>9.3999999999994088</c:v>
                </c:pt>
                <c:pt idx="10">
                  <c:v>-19.999999999996021</c:v>
                </c:pt>
                <c:pt idx="11">
                  <c:v>4.199999999997317</c:v>
                </c:pt>
                <c:pt idx="12">
                  <c:v>-42.29999999999734</c:v>
                </c:pt>
                <c:pt idx="13">
                  <c:v>3.0000000000001137</c:v>
                </c:pt>
                <c:pt idx="14">
                  <c:v>-19.400000000004525</c:v>
                </c:pt>
                <c:pt idx="15">
                  <c:v>10.89999999999236</c:v>
                </c:pt>
                <c:pt idx="16">
                  <c:v>22.999999999996135</c:v>
                </c:pt>
                <c:pt idx="17">
                  <c:v>-3.6999999999949296</c:v>
                </c:pt>
                <c:pt idx="18">
                  <c:v>-5.49999999999784</c:v>
                </c:pt>
                <c:pt idx="19">
                  <c:v>20.799999999994156</c:v>
                </c:pt>
                <c:pt idx="20">
                  <c:v>-1.5000000000071623</c:v>
                </c:pt>
                <c:pt idx="21">
                  <c:v>-14.70000000000482</c:v>
                </c:pt>
                <c:pt idx="22">
                  <c:v>11.700000000004707</c:v>
                </c:pt>
                <c:pt idx="23">
                  <c:v>0.19999999999242846</c:v>
                </c:pt>
                <c:pt idx="24">
                  <c:v>-2.3999999999944066</c:v>
                </c:pt>
                <c:pt idx="25">
                  <c:v>-1.5000000000071623</c:v>
                </c:pt>
                <c:pt idx="26">
                  <c:v>-9.9000000000017963</c:v>
                </c:pt>
                <c:pt idx="27">
                  <c:v>-22.300000000001319</c:v>
                </c:pt>
                <c:pt idx="28">
                  <c:v>9.2999999999960892</c:v>
                </c:pt>
                <c:pt idx="29">
                  <c:v>-22.999999999996135</c:v>
                </c:pt>
                <c:pt idx="30">
                  <c:v>21.000000000000796</c:v>
                </c:pt>
                <c:pt idx="31">
                  <c:v>9.3999999999994088</c:v>
                </c:pt>
                <c:pt idx="32">
                  <c:v>-6.2999999999959755</c:v>
                </c:pt>
                <c:pt idx="33">
                  <c:v>2.7000000000043656</c:v>
                </c:pt>
                <c:pt idx="34">
                  <c:v>5.3000000000054115</c:v>
                </c:pt>
                <c:pt idx="35">
                  <c:v>-22.800000000003706</c:v>
                </c:pt>
                <c:pt idx="36">
                  <c:v>6.9000000000016826</c:v>
                </c:pt>
                <c:pt idx="37">
                  <c:v>-7.9999999999955662</c:v>
                </c:pt>
                <c:pt idx="38">
                  <c:v>5.7000000000044793</c:v>
                </c:pt>
                <c:pt idx="39">
                  <c:v>-24.000000000000909</c:v>
                </c:pt>
                <c:pt idx="40">
                  <c:v>9.7999999999984766</c:v>
                </c:pt>
                <c:pt idx="41">
                  <c:v>-23.700000000005161</c:v>
                </c:pt>
                <c:pt idx="42">
                  <c:v>14.799999999993929</c:v>
                </c:pt>
                <c:pt idx="43">
                  <c:v>7.6999999999998181</c:v>
                </c:pt>
                <c:pt idx="44">
                  <c:v>16.49999999999352</c:v>
                </c:pt>
                <c:pt idx="45">
                  <c:v>-10.99999999999568</c:v>
                </c:pt>
                <c:pt idx="46">
                  <c:v>-14.499999999998181</c:v>
                </c:pt>
                <c:pt idx="47">
                  <c:v>-14.300000000005753</c:v>
                </c:pt>
                <c:pt idx="48">
                  <c:v>9.7999999999984766</c:v>
                </c:pt>
                <c:pt idx="49">
                  <c:v>2.0999999999986585</c:v>
                </c:pt>
                <c:pt idx="50">
                  <c:v>11.299999999991428</c:v>
                </c:pt>
                <c:pt idx="51">
                  <c:v>12.199999999992883</c:v>
                </c:pt>
                <c:pt idx="52">
                  <c:v>6.9000000000016826</c:v>
                </c:pt>
                <c:pt idx="53">
                  <c:v>21.000000000000796</c:v>
                </c:pt>
                <c:pt idx="54">
                  <c:v>-0.50000000000238742</c:v>
                </c:pt>
                <c:pt idx="55">
                  <c:v>9.5999999999918373</c:v>
                </c:pt>
                <c:pt idx="56">
                  <c:v>14.200000000002433</c:v>
                </c:pt>
                <c:pt idx="57">
                  <c:v>-14.300000000005753</c:v>
                </c:pt>
                <c:pt idx="58">
                  <c:v>6.5999999999917236</c:v>
                </c:pt>
                <c:pt idx="59">
                  <c:v>-13.900000000006685</c:v>
                </c:pt>
                <c:pt idx="60">
                  <c:v>2.4999999999977263</c:v>
                </c:pt>
                <c:pt idx="61">
                  <c:v>-12.299999999996203</c:v>
                </c:pt>
                <c:pt idx="62">
                  <c:v>10.800000000003251</c:v>
                </c:pt>
                <c:pt idx="63">
                  <c:v>-1.4000000000038426</c:v>
                </c:pt>
                <c:pt idx="64">
                  <c:v>5.49999999999784</c:v>
                </c:pt>
                <c:pt idx="65">
                  <c:v>-10.599999999996612</c:v>
                </c:pt>
                <c:pt idx="66">
                  <c:v>6.1999999999926558</c:v>
                </c:pt>
                <c:pt idx="67">
                  <c:v>-13.800000000003365</c:v>
                </c:pt>
                <c:pt idx="68">
                  <c:v>14.299999999991542</c:v>
                </c:pt>
                <c:pt idx="69">
                  <c:v>6.7999999999983629</c:v>
                </c:pt>
                <c:pt idx="70">
                  <c:v>9.7999999999984766</c:v>
                </c:pt>
                <c:pt idx="71">
                  <c:v>1.0000000000047748</c:v>
                </c:pt>
                <c:pt idx="72">
                  <c:v>-14.399999999994861</c:v>
                </c:pt>
                <c:pt idx="73">
                  <c:v>-5.2000000000020918</c:v>
                </c:pt>
                <c:pt idx="74">
                  <c:v>0.39999999999906777</c:v>
                </c:pt>
                <c:pt idx="75">
                  <c:v>-31.30000000000166</c:v>
                </c:pt>
                <c:pt idx="76">
                  <c:v>7.6999999999998181</c:v>
                </c:pt>
                <c:pt idx="77">
                  <c:v>-4.5999999999963848</c:v>
                </c:pt>
                <c:pt idx="78">
                  <c:v>8.6000000000012733</c:v>
                </c:pt>
                <c:pt idx="79">
                  <c:v>7.6999999999998181</c:v>
                </c:pt>
                <c:pt idx="80">
                  <c:v>14.299999999991542</c:v>
                </c:pt>
                <c:pt idx="81">
                  <c:v>1.9999999999953388</c:v>
                </c:pt>
                <c:pt idx="82">
                  <c:v>10.599999999996612</c:v>
                </c:pt>
                <c:pt idx="83">
                  <c:v>-1.6999999999995907</c:v>
                </c:pt>
                <c:pt idx="84">
                  <c:v>-20.399999999995089</c:v>
                </c:pt>
                <c:pt idx="85">
                  <c:v>4.4999999999930651</c:v>
                </c:pt>
                <c:pt idx="86">
                  <c:v>-20.30000000000598</c:v>
                </c:pt>
                <c:pt idx="87">
                  <c:v>7.4999999999931788</c:v>
                </c:pt>
                <c:pt idx="88">
                  <c:v>-31.099999999995021</c:v>
                </c:pt>
                <c:pt idx="89">
                  <c:v>-1.300000000000523</c:v>
                </c:pt>
                <c:pt idx="90">
                  <c:v>-10.300000000000864</c:v>
                </c:pt>
                <c:pt idx="91">
                  <c:v>-4.199999999997317</c:v>
                </c:pt>
                <c:pt idx="92">
                  <c:v>7.099999999994111</c:v>
                </c:pt>
                <c:pt idx="93">
                  <c:v>3.1000000000034333</c:v>
                </c:pt>
                <c:pt idx="94">
                  <c:v>0.19999999999242846</c:v>
                </c:pt>
                <c:pt idx="95">
                  <c:v>9.5999999999918373</c:v>
                </c:pt>
                <c:pt idx="96">
                  <c:v>9.3999999999994088</c:v>
                </c:pt>
                <c:pt idx="97">
                  <c:v>10.599999999996612</c:v>
                </c:pt>
                <c:pt idx="98">
                  <c:v>7.1999999999974307</c:v>
                </c:pt>
                <c:pt idx="99">
                  <c:v>6.3999999999992951</c:v>
                </c:pt>
                <c:pt idx="100">
                  <c:v>7.40000000000407</c:v>
                </c:pt>
                <c:pt idx="101">
                  <c:v>7.9999999999955662</c:v>
                </c:pt>
                <c:pt idx="102">
                  <c:v>1.6999999999995907</c:v>
                </c:pt>
                <c:pt idx="103">
                  <c:v>3.5999999999916099</c:v>
                </c:pt>
                <c:pt idx="104">
                  <c:v>17.799999999994043</c:v>
                </c:pt>
                <c:pt idx="105">
                  <c:v>-42.29999999999734</c:v>
                </c:pt>
                <c:pt idx="106">
                  <c:v>13.300000000000978</c:v>
                </c:pt>
                <c:pt idx="107">
                  <c:v>7.8000000000031378</c:v>
                </c:pt>
                <c:pt idx="108">
                  <c:v>-26.300000000006207</c:v>
                </c:pt>
                <c:pt idx="109">
                  <c:v>15.900000000002024</c:v>
                </c:pt>
                <c:pt idx="110">
                  <c:v>-32.399999999995543</c:v>
                </c:pt>
                <c:pt idx="111">
                  <c:v>-1.90000000000623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9EA-42B7-BC65-EEF1E323FABF}"/>
            </c:ext>
          </c:extLst>
        </c:ser>
        <c:ser>
          <c:idx val="1"/>
          <c:order val="1"/>
          <c:tx>
            <c:strRef>
              <c:f>'SVN-CV-46'!$V$8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9EA-42B7-BC65-EEF1E323FABF}"/>
            </c:ext>
          </c:extLst>
        </c:ser>
        <c:ser>
          <c:idx val="2"/>
          <c:order val="2"/>
          <c:tx>
            <c:strRef>
              <c:f>'SVN-CV-46'!$W$8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9EA-42B7-BC65-EEF1E323FABF}"/>
            </c:ext>
          </c:extLst>
        </c:ser>
        <c:axId val="498284416"/>
        <c:axId val="498295168"/>
      </c:scatterChart>
      <c:valAx>
        <c:axId val="4982844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295168"/>
        <c:crosses val="autoZero"/>
        <c:crossBetween val="midCat"/>
      </c:valAx>
      <c:valAx>
        <c:axId val="49829516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28441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'SVN-CV-46'!$D$9:$D$187</c:f>
              <c:numCache>
                <c:formatCode>0</c:formatCode>
                <c:ptCount val="179"/>
                <c:pt idx="1">
                  <c:v>4.5999999856576324</c:v>
                </c:pt>
                <c:pt idx="2">
                  <c:v>9.4999999855645001</c:v>
                </c:pt>
                <c:pt idx="3">
                  <c:v>9.0999999665655196</c:v>
                </c:pt>
                <c:pt idx="4">
                  <c:v>6.6999999689869583</c:v>
                </c:pt>
                <c:pt idx="5">
                  <c:v>3.599999996367842</c:v>
                </c:pt>
                <c:pt idx="6">
                  <c:v>2.3999999975785613</c:v>
                </c:pt>
                <c:pt idx="7">
                  <c:v>9.0999999665655196</c:v>
                </c:pt>
                <c:pt idx="8">
                  <c:v>13.800000015180558</c:v>
                </c:pt>
                <c:pt idx="9">
                  <c:v>17.300000006798655</c:v>
                </c:pt>
                <c:pt idx="10">
                  <c:v>9.0999999665655196</c:v>
                </c:pt>
                <c:pt idx="11">
                  <c:v>11.899999983143061</c:v>
                </c:pt>
                <c:pt idx="12">
                  <c:v>14.499999990221113</c:v>
                </c:pt>
                <c:pt idx="13">
                  <c:v>17.300000006798655</c:v>
                </c:pt>
                <c:pt idx="14">
                  <c:v>8.0999999772757292</c:v>
                </c:pt>
                <c:pt idx="15">
                  <c:v>7.6000000117346644</c:v>
                </c:pt>
                <c:pt idx="16">
                  <c:v>18.600000010337681</c:v>
                </c:pt>
                <c:pt idx="17">
                  <c:v>17.60000002104789</c:v>
                </c:pt>
                <c:pt idx="18">
                  <c:v>10.899999993853271</c:v>
                </c:pt>
                <c:pt idx="19">
                  <c:v>9.4999999855645001</c:v>
                </c:pt>
                <c:pt idx="20">
                  <c:v>-4.0000000153668225</c:v>
                </c:pt>
                <c:pt idx="21">
                  <c:v>9.0999999665655196</c:v>
                </c:pt>
                <c:pt idx="22">
                  <c:v>18.899999966379255</c:v>
                </c:pt>
                <c:pt idx="23">
                  <c:v>15.599999984260648</c:v>
                </c:pt>
                <c:pt idx="24">
                  <c:v>15.000000013969839</c:v>
                </c:pt>
                <c:pt idx="25">
                  <c:v>-4.0000000153668225</c:v>
                </c:pt>
                <c:pt idx="26">
                  <c:v>13.700000010430813</c:v>
                </c:pt>
                <c:pt idx="27">
                  <c:v>23.099999991245568</c:v>
                </c:pt>
                <c:pt idx="28">
                  <c:v>13.999999966472387</c:v>
                </c:pt>
                <c:pt idx="29">
                  <c:v>26.200000022072345</c:v>
                </c:pt>
                <c:pt idx="30">
                  <c:v>27.200000011362135</c:v>
                </c:pt>
                <c:pt idx="31">
                  <c:v>28.699999966192991</c:v>
                </c:pt>
                <c:pt idx="32">
                  <c:v>26.299999968614429</c:v>
                </c:pt>
                <c:pt idx="33">
                  <c:v>34.400000004097819</c:v>
                </c:pt>
                <c:pt idx="34">
                  <c:v>21.699999982956797</c:v>
                </c:pt>
                <c:pt idx="35">
                  <c:v>38.899999985005707</c:v>
                </c:pt>
                <c:pt idx="36">
                  <c:v>22.999999986495823</c:v>
                </c:pt>
                <c:pt idx="37">
                  <c:v>22.699999972246587</c:v>
                </c:pt>
                <c:pt idx="38">
                  <c:v>16.40000002225861</c:v>
                </c:pt>
                <c:pt idx="39">
                  <c:v>27.000000001862645</c:v>
                </c:pt>
                <c:pt idx="40">
                  <c:v>26.799999992363155</c:v>
                </c:pt>
                <c:pt idx="41">
                  <c:v>34.099999989848584</c:v>
                </c:pt>
                <c:pt idx="42">
                  <c:v>26.599999982863665</c:v>
                </c:pt>
                <c:pt idx="43">
                  <c:v>32.599999976810068</c:v>
                </c:pt>
                <c:pt idx="44">
                  <c:v>39.600000018253922</c:v>
                </c:pt>
                <c:pt idx="45">
                  <c:v>34.099999989848584</c:v>
                </c:pt>
                <c:pt idx="46">
                  <c:v>31.000000017229468</c:v>
                </c:pt>
                <c:pt idx="47">
                  <c:v>55.200000002514571</c:v>
                </c:pt>
                <c:pt idx="48">
                  <c:v>26.69999998761341</c:v>
                </c:pt>
                <c:pt idx="49">
                  <c:v>41.199999977834523</c:v>
                </c:pt>
                <c:pt idx="50">
                  <c:v>35.069999983534217</c:v>
                </c:pt>
                <c:pt idx="51">
                  <c:v>37.399999971967191</c:v>
                </c:pt>
                <c:pt idx="52">
                  <c:v>39.999999979045242</c:v>
                </c:pt>
                <c:pt idx="53">
                  <c:v>41.499999992083758</c:v>
                </c:pt>
                <c:pt idx="54">
                  <c:v>-17.099999997299165</c:v>
                </c:pt>
                <c:pt idx="55">
                  <c:v>18.099999986588955</c:v>
                </c:pt>
                <c:pt idx="56">
                  <c:v>17.300000006798655</c:v>
                </c:pt>
                <c:pt idx="57">
                  <c:v>23.300000000745058</c:v>
                </c:pt>
                <c:pt idx="58">
                  <c:v>21.000000007916242</c:v>
                </c:pt>
                <c:pt idx="59">
                  <c:v>0.89999998454004526</c:v>
                </c:pt>
                <c:pt idx="60">
                  <c:v>36.19999997317791</c:v>
                </c:pt>
                <c:pt idx="61">
                  <c:v>36.000000021886081</c:v>
                </c:pt>
                <c:pt idx="62">
                  <c:v>23.300000000745058</c:v>
                </c:pt>
                <c:pt idx="63">
                  <c:v>28.899999975692481</c:v>
                </c:pt>
                <c:pt idx="64">
                  <c:v>35.39999999338761</c:v>
                </c:pt>
                <c:pt idx="65">
                  <c:v>37.399999971967191</c:v>
                </c:pt>
                <c:pt idx="66">
                  <c:v>44.599999964702874</c:v>
                </c:pt>
                <c:pt idx="67">
                  <c:v>32.200000016018748</c:v>
                </c:pt>
                <c:pt idx="68">
                  <c:v>38.899999985005707</c:v>
                </c:pt>
                <c:pt idx="69">
                  <c:v>36.800000001676381</c:v>
                </c:pt>
                <c:pt idx="70">
                  <c:v>26.799999992363155</c:v>
                </c:pt>
                <c:pt idx="71">
                  <c:v>37.599999981466681</c:v>
                </c:pt>
                <c:pt idx="72">
                  <c:v>43.30000001937151</c:v>
                </c:pt>
                <c:pt idx="73">
                  <c:v>50.400000007357448</c:v>
                </c:pt>
                <c:pt idx="74">
                  <c:v>36.299999977927655</c:v>
                </c:pt>
                <c:pt idx="75">
                  <c:v>16.899999987799674</c:v>
                </c:pt>
                <c:pt idx="76">
                  <c:v>43.000000005122274</c:v>
                </c:pt>
                <c:pt idx="77">
                  <c:v>24.399999994784594</c:v>
                </c:pt>
                <c:pt idx="78">
                  <c:v>38.999999989755452</c:v>
                </c:pt>
                <c:pt idx="79">
                  <c:v>28.500000014901161</c:v>
                </c:pt>
                <c:pt idx="80">
                  <c:v>39.199999999254942</c:v>
                </c:pt>
                <c:pt idx="81">
                  <c:v>12.300000002142042</c:v>
                </c:pt>
                <c:pt idx="82">
                  <c:v>41.599999996833503</c:v>
                </c:pt>
                <c:pt idx="83">
                  <c:v>40.700000012293458</c:v>
                </c:pt>
                <c:pt idx="84">
                  <c:v>40.399999998044223</c:v>
                </c:pt>
                <c:pt idx="85">
                  <c:v>20.599999988917261</c:v>
                </c:pt>
                <c:pt idx="86">
                  <c:v>35.39999999338761</c:v>
                </c:pt>
                <c:pt idx="87">
                  <c:v>22.400000016205013</c:v>
                </c:pt>
                <c:pt idx="88">
                  <c:v>43.200000014621764</c:v>
                </c:pt>
                <c:pt idx="89">
                  <c:v>37.799999990966171</c:v>
                </c:pt>
                <c:pt idx="90">
                  <c:v>49.400000018067658</c:v>
                </c:pt>
                <c:pt idx="91">
                  <c:v>41.099999973084778</c:v>
                </c:pt>
                <c:pt idx="92">
                  <c:v>47.299999976530671</c:v>
                </c:pt>
                <c:pt idx="93">
                  <c:v>47.499999986030161</c:v>
                </c:pt>
                <c:pt idx="94">
                  <c:v>42.699999990873039</c:v>
                </c:pt>
                <c:pt idx="95">
                  <c:v>47.699999995529652</c:v>
                </c:pt>
                <c:pt idx="96">
                  <c:v>48.200000019278377</c:v>
                </c:pt>
                <c:pt idx="97">
                  <c:v>46.800000010989606</c:v>
                </c:pt>
                <c:pt idx="98">
                  <c:v>40.600000007543713</c:v>
                </c:pt>
                <c:pt idx="99">
                  <c:v>40.800000017043203</c:v>
                </c:pt>
                <c:pt idx="100">
                  <c:v>35.700000007636845</c:v>
                </c:pt>
                <c:pt idx="101">
                  <c:v>33.400000014808029</c:v>
                </c:pt>
                <c:pt idx="102">
                  <c:v>43.699999980162829</c:v>
                </c:pt>
                <c:pt idx="103">
                  <c:v>47.199999971780926</c:v>
                </c:pt>
                <c:pt idx="104">
                  <c:v>51.500000001396984</c:v>
                </c:pt>
                <c:pt idx="105">
                  <c:v>42.599999986123294</c:v>
                </c:pt>
                <c:pt idx="106">
                  <c:v>48.699999984819442</c:v>
                </c:pt>
                <c:pt idx="107">
                  <c:v>56.299999996554106</c:v>
                </c:pt>
                <c:pt idx="108">
                  <c:v>44.799999974202365</c:v>
                </c:pt>
                <c:pt idx="109">
                  <c:v>31.599999987520278</c:v>
                </c:pt>
                <c:pt idx="110">
                  <c:v>48.399999970570207</c:v>
                </c:pt>
                <c:pt idx="111">
                  <c:v>48.399999970570207</c:v>
                </c:pt>
                <c:pt idx="112">
                  <c:v>44.799999974202365</c:v>
                </c:pt>
                <c:pt idx="113">
                  <c:v>47.399999981280416</c:v>
                </c:pt>
                <c:pt idx="114">
                  <c:v>48.399999970570207</c:v>
                </c:pt>
                <c:pt idx="115">
                  <c:v>48.100000014528632</c:v>
                </c:pt>
                <c:pt idx="116">
                  <c:v>53.0000000144355</c:v>
                </c:pt>
                <c:pt idx="117">
                  <c:v>47.900000005029142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AB8-4491-9563-5F1A9C0C8E8C}"/>
            </c:ext>
          </c:extLst>
        </c:ser>
        <c:ser>
          <c:idx val="1"/>
          <c:order val="1"/>
          <c:tx>
            <c:strRef>
              <c:f>'SVN-CV-46'!$V$8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AB8-4491-9563-5F1A9C0C8E8C}"/>
            </c:ext>
          </c:extLst>
        </c:ser>
        <c:ser>
          <c:idx val="2"/>
          <c:order val="2"/>
          <c:tx>
            <c:strRef>
              <c:f>'SVN-CV-46'!$W$8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AB8-4491-9563-5F1A9C0C8E8C}"/>
            </c:ext>
          </c:extLst>
        </c:ser>
        <c:axId val="498370816"/>
        <c:axId val="498385664"/>
      </c:scatterChart>
      <c:valAx>
        <c:axId val="4983708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385664"/>
        <c:crosses val="autoZero"/>
        <c:crossBetween val="midCat"/>
      </c:valAx>
      <c:valAx>
        <c:axId val="49838566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37081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'SVN-CV-46'!$F$9:$F$120</c:f>
              <c:numCache>
                <c:formatCode>0</c:formatCode>
                <c:ptCount val="112"/>
                <c:pt idx="1">
                  <c:v>34.999999217689037</c:v>
                </c:pt>
                <c:pt idx="2">
                  <c:v>54.999999701976776</c:v>
                </c:pt>
                <c:pt idx="3">
                  <c:v>50.999999977648258</c:v>
                </c:pt>
                <c:pt idx="4">
                  <c:v>18.999999389052391</c:v>
                </c:pt>
                <c:pt idx="5">
                  <c:v>28.699999675154686</c:v>
                </c:pt>
                <c:pt idx="6">
                  <c:v>10.999999940395355</c:v>
                </c:pt>
                <c:pt idx="7">
                  <c:v>53.999999538064003</c:v>
                </c:pt>
                <c:pt idx="8">
                  <c:v>66.999999806284904</c:v>
                </c:pt>
                <c:pt idx="9">
                  <c:v>78.999999910593033</c:v>
                </c:pt>
                <c:pt idx="10">
                  <c:v>19.999999552965164</c:v>
                </c:pt>
                <c:pt idx="11">
                  <c:v>52.99999937415123</c:v>
                </c:pt>
                <c:pt idx="12">
                  <c:v>40.999999269843102</c:v>
                </c:pt>
                <c:pt idx="13">
                  <c:v>67.999999970197678</c:v>
                </c:pt>
                <c:pt idx="14">
                  <c:v>12.999999336898327</c:v>
                </c:pt>
                <c:pt idx="15">
                  <c:v>36.999999545514584</c:v>
                </c:pt>
                <c:pt idx="16">
                  <c:v>81.999999471008778</c:v>
                </c:pt>
                <c:pt idx="17">
                  <c:v>74.000000022351742</c:v>
                </c:pt>
                <c:pt idx="18">
                  <c:v>40.999999269843102</c:v>
                </c:pt>
                <c:pt idx="19">
                  <c:v>50.999999977648258</c:v>
                </c:pt>
                <c:pt idx="20">
                  <c:v>-14.000000432133675</c:v>
                </c:pt>
                <c:pt idx="21">
                  <c:v>17.999999225139618</c:v>
                </c:pt>
                <c:pt idx="22">
                  <c:v>54.999999701976776</c:v>
                </c:pt>
                <c:pt idx="23">
                  <c:v>23.999999277293682</c:v>
                </c:pt>
                <c:pt idx="24">
                  <c:v>41.999999433755875</c:v>
                </c:pt>
                <c:pt idx="25">
                  <c:v>-14.200000092387199</c:v>
                </c:pt>
                <c:pt idx="26">
                  <c:v>31.89999982714653</c:v>
                </c:pt>
                <c:pt idx="27">
                  <c:v>52.899999544024467</c:v>
                </c:pt>
                <c:pt idx="28">
                  <c:v>9.6999993547797203</c:v>
                </c:pt>
                <c:pt idx="29">
                  <c:v>37.599999457597733</c:v>
                </c:pt>
                <c:pt idx="30">
                  <c:v>57.699999772012234</c:v>
                </c:pt>
                <c:pt idx="31">
                  <c:v>54.399999789893627</c:v>
                </c:pt>
                <c:pt idx="32">
                  <c:v>46.09999991953373</c:v>
                </c:pt>
                <c:pt idx="33">
                  <c:v>86.699999868869781</c:v>
                </c:pt>
                <c:pt idx="34">
                  <c:v>53.299999795854092</c:v>
                </c:pt>
                <c:pt idx="35">
                  <c:v>99.200000055134296</c:v>
                </c:pt>
                <c:pt idx="36">
                  <c:v>55.699999444186687</c:v>
                </c:pt>
                <c:pt idx="37">
                  <c:v>35.099999979138374</c:v>
                </c:pt>
                <c:pt idx="38">
                  <c:v>12.899999506771564</c:v>
                </c:pt>
                <c:pt idx="39">
                  <c:v>26.69999934732914</c:v>
                </c:pt>
                <c:pt idx="40">
                  <c:v>40.499999187886715</c:v>
                </c:pt>
                <c:pt idx="41">
                  <c:v>43.699999339878559</c:v>
                </c:pt>
                <c:pt idx="42">
                  <c:v>26.999999769032001</c:v>
                </c:pt>
                <c:pt idx="43">
                  <c:v>33.499999903142452</c:v>
                </c:pt>
                <c:pt idx="44">
                  <c:v>90.09999968111515</c:v>
                </c:pt>
                <c:pt idx="45">
                  <c:v>60.99999975413084</c:v>
                </c:pt>
                <c:pt idx="46">
                  <c:v>54.699999280273914</c:v>
                </c:pt>
                <c:pt idx="47">
                  <c:v>143.19999981671572</c:v>
                </c:pt>
                <c:pt idx="48">
                  <c:v>33.599999733269215</c:v>
                </c:pt>
                <c:pt idx="49">
                  <c:v>75.699999928474426</c:v>
                </c:pt>
                <c:pt idx="50">
                  <c:v>59.699999168515205</c:v>
                </c:pt>
                <c:pt idx="51">
                  <c:v>62.999999150633812</c:v>
                </c:pt>
                <c:pt idx="52">
                  <c:v>89.299999177455902</c:v>
                </c:pt>
                <c:pt idx="53">
                  <c:v>95.099999569356441</c:v>
                </c:pt>
                <c:pt idx="54">
                  <c:v>-146.00000064820051</c:v>
                </c:pt>
                <c:pt idx="55">
                  <c:v>-8.500000461935997</c:v>
                </c:pt>
                <c:pt idx="56">
                  <c:v>3.8999998942017555</c:v>
                </c:pt>
                <c:pt idx="57">
                  <c:v>4.4999998062849045</c:v>
                </c:pt>
                <c:pt idx="58">
                  <c:v>10.499999858438969</c:v>
                </c:pt>
                <c:pt idx="59">
                  <c:v>-94.700000248849392</c:v>
                </c:pt>
                <c:pt idx="60">
                  <c:v>66.799999214708805</c:v>
                </c:pt>
                <c:pt idx="61">
                  <c:v>42.399999685585499</c:v>
                </c:pt>
                <c:pt idx="62">
                  <c:v>25.399999693036079</c:v>
                </c:pt>
                <c:pt idx="63">
                  <c:v>29.299999587237835</c:v>
                </c:pt>
                <c:pt idx="64">
                  <c:v>61.499999836087227</c:v>
                </c:pt>
                <c:pt idx="65">
                  <c:v>58.100000023841858</c:v>
                </c:pt>
                <c:pt idx="66">
                  <c:v>91.099999845027924</c:v>
                </c:pt>
                <c:pt idx="67">
                  <c:v>27.799999341368675</c:v>
                </c:pt>
                <c:pt idx="68">
                  <c:v>68.299999460577965</c:v>
                </c:pt>
                <c:pt idx="69">
                  <c:v>49.099999479949474</c:v>
                </c:pt>
                <c:pt idx="70">
                  <c:v>40.499999187886715</c:v>
                </c:pt>
                <c:pt idx="71">
                  <c:v>40.499999187886715</c:v>
                </c:pt>
                <c:pt idx="72">
                  <c:v>67.099999636411667</c:v>
                </c:pt>
                <c:pt idx="73">
                  <c:v>96.999999135732651</c:v>
                </c:pt>
                <c:pt idx="74">
                  <c:v>44.099999591708183</c:v>
                </c:pt>
                <c:pt idx="75">
                  <c:v>-48.900000751018524</c:v>
                </c:pt>
                <c:pt idx="76">
                  <c:v>68.199999630451202</c:v>
                </c:pt>
                <c:pt idx="77">
                  <c:v>-21.300000138580799</c:v>
                </c:pt>
                <c:pt idx="78">
                  <c:v>71.599999442696571</c:v>
                </c:pt>
                <c:pt idx="79">
                  <c:v>33.499999903142452</c:v>
                </c:pt>
                <c:pt idx="80">
                  <c:v>67.199999466538429</c:v>
                </c:pt>
                <c:pt idx="81">
                  <c:v>-33.500000834465027</c:v>
                </c:pt>
                <c:pt idx="82">
                  <c:v>70.599999278783798</c:v>
                </c:pt>
                <c:pt idx="83">
                  <c:v>61.499999836087227</c:v>
                </c:pt>
                <c:pt idx="84">
                  <c:v>52.799999713897705</c:v>
                </c:pt>
                <c:pt idx="85">
                  <c:v>-20.400000736117363</c:v>
                </c:pt>
                <c:pt idx="86">
                  <c:v>27.400000020861626</c:v>
                </c:pt>
                <c:pt idx="87">
                  <c:v>-17.100000753998756</c:v>
                </c:pt>
                <c:pt idx="88">
                  <c:v>48.199999146163464</c:v>
                </c:pt>
                <c:pt idx="89">
                  <c:v>31.599999405443668</c:v>
                </c:pt>
                <c:pt idx="90">
                  <c:v>62.799999490380287</c:v>
                </c:pt>
                <c:pt idx="91">
                  <c:v>34.099999815225601</c:v>
                </c:pt>
                <c:pt idx="92">
                  <c:v>54.299999959766865</c:v>
                </c:pt>
                <c:pt idx="93">
                  <c:v>61.199999414384365</c:v>
                </c:pt>
                <c:pt idx="94">
                  <c:v>33.999999985098839</c:v>
                </c:pt>
                <c:pt idx="95">
                  <c:v>61.099999584257603</c:v>
                </c:pt>
                <c:pt idx="96">
                  <c:v>57.000000029802322</c:v>
                </c:pt>
                <c:pt idx="97">
                  <c:v>71.699999272823334</c:v>
                </c:pt>
                <c:pt idx="98">
                  <c:v>48.499999567866325</c:v>
                </c:pt>
                <c:pt idx="99">
                  <c:v>55.900000035762787</c:v>
                </c:pt>
                <c:pt idx="100">
                  <c:v>29.899999499320984</c:v>
                </c:pt>
                <c:pt idx="101">
                  <c:v>27.299999259412289</c:v>
                </c:pt>
                <c:pt idx="102">
                  <c:v>62.89999932050705</c:v>
                </c:pt>
                <c:pt idx="103">
                  <c:v>60.09999942034483</c:v>
                </c:pt>
                <c:pt idx="104">
                  <c:v>77.199999243021011</c:v>
                </c:pt>
                <c:pt idx="105">
                  <c:v>43.599999509751797</c:v>
                </c:pt>
                <c:pt idx="106">
                  <c:v>64.299999736249447</c:v>
                </c:pt>
                <c:pt idx="107">
                  <c:v>103.79999969154596</c:v>
                </c:pt>
                <c:pt idx="108">
                  <c:v>37.099999375641346</c:v>
                </c:pt>
                <c:pt idx="109">
                  <c:v>5.6999996304512024</c:v>
                </c:pt>
                <c:pt idx="110">
                  <c:v>45.099999755620956</c:v>
                </c:pt>
                <c:pt idx="111">
                  <c:v>69.999999366700649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A45-49C3-B351-76D355A4ABE2}"/>
            </c:ext>
          </c:extLst>
        </c:ser>
        <c:ser>
          <c:idx val="1"/>
          <c:order val="1"/>
          <c:tx>
            <c:strRef>
              <c:f>'SVN-CV-46'!$V$8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A45-49C3-B351-76D355A4ABE2}"/>
            </c:ext>
          </c:extLst>
        </c:ser>
        <c:ser>
          <c:idx val="2"/>
          <c:order val="2"/>
          <c:tx>
            <c:strRef>
              <c:f>'SVN-CV-46'!$W$8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A45-49C3-B351-76D355A4ABE2}"/>
            </c:ext>
          </c:extLst>
        </c:ser>
        <c:axId val="498403968"/>
        <c:axId val="498451584"/>
      </c:scatterChart>
      <c:valAx>
        <c:axId val="4984039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451584"/>
        <c:crosses val="autoZero"/>
        <c:crossBetween val="midCat"/>
      </c:valAx>
      <c:valAx>
        <c:axId val="49845158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40396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36.286635902301462</c:v>
                </c:pt>
                <c:pt idx="2">
                  <c:v>56.503893378625335</c:v>
                </c:pt>
                <c:pt idx="3">
                  <c:v>52.086178561222511</c:v>
                </c:pt>
                <c:pt idx="4">
                  <c:v>30.127229815710308</c:v>
                </c:pt>
                <c:pt idx="5">
                  <c:v>29.646247339718418</c:v>
                </c:pt>
                <c:pt idx="6">
                  <c:v>11.982069882835027</c:v>
                </c:pt>
                <c:pt idx="7">
                  <c:v>54.929954938106498</c:v>
                </c:pt>
                <c:pt idx="8">
                  <c:v>68.495912100366823</c:v>
                </c:pt>
                <c:pt idx="9">
                  <c:v>81.416521579522922</c:v>
                </c:pt>
                <c:pt idx="10">
                  <c:v>29.712118428512298</c:v>
                </c:pt>
                <c:pt idx="11">
                  <c:v>54.481647673861822</c:v>
                </c:pt>
                <c:pt idx="12">
                  <c:v>60.667453711552142</c:v>
                </c:pt>
                <c:pt idx="13">
                  <c:v>70.230264104459394</c:v>
                </c:pt>
                <c:pt idx="14">
                  <c:v>24.717806989929333</c:v>
                </c:pt>
                <c:pt idx="15">
                  <c:v>39.31373763134561</c:v>
                </c:pt>
                <c:pt idx="16">
                  <c:v>87.172013362258781</c:v>
                </c:pt>
                <c:pt idx="17">
                  <c:v>76.154120072711137</c:v>
                </c:pt>
                <c:pt idx="18">
                  <c:v>42.779199852184149</c:v>
                </c:pt>
                <c:pt idx="19">
                  <c:v>55.891770391047778</c:v>
                </c:pt>
                <c:pt idx="20">
                  <c:v>14.63728158582389</c:v>
                </c:pt>
                <c:pt idx="21">
                  <c:v>24.957964089577921</c:v>
                </c:pt>
                <c:pt idx="22">
                  <c:v>59.322002376409138</c:v>
                </c:pt>
                <c:pt idx="23">
                  <c:v>28.625163140478808</c:v>
                </c:pt>
                <c:pt idx="24">
                  <c:v>44.662735617677541</c:v>
                </c:pt>
                <c:pt idx="25">
                  <c:v>14.828688503935624</c:v>
                </c:pt>
                <c:pt idx="26">
                  <c:v>36.101384866204071</c:v>
                </c:pt>
                <c:pt idx="27">
                  <c:v>61.881418465912631</c:v>
                </c:pt>
                <c:pt idx="28">
                  <c:v>19.405668928018976</c:v>
                </c:pt>
                <c:pt idx="29">
                  <c:v>51.275724864381615</c:v>
                </c:pt>
                <c:pt idx="30">
                  <c:v>67.157501251225426</c:v>
                </c:pt>
                <c:pt idx="31">
                  <c:v>62.220655534957949</c:v>
                </c:pt>
                <c:pt idx="32">
                  <c:v>53.447076542408546</c:v>
                </c:pt>
                <c:pt idx="33">
                  <c:v>93.314200299546968</c:v>
                </c:pt>
                <c:pt idx="34">
                  <c:v>57.791608192698952</c:v>
                </c:pt>
                <c:pt idx="35">
                  <c:v>108.9664627753524</c:v>
                </c:pt>
                <c:pt idx="36">
                  <c:v>60.655584552959574</c:v>
                </c:pt>
                <c:pt idx="37">
                  <c:v>42.559370264084478</c:v>
                </c:pt>
                <c:pt idx="38">
                  <c:v>21.630071382333441</c:v>
                </c:pt>
                <c:pt idx="39">
                  <c:v>44.920930146736758</c:v>
                </c:pt>
                <c:pt idx="40">
                  <c:v>49.543212792565839</c:v>
                </c:pt>
                <c:pt idx="41">
                  <c:v>60.284242896575428</c:v>
                </c:pt>
                <c:pt idx="42">
                  <c:v>40.689064705592529</c:v>
                </c:pt>
                <c:pt idx="43">
                  <c:v>47.374043441515077</c:v>
                </c:pt>
                <c:pt idx="44">
                  <c:v>99.79188315681013</c:v>
                </c:pt>
                <c:pt idx="45">
                  <c:v>70.744681562019494</c:v>
                </c:pt>
                <c:pt idx="46">
                  <c:v>64.523948440328269</c:v>
                </c:pt>
                <c:pt idx="47">
                  <c:v>154.13555705217777</c:v>
                </c:pt>
                <c:pt idx="48">
                  <c:v>44.02147182244385</c:v>
                </c:pt>
                <c:pt idx="49">
                  <c:v>86.211020103839317</c:v>
                </c:pt>
                <c:pt idx="50">
                  <c:v>70.154720436800346</c:v>
                </c:pt>
                <c:pt idx="51">
                  <c:v>74.273816994165813</c:v>
                </c:pt>
                <c:pt idx="52">
                  <c:v>98.092302712380388</c:v>
                </c:pt>
                <c:pt idx="53">
                  <c:v>105.86434677186924</c:v>
                </c:pt>
                <c:pt idx="54">
                  <c:v>146.9988441763478</c:v>
                </c:pt>
                <c:pt idx="55">
                  <c:v>22.181524009122448</c:v>
                </c:pt>
                <c:pt idx="56">
                  <c:v>22.718714739396599</c:v>
                </c:pt>
                <c:pt idx="57">
                  <c:v>27.706136473558495</c:v>
                </c:pt>
                <c:pt idx="58">
                  <c:v>24.388726849911443</c:v>
                </c:pt>
                <c:pt idx="59">
                  <c:v>95.718911648140008</c:v>
                </c:pt>
                <c:pt idx="60">
                  <c:v>76.019273169000812</c:v>
                </c:pt>
                <c:pt idx="61">
                  <c:v>56.965340119351126</c:v>
                </c:pt>
                <c:pt idx="62">
                  <c:v>36.120492583034121</c:v>
                </c:pt>
                <c:pt idx="63">
                  <c:v>41.178392081371676</c:v>
                </c:pt>
                <c:pt idx="64">
                  <c:v>71.173449961137536</c:v>
                </c:pt>
                <c:pt idx="65">
                  <c:v>69.905150029690219</c:v>
                </c:pt>
                <c:pt idx="66">
                  <c:v>101.62091304753906</c:v>
                </c:pt>
                <c:pt idx="67">
                  <c:v>44.722700772782041</c:v>
                </c:pt>
                <c:pt idx="68">
                  <c:v>79.891112929712975</c:v>
                </c:pt>
                <c:pt idx="69">
                  <c:v>61.735645692374497</c:v>
                </c:pt>
                <c:pt idx="70">
                  <c:v>49.543212792565839</c:v>
                </c:pt>
                <c:pt idx="71">
                  <c:v>55.272144275621592</c:v>
                </c:pt>
                <c:pt idx="72">
                  <c:v>81.145917660002283</c:v>
                </c:pt>
                <c:pt idx="73">
                  <c:v>109.43582518112515</c:v>
                </c:pt>
                <c:pt idx="74">
                  <c:v>57.119698549503994</c:v>
                </c:pt>
                <c:pt idx="75">
                  <c:v>60.469083613341986</c:v>
                </c:pt>
                <c:pt idx="76">
                  <c:v>80.990925109138345</c:v>
                </c:pt>
                <c:pt idx="77">
                  <c:v>32.714064340112145</c:v>
                </c:pt>
                <c:pt idx="78">
                  <c:v>81.984876162589259</c:v>
                </c:pt>
                <c:pt idx="79">
                  <c:v>44.651875597335298</c:v>
                </c:pt>
                <c:pt idx="80">
                  <c:v>79.101010917965581</c:v>
                </c:pt>
                <c:pt idx="81">
                  <c:v>35.742692343496358</c:v>
                </c:pt>
                <c:pt idx="82">
                  <c:v>82.627355626939604</c:v>
                </c:pt>
                <c:pt idx="83">
                  <c:v>73.767404596064068</c:v>
                </c:pt>
                <c:pt idx="84">
                  <c:v>69.542504769596633</c:v>
                </c:pt>
                <c:pt idx="85">
                  <c:v>29.338882555014219</c:v>
                </c:pt>
                <c:pt idx="86">
                  <c:v>49.152924640099521</c:v>
                </c:pt>
                <c:pt idx="87">
                  <c:v>29.161961979822969</c:v>
                </c:pt>
                <c:pt idx="88">
                  <c:v>71.810096218798989</c:v>
                </c:pt>
                <c:pt idx="89">
                  <c:v>49.285798783636288</c:v>
                </c:pt>
                <c:pt idx="90">
                  <c:v>80.562335726919358</c:v>
                </c:pt>
                <c:pt idx="91">
                  <c:v>53.569207434737471</c:v>
                </c:pt>
                <c:pt idx="92">
                  <c:v>72.361522879292693</c:v>
                </c:pt>
                <c:pt idx="93">
                  <c:v>77.532573328850205</c:v>
                </c:pt>
                <c:pt idx="94">
                  <c:v>54.583239169247506</c:v>
                </c:pt>
                <c:pt idx="95">
                  <c:v>78.106721533870896</c:v>
                </c:pt>
                <c:pt idx="96">
                  <c:v>75.236959037801952</c:v>
                </c:pt>
                <c:pt idx="97">
                  <c:v>86.275662250436667</c:v>
                </c:pt>
                <c:pt idx="98">
                  <c:v>63.658856090064532</c:v>
                </c:pt>
                <c:pt idx="99">
                  <c:v>69.501151108373705</c:v>
                </c:pt>
                <c:pt idx="100">
                  <c:v>47.151457778150679</c:v>
                </c:pt>
                <c:pt idx="101">
                  <c:v>43.87311204545464</c:v>
                </c:pt>
                <c:pt idx="102">
                  <c:v>76.609333065795695</c:v>
                </c:pt>
                <c:pt idx="103">
                  <c:v>76.503659570385963</c:v>
                </c:pt>
                <c:pt idx="104">
                  <c:v>94.493014997226751</c:v>
                </c:pt>
                <c:pt idx="105">
                  <c:v>74.195754299473478</c:v>
                </c:pt>
                <c:pt idx="106">
                  <c:v>81.75004565505219</c:v>
                </c:pt>
                <c:pt idx="107">
                  <c:v>118.34259560942958</c:v>
                </c:pt>
                <c:pt idx="108">
                  <c:v>63.836822848270309</c:v>
                </c:pt>
                <c:pt idx="109">
                  <c:v>35.830992101789334</c:v>
                </c:pt>
                <c:pt idx="110">
                  <c:v>73.663627219326614</c:v>
                </c:pt>
                <c:pt idx="111">
                  <c:v>85.124437786626885</c:v>
                </c:pt>
                <c:pt idx="112">
                  <c:v>64.577782568049741</c:v>
                </c:pt>
                <c:pt idx="113">
                  <c:v>77.346816013470459</c:v>
                </c:pt>
                <c:pt idx="114">
                  <c:v>85.124437786626885</c:v>
                </c:pt>
                <c:pt idx="115">
                  <c:v>74.545153552301429</c:v>
                </c:pt>
                <c:pt idx="116">
                  <c:v>91.699127337334517</c:v>
                </c:pt>
                <c:pt idx="117">
                  <c:v>76.419565177806106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F4C-405E-B37B-8E991F912B5E}"/>
            </c:ext>
          </c:extLst>
        </c:ser>
        <c:ser>
          <c:idx val="1"/>
          <c:order val="1"/>
          <c:tx>
            <c:strRef>
              <c:f>'SVN-CV-46'!$V$8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F4C-405E-B37B-8E991F912B5E}"/>
            </c:ext>
          </c:extLst>
        </c:ser>
        <c:ser>
          <c:idx val="2"/>
          <c:order val="2"/>
          <c:tx>
            <c:strRef>
              <c:f>'SVN-CV-46'!$W$8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'SVN-CV-46'!$B$9:$B$120</c:f>
              <c:numCache>
                <c:formatCode>dd/mm/yyyy</c:formatCode>
                <c:ptCount val="112"/>
                <c:pt idx="0">
                  <c:v>45846</c:v>
                </c:pt>
                <c:pt idx="1">
                  <c:v>45847</c:v>
                </c:pt>
                <c:pt idx="2">
                  <c:v>45847</c:v>
                </c:pt>
                <c:pt idx="3">
                  <c:v>45848</c:v>
                </c:pt>
                <c:pt idx="4">
                  <c:v>45848</c:v>
                </c:pt>
                <c:pt idx="5">
                  <c:v>45849</c:v>
                </c:pt>
                <c:pt idx="6">
                  <c:v>45849</c:v>
                </c:pt>
                <c:pt idx="7">
                  <c:v>45850</c:v>
                </c:pt>
                <c:pt idx="8">
                  <c:v>45850</c:v>
                </c:pt>
                <c:pt idx="9">
                  <c:v>45852</c:v>
                </c:pt>
                <c:pt idx="10">
                  <c:v>45852</c:v>
                </c:pt>
                <c:pt idx="11">
                  <c:v>45853</c:v>
                </c:pt>
                <c:pt idx="12">
                  <c:v>45853</c:v>
                </c:pt>
                <c:pt idx="13">
                  <c:v>45854</c:v>
                </c:pt>
                <c:pt idx="14">
                  <c:v>45854</c:v>
                </c:pt>
                <c:pt idx="15">
                  <c:v>45855</c:v>
                </c:pt>
                <c:pt idx="16">
                  <c:v>45855</c:v>
                </c:pt>
                <c:pt idx="17">
                  <c:v>45856</c:v>
                </c:pt>
                <c:pt idx="18">
                  <c:v>45856</c:v>
                </c:pt>
                <c:pt idx="19">
                  <c:v>45857</c:v>
                </c:pt>
                <c:pt idx="20">
                  <c:v>45859</c:v>
                </c:pt>
                <c:pt idx="21">
                  <c:v>45859</c:v>
                </c:pt>
                <c:pt idx="22">
                  <c:v>45860</c:v>
                </c:pt>
                <c:pt idx="23">
                  <c:v>45860</c:v>
                </c:pt>
                <c:pt idx="24">
                  <c:v>45861</c:v>
                </c:pt>
                <c:pt idx="25">
                  <c:v>45861</c:v>
                </c:pt>
                <c:pt idx="26">
                  <c:v>45862</c:v>
                </c:pt>
                <c:pt idx="27">
                  <c:v>45862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</c:numCache>
            </c:numRef>
          </c:xVal>
          <c:yVal>
            <c:numRef>
              <c:f>'SVN-CV-46'!$W$9:$W$122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F4C-405E-B37B-8E991F912B5E}"/>
            </c:ext>
          </c:extLst>
        </c:ser>
        <c:axId val="497986944"/>
        <c:axId val="497989120"/>
      </c:scatterChart>
      <c:valAx>
        <c:axId val="4979869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989120"/>
        <c:crosses val="autoZero"/>
        <c:crossBetween val="midCat"/>
      </c:valAx>
      <c:valAx>
        <c:axId val="4979891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79869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'SVN-CV-47'!$H$9:$H$121</c:f>
              <c:numCache>
                <c:formatCode>0</c:formatCode>
                <c:ptCount val="113"/>
                <c:pt idx="1">
                  <c:v>-0.90000000000145519</c:v>
                </c:pt>
                <c:pt idx="2">
                  <c:v>-11.200000000002319</c:v>
                </c:pt>
                <c:pt idx="3">
                  <c:v>-29.400000000009641</c:v>
                </c:pt>
                <c:pt idx="4">
                  <c:v>-5.9000000000111186</c:v>
                </c:pt>
                <c:pt idx="5">
                  <c:v>-14.500000000012392</c:v>
                </c:pt>
                <c:pt idx="6">
                  <c:v>-10.000000000005116</c:v>
                </c:pt>
                <c:pt idx="7">
                  <c:v>-13.600000000010937</c:v>
                </c:pt>
                <c:pt idx="8">
                  <c:v>-5.2000000000020918</c:v>
                </c:pt>
                <c:pt idx="9">
                  <c:v>-25.500000000008072</c:v>
                </c:pt>
                <c:pt idx="10">
                  <c:v>1.4999999999929514</c:v>
                </c:pt>
                <c:pt idx="11">
                  <c:v>-24.900000000002365</c:v>
                </c:pt>
                <c:pt idx="12">
                  <c:v>-12.300000000010414</c:v>
                </c:pt>
                <c:pt idx="13">
                  <c:v>-24.100000000004229</c:v>
                </c:pt>
                <c:pt idx="14">
                  <c:v>1.4999999999929514</c:v>
                </c:pt>
                <c:pt idx="15">
                  <c:v>14.399999999994861</c:v>
                </c:pt>
                <c:pt idx="16">
                  <c:v>-3.5000000000025011</c:v>
                </c:pt>
                <c:pt idx="17">
                  <c:v>-6.8000000000125738</c:v>
                </c:pt>
                <c:pt idx="18">
                  <c:v>8.8999999999970214</c:v>
                </c:pt>
                <c:pt idx="19">
                  <c:v>-6.8000000000125738</c:v>
                </c:pt>
                <c:pt idx="20">
                  <c:v>-25.500000000008072</c:v>
                </c:pt>
                <c:pt idx="21">
                  <c:v>2.3999999999944066</c:v>
                </c:pt>
                <c:pt idx="22">
                  <c:v>-13.700000000000045</c:v>
                </c:pt>
                <c:pt idx="23">
                  <c:v>-8.8000000000079126</c:v>
                </c:pt>
                <c:pt idx="24">
                  <c:v>-6.8000000000125738</c:v>
                </c:pt>
                <c:pt idx="25">
                  <c:v>3.2999999999958618</c:v>
                </c:pt>
                <c:pt idx="26">
                  <c:v>-21.700000000009823</c:v>
                </c:pt>
                <c:pt idx="27">
                  <c:v>3.4999999999882903</c:v>
                </c:pt>
                <c:pt idx="28">
                  <c:v>-31.900000000007367</c:v>
                </c:pt>
                <c:pt idx="29">
                  <c:v>-5.100000000012983</c:v>
                </c:pt>
                <c:pt idx="30">
                  <c:v>3.1999999999925421</c:v>
                </c:pt>
                <c:pt idx="31">
                  <c:v>-17.900000000011573</c:v>
                </c:pt>
                <c:pt idx="32">
                  <c:v>-5.0000000000096634</c:v>
                </c:pt>
                <c:pt idx="33">
                  <c:v>-8.2000000000022055</c:v>
                </c:pt>
                <c:pt idx="34">
                  <c:v>-41.900000000012483</c:v>
                </c:pt>
                <c:pt idx="35">
                  <c:v>-4.6000000000105956</c:v>
                </c:pt>
                <c:pt idx="36">
                  <c:v>-19.100000000008777</c:v>
                </c:pt>
                <c:pt idx="37">
                  <c:v>9.0999999999894499</c:v>
                </c:pt>
                <c:pt idx="38">
                  <c:v>-33.500000000003638</c:v>
                </c:pt>
                <c:pt idx="39">
                  <c:v>-1.4000000000038426</c:v>
                </c:pt>
                <c:pt idx="40">
                  <c:v>-23.500000000012733</c:v>
                </c:pt>
                <c:pt idx="41">
                  <c:v>-2.7000000000043656</c:v>
                </c:pt>
                <c:pt idx="42">
                  <c:v>-15.700000000009595</c:v>
                </c:pt>
                <c:pt idx="43">
                  <c:v>3.9999999999906777</c:v>
                </c:pt>
                <c:pt idx="44">
                  <c:v>-9.6000000000060481</c:v>
                </c:pt>
                <c:pt idx="45">
                  <c:v>-7.0000000000050022</c:v>
                </c:pt>
                <c:pt idx="46">
                  <c:v>-19.500000000007844</c:v>
                </c:pt>
                <c:pt idx="47">
                  <c:v>7.3999999999898591</c:v>
                </c:pt>
                <c:pt idx="48">
                  <c:v>-6.0000000000002274</c:v>
                </c:pt>
                <c:pt idx="49">
                  <c:v>-4.1000000000082082</c:v>
                </c:pt>
                <c:pt idx="50">
                  <c:v>-8.4000000000088448</c:v>
                </c:pt>
                <c:pt idx="51">
                  <c:v>3.9999999999906777</c:v>
                </c:pt>
                <c:pt idx="52">
                  <c:v>-11.700000000004707</c:v>
                </c:pt>
                <c:pt idx="53">
                  <c:v>-6.2000000000068667</c:v>
                </c:pt>
                <c:pt idx="54">
                  <c:v>-6.6000000000059345</c:v>
                </c:pt>
                <c:pt idx="55">
                  <c:v>12.099999999989564</c:v>
                </c:pt>
                <c:pt idx="56">
                  <c:v>-17.700000000004934</c:v>
                </c:pt>
                <c:pt idx="57">
                  <c:v>-3.6000000000058208</c:v>
                </c:pt>
                <c:pt idx="58">
                  <c:v>-17.500000000012506</c:v>
                </c:pt>
                <c:pt idx="59">
                  <c:v>3.9999999999906777</c:v>
                </c:pt>
                <c:pt idx="60">
                  <c:v>-19.600000000011164</c:v>
                </c:pt>
                <c:pt idx="61">
                  <c:v>4.0999999999939973</c:v>
                </c:pt>
                <c:pt idx="62">
                  <c:v>-6.7000000000092541</c:v>
                </c:pt>
                <c:pt idx="63">
                  <c:v>-12.200000000007094</c:v>
                </c:pt>
                <c:pt idx="64">
                  <c:v>-11.300000000005639</c:v>
                </c:pt>
                <c:pt idx="65">
                  <c:v>-6.0000000000002274</c:v>
                </c:pt>
                <c:pt idx="66">
                  <c:v>-21.100000000004115</c:v>
                </c:pt>
                <c:pt idx="67">
                  <c:v>-14.80000000000814</c:v>
                </c:pt>
                <c:pt idx="68">
                  <c:v>-9.2000000000069804</c:v>
                </c:pt>
                <c:pt idx="69">
                  <c:v>-1.4000000000038426</c:v>
                </c:pt>
                <c:pt idx="70">
                  <c:v>-8.0000000000097771</c:v>
                </c:pt>
                <c:pt idx="71">
                  <c:v>2.5999999999868351</c:v>
                </c:pt>
                <c:pt idx="72">
                  <c:v>2.5999999999868351</c:v>
                </c:pt>
                <c:pt idx="73">
                  <c:v>-10.500000000007503</c:v>
                </c:pt>
                <c:pt idx="74">
                  <c:v>-41.200000000003456</c:v>
                </c:pt>
                <c:pt idx="75">
                  <c:v>-2.4000000000086175</c:v>
                </c:pt>
                <c:pt idx="76">
                  <c:v>-14.90000000001146</c:v>
                </c:pt>
                <c:pt idx="77">
                  <c:v>-1.1000000000080945</c:v>
                </c:pt>
                <c:pt idx="78">
                  <c:v>5.0999999999987722</c:v>
                </c:pt>
                <c:pt idx="79">
                  <c:v>3.1999999999925421</c:v>
                </c:pt>
                <c:pt idx="80">
                  <c:v>1.0999999999938836</c:v>
                </c:pt>
                <c:pt idx="81">
                  <c:v>1.4999999999929514</c:v>
                </c:pt>
                <c:pt idx="82">
                  <c:v>-5.5000000000120508</c:v>
                </c:pt>
                <c:pt idx="83">
                  <c:v>-5.100000000012983</c:v>
                </c:pt>
                <c:pt idx="84">
                  <c:v>-26.400000000009527</c:v>
                </c:pt>
                <c:pt idx="85">
                  <c:v>-9.7000000000093678</c:v>
                </c:pt>
                <c:pt idx="86">
                  <c:v>-28.500000000008185</c:v>
                </c:pt>
                <c:pt idx="87">
                  <c:v>-3.5000000000025011</c:v>
                </c:pt>
                <c:pt idx="88">
                  <c:v>-45.000000000001705</c:v>
                </c:pt>
                <c:pt idx="89">
                  <c:v>-10.699999999999932</c:v>
                </c:pt>
                <c:pt idx="90">
                  <c:v>-3.8000000000124601</c:v>
                </c:pt>
                <c:pt idx="91">
                  <c:v>-14.80000000000814</c:v>
                </c:pt>
                <c:pt idx="92">
                  <c:v>-4.1000000000082082</c:v>
                </c:pt>
                <c:pt idx="93">
                  <c:v>-6.100000000003547</c:v>
                </c:pt>
                <c:pt idx="94">
                  <c:v>-4.6000000000105956</c:v>
                </c:pt>
                <c:pt idx="95">
                  <c:v>-5.3000000000054115</c:v>
                </c:pt>
                <c:pt idx="96">
                  <c:v>-1.7000000000138016</c:v>
                </c:pt>
                <c:pt idx="97">
                  <c:v>3.2999999999958618</c:v>
                </c:pt>
                <c:pt idx="98">
                  <c:v>-6.2000000000068667</c:v>
                </c:pt>
                <c:pt idx="99">
                  <c:v>-7.3000000000007503</c:v>
                </c:pt>
                <c:pt idx="100">
                  <c:v>3.899999999987358</c:v>
                </c:pt>
                <c:pt idx="101">
                  <c:v>-1.300000000000523</c:v>
                </c:pt>
                <c:pt idx="102">
                  <c:v>-9.4000000000136197</c:v>
                </c:pt>
                <c:pt idx="103">
                  <c:v>-10.100000000008436</c:v>
                </c:pt>
                <c:pt idx="104">
                  <c:v>0.39999999999906777</c:v>
                </c:pt>
                <c:pt idx="105">
                  <c:v>-50.700000000006185</c:v>
                </c:pt>
                <c:pt idx="106">
                  <c:v>-1.8000000000029104</c:v>
                </c:pt>
                <c:pt idx="107">
                  <c:v>-4.4000000000039563</c:v>
                </c:pt>
                <c:pt idx="108">
                  <c:v>-46.600000000012187</c:v>
                </c:pt>
                <c:pt idx="109">
                  <c:v>-6.400000000013506</c:v>
                </c:pt>
                <c:pt idx="110">
                  <c:v>-35.0000000000108</c:v>
                </c:pt>
                <c:pt idx="111">
                  <c:v>-6.5000000000026148</c:v>
                </c:pt>
                <c:pt idx="112">
                  <c:v>-26.300000000006207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C31-4E3D-9992-4C19EBD83FD2}"/>
            </c:ext>
          </c:extLst>
        </c:ser>
        <c:ser>
          <c:idx val="1"/>
          <c:order val="1"/>
          <c:tx>
            <c:strRef>
              <c:f>'SVN-CV-47'!$V$8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C31-4E3D-9992-4C19EBD83FD2}"/>
            </c:ext>
          </c:extLst>
        </c:ser>
        <c:ser>
          <c:idx val="2"/>
          <c:order val="2"/>
          <c:tx>
            <c:strRef>
              <c:f>'SVN-CV-47'!$W$8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31-4E3D-9992-4C19EBD83FD2}"/>
            </c:ext>
          </c:extLst>
        </c:ser>
        <c:axId val="498839936"/>
        <c:axId val="498842240"/>
      </c:scatterChart>
      <c:valAx>
        <c:axId val="49883993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842240"/>
        <c:crosses val="autoZero"/>
        <c:crossBetween val="midCat"/>
      </c:valAx>
      <c:valAx>
        <c:axId val="49884224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83993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'SVN-CV-47'!$D$9:$D$188</c:f>
              <c:numCache>
                <c:formatCode>0</c:formatCode>
                <c:ptCount val="180"/>
                <c:pt idx="1">
                  <c:v>2.199999988079071</c:v>
                </c:pt>
                <c:pt idx="2">
                  <c:v>3.2000000355765224</c:v>
                </c:pt>
                <c:pt idx="3">
                  <c:v>1.7000000225380063</c:v>
                </c:pt>
                <c:pt idx="4">
                  <c:v>1.6000000177882612</c:v>
                </c:pt>
                <c:pt idx="5">
                  <c:v>-1.6000000177882612</c:v>
                </c:pt>
                <c:pt idx="6">
                  <c:v>0.70000003324821591</c:v>
                </c:pt>
                <c:pt idx="7">
                  <c:v>8.1999999820254743</c:v>
                </c:pt>
                <c:pt idx="8">
                  <c:v>8.000000030733645</c:v>
                </c:pt>
                <c:pt idx="9">
                  <c:v>4.1000000201165676</c:v>
                </c:pt>
                <c:pt idx="10">
                  <c:v>5.100000009406358</c:v>
                </c:pt>
                <c:pt idx="11">
                  <c:v>5.799999984446913</c:v>
                </c:pt>
                <c:pt idx="12">
                  <c:v>8.2999999867752194</c:v>
                </c:pt>
                <c:pt idx="13">
                  <c:v>2.0999999833293259</c:v>
                </c:pt>
                <c:pt idx="14">
                  <c:v>0.20000000949949026</c:v>
                </c:pt>
                <c:pt idx="15">
                  <c:v>10.999999998603016</c:v>
                </c:pt>
                <c:pt idx="16">
                  <c:v>6.2000000034458935</c:v>
                </c:pt>
                <c:pt idx="17">
                  <c:v>3.8000000058673322</c:v>
                </c:pt>
                <c:pt idx="18">
                  <c:v>3.1000000308267772</c:v>
                </c:pt>
                <c:pt idx="19">
                  <c:v>-1.500000013038516</c:v>
                </c:pt>
                <c:pt idx="20">
                  <c:v>7.6000000117346644</c:v>
                </c:pt>
                <c:pt idx="21">
                  <c:v>5.6999999796971679</c:v>
                </c:pt>
                <c:pt idx="22">
                  <c:v>5.8999999891966581</c:v>
                </c:pt>
                <c:pt idx="23">
                  <c:v>8.000000030733645</c:v>
                </c:pt>
                <c:pt idx="24">
                  <c:v>-1.500000013038516</c:v>
                </c:pt>
                <c:pt idx="25">
                  <c:v>3.599999996367842</c:v>
                </c:pt>
                <c:pt idx="26">
                  <c:v>11.400000017601997</c:v>
                </c:pt>
                <c:pt idx="27">
                  <c:v>6.0999999986961484</c:v>
                </c:pt>
                <c:pt idx="28">
                  <c:v>12.700000021141022</c:v>
                </c:pt>
                <c:pt idx="29">
                  <c:v>15.499999979510903</c:v>
                </c:pt>
                <c:pt idx="30">
                  <c:v>17.219999979715794</c:v>
                </c:pt>
                <c:pt idx="31">
                  <c:v>14.399999985471368</c:v>
                </c:pt>
                <c:pt idx="32">
                  <c:v>19.499999994877726</c:v>
                </c:pt>
                <c:pt idx="33">
                  <c:v>11.999999987892807</c:v>
                </c:pt>
                <c:pt idx="34">
                  <c:v>23.700000019744039</c:v>
                </c:pt>
                <c:pt idx="35">
                  <c:v>12.600000016391277</c:v>
                </c:pt>
                <c:pt idx="36">
                  <c:v>16.999999992549419</c:v>
                </c:pt>
                <c:pt idx="37">
                  <c:v>8.8000000105239451</c:v>
                </c:pt>
                <c:pt idx="38">
                  <c:v>13.700000010430813</c:v>
                </c:pt>
                <c:pt idx="39">
                  <c:v>17.900000035297126</c:v>
                </c:pt>
                <c:pt idx="40">
                  <c:v>22.400000016205013</c:v>
                </c:pt>
                <c:pt idx="41">
                  <c:v>17.60000002104789</c:v>
                </c:pt>
                <c:pt idx="42">
                  <c:v>22.700000030454248</c:v>
                </c:pt>
                <c:pt idx="43">
                  <c:v>22.200000006705523</c:v>
                </c:pt>
                <c:pt idx="44">
                  <c:v>20.200000028125942</c:v>
                </c:pt>
                <c:pt idx="45">
                  <c:v>21.000000007916242</c:v>
                </c:pt>
                <c:pt idx="46">
                  <c:v>36.499999987427145</c:v>
                </c:pt>
                <c:pt idx="47">
                  <c:v>15.799999993760139</c:v>
                </c:pt>
                <c:pt idx="48">
                  <c:v>27.300000016111881</c:v>
                </c:pt>
                <c:pt idx="49">
                  <c:v>25.200000032782555</c:v>
                </c:pt>
                <c:pt idx="50">
                  <c:v>18.1999999913387</c:v>
                </c:pt>
                <c:pt idx="51">
                  <c:v>28.500000014901161</c:v>
                </c:pt>
                <c:pt idx="52">
                  <c:v>31.100000021979213</c:v>
                </c:pt>
                <c:pt idx="53">
                  <c:v>-21.200000017415732</c:v>
                </c:pt>
                <c:pt idx="54">
                  <c:v>14.000000024680048</c:v>
                </c:pt>
                <c:pt idx="55">
                  <c:v>8.8000000105239451</c:v>
                </c:pt>
                <c:pt idx="56">
                  <c:v>12.700000021141022</c:v>
                </c:pt>
                <c:pt idx="57">
                  <c:v>10.100000014062971</c:v>
                </c:pt>
                <c:pt idx="58">
                  <c:v>-2.6000000070780516</c:v>
                </c:pt>
                <c:pt idx="59">
                  <c:v>20.300000032875687</c:v>
                </c:pt>
                <c:pt idx="60">
                  <c:v>26.599999982863665</c:v>
                </c:pt>
                <c:pt idx="61">
                  <c:v>12.700000021141022</c:v>
                </c:pt>
                <c:pt idx="62">
                  <c:v>21.999999997206032</c:v>
                </c:pt>
                <c:pt idx="63">
                  <c:v>24.099999980535358</c:v>
                </c:pt>
                <c:pt idx="64">
                  <c:v>23.800000024493784</c:v>
                </c:pt>
                <c:pt idx="65">
                  <c:v>31.000000017229468</c:v>
                </c:pt>
                <c:pt idx="66">
                  <c:v>22.899999981746078</c:v>
                </c:pt>
                <c:pt idx="67">
                  <c:v>29.900000023189932</c:v>
                </c:pt>
                <c:pt idx="68">
                  <c:v>25.299999979324639</c:v>
                </c:pt>
                <c:pt idx="69">
                  <c:v>17.900000035297126</c:v>
                </c:pt>
                <c:pt idx="70">
                  <c:v>27.200000011362135</c:v>
                </c:pt>
                <c:pt idx="71">
                  <c:v>32.200000016018748</c:v>
                </c:pt>
                <c:pt idx="72">
                  <c:v>36.300000036135316</c:v>
                </c:pt>
                <c:pt idx="73">
                  <c:v>22.800000035203993</c:v>
                </c:pt>
                <c:pt idx="74">
                  <c:v>10.699999984353781</c:v>
                </c:pt>
                <c:pt idx="75">
                  <c:v>35.099999979138374</c:v>
                </c:pt>
                <c:pt idx="76">
                  <c:v>16.100000008009374</c:v>
                </c:pt>
                <c:pt idx="77">
                  <c:v>27.10000000661239</c:v>
                </c:pt>
                <c:pt idx="78">
                  <c:v>27.10000000661239</c:v>
                </c:pt>
                <c:pt idx="79">
                  <c:v>17.099999997299165</c:v>
                </c:pt>
                <c:pt idx="80">
                  <c:v>27.400000020861626</c:v>
                </c:pt>
                <c:pt idx="81">
                  <c:v>4.400000034365803</c:v>
                </c:pt>
                <c:pt idx="82">
                  <c:v>29.299999994691461</c:v>
                </c:pt>
                <c:pt idx="83">
                  <c:v>31.599999987520278</c:v>
                </c:pt>
                <c:pt idx="84">
                  <c:v>28.300000005401671</c:v>
                </c:pt>
                <c:pt idx="85">
                  <c:v>17.20000000204891</c:v>
                </c:pt>
                <c:pt idx="86">
                  <c:v>26.000000012572855</c:v>
                </c:pt>
                <c:pt idx="87">
                  <c:v>18.1999999913387</c:v>
                </c:pt>
                <c:pt idx="88">
                  <c:v>35.099999979138374</c:v>
                </c:pt>
                <c:pt idx="89">
                  <c:v>31.400000036228448</c:v>
                </c:pt>
                <c:pt idx="90">
                  <c:v>37.500000034924597</c:v>
                </c:pt>
                <c:pt idx="91">
                  <c:v>36.900000006426126</c:v>
                </c:pt>
                <c:pt idx="92">
                  <c:v>38.400000019464642</c:v>
                </c:pt>
                <c:pt idx="93">
                  <c:v>39.999999979045242</c:v>
                </c:pt>
                <c:pt idx="94">
                  <c:v>36.800000001676381</c:v>
                </c:pt>
                <c:pt idx="95">
                  <c:v>36.300000036135316</c:v>
                </c:pt>
                <c:pt idx="96">
                  <c:v>38.200000009965152</c:v>
                </c:pt>
                <c:pt idx="97">
                  <c:v>39.099999994505197</c:v>
                </c:pt>
                <c:pt idx="98">
                  <c:v>34.099999989848584</c:v>
                </c:pt>
                <c:pt idx="99">
                  <c:v>33.700000029057264</c:v>
                </c:pt>
                <c:pt idx="100">
                  <c:v>26.30000002682209</c:v>
                </c:pt>
                <c:pt idx="101">
                  <c:v>26.599999982863665</c:v>
                </c:pt>
                <c:pt idx="102">
                  <c:v>38.700000033713877</c:v>
                </c:pt>
                <c:pt idx="103">
                  <c:v>39.199999999254942</c:v>
                </c:pt>
                <c:pt idx="104">
                  <c:v>44.200000003911555</c:v>
                </c:pt>
                <c:pt idx="105">
                  <c:v>37.699999986216426</c:v>
                </c:pt>
                <c:pt idx="106">
                  <c:v>40.900000021792948</c:v>
                </c:pt>
                <c:pt idx="107">
                  <c:v>49.400000018067658</c:v>
                </c:pt>
                <c:pt idx="108">
                  <c:v>36.59999999217689</c:v>
                </c:pt>
                <c:pt idx="109">
                  <c:v>29.900000023189932</c:v>
                </c:pt>
                <c:pt idx="110">
                  <c:v>40.900000021792948</c:v>
                </c:pt>
                <c:pt idx="111">
                  <c:v>41.000000026542693</c:v>
                </c:pt>
                <c:pt idx="112">
                  <c:v>36.59999999217689</c:v>
                </c:pt>
                <c:pt idx="113">
                  <c:v>39.300000004004687</c:v>
                </c:pt>
                <c:pt idx="114">
                  <c:v>41.000000026542693</c:v>
                </c:pt>
                <c:pt idx="115">
                  <c:v>40.700000012293458</c:v>
                </c:pt>
                <c:pt idx="116">
                  <c:v>44.09999999916181</c:v>
                </c:pt>
                <c:pt idx="117">
                  <c:v>38.899999985005707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D00-4F1C-B9BA-9BB8F76E9FD9}"/>
            </c:ext>
          </c:extLst>
        </c:ser>
        <c:ser>
          <c:idx val="1"/>
          <c:order val="1"/>
          <c:tx>
            <c:strRef>
              <c:f>'SVN-CV-47'!$V$8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D00-4F1C-B9BA-9BB8F76E9FD9}"/>
            </c:ext>
          </c:extLst>
        </c:ser>
        <c:ser>
          <c:idx val="2"/>
          <c:order val="2"/>
          <c:tx>
            <c:strRef>
              <c:f>'SVN-CV-47'!$W$8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D00-4F1C-B9BA-9BB8F76E9FD9}"/>
            </c:ext>
          </c:extLst>
        </c:ser>
        <c:axId val="498656384"/>
        <c:axId val="498658304"/>
      </c:scatterChart>
      <c:valAx>
        <c:axId val="4986563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658304"/>
        <c:crosses val="autoZero"/>
        <c:crossBetween val="midCat"/>
      </c:valAx>
      <c:valAx>
        <c:axId val="49865830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6563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'SVN-CV-47'!$F$9:$F$121</c:f>
              <c:numCache>
                <c:formatCode>0</c:formatCode>
                <c:ptCount val="113"/>
                <c:pt idx="1">
                  <c:v>9.9999997764825821</c:v>
                </c:pt>
                <c:pt idx="2">
                  <c:v>9.9999997764825821</c:v>
                </c:pt>
                <c:pt idx="3">
                  <c:v>-20.999999716877937</c:v>
                </c:pt>
                <c:pt idx="4">
                  <c:v>5.4000001400709152</c:v>
                </c:pt>
                <c:pt idx="5">
                  <c:v>-26.999999769032001</c:v>
                </c:pt>
                <c:pt idx="6">
                  <c:v>1.0000001639127731</c:v>
                </c:pt>
                <c:pt idx="7">
                  <c:v>30.000000260770321</c:v>
                </c:pt>
                <c:pt idx="8">
                  <c:v>27.999999932944775</c:v>
                </c:pt>
                <c:pt idx="9">
                  <c:v>-20.000000484287739</c:v>
                </c:pt>
                <c:pt idx="10">
                  <c:v>8.999999612569809</c:v>
                </c:pt>
                <c:pt idx="11">
                  <c:v>-7.0000002160668373</c:v>
                </c:pt>
                <c:pt idx="12">
                  <c:v>14.999999664723873</c:v>
                </c:pt>
                <c:pt idx="13">
                  <c:v>-33.999999985098839</c:v>
                </c:pt>
                <c:pt idx="14">
                  <c:v>-14.000000432133675</c:v>
                </c:pt>
                <c:pt idx="15">
                  <c:v>42.000000365078449</c:v>
                </c:pt>
                <c:pt idx="16">
                  <c:v>14.999999664723873</c:v>
                </c:pt>
                <c:pt idx="17">
                  <c:v>-4.999999888241291</c:v>
                </c:pt>
                <c:pt idx="18">
                  <c:v>7.0000002160668373</c:v>
                </c:pt>
                <c:pt idx="19">
                  <c:v>-27.999999932944775</c:v>
                </c:pt>
                <c:pt idx="20">
                  <c:v>-7.0000002160668373</c:v>
                </c:pt>
                <c:pt idx="21">
                  <c:v>-1.0000001639127731</c:v>
                </c:pt>
                <c:pt idx="22">
                  <c:v>-20.999999716877937</c:v>
                </c:pt>
                <c:pt idx="23">
                  <c:v>14.999999664723873</c:v>
                </c:pt>
                <c:pt idx="24">
                  <c:v>-27.700000442564487</c:v>
                </c:pt>
                <c:pt idx="25">
                  <c:v>-6.300000473856926</c:v>
                </c:pt>
                <c:pt idx="26">
                  <c:v>8.2000000402331352</c:v>
                </c:pt>
                <c:pt idx="27">
                  <c:v>-24.400000460445881</c:v>
                </c:pt>
                <c:pt idx="28">
                  <c:v>-16.300000250339508</c:v>
                </c:pt>
                <c:pt idx="29">
                  <c:v>10.300000198185444</c:v>
                </c:pt>
                <c:pt idx="30">
                  <c:v>10.80000028014183</c:v>
                </c:pt>
                <c:pt idx="31">
                  <c:v>-1.9000004976987839</c:v>
                </c:pt>
                <c:pt idx="32">
                  <c:v>34.599999897181988</c:v>
                </c:pt>
                <c:pt idx="33">
                  <c:v>15.49999974668026</c:v>
                </c:pt>
                <c:pt idx="34">
                  <c:v>45.400000177323818</c:v>
                </c:pt>
                <c:pt idx="35">
                  <c:v>17.400000244379044</c:v>
                </c:pt>
                <c:pt idx="36">
                  <c:v>13.500000350177288</c:v>
                </c:pt>
                <c:pt idx="37">
                  <c:v>-19.799999892711639</c:v>
                </c:pt>
                <c:pt idx="38">
                  <c:v>-33.499999903142452</c:v>
                </c:pt>
                <c:pt idx="39">
                  <c:v>1.2999996542930603</c:v>
                </c:pt>
                <c:pt idx="40">
                  <c:v>-3.8999998942017555</c:v>
                </c:pt>
                <c:pt idx="41">
                  <c:v>-19.000000320374966</c:v>
                </c:pt>
                <c:pt idx="42">
                  <c:v>-15.300000086426735</c:v>
                </c:pt>
                <c:pt idx="43">
                  <c:v>20.200000144541264</c:v>
                </c:pt>
                <c:pt idx="44">
                  <c:v>4.0999995544552803</c:v>
                </c:pt>
                <c:pt idx="45">
                  <c:v>15.200000256299973</c:v>
                </c:pt>
                <c:pt idx="46">
                  <c:v>78.999999910593033</c:v>
                </c:pt>
                <c:pt idx="47">
                  <c:v>-19.100000150501728</c:v>
                </c:pt>
                <c:pt idx="48">
                  <c:v>17.299999482929707</c:v>
                </c:pt>
                <c:pt idx="49">
                  <c:v>15.599999576807022</c:v>
                </c:pt>
                <c:pt idx="50">
                  <c:v>-26.499999687075615</c:v>
                </c:pt>
                <c:pt idx="51">
                  <c:v>45.199999585747719</c:v>
                </c:pt>
                <c:pt idx="52">
                  <c:v>49.999999813735485</c:v>
                </c:pt>
                <c:pt idx="53">
                  <c:v>-207.6000003144145</c:v>
                </c:pt>
                <c:pt idx="54">
                  <c:v>-42.399999685585499</c:v>
                </c:pt>
                <c:pt idx="55">
                  <c:v>-45.699999667704105</c:v>
                </c:pt>
                <c:pt idx="56">
                  <c:v>-55.300000123679638</c:v>
                </c:pt>
                <c:pt idx="57">
                  <c:v>-50.999999977648258</c:v>
                </c:pt>
                <c:pt idx="58">
                  <c:v>-140.3999999165535</c:v>
                </c:pt>
                <c:pt idx="59">
                  <c:v>-2.5000004097819328</c:v>
                </c:pt>
                <c:pt idx="60">
                  <c:v>-1.1999998241662979</c:v>
                </c:pt>
                <c:pt idx="61">
                  <c:v>-32.300000078976154</c:v>
                </c:pt>
                <c:pt idx="62">
                  <c:v>-7.0000002160668373</c:v>
                </c:pt>
                <c:pt idx="63">
                  <c:v>8.0000003799796104</c:v>
                </c:pt>
                <c:pt idx="64">
                  <c:v>-1.6000000759959221</c:v>
                </c:pt>
                <c:pt idx="65">
                  <c:v>35.299999639391899</c:v>
                </c:pt>
                <c:pt idx="66">
                  <c:v>-20.399999804794788</c:v>
                </c:pt>
                <c:pt idx="67">
                  <c:v>24.899999611079693</c:v>
                </c:pt>
                <c:pt idx="68">
                  <c:v>-6.9000003859400749</c:v>
                </c:pt>
                <c:pt idx="69">
                  <c:v>1.2999996542930603</c:v>
                </c:pt>
                <c:pt idx="70">
                  <c:v>-10.80000028014183</c:v>
                </c:pt>
                <c:pt idx="71">
                  <c:v>24.79999978095293</c:v>
                </c:pt>
                <c:pt idx="72">
                  <c:v>44.400000013411045</c:v>
                </c:pt>
                <c:pt idx="73">
                  <c:v>-23.900000378489494</c:v>
                </c:pt>
                <c:pt idx="74">
                  <c:v>-99.299999885261059</c:v>
                </c:pt>
                <c:pt idx="75">
                  <c:v>33.999999985098839</c:v>
                </c:pt>
                <c:pt idx="76">
                  <c:v>-78.200000338256359</c:v>
                </c:pt>
                <c:pt idx="77">
                  <c:v>4.999999888241291</c:v>
                </c:pt>
                <c:pt idx="78">
                  <c:v>19.899999722838402</c:v>
                </c:pt>
                <c:pt idx="79">
                  <c:v>-26.999999769032001</c:v>
                </c:pt>
                <c:pt idx="80">
                  <c:v>11.599999852478504</c:v>
                </c:pt>
                <c:pt idx="81">
                  <c:v>-92.199999839067459</c:v>
                </c:pt>
                <c:pt idx="82">
                  <c:v>10.200000368058681</c:v>
                </c:pt>
                <c:pt idx="83">
                  <c:v>18.899999558925629</c:v>
                </c:pt>
                <c:pt idx="84">
                  <c:v>-6.7999996244907379</c:v>
                </c:pt>
                <c:pt idx="85">
                  <c:v>-58.600000105798244</c:v>
                </c:pt>
                <c:pt idx="86">
                  <c:v>-25.500000454485416</c:v>
                </c:pt>
                <c:pt idx="87">
                  <c:v>-60.399999842047691</c:v>
                </c:pt>
                <c:pt idx="88">
                  <c:v>1.5000002458691597</c:v>
                </c:pt>
                <c:pt idx="89">
                  <c:v>-11.300000362098217</c:v>
                </c:pt>
                <c:pt idx="90">
                  <c:v>3.8999998942017555</c:v>
                </c:pt>
                <c:pt idx="91">
                  <c:v>-1.6000000759959221</c:v>
                </c:pt>
                <c:pt idx="92">
                  <c:v>0.40000025182962418</c:v>
                </c:pt>
                <c:pt idx="93">
                  <c:v>13.700000010430813</c:v>
                </c:pt>
                <c:pt idx="94">
                  <c:v>-8.0000003799796104</c:v>
                </c:pt>
                <c:pt idx="95">
                  <c:v>-4.4999998062849045</c:v>
                </c:pt>
                <c:pt idx="96">
                  <c:v>-1.2999996542930603</c:v>
                </c:pt>
                <c:pt idx="97">
                  <c:v>27.699999511241913</c:v>
                </c:pt>
                <c:pt idx="98">
                  <c:v>2.0000003278255463</c:v>
                </c:pt>
                <c:pt idx="99">
                  <c:v>7.1000000461935997</c:v>
                </c:pt>
                <c:pt idx="100">
                  <c:v>-32.200000248849392</c:v>
                </c:pt>
                <c:pt idx="101">
                  <c:v>-23.50000012665987</c:v>
                </c:pt>
                <c:pt idx="102">
                  <c:v>26.599999517202377</c:v>
                </c:pt>
                <c:pt idx="103">
                  <c:v>8.7999999523162842</c:v>
                </c:pt>
                <c:pt idx="104">
                  <c:v>30.700000002980232</c:v>
                </c:pt>
                <c:pt idx="105">
                  <c:v>3.4999996423721313</c:v>
                </c:pt>
                <c:pt idx="106">
                  <c:v>13.000000268220901</c:v>
                </c:pt>
                <c:pt idx="107">
                  <c:v>64.500000327825546</c:v>
                </c:pt>
                <c:pt idx="108">
                  <c:v>-23.900000378489494</c:v>
                </c:pt>
                <c:pt idx="109">
                  <c:v>-32.999999821186066</c:v>
                </c:pt>
                <c:pt idx="110">
                  <c:v>-6.4000003039836884</c:v>
                </c:pt>
                <c:pt idx="111">
                  <c:v>24.100000038743019</c:v>
                </c:pt>
                <c:pt idx="112">
                  <c:v>-16.099999658763409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03A-43BD-BA9F-86FDE7A92931}"/>
            </c:ext>
          </c:extLst>
        </c:ser>
        <c:ser>
          <c:idx val="1"/>
          <c:order val="1"/>
          <c:tx>
            <c:strRef>
              <c:f>'SVN-CV-47'!$V$8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03A-43BD-BA9F-86FDE7A92931}"/>
            </c:ext>
          </c:extLst>
        </c:ser>
        <c:ser>
          <c:idx val="2"/>
          <c:order val="2"/>
          <c:tx>
            <c:strRef>
              <c:f>'SVN-CV-47'!$W$8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03A-43BD-BA9F-86FDE7A92931}"/>
            </c:ext>
          </c:extLst>
        </c:ser>
        <c:axId val="498926720"/>
        <c:axId val="498929024"/>
      </c:scatterChart>
      <c:valAx>
        <c:axId val="4989267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929024"/>
        <c:crosses val="autoZero"/>
        <c:crossBetween val="midCat"/>
      </c:valAx>
      <c:valAx>
        <c:axId val="49892902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89267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'SVN-CV-47'!$L$9:$L$188</c:f>
              <c:numCache>
                <c:formatCode>0</c:formatCode>
                <c:ptCount val="180"/>
                <c:pt idx="0" formatCode="General">
                  <c:v>0</c:v>
                </c:pt>
                <c:pt idx="1">
                  <c:v>10.278618364216186</c:v>
                </c:pt>
                <c:pt idx="2">
                  <c:v>15.351872711737593</c:v>
                </c:pt>
                <c:pt idx="3">
                  <c:v>36.169738569501291</c:v>
                </c:pt>
                <c:pt idx="4">
                  <c:v>8.1565925219922288</c:v>
                </c:pt>
                <c:pt idx="5">
                  <c:v>30.688922880821508</c:v>
                </c:pt>
                <c:pt idx="6">
                  <c:v>10.07422455449924</c:v>
                </c:pt>
                <c:pt idx="7">
                  <c:v>33.944071873476446</c:v>
                </c:pt>
                <c:pt idx="8">
                  <c:v>29.581074976015788</c:v>
                </c:pt>
                <c:pt idx="9">
                  <c:v>32.665884643414714</c:v>
                </c:pt>
                <c:pt idx="10">
                  <c:v>10.452750505114929</c:v>
                </c:pt>
                <c:pt idx="11">
                  <c:v>26.507546149061735</c:v>
                </c:pt>
                <c:pt idx="12">
                  <c:v>21.099288843997591</c:v>
                </c:pt>
                <c:pt idx="13">
                  <c:v>41.727928284506383</c:v>
                </c:pt>
                <c:pt idx="14">
                  <c:v>14.081548640100696</c:v>
                </c:pt>
                <c:pt idx="15">
                  <c:v>45.742322094923303</c:v>
                </c:pt>
                <c:pt idx="16">
                  <c:v>16.603914899338136</c:v>
                </c:pt>
                <c:pt idx="17">
                  <c:v>9.2563491143741796</c:v>
                </c:pt>
                <c:pt idx="18">
                  <c:v>11.739676452782197</c:v>
                </c:pt>
                <c:pt idx="19">
                  <c:v>28.852902735846076</c:v>
                </c:pt>
                <c:pt idx="20">
                  <c:v>27.513814770106205</c:v>
                </c:pt>
                <c:pt idx="21">
                  <c:v>6.2649820507601168</c:v>
                </c:pt>
                <c:pt idx="22">
                  <c:v>25.758493511488499</c:v>
                </c:pt>
                <c:pt idx="23">
                  <c:v>19.142622349970598</c:v>
                </c:pt>
                <c:pt idx="24">
                  <c:v>28.561863114253583</c:v>
                </c:pt>
                <c:pt idx="25">
                  <c:v>7.971198526220423</c:v>
                </c:pt>
                <c:pt idx="26">
                  <c:v>25.847437030807818</c:v>
                </c:pt>
                <c:pt idx="27">
                  <c:v>25.393306646708503</c:v>
                </c:pt>
                <c:pt idx="28">
                  <c:v>38.007762479505686</c:v>
                </c:pt>
                <c:pt idx="29">
                  <c:v>19.296372805467627</c:v>
                </c:pt>
                <c:pt idx="30">
                  <c:v>20.576890079709028</c:v>
                </c:pt>
                <c:pt idx="31">
                  <c:v>23.051681098636717</c:v>
                </c:pt>
                <c:pt idx="32">
                  <c:v>40.030113573225364</c:v>
                </c:pt>
                <c:pt idx="33">
                  <c:v>21.248293857544226</c:v>
                </c:pt>
                <c:pt idx="34">
                  <c:v>66.169932877689362</c:v>
                </c:pt>
                <c:pt idx="35">
                  <c:v>21.969979720462838</c:v>
                </c:pt>
                <c:pt idx="36">
                  <c:v>28.914702301801455</c:v>
                </c:pt>
                <c:pt idx="37">
                  <c:v>23.50085096196328</c:v>
                </c:pt>
                <c:pt idx="38">
                  <c:v>49.31723830261172</c:v>
                </c:pt>
                <c:pt idx="39">
                  <c:v>18.001666599645986</c:v>
                </c:pt>
                <c:pt idx="40">
                  <c:v>32.698929644582506</c:v>
                </c:pt>
                <c:pt idx="41">
                  <c:v>26.039393482090901</c:v>
                </c:pt>
                <c:pt idx="42">
                  <c:v>31.557408068908039</c:v>
                </c:pt>
                <c:pt idx="43">
                  <c:v>30.280026521407105</c:v>
                </c:pt>
                <c:pt idx="44">
                  <c:v>22.737853845139774</c:v>
                </c:pt>
                <c:pt idx="45">
                  <c:v>26.852188144061397</c:v>
                </c:pt>
                <c:pt idx="46">
                  <c:v>89.182397281953499</c:v>
                </c:pt>
                <c:pt idx="47">
                  <c:v>25.869093636071526</c:v>
                </c:pt>
                <c:pt idx="48">
                  <c:v>32.87217642610662</c:v>
                </c:pt>
                <c:pt idx="49">
                  <c:v>29.920059967331074</c:v>
                </c:pt>
                <c:pt idx="50">
                  <c:v>33.227247600424043</c:v>
                </c:pt>
                <c:pt idx="51">
                  <c:v>53.584419035769024</c:v>
                </c:pt>
                <c:pt idx="52">
                  <c:v>60.03415680044791</c:v>
                </c:pt>
                <c:pt idx="53">
                  <c:v>208.77174169720243</c:v>
                </c:pt>
                <c:pt idx="54">
                  <c:v>45.136681025843828</c:v>
                </c:pt>
                <c:pt idx="55">
                  <c:v>48.086796210738811</c:v>
                </c:pt>
                <c:pt idx="56">
                  <c:v>59.436268508513592</c:v>
                </c:pt>
                <c:pt idx="57">
                  <c:v>52.114969039655357</c:v>
                </c:pt>
                <c:pt idx="58">
                  <c:v>141.51031756237941</c:v>
                </c:pt>
                <c:pt idx="59">
                  <c:v>20.84082540072701</c:v>
                </c:pt>
                <c:pt idx="60">
                  <c:v>33.062970203337507</c:v>
                </c:pt>
                <c:pt idx="61">
                  <c:v>34.948390601554067</c:v>
                </c:pt>
                <c:pt idx="62">
                  <c:v>24.039342813440744</c:v>
                </c:pt>
                <c:pt idx="63">
                  <c:v>28.171794496298087</c:v>
                </c:pt>
                <c:pt idx="64">
                  <c:v>26.394885894983869</c:v>
                </c:pt>
                <c:pt idx="65">
                  <c:v>47.36127084031105</c:v>
                </c:pt>
                <c:pt idx="66">
                  <c:v>37.226066018312643</c:v>
                </c:pt>
                <c:pt idx="67">
                  <c:v>41.63003701678354</c:v>
                </c:pt>
                <c:pt idx="68">
                  <c:v>27.791005816269557</c:v>
                </c:pt>
                <c:pt idx="69">
                  <c:v>18.001666599645986</c:v>
                </c:pt>
                <c:pt idx="70">
                  <c:v>30.339413419994134</c:v>
                </c:pt>
                <c:pt idx="71">
                  <c:v>40.726404090795988</c:v>
                </c:pt>
                <c:pt idx="72">
                  <c:v>57.409145646092455</c:v>
                </c:pt>
                <c:pt idx="73">
                  <c:v>34.659775240143404</c:v>
                </c:pt>
                <c:pt idx="74">
                  <c:v>108.03897434203225</c:v>
                </c:pt>
                <c:pt idx="75">
                  <c:v>48.926168841656462</c:v>
                </c:pt>
                <c:pt idx="76">
                  <c:v>81.218594257482309</c:v>
                </c:pt>
                <c:pt idx="77">
                  <c:v>27.579340079864533</c:v>
                </c:pt>
                <c:pt idx="78">
                  <c:v>34.006322784555046</c:v>
                </c:pt>
                <c:pt idx="79">
                  <c:v>32.119308638812754</c:v>
                </c:pt>
                <c:pt idx="80">
                  <c:v>29.774653612102778</c:v>
                </c:pt>
                <c:pt idx="81">
                  <c:v>92.317116347004884</c:v>
                </c:pt>
                <c:pt idx="82">
                  <c:v>31.508411689538548</c:v>
                </c:pt>
                <c:pt idx="83">
                  <c:v>37.17230128117982</c:v>
                </c:pt>
                <c:pt idx="84">
                  <c:v>39.294910550850112</c:v>
                </c:pt>
                <c:pt idx="85">
                  <c:v>61.837610015832745</c:v>
                </c:pt>
                <c:pt idx="86">
                  <c:v>46.243918776775516</c:v>
                </c:pt>
                <c:pt idx="87">
                  <c:v>63.179506017411278</c:v>
                </c:pt>
                <c:pt idx="88">
                  <c:v>57.089929052971108</c:v>
                </c:pt>
                <c:pt idx="89">
                  <c:v>35.044828583666451</c:v>
                </c:pt>
                <c:pt idx="90">
                  <c:v>37.893271194160754</c:v>
                </c:pt>
                <c:pt idx="91">
                  <c:v>39.789571507088084</c:v>
                </c:pt>
                <c:pt idx="92">
                  <c:v>38.620331455030467</c:v>
                </c:pt>
                <c:pt idx="93">
                  <c:v>42.718848282806817</c:v>
                </c:pt>
                <c:pt idx="94">
                  <c:v>37.939425485939466</c:v>
                </c:pt>
                <c:pt idx="95">
                  <c:v>36.95984308516536</c:v>
                </c:pt>
                <c:pt idx="96">
                  <c:v>38.25990067763567</c:v>
                </c:pt>
                <c:pt idx="97">
                  <c:v>48.031135448717862</c:v>
                </c:pt>
                <c:pt idx="98">
                  <c:v>34.716710682595789</c:v>
                </c:pt>
                <c:pt idx="99">
                  <c:v>35.204971277000347</c:v>
                </c:pt>
                <c:pt idx="100">
                  <c:v>41.758113192966995</c:v>
                </c:pt>
                <c:pt idx="101">
                  <c:v>35.517601341325999</c:v>
                </c:pt>
                <c:pt idx="102">
                  <c:v>47.891648300354802</c:v>
                </c:pt>
                <c:pt idx="103">
                  <c:v>41.425716639576969</c:v>
                </c:pt>
                <c:pt idx="104">
                  <c:v>53.817190567036917</c:v>
                </c:pt>
                <c:pt idx="105">
                  <c:v>63.277405102121172</c:v>
                </c:pt>
                <c:pt idx="106">
                  <c:v>42.954045313060064</c:v>
                </c:pt>
                <c:pt idx="107">
                  <c:v>81.363198339756863</c:v>
                </c:pt>
                <c:pt idx="108">
                  <c:v>63.893114007068725</c:v>
                </c:pt>
                <c:pt idx="109">
                  <c:v>44.988553984154805</c:v>
                </c:pt>
                <c:pt idx="110">
                  <c:v>54.210423404308607</c:v>
                </c:pt>
                <c:pt idx="111">
                  <c:v>48.000625038054956</c:v>
                </c:pt>
                <c:pt idx="112">
                  <c:v>47.858750385272877</c:v>
                </c:pt>
                <c:pt idx="113">
                  <c:v>41.458171643586915</c:v>
                </c:pt>
                <c:pt idx="114">
                  <c:v>48.000625038054956</c:v>
                </c:pt>
                <c:pt idx="115">
                  <c:v>41.82989363646638</c:v>
                </c:pt>
                <c:pt idx="116">
                  <c:v>47.969260920454268</c:v>
                </c:pt>
                <c:pt idx="117">
                  <c:v>39.162992716522034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4F1-48F2-8DE4-E53584052126}"/>
            </c:ext>
          </c:extLst>
        </c:ser>
        <c:ser>
          <c:idx val="1"/>
          <c:order val="1"/>
          <c:tx>
            <c:strRef>
              <c:f>'SVN-CV-47'!$V$8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4F1-48F2-8DE4-E53584052126}"/>
            </c:ext>
          </c:extLst>
        </c:ser>
        <c:ser>
          <c:idx val="2"/>
          <c:order val="2"/>
          <c:tx>
            <c:strRef>
              <c:f>'SVN-CV-47'!$W$8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'SVN-CV-47'!$B$9:$B$121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45864</c:v>
                </c:pt>
                <c:pt idx="30">
                  <c:v>45864</c:v>
                </c:pt>
                <c:pt idx="31">
                  <c:v>45866</c:v>
                </c:pt>
                <c:pt idx="32">
                  <c:v>45866</c:v>
                </c:pt>
                <c:pt idx="33">
                  <c:v>45867</c:v>
                </c:pt>
                <c:pt idx="34">
                  <c:v>45867</c:v>
                </c:pt>
                <c:pt idx="35">
                  <c:v>45868</c:v>
                </c:pt>
                <c:pt idx="36">
                  <c:v>45868</c:v>
                </c:pt>
                <c:pt idx="37">
                  <c:v>45869</c:v>
                </c:pt>
                <c:pt idx="38">
                  <c:v>45869</c:v>
                </c:pt>
                <c:pt idx="39">
                  <c:v>45870</c:v>
                </c:pt>
                <c:pt idx="40">
                  <c:v>45870</c:v>
                </c:pt>
                <c:pt idx="41">
                  <c:v>45871</c:v>
                </c:pt>
                <c:pt idx="42">
                  <c:v>45871</c:v>
                </c:pt>
                <c:pt idx="43">
                  <c:v>45873</c:v>
                </c:pt>
                <c:pt idx="44">
                  <c:v>45873</c:v>
                </c:pt>
                <c:pt idx="45">
                  <c:v>45874</c:v>
                </c:pt>
                <c:pt idx="46">
                  <c:v>45874</c:v>
                </c:pt>
                <c:pt idx="47">
                  <c:v>45875</c:v>
                </c:pt>
                <c:pt idx="48">
                  <c:v>45875</c:v>
                </c:pt>
                <c:pt idx="49">
                  <c:v>45876</c:v>
                </c:pt>
                <c:pt idx="50">
                  <c:v>45876</c:v>
                </c:pt>
                <c:pt idx="51">
                  <c:v>45877</c:v>
                </c:pt>
                <c:pt idx="52">
                  <c:v>45877</c:v>
                </c:pt>
                <c:pt idx="53">
                  <c:v>45878</c:v>
                </c:pt>
                <c:pt idx="54">
                  <c:v>45879</c:v>
                </c:pt>
                <c:pt idx="55">
                  <c:v>45880</c:v>
                </c:pt>
                <c:pt idx="56">
                  <c:v>45880</c:v>
                </c:pt>
                <c:pt idx="57">
                  <c:v>45881</c:v>
                </c:pt>
                <c:pt idx="58">
                  <c:v>45881</c:v>
                </c:pt>
                <c:pt idx="59">
                  <c:v>45882</c:v>
                </c:pt>
                <c:pt idx="60">
                  <c:v>45882</c:v>
                </c:pt>
                <c:pt idx="61">
                  <c:v>45883</c:v>
                </c:pt>
                <c:pt idx="62">
                  <c:v>45883</c:v>
                </c:pt>
                <c:pt idx="63">
                  <c:v>45884</c:v>
                </c:pt>
                <c:pt idx="64">
                  <c:v>45884</c:v>
                </c:pt>
                <c:pt idx="65">
                  <c:v>45885</c:v>
                </c:pt>
                <c:pt idx="66">
                  <c:v>45885</c:v>
                </c:pt>
                <c:pt idx="67">
                  <c:v>45887</c:v>
                </c:pt>
                <c:pt idx="68">
                  <c:v>45887</c:v>
                </c:pt>
                <c:pt idx="69">
                  <c:v>45888</c:v>
                </c:pt>
                <c:pt idx="70">
                  <c:v>45888</c:v>
                </c:pt>
                <c:pt idx="71">
                  <c:v>45889</c:v>
                </c:pt>
                <c:pt idx="72">
                  <c:v>45889</c:v>
                </c:pt>
                <c:pt idx="73">
                  <c:v>45890</c:v>
                </c:pt>
                <c:pt idx="74">
                  <c:v>45890</c:v>
                </c:pt>
                <c:pt idx="75">
                  <c:v>45891</c:v>
                </c:pt>
                <c:pt idx="76">
                  <c:v>45891</c:v>
                </c:pt>
                <c:pt idx="77">
                  <c:v>45892</c:v>
                </c:pt>
                <c:pt idx="78">
                  <c:v>45892</c:v>
                </c:pt>
                <c:pt idx="79">
                  <c:v>45894</c:v>
                </c:pt>
                <c:pt idx="80">
                  <c:v>45894</c:v>
                </c:pt>
                <c:pt idx="81">
                  <c:v>45895</c:v>
                </c:pt>
                <c:pt idx="82">
                  <c:v>45895</c:v>
                </c:pt>
                <c:pt idx="83">
                  <c:v>45896</c:v>
                </c:pt>
                <c:pt idx="84">
                  <c:v>45896</c:v>
                </c:pt>
                <c:pt idx="85">
                  <c:v>45897</c:v>
                </c:pt>
                <c:pt idx="86">
                  <c:v>45897</c:v>
                </c:pt>
                <c:pt idx="87">
                  <c:v>45898</c:v>
                </c:pt>
                <c:pt idx="88">
                  <c:v>45898</c:v>
                </c:pt>
                <c:pt idx="89">
                  <c:v>45899</c:v>
                </c:pt>
                <c:pt idx="90">
                  <c:v>45899</c:v>
                </c:pt>
                <c:pt idx="91">
                  <c:v>45901</c:v>
                </c:pt>
                <c:pt idx="92">
                  <c:v>45901</c:v>
                </c:pt>
                <c:pt idx="93">
                  <c:v>45902</c:v>
                </c:pt>
                <c:pt idx="94">
                  <c:v>45902</c:v>
                </c:pt>
                <c:pt idx="95">
                  <c:v>45903</c:v>
                </c:pt>
                <c:pt idx="96">
                  <c:v>45903</c:v>
                </c:pt>
                <c:pt idx="97">
                  <c:v>45904</c:v>
                </c:pt>
                <c:pt idx="98">
                  <c:v>45904</c:v>
                </c:pt>
                <c:pt idx="99">
                  <c:v>45905</c:v>
                </c:pt>
                <c:pt idx="100">
                  <c:v>45905</c:v>
                </c:pt>
                <c:pt idx="101">
                  <c:v>45906</c:v>
                </c:pt>
                <c:pt idx="102">
                  <c:v>45906</c:v>
                </c:pt>
                <c:pt idx="103">
                  <c:v>45908</c:v>
                </c:pt>
                <c:pt idx="104">
                  <c:v>45908</c:v>
                </c:pt>
                <c:pt idx="105">
                  <c:v>45909</c:v>
                </c:pt>
                <c:pt idx="106">
                  <c:v>45909</c:v>
                </c:pt>
                <c:pt idx="107">
                  <c:v>45910</c:v>
                </c:pt>
                <c:pt idx="108">
                  <c:v>45910</c:v>
                </c:pt>
                <c:pt idx="109">
                  <c:v>45911</c:v>
                </c:pt>
                <c:pt idx="110">
                  <c:v>45911</c:v>
                </c:pt>
                <c:pt idx="111">
                  <c:v>45912</c:v>
                </c:pt>
                <c:pt idx="112">
                  <c:v>45912</c:v>
                </c:pt>
              </c:numCache>
            </c:numRef>
          </c:xVal>
          <c:yVal>
            <c:numRef>
              <c:f>'SVN-CV-47'!$W$9:$W$123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4F1-48F2-8DE4-E53584052126}"/>
            </c:ext>
          </c:extLst>
        </c:ser>
        <c:axId val="499082752"/>
        <c:axId val="499101696"/>
      </c:scatterChart>
      <c:valAx>
        <c:axId val="49908275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101696"/>
        <c:crosses val="autoZero"/>
        <c:crossBetween val="midCat"/>
      </c:valAx>
      <c:valAx>
        <c:axId val="4991016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08275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'SVN-CV-48'!$H$9:$H$121</c:f>
              <c:numCache>
                <c:formatCode>0</c:formatCode>
                <c:ptCount val="113"/>
                <c:pt idx="1">
                  <c:v>3.5000000000025011</c:v>
                </c:pt>
                <c:pt idx="2">
                  <c:v>-3.6000000000058208</c:v>
                </c:pt>
                <c:pt idx="3">
                  <c:v>-13.300000000000978</c:v>
                </c:pt>
                <c:pt idx="4">
                  <c:v>-0.70000000000902673</c:v>
                </c:pt>
                <c:pt idx="5">
                  <c:v>-3.3000000000100727</c:v>
                </c:pt>
                <c:pt idx="6">
                  <c:v>3.9000000000015689</c:v>
                </c:pt>
                <c:pt idx="7">
                  <c:v>4.7999999999888132</c:v>
                </c:pt>
                <c:pt idx="8">
                  <c:v>6.3999999999992951</c:v>
                </c:pt>
                <c:pt idx="9">
                  <c:v>-21.300000000010755</c:v>
                </c:pt>
                <c:pt idx="10">
                  <c:v>3.5000000000025011</c:v>
                </c:pt>
                <c:pt idx="11">
                  <c:v>-24.799999999999045</c:v>
                </c:pt>
                <c:pt idx="12">
                  <c:v>11.799999999993815</c:v>
                </c:pt>
                <c:pt idx="13">
                  <c:v>-14.000000000010004</c:v>
                </c:pt>
                <c:pt idx="14">
                  <c:v>12.000000000000455</c:v>
                </c:pt>
                <c:pt idx="15">
                  <c:v>14.899999999997249</c:v>
                </c:pt>
                <c:pt idx="16">
                  <c:v>9.4999999999885176</c:v>
                </c:pt>
                <c:pt idx="17">
                  <c:v>-7.6000000000107093</c:v>
                </c:pt>
                <c:pt idx="18">
                  <c:v>23.399999999995202</c:v>
                </c:pt>
                <c:pt idx="19">
                  <c:v>-2.8000000000076852</c:v>
                </c:pt>
                <c:pt idx="20">
                  <c:v>-9.9000000000017963</c:v>
                </c:pt>
                <c:pt idx="21">
                  <c:v>9.9000000000017963</c:v>
                </c:pt>
                <c:pt idx="22">
                  <c:v>-4.8000000000030241</c:v>
                </c:pt>
                <c:pt idx="23">
                  <c:v>-6.3000000000101863</c:v>
                </c:pt>
                <c:pt idx="24">
                  <c:v>-2.8000000000076852</c:v>
                </c:pt>
                <c:pt idx="25">
                  <c:v>-14.80000000000814</c:v>
                </c:pt>
                <c:pt idx="26">
                  <c:v>-15.000000000000568</c:v>
                </c:pt>
                <c:pt idx="27">
                  <c:v>4.5999999999963848</c:v>
                </c:pt>
                <c:pt idx="28">
                  <c:v>-18.000000000000682</c:v>
                </c:pt>
                <c:pt idx="29">
                  <c:v>21.499999999988972</c:v>
                </c:pt>
                <c:pt idx="30">
                  <c:v>21.499999999988972</c:v>
                </c:pt>
                <c:pt idx="31">
                  <c:v>6.3999999999992951</c:v>
                </c:pt>
                <c:pt idx="32">
                  <c:v>-3.1000000000034333</c:v>
                </c:pt>
                <c:pt idx="33">
                  <c:v>-1.4000000000038426</c:v>
                </c:pt>
                <c:pt idx="34">
                  <c:v>3.3999999999991815</c:v>
                </c:pt>
                <c:pt idx="35">
                  <c:v>-27.60000000000673</c:v>
                </c:pt>
                <c:pt idx="36">
                  <c:v>-18.900000000002137</c:v>
                </c:pt>
                <c:pt idx="37">
                  <c:v>-16.100000000008663</c:v>
                </c:pt>
                <c:pt idx="38">
                  <c:v>10.89999999999236</c:v>
                </c:pt>
                <c:pt idx="39">
                  <c:v>-23.600000000001842</c:v>
                </c:pt>
                <c:pt idx="40">
                  <c:v>4.3999999999897454</c:v>
                </c:pt>
                <c:pt idx="41">
                  <c:v>-18.900000000002137</c:v>
                </c:pt>
                <c:pt idx="42">
                  <c:v>6.7999999999983629</c:v>
                </c:pt>
                <c:pt idx="43">
                  <c:v>7.8999999999922466</c:v>
                </c:pt>
                <c:pt idx="44">
                  <c:v>9.4999999999885176</c:v>
                </c:pt>
                <c:pt idx="45">
                  <c:v>-6.7000000000092541</c:v>
                </c:pt>
                <c:pt idx="46">
                  <c:v>-10.400000000004184</c:v>
                </c:pt>
                <c:pt idx="47">
                  <c:v>-7.1999999999974307</c:v>
                </c:pt>
                <c:pt idx="48">
                  <c:v>1.6999999999995907</c:v>
                </c:pt>
                <c:pt idx="49">
                  <c:v>6.7999999999983629</c:v>
                </c:pt>
                <c:pt idx="50">
                  <c:v>12.599999999991951</c:v>
                </c:pt>
                <c:pt idx="51">
                  <c:v>28.300000000001546</c:v>
                </c:pt>
                <c:pt idx="52">
                  <c:v>11.299999999991428</c:v>
                </c:pt>
                <c:pt idx="53">
                  <c:v>24.699999999995725</c:v>
                </c:pt>
                <c:pt idx="54">
                  <c:v>6.5000000000026148</c:v>
                </c:pt>
                <c:pt idx="55">
                  <c:v>16.199999999997772</c:v>
                </c:pt>
                <c:pt idx="56">
                  <c:v>19.999999999996021</c:v>
                </c:pt>
                <c:pt idx="57">
                  <c:v>-4.500000000007276</c:v>
                </c:pt>
                <c:pt idx="58">
                  <c:v>9.4999999999885176</c:v>
                </c:pt>
                <c:pt idx="59">
                  <c:v>-0.70000000000902673</c:v>
                </c:pt>
                <c:pt idx="60">
                  <c:v>18.099999999989791</c:v>
                </c:pt>
                <c:pt idx="61">
                  <c:v>0.79999999999813554</c:v>
                </c:pt>
                <c:pt idx="62">
                  <c:v>20.600000000001728</c:v>
                </c:pt>
                <c:pt idx="63">
                  <c:v>-7.8000000000031378</c:v>
                </c:pt>
                <c:pt idx="64">
                  <c:v>3.9000000000015689</c:v>
                </c:pt>
                <c:pt idx="65">
                  <c:v>-4.3000000000006366</c:v>
                </c:pt>
                <c:pt idx="66">
                  <c:v>7.8999999999922466</c:v>
                </c:pt>
                <c:pt idx="67">
                  <c:v>-10.300000000000864</c:v>
                </c:pt>
                <c:pt idx="68">
                  <c:v>0.29999999999574811</c:v>
                </c:pt>
                <c:pt idx="69">
                  <c:v>7.7999999999889269</c:v>
                </c:pt>
                <c:pt idx="70">
                  <c:v>4.3999999999897454</c:v>
                </c:pt>
                <c:pt idx="71">
                  <c:v>4.6999999999997044</c:v>
                </c:pt>
                <c:pt idx="72">
                  <c:v>7.3000000000007503</c:v>
                </c:pt>
                <c:pt idx="73">
                  <c:v>0.99999999999056399</c:v>
                </c:pt>
                <c:pt idx="74">
                  <c:v>4.3999999999897454</c:v>
                </c:pt>
                <c:pt idx="75">
                  <c:v>-26.899999999997704</c:v>
                </c:pt>
                <c:pt idx="76">
                  <c:v>21.299999999996544</c:v>
                </c:pt>
                <c:pt idx="77">
                  <c:v>-12.500000000002842</c:v>
                </c:pt>
                <c:pt idx="78">
                  <c:v>11.399999999994748</c:v>
                </c:pt>
                <c:pt idx="79">
                  <c:v>9.3999999999994088</c:v>
                </c:pt>
                <c:pt idx="80">
                  <c:v>10.699999999999932</c:v>
                </c:pt>
                <c:pt idx="81">
                  <c:v>12.999999999991019</c:v>
                </c:pt>
                <c:pt idx="82">
                  <c:v>12.599999999991951</c:v>
                </c:pt>
                <c:pt idx="83">
                  <c:v>16.3999999999902</c:v>
                </c:pt>
                <c:pt idx="84">
                  <c:v>6.9000000000016826</c:v>
                </c:pt>
                <c:pt idx="85">
                  <c:v>-15.600000000006276</c:v>
                </c:pt>
                <c:pt idx="86">
                  <c:v>8.6999999999903821</c:v>
                </c:pt>
                <c:pt idx="87">
                  <c:v>-13.400000000004297</c:v>
                </c:pt>
                <c:pt idx="88">
                  <c:v>17.499999999998295</c:v>
                </c:pt>
                <c:pt idx="89">
                  <c:v>-21.100000000004115</c:v>
                </c:pt>
                <c:pt idx="90">
                  <c:v>11.399999999994748</c:v>
                </c:pt>
                <c:pt idx="91">
                  <c:v>3.3999999999991815</c:v>
                </c:pt>
                <c:pt idx="92">
                  <c:v>8.2000000000022055</c:v>
                </c:pt>
                <c:pt idx="93">
                  <c:v>10.399999999989973</c:v>
                </c:pt>
                <c:pt idx="94">
                  <c:v>3.5999999999916099</c:v>
                </c:pt>
                <c:pt idx="95">
                  <c:v>8.6999999999903821</c:v>
                </c:pt>
                <c:pt idx="96">
                  <c:v>10.199999999997544</c:v>
                </c:pt>
                <c:pt idx="97">
                  <c:v>8.4999999999979536</c:v>
                </c:pt>
                <c:pt idx="98">
                  <c:v>12.999999999991019</c:v>
                </c:pt>
                <c:pt idx="99">
                  <c:v>7.4999999999931788</c:v>
                </c:pt>
                <c:pt idx="100">
                  <c:v>9.0999999999894499</c:v>
                </c:pt>
                <c:pt idx="101">
                  <c:v>10.399999999989973</c:v>
                </c:pt>
                <c:pt idx="102">
                  <c:v>-1.0000000000047748</c:v>
                </c:pt>
                <c:pt idx="103">
                  <c:v>9.1999999999927695</c:v>
                </c:pt>
                <c:pt idx="104">
                  <c:v>4.7999999999888132</c:v>
                </c:pt>
                <c:pt idx="105">
                  <c:v>20.20000000000266</c:v>
                </c:pt>
                <c:pt idx="106">
                  <c:v>-40.300000000002001</c:v>
                </c:pt>
                <c:pt idx="107">
                  <c:v>16.199999999997772</c:v>
                </c:pt>
                <c:pt idx="108">
                  <c:v>10.799999999989041</c:v>
                </c:pt>
                <c:pt idx="109">
                  <c:v>-25.300000000001432</c:v>
                </c:pt>
                <c:pt idx="110">
                  <c:v>7.1999999999974307</c:v>
                </c:pt>
                <c:pt idx="111">
                  <c:v>-34.100000000009345</c:v>
                </c:pt>
                <c:pt idx="112">
                  <c:v>6.2999999999959755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C6B-43D6-9E9E-F172E3C35540}"/>
            </c:ext>
          </c:extLst>
        </c:ser>
        <c:ser>
          <c:idx val="1"/>
          <c:order val="1"/>
          <c:tx>
            <c:strRef>
              <c:f>'SVN-CV-48'!$V$8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C6B-43D6-9E9E-F172E3C35540}"/>
            </c:ext>
          </c:extLst>
        </c:ser>
        <c:ser>
          <c:idx val="2"/>
          <c:order val="2"/>
          <c:tx>
            <c:strRef>
              <c:f>'SVN-CV-48'!$W$8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C6B-43D6-9E9E-F172E3C35540}"/>
            </c:ext>
          </c:extLst>
        </c:ser>
        <c:axId val="137722496"/>
        <c:axId val="137745536"/>
      </c:scatterChart>
      <c:valAx>
        <c:axId val="1377224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745536"/>
        <c:crosses val="autoZero"/>
        <c:crossBetween val="midCat"/>
      </c:valAx>
      <c:valAx>
        <c:axId val="13774553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7224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'SVN-CV-48'!$D$9:$D$188</c:f>
              <c:numCache>
                <c:formatCode>0</c:formatCode>
                <c:ptCount val="180"/>
                <c:pt idx="1">
                  <c:v>3.7000000011175871</c:v>
                </c:pt>
                <c:pt idx="2">
                  <c:v>3.3000000403262675</c:v>
                </c:pt>
                <c:pt idx="3">
                  <c:v>4.6000000438652933</c:v>
                </c:pt>
                <c:pt idx="4">
                  <c:v>3.2000000355765224</c:v>
                </c:pt>
                <c:pt idx="5">
                  <c:v>1.3000000035390258</c:v>
                </c:pt>
                <c:pt idx="6">
                  <c:v>3.7000000011175871</c:v>
                </c:pt>
                <c:pt idx="7">
                  <c:v>5.5000000284053385</c:v>
                </c:pt>
                <c:pt idx="8">
                  <c:v>6.2000000034458935</c:v>
                </c:pt>
                <c:pt idx="9">
                  <c:v>3.2000000355765224</c:v>
                </c:pt>
                <c:pt idx="10">
                  <c:v>5.3000000189058483</c:v>
                </c:pt>
                <c:pt idx="11">
                  <c:v>8.2999999867752194</c:v>
                </c:pt>
                <c:pt idx="12">
                  <c:v>8.7000000057742</c:v>
                </c:pt>
                <c:pt idx="13">
                  <c:v>4.3000000296160579</c:v>
                </c:pt>
                <c:pt idx="14">
                  <c:v>2.6000000070780516</c:v>
                </c:pt>
                <c:pt idx="15">
                  <c:v>7.4000000022351742</c:v>
                </c:pt>
                <c:pt idx="16">
                  <c:v>5.9999999939464033</c:v>
                </c:pt>
                <c:pt idx="17">
                  <c:v>6.8000000319443643</c:v>
                </c:pt>
                <c:pt idx="18">
                  <c:v>0.30000001424923539</c:v>
                </c:pt>
                <c:pt idx="19">
                  <c:v>-0.20000000949949026</c:v>
                </c:pt>
                <c:pt idx="20">
                  <c:v>4.6000000438652933</c:v>
                </c:pt>
                <c:pt idx="21">
                  <c:v>5.2000000141561031</c:v>
                </c:pt>
                <c:pt idx="22">
                  <c:v>6.7000000271946192</c:v>
                </c:pt>
                <c:pt idx="23">
                  <c:v>4.6999999904073775</c:v>
                </c:pt>
                <c:pt idx="24">
                  <c:v>-0.20000000949949026</c:v>
                </c:pt>
                <c:pt idx="25">
                  <c:v>6.3000000081956387</c:v>
                </c:pt>
                <c:pt idx="26">
                  <c:v>8.3999999915249646</c:v>
                </c:pt>
                <c:pt idx="27">
                  <c:v>6.2000000034458935</c:v>
                </c:pt>
                <c:pt idx="28">
                  <c:v>10.400000028312206</c:v>
                </c:pt>
                <c:pt idx="29">
                  <c:v>10.700000042561442</c:v>
                </c:pt>
                <c:pt idx="30">
                  <c:v>10.700000042561442</c:v>
                </c:pt>
                <c:pt idx="31">
                  <c:v>11.500000022351742</c:v>
                </c:pt>
                <c:pt idx="32">
                  <c:v>11.700000031851232</c:v>
                </c:pt>
                <c:pt idx="33">
                  <c:v>16.000000003259629</c:v>
                </c:pt>
                <c:pt idx="34">
                  <c:v>6.600000022444874</c:v>
                </c:pt>
                <c:pt idx="35">
                  <c:v>21.400000026915222</c:v>
                </c:pt>
                <c:pt idx="36">
                  <c:v>12.800000025890768</c:v>
                </c:pt>
                <c:pt idx="37">
                  <c:v>11.999999987892807</c:v>
                </c:pt>
                <c:pt idx="38">
                  <c:v>9.2000000295229256</c:v>
                </c:pt>
                <c:pt idx="39">
                  <c:v>11.600000027101487</c:v>
                </c:pt>
                <c:pt idx="40">
                  <c:v>11.600000027101487</c:v>
                </c:pt>
                <c:pt idx="41">
                  <c:v>19.499999994877726</c:v>
                </c:pt>
                <c:pt idx="42">
                  <c:v>14.900000009220093</c:v>
                </c:pt>
                <c:pt idx="43">
                  <c:v>20.300000032875687</c:v>
                </c:pt>
                <c:pt idx="44">
                  <c:v>21.200000017415732</c:v>
                </c:pt>
                <c:pt idx="45">
                  <c:v>20.000000018626451</c:v>
                </c:pt>
                <c:pt idx="46">
                  <c:v>20.200000028125942</c:v>
                </c:pt>
                <c:pt idx="47">
                  <c:v>29.540000017732382</c:v>
                </c:pt>
                <c:pt idx="48">
                  <c:v>13.600000005681068</c:v>
                </c:pt>
                <c:pt idx="49">
                  <c:v>21.400000026915222</c:v>
                </c:pt>
                <c:pt idx="50">
                  <c:v>20.599999988917261</c:v>
                </c:pt>
                <c:pt idx="51">
                  <c:v>19.399999990127981</c:v>
                </c:pt>
                <c:pt idx="52">
                  <c:v>22.500000020954758</c:v>
                </c:pt>
                <c:pt idx="53">
                  <c:v>24.299999990034848</c:v>
                </c:pt>
                <c:pt idx="54">
                  <c:v>-11.999999987892807</c:v>
                </c:pt>
                <c:pt idx="55">
                  <c:v>18.299999996088445</c:v>
                </c:pt>
                <c:pt idx="56">
                  <c:v>8.1000000354833901</c:v>
                </c:pt>
                <c:pt idx="57">
                  <c:v>11.400000017601997</c:v>
                </c:pt>
                <c:pt idx="58">
                  <c:v>9.6999999950639904</c:v>
                </c:pt>
                <c:pt idx="59">
                  <c:v>-19.19999998062849</c:v>
                </c:pt>
                <c:pt idx="60">
                  <c:v>17.20000000204891</c:v>
                </c:pt>
                <c:pt idx="61">
                  <c:v>23.500000010244548</c:v>
                </c:pt>
                <c:pt idx="62">
                  <c:v>10.899999993853271</c:v>
                </c:pt>
                <c:pt idx="63">
                  <c:v>22.400000016205013</c:v>
                </c:pt>
                <c:pt idx="64">
                  <c:v>19.900000013876706</c:v>
                </c:pt>
                <c:pt idx="65">
                  <c:v>19.800000009126961</c:v>
                </c:pt>
                <c:pt idx="66">
                  <c:v>19.800000009126961</c:v>
                </c:pt>
                <c:pt idx="67">
                  <c:v>22.200000006705523</c:v>
                </c:pt>
                <c:pt idx="68">
                  <c:v>25.499999988824129</c:v>
                </c:pt>
                <c:pt idx="69">
                  <c:v>22.500000020954758</c:v>
                </c:pt>
                <c:pt idx="70">
                  <c:v>11.600000027101487</c:v>
                </c:pt>
                <c:pt idx="71">
                  <c:v>23.900000029243529</c:v>
                </c:pt>
                <c:pt idx="72">
                  <c:v>26.8999999971129</c:v>
                </c:pt>
                <c:pt idx="73">
                  <c:v>31.599999987520278</c:v>
                </c:pt>
                <c:pt idx="74">
                  <c:v>25.100000028032809</c:v>
                </c:pt>
                <c:pt idx="75">
                  <c:v>11.200000008102506</c:v>
                </c:pt>
                <c:pt idx="76">
                  <c:v>28.099999995902181</c:v>
                </c:pt>
                <c:pt idx="77">
                  <c:v>16.80000004125759</c:v>
                </c:pt>
                <c:pt idx="78">
                  <c:v>25.100000028032809</c:v>
                </c:pt>
                <c:pt idx="79">
                  <c:v>23.099999991245568</c:v>
                </c:pt>
                <c:pt idx="80">
                  <c:v>16.500000027008355</c:v>
                </c:pt>
                <c:pt idx="81">
                  <c:v>23.199999995995313</c:v>
                </c:pt>
                <c:pt idx="82">
                  <c:v>6.0999999986961484</c:v>
                </c:pt>
                <c:pt idx="83">
                  <c:v>25.90000000782311</c:v>
                </c:pt>
                <c:pt idx="84">
                  <c:v>25.100000028032809</c:v>
                </c:pt>
                <c:pt idx="85">
                  <c:v>28.600000019650906</c:v>
                </c:pt>
                <c:pt idx="86">
                  <c:v>14.699999999720603</c:v>
                </c:pt>
                <c:pt idx="87">
                  <c:v>25.800000003073364</c:v>
                </c:pt>
                <c:pt idx="88">
                  <c:v>17.099999997299165</c:v>
                </c:pt>
                <c:pt idx="89">
                  <c:v>30.200000037439167</c:v>
                </c:pt>
                <c:pt idx="90">
                  <c:v>26.30000002682209</c:v>
                </c:pt>
                <c:pt idx="91">
                  <c:v>34.900000027846545</c:v>
                </c:pt>
                <c:pt idx="92">
                  <c:v>34.0000000433065</c:v>
                </c:pt>
                <c:pt idx="93">
                  <c:v>34.700000018347055</c:v>
                </c:pt>
                <c:pt idx="94">
                  <c:v>34.299999999348074</c:v>
                </c:pt>
                <c:pt idx="95">
                  <c:v>32.899999991059303</c:v>
                </c:pt>
                <c:pt idx="96">
                  <c:v>37.200000020675361</c:v>
                </c:pt>
                <c:pt idx="97">
                  <c:v>33.900000038556755</c:v>
                </c:pt>
                <c:pt idx="98">
                  <c:v>35.900000017136335</c:v>
                </c:pt>
                <c:pt idx="99">
                  <c:v>29.000000038649887</c:v>
                </c:pt>
                <c:pt idx="100">
                  <c:v>29.600000008940697</c:v>
                </c:pt>
                <c:pt idx="101">
                  <c:v>25.200000032782555</c:v>
                </c:pt>
                <c:pt idx="102">
                  <c:v>26.1000000173226</c:v>
                </c:pt>
                <c:pt idx="103">
                  <c:v>30.000000027939677</c:v>
                </c:pt>
                <c:pt idx="104">
                  <c:v>35.20000004209578</c:v>
                </c:pt>
                <c:pt idx="105">
                  <c:v>37.899999995715916</c:v>
                </c:pt>
                <c:pt idx="106">
                  <c:v>31.699999992270023</c:v>
                </c:pt>
                <c:pt idx="107">
                  <c:v>36.59999999217689</c:v>
                </c:pt>
                <c:pt idx="108">
                  <c:v>39.199999999254942</c:v>
                </c:pt>
                <c:pt idx="109">
                  <c:v>32.800000044517219</c:v>
                </c:pt>
                <c:pt idx="110">
                  <c:v>25.499999988824129</c:v>
                </c:pt>
                <c:pt idx="111">
                  <c:v>39.800000027753413</c:v>
                </c:pt>
                <c:pt idx="112">
                  <c:v>34.700000018347055</c:v>
                </c:pt>
                <c:pt idx="113">
                  <c:v>35.20000004209578</c:v>
                </c:pt>
                <c:pt idx="114">
                  <c:v>36.200000031385571</c:v>
                </c:pt>
                <c:pt idx="115">
                  <c:v>34.700000018347055</c:v>
                </c:pt>
                <c:pt idx="116">
                  <c:v>39.700000023003668</c:v>
                </c:pt>
                <c:pt idx="117">
                  <c:v>39.500000013504177</c:v>
                </c:pt>
                <c:pt idx="118">
                  <c:v>36.400000040885061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423-45E9-9EFE-74B70DCDACF4}"/>
            </c:ext>
          </c:extLst>
        </c:ser>
        <c:ser>
          <c:idx val="1"/>
          <c:order val="1"/>
          <c:tx>
            <c:strRef>
              <c:f>'SVN-CV-48'!$V$8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423-45E9-9EFE-74B70DCDACF4}"/>
            </c:ext>
          </c:extLst>
        </c:ser>
        <c:ser>
          <c:idx val="2"/>
          <c:order val="2"/>
          <c:tx>
            <c:strRef>
              <c:f>'SVN-CV-48'!$W$8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423-45E9-9EFE-74B70DCDACF4}"/>
            </c:ext>
          </c:extLst>
        </c:ser>
        <c:axId val="496483328"/>
        <c:axId val="496498176"/>
      </c:scatterChart>
      <c:valAx>
        <c:axId val="4964833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498176"/>
        <c:crosses val="autoZero"/>
        <c:crossBetween val="midCat"/>
      </c:valAx>
      <c:valAx>
        <c:axId val="49649817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48332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'SVN-CV-48'!$F$9:$F$121</c:f>
              <c:numCache>
                <c:formatCode>0</c:formatCode>
                <c:ptCount val="113"/>
                <c:pt idx="1">
                  <c:v>23.999999277293682</c:v>
                </c:pt>
                <c:pt idx="2">
                  <c:v>18.000000156462193</c:v>
                </c:pt>
                <c:pt idx="3">
                  <c:v>-4.0000006556510925</c:v>
                </c:pt>
                <c:pt idx="4">
                  <c:v>20.200000144541264</c:v>
                </c:pt>
                <c:pt idx="5">
                  <c:v>-13.000000268220901</c:v>
                </c:pt>
                <c:pt idx="6">
                  <c:v>25.999999605119228</c:v>
                </c:pt>
                <c:pt idx="7">
                  <c:v>30.999999493360519</c:v>
                </c:pt>
                <c:pt idx="8">
                  <c:v>29.000000096857548</c:v>
                </c:pt>
                <c:pt idx="9">
                  <c:v>-29.000000096857548</c:v>
                </c:pt>
                <c:pt idx="10">
                  <c:v>16.999999992549419</c:v>
                </c:pt>
                <c:pt idx="11">
                  <c:v>6.9999992847442627</c:v>
                </c:pt>
                <c:pt idx="12">
                  <c:v>32.999999821186066</c:v>
                </c:pt>
                <c:pt idx="13">
                  <c:v>-27.000000700354576</c:v>
                </c:pt>
                <c:pt idx="14">
                  <c:v>2.9999995604157448</c:v>
                </c:pt>
                <c:pt idx="15">
                  <c:v>35.000000149011612</c:v>
                </c:pt>
                <c:pt idx="16">
                  <c:v>26.999999769032001</c:v>
                </c:pt>
                <c:pt idx="17">
                  <c:v>16.999999992549419</c:v>
                </c:pt>
                <c:pt idx="18">
                  <c:v>0</c:v>
                </c:pt>
                <c:pt idx="19">
                  <c:v>-23.000000044703484</c:v>
                </c:pt>
                <c:pt idx="20">
                  <c:v>-21.000000648200512</c:v>
                </c:pt>
                <c:pt idx="21">
                  <c:v>12.000000104308128</c:v>
                </c:pt>
                <c:pt idx="22">
                  <c:v>-4.999999888241291</c:v>
                </c:pt>
                <c:pt idx="23">
                  <c:v>15.999999828636646</c:v>
                </c:pt>
                <c:pt idx="24">
                  <c:v>-22.800000384449959</c:v>
                </c:pt>
                <c:pt idx="25">
                  <c:v>23.299999535083771</c:v>
                </c:pt>
                <c:pt idx="26">
                  <c:v>15.399999916553497</c:v>
                </c:pt>
                <c:pt idx="27">
                  <c:v>-1.0999999940395355</c:v>
                </c:pt>
                <c:pt idx="28">
                  <c:v>-2.3000007495284081</c:v>
                </c:pt>
                <c:pt idx="29">
                  <c:v>21.0999995470047</c:v>
                </c:pt>
                <c:pt idx="30">
                  <c:v>21.0999995470047</c:v>
                </c:pt>
                <c:pt idx="31">
                  <c:v>9.3999998643994331</c:v>
                </c:pt>
                <c:pt idx="32">
                  <c:v>12.49999925494194</c:v>
                </c:pt>
                <c:pt idx="33">
                  <c:v>50.499999895691872</c:v>
                </c:pt>
                <c:pt idx="34">
                  <c:v>18.29999964684248</c:v>
                </c:pt>
                <c:pt idx="35">
                  <c:v>76.4999995008111</c:v>
                </c:pt>
                <c:pt idx="36">
                  <c:v>55.699999444186687</c:v>
                </c:pt>
                <c:pt idx="37">
                  <c:v>9.3999998643994331</c:v>
                </c:pt>
                <c:pt idx="38">
                  <c:v>3.8000000640749931</c:v>
                </c:pt>
                <c:pt idx="39">
                  <c:v>-26.200000196695328</c:v>
                </c:pt>
                <c:pt idx="40">
                  <c:v>-10.900000110268593</c:v>
                </c:pt>
                <c:pt idx="41">
                  <c:v>3.5999994724988937</c:v>
                </c:pt>
                <c:pt idx="42">
                  <c:v>-15.000000596046448</c:v>
                </c:pt>
                <c:pt idx="43">
                  <c:v>-2.0000003278255463</c:v>
                </c:pt>
                <c:pt idx="44">
                  <c:v>43.399999849498272</c:v>
                </c:pt>
                <c:pt idx="45">
                  <c:v>28.099999763071537</c:v>
                </c:pt>
                <c:pt idx="46">
                  <c:v>37.299999967217445</c:v>
                </c:pt>
                <c:pt idx="47">
                  <c:v>83.699999377131462</c:v>
                </c:pt>
                <c:pt idx="48">
                  <c:v>-48.600000329315662</c:v>
                </c:pt>
                <c:pt idx="49">
                  <c:v>11.500000022351742</c:v>
                </c:pt>
                <c:pt idx="50">
                  <c:v>18.499999307096004</c:v>
                </c:pt>
                <c:pt idx="51">
                  <c:v>4.7999992966651917</c:v>
                </c:pt>
                <c:pt idx="52">
                  <c:v>45.199999585747719</c:v>
                </c:pt>
                <c:pt idx="53">
                  <c:v>57.399999350309372</c:v>
                </c:pt>
                <c:pt idx="54">
                  <c:v>-190.60000032186508</c:v>
                </c:pt>
                <c:pt idx="55">
                  <c:v>0.69999974220991135</c:v>
                </c:pt>
                <c:pt idx="56">
                  <c:v>-42.600000277161598</c:v>
                </c:pt>
                <c:pt idx="57">
                  <c:v>-55.999999865889549</c:v>
                </c:pt>
                <c:pt idx="58">
                  <c:v>-43.899999931454659</c:v>
                </c:pt>
                <c:pt idx="59">
                  <c:v>-111.20000015944242</c:v>
                </c:pt>
                <c:pt idx="60">
                  <c:v>3.399999812245369</c:v>
                </c:pt>
                <c:pt idx="61">
                  <c:v>6.5999999642372131</c:v>
                </c:pt>
                <c:pt idx="62">
                  <c:v>-24.000000208616257</c:v>
                </c:pt>
                <c:pt idx="63">
                  <c:v>15.800000168383121</c:v>
                </c:pt>
                <c:pt idx="64">
                  <c:v>11.599999852478504</c:v>
                </c:pt>
                <c:pt idx="65">
                  <c:v>-2.3000007495284081</c:v>
                </c:pt>
                <c:pt idx="66">
                  <c:v>0.29999949038028717</c:v>
                </c:pt>
                <c:pt idx="67">
                  <c:v>-5.4000001400709152</c:v>
                </c:pt>
                <c:pt idx="68">
                  <c:v>32.499999739229679</c:v>
                </c:pt>
                <c:pt idx="69">
                  <c:v>0.79999957233667374</c:v>
                </c:pt>
                <c:pt idx="70">
                  <c:v>-10.900000110268593</c:v>
                </c:pt>
                <c:pt idx="71">
                  <c:v>-8.9000007137656212</c:v>
                </c:pt>
                <c:pt idx="72">
                  <c:v>21.0999995470047</c:v>
                </c:pt>
                <c:pt idx="73">
                  <c:v>49.199999310076237</c:v>
                </c:pt>
                <c:pt idx="74">
                  <c:v>9.9999997764825821</c:v>
                </c:pt>
                <c:pt idx="75">
                  <c:v>-102.90000028908253</c:v>
                </c:pt>
                <c:pt idx="76">
                  <c:v>27.199999429285526</c:v>
                </c:pt>
                <c:pt idx="77">
                  <c:v>-79.200000502169132</c:v>
                </c:pt>
                <c:pt idx="78">
                  <c:v>18.600000068545341</c:v>
                </c:pt>
                <c:pt idx="79">
                  <c:v>19.700000062584877</c:v>
                </c:pt>
                <c:pt idx="80">
                  <c:v>-17.100000753998756</c:v>
                </c:pt>
                <c:pt idx="81">
                  <c:v>12.999999336898327</c:v>
                </c:pt>
                <c:pt idx="82">
                  <c:v>-88.100000284612179</c:v>
                </c:pt>
                <c:pt idx="83">
                  <c:v>19.59999930113554</c:v>
                </c:pt>
                <c:pt idx="84">
                  <c:v>6.5000001341104507</c:v>
                </c:pt>
                <c:pt idx="85">
                  <c:v>17.099999822676182</c:v>
                </c:pt>
                <c:pt idx="86">
                  <c:v>-66.399999894201756</c:v>
                </c:pt>
                <c:pt idx="87">
                  <c:v>-9.100000374019146</c:v>
                </c:pt>
                <c:pt idx="88">
                  <c:v>-57.800000533461571</c:v>
                </c:pt>
                <c:pt idx="89">
                  <c:v>-9.999983012676239E-2</c:v>
                </c:pt>
                <c:pt idx="90">
                  <c:v>-15.300000086426735</c:v>
                </c:pt>
                <c:pt idx="91">
                  <c:v>18.199999816715717</c:v>
                </c:pt>
                <c:pt idx="92">
                  <c:v>16.199999488890171</c:v>
                </c:pt>
                <c:pt idx="93">
                  <c:v>10.299999266862869</c:v>
                </c:pt>
                <c:pt idx="94">
                  <c:v>14.800000004470348</c:v>
                </c:pt>
                <c:pt idx="95">
                  <c:v>-2.5000004097819328</c:v>
                </c:pt>
                <c:pt idx="96">
                  <c:v>33.40000007301569</c:v>
                </c:pt>
                <c:pt idx="97">
                  <c:v>1.0000001639127731</c:v>
                </c:pt>
                <c:pt idx="98">
                  <c:v>44.099999591708183</c:v>
                </c:pt>
                <c:pt idx="99">
                  <c:v>1.0000001639127731</c:v>
                </c:pt>
                <c:pt idx="100">
                  <c:v>14.899999834597111</c:v>
                </c:pt>
                <c:pt idx="101">
                  <c:v>-21.500000730156898</c:v>
                </c:pt>
                <c:pt idx="102">
                  <c:v>-8.2000000402331352</c:v>
                </c:pt>
                <c:pt idx="103">
                  <c:v>14.099999330937862</c:v>
                </c:pt>
                <c:pt idx="104">
                  <c:v>17.299999482929707</c:v>
                </c:pt>
                <c:pt idx="105">
                  <c:v>35.499999299645424</c:v>
                </c:pt>
                <c:pt idx="106">
                  <c:v>-4.0000006556510925</c:v>
                </c:pt>
                <c:pt idx="107">
                  <c:v>20.299999974668026</c:v>
                </c:pt>
                <c:pt idx="108">
                  <c:v>50.400000065565109</c:v>
                </c:pt>
                <c:pt idx="109">
                  <c:v>-23.000000044703484</c:v>
                </c:pt>
                <c:pt idx="110">
                  <c:v>-40.000000037252903</c:v>
                </c:pt>
                <c:pt idx="111">
                  <c:v>12.69999984651804</c:v>
                </c:pt>
                <c:pt idx="112">
                  <c:v>21.699999459087849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B58-4F3B-A8C7-56BA669AF6A9}"/>
            </c:ext>
          </c:extLst>
        </c:ser>
        <c:ser>
          <c:idx val="1"/>
          <c:order val="1"/>
          <c:tx>
            <c:strRef>
              <c:f>'SVN-CV-48'!$V$8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B58-4F3B-A8C7-56BA669AF6A9}"/>
            </c:ext>
          </c:extLst>
        </c:ser>
        <c:ser>
          <c:idx val="2"/>
          <c:order val="2"/>
          <c:tx>
            <c:strRef>
              <c:f>'SVN-CV-48'!$W$8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'SVN-CV-48'!$W$9:$W$121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B58-4F3B-A8C7-56BA669AF6A9}"/>
            </c:ext>
          </c:extLst>
        </c:ser>
        <c:axId val="499563904"/>
        <c:axId val="499578752"/>
      </c:scatterChart>
      <c:valAx>
        <c:axId val="49956390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578752"/>
        <c:crosses val="autoZero"/>
        <c:crossBetween val="midCat"/>
      </c:valAx>
      <c:valAx>
        <c:axId val="49957875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56390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'SVN-CV-48'!$L$9:$L$188</c:f>
              <c:numCache>
                <c:formatCode>0</c:formatCode>
                <c:ptCount val="180"/>
                <c:pt idx="0" formatCode="General">
                  <c:v>0</c:v>
                </c:pt>
                <c:pt idx="1">
                  <c:v>24.534464846790218</c:v>
                </c:pt>
                <c:pt idx="2">
                  <c:v>18.650737408982902</c:v>
                </c:pt>
                <c:pt idx="3">
                  <c:v>14.63044789638362</c:v>
                </c:pt>
                <c:pt idx="4">
                  <c:v>20.463870749864736</c:v>
                </c:pt>
                <c:pt idx="5">
                  <c:v>13.475162595791245</c:v>
                </c:pt>
                <c:pt idx="6">
                  <c:v>26.549952532433693</c:v>
                </c:pt>
                <c:pt idx="7">
                  <c:v>31.847919381031843</c:v>
                </c:pt>
                <c:pt idx="8">
                  <c:v>30.338094957667625</c:v>
                </c:pt>
                <c:pt idx="9">
                  <c:v>36.123814940367048</c:v>
                </c:pt>
                <c:pt idx="10">
                  <c:v>18.147727128957495</c:v>
                </c:pt>
                <c:pt idx="11">
                  <c:v>27.072679767005731</c:v>
                </c:pt>
                <c:pt idx="12">
                  <c:v>36.109970760146091</c:v>
                </c:pt>
                <c:pt idx="13">
                  <c:v>30.716282946901725</c:v>
                </c:pt>
                <c:pt idx="14">
                  <c:v>12.639620144581539</c:v>
                </c:pt>
                <c:pt idx="15">
                  <c:v>38.752677461871087</c:v>
                </c:pt>
                <c:pt idx="16">
                  <c:v>29.24465741729362</c:v>
                </c:pt>
                <c:pt idx="17">
                  <c:v>19.824227606171352</c:v>
                </c:pt>
                <c:pt idx="18">
                  <c:v>23.401922998085542</c:v>
                </c:pt>
                <c:pt idx="19">
                  <c:v>23.170671161194342</c:v>
                </c:pt>
                <c:pt idx="20">
                  <c:v>23.667911349082289</c:v>
                </c:pt>
                <c:pt idx="21">
                  <c:v>16.402743753733827</c:v>
                </c:pt>
                <c:pt idx="22">
                  <c:v>9.6400207078019218</c:v>
                </c:pt>
                <c:pt idx="23">
                  <c:v>17.826384782852926</c:v>
                </c:pt>
                <c:pt idx="24">
                  <c:v>22.972157441885191</c:v>
                </c:pt>
                <c:pt idx="25">
                  <c:v>28.312894208088476</c:v>
                </c:pt>
                <c:pt idx="26">
                  <c:v>23.080727832706753</c:v>
                </c:pt>
                <c:pt idx="27">
                  <c:v>7.7980766878495622</c:v>
                </c:pt>
                <c:pt idx="28">
                  <c:v>20.915305497093502</c:v>
                </c:pt>
                <c:pt idx="29">
                  <c:v>31.967952417912837</c:v>
                </c:pt>
                <c:pt idx="30">
                  <c:v>31.967952417912837</c:v>
                </c:pt>
                <c:pt idx="31">
                  <c:v>16.173125794502138</c:v>
                </c:pt>
                <c:pt idx="32">
                  <c:v>17.399712127471798</c:v>
                </c:pt>
                <c:pt idx="33">
                  <c:v>52.992546547313594</c:v>
                </c:pt>
                <c:pt idx="34">
                  <c:v>19.748670521599717</c:v>
                </c:pt>
                <c:pt idx="35">
                  <c:v>84.095005349761649</c:v>
                </c:pt>
                <c:pt idx="36">
                  <c:v>60.195846524035872</c:v>
                </c:pt>
                <c:pt idx="37">
                  <c:v>22.171377881413136</c:v>
                </c:pt>
                <c:pt idx="38">
                  <c:v>14.761097555060912</c:v>
                </c:pt>
                <c:pt idx="39">
                  <c:v>37.120883757471027</c:v>
                </c:pt>
                <c:pt idx="40">
                  <c:v>16.514539140784994</c:v>
                </c:pt>
                <c:pt idx="41">
                  <c:v>27.39379484486048</c:v>
                </c:pt>
                <c:pt idx="42">
                  <c:v>22.209232723264673</c:v>
                </c:pt>
                <c:pt idx="43">
                  <c:v>21.874642914706808</c:v>
                </c:pt>
                <c:pt idx="44">
                  <c:v>49.226517119075758</c:v>
                </c:pt>
                <c:pt idx="45">
                  <c:v>35.135452002639767</c:v>
                </c:pt>
                <c:pt idx="46">
                  <c:v>43.674821106568899</c:v>
                </c:pt>
                <c:pt idx="47">
                  <c:v>89.051341914534888</c:v>
                </c:pt>
                <c:pt idx="48">
                  <c:v>50.49564369491695</c:v>
                </c:pt>
                <c:pt idx="49">
                  <c:v>25.227960711600122</c:v>
                </c:pt>
                <c:pt idx="50">
                  <c:v>30.419894376965562</c:v>
                </c:pt>
                <c:pt idx="51">
                  <c:v>34.645201584996435</c:v>
                </c:pt>
                <c:pt idx="52">
                  <c:v>51.73953965290341</c:v>
                </c:pt>
                <c:pt idx="53">
                  <c:v>67.047296179122682</c:v>
                </c:pt>
                <c:pt idx="54">
                  <c:v>191.08796435779107</c:v>
                </c:pt>
                <c:pt idx="55">
                  <c:v>24.450357860282104</c:v>
                </c:pt>
                <c:pt idx="56">
                  <c:v>47.753220040001914</c:v>
                </c:pt>
                <c:pt idx="57">
                  <c:v>57.325474140045458</c:v>
                </c:pt>
                <c:pt idx="58">
                  <c:v>45.951604910881429</c:v>
                </c:pt>
                <c:pt idx="59">
                  <c:v>112.84755218752484</c:v>
                </c:pt>
                <c:pt idx="60">
                  <c:v>25.19940473093326</c:v>
                </c:pt>
                <c:pt idx="61">
                  <c:v>24.422325851757488</c:v>
                </c:pt>
                <c:pt idx="62">
                  <c:v>33.453998413936304</c:v>
                </c:pt>
                <c:pt idx="63">
                  <c:v>28.49982466695085</c:v>
                </c:pt>
                <c:pt idx="64">
                  <c:v>23.36193478994851</c:v>
                </c:pt>
                <c:pt idx="65">
                  <c:v>20.39166505730379</c:v>
                </c:pt>
                <c:pt idx="66">
                  <c:v>21.319943716049853</c:v>
                </c:pt>
                <c:pt idx="67">
                  <c:v>25.06172383956277</c:v>
                </c:pt>
                <c:pt idx="68">
                  <c:v>41.310894234813617</c:v>
                </c:pt>
                <c:pt idx="69">
                  <c:v>23.827085433567621</c:v>
                </c:pt>
                <c:pt idx="70">
                  <c:v>16.514539140784994</c:v>
                </c:pt>
                <c:pt idx="71">
                  <c:v>25.932798038446727</c:v>
                </c:pt>
                <c:pt idx="72">
                  <c:v>34.958689631167289</c:v>
                </c:pt>
                <c:pt idx="73">
                  <c:v>58.482475420614378</c:v>
                </c:pt>
                <c:pt idx="74">
                  <c:v>27.374623229129721</c:v>
                </c:pt>
                <c:pt idx="75">
                  <c:v>106.94606145003451</c:v>
                </c:pt>
                <c:pt idx="76">
                  <c:v>44.532459720104029</c:v>
                </c:pt>
                <c:pt idx="77">
                  <c:v>81.921487296861969</c:v>
                </c:pt>
                <c:pt idx="78">
                  <c:v>33.255525916109249</c:v>
                </c:pt>
                <c:pt idx="79">
                  <c:v>31.781441157716216</c:v>
                </c:pt>
                <c:pt idx="80">
                  <c:v>26.060507030332936</c:v>
                </c:pt>
                <c:pt idx="81">
                  <c:v>29.601351026149228</c:v>
                </c:pt>
                <c:pt idx="82">
                  <c:v>89.205269183678581</c:v>
                </c:pt>
                <c:pt idx="83">
                  <c:v>36.385848526720238</c:v>
                </c:pt>
                <c:pt idx="84">
                  <c:v>26.830393272382462</c:v>
                </c:pt>
                <c:pt idx="85">
                  <c:v>36.793069932526059</c:v>
                </c:pt>
                <c:pt idx="86">
                  <c:v>68.56194269375402</c:v>
                </c:pt>
                <c:pt idx="87">
                  <c:v>30.463256670386532</c:v>
                </c:pt>
                <c:pt idx="88">
                  <c:v>62.765436838882351</c:v>
                </c:pt>
                <c:pt idx="89">
                  <c:v>36.841009788380191</c:v>
                </c:pt>
                <c:pt idx="90">
                  <c:v>32.492152961220967</c:v>
                </c:pt>
                <c:pt idx="91">
                  <c:v>39.507087911818246</c:v>
                </c:pt>
                <c:pt idx="92">
                  <c:v>38.544519537606384</c:v>
                </c:pt>
                <c:pt idx="93">
                  <c:v>37.66085482527518</c:v>
                </c:pt>
                <c:pt idx="94">
                  <c:v>37.52985478372571</c:v>
                </c:pt>
                <c:pt idx="95">
                  <c:v>34.122573195180408</c:v>
                </c:pt>
                <c:pt idx="96">
                  <c:v>51.023916023916129</c:v>
                </c:pt>
                <c:pt idx="97">
                  <c:v>34.963695498930583</c:v>
                </c:pt>
                <c:pt idx="98">
                  <c:v>58.331980638572674</c:v>
                </c:pt>
                <c:pt idx="99">
                  <c:v>29.970819184156724</c:v>
                </c:pt>
                <c:pt idx="100">
                  <c:v>34.365389501649638</c:v>
                </c:pt>
                <c:pt idx="101">
                  <c:v>34.719591487354499</c:v>
                </c:pt>
                <c:pt idx="102">
                  <c:v>27.376084481972082</c:v>
                </c:pt>
                <c:pt idx="103">
                  <c:v>34.401307864799207</c:v>
                </c:pt>
                <c:pt idx="104">
                  <c:v>39.514174482997916</c:v>
                </c:pt>
                <c:pt idx="105">
                  <c:v>55.719834439364575</c:v>
                </c:pt>
                <c:pt idx="106">
                  <c:v>51.429369087665172</c:v>
                </c:pt>
                <c:pt idx="107">
                  <c:v>44.878614042757583</c:v>
                </c:pt>
                <c:pt idx="108">
                  <c:v>64.756775757833353</c:v>
                </c:pt>
                <c:pt idx="109">
                  <c:v>47.380692322683117</c:v>
                </c:pt>
                <c:pt idx="110">
                  <c:v>47.980100066696671</c:v>
                </c:pt>
                <c:pt idx="111">
                  <c:v>53.927173097719177</c:v>
                </c:pt>
                <c:pt idx="112">
                  <c:v>41.408573723296101</c:v>
                </c:pt>
                <c:pt idx="113">
                  <c:v>36.56555758524528</c:v>
                </c:pt>
                <c:pt idx="114">
                  <c:v>43.556859440605017</c:v>
                </c:pt>
                <c:pt idx="115">
                  <c:v>41.408573723296101</c:v>
                </c:pt>
                <c:pt idx="116">
                  <c:v>51.57024331856779</c:v>
                </c:pt>
                <c:pt idx="117">
                  <c:v>48.354834137670977</c:v>
                </c:pt>
                <c:pt idx="118">
                  <c:v>38.686690289467094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B30-4C58-83F1-C1C65F67EAA7}"/>
            </c:ext>
          </c:extLst>
        </c:ser>
        <c:ser>
          <c:idx val="1"/>
          <c:order val="1"/>
          <c:tx>
            <c:strRef>
              <c:f>'SVN-CV-48'!$V$8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B30-4C58-83F1-C1C65F67EAA7}"/>
            </c:ext>
          </c:extLst>
        </c:ser>
        <c:ser>
          <c:idx val="2"/>
          <c:order val="2"/>
          <c:tx>
            <c:strRef>
              <c:f>'SVN-CV-48'!$W$8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'SVN-CV-48'!$B$9:$B$121</c:f>
              <c:numCache>
                <c:formatCode>dd/mm/yyyy</c:formatCode>
                <c:ptCount val="113"/>
                <c:pt idx="0">
                  <c:v>45847</c:v>
                </c:pt>
                <c:pt idx="1">
                  <c:v>45847</c:v>
                </c:pt>
                <c:pt idx="2">
                  <c:v>45848</c:v>
                </c:pt>
                <c:pt idx="3">
                  <c:v>45848</c:v>
                </c:pt>
                <c:pt idx="4">
                  <c:v>45849</c:v>
                </c:pt>
                <c:pt idx="5">
                  <c:v>45849</c:v>
                </c:pt>
                <c:pt idx="6">
                  <c:v>45850</c:v>
                </c:pt>
                <c:pt idx="7">
                  <c:v>45850</c:v>
                </c:pt>
                <c:pt idx="8">
                  <c:v>45852</c:v>
                </c:pt>
                <c:pt idx="9">
                  <c:v>45852</c:v>
                </c:pt>
                <c:pt idx="10">
                  <c:v>45853</c:v>
                </c:pt>
                <c:pt idx="11">
                  <c:v>45853</c:v>
                </c:pt>
                <c:pt idx="12">
                  <c:v>45854</c:v>
                </c:pt>
                <c:pt idx="13">
                  <c:v>45854</c:v>
                </c:pt>
                <c:pt idx="14">
                  <c:v>45855</c:v>
                </c:pt>
                <c:pt idx="15">
                  <c:v>45855</c:v>
                </c:pt>
                <c:pt idx="16">
                  <c:v>45856</c:v>
                </c:pt>
                <c:pt idx="17">
                  <c:v>45856</c:v>
                </c:pt>
                <c:pt idx="18">
                  <c:v>45857</c:v>
                </c:pt>
                <c:pt idx="19">
                  <c:v>45859</c:v>
                </c:pt>
                <c:pt idx="20">
                  <c:v>45859</c:v>
                </c:pt>
                <c:pt idx="21">
                  <c:v>45860</c:v>
                </c:pt>
                <c:pt idx="22">
                  <c:v>45860</c:v>
                </c:pt>
                <c:pt idx="23">
                  <c:v>45861</c:v>
                </c:pt>
                <c:pt idx="24">
                  <c:v>45861</c:v>
                </c:pt>
                <c:pt idx="25">
                  <c:v>45862</c:v>
                </c:pt>
                <c:pt idx="26">
                  <c:v>45862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45864</c:v>
                </c:pt>
                <c:pt idx="31">
                  <c:v>45864</c:v>
                </c:pt>
                <c:pt idx="32">
                  <c:v>45866</c:v>
                </c:pt>
                <c:pt idx="33">
                  <c:v>45866</c:v>
                </c:pt>
                <c:pt idx="34">
                  <c:v>45867</c:v>
                </c:pt>
                <c:pt idx="35">
                  <c:v>45867</c:v>
                </c:pt>
                <c:pt idx="36">
                  <c:v>45868</c:v>
                </c:pt>
                <c:pt idx="37">
                  <c:v>45868</c:v>
                </c:pt>
                <c:pt idx="38">
                  <c:v>45869</c:v>
                </c:pt>
                <c:pt idx="39">
                  <c:v>45869</c:v>
                </c:pt>
                <c:pt idx="40">
                  <c:v>45870</c:v>
                </c:pt>
                <c:pt idx="41">
                  <c:v>45870</c:v>
                </c:pt>
                <c:pt idx="42">
                  <c:v>45871</c:v>
                </c:pt>
                <c:pt idx="43">
                  <c:v>45871</c:v>
                </c:pt>
                <c:pt idx="44">
                  <c:v>45873</c:v>
                </c:pt>
                <c:pt idx="45">
                  <c:v>45873</c:v>
                </c:pt>
                <c:pt idx="46">
                  <c:v>45874</c:v>
                </c:pt>
                <c:pt idx="47">
                  <c:v>45874</c:v>
                </c:pt>
                <c:pt idx="48">
                  <c:v>45875</c:v>
                </c:pt>
                <c:pt idx="49">
                  <c:v>45875</c:v>
                </c:pt>
                <c:pt idx="50">
                  <c:v>45876</c:v>
                </c:pt>
                <c:pt idx="51">
                  <c:v>45876</c:v>
                </c:pt>
                <c:pt idx="52">
                  <c:v>45877</c:v>
                </c:pt>
                <c:pt idx="53">
                  <c:v>45877</c:v>
                </c:pt>
                <c:pt idx="54">
                  <c:v>45878</c:v>
                </c:pt>
                <c:pt idx="55">
                  <c:v>45879</c:v>
                </c:pt>
                <c:pt idx="56">
                  <c:v>45880</c:v>
                </c:pt>
                <c:pt idx="57">
                  <c:v>45880</c:v>
                </c:pt>
                <c:pt idx="58">
                  <c:v>45881</c:v>
                </c:pt>
                <c:pt idx="59">
                  <c:v>45881</c:v>
                </c:pt>
                <c:pt idx="60">
                  <c:v>45882</c:v>
                </c:pt>
                <c:pt idx="61">
                  <c:v>45882</c:v>
                </c:pt>
                <c:pt idx="62">
                  <c:v>45883</c:v>
                </c:pt>
                <c:pt idx="63">
                  <c:v>45883</c:v>
                </c:pt>
                <c:pt idx="64">
                  <c:v>45884</c:v>
                </c:pt>
                <c:pt idx="65">
                  <c:v>45884</c:v>
                </c:pt>
                <c:pt idx="66">
                  <c:v>45885</c:v>
                </c:pt>
                <c:pt idx="67">
                  <c:v>45885</c:v>
                </c:pt>
                <c:pt idx="68">
                  <c:v>45887</c:v>
                </c:pt>
                <c:pt idx="69">
                  <c:v>45887</c:v>
                </c:pt>
                <c:pt idx="70">
                  <c:v>45888</c:v>
                </c:pt>
                <c:pt idx="71">
                  <c:v>45888</c:v>
                </c:pt>
                <c:pt idx="72">
                  <c:v>45889</c:v>
                </c:pt>
                <c:pt idx="73">
                  <c:v>45889</c:v>
                </c:pt>
                <c:pt idx="74">
                  <c:v>45890</c:v>
                </c:pt>
                <c:pt idx="75">
                  <c:v>45890</c:v>
                </c:pt>
                <c:pt idx="76">
                  <c:v>45891</c:v>
                </c:pt>
                <c:pt idx="77">
                  <c:v>45891</c:v>
                </c:pt>
                <c:pt idx="78">
                  <c:v>45892</c:v>
                </c:pt>
                <c:pt idx="79">
                  <c:v>45892</c:v>
                </c:pt>
                <c:pt idx="80">
                  <c:v>45894</c:v>
                </c:pt>
                <c:pt idx="81">
                  <c:v>45894</c:v>
                </c:pt>
                <c:pt idx="82">
                  <c:v>45895</c:v>
                </c:pt>
                <c:pt idx="83">
                  <c:v>45895</c:v>
                </c:pt>
                <c:pt idx="84">
                  <c:v>45896</c:v>
                </c:pt>
                <c:pt idx="85">
                  <c:v>45896</c:v>
                </c:pt>
                <c:pt idx="86">
                  <c:v>45897</c:v>
                </c:pt>
                <c:pt idx="87">
                  <c:v>45897</c:v>
                </c:pt>
                <c:pt idx="88">
                  <c:v>45898</c:v>
                </c:pt>
                <c:pt idx="89">
                  <c:v>45898</c:v>
                </c:pt>
                <c:pt idx="90">
                  <c:v>45899</c:v>
                </c:pt>
                <c:pt idx="91">
                  <c:v>45899</c:v>
                </c:pt>
                <c:pt idx="92">
                  <c:v>45901</c:v>
                </c:pt>
                <c:pt idx="93">
                  <c:v>45901</c:v>
                </c:pt>
                <c:pt idx="94">
                  <c:v>45902</c:v>
                </c:pt>
                <c:pt idx="95">
                  <c:v>45902</c:v>
                </c:pt>
                <c:pt idx="96">
                  <c:v>45903</c:v>
                </c:pt>
                <c:pt idx="97">
                  <c:v>45903</c:v>
                </c:pt>
                <c:pt idx="98">
                  <c:v>45904</c:v>
                </c:pt>
                <c:pt idx="99">
                  <c:v>45904</c:v>
                </c:pt>
                <c:pt idx="100">
                  <c:v>45905</c:v>
                </c:pt>
                <c:pt idx="101">
                  <c:v>45905</c:v>
                </c:pt>
                <c:pt idx="102">
                  <c:v>45906</c:v>
                </c:pt>
                <c:pt idx="103">
                  <c:v>45906</c:v>
                </c:pt>
                <c:pt idx="104">
                  <c:v>45908</c:v>
                </c:pt>
                <c:pt idx="105">
                  <c:v>45908</c:v>
                </c:pt>
                <c:pt idx="106">
                  <c:v>45909</c:v>
                </c:pt>
                <c:pt idx="107">
                  <c:v>45909</c:v>
                </c:pt>
                <c:pt idx="108">
                  <c:v>45910</c:v>
                </c:pt>
                <c:pt idx="109">
                  <c:v>45910</c:v>
                </c:pt>
                <c:pt idx="110">
                  <c:v>45911</c:v>
                </c:pt>
                <c:pt idx="111">
                  <c:v>45911</c:v>
                </c:pt>
                <c:pt idx="112">
                  <c:v>45912</c:v>
                </c:pt>
              </c:numCache>
            </c:numRef>
          </c:xVal>
          <c:yVal>
            <c:numRef>
              <c:f>'SVN-CV-48'!$W$9:$W$123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B30-4C58-83F1-C1C65F67EAA7}"/>
            </c:ext>
          </c:extLst>
        </c:ser>
        <c:axId val="499650560"/>
        <c:axId val="499652864"/>
      </c:scatterChart>
      <c:valAx>
        <c:axId val="4996505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652864"/>
        <c:crosses val="autoZero"/>
        <c:crossBetween val="midCat"/>
      </c:valAx>
      <c:valAx>
        <c:axId val="4996528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6505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'SVN-CV-49'!$H$9:$H$120</c:f>
              <c:numCache>
                <c:formatCode>0</c:formatCode>
                <c:ptCount val="112"/>
                <c:pt idx="1">
                  <c:v>-34.199999999998454</c:v>
                </c:pt>
                <c:pt idx="2">
                  <c:v>-13.800000000003365</c:v>
                </c:pt>
                <c:pt idx="3">
                  <c:v>-11.099999999999</c:v>
                </c:pt>
                <c:pt idx="4">
                  <c:v>13.700000000000045</c:v>
                </c:pt>
                <c:pt idx="5">
                  <c:v>25.099999999994793</c:v>
                </c:pt>
                <c:pt idx="6">
                  <c:v>11.700000000004707</c:v>
                </c:pt>
                <c:pt idx="7">
                  <c:v>-9.5000000000027285</c:v>
                </c:pt>
                <c:pt idx="8">
                  <c:v>19.000000000005457</c:v>
                </c:pt>
                <c:pt idx="9">
                  <c:v>-9.3999999999994088</c:v>
                </c:pt>
                <c:pt idx="10">
                  <c:v>-21.500000000003183</c:v>
                </c:pt>
                <c:pt idx="11">
                  <c:v>7.40000000000407</c:v>
                </c:pt>
                <c:pt idx="12">
                  <c:v>-22.400000000004638</c:v>
                </c:pt>
                <c:pt idx="13">
                  <c:v>1.1999999999972033</c:v>
                </c:pt>
                <c:pt idx="14">
                  <c:v>11.200000000002319</c:v>
                </c:pt>
                <c:pt idx="15">
                  <c:v>4.500000000007276</c:v>
                </c:pt>
                <c:pt idx="16">
                  <c:v>-7.5999999999964984</c:v>
                </c:pt>
                <c:pt idx="17">
                  <c:v>15.699999999995384</c:v>
                </c:pt>
                <c:pt idx="18">
                  <c:v>-17.099999999999227</c:v>
                </c:pt>
                <c:pt idx="19">
                  <c:v>27.000000000001023</c:v>
                </c:pt>
                <c:pt idx="20">
                  <c:v>17.499999999998295</c:v>
                </c:pt>
                <c:pt idx="21">
                  <c:v>5.0999999999987722</c:v>
                </c:pt>
                <c:pt idx="22">
                  <c:v>13.999999999995794</c:v>
                </c:pt>
                <c:pt idx="23">
                  <c:v>2.3999999999944066</c:v>
                </c:pt>
                <c:pt idx="24">
                  <c:v>-36.900000000002819</c:v>
                </c:pt>
                <c:pt idx="25">
                  <c:v>14.70000000000482</c:v>
                </c:pt>
                <c:pt idx="26">
                  <c:v>-29.700000000005389</c:v>
                </c:pt>
                <c:pt idx="27">
                  <c:v>31.30000000000166</c:v>
                </c:pt>
                <c:pt idx="28">
                  <c:v>-23.89999999999759</c:v>
                </c:pt>
                <c:pt idx="29">
                  <c:v>5.7999999999935881</c:v>
                </c:pt>
                <c:pt idx="30">
                  <c:v>-22.099999999994679</c:v>
                </c:pt>
                <c:pt idx="31">
                  <c:v>14.799999999993929</c:v>
                </c:pt>
                <c:pt idx="32">
                  <c:v>31.800000000004047</c:v>
                </c:pt>
                <c:pt idx="33">
                  <c:v>8.3000000000055252</c:v>
                </c:pt>
                <c:pt idx="34">
                  <c:v>5.2000000000020918</c:v>
                </c:pt>
                <c:pt idx="35">
                  <c:v>1.5000000000071623</c:v>
                </c:pt>
                <c:pt idx="36">
                  <c:v>30.500000000003524</c:v>
                </c:pt>
                <c:pt idx="37">
                  <c:v>9.9000000000017963</c:v>
                </c:pt>
                <c:pt idx="38">
                  <c:v>-1.9999999999953388</c:v>
                </c:pt>
                <c:pt idx="39">
                  <c:v>26.600000000001955</c:v>
                </c:pt>
                <c:pt idx="40">
                  <c:v>5.2000000000020918</c:v>
                </c:pt>
                <c:pt idx="41">
                  <c:v>20.30000000000598</c:v>
                </c:pt>
                <c:pt idx="42">
                  <c:v>12.79999999999859</c:v>
                </c:pt>
                <c:pt idx="43">
                  <c:v>4.9999999999954525</c:v>
                </c:pt>
                <c:pt idx="44">
                  <c:v>6.6000000000059345</c:v>
                </c:pt>
                <c:pt idx="45">
                  <c:v>-5.7000000000044793</c:v>
                </c:pt>
                <c:pt idx="46">
                  <c:v>-10.800000000003251</c:v>
                </c:pt>
                <c:pt idx="47">
                  <c:v>18.699999999995498</c:v>
                </c:pt>
                <c:pt idx="48">
                  <c:v>-10.300000000000864</c:v>
                </c:pt>
                <c:pt idx="49">
                  <c:v>18.100000000004002</c:v>
                </c:pt>
                <c:pt idx="50">
                  <c:v>-10.599999999996612</c:v>
                </c:pt>
                <c:pt idx="51">
                  <c:v>16.199999999997772</c:v>
                </c:pt>
                <c:pt idx="52">
                  <c:v>-27.500000000003411</c:v>
                </c:pt>
                <c:pt idx="53">
                  <c:v>1.0000000000047748</c:v>
                </c:pt>
                <c:pt idx="54">
                  <c:v>-11.700000000004707</c:v>
                </c:pt>
                <c:pt idx="55">
                  <c:v>7.9999999999955662</c:v>
                </c:pt>
                <c:pt idx="56">
                  <c:v>-14.300000000005753</c:v>
                </c:pt>
                <c:pt idx="57">
                  <c:v>7.5999999999964984</c:v>
                </c:pt>
                <c:pt idx="58">
                  <c:v>13.400000000004297</c:v>
                </c:pt>
                <c:pt idx="59">
                  <c:v>5.7999999999935881</c:v>
                </c:pt>
                <c:pt idx="60">
                  <c:v>17.600000000001614</c:v>
                </c:pt>
                <c:pt idx="61">
                  <c:v>9.0000000000003411</c:v>
                </c:pt>
                <c:pt idx="62">
                  <c:v>-1.0000000000047748</c:v>
                </c:pt>
                <c:pt idx="63">
                  <c:v>15.000000000000568</c:v>
                </c:pt>
                <c:pt idx="64">
                  <c:v>-33.400000000000318</c:v>
                </c:pt>
                <c:pt idx="65">
                  <c:v>13.800000000003365</c:v>
                </c:pt>
                <c:pt idx="66">
                  <c:v>-10.000000000005116</c:v>
                </c:pt>
                <c:pt idx="67">
                  <c:v>9.2999999999960892</c:v>
                </c:pt>
                <c:pt idx="68">
                  <c:v>16.700000000000159</c:v>
                </c:pt>
                <c:pt idx="69">
                  <c:v>25.400000000004752</c:v>
                </c:pt>
                <c:pt idx="70">
                  <c:v>8.3000000000055252</c:v>
                </c:pt>
                <c:pt idx="71">
                  <c:v>3.6000000000058208</c:v>
                </c:pt>
                <c:pt idx="72">
                  <c:v>8.0999999999988859</c:v>
                </c:pt>
                <c:pt idx="73">
                  <c:v>-20.799999999994156</c:v>
                </c:pt>
                <c:pt idx="74">
                  <c:v>11.300000000005639</c:v>
                </c:pt>
                <c:pt idx="75">
                  <c:v>-21.900000000002251</c:v>
                </c:pt>
                <c:pt idx="76">
                  <c:v>15.100000000003888</c:v>
                </c:pt>
                <c:pt idx="77">
                  <c:v>-22.999999999996135</c:v>
                </c:pt>
                <c:pt idx="78">
                  <c:v>3.200000000006753</c:v>
                </c:pt>
                <c:pt idx="79">
                  <c:v>-6.100000000003547</c:v>
                </c:pt>
                <c:pt idx="80">
                  <c:v>6.2999999999959755</c:v>
                </c:pt>
                <c:pt idx="81">
                  <c:v>15.000000000000568</c:v>
                </c:pt>
                <c:pt idx="82">
                  <c:v>3.6000000000058208</c:v>
                </c:pt>
                <c:pt idx="83">
                  <c:v>-0.10000000000331966</c:v>
                </c:pt>
                <c:pt idx="84">
                  <c:v>13.099999999994338</c:v>
                </c:pt>
                <c:pt idx="85">
                  <c:v>21.299999999996544</c:v>
                </c:pt>
                <c:pt idx="86">
                  <c:v>25.099999999994793</c:v>
                </c:pt>
                <c:pt idx="87">
                  <c:v>22.099999999994679</c:v>
                </c:pt>
                <c:pt idx="88">
                  <c:v>19.400000000004525</c:v>
                </c:pt>
                <c:pt idx="89">
                  <c:v>24.200000000007549</c:v>
                </c:pt>
                <c:pt idx="90">
                  <c:v>13.900000000006685</c:v>
                </c:pt>
                <c:pt idx="91">
                  <c:v>8.6000000000012733</c:v>
                </c:pt>
                <c:pt idx="92">
                  <c:v>15.500000000002956</c:v>
                </c:pt>
                <c:pt idx="93">
                  <c:v>17.700000000004934</c:v>
                </c:pt>
                <c:pt idx="94">
                  <c:v>-32.799999999994611</c:v>
                </c:pt>
                <c:pt idx="95">
                  <c:v>12.000000000000455</c:v>
                </c:pt>
                <c:pt idx="96">
                  <c:v>18.900000000002137</c:v>
                </c:pt>
                <c:pt idx="97">
                  <c:v>-12.79999999999859</c:v>
                </c:pt>
                <c:pt idx="98">
                  <c:v>12.699999999995271</c:v>
                </c:pt>
                <c:pt idx="99">
                  <c:v>-26.499999999998636</c:v>
                </c:pt>
                <c:pt idx="100">
                  <c:v>12.200000000007094</c:v>
                </c:pt>
                <c:pt idx="101">
                  <c:v>-26.600000000001955</c:v>
                </c:pt>
                <c:pt idx="102">
                  <c:v>12.79999999999859</c:v>
                </c:pt>
                <c:pt idx="103">
                  <c:v>12.200000000007094</c:v>
                </c:pt>
                <c:pt idx="104">
                  <c:v>6.2999999999959755</c:v>
                </c:pt>
                <c:pt idx="105">
                  <c:v>9.5000000000027285</c:v>
                </c:pt>
                <c:pt idx="106">
                  <c:v>1.90000000000623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496-4FFC-8DF5-73B4043FDAF6}"/>
            </c:ext>
          </c:extLst>
        </c:ser>
        <c:ser>
          <c:idx val="1"/>
          <c:order val="1"/>
          <c:tx>
            <c:strRef>
              <c:f>'SVN-CV-49'!$V$8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496-4FFC-8DF5-73B4043FDAF6}"/>
            </c:ext>
          </c:extLst>
        </c:ser>
        <c:ser>
          <c:idx val="2"/>
          <c:order val="2"/>
          <c:tx>
            <c:strRef>
              <c:f>'SVN-CV-49'!$W$8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496-4FFC-8DF5-73B4043FDAF6}"/>
            </c:ext>
          </c:extLst>
        </c:ser>
        <c:axId val="500057216"/>
        <c:axId val="500059520"/>
      </c:scatterChart>
      <c:valAx>
        <c:axId val="5000572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059520"/>
        <c:crosses val="autoZero"/>
        <c:crossBetween val="midCat"/>
      </c:valAx>
      <c:valAx>
        <c:axId val="50005952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05721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'SVN-CV-49'!$D$9:$D$187</c:f>
              <c:numCache>
                <c:formatCode>0</c:formatCode>
                <c:ptCount val="179"/>
                <c:pt idx="1">
                  <c:v>-0.99999998928979039</c:v>
                </c:pt>
                <c:pt idx="2">
                  <c:v>5.5999999749474227</c:v>
                </c:pt>
                <c:pt idx="3">
                  <c:v>-10.799999989103526</c:v>
                </c:pt>
                <c:pt idx="4">
                  <c:v>-7.299999997485429</c:v>
                </c:pt>
                <c:pt idx="5">
                  <c:v>10.899999993853271</c:v>
                </c:pt>
                <c:pt idx="6">
                  <c:v>3.2999999821186066</c:v>
                </c:pt>
                <c:pt idx="7">
                  <c:v>14.199999975971878</c:v>
                </c:pt>
                <c:pt idx="8">
                  <c:v>-9.7999999998137355</c:v>
                </c:pt>
                <c:pt idx="9">
                  <c:v>1.500000013038516</c:v>
                </c:pt>
                <c:pt idx="10">
                  <c:v>-1.8000000272877514</c:v>
                </c:pt>
                <c:pt idx="11">
                  <c:v>13.099999981932342</c:v>
                </c:pt>
                <c:pt idx="12">
                  <c:v>10.49999997485429</c:v>
                </c:pt>
                <c:pt idx="13">
                  <c:v>11.599999968893826</c:v>
                </c:pt>
                <c:pt idx="14">
                  <c:v>11.399999959394336</c:v>
                </c:pt>
                <c:pt idx="15">
                  <c:v>2.6000000070780516</c:v>
                </c:pt>
                <c:pt idx="16">
                  <c:v>-0.30000001424923539</c:v>
                </c:pt>
                <c:pt idx="17">
                  <c:v>-2.6000000070780516</c:v>
                </c:pt>
                <c:pt idx="18">
                  <c:v>1.6999999643303454</c:v>
                </c:pt>
                <c:pt idx="19">
                  <c:v>5.5999999749474227</c:v>
                </c:pt>
                <c:pt idx="20">
                  <c:v>11.599999968893826</c:v>
                </c:pt>
                <c:pt idx="21">
                  <c:v>22.200000006705523</c:v>
                </c:pt>
                <c:pt idx="22">
                  <c:v>11.599999968893826</c:v>
                </c:pt>
                <c:pt idx="23">
                  <c:v>3.2999999821186066</c:v>
                </c:pt>
                <c:pt idx="24">
                  <c:v>39.300000004004687</c:v>
                </c:pt>
                <c:pt idx="25">
                  <c:v>11.499999964144081</c:v>
                </c:pt>
                <c:pt idx="26">
                  <c:v>11.799999978393316</c:v>
                </c:pt>
                <c:pt idx="27">
                  <c:v>-1.3000000035390258</c:v>
                </c:pt>
                <c:pt idx="28">
                  <c:v>-6.3000000081956387</c:v>
                </c:pt>
                <c:pt idx="29">
                  <c:v>-3.1000000308267772</c:v>
                </c:pt>
                <c:pt idx="30">
                  <c:v>2.5000000023283064</c:v>
                </c:pt>
                <c:pt idx="31">
                  <c:v>0.30000001424923539</c:v>
                </c:pt>
                <c:pt idx="32">
                  <c:v>6.0999999986961484</c:v>
                </c:pt>
                <c:pt idx="33">
                  <c:v>12.099999992642552</c:v>
                </c:pt>
                <c:pt idx="34">
                  <c:v>3.9999999571591616</c:v>
                </c:pt>
                <c:pt idx="35">
                  <c:v>6.3000000081956387</c:v>
                </c:pt>
                <c:pt idx="36">
                  <c:v>22.899999981746078</c:v>
                </c:pt>
                <c:pt idx="37">
                  <c:v>6.3000000081956387</c:v>
                </c:pt>
                <c:pt idx="38">
                  <c:v>12.400000006891787</c:v>
                </c:pt>
                <c:pt idx="39">
                  <c:v>-3.4999999916180968</c:v>
                </c:pt>
                <c:pt idx="40">
                  <c:v>-0.99999998928979039</c:v>
                </c:pt>
                <c:pt idx="41">
                  <c:v>19.299999985378236</c:v>
                </c:pt>
                <c:pt idx="42">
                  <c:v>25.499999988824129</c:v>
                </c:pt>
                <c:pt idx="43">
                  <c:v>-59.799999988172203</c:v>
                </c:pt>
                <c:pt idx="44">
                  <c:v>16.200000012759119</c:v>
                </c:pt>
                <c:pt idx="45">
                  <c:v>-6.7000000271946192</c:v>
                </c:pt>
                <c:pt idx="46">
                  <c:v>-18.000000040046871</c:v>
                </c:pt>
                <c:pt idx="47">
                  <c:v>-14.300000038929284</c:v>
                </c:pt>
                <c:pt idx="48">
                  <c:v>30.399999988730997</c:v>
                </c:pt>
                <c:pt idx="49">
                  <c:v>0.49999996554106474</c:v>
                </c:pt>
                <c:pt idx="50">
                  <c:v>5.6999999796971679</c:v>
                </c:pt>
                <c:pt idx="51">
                  <c:v>25.099999969825149</c:v>
                </c:pt>
                <c:pt idx="52">
                  <c:v>-9.1000000247731805</c:v>
                </c:pt>
                <c:pt idx="53">
                  <c:v>-0.30000001424923539</c:v>
                </c:pt>
                <c:pt idx="54">
                  <c:v>-0.30000001424923539</c:v>
                </c:pt>
                <c:pt idx="55">
                  <c:v>-9.6999999950639904</c:v>
                </c:pt>
                <c:pt idx="56">
                  <c:v>-13.800000015180558</c:v>
                </c:pt>
                <c:pt idx="57">
                  <c:v>9.399999980814755</c:v>
                </c:pt>
                <c:pt idx="58">
                  <c:v>-0.90000004274770617</c:v>
                </c:pt>
                <c:pt idx="59">
                  <c:v>-3.1000000308267772</c:v>
                </c:pt>
                <c:pt idx="60">
                  <c:v>-0.20000000949949026</c:v>
                </c:pt>
                <c:pt idx="61">
                  <c:v>4.0999999619089067</c:v>
                </c:pt>
                <c:pt idx="62">
                  <c:v>6.8999999784864485</c:v>
                </c:pt>
                <c:pt idx="63">
                  <c:v>10.799999989103526</c:v>
                </c:pt>
                <c:pt idx="64">
                  <c:v>-20.200000028125942</c:v>
                </c:pt>
                <c:pt idx="65">
                  <c:v>16.599999973550439</c:v>
                </c:pt>
                <c:pt idx="66">
                  <c:v>-24.100000038743019</c:v>
                </c:pt>
                <c:pt idx="67">
                  <c:v>14.599999994970858</c:v>
                </c:pt>
                <c:pt idx="68">
                  <c:v>16.200000012759119</c:v>
                </c:pt>
                <c:pt idx="69">
                  <c:v>-3.4999999916180968</c:v>
                </c:pt>
                <c:pt idx="70">
                  <c:v>-38.800000038463622</c:v>
                </c:pt>
                <c:pt idx="71">
                  <c:v>-6.600000022444874</c:v>
                </c:pt>
                <c:pt idx="72">
                  <c:v>-0.99999998928979039</c:v>
                </c:pt>
                <c:pt idx="73">
                  <c:v>9.9000000045634806</c:v>
                </c:pt>
                <c:pt idx="74">
                  <c:v>-14.000000024680048</c:v>
                </c:pt>
                <c:pt idx="75">
                  <c:v>-17.700000025797635</c:v>
                </c:pt>
                <c:pt idx="76">
                  <c:v>0.49999996554106474</c:v>
                </c:pt>
                <c:pt idx="77">
                  <c:v>-20.799999998416752</c:v>
                </c:pt>
                <c:pt idx="78">
                  <c:v>10.2999999653548</c:v>
                </c:pt>
                <c:pt idx="79">
                  <c:v>4.7999999951571226</c:v>
                </c:pt>
                <c:pt idx="80">
                  <c:v>-12.300000002142042</c:v>
                </c:pt>
                <c:pt idx="81">
                  <c:v>10.49999997485429</c:v>
                </c:pt>
                <c:pt idx="82">
                  <c:v>3.2999999821186066</c:v>
                </c:pt>
                <c:pt idx="83">
                  <c:v>17.099999997299165</c:v>
                </c:pt>
                <c:pt idx="84">
                  <c:v>7.299999997485429</c:v>
                </c:pt>
                <c:pt idx="85">
                  <c:v>11.399999959394336</c:v>
                </c:pt>
                <c:pt idx="86">
                  <c:v>20.499999984167516</c:v>
                </c:pt>
                <c:pt idx="87">
                  <c:v>14.099999971222132</c:v>
                </c:pt>
                <c:pt idx="88">
                  <c:v>-19.100000034086406</c:v>
                </c:pt>
                <c:pt idx="89">
                  <c:v>23.899999971035868</c:v>
                </c:pt>
                <c:pt idx="90">
                  <c:v>-5.8999999891966581</c:v>
                </c:pt>
                <c:pt idx="91">
                  <c:v>11.999999987892807</c:v>
                </c:pt>
                <c:pt idx="92">
                  <c:v>-1.500000013038516</c:v>
                </c:pt>
                <c:pt idx="93">
                  <c:v>15.899999998509884</c:v>
                </c:pt>
                <c:pt idx="94">
                  <c:v>1.8999999738298357</c:v>
                </c:pt>
                <c:pt idx="95">
                  <c:v>5.9999999939464033</c:v>
                </c:pt>
                <c:pt idx="96">
                  <c:v>56.199999991804361</c:v>
                </c:pt>
                <c:pt idx="97">
                  <c:v>7.6999999582767487</c:v>
                </c:pt>
                <c:pt idx="98">
                  <c:v>-49.400000018067658</c:v>
                </c:pt>
                <c:pt idx="99">
                  <c:v>-5.9999999939464033</c:v>
                </c:pt>
                <c:pt idx="100">
                  <c:v>17.599999962840229</c:v>
                </c:pt>
                <c:pt idx="101">
                  <c:v>-2.900000021327287</c:v>
                </c:pt>
                <c:pt idx="102">
                  <c:v>-6.9000000366941094</c:v>
                </c:pt>
                <c:pt idx="103">
                  <c:v>17.599999962840229</c:v>
                </c:pt>
                <c:pt idx="104">
                  <c:v>29.899999964982271</c:v>
                </c:pt>
                <c:pt idx="105">
                  <c:v>7.7999999630264938</c:v>
                </c:pt>
                <c:pt idx="106">
                  <c:v>7.999999972525984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22A-4A80-A3BB-9FFCCA235D69}"/>
            </c:ext>
          </c:extLst>
        </c:ser>
        <c:ser>
          <c:idx val="1"/>
          <c:order val="1"/>
          <c:tx>
            <c:strRef>
              <c:f>'SVN-CV-49'!$V$8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22A-4A80-A3BB-9FFCCA235D69}"/>
            </c:ext>
          </c:extLst>
        </c:ser>
        <c:ser>
          <c:idx val="2"/>
          <c:order val="2"/>
          <c:tx>
            <c:strRef>
              <c:f>'SVN-CV-49'!$W$8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22A-4A80-A3BB-9FFCCA235D69}"/>
            </c:ext>
          </c:extLst>
        </c:ser>
        <c:axId val="500131328"/>
        <c:axId val="500142080"/>
      </c:scatterChart>
      <c:valAx>
        <c:axId val="5001313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142080"/>
        <c:crosses val="autoZero"/>
        <c:crossBetween val="midCat"/>
      </c:valAx>
      <c:valAx>
        <c:axId val="50014208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13132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'SVN-CV-49'!$F$9:$F$120</c:f>
              <c:numCache>
                <c:formatCode>0</c:formatCode>
                <c:ptCount val="112"/>
                <c:pt idx="1">
                  <c:v>-8.999999612569809</c:v>
                </c:pt>
                <c:pt idx="2">
                  <c:v>6.0000000521540642</c:v>
                </c:pt>
                <c:pt idx="3">
                  <c:v>-30.999999493360519</c:v>
                </c:pt>
                <c:pt idx="4">
                  <c:v>-13.9999995008111</c:v>
                </c:pt>
                <c:pt idx="5">
                  <c:v>19.000000320374966</c:v>
                </c:pt>
                <c:pt idx="6">
                  <c:v>6.0000000521540642</c:v>
                </c:pt>
                <c:pt idx="7">
                  <c:v>21.99999988079071</c:v>
                </c:pt>
                <c:pt idx="8">
                  <c:v>-14.999999664723873</c:v>
                </c:pt>
                <c:pt idx="9">
                  <c:v>1.0000001639127731</c:v>
                </c:pt>
                <c:pt idx="10">
                  <c:v>-13.9999995008111</c:v>
                </c:pt>
                <c:pt idx="11">
                  <c:v>26.000000536441803</c:v>
                </c:pt>
                <c:pt idx="12">
                  <c:v>10.999999940395355</c:v>
                </c:pt>
                <c:pt idx="13">
                  <c:v>26.000000536441803</c:v>
                </c:pt>
                <c:pt idx="14">
                  <c:v>24.699999950826168</c:v>
                </c:pt>
                <c:pt idx="15">
                  <c:v>11.200000531971455</c:v>
                </c:pt>
                <c:pt idx="16">
                  <c:v>-0.50000008195638657</c:v>
                </c:pt>
                <c:pt idx="17">
                  <c:v>-4.5999996364116669</c:v>
                </c:pt>
                <c:pt idx="18">
                  <c:v>-4.4999998062849045</c:v>
                </c:pt>
                <c:pt idx="19">
                  <c:v>6.9000003859400749</c:v>
                </c:pt>
                <c:pt idx="20">
                  <c:v>15.200000256299973</c:v>
                </c:pt>
                <c:pt idx="21">
                  <c:v>36.400000564754009</c:v>
                </c:pt>
                <c:pt idx="22">
                  <c:v>21.500000730156898</c:v>
                </c:pt>
                <c:pt idx="23">
                  <c:v>15.500000678002834</c:v>
                </c:pt>
                <c:pt idx="24">
                  <c:v>70.799999870359898</c:v>
                </c:pt>
                <c:pt idx="25">
                  <c:v>30.000000260770321</c:v>
                </c:pt>
                <c:pt idx="26">
                  <c:v>20.000000484287739</c:v>
                </c:pt>
                <c:pt idx="27">
                  <c:v>0.80000050365924835</c:v>
                </c:pt>
                <c:pt idx="28">
                  <c:v>-19.299999810755253</c:v>
                </c:pt>
                <c:pt idx="29">
                  <c:v>-7.8999996185302734</c:v>
                </c:pt>
                <c:pt idx="30">
                  <c:v>-8.2000000402331352</c:v>
                </c:pt>
                <c:pt idx="31">
                  <c:v>-9.4999996945261955</c:v>
                </c:pt>
                <c:pt idx="32">
                  <c:v>-6.2999995425343513</c:v>
                </c:pt>
                <c:pt idx="33">
                  <c:v>20.000000484287739</c:v>
                </c:pt>
                <c:pt idx="34">
                  <c:v>7.6000001281499863</c:v>
                </c:pt>
                <c:pt idx="35">
                  <c:v>14.500000514090061</c:v>
                </c:pt>
                <c:pt idx="36">
                  <c:v>38.500000722706318</c:v>
                </c:pt>
                <c:pt idx="37">
                  <c:v>9.0000005438923836</c:v>
                </c:pt>
                <c:pt idx="38">
                  <c:v>3.1000003218650818</c:v>
                </c:pt>
                <c:pt idx="39">
                  <c:v>-21.199999377131462</c:v>
                </c:pt>
                <c:pt idx="40">
                  <c:v>-20.399999804794788</c:v>
                </c:pt>
                <c:pt idx="41">
                  <c:v>25.400000624358654</c:v>
                </c:pt>
                <c:pt idx="42">
                  <c:v>34.300000406801701</c:v>
                </c:pt>
                <c:pt idx="43">
                  <c:v>-116.09999928623438</c:v>
                </c:pt>
                <c:pt idx="44">
                  <c:v>15.399999916553497</c:v>
                </c:pt>
                <c:pt idx="45">
                  <c:v>-19.299999810755253</c:v>
                </c:pt>
                <c:pt idx="46">
                  <c:v>-47.799999825656414</c:v>
                </c:pt>
                <c:pt idx="47">
                  <c:v>-34.099999815225601</c:v>
                </c:pt>
                <c:pt idx="48">
                  <c:v>35.200000740587711</c:v>
                </c:pt>
                <c:pt idx="49">
                  <c:v>-39.400000125169754</c:v>
                </c:pt>
                <c:pt idx="50">
                  <c:v>-11.19999960064888</c:v>
                </c:pt>
                <c:pt idx="51">
                  <c:v>39.400000125169754</c:v>
                </c:pt>
                <c:pt idx="52">
                  <c:v>-30.999999493360519</c:v>
                </c:pt>
                <c:pt idx="53">
                  <c:v>-2.199999988079071</c:v>
                </c:pt>
                <c:pt idx="54">
                  <c:v>-5.2999993786215782</c:v>
                </c:pt>
                <c:pt idx="55">
                  <c:v>-23.799999617040157</c:v>
                </c:pt>
                <c:pt idx="56">
                  <c:v>-35.600000061094761</c:v>
                </c:pt>
                <c:pt idx="57">
                  <c:v>9.3000000342726707</c:v>
                </c:pt>
                <c:pt idx="58">
                  <c:v>-13.100000098347664</c:v>
                </c:pt>
                <c:pt idx="59">
                  <c:v>-7.8999996185302734</c:v>
                </c:pt>
                <c:pt idx="60">
                  <c:v>-17.399999313056469</c:v>
                </c:pt>
                <c:pt idx="61">
                  <c:v>-7.3999995365738869</c:v>
                </c:pt>
                <c:pt idx="62">
                  <c:v>-3.1999992206692696</c:v>
                </c:pt>
                <c:pt idx="63">
                  <c:v>5.8000003919005394</c:v>
                </c:pt>
                <c:pt idx="64">
                  <c:v>-53.399999625980854</c:v>
                </c:pt>
                <c:pt idx="65">
                  <c:v>15.200000256299973</c:v>
                </c:pt>
                <c:pt idx="66">
                  <c:v>-64.499999396502972</c:v>
                </c:pt>
                <c:pt idx="67">
                  <c:v>21.100000478327274</c:v>
                </c:pt>
                <c:pt idx="68">
                  <c:v>26.30000002682209</c:v>
                </c:pt>
                <c:pt idx="69">
                  <c:v>-14.800000004470348</c:v>
                </c:pt>
                <c:pt idx="70">
                  <c:v>-71.399999782443047</c:v>
                </c:pt>
                <c:pt idx="71">
                  <c:v>-23.099999874830246</c:v>
                </c:pt>
                <c:pt idx="72">
                  <c:v>-12.799999676644802</c:v>
                </c:pt>
                <c:pt idx="73">
                  <c:v>5.2000004798173904</c:v>
                </c:pt>
                <c:pt idx="74">
                  <c:v>-36.700000055134296</c:v>
                </c:pt>
                <c:pt idx="75">
                  <c:v>-46.899999491870403</c:v>
                </c:pt>
                <c:pt idx="76">
                  <c:v>-11.699999682605267</c:v>
                </c:pt>
                <c:pt idx="77">
                  <c:v>-54.49999962002039</c:v>
                </c:pt>
                <c:pt idx="78">
                  <c:v>0.59999991208314896</c:v>
                </c:pt>
                <c:pt idx="79">
                  <c:v>-13.799999840557575</c:v>
                </c:pt>
                <c:pt idx="80">
                  <c:v>-40.599999949336052</c:v>
                </c:pt>
                <c:pt idx="81">
                  <c:v>-3.8000000640749931</c:v>
                </c:pt>
                <c:pt idx="82">
                  <c:v>-13.199999928474426</c:v>
                </c:pt>
                <c:pt idx="83">
                  <c:v>7.3000006377696991</c:v>
                </c:pt>
                <c:pt idx="84">
                  <c:v>-6.6999997943639755</c:v>
                </c:pt>
                <c:pt idx="85">
                  <c:v>-2.4999994784593582</c:v>
                </c:pt>
                <c:pt idx="86">
                  <c:v>26.200000196695328</c:v>
                </c:pt>
                <c:pt idx="87">
                  <c:v>15.300000086426735</c:v>
                </c:pt>
                <c:pt idx="88">
                  <c:v>-40.29999952763319</c:v>
                </c:pt>
                <c:pt idx="89">
                  <c:v>33.200000412762165</c:v>
                </c:pt>
                <c:pt idx="90">
                  <c:v>-15.49999974668026</c:v>
                </c:pt>
                <c:pt idx="91">
                  <c:v>12.900000438094139</c:v>
                </c:pt>
                <c:pt idx="92">
                  <c:v>-21.799999289214611</c:v>
                </c:pt>
                <c:pt idx="93">
                  <c:v>8.0000003799796104</c:v>
                </c:pt>
                <c:pt idx="94">
                  <c:v>-14.099999330937862</c:v>
                </c:pt>
                <c:pt idx="95">
                  <c:v>-9.6999993547797203</c:v>
                </c:pt>
                <c:pt idx="96">
                  <c:v>83.800000138580799</c:v>
                </c:pt>
                <c:pt idx="97">
                  <c:v>-7.799999788403511</c:v>
                </c:pt>
                <c:pt idx="98">
                  <c:v>-102.89999935775995</c:v>
                </c:pt>
                <c:pt idx="99">
                  <c:v>-34.69999972730875</c:v>
                </c:pt>
                <c:pt idx="100">
                  <c:v>16.100000590085983</c:v>
                </c:pt>
                <c:pt idx="101">
                  <c:v>-26.199999265372753</c:v>
                </c:pt>
                <c:pt idx="102">
                  <c:v>-29.000000096857548</c:v>
                </c:pt>
                <c:pt idx="103">
                  <c:v>16.100000590085983</c:v>
                </c:pt>
                <c:pt idx="104">
                  <c:v>30.100000090897083</c:v>
                </c:pt>
                <c:pt idx="105">
                  <c:v>-8.7999999523162842</c:v>
                </c:pt>
                <c:pt idx="106">
                  <c:v>-6.0999998822808266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80-4274-B445-DB1776E26430}"/>
            </c:ext>
          </c:extLst>
        </c:ser>
        <c:ser>
          <c:idx val="1"/>
          <c:order val="1"/>
          <c:tx>
            <c:strRef>
              <c:f>'SVN-CV-49'!$V$8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80-4274-B445-DB1776E26430}"/>
            </c:ext>
          </c:extLst>
        </c:ser>
        <c:ser>
          <c:idx val="2"/>
          <c:order val="2"/>
          <c:tx>
            <c:strRef>
              <c:f>'SVN-CV-49'!$W$8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80-4274-B445-DB1776E26430}"/>
            </c:ext>
          </c:extLst>
        </c:ser>
        <c:axId val="500201344"/>
        <c:axId val="500228480"/>
      </c:scatterChart>
      <c:valAx>
        <c:axId val="5002013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228480"/>
        <c:crosses val="autoZero"/>
        <c:crossBetween val="midCat"/>
      </c:valAx>
      <c:valAx>
        <c:axId val="50022848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2013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35.378524460535807</c:v>
                </c:pt>
                <c:pt idx="2">
                  <c:v>16.056151479895572</c:v>
                </c:pt>
                <c:pt idx="3">
                  <c:v>34.653282216161955</c:v>
                </c:pt>
                <c:pt idx="4">
                  <c:v>20.904066254822279</c:v>
                </c:pt>
                <c:pt idx="5">
                  <c:v>33.313961218083762</c:v>
                </c:pt>
                <c:pt idx="6">
                  <c:v>13.556548251968188</c:v>
                </c:pt>
                <c:pt idx="7">
                  <c:v>27.854801993057578</c:v>
                </c:pt>
                <c:pt idx="8">
                  <c:v>26.115895350117192</c:v>
                </c:pt>
                <c:pt idx="9">
                  <c:v>9.5713113190894603</c:v>
                </c:pt>
                <c:pt idx="10">
                  <c:v>25.719447624727167</c:v>
                </c:pt>
                <c:pt idx="11">
                  <c:v>30.03947448644303</c:v>
                </c:pt>
                <c:pt idx="12">
                  <c:v>27.074157385980559</c:v>
                </c:pt>
                <c:pt idx="13">
                  <c:v>28.495614174348024</c:v>
                </c:pt>
                <c:pt idx="14">
                  <c:v>29.419211353213658</c:v>
                </c:pt>
                <c:pt idx="15">
                  <c:v>12.347064912481517</c:v>
                </c:pt>
                <c:pt idx="16">
                  <c:v>7.6223356059972005</c:v>
                </c:pt>
                <c:pt idx="17">
                  <c:v>16.565325130876495</c:v>
                </c:pt>
                <c:pt idx="18">
                  <c:v>17.763727033909888</c:v>
                </c:pt>
                <c:pt idx="19">
                  <c:v>28.424813192797586</c:v>
                </c:pt>
                <c:pt idx="20">
                  <c:v>25.920069580728295</c:v>
                </c:pt>
                <c:pt idx="21">
                  <c:v>42.939609236831735</c:v>
                </c:pt>
                <c:pt idx="22">
                  <c:v>28.156882474360795</c:v>
                </c:pt>
                <c:pt idx="23">
                  <c:v>16.02810097609958</c:v>
                </c:pt>
                <c:pt idx="24">
                  <c:v>88.987302363640268</c:v>
                </c:pt>
                <c:pt idx="25">
                  <c:v>35.331855524748129</c:v>
                </c:pt>
                <c:pt idx="26">
                  <c:v>37.700530750400745</c:v>
                </c:pt>
                <c:pt idx="27">
                  <c:v>31.337198356189411</c:v>
                </c:pt>
                <c:pt idx="28">
                  <c:v>31.359049615673985</c:v>
                </c:pt>
                <c:pt idx="29">
                  <c:v>10.279104735521965</c:v>
                </c:pt>
                <c:pt idx="30">
                  <c:v>23.704429979884136</c:v>
                </c:pt>
                <c:pt idx="31">
                  <c:v>17.58920106782476</c:v>
                </c:pt>
                <c:pt idx="32">
                  <c:v>32.98696703578981</c:v>
                </c:pt>
                <c:pt idx="33">
                  <c:v>24.805241768496256</c:v>
                </c:pt>
                <c:pt idx="34">
                  <c:v>10.039920398348528</c:v>
                </c:pt>
                <c:pt idx="35">
                  <c:v>15.880491648935136</c:v>
                </c:pt>
                <c:pt idx="36">
                  <c:v>54.193265769951275</c:v>
                </c:pt>
                <c:pt idx="37">
                  <c:v>14.788509387134452</c:v>
                </c:pt>
                <c:pt idx="38">
                  <c:v>12.937155876252758</c:v>
                </c:pt>
                <c:pt idx="39">
                  <c:v>34.19429738321589</c:v>
                </c:pt>
                <c:pt idx="40">
                  <c:v>21.076052571917462</c:v>
                </c:pt>
                <c:pt idx="41">
                  <c:v>37.811903299797841</c:v>
                </c:pt>
                <c:pt idx="42">
                  <c:v>44.615916748808282</c:v>
                </c:pt>
                <c:pt idx="43">
                  <c:v>130.69142983703628</c:v>
                </c:pt>
                <c:pt idx="44">
                  <c:v>23.305793224932753</c:v>
                </c:pt>
                <c:pt idx="45">
                  <c:v>21.210138921270925</c:v>
                </c:pt>
                <c:pt idx="46">
                  <c:v>52.206129762457117</c:v>
                </c:pt>
                <c:pt idx="47">
                  <c:v>41.436577905415831</c:v>
                </c:pt>
                <c:pt idx="48">
                  <c:v>47.637065940843144</c:v>
                </c:pt>
                <c:pt idx="49">
                  <c:v>43.361503777303007</c:v>
                </c:pt>
                <c:pt idx="50">
                  <c:v>16.440498496791726</c:v>
                </c:pt>
                <c:pt idx="51">
                  <c:v>49.445020056103999</c:v>
                </c:pt>
                <c:pt idx="52">
                  <c:v>42.427113607213627</c:v>
                </c:pt>
                <c:pt idx="53">
                  <c:v>2.4351591233648375</c:v>
                </c:pt>
                <c:pt idx="54">
                  <c:v>12.847956780050625</c:v>
                </c:pt>
                <c:pt idx="55">
                  <c:v>26.917094599441487</c:v>
                </c:pt>
                <c:pt idx="56">
                  <c:v>40.771190867683707</c:v>
                </c:pt>
                <c:pt idx="57">
                  <c:v>15.251557306607607</c:v>
                </c:pt>
                <c:pt idx="58">
                  <c:v>18.761130100656779</c:v>
                </c:pt>
                <c:pt idx="59">
                  <c:v>10.279104735521965</c:v>
                </c:pt>
                <c:pt idx="60">
                  <c:v>24.749949012032776</c:v>
                </c:pt>
                <c:pt idx="61">
                  <c:v>12.351922636940087</c:v>
                </c:pt>
                <c:pt idx="62">
                  <c:v>7.6713750211684006</c:v>
                </c:pt>
                <c:pt idx="63">
                  <c:v>19.372145062194317</c:v>
                </c:pt>
                <c:pt idx="64">
                  <c:v>66.144991958507816</c:v>
                </c:pt>
                <c:pt idx="65">
                  <c:v>26.401515238968514</c:v>
                </c:pt>
                <c:pt idx="66">
                  <c:v>69.577725774966225</c:v>
                </c:pt>
                <c:pt idx="67">
                  <c:v>27.292123772958519</c:v>
                </c:pt>
                <c:pt idx="68">
                  <c:v>35.114384542865658</c:v>
                </c:pt>
                <c:pt idx="69">
                  <c:v>29.604898244613011</c:v>
                </c:pt>
                <c:pt idx="70">
                  <c:v>81.684086405601278</c:v>
                </c:pt>
                <c:pt idx="71">
                  <c:v>24.292591350316489</c:v>
                </c:pt>
                <c:pt idx="72">
                  <c:v>15.180579425722478</c:v>
                </c:pt>
                <c:pt idx="73">
                  <c:v>23.615461144771555</c:v>
                </c:pt>
                <c:pt idx="74">
                  <c:v>40.872729352687301</c:v>
                </c:pt>
                <c:pt idx="75">
                  <c:v>54.70383856047745</c:v>
                </c:pt>
                <c:pt idx="76">
                  <c:v>19.108898255488771</c:v>
                </c:pt>
                <c:pt idx="77">
                  <c:v>62.704784175660642</c:v>
                </c:pt>
                <c:pt idx="78">
                  <c:v>10.802314528879998</c:v>
                </c:pt>
                <c:pt idx="79">
                  <c:v>15.833192841399386</c:v>
                </c:pt>
                <c:pt idx="80">
                  <c:v>42.887527277038615</c:v>
                </c:pt>
                <c:pt idx="81">
                  <c:v>18.699999998901795</c:v>
                </c:pt>
                <c:pt idx="82">
                  <c:v>14.074444855615072</c:v>
                </c:pt>
                <c:pt idx="83">
                  <c:v>18.593278603276779</c:v>
                </c:pt>
                <c:pt idx="84">
                  <c:v>16.42528530064596</c:v>
                </c:pt>
                <c:pt idx="85">
                  <c:v>24.287856975582276</c:v>
                </c:pt>
                <c:pt idx="86">
                  <c:v>41.673732850051266</c:v>
                </c:pt>
                <c:pt idx="87">
                  <c:v>30.353088835123305</c:v>
                </c:pt>
                <c:pt idx="88">
                  <c:v>48.633938389045895</c:v>
                </c:pt>
                <c:pt idx="89">
                  <c:v>47.529885609196327</c:v>
                </c:pt>
                <c:pt idx="90">
                  <c:v>21.639546945807218</c:v>
                </c:pt>
                <c:pt idx="91">
                  <c:v>19.605356691789066</c:v>
                </c:pt>
                <c:pt idx="92">
                  <c:v>26.790669440104789</c:v>
                </c:pt>
                <c:pt idx="93">
                  <c:v>25.101792884821254</c:v>
                </c:pt>
                <c:pt idx="94">
                  <c:v>35.752761865800636</c:v>
                </c:pt>
                <c:pt idx="95">
                  <c:v>16.555663303235384</c:v>
                </c:pt>
                <c:pt idx="96">
                  <c:v>102.6551996846971</c:v>
                </c:pt>
                <c:pt idx="97">
                  <c:v>16.851409319594627</c:v>
                </c:pt>
                <c:pt idx="98">
                  <c:v>114.84798591883082</c:v>
                </c:pt>
                <c:pt idx="99">
                  <c:v>44.071986351905132</c:v>
                </c:pt>
                <c:pt idx="100">
                  <c:v>26.791976741049144</c:v>
                </c:pt>
                <c:pt idx="101">
                  <c:v>37.448764487354389</c:v>
                </c:pt>
                <c:pt idx="102">
                  <c:v>32.441485880336622</c:v>
                </c:pt>
                <c:pt idx="103">
                  <c:v>26.791976741049144</c:v>
                </c:pt>
                <c:pt idx="104">
                  <c:v>42.891840755298595</c:v>
                </c:pt>
                <c:pt idx="105">
                  <c:v>15.117208690232193</c:v>
                </c:pt>
                <c:pt idx="106">
                  <c:v>10.238163806282136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8B2-4505-8BC9-0BEFD4023A62}"/>
            </c:ext>
          </c:extLst>
        </c:ser>
        <c:ser>
          <c:idx val="1"/>
          <c:order val="1"/>
          <c:tx>
            <c:strRef>
              <c:f>'SVN-CV-49'!$V$8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8B2-4505-8BC9-0BEFD4023A62}"/>
            </c:ext>
          </c:extLst>
        </c:ser>
        <c:ser>
          <c:idx val="2"/>
          <c:order val="2"/>
          <c:tx>
            <c:strRef>
              <c:f>'SVN-CV-49'!$W$8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'SVN-CV-49'!$B$9:$B$120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'SVN-CV-49'!$W$9:$W$122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8B2-4505-8BC9-0BEFD4023A62}"/>
            </c:ext>
          </c:extLst>
        </c:ser>
        <c:axId val="500295936"/>
        <c:axId val="500314880"/>
      </c:scatterChart>
      <c:valAx>
        <c:axId val="50029593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314880"/>
        <c:crosses val="autoZero"/>
        <c:crossBetween val="midCat"/>
      </c:valAx>
      <c:valAx>
        <c:axId val="5003148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29593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'SVN-CV-50'!$H$9:$H$120</c:f>
              <c:numCache>
                <c:formatCode>0</c:formatCode>
                <c:ptCount val="112"/>
                <c:pt idx="1">
                  <c:v>-43.499999999994543</c:v>
                </c:pt>
                <c:pt idx="2">
                  <c:v>-2.4999999999977263</c:v>
                </c:pt>
                <c:pt idx="3">
                  <c:v>-18.39999999999975</c:v>
                </c:pt>
                <c:pt idx="4">
                  <c:v>3.9000000000015689</c:v>
                </c:pt>
                <c:pt idx="5">
                  <c:v>-3.6999999999949296</c:v>
                </c:pt>
                <c:pt idx="6">
                  <c:v>1.90000000000623</c:v>
                </c:pt>
                <c:pt idx="7">
                  <c:v>-1.6999999999995907</c:v>
                </c:pt>
                <c:pt idx="8">
                  <c:v>23.200000000002774</c:v>
                </c:pt>
                <c:pt idx="9">
                  <c:v>-19.300000000001205</c:v>
                </c:pt>
                <c:pt idx="10">
                  <c:v>-14.799999999993929</c:v>
                </c:pt>
                <c:pt idx="11">
                  <c:v>3.1000000000034333</c:v>
                </c:pt>
                <c:pt idx="12">
                  <c:v>-13.999999999995794</c:v>
                </c:pt>
                <c:pt idx="13">
                  <c:v>-3.6000000000058208</c:v>
                </c:pt>
                <c:pt idx="14">
                  <c:v>-3.5000000000025011</c:v>
                </c:pt>
                <c:pt idx="15">
                  <c:v>-16.300000000001091</c:v>
                </c:pt>
                <c:pt idx="16">
                  <c:v>-30.299999999996885</c:v>
                </c:pt>
                <c:pt idx="17">
                  <c:v>-2.3999999999944066</c:v>
                </c:pt>
                <c:pt idx="18">
                  <c:v>-29.600000000002069</c:v>
                </c:pt>
                <c:pt idx="19">
                  <c:v>15.299999999996317</c:v>
                </c:pt>
                <c:pt idx="20">
                  <c:v>0.69999999999481588</c:v>
                </c:pt>
                <c:pt idx="21">
                  <c:v>-17.200000000002547</c:v>
                </c:pt>
                <c:pt idx="22">
                  <c:v>-5.8999999999969077</c:v>
                </c:pt>
                <c:pt idx="23">
                  <c:v>0</c:v>
                </c:pt>
                <c:pt idx="24">
                  <c:v>-30.500000000003524</c:v>
                </c:pt>
                <c:pt idx="25">
                  <c:v>0.50000000000238742</c:v>
                </c:pt>
                <c:pt idx="26">
                  <c:v>-39.600000000007185</c:v>
                </c:pt>
                <c:pt idx="27">
                  <c:v>-4.9000000000063437</c:v>
                </c:pt>
                <c:pt idx="28">
                  <c:v>-36.69999999999618</c:v>
                </c:pt>
                <c:pt idx="29">
                  <c:v>-21.000000000000796</c:v>
                </c:pt>
                <c:pt idx="30">
                  <c:v>-29.200000000003001</c:v>
                </c:pt>
                <c:pt idx="31">
                  <c:v>-3.9000000000015689</c:v>
                </c:pt>
                <c:pt idx="32">
                  <c:v>-29.300000000006321</c:v>
                </c:pt>
                <c:pt idx="33">
                  <c:v>-0.10000000000331966</c:v>
                </c:pt>
                <c:pt idx="34">
                  <c:v>-22.999999999996135</c:v>
                </c:pt>
                <c:pt idx="35">
                  <c:v>-14.799999999993929</c:v>
                </c:pt>
                <c:pt idx="36">
                  <c:v>5.6000000000011596</c:v>
                </c:pt>
                <c:pt idx="37">
                  <c:v>-32.899999999997931</c:v>
                </c:pt>
                <c:pt idx="38">
                  <c:v>-7.3000000000007503</c:v>
                </c:pt>
                <c:pt idx="39">
                  <c:v>-8.399999999994634</c:v>
                </c:pt>
                <c:pt idx="40">
                  <c:v>-14.300000000005753</c:v>
                </c:pt>
                <c:pt idx="41">
                  <c:v>-11.600000000001387</c:v>
                </c:pt>
                <c:pt idx="42">
                  <c:v>-10.699999999999932</c:v>
                </c:pt>
                <c:pt idx="43">
                  <c:v>-13.300000000000978</c:v>
                </c:pt>
                <c:pt idx="44">
                  <c:v>-10.199999999997544</c:v>
                </c:pt>
                <c:pt idx="45">
                  <c:v>-13.999999999995794</c:v>
                </c:pt>
                <c:pt idx="46">
                  <c:v>-23.099999999999454</c:v>
                </c:pt>
                <c:pt idx="47">
                  <c:v>-11.099999999999</c:v>
                </c:pt>
                <c:pt idx="48">
                  <c:v>-38.399999999995771</c:v>
                </c:pt>
                <c:pt idx="49">
                  <c:v>8.7000000000045929</c:v>
                </c:pt>
                <c:pt idx="50">
                  <c:v>-18.100000000004002</c:v>
                </c:pt>
                <c:pt idx="51">
                  <c:v>-10.900000000006571</c:v>
                </c:pt>
                <c:pt idx="52">
                  <c:v>-43.599999999997863</c:v>
                </c:pt>
                <c:pt idx="53">
                  <c:v>-17.600000000001614</c:v>
                </c:pt>
                <c:pt idx="54">
                  <c:v>-11.499999999998067</c:v>
                </c:pt>
                <c:pt idx="55">
                  <c:v>-16.59999999999684</c:v>
                </c:pt>
                <c:pt idx="56">
                  <c:v>-18.900000000002137</c:v>
                </c:pt>
                <c:pt idx="57">
                  <c:v>-24.199999999993338</c:v>
                </c:pt>
                <c:pt idx="58">
                  <c:v>-14.300000000005753</c:v>
                </c:pt>
                <c:pt idx="59">
                  <c:v>-21.000000000000796</c:v>
                </c:pt>
                <c:pt idx="60">
                  <c:v>-15.399999999999636</c:v>
                </c:pt>
                <c:pt idx="61">
                  <c:v>-21.500000000003183</c:v>
                </c:pt>
                <c:pt idx="62">
                  <c:v>-32.700000000005502</c:v>
                </c:pt>
                <c:pt idx="63">
                  <c:v>-26.499999999998636</c:v>
                </c:pt>
                <c:pt idx="64">
                  <c:v>-50.399999999996226</c:v>
                </c:pt>
                <c:pt idx="65">
                  <c:v>-25.499999999993861</c:v>
                </c:pt>
                <c:pt idx="66">
                  <c:v>-39.100000000004798</c:v>
                </c:pt>
                <c:pt idx="67">
                  <c:v>-14.799999999993929</c:v>
                </c:pt>
                <c:pt idx="68">
                  <c:v>-16.400000000004411</c:v>
                </c:pt>
                <c:pt idx="69">
                  <c:v>-12.500000000002842</c:v>
                </c:pt>
                <c:pt idx="70">
                  <c:v>-14.499999999998181</c:v>
                </c:pt>
                <c:pt idx="71">
                  <c:v>-9.5000000000027285</c:v>
                </c:pt>
                <c:pt idx="72">
                  <c:v>-9.6999999999951569</c:v>
                </c:pt>
                <c:pt idx="73">
                  <c:v>-23.300000000006094</c:v>
                </c:pt>
                <c:pt idx="74">
                  <c:v>-45.100000000005025</c:v>
                </c:pt>
                <c:pt idx="75">
                  <c:v>-20.099999999999341</c:v>
                </c:pt>
                <c:pt idx="76">
                  <c:v>-46.700000000001296</c:v>
                </c:pt>
                <c:pt idx="77">
                  <c:v>-18.100000000004002</c:v>
                </c:pt>
                <c:pt idx="78">
                  <c:v>-34.000000000006025</c:v>
                </c:pt>
                <c:pt idx="79">
                  <c:v>-34.000000000006025</c:v>
                </c:pt>
                <c:pt idx="80">
                  <c:v>-34.599999999997522</c:v>
                </c:pt>
                <c:pt idx="81">
                  <c:v>-26.899999999997704</c:v>
                </c:pt>
                <c:pt idx="82">
                  <c:v>-20.600000000001728</c:v>
                </c:pt>
                <c:pt idx="83">
                  <c:v>-29.499999999998749</c:v>
                </c:pt>
                <c:pt idx="84">
                  <c:v>-24.100000000004229</c:v>
                </c:pt>
                <c:pt idx="85">
                  <c:v>-19.900000000006912</c:v>
                </c:pt>
                <c:pt idx="86">
                  <c:v>-13.300000000000978</c:v>
                </c:pt>
                <c:pt idx="87">
                  <c:v>-19.599999999996953</c:v>
                </c:pt>
                <c:pt idx="88">
                  <c:v>-15.900000000002024</c:v>
                </c:pt>
                <c:pt idx="89">
                  <c:v>-31.30000000000166</c:v>
                </c:pt>
                <c:pt idx="90">
                  <c:v>-54.199999999994475</c:v>
                </c:pt>
                <c:pt idx="91">
                  <c:v>-226.29999999999484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708-4BBE-B2B7-56C944BAF2D5}"/>
            </c:ext>
          </c:extLst>
        </c:ser>
        <c:ser>
          <c:idx val="1"/>
          <c:order val="1"/>
          <c:tx>
            <c:strRef>
              <c:f>'SVN-CV-50'!$V$8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708-4BBE-B2B7-56C944BAF2D5}"/>
            </c:ext>
          </c:extLst>
        </c:ser>
        <c:ser>
          <c:idx val="2"/>
          <c:order val="2"/>
          <c:tx>
            <c:strRef>
              <c:f>'SVN-CV-50'!$W$8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708-4BBE-B2B7-56C944BAF2D5}"/>
            </c:ext>
          </c:extLst>
        </c:ser>
        <c:axId val="500424064"/>
        <c:axId val="500619136"/>
      </c:scatterChart>
      <c:valAx>
        <c:axId val="5004240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619136"/>
        <c:crosses val="autoZero"/>
        <c:crossBetween val="midCat"/>
      </c:valAx>
      <c:valAx>
        <c:axId val="50061913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2406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'SVN-CV-50'!$D$9:$D$187</c:f>
              <c:numCache>
                <c:formatCode>0</c:formatCode>
                <c:ptCount val="179"/>
                <c:pt idx="1">
                  <c:v>7.0999999879859388</c:v>
                </c:pt>
                <c:pt idx="2">
                  <c:v>20.599999988917261</c:v>
                </c:pt>
                <c:pt idx="3">
                  <c:v>8.1999999820254743</c:v>
                </c:pt>
                <c:pt idx="4">
                  <c:v>2.8000000165775418</c:v>
                </c:pt>
                <c:pt idx="5">
                  <c:v>19.499999994877726</c:v>
                </c:pt>
                <c:pt idx="6">
                  <c:v>10.699999984353781</c:v>
                </c:pt>
                <c:pt idx="7">
                  <c:v>13.299999991431832</c:v>
                </c:pt>
                <c:pt idx="8">
                  <c:v>6.7000000271946192</c:v>
                </c:pt>
                <c:pt idx="9">
                  <c:v>18.800000019837171</c:v>
                </c:pt>
                <c:pt idx="10">
                  <c:v>4.2000000248663127</c:v>
                </c:pt>
                <c:pt idx="11">
                  <c:v>24.900000018533319</c:v>
                </c:pt>
                <c:pt idx="12">
                  <c:v>25.199999974574894</c:v>
                </c:pt>
                <c:pt idx="13">
                  <c:v>25.199999974574894</c:v>
                </c:pt>
                <c:pt idx="14">
                  <c:v>18.1999999913387</c:v>
                </c:pt>
                <c:pt idx="15">
                  <c:v>3.0000000260770321</c:v>
                </c:pt>
                <c:pt idx="16">
                  <c:v>10.400000028312206</c:v>
                </c:pt>
                <c:pt idx="17">
                  <c:v>22.899999981746078</c:v>
                </c:pt>
                <c:pt idx="18">
                  <c:v>12.099999992642552</c:v>
                </c:pt>
                <c:pt idx="19">
                  <c:v>33.899999980349094</c:v>
                </c:pt>
                <c:pt idx="20">
                  <c:v>24.900000018533319</c:v>
                </c:pt>
                <c:pt idx="21">
                  <c:v>10.599999979604036</c:v>
                </c:pt>
                <c:pt idx="22">
                  <c:v>10.899999993853271</c:v>
                </c:pt>
                <c:pt idx="23">
                  <c:v>16.100000008009374</c:v>
                </c:pt>
                <c:pt idx="24">
                  <c:v>31.100000021979213</c:v>
                </c:pt>
                <c:pt idx="25">
                  <c:v>30.399999988730997</c:v>
                </c:pt>
                <c:pt idx="26">
                  <c:v>19.099999975878745</c:v>
                </c:pt>
                <c:pt idx="27">
                  <c:v>14.800000004470348</c:v>
                </c:pt>
                <c:pt idx="28">
                  <c:v>16.599999973550439</c:v>
                </c:pt>
                <c:pt idx="29">
                  <c:v>11.799999978393316</c:v>
                </c:pt>
                <c:pt idx="30">
                  <c:v>23.199999995995313</c:v>
                </c:pt>
                <c:pt idx="31">
                  <c:v>11.999999987892807</c:v>
                </c:pt>
                <c:pt idx="32">
                  <c:v>10.899999993853271</c:v>
                </c:pt>
                <c:pt idx="33">
                  <c:v>36.800000001676381</c:v>
                </c:pt>
                <c:pt idx="34">
                  <c:v>19.399999990127981</c:v>
                </c:pt>
                <c:pt idx="35">
                  <c:v>30.499999993480742</c:v>
                </c:pt>
                <c:pt idx="36">
                  <c:v>44.400000013411045</c:v>
                </c:pt>
                <c:pt idx="37">
                  <c:v>18.700000015087426</c:v>
                </c:pt>
                <c:pt idx="38">
                  <c:v>5.4000000236555934</c:v>
                </c:pt>
                <c:pt idx="39">
                  <c:v>4.1000000201165676</c:v>
                </c:pt>
                <c:pt idx="40">
                  <c:v>12.999999977182597</c:v>
                </c:pt>
                <c:pt idx="41">
                  <c:v>37.499999976716936</c:v>
                </c:pt>
                <c:pt idx="42">
                  <c:v>41.800000006332994</c:v>
                </c:pt>
                <c:pt idx="43">
                  <c:v>-46.800000010989606</c:v>
                </c:pt>
                <c:pt idx="44">
                  <c:v>36.900000006426126</c:v>
                </c:pt>
                <c:pt idx="45">
                  <c:v>2.8000000165775418</c:v>
                </c:pt>
                <c:pt idx="46">
                  <c:v>-9.4999999855645001</c:v>
                </c:pt>
                <c:pt idx="47">
                  <c:v>12.600000016391277</c:v>
                </c:pt>
                <c:pt idx="48">
                  <c:v>54.300000017974526</c:v>
                </c:pt>
                <c:pt idx="49">
                  <c:v>32.999999995809048</c:v>
                </c:pt>
                <c:pt idx="50">
                  <c:v>-4.8999999999068677</c:v>
                </c:pt>
                <c:pt idx="51">
                  <c:v>38.200000009965152</c:v>
                </c:pt>
                <c:pt idx="52">
                  <c:v>22.200000006705523</c:v>
                </c:pt>
                <c:pt idx="53">
                  <c:v>5.0000000046566129</c:v>
                </c:pt>
                <c:pt idx="54">
                  <c:v>15.699999989010394</c:v>
                </c:pt>
                <c:pt idx="55">
                  <c:v>5.8999999891966581</c:v>
                </c:pt>
                <c:pt idx="56">
                  <c:v>-13.600000005681068</c:v>
                </c:pt>
                <c:pt idx="57">
                  <c:v>31.699999992270023</c:v>
                </c:pt>
                <c:pt idx="58">
                  <c:v>23.400000005494803</c:v>
                </c:pt>
                <c:pt idx="59">
                  <c:v>11.799999978393316</c:v>
                </c:pt>
                <c:pt idx="60">
                  <c:v>30.499999993480742</c:v>
                </c:pt>
                <c:pt idx="61">
                  <c:v>12.300000002142042</c:v>
                </c:pt>
                <c:pt idx="62">
                  <c:v>34.400000004097819</c:v>
                </c:pt>
                <c:pt idx="63">
                  <c:v>31.599999987520278</c:v>
                </c:pt>
                <c:pt idx="64">
                  <c:v>-4.1000000201165676</c:v>
                </c:pt>
                <c:pt idx="65">
                  <c:v>38.100000005215406</c:v>
                </c:pt>
                <c:pt idx="66">
                  <c:v>2.7000000118277967</c:v>
                </c:pt>
                <c:pt idx="67">
                  <c:v>25.399999984074384</c:v>
                </c:pt>
                <c:pt idx="68">
                  <c:v>21.899999992456287</c:v>
                </c:pt>
                <c:pt idx="69">
                  <c:v>27.999999991152436</c:v>
                </c:pt>
                <c:pt idx="70">
                  <c:v>19.900000013876706</c:v>
                </c:pt>
                <c:pt idx="71">
                  <c:v>-28.400000010151416</c:v>
                </c:pt>
                <c:pt idx="72">
                  <c:v>6.3000000081956387</c:v>
                </c:pt>
                <c:pt idx="73">
                  <c:v>26.399999973364174</c:v>
                </c:pt>
                <c:pt idx="74">
                  <c:v>31.900000001769513</c:v>
                </c:pt>
                <c:pt idx="75">
                  <c:v>1.8000000272877514</c:v>
                </c:pt>
                <c:pt idx="76">
                  <c:v>0.40000001899898052</c:v>
                </c:pt>
                <c:pt idx="77">
                  <c:v>25.399999984074384</c:v>
                </c:pt>
                <c:pt idx="78">
                  <c:v>-8.7000000057742</c:v>
                </c:pt>
                <c:pt idx="79">
                  <c:v>18.700000015087426</c:v>
                </c:pt>
                <c:pt idx="80">
                  <c:v>18.299999996088445</c:v>
                </c:pt>
                <c:pt idx="81">
                  <c:v>14.199999975971878</c:v>
                </c:pt>
                <c:pt idx="82">
                  <c:v>41.700000001583248</c:v>
                </c:pt>
                <c:pt idx="83">
                  <c:v>33.700000029057264</c:v>
                </c:pt>
                <c:pt idx="84">
                  <c:v>35.39999999338761</c:v>
                </c:pt>
                <c:pt idx="85">
                  <c:v>36.499999987427145</c:v>
                </c:pt>
                <c:pt idx="86">
                  <c:v>28.899999975692481</c:v>
                </c:pt>
                <c:pt idx="87">
                  <c:v>30.599999998230487</c:v>
                </c:pt>
                <c:pt idx="88">
                  <c:v>41.399999987334013</c:v>
                </c:pt>
                <c:pt idx="89">
                  <c:v>10.300000023562461</c:v>
                </c:pt>
                <c:pt idx="90">
                  <c:v>64.399999973829836</c:v>
                </c:pt>
                <c:pt idx="91">
                  <c:v>202.60000001871958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21B-461A-A5D7-16C7B2D387A4}"/>
            </c:ext>
          </c:extLst>
        </c:ser>
        <c:ser>
          <c:idx val="1"/>
          <c:order val="1"/>
          <c:tx>
            <c:strRef>
              <c:f>'SVN-CV-50'!$V$8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21B-461A-A5D7-16C7B2D387A4}"/>
            </c:ext>
          </c:extLst>
        </c:ser>
        <c:ser>
          <c:idx val="2"/>
          <c:order val="2"/>
          <c:tx>
            <c:strRef>
              <c:f>'SVN-CV-50'!$W$8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21B-461A-A5D7-16C7B2D387A4}"/>
            </c:ext>
          </c:extLst>
        </c:ser>
        <c:axId val="500670464"/>
        <c:axId val="500672768"/>
      </c:scatterChart>
      <c:valAx>
        <c:axId val="5006704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672768"/>
        <c:crosses val="autoZero"/>
        <c:crossBetween val="midCat"/>
      </c:valAx>
      <c:valAx>
        <c:axId val="50067276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67046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'SVN-CV-50'!$F$9:$F$120</c:f>
              <c:numCache>
                <c:formatCode>0</c:formatCode>
                <c:ptCount val="112"/>
                <c:pt idx="1">
                  <c:v>4.999999888241291</c:v>
                </c:pt>
                <c:pt idx="2">
                  <c:v>24.999999441206455</c:v>
                </c:pt>
                <c:pt idx="3">
                  <c:v>1.9999993965029716</c:v>
                </c:pt>
                <c:pt idx="4">
                  <c:v>1.9999993965029716</c:v>
                </c:pt>
                <c:pt idx="5">
                  <c:v>25.999999605119228</c:v>
                </c:pt>
                <c:pt idx="6">
                  <c:v>13.9999995008111</c:v>
                </c:pt>
                <c:pt idx="7">
                  <c:v>14.999999664723873</c:v>
                </c:pt>
                <c:pt idx="8">
                  <c:v>10.999999940395355</c:v>
                </c:pt>
                <c:pt idx="9">
                  <c:v>23.000000044703484</c:v>
                </c:pt>
                <c:pt idx="10">
                  <c:v>-6.0000000521540642</c:v>
                </c:pt>
                <c:pt idx="11">
                  <c:v>30.999999493360519</c:v>
                </c:pt>
                <c:pt idx="12">
                  <c:v>23.999999277293682</c:v>
                </c:pt>
                <c:pt idx="13">
                  <c:v>35.000000149011612</c:v>
                </c:pt>
                <c:pt idx="14">
                  <c:v>23.799999617040157</c:v>
                </c:pt>
                <c:pt idx="15">
                  <c:v>4.3000001460313797</c:v>
                </c:pt>
                <c:pt idx="16">
                  <c:v>8.8999997824430466</c:v>
                </c:pt>
                <c:pt idx="17">
                  <c:v>25.499999523162842</c:v>
                </c:pt>
                <c:pt idx="18">
                  <c:v>4.5999996364116669</c:v>
                </c:pt>
                <c:pt idx="19">
                  <c:v>38.99999987334013</c:v>
                </c:pt>
                <c:pt idx="20">
                  <c:v>23.299999535083771</c:v>
                </c:pt>
                <c:pt idx="21">
                  <c:v>5.6999996304512024</c:v>
                </c:pt>
                <c:pt idx="22">
                  <c:v>8.5999993607401848</c:v>
                </c:pt>
                <c:pt idx="23">
                  <c:v>23.399999365210533</c:v>
                </c:pt>
                <c:pt idx="24">
                  <c:v>37.200000137090683</c:v>
                </c:pt>
                <c:pt idx="25">
                  <c:v>42.200000025331974</c:v>
                </c:pt>
                <c:pt idx="26">
                  <c:v>17.899999395012856</c:v>
                </c:pt>
                <c:pt idx="27">
                  <c:v>13.9999995008111</c:v>
                </c:pt>
                <c:pt idx="28">
                  <c:v>7.2999997064471245</c:v>
                </c:pt>
                <c:pt idx="29">
                  <c:v>4.1999993845820427</c:v>
                </c:pt>
                <c:pt idx="30">
                  <c:v>11.599999852478504</c:v>
                </c:pt>
                <c:pt idx="31">
                  <c:v>-3.0000004917383194</c:v>
                </c:pt>
                <c:pt idx="32">
                  <c:v>-10.600000619888306</c:v>
                </c:pt>
                <c:pt idx="33">
                  <c:v>32.399999909102917</c:v>
                </c:pt>
                <c:pt idx="34">
                  <c:v>5.59999980032444</c:v>
                </c:pt>
                <c:pt idx="35">
                  <c:v>20.599999465048313</c:v>
                </c:pt>
                <c:pt idx="36">
                  <c:v>34.099999815225601</c:v>
                </c:pt>
                <c:pt idx="37">
                  <c:v>-1.6000000759959221</c:v>
                </c:pt>
                <c:pt idx="38">
                  <c:v>-26.399999856948853</c:v>
                </c:pt>
                <c:pt idx="39">
                  <c:v>-25.100000202655792</c:v>
                </c:pt>
                <c:pt idx="40">
                  <c:v>-15.700000338256359</c:v>
                </c:pt>
                <c:pt idx="41">
                  <c:v>26.69999934732914</c:v>
                </c:pt>
                <c:pt idx="42">
                  <c:v>31.499999575316906</c:v>
                </c:pt>
                <c:pt idx="43">
                  <c:v>-93.799999915063381</c:v>
                </c:pt>
                <c:pt idx="44">
                  <c:v>21.99999988079071</c:v>
                </c:pt>
                <c:pt idx="45">
                  <c:v>-20.899999886751175</c:v>
                </c:pt>
                <c:pt idx="46">
                  <c:v>-45.599999837577343</c:v>
                </c:pt>
                <c:pt idx="47">
                  <c:v>-8.7000001221895218</c:v>
                </c:pt>
                <c:pt idx="48">
                  <c:v>42.299999855458736</c:v>
                </c:pt>
                <c:pt idx="49">
                  <c:v>17.399999313056469</c:v>
                </c:pt>
                <c:pt idx="50">
                  <c:v>-44.400000013411045</c:v>
                </c:pt>
                <c:pt idx="51">
                  <c:v>29.699999839067459</c:v>
                </c:pt>
                <c:pt idx="52">
                  <c:v>-0.2000005915760994</c:v>
                </c:pt>
                <c:pt idx="53">
                  <c:v>-22.400000132620335</c:v>
                </c:pt>
                <c:pt idx="54">
                  <c:v>-10.200000368058681</c:v>
                </c:pt>
                <c:pt idx="55">
                  <c:v>-25.200000032782555</c:v>
                </c:pt>
                <c:pt idx="56">
                  <c:v>-56.300000287592411</c:v>
                </c:pt>
                <c:pt idx="57">
                  <c:v>10.799999348819256</c:v>
                </c:pt>
                <c:pt idx="58">
                  <c:v>-4.9000000581145287</c:v>
                </c:pt>
                <c:pt idx="59">
                  <c:v>4.1999993845820427</c:v>
                </c:pt>
                <c:pt idx="60">
                  <c:v>0.39999932050704956</c:v>
                </c:pt>
                <c:pt idx="61">
                  <c:v>-23.099999874830246</c:v>
                </c:pt>
                <c:pt idx="62">
                  <c:v>7.6000001281499863</c:v>
                </c:pt>
                <c:pt idx="63">
                  <c:v>5.0999997183680534</c:v>
                </c:pt>
                <c:pt idx="64">
                  <c:v>-48.600000329315662</c:v>
                </c:pt>
                <c:pt idx="65">
                  <c:v>11.500000022351742</c:v>
                </c:pt>
                <c:pt idx="66">
                  <c:v>-43.800000101327896</c:v>
                </c:pt>
                <c:pt idx="67">
                  <c:v>-1.0000001639127731</c:v>
                </c:pt>
                <c:pt idx="68">
                  <c:v>-2.900000661611557</c:v>
                </c:pt>
                <c:pt idx="69">
                  <c:v>4.5999996364116669</c:v>
                </c:pt>
                <c:pt idx="70">
                  <c:v>-12.500000186264515</c:v>
                </c:pt>
                <c:pt idx="71">
                  <c:v>-77.200000174343586</c:v>
                </c:pt>
                <c:pt idx="72">
                  <c:v>-36.000000312924385</c:v>
                </c:pt>
                <c:pt idx="73">
                  <c:v>-10.100000537931919</c:v>
                </c:pt>
                <c:pt idx="74">
                  <c:v>-3.6000004038214684</c:v>
                </c:pt>
                <c:pt idx="75">
                  <c:v>-47.300000675022602</c:v>
                </c:pt>
                <c:pt idx="76">
                  <c:v>-53.400000557303429</c:v>
                </c:pt>
                <c:pt idx="77">
                  <c:v>-17.599999904632568</c:v>
                </c:pt>
                <c:pt idx="78">
                  <c:v>-70.50000037997961</c:v>
                </c:pt>
                <c:pt idx="79">
                  <c:v>-32.700000330805779</c:v>
                </c:pt>
                <c:pt idx="80">
                  <c:v>-37.400000728666782</c:v>
                </c:pt>
                <c:pt idx="81">
                  <c:v>-43.800000101327896</c:v>
                </c:pt>
                <c:pt idx="82">
                  <c:v>-8.4000006318092346</c:v>
                </c:pt>
                <c:pt idx="83">
                  <c:v>-18.200000748038292</c:v>
                </c:pt>
                <c:pt idx="84">
                  <c:v>-18.800000660121441</c:v>
                </c:pt>
                <c:pt idx="85">
                  <c:v>-16.200000420212746</c:v>
                </c:pt>
                <c:pt idx="86">
                  <c:v>-29.900000430643559</c:v>
                </c:pt>
                <c:pt idx="87">
                  <c:v>-20.400000736117363</c:v>
                </c:pt>
                <c:pt idx="88">
                  <c:v>-6.4000003039836884</c:v>
                </c:pt>
                <c:pt idx="89">
                  <c:v>-66.100000403821468</c:v>
                </c:pt>
                <c:pt idx="90">
                  <c:v>-7.1000000461935997</c:v>
                </c:pt>
                <c:pt idx="91">
                  <c:v>-207.90000073611736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1D4-42B7-AEC1-1A1C3A84E426}"/>
            </c:ext>
          </c:extLst>
        </c:ser>
        <c:ser>
          <c:idx val="1"/>
          <c:order val="1"/>
          <c:tx>
            <c:strRef>
              <c:f>'SVN-CV-50'!$V$8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1D4-42B7-AEC1-1A1C3A84E426}"/>
            </c:ext>
          </c:extLst>
        </c:ser>
        <c:ser>
          <c:idx val="2"/>
          <c:order val="2"/>
          <c:tx>
            <c:strRef>
              <c:f>'SVN-CV-50'!$W$8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D4-42B7-AEC1-1A1C3A84E426}"/>
            </c:ext>
          </c:extLst>
        </c:ser>
        <c:axId val="500552064"/>
        <c:axId val="500554368"/>
      </c:scatterChart>
      <c:valAx>
        <c:axId val="5005520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554368"/>
        <c:crosses val="autoZero"/>
        <c:crossBetween val="midCat"/>
      </c:valAx>
      <c:valAx>
        <c:axId val="50055436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55206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44.358313749638164</c:v>
                </c:pt>
                <c:pt idx="2">
                  <c:v>32.490151917214895</c:v>
                </c:pt>
                <c:pt idx="3">
                  <c:v>20.2435174140074</c:v>
                </c:pt>
                <c:pt idx="4">
                  <c:v>5.2009612264329297</c:v>
                </c:pt>
                <c:pt idx="5">
                  <c:v>32.709937011042896</c:v>
                </c:pt>
                <c:pt idx="6">
                  <c:v>17.722866181515496</c:v>
                </c:pt>
                <c:pt idx="7">
                  <c:v>20.119144855430651</c:v>
                </c:pt>
                <c:pt idx="8">
                  <c:v>26.535447971595175</c:v>
                </c:pt>
                <c:pt idx="9">
                  <c:v>35.424991218097489</c:v>
                </c:pt>
                <c:pt idx="10">
                  <c:v>16.513025187243738</c:v>
                </c:pt>
                <c:pt idx="11">
                  <c:v>39.882577267665802</c:v>
                </c:pt>
                <c:pt idx="12">
                  <c:v>37.510531374915956</c:v>
                </c:pt>
                <c:pt idx="13">
                  <c:v>43.278170122469703</c:v>
                </c:pt>
                <c:pt idx="14">
                  <c:v>30.165045689603353</c:v>
                </c:pt>
                <c:pt idx="15">
                  <c:v>17.122499858734638</c:v>
                </c:pt>
                <c:pt idx="16">
                  <c:v>33.248458561506148</c:v>
                </c:pt>
                <c:pt idx="17">
                  <c:v>34.357240501024648</c:v>
                </c:pt>
                <c:pt idx="18">
                  <c:v>32.306810373001227</c:v>
                </c:pt>
                <c:pt idx="19">
                  <c:v>53.891557676393859</c:v>
                </c:pt>
                <c:pt idx="20">
                  <c:v>34.108503034549258</c:v>
                </c:pt>
                <c:pt idx="21">
                  <c:v>20.992617639418793</c:v>
                </c:pt>
                <c:pt idx="22">
                  <c:v>15.085754501207303</c:v>
                </c:pt>
                <c:pt idx="23">
                  <c:v>28.403696424052896</c:v>
                </c:pt>
                <c:pt idx="24">
                  <c:v>57.282632722029014</c:v>
                </c:pt>
                <c:pt idx="25">
                  <c:v>52.012017856000028</c:v>
                </c:pt>
                <c:pt idx="26">
                  <c:v>47.469779622625147</c:v>
                </c:pt>
                <c:pt idx="27">
                  <c:v>20.953519660312335</c:v>
                </c:pt>
                <c:pt idx="28">
                  <c:v>40.935803336880078</c:v>
                </c:pt>
                <c:pt idx="29">
                  <c:v>24.451584699577349</c:v>
                </c:pt>
                <c:pt idx="30">
                  <c:v>39.056881549758408</c:v>
                </c:pt>
                <c:pt idx="31">
                  <c:v>12.969579895273005</c:v>
                </c:pt>
                <c:pt idx="32">
                  <c:v>33.009998682338725</c:v>
                </c:pt>
                <c:pt idx="33">
                  <c:v>49.030704606738531</c:v>
                </c:pt>
                <c:pt idx="34">
                  <c:v>30.605881744861094</c:v>
                </c:pt>
                <c:pt idx="35">
                  <c:v>39.669257335651452</c:v>
                </c:pt>
                <c:pt idx="36">
                  <c:v>56.263042830878774</c:v>
                </c:pt>
                <c:pt idx="37">
                  <c:v>37.876905903298393</c:v>
                </c:pt>
                <c:pt idx="38">
                  <c:v>27.917915264259808</c:v>
                </c:pt>
                <c:pt idx="39">
                  <c:v>26.783950611106395</c:v>
                </c:pt>
                <c:pt idx="40">
                  <c:v>24.899397784447757</c:v>
                </c:pt>
                <c:pt idx="41">
                  <c:v>47.47314992078342</c:v>
                </c:pt>
                <c:pt idx="42">
                  <c:v>53.422654125140603</c:v>
                </c:pt>
                <c:pt idx="43">
                  <c:v>105.66726070592794</c:v>
                </c:pt>
                <c:pt idx="44">
                  <c:v>44.154841130152299</c:v>
                </c:pt>
                <c:pt idx="45">
                  <c:v>25.311064682445018</c:v>
                </c:pt>
                <c:pt idx="46">
                  <c:v>51.992499313965986</c:v>
                </c:pt>
                <c:pt idx="47">
                  <c:v>18.911901082100016</c:v>
                </c:pt>
                <c:pt idx="48">
                  <c:v>78.818398802078676</c:v>
                </c:pt>
                <c:pt idx="49">
                  <c:v>38.307309691726495</c:v>
                </c:pt>
                <c:pt idx="50">
                  <c:v>48.197302841446771</c:v>
                </c:pt>
                <c:pt idx="51">
                  <c:v>49.599798297998028</c:v>
                </c:pt>
                <c:pt idx="52">
                  <c:v>48.926884230800653</c:v>
                </c:pt>
                <c:pt idx="53">
                  <c:v>28.922655583262301</c:v>
                </c:pt>
                <c:pt idx="54">
                  <c:v>21.972255395459047</c:v>
                </c:pt>
                <c:pt idx="55">
                  <c:v>30.747520250008073</c:v>
                </c:pt>
                <c:pt idx="56">
                  <c:v>60.925036171819478</c:v>
                </c:pt>
                <c:pt idx="57">
                  <c:v>41.317913614364578</c:v>
                </c:pt>
                <c:pt idx="58">
                  <c:v>27.85785348563029</c:v>
                </c:pt>
                <c:pt idx="59">
                  <c:v>24.451584699577349</c:v>
                </c:pt>
                <c:pt idx="60">
                  <c:v>34.169723426722669</c:v>
                </c:pt>
                <c:pt idx="61">
                  <c:v>33.869602806498754</c:v>
                </c:pt>
                <c:pt idx="62">
                  <c:v>48.066724479936951</c:v>
                </c:pt>
                <c:pt idx="63">
                  <c:v>41.555023719624607</c:v>
                </c:pt>
                <c:pt idx="64">
                  <c:v>70.135084174570267</c:v>
                </c:pt>
                <c:pt idx="65">
                  <c:v>47.266372834301457</c:v>
                </c:pt>
                <c:pt idx="66">
                  <c:v>58.77533503894783</c:v>
                </c:pt>
                <c:pt idx="67">
                  <c:v>29.414282237012426</c:v>
                </c:pt>
                <c:pt idx="68">
                  <c:v>27.513269589546741</c:v>
                </c:pt>
                <c:pt idx="69">
                  <c:v>31.006612136116949</c:v>
                </c:pt>
                <c:pt idx="70">
                  <c:v>27.613583708183423</c:v>
                </c:pt>
                <c:pt idx="71">
                  <c:v>82.804891325907207</c:v>
                </c:pt>
                <c:pt idx="72">
                  <c:v>37.812432117409834</c:v>
                </c:pt>
                <c:pt idx="73">
                  <c:v>36.631407418500011</c:v>
                </c:pt>
                <c:pt idx="74">
                  <c:v>55.358648854726063</c:v>
                </c:pt>
                <c:pt idx="75">
                  <c:v>51.425091773912747</c:v>
                </c:pt>
                <c:pt idx="76">
                  <c:v>70.940891307731164</c:v>
                </c:pt>
                <c:pt idx="77">
                  <c:v>35.812427952237336</c:v>
                </c:pt>
                <c:pt idx="78">
                  <c:v>78.752397129725566</c:v>
                </c:pt>
                <c:pt idx="79">
                  <c:v>50.744260977960622</c:v>
                </c:pt>
                <c:pt idx="80">
                  <c:v>54.136956456388837</c:v>
                </c:pt>
                <c:pt idx="81">
                  <c:v>53.32626002443638</c:v>
                </c:pt>
                <c:pt idx="82">
                  <c:v>47.263199328298853</c:v>
                </c:pt>
                <c:pt idx="83">
                  <c:v>48.344389841914236</c:v>
                </c:pt>
                <c:pt idx="84">
                  <c:v>46.769755444652617</c:v>
                </c:pt>
                <c:pt idx="85">
                  <c:v>44.617261376034165</c:v>
                </c:pt>
                <c:pt idx="86">
                  <c:v>43.659019965495517</c:v>
                </c:pt>
                <c:pt idx="87">
                  <c:v>41.673493133227687</c:v>
                </c:pt>
                <c:pt idx="88">
                  <c:v>44.807700262815452</c:v>
                </c:pt>
                <c:pt idx="89">
                  <c:v>73.857904477927676</c:v>
                </c:pt>
                <c:pt idx="90">
                  <c:v>84.47135607580023</c:v>
                </c:pt>
                <c:pt idx="91">
                  <c:v>368.07724775332207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813-49E4-B41D-DC14CC8D4540}"/>
            </c:ext>
          </c:extLst>
        </c:ser>
        <c:ser>
          <c:idx val="1"/>
          <c:order val="1"/>
          <c:tx>
            <c:strRef>
              <c:f>'SVN-CV-50'!$V$8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813-49E4-B41D-DC14CC8D4540}"/>
            </c:ext>
          </c:extLst>
        </c:ser>
        <c:ser>
          <c:idx val="2"/>
          <c:order val="2"/>
          <c:tx>
            <c:strRef>
              <c:f>'SVN-CV-50'!$W$8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'SVN-CV-50'!$B$9:$B$120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45892</c:v>
                </c:pt>
                <c:pt idx="69">
                  <c:v>45894</c:v>
                </c:pt>
                <c:pt idx="70">
                  <c:v>45894</c:v>
                </c:pt>
                <c:pt idx="71">
                  <c:v>45895</c:v>
                </c:pt>
                <c:pt idx="72">
                  <c:v>45895</c:v>
                </c:pt>
                <c:pt idx="73">
                  <c:v>45896</c:v>
                </c:pt>
                <c:pt idx="74">
                  <c:v>45896</c:v>
                </c:pt>
                <c:pt idx="75">
                  <c:v>45897</c:v>
                </c:pt>
                <c:pt idx="76">
                  <c:v>45897</c:v>
                </c:pt>
                <c:pt idx="77">
                  <c:v>45898</c:v>
                </c:pt>
                <c:pt idx="78">
                  <c:v>45898</c:v>
                </c:pt>
                <c:pt idx="79">
                  <c:v>45899</c:v>
                </c:pt>
                <c:pt idx="80">
                  <c:v>45899</c:v>
                </c:pt>
                <c:pt idx="81">
                  <c:v>45901</c:v>
                </c:pt>
                <c:pt idx="82">
                  <c:v>45901</c:v>
                </c:pt>
                <c:pt idx="83">
                  <c:v>45902</c:v>
                </c:pt>
                <c:pt idx="84">
                  <c:v>45902</c:v>
                </c:pt>
                <c:pt idx="85">
                  <c:v>45903</c:v>
                </c:pt>
                <c:pt idx="86">
                  <c:v>45903</c:v>
                </c:pt>
                <c:pt idx="87">
                  <c:v>45904</c:v>
                </c:pt>
                <c:pt idx="88">
                  <c:v>45904</c:v>
                </c:pt>
                <c:pt idx="89">
                  <c:v>45905</c:v>
                </c:pt>
                <c:pt idx="90">
                  <c:v>45905</c:v>
                </c:pt>
                <c:pt idx="91">
                  <c:v>45906</c:v>
                </c:pt>
              </c:numCache>
            </c:numRef>
          </c:xVal>
          <c:yVal>
            <c:numRef>
              <c:f>'SVN-CV-50'!$W$9:$W$122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813-49E4-B41D-DC14CC8D4540}"/>
            </c:ext>
          </c:extLst>
        </c:ser>
        <c:axId val="500765440"/>
        <c:axId val="500767744"/>
      </c:scatterChart>
      <c:valAx>
        <c:axId val="5007654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767744"/>
        <c:crosses val="autoZero"/>
        <c:crossBetween val="midCat"/>
      </c:valAx>
      <c:valAx>
        <c:axId val="5007677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76544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'SVN-CV-51'!$H$9:$H$120</c:f>
              <c:numCache>
                <c:formatCode>0</c:formatCode>
                <c:ptCount val="112"/>
                <c:pt idx="1">
                  <c:v>-20.899999999997476</c:v>
                </c:pt>
                <c:pt idx="2">
                  <c:v>2.7000000000043656</c:v>
                </c:pt>
                <c:pt idx="3">
                  <c:v>-2.3999999999944066</c:v>
                </c:pt>
                <c:pt idx="4">
                  <c:v>15.200000000007208</c:v>
                </c:pt>
                <c:pt idx="5">
                  <c:v>21.100000000004115</c:v>
                </c:pt>
                <c:pt idx="6">
                  <c:v>4.9000000000063437</c:v>
                </c:pt>
                <c:pt idx="7">
                  <c:v>-6.3999999999992951</c:v>
                </c:pt>
                <c:pt idx="8">
                  <c:v>25.000000000005684</c:v>
                </c:pt>
                <c:pt idx="9">
                  <c:v>2.8000000000076852</c:v>
                </c:pt>
                <c:pt idx="10">
                  <c:v>-6.1999999999926558</c:v>
                </c:pt>
                <c:pt idx="11">
                  <c:v>11.099999999999</c:v>
                </c:pt>
                <c:pt idx="12">
                  <c:v>3.3999999999991815</c:v>
                </c:pt>
                <c:pt idx="13">
                  <c:v>1.300000000000523</c:v>
                </c:pt>
                <c:pt idx="14">
                  <c:v>16.900000000006798</c:v>
                </c:pt>
                <c:pt idx="15">
                  <c:v>12.100000000003774</c:v>
                </c:pt>
                <c:pt idx="16">
                  <c:v>-3.0999999999892225</c:v>
                </c:pt>
                <c:pt idx="17">
                  <c:v>3.3999999999991815</c:v>
                </c:pt>
                <c:pt idx="18">
                  <c:v>-9.9000000000017963</c:v>
                </c:pt>
                <c:pt idx="19">
                  <c:v>13.700000000000045</c:v>
                </c:pt>
                <c:pt idx="20">
                  <c:v>14.000000000010004</c:v>
                </c:pt>
                <c:pt idx="21">
                  <c:v>-6.3999999999992951</c:v>
                </c:pt>
                <c:pt idx="22">
                  <c:v>12.100000000003774</c:v>
                </c:pt>
                <c:pt idx="23">
                  <c:v>5.8000000000077989</c:v>
                </c:pt>
                <c:pt idx="24">
                  <c:v>-16.199999999997772</c:v>
                </c:pt>
                <c:pt idx="25">
                  <c:v>5.8000000000077989</c:v>
                </c:pt>
                <c:pt idx="26">
                  <c:v>-27.4999999999892</c:v>
                </c:pt>
                <c:pt idx="27">
                  <c:v>10.000000000005116</c:v>
                </c:pt>
                <c:pt idx="28">
                  <c:v>-12.499999999988631</c:v>
                </c:pt>
                <c:pt idx="29">
                  <c:v>2.7000000000043656</c:v>
                </c:pt>
                <c:pt idx="30">
                  <c:v>-9.7999999999984766</c:v>
                </c:pt>
                <c:pt idx="31">
                  <c:v>15.500000000002956</c:v>
                </c:pt>
                <c:pt idx="32">
                  <c:v>18.50000000000307</c:v>
                </c:pt>
                <c:pt idx="33">
                  <c:v>5.9000000000111186</c:v>
                </c:pt>
                <c:pt idx="34">
                  <c:v>-10.89999999999236</c:v>
                </c:pt>
                <c:pt idx="35">
                  <c:v>1.6999999999995907</c:v>
                </c:pt>
                <c:pt idx="36">
                  <c:v>7.40000000000407</c:v>
                </c:pt>
                <c:pt idx="37">
                  <c:v>3.1000000000034333</c:v>
                </c:pt>
                <c:pt idx="38">
                  <c:v>13.199999999997658</c:v>
                </c:pt>
                <c:pt idx="39">
                  <c:v>22.300000000001319</c:v>
                </c:pt>
                <c:pt idx="40">
                  <c:v>14.200000000002433</c:v>
                </c:pt>
                <c:pt idx="41">
                  <c:v>27.000000000001023</c:v>
                </c:pt>
                <c:pt idx="42">
                  <c:v>16.000000000005343</c:v>
                </c:pt>
                <c:pt idx="43">
                  <c:v>17.400000000009186</c:v>
                </c:pt>
                <c:pt idx="44">
                  <c:v>10.000000000005116</c:v>
                </c:pt>
                <c:pt idx="45">
                  <c:v>16.700000000000159</c:v>
                </c:pt>
                <c:pt idx="46">
                  <c:v>-6.9000000000016826</c:v>
                </c:pt>
                <c:pt idx="47">
                  <c:v>24.900000000002365</c:v>
                </c:pt>
                <c:pt idx="48">
                  <c:v>-8.2000000000022055</c:v>
                </c:pt>
                <c:pt idx="49">
                  <c:v>20.499999999998408</c:v>
                </c:pt>
                <c:pt idx="50">
                  <c:v>16.700000000000159</c:v>
                </c:pt>
                <c:pt idx="51">
                  <c:v>17.499999999998295</c:v>
                </c:pt>
                <c:pt idx="52">
                  <c:v>-11.799999999993815</c:v>
                </c:pt>
                <c:pt idx="53">
                  <c:v>7.5000000000073896</c:v>
                </c:pt>
                <c:pt idx="54">
                  <c:v>0.30000000000995897</c:v>
                </c:pt>
                <c:pt idx="55">
                  <c:v>12.600000000006162</c:v>
                </c:pt>
                <c:pt idx="56">
                  <c:v>1.6000000000104819</c:v>
                </c:pt>
                <c:pt idx="57">
                  <c:v>8.0000000000097771</c:v>
                </c:pt>
                <c:pt idx="58">
                  <c:v>13.100000000008549</c:v>
                </c:pt>
                <c:pt idx="59">
                  <c:v>2.7000000000043656</c:v>
                </c:pt>
                <c:pt idx="60">
                  <c:v>18.700000000009709</c:v>
                </c:pt>
                <c:pt idx="61">
                  <c:v>8.9000000000112323</c:v>
                </c:pt>
                <c:pt idx="62">
                  <c:v>4.9000000000063437</c:v>
                </c:pt>
                <c:pt idx="63">
                  <c:v>7.1000000000083219</c:v>
                </c:pt>
                <c:pt idx="64">
                  <c:v>-17.399999999994975</c:v>
                </c:pt>
                <c:pt idx="65">
                  <c:v>4.1000000000082082</c:v>
                </c:pt>
                <c:pt idx="66">
                  <c:v>-15.299999999996317</c:v>
                </c:pt>
                <c:pt idx="67">
                  <c:v>19.700000000000273</c:v>
                </c:pt>
                <c:pt idx="68">
                  <c:v>23.000000000010346</c:v>
                </c:pt>
                <c:pt idx="69">
                  <c:v>20.600000000001728</c:v>
                </c:pt>
                <c:pt idx="70">
                  <c:v>19.100000000008777</c:v>
                </c:pt>
                <c:pt idx="71">
                  <c:v>16.000000000005343</c:v>
                </c:pt>
                <c:pt idx="72">
                  <c:v>14.200000000002433</c:v>
                </c:pt>
                <c:pt idx="73">
                  <c:v>-17.699999999990723</c:v>
                </c:pt>
                <c:pt idx="74">
                  <c:v>14.000000000010004</c:v>
                </c:pt>
                <c:pt idx="75">
                  <c:v>-13.599999999996726</c:v>
                </c:pt>
                <c:pt idx="76">
                  <c:v>8.4000000000088448</c:v>
                </c:pt>
                <c:pt idx="77">
                  <c:v>-20.699999999990837</c:v>
                </c:pt>
                <c:pt idx="78">
                  <c:v>7.6999999999998181</c:v>
                </c:pt>
                <c:pt idx="79">
                  <c:v>-0.50000000000238742</c:v>
                </c:pt>
                <c:pt idx="80">
                  <c:v>5.2000000000020918</c:v>
                </c:pt>
                <c:pt idx="81">
                  <c:v>12.200000000007094</c:v>
                </c:pt>
                <c:pt idx="82">
                  <c:v>9.7000000000093678</c:v>
                </c:pt>
                <c:pt idx="83">
                  <c:v>9.2000000000069804</c:v>
                </c:pt>
                <c:pt idx="84">
                  <c:v>15.900000000002024</c:v>
                </c:pt>
                <c:pt idx="85">
                  <c:v>15.700000000009595</c:v>
                </c:pt>
                <c:pt idx="86">
                  <c:v>23.89999999999759</c:v>
                </c:pt>
                <c:pt idx="87">
                  <c:v>23.800000000008481</c:v>
                </c:pt>
                <c:pt idx="88">
                  <c:v>11.000000000009891</c:v>
                </c:pt>
                <c:pt idx="89">
                  <c:v>7.9000000000064574</c:v>
                </c:pt>
                <c:pt idx="90">
                  <c:v>8.4999999999979536</c:v>
                </c:pt>
                <c:pt idx="91">
                  <c:v>5.8000000000077989</c:v>
                </c:pt>
                <c:pt idx="92">
                  <c:v>16.800000000003479</c:v>
                </c:pt>
                <c:pt idx="93">
                  <c:v>16.60000000001105</c:v>
                </c:pt>
                <c:pt idx="94">
                  <c:v>-42.400000000000659</c:v>
                </c:pt>
                <c:pt idx="95">
                  <c:v>15.799999999998704</c:v>
                </c:pt>
                <c:pt idx="96">
                  <c:v>14.499999999998181</c:v>
                </c:pt>
                <c:pt idx="97">
                  <c:v>-15.000000000000568</c:v>
                </c:pt>
                <c:pt idx="98">
                  <c:v>9.9000000000017963</c:v>
                </c:pt>
                <c:pt idx="99">
                  <c:v>-25.799999999989609</c:v>
                </c:pt>
                <c:pt idx="100">
                  <c:v>8.4000000000088448</c:v>
                </c:pt>
                <c:pt idx="101">
                  <c:v>-21.499999999988972</c:v>
                </c:pt>
                <c:pt idx="102">
                  <c:v>14.000000000010004</c:v>
                </c:pt>
                <c:pt idx="103">
                  <c:v>8.4000000000088448</c:v>
                </c:pt>
                <c:pt idx="104">
                  <c:v>-5.3999999999945203</c:v>
                </c:pt>
                <c:pt idx="105">
                  <c:v>3.7000000000091404</c:v>
                </c:pt>
                <c:pt idx="106">
                  <c:v>2.4000000000086175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705-4EE4-B796-A944121485CF}"/>
            </c:ext>
          </c:extLst>
        </c:ser>
        <c:ser>
          <c:idx val="1"/>
          <c:order val="1"/>
          <c:tx>
            <c:strRef>
              <c:f>'SVN-CV-51'!$V$8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705-4EE4-B796-A944121485CF}"/>
            </c:ext>
          </c:extLst>
        </c:ser>
        <c:ser>
          <c:idx val="2"/>
          <c:order val="2"/>
          <c:tx>
            <c:strRef>
              <c:f>'SVN-CV-51'!$W$8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705-4EE4-B796-A944121485CF}"/>
            </c:ext>
          </c:extLst>
        </c:ser>
        <c:axId val="500889472"/>
        <c:axId val="501039488"/>
      </c:scatterChart>
      <c:valAx>
        <c:axId val="5008894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039488"/>
        <c:crosses val="autoZero"/>
        <c:crossBetween val="midCat"/>
      </c:valAx>
      <c:valAx>
        <c:axId val="50103948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88947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'SVN-CV-51'!$D$9:$D$187</c:f>
              <c:numCache>
                <c:formatCode>0</c:formatCode>
                <c:ptCount val="179"/>
                <c:pt idx="1">
                  <c:v>22.799999976996332</c:v>
                </c:pt>
                <c:pt idx="2">
                  <c:v>32.400000025518239</c:v>
                </c:pt>
                <c:pt idx="3">
                  <c:v>15.000000013969839</c:v>
                </c:pt>
                <c:pt idx="4">
                  <c:v>13.199999986682087</c:v>
                </c:pt>
                <c:pt idx="5">
                  <c:v>31.200000026728958</c:v>
                </c:pt>
                <c:pt idx="6">
                  <c:v>25.299999979324639</c:v>
                </c:pt>
                <c:pt idx="7">
                  <c:v>31.299999973271042</c:v>
                </c:pt>
                <c:pt idx="8">
                  <c:v>54.400000022724271</c:v>
                </c:pt>
                <c:pt idx="9">
                  <c:v>41.299999982584268</c:v>
                </c:pt>
                <c:pt idx="10">
                  <c:v>26.599999982863665</c:v>
                </c:pt>
                <c:pt idx="11">
                  <c:v>35.199999983888119</c:v>
                </c:pt>
                <c:pt idx="12">
                  <c:v>25.299999979324639</c:v>
                </c:pt>
                <c:pt idx="13">
                  <c:v>27.200000011362135</c:v>
                </c:pt>
                <c:pt idx="14">
                  <c:v>28.400000010151416</c:v>
                </c:pt>
                <c:pt idx="15">
                  <c:v>35.39999999338761</c:v>
                </c:pt>
                <c:pt idx="16">
                  <c:v>23.099999991245568</c:v>
                </c:pt>
                <c:pt idx="17">
                  <c:v>42.000000015832484</c:v>
                </c:pt>
                <c:pt idx="18">
                  <c:v>29.099999985191971</c:v>
                </c:pt>
                <c:pt idx="19">
                  <c:v>34.299999999348074</c:v>
                </c:pt>
                <c:pt idx="20">
                  <c:v>28.500000014901161</c:v>
                </c:pt>
                <c:pt idx="21">
                  <c:v>27.799999981652945</c:v>
                </c:pt>
                <c:pt idx="22">
                  <c:v>24.099999980535358</c:v>
                </c:pt>
                <c:pt idx="23">
                  <c:v>34.8000000230968</c:v>
                </c:pt>
                <c:pt idx="24">
                  <c:v>53.20000002393499</c:v>
                </c:pt>
                <c:pt idx="25">
                  <c:v>51.199999987147748</c:v>
                </c:pt>
                <c:pt idx="26">
                  <c:v>26.000000012572855</c:v>
                </c:pt>
                <c:pt idx="27">
                  <c:v>24.099999980535358</c:v>
                </c:pt>
                <c:pt idx="28">
                  <c:v>24.499999999534339</c:v>
                </c:pt>
                <c:pt idx="29">
                  <c:v>20.499999984167516</c:v>
                </c:pt>
                <c:pt idx="30">
                  <c:v>34.899999969638884</c:v>
                </c:pt>
                <c:pt idx="31">
                  <c:v>22.200000006705523</c:v>
                </c:pt>
                <c:pt idx="32">
                  <c:v>19.499999994877726</c:v>
                </c:pt>
                <c:pt idx="33">
                  <c:v>36.800000001676381</c:v>
                </c:pt>
                <c:pt idx="34">
                  <c:v>29.199999989941716</c:v>
                </c:pt>
                <c:pt idx="35">
                  <c:v>41.700000001583248</c:v>
                </c:pt>
                <c:pt idx="36">
                  <c:v>41.299999982584268</c:v>
                </c:pt>
                <c:pt idx="37">
                  <c:v>33.400000014808029</c:v>
                </c:pt>
                <c:pt idx="38">
                  <c:v>16.699999978300184</c:v>
                </c:pt>
                <c:pt idx="39">
                  <c:v>19.700000004377216</c:v>
                </c:pt>
                <c:pt idx="40">
                  <c:v>17.4000000115484</c:v>
                </c:pt>
                <c:pt idx="41">
                  <c:v>35.700000007636845</c:v>
                </c:pt>
                <c:pt idx="42">
                  <c:v>46.199999982491136</c:v>
                </c:pt>
                <c:pt idx="43">
                  <c:v>-50.300000002607703</c:v>
                </c:pt>
                <c:pt idx="44">
                  <c:v>33.699999970849603</c:v>
                </c:pt>
                <c:pt idx="45">
                  <c:v>19.700000004377216</c:v>
                </c:pt>
                <c:pt idx="46">
                  <c:v>19.599999999627471</c:v>
                </c:pt>
                <c:pt idx="47">
                  <c:v>12.999999977182597</c:v>
                </c:pt>
                <c:pt idx="48">
                  <c:v>70.499999972525984</c:v>
                </c:pt>
                <c:pt idx="49">
                  <c:v>34.999999974388629</c:v>
                </c:pt>
                <c:pt idx="50">
                  <c:v>22.400000016205013</c:v>
                </c:pt>
                <c:pt idx="51">
                  <c:v>41.199999977834523</c:v>
                </c:pt>
                <c:pt idx="52">
                  <c:v>23.199999995995313</c:v>
                </c:pt>
                <c:pt idx="53">
                  <c:v>14.099999971222132</c:v>
                </c:pt>
                <c:pt idx="54">
                  <c:v>19.700000004377216</c:v>
                </c:pt>
                <c:pt idx="55">
                  <c:v>15.499999979510903</c:v>
                </c:pt>
                <c:pt idx="56">
                  <c:v>8.4999999962747097</c:v>
                </c:pt>
                <c:pt idx="57">
                  <c:v>28.899999975692481</c:v>
                </c:pt>
                <c:pt idx="58">
                  <c:v>20.900000003166497</c:v>
                </c:pt>
                <c:pt idx="59">
                  <c:v>20.499999984167516</c:v>
                </c:pt>
                <c:pt idx="60">
                  <c:v>27.799999981652945</c:v>
                </c:pt>
                <c:pt idx="61">
                  <c:v>20.100000023376197</c:v>
                </c:pt>
                <c:pt idx="62">
                  <c:v>26.000000012572855</c:v>
                </c:pt>
                <c:pt idx="63">
                  <c:v>34.899999969638884</c:v>
                </c:pt>
                <c:pt idx="64">
                  <c:v>6.7999999737367034</c:v>
                </c:pt>
                <c:pt idx="65">
                  <c:v>34.8000000230968</c:v>
                </c:pt>
                <c:pt idx="66">
                  <c:v>9.4999999855645001</c:v>
                </c:pt>
                <c:pt idx="67">
                  <c:v>36.699999996926636</c:v>
                </c:pt>
                <c:pt idx="68">
                  <c:v>37.200000020675361</c:v>
                </c:pt>
                <c:pt idx="69">
                  <c:v>27.799999981652945</c:v>
                </c:pt>
                <c:pt idx="70">
                  <c:v>-17.60000002104789</c:v>
                </c:pt>
                <c:pt idx="71">
                  <c:v>18.500000005587935</c:v>
                </c:pt>
                <c:pt idx="72">
                  <c:v>26.000000012572855</c:v>
                </c:pt>
                <c:pt idx="73">
                  <c:v>6.9999999832361937</c:v>
                </c:pt>
                <c:pt idx="74">
                  <c:v>6.5000000176951289</c:v>
                </c:pt>
                <c:pt idx="75">
                  <c:v>8.9000000152736902</c:v>
                </c:pt>
                <c:pt idx="76">
                  <c:v>20.900000003166497</c:v>
                </c:pt>
                <c:pt idx="77">
                  <c:v>2.3999999975785613</c:v>
                </c:pt>
                <c:pt idx="78">
                  <c:v>11.600000027101487</c:v>
                </c:pt>
                <c:pt idx="79">
                  <c:v>22.200000006705523</c:v>
                </c:pt>
                <c:pt idx="80">
                  <c:v>25.199999974574894</c:v>
                </c:pt>
                <c:pt idx="81">
                  <c:v>30.199999979231507</c:v>
                </c:pt>
                <c:pt idx="82">
                  <c:v>25.699999998323619</c:v>
                </c:pt>
                <c:pt idx="83">
                  <c:v>27.89999998640269</c:v>
                </c:pt>
                <c:pt idx="84">
                  <c:v>29.600000008940697</c:v>
                </c:pt>
                <c:pt idx="85">
                  <c:v>31.299999973271042</c:v>
                </c:pt>
                <c:pt idx="86">
                  <c:v>34.199999994598329</c:v>
                </c:pt>
                <c:pt idx="87">
                  <c:v>38.300000014714897</c:v>
                </c:pt>
                <c:pt idx="88">
                  <c:v>4.2000000248663127</c:v>
                </c:pt>
                <c:pt idx="89">
                  <c:v>39.999999979045242</c:v>
                </c:pt>
                <c:pt idx="90">
                  <c:v>14.000000024680048</c:v>
                </c:pt>
                <c:pt idx="91">
                  <c:v>34.999999974388629</c:v>
                </c:pt>
                <c:pt idx="92">
                  <c:v>17.60000002104789</c:v>
                </c:pt>
                <c:pt idx="93">
                  <c:v>43.30000001937151</c:v>
                </c:pt>
                <c:pt idx="94">
                  <c:v>25.000000023283064</c:v>
                </c:pt>
                <c:pt idx="95">
                  <c:v>33.899999980349094</c:v>
                </c:pt>
                <c:pt idx="96">
                  <c:v>85.900000005494803</c:v>
                </c:pt>
                <c:pt idx="97">
                  <c:v>28.500000014901161</c:v>
                </c:pt>
                <c:pt idx="98">
                  <c:v>-35.900000017136335</c:v>
                </c:pt>
                <c:pt idx="99">
                  <c:v>5.9999999939464033</c:v>
                </c:pt>
                <c:pt idx="100">
                  <c:v>37.000000011175871</c:v>
                </c:pt>
                <c:pt idx="101">
                  <c:v>12.999999977182597</c:v>
                </c:pt>
                <c:pt idx="102">
                  <c:v>15.899999998509884</c:v>
                </c:pt>
                <c:pt idx="103">
                  <c:v>37.000000011175871</c:v>
                </c:pt>
                <c:pt idx="104">
                  <c:v>51.399999996647239</c:v>
                </c:pt>
                <c:pt idx="105">
                  <c:v>32.400000025518239</c:v>
                </c:pt>
                <c:pt idx="106">
                  <c:v>31.399999978020787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96B-4F2A-BD72-B5A9272010A8}"/>
            </c:ext>
          </c:extLst>
        </c:ser>
        <c:ser>
          <c:idx val="1"/>
          <c:order val="1"/>
          <c:tx>
            <c:strRef>
              <c:f>'SVN-CV-51'!$V$8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96B-4F2A-BD72-B5A9272010A8}"/>
            </c:ext>
          </c:extLst>
        </c:ser>
        <c:ser>
          <c:idx val="2"/>
          <c:order val="2"/>
          <c:tx>
            <c:strRef>
              <c:f>'SVN-CV-51'!$W$8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96B-4F2A-BD72-B5A9272010A8}"/>
            </c:ext>
          </c:extLst>
        </c:ser>
        <c:axId val="501078272"/>
        <c:axId val="501170944"/>
      </c:scatterChart>
      <c:valAx>
        <c:axId val="5010782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170944"/>
        <c:crosses val="autoZero"/>
        <c:crossBetween val="midCat"/>
      </c:valAx>
      <c:valAx>
        <c:axId val="50117094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07827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'SVN-CV-51'!$F$9:$F$120</c:f>
              <c:numCache>
                <c:formatCode>0</c:formatCode>
                <c:ptCount val="112"/>
                <c:pt idx="1">
                  <c:v>23.000000044703484</c:v>
                </c:pt>
                <c:pt idx="2">
                  <c:v>35.99999938160181</c:v>
                </c:pt>
                <c:pt idx="3">
                  <c:v>10.999999940395355</c:v>
                </c:pt>
                <c:pt idx="4">
                  <c:v>15.999999828636646</c:v>
                </c:pt>
                <c:pt idx="5">
                  <c:v>35.99999938160181</c:v>
                </c:pt>
                <c:pt idx="6">
                  <c:v>30.000000260770321</c:v>
                </c:pt>
                <c:pt idx="7">
                  <c:v>35.000000149011612</c:v>
                </c:pt>
                <c:pt idx="8">
                  <c:v>64.999999478459358</c:v>
                </c:pt>
                <c:pt idx="9">
                  <c:v>47.999999485909939</c:v>
                </c:pt>
                <c:pt idx="10">
                  <c:v>24.000000208616257</c:v>
                </c:pt>
                <c:pt idx="11">
                  <c:v>40.000000037252903</c:v>
                </c:pt>
                <c:pt idx="12">
                  <c:v>23.000000044703484</c:v>
                </c:pt>
                <c:pt idx="13">
                  <c:v>33.999999985098839</c:v>
                </c:pt>
                <c:pt idx="14">
                  <c:v>34.500000067055225</c:v>
                </c:pt>
                <c:pt idx="15">
                  <c:v>43.499999679625034</c:v>
                </c:pt>
                <c:pt idx="16">
                  <c:v>24.499999359250069</c:v>
                </c:pt>
                <c:pt idx="17">
                  <c:v>46.199999749660492</c:v>
                </c:pt>
                <c:pt idx="18">
                  <c:v>27.199999429285526</c:v>
                </c:pt>
                <c:pt idx="19">
                  <c:v>35.899999551475048</c:v>
                </c:pt>
                <c:pt idx="20">
                  <c:v>26.899999938905239</c:v>
                </c:pt>
                <c:pt idx="21">
                  <c:v>28.900000266730785</c:v>
                </c:pt>
                <c:pt idx="22">
                  <c:v>26.999999769032001</c:v>
                </c:pt>
                <c:pt idx="23">
                  <c:v>44.999999925494194</c:v>
                </c:pt>
                <c:pt idx="24">
                  <c:v>61.099999584257603</c:v>
                </c:pt>
                <c:pt idx="25">
                  <c:v>62.799999490380287</c:v>
                </c:pt>
                <c:pt idx="26">
                  <c:v>28.500000014901161</c:v>
                </c:pt>
                <c:pt idx="27">
                  <c:v>28.699999675154686</c:v>
                </c:pt>
                <c:pt idx="28">
                  <c:v>21.800000220537186</c:v>
                </c:pt>
                <c:pt idx="29">
                  <c:v>20.70000022649765</c:v>
                </c:pt>
                <c:pt idx="30">
                  <c:v>30.700000002980232</c:v>
                </c:pt>
                <c:pt idx="31">
                  <c:v>18.199999816715717</c:v>
                </c:pt>
                <c:pt idx="32">
                  <c:v>10.300000198185444</c:v>
                </c:pt>
                <c:pt idx="33">
                  <c:v>39.900000207126141</c:v>
                </c:pt>
                <c:pt idx="34">
                  <c:v>31.700000166893005</c:v>
                </c:pt>
                <c:pt idx="35">
                  <c:v>49.099999479949474</c:v>
                </c:pt>
                <c:pt idx="36">
                  <c:v>44.699999503791332</c:v>
                </c:pt>
                <c:pt idx="37">
                  <c:v>35.699999891221523</c:v>
                </c:pt>
                <c:pt idx="38">
                  <c:v>11.799999512732029</c:v>
                </c:pt>
                <c:pt idx="39">
                  <c:v>17.299999482929707</c:v>
                </c:pt>
                <c:pt idx="40">
                  <c:v>12.500000186264515</c:v>
                </c:pt>
                <c:pt idx="41">
                  <c:v>40.000000037252903</c:v>
                </c:pt>
                <c:pt idx="42">
                  <c:v>50.999999977648258</c:v>
                </c:pt>
                <c:pt idx="43">
                  <c:v>-60.800000093877316</c:v>
                </c:pt>
                <c:pt idx="44">
                  <c:v>34.400000236928463</c:v>
                </c:pt>
                <c:pt idx="45">
                  <c:v>22.299999371170998</c:v>
                </c:pt>
                <c:pt idx="46">
                  <c:v>17.199999652802944</c:v>
                </c:pt>
                <c:pt idx="47">
                  <c:v>13.700000010430813</c:v>
                </c:pt>
                <c:pt idx="48">
                  <c:v>73.599999770522118</c:v>
                </c:pt>
                <c:pt idx="49">
                  <c:v>37.599999457597733</c:v>
                </c:pt>
                <c:pt idx="50">
                  <c:v>16.300000250339508</c:v>
                </c:pt>
                <c:pt idx="51">
                  <c:v>47.699999995529652</c:v>
                </c:pt>
                <c:pt idx="52">
                  <c:v>20.999999716877937</c:v>
                </c:pt>
                <c:pt idx="53">
                  <c:v>12.500000186264515</c:v>
                </c:pt>
                <c:pt idx="54">
                  <c:v>16.999999992549419</c:v>
                </c:pt>
                <c:pt idx="55">
                  <c:v>11.799999512732029</c:v>
                </c:pt>
                <c:pt idx="56">
                  <c:v>0.40000025182962418</c:v>
                </c:pt>
                <c:pt idx="57">
                  <c:v>26.499999687075615</c:v>
                </c:pt>
                <c:pt idx="58">
                  <c:v>14.499999582767487</c:v>
                </c:pt>
                <c:pt idx="59">
                  <c:v>20.70000022649765</c:v>
                </c:pt>
                <c:pt idx="60">
                  <c:v>18.600000068545341</c:v>
                </c:pt>
                <c:pt idx="61">
                  <c:v>11.500000022351742</c:v>
                </c:pt>
                <c:pt idx="62">
                  <c:v>18.500000238418579</c:v>
                </c:pt>
                <c:pt idx="63">
                  <c:v>29.699999839067459</c:v>
                </c:pt>
                <c:pt idx="64">
                  <c:v>-5.8000003919005394</c:v>
                </c:pt>
                <c:pt idx="65">
                  <c:v>27.900000102818012</c:v>
                </c:pt>
                <c:pt idx="66">
                  <c:v>-5.59999980032444</c:v>
                </c:pt>
                <c:pt idx="67">
                  <c:v>37.299999967217445</c:v>
                </c:pt>
                <c:pt idx="68">
                  <c:v>39.799999445676804</c:v>
                </c:pt>
                <c:pt idx="69">
                  <c:v>24.699999950826168</c:v>
                </c:pt>
                <c:pt idx="70">
                  <c:v>-23.400000296533108</c:v>
                </c:pt>
                <c:pt idx="71">
                  <c:v>12.399999424815178</c:v>
                </c:pt>
                <c:pt idx="72">
                  <c:v>20.399999804794788</c:v>
                </c:pt>
                <c:pt idx="73">
                  <c:v>-2.6000002399086952</c:v>
                </c:pt>
                <c:pt idx="74">
                  <c:v>-2.1000001579523087</c:v>
                </c:pt>
                <c:pt idx="75">
                  <c:v>-2.2999998182058334</c:v>
                </c:pt>
                <c:pt idx="76">
                  <c:v>13.399999588727951</c:v>
                </c:pt>
                <c:pt idx="77">
                  <c:v>-11.200000531971455</c:v>
                </c:pt>
                <c:pt idx="78">
                  <c:v>-0.30000042170286179</c:v>
                </c:pt>
                <c:pt idx="79">
                  <c:v>9.3999998643994331</c:v>
                </c:pt>
                <c:pt idx="80">
                  <c:v>14.399999752640724</c:v>
                </c:pt>
                <c:pt idx="81">
                  <c:v>18.500000238418579</c:v>
                </c:pt>
                <c:pt idx="82">
                  <c:v>15.399999916553497</c:v>
                </c:pt>
                <c:pt idx="83">
                  <c:v>15.899999998509884</c:v>
                </c:pt>
                <c:pt idx="84">
                  <c:v>19.399999640882015</c:v>
                </c:pt>
                <c:pt idx="85">
                  <c:v>18.699999898672104</c:v>
                </c:pt>
                <c:pt idx="86">
                  <c:v>29.600000008940697</c:v>
                </c:pt>
                <c:pt idx="87">
                  <c:v>35.099999979138374</c:v>
                </c:pt>
                <c:pt idx="88">
                  <c:v>-1.7999997362494469</c:v>
                </c:pt>
                <c:pt idx="89">
                  <c:v>38.199999369680882</c:v>
                </c:pt>
                <c:pt idx="90">
                  <c:v>10.099999606609344</c:v>
                </c:pt>
                <c:pt idx="91">
                  <c:v>32.200000248849392</c:v>
                </c:pt>
                <c:pt idx="92">
                  <c:v>5.9000002220273018</c:v>
                </c:pt>
                <c:pt idx="93">
                  <c:v>34.69999972730875</c:v>
                </c:pt>
                <c:pt idx="94">
                  <c:v>15.200000256299973</c:v>
                </c:pt>
                <c:pt idx="95">
                  <c:v>24.000000208616257</c:v>
                </c:pt>
                <c:pt idx="96">
                  <c:v>87.100000120699406</c:v>
                </c:pt>
                <c:pt idx="97">
                  <c:v>16.79999940097332</c:v>
                </c:pt>
                <c:pt idx="98">
                  <c:v>-53.600000217556953</c:v>
                </c:pt>
                <c:pt idx="99">
                  <c:v>-10.80000028014183</c:v>
                </c:pt>
                <c:pt idx="100">
                  <c:v>30.899999663233757</c:v>
                </c:pt>
                <c:pt idx="101">
                  <c:v>-0.50000008195638657</c:v>
                </c:pt>
                <c:pt idx="102">
                  <c:v>4.8000002279877663</c:v>
                </c:pt>
                <c:pt idx="103">
                  <c:v>30.899999663233757</c:v>
                </c:pt>
                <c:pt idx="104">
                  <c:v>42.399999685585499</c:v>
                </c:pt>
                <c:pt idx="105">
                  <c:v>20.399999804794788</c:v>
                </c:pt>
                <c:pt idx="106">
                  <c:v>21.300000138580799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581-4EFA-84D7-FCB7880434D3}"/>
            </c:ext>
          </c:extLst>
        </c:ser>
        <c:ser>
          <c:idx val="1"/>
          <c:order val="1"/>
          <c:tx>
            <c:strRef>
              <c:f>'SVN-CV-51'!$V$8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581-4EFA-84D7-FCB7880434D3}"/>
            </c:ext>
          </c:extLst>
        </c:ser>
        <c:ser>
          <c:idx val="2"/>
          <c:order val="2"/>
          <c:tx>
            <c:strRef>
              <c:f>'SVN-CV-51'!$W$8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581-4EFA-84D7-FCB7880434D3}"/>
            </c:ext>
          </c:extLst>
        </c:ser>
        <c:axId val="501217920"/>
        <c:axId val="501249152"/>
      </c:scatterChart>
      <c:valAx>
        <c:axId val="5012179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249152"/>
        <c:crosses val="autoZero"/>
        <c:crossBetween val="midCat"/>
      </c:valAx>
      <c:valAx>
        <c:axId val="50124915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2179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38.544130564941888</c:v>
                </c:pt>
                <c:pt idx="2">
                  <c:v>48.508246279668128</c:v>
                </c:pt>
                <c:pt idx="3">
                  <c:v>18.755265903414063</c:v>
                </c:pt>
                <c:pt idx="4">
                  <c:v>25.715364943259097</c:v>
                </c:pt>
                <c:pt idx="5">
                  <c:v>52.102302800772556</c:v>
                </c:pt>
                <c:pt idx="6">
                  <c:v>39.548704335289017</c:v>
                </c:pt>
                <c:pt idx="7">
                  <c:v>47.388289785110111</c:v>
                </c:pt>
                <c:pt idx="8">
                  <c:v>88.370582971215029</c:v>
                </c:pt>
                <c:pt idx="9">
                  <c:v>63.383988113788313</c:v>
                </c:pt>
                <c:pt idx="10">
                  <c:v>36.359318050560795</c:v>
                </c:pt>
                <c:pt idx="11">
                  <c:v>54.426556035137239</c:v>
                </c:pt>
                <c:pt idx="12">
                  <c:v>34.360587902569151</c:v>
                </c:pt>
                <c:pt idx="13">
                  <c:v>43.560647373573573</c:v>
                </c:pt>
                <c:pt idx="14">
                  <c:v>47.774679540564591</c:v>
                </c:pt>
                <c:pt idx="15">
                  <c:v>57.374384281308956</c:v>
                </c:pt>
                <c:pt idx="16">
                  <c:v>33.81523278344735</c:v>
                </c:pt>
                <c:pt idx="17">
                  <c:v>62.529992629126006</c:v>
                </c:pt>
                <c:pt idx="18">
                  <c:v>41.04460948883959</c:v>
                </c:pt>
                <c:pt idx="19">
                  <c:v>51.507183651906146</c:v>
                </c:pt>
                <c:pt idx="20">
                  <c:v>41.615622037436232</c:v>
                </c:pt>
                <c:pt idx="21">
                  <c:v>40.608004314382825</c:v>
                </c:pt>
                <c:pt idx="22">
                  <c:v>38.160450555380287</c:v>
                </c:pt>
                <c:pt idx="23">
                  <c:v>57.181115719283625</c:v>
                </c:pt>
                <c:pt idx="24">
                  <c:v>82.618944266692793</c:v>
                </c:pt>
                <c:pt idx="25">
                  <c:v>81.233736431828518</c:v>
                </c:pt>
                <c:pt idx="26">
                  <c:v>47.376154355356455</c:v>
                </c:pt>
                <c:pt idx="27">
                  <c:v>38.787884453986216</c:v>
                </c:pt>
                <c:pt idx="28">
                  <c:v>35.096153772063396</c:v>
                </c:pt>
                <c:pt idx="29">
                  <c:v>29.257990510762944</c:v>
                </c:pt>
                <c:pt idx="30">
                  <c:v>47.503052513114888</c:v>
                </c:pt>
                <c:pt idx="31">
                  <c:v>32.624070770311128</c:v>
                </c:pt>
                <c:pt idx="32">
                  <c:v>28.78523934038008</c:v>
                </c:pt>
                <c:pt idx="33">
                  <c:v>54.599084393899673</c:v>
                </c:pt>
                <c:pt idx="34">
                  <c:v>44.456045820489322</c:v>
                </c:pt>
                <c:pt idx="35">
                  <c:v>64.440592401552919</c:v>
                </c:pt>
                <c:pt idx="36">
                  <c:v>61.306932350269051</c:v>
                </c:pt>
                <c:pt idx="37">
                  <c:v>48.986324553107821</c:v>
                </c:pt>
                <c:pt idx="38">
                  <c:v>24.338652135556735</c:v>
                </c:pt>
                <c:pt idx="39">
                  <c:v>34.419035173605451</c:v>
                </c:pt>
                <c:pt idx="40">
                  <c:v>25.703112750376487</c:v>
                </c:pt>
                <c:pt idx="41">
                  <c:v>60.029076317444357</c:v>
                </c:pt>
                <c:pt idx="42">
                  <c:v>70.650123822272761</c:v>
                </c:pt>
                <c:pt idx="43">
                  <c:v>80.805259802058288</c:v>
                </c:pt>
                <c:pt idx="44">
                  <c:v>49.183838954844134</c:v>
                </c:pt>
                <c:pt idx="45">
                  <c:v>34.121400500663725</c:v>
                </c:pt>
                <c:pt idx="46">
                  <c:v>26.974246755782477</c:v>
                </c:pt>
                <c:pt idx="47">
                  <c:v>31.252199917648511</c:v>
                </c:pt>
                <c:pt idx="48">
                  <c:v>102.24700466198047</c:v>
                </c:pt>
                <c:pt idx="49">
                  <c:v>55.308317253542334</c:v>
                </c:pt>
                <c:pt idx="50">
                  <c:v>32.347179303411572</c:v>
                </c:pt>
                <c:pt idx="51">
                  <c:v>65.413912875985588</c:v>
                </c:pt>
                <c:pt idx="52">
                  <c:v>33.443683827038399</c:v>
                </c:pt>
                <c:pt idx="53">
                  <c:v>20.280779172536441</c:v>
                </c:pt>
                <c:pt idx="54">
                  <c:v>26.022682412064068</c:v>
                </c:pt>
                <c:pt idx="55">
                  <c:v>23.200215254722732</c:v>
                </c:pt>
                <c:pt idx="56">
                  <c:v>8.6585218217757802</c:v>
                </c:pt>
                <c:pt idx="57">
                  <c:v>40.018245613847057</c:v>
                </c:pt>
                <c:pt idx="58">
                  <c:v>28.612409685883517</c:v>
                </c:pt>
                <c:pt idx="59">
                  <c:v>29.257990510762944</c:v>
                </c:pt>
                <c:pt idx="60">
                  <c:v>38.320882055742842</c:v>
                </c:pt>
                <c:pt idx="61">
                  <c:v>24.808667869396235</c:v>
                </c:pt>
                <c:pt idx="62">
                  <c:v>32.284051937068526</c:v>
                </c:pt>
                <c:pt idx="63">
                  <c:v>46.37359149690176</c:v>
                </c:pt>
                <c:pt idx="64">
                  <c:v>19.561186165176455</c:v>
                </c:pt>
                <c:pt idx="65">
                  <c:v>44.79129387888733</c:v>
                </c:pt>
                <c:pt idx="66">
                  <c:v>18.860010537888005</c:v>
                </c:pt>
                <c:pt idx="67">
                  <c:v>55.913057485070937</c:v>
                </c:pt>
                <c:pt idx="68">
                  <c:v>59.1344227790768</c:v>
                </c:pt>
                <c:pt idx="69">
                  <c:v>42.512233492852239</c:v>
                </c:pt>
                <c:pt idx="70">
                  <c:v>34.958976166629519</c:v>
                </c:pt>
                <c:pt idx="71">
                  <c:v>27.42280047592407</c:v>
                </c:pt>
                <c:pt idx="72">
                  <c:v>35.969431364555724</c:v>
                </c:pt>
                <c:pt idx="73">
                  <c:v>19.21067414258291</c:v>
                </c:pt>
                <c:pt idx="74">
                  <c:v>15.577547974367356</c:v>
                </c:pt>
                <c:pt idx="75">
                  <c:v>16.415236807171851</c:v>
                </c:pt>
                <c:pt idx="76">
                  <c:v>26.209349269114206</c:v>
                </c:pt>
                <c:pt idx="77">
                  <c:v>23.65776853179857</c:v>
                </c:pt>
                <c:pt idx="78">
                  <c:v>13.926234267804546</c:v>
                </c:pt>
                <c:pt idx="79">
                  <c:v>24.113274305834889</c:v>
                </c:pt>
                <c:pt idx="80">
                  <c:v>29.486267847841468</c:v>
                </c:pt>
                <c:pt idx="81">
                  <c:v>37.458377001242908</c:v>
                </c:pt>
                <c:pt idx="82">
                  <c:v>31.491903679261174</c:v>
                </c:pt>
                <c:pt idx="83">
                  <c:v>33.404490704005845</c:v>
                </c:pt>
                <c:pt idx="84">
                  <c:v>38.79858227558806</c:v>
                </c:pt>
                <c:pt idx="85">
                  <c:v>39.697229053643092</c:v>
                </c:pt>
                <c:pt idx="86">
                  <c:v>51.156719990238813</c:v>
                </c:pt>
                <c:pt idx="87">
                  <c:v>57.143153567711671</c:v>
                </c:pt>
                <c:pt idx="88">
                  <c:v>11.911339104382542</c:v>
                </c:pt>
                <c:pt idx="89">
                  <c:v>55.871727646165922</c:v>
                </c:pt>
                <c:pt idx="90">
                  <c:v>19.24214106445838</c:v>
                </c:pt>
                <c:pt idx="91">
                  <c:v>47.911167948957321</c:v>
                </c:pt>
                <c:pt idx="92">
                  <c:v>25.036173896203167</c:v>
                </c:pt>
                <c:pt idx="93">
                  <c:v>57.918390712736198</c:v>
                </c:pt>
                <c:pt idx="94">
                  <c:v>51.515046432627116</c:v>
                </c:pt>
                <c:pt idx="95">
                  <c:v>44.439284520356622</c:v>
                </c:pt>
                <c:pt idx="96">
                  <c:v>123.18875769310198</c:v>
                </c:pt>
                <c:pt idx="97">
                  <c:v>36.324784661744204</c:v>
                </c:pt>
                <c:pt idx="98">
                  <c:v>65.266990313270384</c:v>
                </c:pt>
                <c:pt idx="99">
                  <c:v>28.60559396303255</c:v>
                </c:pt>
                <c:pt idx="100">
                  <c:v>48.932299966535496</c:v>
                </c:pt>
                <c:pt idx="101">
                  <c:v>25.129663736075532</c:v>
                </c:pt>
                <c:pt idx="102">
                  <c:v>21.722108602563818</c:v>
                </c:pt>
                <c:pt idx="103">
                  <c:v>48.932299966535496</c:v>
                </c:pt>
                <c:pt idx="104">
                  <c:v>66.849681921404283</c:v>
                </c:pt>
                <c:pt idx="105">
                  <c:v>38.465698923707038</c:v>
                </c:pt>
                <c:pt idx="106">
                  <c:v>38.018548164327484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896-447B-8AD8-22EF5D63E2E3}"/>
            </c:ext>
          </c:extLst>
        </c:ser>
        <c:ser>
          <c:idx val="1"/>
          <c:order val="1"/>
          <c:tx>
            <c:strRef>
              <c:f>'SVN-CV-51'!$V$8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896-447B-8AD8-22EF5D63E2E3}"/>
            </c:ext>
          </c:extLst>
        </c:ser>
        <c:ser>
          <c:idx val="2"/>
          <c:order val="2"/>
          <c:tx>
            <c:strRef>
              <c:f>'SVN-CV-51'!$W$8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'SVN-CV-51'!$B$9:$B$120</c:f>
              <c:numCache>
                <c:formatCode>dd/mm/yyyy</c:formatCode>
                <c:ptCount val="112"/>
                <c:pt idx="0">
                  <c:v>45853</c:v>
                </c:pt>
                <c:pt idx="1">
                  <c:v>45853</c:v>
                </c:pt>
                <c:pt idx="2">
                  <c:v>45854</c:v>
                </c:pt>
                <c:pt idx="3">
                  <c:v>45854</c:v>
                </c:pt>
                <c:pt idx="4">
                  <c:v>45855</c:v>
                </c:pt>
                <c:pt idx="5">
                  <c:v>45855</c:v>
                </c:pt>
                <c:pt idx="6">
                  <c:v>45856</c:v>
                </c:pt>
                <c:pt idx="7">
                  <c:v>45856</c:v>
                </c:pt>
                <c:pt idx="8">
                  <c:v>45857</c:v>
                </c:pt>
                <c:pt idx="9">
                  <c:v>45859</c:v>
                </c:pt>
                <c:pt idx="10">
                  <c:v>45859</c:v>
                </c:pt>
                <c:pt idx="11">
                  <c:v>45860</c:v>
                </c:pt>
                <c:pt idx="12">
                  <c:v>45860</c:v>
                </c:pt>
                <c:pt idx="13">
                  <c:v>45861</c:v>
                </c:pt>
                <c:pt idx="14">
                  <c:v>45861</c:v>
                </c:pt>
                <c:pt idx="15">
                  <c:v>45862</c:v>
                </c:pt>
                <c:pt idx="16">
                  <c:v>45862</c:v>
                </c:pt>
                <c:pt idx="17">
                  <c:v>45863</c:v>
                </c:pt>
                <c:pt idx="18">
                  <c:v>45863</c:v>
                </c:pt>
                <c:pt idx="19">
                  <c:v>45864</c:v>
                </c:pt>
                <c:pt idx="20">
                  <c:v>45864</c:v>
                </c:pt>
                <c:pt idx="21">
                  <c:v>45866</c:v>
                </c:pt>
                <c:pt idx="22">
                  <c:v>45866</c:v>
                </c:pt>
                <c:pt idx="23">
                  <c:v>45867</c:v>
                </c:pt>
                <c:pt idx="24">
                  <c:v>45867</c:v>
                </c:pt>
                <c:pt idx="25">
                  <c:v>45868</c:v>
                </c:pt>
                <c:pt idx="26">
                  <c:v>45868</c:v>
                </c:pt>
                <c:pt idx="27">
                  <c:v>45869</c:v>
                </c:pt>
                <c:pt idx="28">
                  <c:v>45869</c:v>
                </c:pt>
                <c:pt idx="29">
                  <c:v>45870</c:v>
                </c:pt>
                <c:pt idx="30">
                  <c:v>45870</c:v>
                </c:pt>
                <c:pt idx="31">
                  <c:v>45871</c:v>
                </c:pt>
                <c:pt idx="32">
                  <c:v>45871</c:v>
                </c:pt>
                <c:pt idx="33">
                  <c:v>45873</c:v>
                </c:pt>
                <c:pt idx="34">
                  <c:v>45873</c:v>
                </c:pt>
                <c:pt idx="35">
                  <c:v>45874</c:v>
                </c:pt>
                <c:pt idx="36">
                  <c:v>45874</c:v>
                </c:pt>
                <c:pt idx="37">
                  <c:v>45875</c:v>
                </c:pt>
                <c:pt idx="38">
                  <c:v>45875</c:v>
                </c:pt>
                <c:pt idx="39">
                  <c:v>45876</c:v>
                </c:pt>
                <c:pt idx="40">
                  <c:v>45876</c:v>
                </c:pt>
                <c:pt idx="41">
                  <c:v>45877</c:v>
                </c:pt>
                <c:pt idx="42">
                  <c:v>45877</c:v>
                </c:pt>
                <c:pt idx="43">
                  <c:v>45878</c:v>
                </c:pt>
                <c:pt idx="44">
                  <c:v>45879</c:v>
                </c:pt>
                <c:pt idx="45">
                  <c:v>45880</c:v>
                </c:pt>
                <c:pt idx="46">
                  <c:v>45880</c:v>
                </c:pt>
                <c:pt idx="47">
                  <c:v>45881</c:v>
                </c:pt>
                <c:pt idx="48">
                  <c:v>45881</c:v>
                </c:pt>
                <c:pt idx="49">
                  <c:v>45882</c:v>
                </c:pt>
                <c:pt idx="50">
                  <c:v>45882</c:v>
                </c:pt>
                <c:pt idx="51">
                  <c:v>45883</c:v>
                </c:pt>
                <c:pt idx="52">
                  <c:v>45883</c:v>
                </c:pt>
                <c:pt idx="53">
                  <c:v>45884</c:v>
                </c:pt>
                <c:pt idx="54">
                  <c:v>45884</c:v>
                </c:pt>
                <c:pt idx="55">
                  <c:v>45885</c:v>
                </c:pt>
                <c:pt idx="56">
                  <c:v>45885</c:v>
                </c:pt>
                <c:pt idx="57">
                  <c:v>45887</c:v>
                </c:pt>
                <c:pt idx="58">
                  <c:v>45887</c:v>
                </c:pt>
                <c:pt idx="59">
                  <c:v>45888</c:v>
                </c:pt>
                <c:pt idx="60">
                  <c:v>45888</c:v>
                </c:pt>
                <c:pt idx="61">
                  <c:v>45889</c:v>
                </c:pt>
                <c:pt idx="62">
                  <c:v>45889</c:v>
                </c:pt>
                <c:pt idx="63">
                  <c:v>45890</c:v>
                </c:pt>
                <c:pt idx="64">
                  <c:v>45890</c:v>
                </c:pt>
                <c:pt idx="65">
                  <c:v>45891</c:v>
                </c:pt>
                <c:pt idx="66">
                  <c:v>45891</c:v>
                </c:pt>
                <c:pt idx="67">
                  <c:v>45892</c:v>
                </c:pt>
                <c:pt idx="68">
                  <c:v>45894</c:v>
                </c:pt>
                <c:pt idx="69">
                  <c:v>45894</c:v>
                </c:pt>
                <c:pt idx="70">
                  <c:v>45895</c:v>
                </c:pt>
                <c:pt idx="71">
                  <c:v>45895</c:v>
                </c:pt>
                <c:pt idx="72">
                  <c:v>45896</c:v>
                </c:pt>
                <c:pt idx="73">
                  <c:v>45896</c:v>
                </c:pt>
                <c:pt idx="74">
                  <c:v>45897</c:v>
                </c:pt>
                <c:pt idx="75">
                  <c:v>45897</c:v>
                </c:pt>
                <c:pt idx="76">
                  <c:v>45898</c:v>
                </c:pt>
                <c:pt idx="77">
                  <c:v>45898</c:v>
                </c:pt>
                <c:pt idx="78">
                  <c:v>45899</c:v>
                </c:pt>
                <c:pt idx="79">
                  <c:v>45899</c:v>
                </c:pt>
                <c:pt idx="80">
                  <c:v>45901</c:v>
                </c:pt>
                <c:pt idx="81">
                  <c:v>45901</c:v>
                </c:pt>
                <c:pt idx="82">
                  <c:v>45902</c:v>
                </c:pt>
                <c:pt idx="83">
                  <c:v>45902</c:v>
                </c:pt>
                <c:pt idx="84">
                  <c:v>45903</c:v>
                </c:pt>
                <c:pt idx="85">
                  <c:v>45903</c:v>
                </c:pt>
                <c:pt idx="86">
                  <c:v>45904</c:v>
                </c:pt>
                <c:pt idx="87">
                  <c:v>45904</c:v>
                </c:pt>
                <c:pt idx="88">
                  <c:v>45905</c:v>
                </c:pt>
                <c:pt idx="89">
                  <c:v>45905</c:v>
                </c:pt>
                <c:pt idx="90">
                  <c:v>45906</c:v>
                </c:pt>
                <c:pt idx="91">
                  <c:v>45906</c:v>
                </c:pt>
                <c:pt idx="92">
                  <c:v>45908</c:v>
                </c:pt>
                <c:pt idx="93">
                  <c:v>45908</c:v>
                </c:pt>
                <c:pt idx="94">
                  <c:v>45909</c:v>
                </c:pt>
                <c:pt idx="95">
                  <c:v>45909</c:v>
                </c:pt>
                <c:pt idx="96">
                  <c:v>45910</c:v>
                </c:pt>
                <c:pt idx="97">
                  <c:v>45910</c:v>
                </c:pt>
                <c:pt idx="98">
                  <c:v>45911</c:v>
                </c:pt>
                <c:pt idx="99">
                  <c:v>45911</c:v>
                </c:pt>
                <c:pt idx="100">
                  <c:v>45912</c:v>
                </c:pt>
                <c:pt idx="101">
                  <c:v>45912</c:v>
                </c:pt>
                <c:pt idx="102">
                  <c:v>45913</c:v>
                </c:pt>
                <c:pt idx="103">
                  <c:v>45913</c:v>
                </c:pt>
                <c:pt idx="104">
                  <c:v>45915</c:v>
                </c:pt>
                <c:pt idx="105">
                  <c:v>45915</c:v>
                </c:pt>
                <c:pt idx="106">
                  <c:v>45916</c:v>
                </c:pt>
              </c:numCache>
            </c:numRef>
          </c:xVal>
          <c:yVal>
            <c:numRef>
              <c:f>'SVN-CV-51'!$W$9:$W$122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896-447B-8AD8-22EF5D63E2E3}"/>
            </c:ext>
          </c:extLst>
        </c:ser>
        <c:axId val="501369856"/>
        <c:axId val="501388800"/>
      </c:scatterChart>
      <c:valAx>
        <c:axId val="5013698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388800"/>
        <c:crosses val="autoZero"/>
        <c:crossBetween val="midCat"/>
      </c:valAx>
      <c:valAx>
        <c:axId val="5013888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3698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'SVN-CV-32'!$H$9:$H$122</c:f>
              <c:numCache>
                <c:formatCode>0</c:formatCode>
                <c:ptCount val="114"/>
                <c:pt idx="1">
                  <c:v>-13.800000000003365</c:v>
                </c:pt>
                <c:pt idx="2">
                  <c:v>-9.6000000000060481</c:v>
                </c:pt>
                <c:pt idx="3">
                  <c:v>9.0000000000003411</c:v>
                </c:pt>
                <c:pt idx="4">
                  <c:v>-11.200000000002319</c:v>
                </c:pt>
                <c:pt idx="5">
                  <c:v>-24.299999999996658</c:v>
                </c:pt>
                <c:pt idx="6">
                  <c:v>3.200000000006753</c:v>
                </c:pt>
                <c:pt idx="7">
                  <c:v>-0.29999999999574811</c:v>
                </c:pt>
                <c:pt idx="8">
                  <c:v>-7.40000000000407</c:v>
                </c:pt>
                <c:pt idx="9">
                  <c:v>6.6000000000059345</c:v>
                </c:pt>
                <c:pt idx="10">
                  <c:v>-15.600000000006276</c:v>
                </c:pt>
                <c:pt idx="11">
                  <c:v>-19.499999999993634</c:v>
                </c:pt>
                <c:pt idx="12">
                  <c:v>-1.1999999999972033</c:v>
                </c:pt>
                <c:pt idx="13">
                  <c:v>-29.899999999997817</c:v>
                </c:pt>
                <c:pt idx="14">
                  <c:v>-5.3000000000054115</c:v>
                </c:pt>
                <c:pt idx="15">
                  <c:v>-6.6999999999950433</c:v>
                </c:pt>
                <c:pt idx="16">
                  <c:v>-18.100000000004002</c:v>
                </c:pt>
                <c:pt idx="17">
                  <c:v>-6.6000000000059345</c:v>
                </c:pt>
                <c:pt idx="18">
                  <c:v>-1.1999999999972033</c:v>
                </c:pt>
                <c:pt idx="19">
                  <c:v>-40.000000000006253</c:v>
                </c:pt>
                <c:pt idx="20">
                  <c:v>15.000000000000568</c:v>
                </c:pt>
                <c:pt idx="21">
                  <c:v>-23.600000000001842</c:v>
                </c:pt>
                <c:pt idx="22">
                  <c:v>0.69999999999481588</c:v>
                </c:pt>
                <c:pt idx="23">
                  <c:v>-34.300000000001774</c:v>
                </c:pt>
                <c:pt idx="24">
                  <c:v>-6.2999999999959755</c:v>
                </c:pt>
                <c:pt idx="25">
                  <c:v>-19.700000000000273</c:v>
                </c:pt>
                <c:pt idx="26">
                  <c:v>-4.0000000000048885</c:v>
                </c:pt>
                <c:pt idx="27">
                  <c:v>-11.899999999997135</c:v>
                </c:pt>
                <c:pt idx="28">
                  <c:v>-3.1000000000034333</c:v>
                </c:pt>
                <c:pt idx="29">
                  <c:v>-17.499999999998295</c:v>
                </c:pt>
                <c:pt idx="30">
                  <c:v>-34.800000000004161</c:v>
                </c:pt>
                <c:pt idx="31">
                  <c:v>-37.199999999998568</c:v>
                </c:pt>
                <c:pt idx="32">
                  <c:v>-9.7999999999984766</c:v>
                </c:pt>
                <c:pt idx="33">
                  <c:v>-18.799999999998818</c:v>
                </c:pt>
                <c:pt idx="34">
                  <c:v>-10.699999999999932</c:v>
                </c:pt>
                <c:pt idx="35">
                  <c:v>-20.399999999995089</c:v>
                </c:pt>
                <c:pt idx="36">
                  <c:v>1.0000000000047748</c:v>
                </c:pt>
                <c:pt idx="37">
                  <c:v>-8.4999999999979536</c:v>
                </c:pt>
                <c:pt idx="38">
                  <c:v>-23.099999999999454</c:v>
                </c:pt>
                <c:pt idx="39">
                  <c:v>-22.700000000000387</c:v>
                </c:pt>
                <c:pt idx="40">
                  <c:v>-6.6999999999950433</c:v>
                </c:pt>
                <c:pt idx="41">
                  <c:v>-31.19999999999834</c:v>
                </c:pt>
                <c:pt idx="42">
                  <c:v>-2.4999999999977263</c:v>
                </c:pt>
                <c:pt idx="43">
                  <c:v>-14.499999999998181</c:v>
                </c:pt>
                <c:pt idx="44">
                  <c:v>-17.899999999997362</c:v>
                </c:pt>
                <c:pt idx="45">
                  <c:v>-21.299999999996544</c:v>
                </c:pt>
                <c:pt idx="46">
                  <c:v>-4.6999999999997044</c:v>
                </c:pt>
                <c:pt idx="47">
                  <c:v>-30.100000000004457</c:v>
                </c:pt>
                <c:pt idx="48">
                  <c:v>-8.6000000000012733</c:v>
                </c:pt>
                <c:pt idx="49">
                  <c:v>-30.600000000006844</c:v>
                </c:pt>
                <c:pt idx="50">
                  <c:v>-18.000000000000682</c:v>
                </c:pt>
                <c:pt idx="51">
                  <c:v>-26.799999999994384</c:v>
                </c:pt>
                <c:pt idx="52">
                  <c:v>-21.000000000000796</c:v>
                </c:pt>
                <c:pt idx="53">
                  <c:v>-10.900000000006571</c:v>
                </c:pt>
                <c:pt idx="54">
                  <c:v>-6.2999999999959755</c:v>
                </c:pt>
                <c:pt idx="55">
                  <c:v>-10.599999999996612</c:v>
                </c:pt>
                <c:pt idx="56">
                  <c:v>-1.6999999999995907</c:v>
                </c:pt>
                <c:pt idx="57">
                  <c:v>-21.199999999993224</c:v>
                </c:pt>
                <c:pt idx="58">
                  <c:v>-17.300000000005866</c:v>
                </c:pt>
                <c:pt idx="59">
                  <c:v>-39.400000000000546</c:v>
                </c:pt>
                <c:pt idx="60">
                  <c:v>-8.3000000000055252</c:v>
                </c:pt>
                <c:pt idx="61">
                  <c:v>-27.100000000004343</c:v>
                </c:pt>
                <c:pt idx="62">
                  <c:v>-7.4999999999931788</c:v>
                </c:pt>
                <c:pt idx="63">
                  <c:v>-8.4999999999979536</c:v>
                </c:pt>
                <c:pt idx="64">
                  <c:v>-3.200000000006753</c:v>
                </c:pt>
                <c:pt idx="65">
                  <c:v>-14.300000000005753</c:v>
                </c:pt>
                <c:pt idx="66">
                  <c:v>-16.199999999997772</c:v>
                </c:pt>
                <c:pt idx="67">
                  <c:v>-21.900000000002251</c:v>
                </c:pt>
                <c:pt idx="68">
                  <c:v>-46.599999999997976</c:v>
                </c:pt>
                <c:pt idx="69">
                  <c:v>-17.399999999994975</c:v>
                </c:pt>
                <c:pt idx="70">
                  <c:v>-52.400000000005775</c:v>
                </c:pt>
                <c:pt idx="71">
                  <c:v>-4.5999999999963848</c:v>
                </c:pt>
                <c:pt idx="72">
                  <c:v>-63.100000000005707</c:v>
                </c:pt>
                <c:pt idx="73">
                  <c:v>-19.000000000005457</c:v>
                </c:pt>
                <c:pt idx="74">
                  <c:v>-30.299999999996885</c:v>
                </c:pt>
                <c:pt idx="75">
                  <c:v>-29.899999999997817</c:v>
                </c:pt>
                <c:pt idx="76">
                  <c:v>-10.599999999996612</c:v>
                </c:pt>
                <c:pt idx="77">
                  <c:v>-20.600000000001728</c:v>
                </c:pt>
                <c:pt idx="78">
                  <c:v>-22.000000000005571</c:v>
                </c:pt>
                <c:pt idx="79">
                  <c:v>-21.100000000004115</c:v>
                </c:pt>
                <c:pt idx="80">
                  <c:v>-15.600000000006276</c:v>
                </c:pt>
                <c:pt idx="81">
                  <c:v>-9.6000000000060481</c:v>
                </c:pt>
                <c:pt idx="82">
                  <c:v>-23.499999999998522</c:v>
                </c:pt>
                <c:pt idx="83">
                  <c:v>-21.500000000003183</c:v>
                </c:pt>
                <c:pt idx="84">
                  <c:v>-19.199999999997885</c:v>
                </c:pt>
                <c:pt idx="85">
                  <c:v>-23.300000000006094</c:v>
                </c:pt>
                <c:pt idx="86">
                  <c:v>-30.299999999996885</c:v>
                </c:pt>
                <c:pt idx="87">
                  <c:v>-31.19999999999834</c:v>
                </c:pt>
                <c:pt idx="88">
                  <c:v>-21.199999999993224</c:v>
                </c:pt>
                <c:pt idx="89">
                  <c:v>-76.700000000002433</c:v>
                </c:pt>
                <c:pt idx="90">
                  <c:v>-20.499999999998408</c:v>
                </c:pt>
                <c:pt idx="91">
                  <c:v>-25.000000000005684</c:v>
                </c:pt>
                <c:pt idx="92">
                  <c:v>-75.000000000002842</c:v>
                </c:pt>
                <c:pt idx="93">
                  <c:v>-25.099999999994793</c:v>
                </c:pt>
                <c:pt idx="94">
                  <c:v>-59.700000000006526</c:v>
                </c:pt>
                <c:pt idx="95">
                  <c:v>-27.900000000002478</c:v>
                </c:pt>
                <c:pt idx="96">
                  <c:v>-63.100000000005707</c:v>
                </c:pt>
                <c:pt idx="97">
                  <c:v>-28.999999999996362</c:v>
                </c:pt>
                <c:pt idx="98">
                  <c:v>-27.900000000002478</c:v>
                </c:pt>
                <c:pt idx="99">
                  <c:v>-29.300000000006321</c:v>
                </c:pt>
                <c:pt idx="100">
                  <c:v>-26.200000000002888</c:v>
                </c:pt>
                <c:pt idx="101">
                  <c:v>-40.899999999993497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F94-4E32-9F66-4C4A7CA5A168}"/>
            </c:ext>
          </c:extLst>
        </c:ser>
        <c:ser>
          <c:idx val="1"/>
          <c:order val="1"/>
          <c:tx>
            <c:strRef>
              <c:f>'SVN-CV-32'!$V$8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F94-4E32-9F66-4C4A7CA5A168}"/>
            </c:ext>
          </c:extLst>
        </c:ser>
        <c:ser>
          <c:idx val="2"/>
          <c:order val="2"/>
          <c:tx>
            <c:strRef>
              <c:f>'SVN-CV-32'!$W$8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F94-4E32-9F66-4C4A7CA5A168}"/>
            </c:ext>
          </c:extLst>
        </c:ser>
        <c:axId val="501723520"/>
        <c:axId val="501725824"/>
      </c:scatterChart>
      <c:valAx>
        <c:axId val="5017235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725824"/>
        <c:crosses val="autoZero"/>
        <c:crossBetween val="midCat"/>
      </c:valAx>
      <c:valAx>
        <c:axId val="50172582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7235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'SVN-CV-32'!$D$9:$D$189</c:f>
              <c:numCache>
                <c:formatCode>0</c:formatCode>
                <c:ptCount val="181"/>
                <c:pt idx="1">
                  <c:v>1.7000000225380063</c:v>
                </c:pt>
                <c:pt idx="2">
                  <c:v>-9.0999999665655196</c:v>
                </c:pt>
                <c:pt idx="3">
                  <c:v>-7.999999972525984</c:v>
                </c:pt>
                <c:pt idx="4">
                  <c:v>3.8000000058673322</c:v>
                </c:pt>
                <c:pt idx="5">
                  <c:v>7.1999999927356839</c:v>
                </c:pt>
                <c:pt idx="6">
                  <c:v>15.100000018719584</c:v>
                </c:pt>
                <c:pt idx="7">
                  <c:v>13.800000015180558</c:v>
                </c:pt>
                <c:pt idx="8">
                  <c:v>13.700000010430813</c:v>
                </c:pt>
                <c:pt idx="9">
                  <c:v>10.600000037811697</c:v>
                </c:pt>
                <c:pt idx="10">
                  <c:v>6.7000000271946192</c:v>
                </c:pt>
                <c:pt idx="11">
                  <c:v>9.2000000295229256</c:v>
                </c:pt>
                <c:pt idx="12">
                  <c:v>4.400000034365803</c:v>
                </c:pt>
                <c:pt idx="13">
                  <c:v>13.600000005681068</c:v>
                </c:pt>
                <c:pt idx="14">
                  <c:v>17.500000016298145</c:v>
                </c:pt>
                <c:pt idx="15">
                  <c:v>11.300000012852252</c:v>
                </c:pt>
                <c:pt idx="16">
                  <c:v>32.200000016018748</c:v>
                </c:pt>
                <c:pt idx="17">
                  <c:v>45.500000007450581</c:v>
                </c:pt>
                <c:pt idx="18">
                  <c:v>38.200000009965152</c:v>
                </c:pt>
                <c:pt idx="19">
                  <c:v>44.600000022910535</c:v>
                </c:pt>
                <c:pt idx="20">
                  <c:v>34.8000000230968</c:v>
                </c:pt>
                <c:pt idx="21">
                  <c:v>43.500000028871</c:v>
                </c:pt>
                <c:pt idx="22">
                  <c:v>34.299999999348074</c:v>
                </c:pt>
                <c:pt idx="23">
                  <c:v>55.500000016763806</c:v>
                </c:pt>
                <c:pt idx="24">
                  <c:v>47.699999995529652</c:v>
                </c:pt>
                <c:pt idx="25">
                  <c:v>67.700000014156103</c:v>
                </c:pt>
                <c:pt idx="26">
                  <c:v>51.399999996647239</c:v>
                </c:pt>
                <c:pt idx="27">
                  <c:v>72.19999999506399</c:v>
                </c:pt>
                <c:pt idx="28">
                  <c:v>102.79999999329448</c:v>
                </c:pt>
                <c:pt idx="29">
                  <c:v>107.69999999320135</c:v>
                </c:pt>
                <c:pt idx="30">
                  <c:v>111.2000000430271</c:v>
                </c:pt>
                <c:pt idx="31">
                  <c:v>167.69999999087304</c:v>
                </c:pt>
                <c:pt idx="32">
                  <c:v>132.70000001648441</c:v>
                </c:pt>
                <c:pt idx="33">
                  <c:v>159.0000000433065</c:v>
                </c:pt>
                <c:pt idx="34">
                  <c:v>176.10000004060566</c:v>
                </c:pt>
                <c:pt idx="35">
                  <c:v>181.10000004526228</c:v>
                </c:pt>
                <c:pt idx="36">
                  <c:v>207.6000000233762</c:v>
                </c:pt>
                <c:pt idx="37">
                  <c:v>211.89999999478459</c:v>
                </c:pt>
                <c:pt idx="38">
                  <c:v>160.10000003734604</c:v>
                </c:pt>
                <c:pt idx="39">
                  <c:v>229.90000003483146</c:v>
                </c:pt>
                <c:pt idx="40">
                  <c:v>220.70000000530854</c:v>
                </c:pt>
                <c:pt idx="41">
                  <c:v>222.00000000884756</c:v>
                </c:pt>
                <c:pt idx="42">
                  <c:v>222.50000003259629</c:v>
                </c:pt>
                <c:pt idx="43">
                  <c:v>208.90000002691522</c:v>
                </c:pt>
                <c:pt idx="44">
                  <c:v>252.7000000118278</c:v>
                </c:pt>
                <c:pt idx="45">
                  <c:v>242.70000000251457</c:v>
                </c:pt>
                <c:pt idx="46">
                  <c:v>248.50000004516914</c:v>
                </c:pt>
                <c:pt idx="47">
                  <c:v>261.60000002710149</c:v>
                </c:pt>
                <c:pt idx="48">
                  <c:v>264.40000004367903</c:v>
                </c:pt>
                <c:pt idx="49">
                  <c:v>264.80000000447035</c:v>
                </c:pt>
                <c:pt idx="50">
                  <c:v>273.30000000074506</c:v>
                </c:pt>
                <c:pt idx="51">
                  <c:v>266.50000002700835</c:v>
                </c:pt>
                <c:pt idx="52">
                  <c:v>284.19999999459833</c:v>
                </c:pt>
                <c:pt idx="53">
                  <c:v>277.90000004461035</c:v>
                </c:pt>
                <c:pt idx="54">
                  <c:v>47.699999995529652</c:v>
                </c:pt>
                <c:pt idx="55">
                  <c:v>285.10000003734604</c:v>
                </c:pt>
                <c:pt idx="56">
                  <c:v>288.90000004321337</c:v>
                </c:pt>
                <c:pt idx="57">
                  <c:v>295.80000002169982</c:v>
                </c:pt>
                <c:pt idx="58">
                  <c:v>286.00000002188608</c:v>
                </c:pt>
                <c:pt idx="59">
                  <c:v>265.79999999376014</c:v>
                </c:pt>
                <c:pt idx="60">
                  <c:v>298.7000000430271</c:v>
                </c:pt>
                <c:pt idx="61">
                  <c:v>282.60000003501773</c:v>
                </c:pt>
                <c:pt idx="62">
                  <c:v>332.6000000233762</c:v>
                </c:pt>
                <c:pt idx="63">
                  <c:v>366.2999999942258</c:v>
                </c:pt>
                <c:pt idx="64">
                  <c:v>383.49999999627471</c:v>
                </c:pt>
                <c:pt idx="65">
                  <c:v>373.59999999171123</c:v>
                </c:pt>
                <c:pt idx="66">
                  <c:v>404.19999998994172</c:v>
                </c:pt>
                <c:pt idx="67">
                  <c:v>411.59999999217689</c:v>
                </c:pt>
                <c:pt idx="68">
                  <c:v>411.20000003138557</c:v>
                </c:pt>
                <c:pt idx="69">
                  <c:v>405.80000000772998</c:v>
                </c:pt>
                <c:pt idx="70">
                  <c:v>418.30000001937151</c:v>
                </c:pt>
                <c:pt idx="71">
                  <c:v>418.20000001462176</c:v>
                </c:pt>
                <c:pt idx="72">
                  <c:v>437.70000000949949</c:v>
                </c:pt>
                <c:pt idx="73">
                  <c:v>441.30000000586733</c:v>
                </c:pt>
                <c:pt idx="74">
                  <c:v>461.20000001974404</c:v>
                </c:pt>
                <c:pt idx="75">
                  <c:v>452.90000003296882</c:v>
                </c:pt>
                <c:pt idx="76">
                  <c:v>465.00000002561137</c:v>
                </c:pt>
                <c:pt idx="77">
                  <c:v>459.60000000195578</c:v>
                </c:pt>
                <c:pt idx="78">
                  <c:v>462.40000001853332</c:v>
                </c:pt>
                <c:pt idx="79">
                  <c:v>462.30000001378357</c:v>
                </c:pt>
                <c:pt idx="80">
                  <c:v>462.99999998882413</c:v>
                </c:pt>
                <c:pt idx="81">
                  <c:v>495.60000002384186</c:v>
                </c:pt>
                <c:pt idx="82">
                  <c:v>502.39999999757856</c:v>
                </c:pt>
                <c:pt idx="83">
                  <c:v>525.49999998882413</c:v>
                </c:pt>
                <c:pt idx="84">
                  <c:v>542.00000001583248</c:v>
                </c:pt>
                <c:pt idx="85">
                  <c:v>548.40000002877787</c:v>
                </c:pt>
                <c:pt idx="86">
                  <c:v>572.70000001881272</c:v>
                </c:pt>
                <c:pt idx="87">
                  <c:v>605.70000001462176</c:v>
                </c:pt>
                <c:pt idx="88">
                  <c:v>614.60000002989545</c:v>
                </c:pt>
                <c:pt idx="89">
                  <c:v>631.70000002719462</c:v>
                </c:pt>
                <c:pt idx="90">
                  <c:v>644.59999999962747</c:v>
                </c:pt>
                <c:pt idx="91">
                  <c:v>665.39999999804422</c:v>
                </c:pt>
                <c:pt idx="92">
                  <c:v>654.6000000089407</c:v>
                </c:pt>
                <c:pt idx="93">
                  <c:v>643.70000001508743</c:v>
                </c:pt>
                <c:pt idx="94">
                  <c:v>665.90000002179295</c:v>
                </c:pt>
                <c:pt idx="95">
                  <c:v>674.30000001331791</c:v>
                </c:pt>
                <c:pt idx="96">
                  <c:v>673.20000001927838</c:v>
                </c:pt>
                <c:pt idx="97">
                  <c:v>684.20000001788139</c:v>
                </c:pt>
                <c:pt idx="98">
                  <c:v>674.30000001331791</c:v>
                </c:pt>
                <c:pt idx="99">
                  <c:v>709.29999998770654</c:v>
                </c:pt>
                <c:pt idx="100">
                  <c:v>700.70000004488975</c:v>
                </c:pt>
                <c:pt idx="101">
                  <c:v>701.20000001043081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140-419C-9623-DDD13D0A9D87}"/>
            </c:ext>
          </c:extLst>
        </c:ser>
        <c:ser>
          <c:idx val="1"/>
          <c:order val="1"/>
          <c:tx>
            <c:strRef>
              <c:f>'SVN-CV-32'!$V$8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'SVN-CV-32'!$V$9:$V$123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140-419C-9623-DDD13D0A9D87}"/>
            </c:ext>
          </c:extLst>
        </c:ser>
        <c:ser>
          <c:idx val="2"/>
          <c:order val="2"/>
          <c:tx>
            <c:strRef>
              <c:f>'SVN-CV-32'!$W$8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'SVN-CV-32'!$W$9:$W$124</c:f>
              <c:numCache>
                <c:formatCode>General</c:formatCode>
                <c:ptCount val="116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140-419C-9623-DDD13D0A9D87}"/>
            </c:ext>
          </c:extLst>
        </c:ser>
        <c:axId val="501687040"/>
        <c:axId val="501689344"/>
      </c:scatterChart>
      <c:valAx>
        <c:axId val="5016870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689344"/>
        <c:crosses val="autoZero"/>
        <c:crossBetween val="midCat"/>
      </c:valAx>
      <c:valAx>
        <c:axId val="50168934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68704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'SVN-CV-32'!$F$9:$F$122</c:f>
              <c:numCache>
                <c:formatCode>0</c:formatCode>
                <c:ptCount val="114"/>
                <c:pt idx="1">
                  <c:v>-14.000000432133675</c:v>
                </c:pt>
                <c:pt idx="2">
                  <c:v>-65.000000409781933</c:v>
                </c:pt>
                <c:pt idx="3">
                  <c:v>-60.000000521540642</c:v>
                </c:pt>
                <c:pt idx="4">
                  <c:v>-47.00000025331974</c:v>
                </c:pt>
                <c:pt idx="5">
                  <c:v>-55.000000633299351</c:v>
                </c:pt>
                <c:pt idx="6">
                  <c:v>-13.000000268220901</c:v>
                </c:pt>
                <c:pt idx="7">
                  <c:v>-38.000000640749931</c:v>
                </c:pt>
                <c:pt idx="8">
                  <c:v>-18.000000156462193</c:v>
                </c:pt>
                <c:pt idx="9">
                  <c:v>-34.300000406801701</c:v>
                </c:pt>
                <c:pt idx="10">
                  <c:v>-51.200000569224358</c:v>
                </c:pt>
                <c:pt idx="11">
                  <c:v>-55.300000123679638</c:v>
                </c:pt>
                <c:pt idx="12">
                  <c:v>-81.100000068545341</c:v>
                </c:pt>
                <c:pt idx="13">
                  <c:v>-63.099999912083149</c:v>
                </c:pt>
                <c:pt idx="14">
                  <c:v>-41.4000004529953</c:v>
                </c:pt>
                <c:pt idx="15">
                  <c:v>-71.500000543892384</c:v>
                </c:pt>
                <c:pt idx="16">
                  <c:v>-39.600000716745853</c:v>
                </c:pt>
                <c:pt idx="17">
                  <c:v>12.000000104308128</c:v>
                </c:pt>
                <c:pt idx="18">
                  <c:v>-13.500000350177288</c:v>
                </c:pt>
                <c:pt idx="19">
                  <c:v>-16.200000420212746</c:v>
                </c:pt>
                <c:pt idx="20">
                  <c:v>-47.900000587105751</c:v>
                </c:pt>
                <c:pt idx="21">
                  <c:v>-40.800000540912151</c:v>
                </c:pt>
                <c:pt idx="22">
                  <c:v>-82.200000062584877</c:v>
                </c:pt>
                <c:pt idx="23">
                  <c:v>-30.000000260770321</c:v>
                </c:pt>
                <c:pt idx="24">
                  <c:v>-63.400000333786011</c:v>
                </c:pt>
                <c:pt idx="25">
                  <c:v>-11.800000444054604</c:v>
                </c:pt>
                <c:pt idx="26">
                  <c:v>-82.900000736117363</c:v>
                </c:pt>
                <c:pt idx="27">
                  <c:v>-19.600000232458115</c:v>
                </c:pt>
                <c:pt idx="28">
                  <c:v>13.799999840557575</c:v>
                </c:pt>
                <c:pt idx="29">
                  <c:v>10.699999518692493</c:v>
                </c:pt>
                <c:pt idx="30">
                  <c:v>-38.500000722706318</c:v>
                </c:pt>
                <c:pt idx="31">
                  <c:v>151.39999985694885</c:v>
                </c:pt>
                <c:pt idx="32">
                  <c:v>-37.400000728666782</c:v>
                </c:pt>
                <c:pt idx="33">
                  <c:v>-21.000000648200512</c:v>
                </c:pt>
                <c:pt idx="34">
                  <c:v>3.8999998942017555</c:v>
                </c:pt>
                <c:pt idx="35">
                  <c:v>0.19999966025352478</c:v>
                </c:pt>
                <c:pt idx="36">
                  <c:v>71.999999694526196</c:v>
                </c:pt>
                <c:pt idx="37">
                  <c:v>66.999999806284904</c:v>
                </c:pt>
                <c:pt idx="38">
                  <c:v>-177.30000056326389</c:v>
                </c:pt>
                <c:pt idx="39">
                  <c:v>40.29999952763319</c:v>
                </c:pt>
                <c:pt idx="40">
                  <c:v>-13.60000018030405</c:v>
                </c:pt>
                <c:pt idx="41">
                  <c:v>-34.90000031888485</c:v>
                </c:pt>
                <c:pt idx="42">
                  <c:v>-42.799999937415123</c:v>
                </c:pt>
                <c:pt idx="43">
                  <c:v>-122.40000069141388</c:v>
                </c:pt>
                <c:pt idx="44">
                  <c:v>41.699999943375587</c:v>
                </c:pt>
                <c:pt idx="45">
                  <c:v>-24.600000120699406</c:v>
                </c:pt>
                <c:pt idx="46">
                  <c:v>14.299999922513962</c:v>
                </c:pt>
                <c:pt idx="47">
                  <c:v>40.399999357759953</c:v>
                </c:pt>
                <c:pt idx="48">
                  <c:v>46.499999240040779</c:v>
                </c:pt>
                <c:pt idx="49">
                  <c:v>34.099999815225601</c:v>
                </c:pt>
                <c:pt idx="50">
                  <c:v>55.79999927431345</c:v>
                </c:pt>
                <c:pt idx="51">
                  <c:v>17.500000074505806</c:v>
                </c:pt>
                <c:pt idx="52">
                  <c:v>68.599999882280827</c:v>
                </c:pt>
                <c:pt idx="53">
                  <c:v>33.299999311566353</c:v>
                </c:pt>
                <c:pt idx="54">
                  <c:v>-63.400000333786011</c:v>
                </c:pt>
                <c:pt idx="55">
                  <c:v>39.399999193847179</c:v>
                </c:pt>
                <c:pt idx="56">
                  <c:v>53.499999456107616</c:v>
                </c:pt>
                <c:pt idx="57">
                  <c:v>75.600000098347664</c:v>
                </c:pt>
                <c:pt idx="58">
                  <c:v>34.500000067055225</c:v>
                </c:pt>
                <c:pt idx="59">
                  <c:v>-54.10000029951334</c:v>
                </c:pt>
                <c:pt idx="60">
                  <c:v>65.69999922066927</c:v>
                </c:pt>
                <c:pt idx="61">
                  <c:v>-32.399999909102917</c:v>
                </c:pt>
                <c:pt idx="62">
                  <c:v>78.199999406933784</c:v>
                </c:pt>
                <c:pt idx="63">
                  <c:v>40.199999697506428</c:v>
                </c:pt>
                <c:pt idx="64">
                  <c:v>76.999999582767487</c:v>
                </c:pt>
                <c:pt idx="65">
                  <c:v>0.19999966025352478</c:v>
                </c:pt>
                <c:pt idx="66">
                  <c:v>86.600000038743019</c:v>
                </c:pt>
                <c:pt idx="67">
                  <c:v>74.399999342858791</c:v>
                </c:pt>
                <c:pt idx="68">
                  <c:v>56.499999947845936</c:v>
                </c:pt>
                <c:pt idx="69">
                  <c:v>11.099999770522118</c:v>
                </c:pt>
                <c:pt idx="70">
                  <c:v>41.199999861419201</c:v>
                </c:pt>
                <c:pt idx="71">
                  <c:v>27.999999932944775</c:v>
                </c:pt>
                <c:pt idx="72">
                  <c:v>79.599999822676182</c:v>
                </c:pt>
                <c:pt idx="73">
                  <c:v>78.699999488890171</c:v>
                </c:pt>
                <c:pt idx="74">
                  <c:v>136.3999992609024</c:v>
                </c:pt>
                <c:pt idx="75">
                  <c:v>78.699999488890171</c:v>
                </c:pt>
                <c:pt idx="76">
                  <c:v>117.49999970197678</c:v>
                </c:pt>
                <c:pt idx="77">
                  <c:v>94.899999909102917</c:v>
                </c:pt>
                <c:pt idx="78">
                  <c:v>95.599999651312828</c:v>
                </c:pt>
                <c:pt idx="79">
                  <c:v>91.799999587237835</c:v>
                </c:pt>
                <c:pt idx="80">
                  <c:v>84.699999541044235</c:v>
                </c:pt>
                <c:pt idx="81">
                  <c:v>137.29999959468842</c:v>
                </c:pt>
                <c:pt idx="82">
                  <c:v>113.1999995559454</c:v>
                </c:pt>
                <c:pt idx="83">
                  <c:v>94.999999739229679</c:v>
                </c:pt>
                <c:pt idx="84">
                  <c:v>117.39999987185001</c:v>
                </c:pt>
                <c:pt idx="85">
                  <c:v>86.39999944716692</c:v>
                </c:pt>
                <c:pt idx="86">
                  <c:v>151.89999993890524</c:v>
                </c:pt>
                <c:pt idx="87">
                  <c:v>145.39999980479479</c:v>
                </c:pt>
                <c:pt idx="88">
                  <c:v>166.99999943375587</c:v>
                </c:pt>
                <c:pt idx="89">
                  <c:v>145.39999980479479</c:v>
                </c:pt>
                <c:pt idx="90">
                  <c:v>160.99999938160181</c:v>
                </c:pt>
                <c:pt idx="91">
                  <c:v>210.79999953508377</c:v>
                </c:pt>
                <c:pt idx="92">
                  <c:v>138.29999975860119</c:v>
                </c:pt>
                <c:pt idx="93">
                  <c:v>86.899999529123306</c:v>
                </c:pt>
                <c:pt idx="94">
                  <c:v>143.60000006854534</c:v>
                </c:pt>
                <c:pt idx="95">
                  <c:v>179.80000004172325</c:v>
                </c:pt>
                <c:pt idx="96">
                  <c:v>153.09999976307154</c:v>
                </c:pt>
                <c:pt idx="97">
                  <c:v>176.29999946802855</c:v>
                </c:pt>
                <c:pt idx="98">
                  <c:v>179.80000004172325</c:v>
                </c:pt>
                <c:pt idx="99">
                  <c:v>226.69999953359365</c:v>
                </c:pt>
                <c:pt idx="100">
                  <c:v>186.90000008791685</c:v>
                </c:pt>
                <c:pt idx="101">
                  <c:v>188.39999940246344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6E4-4D18-94F0-545D84788C75}"/>
            </c:ext>
          </c:extLst>
        </c:ser>
        <c:ser>
          <c:idx val="1"/>
          <c:order val="1"/>
          <c:tx>
            <c:strRef>
              <c:f>'SVN-CV-32'!$V$8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'SVN-CV-32'!$V$9:$V$122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6E4-4D18-94F0-545D84788C75}"/>
            </c:ext>
          </c:extLst>
        </c:ser>
        <c:ser>
          <c:idx val="2"/>
          <c:order val="2"/>
          <c:tx>
            <c:strRef>
              <c:f>'SVN-CV-32'!$W$8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6E4-4D18-94F0-545D84788C75}"/>
            </c:ext>
          </c:extLst>
        </c:ser>
        <c:axId val="501806208"/>
        <c:axId val="501808512"/>
      </c:scatterChart>
      <c:valAx>
        <c:axId val="50180620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808512"/>
        <c:crosses val="autoZero"/>
        <c:crossBetween val="midCat"/>
      </c:valAx>
      <c:valAx>
        <c:axId val="50180851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80620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'SVN-CV-32'!$L$9:$L$189</c:f>
              <c:numCache>
                <c:formatCode>0</c:formatCode>
                <c:ptCount val="181"/>
                <c:pt idx="0" formatCode="General">
                  <c:v>0</c:v>
                </c:pt>
                <c:pt idx="1">
                  <c:v>19.731447290466686</c:v>
                </c:pt>
                <c:pt idx="2">
                  <c:v>66.332270070179717</c:v>
                </c:pt>
                <c:pt idx="3">
                  <c:v>61.196405630929824</c:v>
                </c:pt>
                <c:pt idx="4">
                  <c:v>48.465245525600089</c:v>
                </c:pt>
                <c:pt idx="5">
                  <c:v>60.558484703286297</c:v>
                </c:pt>
                <c:pt idx="6">
                  <c:v>20.180436257403311</c:v>
                </c:pt>
                <c:pt idx="7">
                  <c:v>40.429321650455329</c:v>
                </c:pt>
                <c:pt idx="8">
                  <c:v>23.800210207443619</c:v>
                </c:pt>
                <c:pt idx="9">
                  <c:v>36.502192108259514</c:v>
                </c:pt>
                <c:pt idx="10">
                  <c:v>53.941542976199507</c:v>
                </c:pt>
                <c:pt idx="11">
                  <c:v>59.354696648386145</c:v>
                </c:pt>
                <c:pt idx="12">
                  <c:v>81.228135589957176</c:v>
                </c:pt>
                <c:pt idx="13">
                  <c:v>71.137753612686481</c:v>
                </c:pt>
                <c:pt idx="14">
                  <c:v>45.258148858283008</c:v>
                </c:pt>
                <c:pt idx="15">
                  <c:v>72.696836781712904</c:v>
                </c:pt>
                <c:pt idx="16">
                  <c:v>54.153578439453334</c:v>
                </c:pt>
                <c:pt idx="17">
                  <c:v>47.516418248658809</c:v>
                </c:pt>
                <c:pt idx="18">
                  <c:v>40.533073041852106</c:v>
                </c:pt>
                <c:pt idx="19">
                  <c:v>62.06126018426481</c:v>
                </c:pt>
                <c:pt idx="20">
                  <c:v>61.077410372839857</c:v>
                </c:pt>
                <c:pt idx="21">
                  <c:v>64.13930188776844</c:v>
                </c:pt>
                <c:pt idx="22">
                  <c:v>89.071993411196459</c:v>
                </c:pt>
                <c:pt idx="23">
                  <c:v>71.810445044625112</c:v>
                </c:pt>
                <c:pt idx="24">
                  <c:v>79.589823733298616</c:v>
                </c:pt>
                <c:pt idx="25">
                  <c:v>71.488600576570505</c:v>
                </c:pt>
                <c:pt idx="26">
                  <c:v>97.623614569957596</c:v>
                </c:pt>
                <c:pt idx="27">
                  <c:v>75.753613830625468</c:v>
                </c:pt>
                <c:pt idx="28">
                  <c:v>103.76844411583299</c:v>
                </c:pt>
                <c:pt idx="29">
                  <c:v>109.63589735226108</c:v>
                </c:pt>
                <c:pt idx="30">
                  <c:v>122.71401739498998</c:v>
                </c:pt>
                <c:pt idx="31">
                  <c:v>228.97399405527</c:v>
                </c:pt>
                <c:pt idx="32">
                  <c:v>138.21754613246182</c:v>
                </c:pt>
                <c:pt idx="33">
                  <c:v>161.47891515921157</c:v>
                </c:pt>
                <c:pt idx="34">
                  <c:v>176.46787246826571</c:v>
                </c:pt>
                <c:pt idx="35">
                  <c:v>182.24546638053278</c:v>
                </c:pt>
                <c:pt idx="36">
                  <c:v>219.73338382166142</c:v>
                </c:pt>
                <c:pt idx="37">
                  <c:v>222.40247294450629</c:v>
                </c:pt>
                <c:pt idx="38">
                  <c:v>240.00189626686608</c:v>
                </c:pt>
                <c:pt idx="39">
                  <c:v>234.5066949533483</c:v>
                </c:pt>
                <c:pt idx="40">
                  <c:v>221.22011664233295</c:v>
                </c:pt>
                <c:pt idx="41">
                  <c:v>226.88201785550652</c:v>
                </c:pt>
                <c:pt idx="42">
                  <c:v>226.59289487790227</c:v>
                </c:pt>
                <c:pt idx="43">
                  <c:v>242.55147944406204</c:v>
                </c:pt>
                <c:pt idx="44">
                  <c:v>256.74226376125762</c:v>
                </c:pt>
                <c:pt idx="45">
                  <c:v>244.87168069656161</c:v>
                </c:pt>
                <c:pt idx="46">
                  <c:v>248.95547798799882</c:v>
                </c:pt>
                <c:pt idx="47">
                  <c:v>266.40707566107693</c:v>
                </c:pt>
                <c:pt idx="48">
                  <c:v>268.59555087979635</c:v>
                </c:pt>
                <c:pt idx="49">
                  <c:v>268.73445999678995</c:v>
                </c:pt>
                <c:pt idx="50">
                  <c:v>279.5183892330175</c:v>
                </c:pt>
                <c:pt idx="51">
                  <c:v>268.4152380491891</c:v>
                </c:pt>
                <c:pt idx="52">
                  <c:v>293.11533562879072</c:v>
                </c:pt>
                <c:pt idx="53">
                  <c:v>280.100178470034</c:v>
                </c:pt>
                <c:pt idx="54">
                  <c:v>79.589823733298616</c:v>
                </c:pt>
                <c:pt idx="55">
                  <c:v>288.00473947101949</c:v>
                </c:pt>
                <c:pt idx="56">
                  <c:v>293.81686467385123</c:v>
                </c:pt>
                <c:pt idx="57">
                  <c:v>306.04319961029603</c:v>
                </c:pt>
                <c:pt idx="58">
                  <c:v>288.59234227045221</c:v>
                </c:pt>
                <c:pt idx="59">
                  <c:v>274.09635172524696</c:v>
                </c:pt>
                <c:pt idx="60">
                  <c:v>305.95272498100161</c:v>
                </c:pt>
                <c:pt idx="61">
                  <c:v>285.7392692891583</c:v>
                </c:pt>
                <c:pt idx="62">
                  <c:v>341.75173726375436</c:v>
                </c:pt>
                <c:pt idx="63">
                  <c:v>368.59731411317864</c:v>
                </c:pt>
                <c:pt idx="64">
                  <c:v>391.1668313301742</c:v>
                </c:pt>
                <c:pt idx="65">
                  <c:v>373.87362837417527</c:v>
                </c:pt>
                <c:pt idx="66">
                  <c:v>413.69027061145528</c:v>
                </c:pt>
                <c:pt idx="67">
                  <c:v>418.84308505188136</c:v>
                </c:pt>
                <c:pt idx="68">
                  <c:v>417.67122239857264</c:v>
                </c:pt>
                <c:pt idx="69">
                  <c:v>406.32451316795925</c:v>
                </c:pt>
                <c:pt idx="70">
                  <c:v>423.57772604893631</c:v>
                </c:pt>
                <c:pt idx="71">
                  <c:v>419.16154404772692</c:v>
                </c:pt>
                <c:pt idx="72">
                  <c:v>449.33179275462646</c:v>
                </c:pt>
                <c:pt idx="73">
                  <c:v>448.66510887824785</c:v>
                </c:pt>
                <c:pt idx="74">
                  <c:v>481.90091286133281</c:v>
                </c:pt>
                <c:pt idx="75">
                  <c:v>460.65834405708353</c:v>
                </c:pt>
                <c:pt idx="76">
                  <c:v>479.732852693854</c:v>
                </c:pt>
                <c:pt idx="77">
                  <c:v>469.74730439305932</c:v>
                </c:pt>
                <c:pt idx="78">
                  <c:v>472.69135802389161</c:v>
                </c:pt>
                <c:pt idx="79">
                  <c:v>471.79841027388096</c:v>
                </c:pt>
                <c:pt idx="80">
                  <c:v>470.9420876412558</c:v>
                </c:pt>
                <c:pt idx="81">
                  <c:v>514.35669521484181</c:v>
                </c:pt>
                <c:pt idx="82">
                  <c:v>515.53103679316234</c:v>
                </c:pt>
                <c:pt idx="83">
                  <c:v>534.45065248225478</c:v>
                </c:pt>
                <c:pt idx="84">
                  <c:v>554.90125246486218</c:v>
                </c:pt>
                <c:pt idx="85">
                  <c:v>555.65313815008221</c:v>
                </c:pt>
                <c:pt idx="86">
                  <c:v>593.27648697971108</c:v>
                </c:pt>
                <c:pt idx="87">
                  <c:v>623.68829551383044</c:v>
                </c:pt>
                <c:pt idx="88">
                  <c:v>637.23747523793804</c:v>
                </c:pt>
                <c:pt idx="89">
                  <c:v>652.73956520008221</c:v>
                </c:pt>
                <c:pt idx="90">
                  <c:v>664.71829356532339</c:v>
                </c:pt>
                <c:pt idx="91">
                  <c:v>698.44026215660631</c:v>
                </c:pt>
                <c:pt idx="92">
                  <c:v>673.24070728450067</c:v>
                </c:pt>
                <c:pt idx="93">
                  <c:v>650.02408412118461</c:v>
                </c:pt>
                <c:pt idx="94">
                  <c:v>683.81858708923005</c:v>
                </c:pt>
                <c:pt idx="95">
                  <c:v>698.41745398648538</c:v>
                </c:pt>
                <c:pt idx="96">
                  <c:v>693.26723559779577</c:v>
                </c:pt>
                <c:pt idx="97">
                  <c:v>707.14378300095063</c:v>
                </c:pt>
                <c:pt idx="98">
                  <c:v>698.41745398648538</c:v>
                </c:pt>
                <c:pt idx="99">
                  <c:v>745.22336904520932</c:v>
                </c:pt>
                <c:pt idx="100">
                  <c:v>725.67109636237547</c:v>
                </c:pt>
                <c:pt idx="101">
                  <c:v>727.21991844934769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CEE-4091-8CF9-776B9117E68D}"/>
            </c:ext>
          </c:extLst>
        </c:ser>
        <c:ser>
          <c:idx val="1"/>
          <c:order val="1"/>
          <c:tx>
            <c:strRef>
              <c:f>'SVN-CV-32'!$V$8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'SVN-CV-32'!$V$9:$V$123</c:f>
              <c:numCache>
                <c:formatCode>General</c:formatCode>
                <c:ptCount val="115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CEE-4091-8CF9-776B9117E68D}"/>
            </c:ext>
          </c:extLst>
        </c:ser>
        <c:ser>
          <c:idx val="2"/>
          <c:order val="2"/>
          <c:tx>
            <c:strRef>
              <c:f>'SVN-CV-32'!$W$8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'SVN-CV-32'!$B$9:$B$122</c:f>
              <c:numCache>
                <c:formatCode>dd/mm/yyyy</c:formatCode>
                <c:ptCount val="114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45894</c:v>
                </c:pt>
                <c:pt idx="64">
                  <c:v>45894</c:v>
                </c:pt>
                <c:pt idx="65">
                  <c:v>45895</c:v>
                </c:pt>
                <c:pt idx="66">
                  <c:v>45895</c:v>
                </c:pt>
                <c:pt idx="67">
                  <c:v>45896</c:v>
                </c:pt>
                <c:pt idx="68">
                  <c:v>45896</c:v>
                </c:pt>
                <c:pt idx="69">
                  <c:v>45897</c:v>
                </c:pt>
                <c:pt idx="70">
                  <c:v>45897</c:v>
                </c:pt>
                <c:pt idx="71">
                  <c:v>45898</c:v>
                </c:pt>
                <c:pt idx="72">
                  <c:v>45898</c:v>
                </c:pt>
                <c:pt idx="73">
                  <c:v>45899</c:v>
                </c:pt>
                <c:pt idx="74">
                  <c:v>45899</c:v>
                </c:pt>
                <c:pt idx="75">
                  <c:v>45901</c:v>
                </c:pt>
                <c:pt idx="76">
                  <c:v>45901</c:v>
                </c:pt>
                <c:pt idx="77">
                  <c:v>45902</c:v>
                </c:pt>
                <c:pt idx="78">
                  <c:v>45902</c:v>
                </c:pt>
                <c:pt idx="79">
                  <c:v>45903</c:v>
                </c:pt>
                <c:pt idx="80">
                  <c:v>45903</c:v>
                </c:pt>
                <c:pt idx="81">
                  <c:v>45904</c:v>
                </c:pt>
                <c:pt idx="82">
                  <c:v>45904</c:v>
                </c:pt>
                <c:pt idx="83">
                  <c:v>45905</c:v>
                </c:pt>
                <c:pt idx="84">
                  <c:v>45905</c:v>
                </c:pt>
                <c:pt idx="85">
                  <c:v>45906</c:v>
                </c:pt>
                <c:pt idx="86">
                  <c:v>45906</c:v>
                </c:pt>
                <c:pt idx="87">
                  <c:v>45908</c:v>
                </c:pt>
                <c:pt idx="88">
                  <c:v>45908</c:v>
                </c:pt>
                <c:pt idx="89">
                  <c:v>45909</c:v>
                </c:pt>
                <c:pt idx="90">
                  <c:v>45909</c:v>
                </c:pt>
                <c:pt idx="91">
                  <c:v>45910</c:v>
                </c:pt>
                <c:pt idx="92">
                  <c:v>45910</c:v>
                </c:pt>
                <c:pt idx="93">
                  <c:v>45911</c:v>
                </c:pt>
                <c:pt idx="94">
                  <c:v>45911</c:v>
                </c:pt>
                <c:pt idx="95">
                  <c:v>45912</c:v>
                </c:pt>
                <c:pt idx="96">
                  <c:v>45912</c:v>
                </c:pt>
                <c:pt idx="97">
                  <c:v>45913</c:v>
                </c:pt>
                <c:pt idx="98">
                  <c:v>45913</c:v>
                </c:pt>
                <c:pt idx="99">
                  <c:v>45915</c:v>
                </c:pt>
                <c:pt idx="100">
                  <c:v>45915</c:v>
                </c:pt>
                <c:pt idx="101">
                  <c:v>45916</c:v>
                </c:pt>
              </c:numCache>
            </c:numRef>
          </c:xVal>
          <c:yVal>
            <c:numRef>
              <c:f>'SVN-CV-32'!$W$9:$W$124</c:f>
              <c:numCache>
                <c:formatCode>General</c:formatCode>
                <c:ptCount val="116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CEE-4091-8CF9-776B9117E68D}"/>
            </c:ext>
          </c:extLst>
        </c:ser>
        <c:axId val="501954048"/>
        <c:axId val="501972992"/>
      </c:scatterChart>
      <c:valAx>
        <c:axId val="5019540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972992"/>
        <c:crosses val="autoZero"/>
        <c:crossBetween val="midCat"/>
      </c:valAx>
      <c:valAx>
        <c:axId val="5019729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95404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'SVN-CV-33'!$H$9:$H$120</c:f>
              <c:numCache>
                <c:formatCode>0</c:formatCode>
                <c:ptCount val="112"/>
                <c:pt idx="0">
                  <c:v>0</c:v>
                </c:pt>
                <c:pt idx="1">
                  <c:v>-17.400000000009186</c:v>
                </c:pt>
                <c:pt idx="2">
                  <c:v>-39.900000000002933</c:v>
                </c:pt>
                <c:pt idx="3">
                  <c:v>-15.800000000012915</c:v>
                </c:pt>
                <c:pt idx="4">
                  <c:v>3.0999999999892225</c:v>
                </c:pt>
                <c:pt idx="5">
                  <c:v>-13.700000000000045</c:v>
                </c:pt>
                <c:pt idx="6">
                  <c:v>-46.500000000008868</c:v>
                </c:pt>
                <c:pt idx="7">
                  <c:v>-16.700000000000159</c:v>
                </c:pt>
                <c:pt idx="8">
                  <c:v>-32.700000000005502</c:v>
                </c:pt>
                <c:pt idx="9">
                  <c:v>-29.400000000009641</c:v>
                </c:pt>
                <c:pt idx="10">
                  <c:v>-7.8000000000031378</c:v>
                </c:pt>
                <c:pt idx="11">
                  <c:v>-39.000000000001478</c:v>
                </c:pt>
                <c:pt idx="12">
                  <c:v>-41.499999999999204</c:v>
                </c:pt>
                <c:pt idx="13">
                  <c:v>-24.700000000009936</c:v>
                </c:pt>
                <c:pt idx="14">
                  <c:v>-39.000000000001478</c:v>
                </c:pt>
                <c:pt idx="15">
                  <c:v>-26.300000000006207</c:v>
                </c:pt>
                <c:pt idx="16">
                  <c:v>-28.900000000007253</c:v>
                </c:pt>
                <c:pt idx="17">
                  <c:v>-56.300000000007344</c:v>
                </c:pt>
                <c:pt idx="18">
                  <c:v>-50.800000000009504</c:v>
                </c:pt>
                <c:pt idx="19">
                  <c:v>-52.400000000005775</c:v>
                </c:pt>
                <c:pt idx="20">
                  <c:v>-53.40000000001055</c:v>
                </c:pt>
                <c:pt idx="21">
                  <c:v>-26.500000000012847</c:v>
                </c:pt>
                <c:pt idx="22">
                  <c:v>-27.100000000004343</c:v>
                </c:pt>
                <c:pt idx="23">
                  <c:v>-26.400000000009527</c:v>
                </c:pt>
                <c:pt idx="24">
                  <c:v>-49.70000000000141</c:v>
                </c:pt>
                <c:pt idx="25">
                  <c:v>-32.400000000009754</c:v>
                </c:pt>
                <c:pt idx="26">
                  <c:v>-50.800000000009504</c:v>
                </c:pt>
                <c:pt idx="27">
                  <c:v>-17.099999999999227</c:v>
                </c:pt>
                <c:pt idx="28">
                  <c:v>-59.200000000004138</c:v>
                </c:pt>
                <c:pt idx="29">
                  <c:v>-32.400000000009754</c:v>
                </c:pt>
                <c:pt idx="30">
                  <c:v>-49.200000000013233</c:v>
                </c:pt>
                <c:pt idx="31">
                  <c:v>-67.700000000002092</c:v>
                </c:pt>
                <c:pt idx="32">
                  <c:v>-59.200000000004138</c:v>
                </c:pt>
                <c:pt idx="33">
                  <c:v>-29.099999999999682</c:v>
                </c:pt>
                <c:pt idx="34">
                  <c:v>-29.800000000008708</c:v>
                </c:pt>
                <c:pt idx="35">
                  <c:v>-9.9000000000017963</c:v>
                </c:pt>
                <c:pt idx="36">
                  <c:v>-38.000000000010914</c:v>
                </c:pt>
                <c:pt idx="37">
                  <c:v>-17.000000000010118</c:v>
                </c:pt>
                <c:pt idx="38">
                  <c:v>-17.000000000010118</c:v>
                </c:pt>
                <c:pt idx="39">
                  <c:v>-21.500000000003183</c:v>
                </c:pt>
                <c:pt idx="40">
                  <c:v>-19.300000000001205</c:v>
                </c:pt>
                <c:pt idx="41">
                  <c:v>-29.900000000012028</c:v>
                </c:pt>
                <c:pt idx="42">
                  <c:v>-36.200000000008004</c:v>
                </c:pt>
                <c:pt idx="43">
                  <c:v>-23.400000000009413</c:v>
                </c:pt>
                <c:pt idx="44">
                  <c:v>-30.700000000010164</c:v>
                </c:pt>
                <c:pt idx="45">
                  <c:v>-31.000000000005912</c:v>
                </c:pt>
                <c:pt idx="46">
                  <c:v>-36.000000000001364</c:v>
                </c:pt>
                <c:pt idx="47">
                  <c:v>-18.200000000007321</c:v>
                </c:pt>
                <c:pt idx="48">
                  <c:v>-50.400000000010436</c:v>
                </c:pt>
                <c:pt idx="49">
                  <c:v>-11.300000000005639</c:v>
                </c:pt>
                <c:pt idx="50">
                  <c:v>-36.200000000008004</c:v>
                </c:pt>
                <c:pt idx="51">
                  <c:v>-19.500000000007844</c:v>
                </c:pt>
                <c:pt idx="52">
                  <c:v>-25.400000000004752</c:v>
                </c:pt>
                <c:pt idx="53">
                  <c:v>-24.700000000009936</c:v>
                </c:pt>
                <c:pt idx="54">
                  <c:v>-18.900000000002137</c:v>
                </c:pt>
                <c:pt idx="55">
                  <c:v>-32.400000000009754</c:v>
                </c:pt>
                <c:pt idx="56">
                  <c:v>-18.000000000000682</c:v>
                </c:pt>
                <c:pt idx="57">
                  <c:v>-28.300000000001546</c:v>
                </c:pt>
                <c:pt idx="58">
                  <c:v>-20.800000000008367</c:v>
                </c:pt>
                <c:pt idx="59">
                  <c:v>-56.600000000003092</c:v>
                </c:pt>
                <c:pt idx="60">
                  <c:v>-27.500000000003411</c:v>
                </c:pt>
                <c:pt idx="61">
                  <c:v>-48.900000000003274</c:v>
                </c:pt>
                <c:pt idx="62">
                  <c:v>-6.9000000000016826</c:v>
                </c:pt>
                <c:pt idx="63">
                  <c:v>-28.400000000004866</c:v>
                </c:pt>
                <c:pt idx="64">
                  <c:v>-19.700000000000273</c:v>
                </c:pt>
                <c:pt idx="65">
                  <c:v>-26.200000000002888</c:v>
                </c:pt>
                <c:pt idx="66">
                  <c:v>-27.400000000000091</c:v>
                </c:pt>
                <c:pt idx="67">
                  <c:v>-29.000000000010573</c:v>
                </c:pt>
                <c:pt idx="68">
                  <c:v>-39.200000000008117</c:v>
                </c:pt>
                <c:pt idx="69">
                  <c:v>-65.200000000004366</c:v>
                </c:pt>
                <c:pt idx="70">
                  <c:v>-25.200000000012324</c:v>
                </c:pt>
                <c:pt idx="71">
                  <c:v>-63.500000000004775</c:v>
                </c:pt>
                <c:pt idx="72">
                  <c:v>-35.0000000000108</c:v>
                </c:pt>
                <c:pt idx="73">
                  <c:v>-66.900000000003956</c:v>
                </c:pt>
                <c:pt idx="74">
                  <c:v>-36.200000000008004</c:v>
                </c:pt>
                <c:pt idx="75">
                  <c:v>-54.400000000001114</c:v>
                </c:pt>
                <c:pt idx="76">
                  <c:v>-35.099999999999909</c:v>
                </c:pt>
                <c:pt idx="77">
                  <c:v>-35.500000000013188</c:v>
                </c:pt>
                <c:pt idx="78">
                  <c:v>-41.499999999999204</c:v>
                </c:pt>
                <c:pt idx="79">
                  <c:v>-36.200000000008004</c:v>
                </c:pt>
                <c:pt idx="80">
                  <c:v>-33.799999999999386</c:v>
                </c:pt>
                <c:pt idx="81">
                  <c:v>-25.90000000000714</c:v>
                </c:pt>
                <c:pt idx="82">
                  <c:v>-33.799999999999386</c:v>
                </c:pt>
                <c:pt idx="83">
                  <c:v>-26.400000000009527</c:v>
                </c:pt>
                <c:pt idx="84">
                  <c:v>-42.600000000007299</c:v>
                </c:pt>
                <c:pt idx="85">
                  <c:v>-35.200000000003229</c:v>
                </c:pt>
                <c:pt idx="86">
                  <c:v>-49.400000000005662</c:v>
                </c:pt>
                <c:pt idx="87">
                  <c:v>-55.000000000006821</c:v>
                </c:pt>
                <c:pt idx="88">
                  <c:v>-48.000000000001819</c:v>
                </c:pt>
                <c:pt idx="89">
                  <c:v>-38.900000000012369</c:v>
                </c:pt>
                <c:pt idx="90">
                  <c:v>-94.700000000003115</c:v>
                </c:pt>
                <c:pt idx="91">
                  <c:v>-44.000000000011141</c:v>
                </c:pt>
                <c:pt idx="92">
                  <c:v>-44.499999999999318</c:v>
                </c:pt>
                <c:pt idx="93">
                  <c:v>-88.500000000010459</c:v>
                </c:pt>
                <c:pt idx="94">
                  <c:v>-47.300000000007003</c:v>
                </c:pt>
                <c:pt idx="95">
                  <c:v>-76.900000000009072</c:v>
                </c:pt>
                <c:pt idx="96">
                  <c:v>-59.400000000010778</c:v>
                </c:pt>
                <c:pt idx="97">
                  <c:v>-80.500000000000682</c:v>
                </c:pt>
                <c:pt idx="98">
                  <c:v>-54.900000000003502</c:v>
                </c:pt>
                <c:pt idx="99">
                  <c:v>-59.400000000010778</c:v>
                </c:pt>
                <c:pt idx="100">
                  <c:v>-63.800000000000523</c:v>
                </c:pt>
                <c:pt idx="101">
                  <c:v>-47.800000000009391</c:v>
                </c:pt>
                <c:pt idx="102">
                  <c:v>-58.600000000012642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41A-4535-A063-F234440C1556}"/>
            </c:ext>
          </c:extLst>
        </c:ser>
        <c:ser>
          <c:idx val="1"/>
          <c:order val="1"/>
          <c:tx>
            <c:strRef>
              <c:f>'SVN-CV-33'!$V$8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41A-4535-A063-F234440C1556}"/>
            </c:ext>
          </c:extLst>
        </c:ser>
        <c:ser>
          <c:idx val="2"/>
          <c:order val="2"/>
          <c:tx>
            <c:strRef>
              <c:f>'SVN-CV-33'!$W$8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41A-4535-A063-F234440C1556}"/>
            </c:ext>
          </c:extLst>
        </c:ser>
        <c:axId val="501881856"/>
        <c:axId val="501892608"/>
      </c:scatterChart>
      <c:valAx>
        <c:axId val="5018818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892608"/>
        <c:crosses val="autoZero"/>
        <c:crossBetween val="midCat"/>
      </c:valAx>
      <c:valAx>
        <c:axId val="50189260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8818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'SVN-CV-33'!$D$9:$D$187</c:f>
              <c:numCache>
                <c:formatCode>0</c:formatCode>
                <c:ptCount val="179"/>
                <c:pt idx="0">
                  <c:v>0</c:v>
                </c:pt>
                <c:pt idx="1">
                  <c:v>19.299999985378236</c:v>
                </c:pt>
                <c:pt idx="2">
                  <c:v>26.599999982863665</c:v>
                </c:pt>
                <c:pt idx="3">
                  <c:v>21.799999987706542</c:v>
                </c:pt>
                <c:pt idx="4">
                  <c:v>17.699999967589974</c:v>
                </c:pt>
                <c:pt idx="5">
                  <c:v>38.199999951757491</c:v>
                </c:pt>
                <c:pt idx="6">
                  <c:v>43.199999956414104</c:v>
                </c:pt>
                <c:pt idx="7">
                  <c:v>45.29999999795109</c:v>
                </c:pt>
                <c:pt idx="8">
                  <c:v>48.599999980069697</c:v>
                </c:pt>
                <c:pt idx="9">
                  <c:v>45.799999963492155</c:v>
                </c:pt>
                <c:pt idx="10">
                  <c:v>45.69999995874241</c:v>
                </c:pt>
                <c:pt idx="11">
                  <c:v>41.299999982584268</c:v>
                </c:pt>
                <c:pt idx="12">
                  <c:v>49.199999950360507</c:v>
                </c:pt>
                <c:pt idx="13">
                  <c:v>48.299999965820462</c:v>
                </c:pt>
                <c:pt idx="14">
                  <c:v>49.399999959859997</c:v>
                </c:pt>
                <c:pt idx="15">
                  <c:v>58.799999998882413</c:v>
                </c:pt>
                <c:pt idx="16">
                  <c:v>53.899999998975545</c:v>
                </c:pt>
                <c:pt idx="17">
                  <c:v>74.199999973643571</c:v>
                </c:pt>
                <c:pt idx="18">
                  <c:v>84.299999987706542</c:v>
                </c:pt>
                <c:pt idx="19">
                  <c:v>86.999999999534339</c:v>
                </c:pt>
                <c:pt idx="20">
                  <c:v>88.499999954365194</c:v>
                </c:pt>
                <c:pt idx="21">
                  <c:v>84.600000001955777</c:v>
                </c:pt>
                <c:pt idx="22">
                  <c:v>93.200000002980232</c:v>
                </c:pt>
                <c:pt idx="23">
                  <c:v>90.299999981652945</c:v>
                </c:pt>
                <c:pt idx="24">
                  <c:v>104.49999995762482</c:v>
                </c:pt>
                <c:pt idx="25">
                  <c:v>100.29999999096617</c:v>
                </c:pt>
                <c:pt idx="26">
                  <c:v>116.19999998947605</c:v>
                </c:pt>
                <c:pt idx="27">
                  <c:v>107.79999999795109</c:v>
                </c:pt>
                <c:pt idx="28">
                  <c:v>126.49999995483086</c:v>
                </c:pt>
                <c:pt idx="29">
                  <c:v>163.79999998025596</c:v>
                </c:pt>
                <c:pt idx="30">
                  <c:v>170.49999994924292</c:v>
                </c:pt>
                <c:pt idx="31">
                  <c:v>189.69999998807907</c:v>
                </c:pt>
                <c:pt idx="32">
                  <c:v>226.80000000400469</c:v>
                </c:pt>
                <c:pt idx="33">
                  <c:v>214.79999995790422</c:v>
                </c:pt>
                <c:pt idx="34">
                  <c:v>212.39999996032566</c:v>
                </c:pt>
                <c:pt idx="35">
                  <c:v>232.29999997420236</c:v>
                </c:pt>
                <c:pt idx="36">
                  <c:v>236.19999998481944</c:v>
                </c:pt>
                <c:pt idx="37">
                  <c:v>261.29999995464459</c:v>
                </c:pt>
                <c:pt idx="38">
                  <c:v>261.29999995464459</c:v>
                </c:pt>
                <c:pt idx="39">
                  <c:v>241.50000000372529</c:v>
                </c:pt>
                <c:pt idx="40">
                  <c:v>299.79999997885898</c:v>
                </c:pt>
                <c:pt idx="41">
                  <c:v>300.39999994914979</c:v>
                </c:pt>
                <c:pt idx="42">
                  <c:v>299.39999995986</c:v>
                </c:pt>
                <c:pt idx="43">
                  <c:v>305.59999996330589</c:v>
                </c:pt>
                <c:pt idx="44">
                  <c:v>299.69999997410923</c:v>
                </c:pt>
                <c:pt idx="45">
                  <c:v>336.49999997578561</c:v>
                </c:pt>
                <c:pt idx="46">
                  <c:v>329.39999998779967</c:v>
                </c:pt>
                <c:pt idx="47">
                  <c:v>333.59999995445833</c:v>
                </c:pt>
                <c:pt idx="48">
                  <c:v>343.6999999685213</c:v>
                </c:pt>
                <c:pt idx="49">
                  <c:v>345.69999994710088</c:v>
                </c:pt>
                <c:pt idx="50">
                  <c:v>348.8999999826774</c:v>
                </c:pt>
                <c:pt idx="51">
                  <c:v>360.59999995632097</c:v>
                </c:pt>
                <c:pt idx="52">
                  <c:v>350.99999996600673</c:v>
                </c:pt>
                <c:pt idx="53">
                  <c:v>372.09999997867271</c:v>
                </c:pt>
                <c:pt idx="54">
                  <c:v>367.8999999538064</c:v>
                </c:pt>
                <c:pt idx="55">
                  <c:v>100.29999999096617</c:v>
                </c:pt>
                <c:pt idx="56">
                  <c:v>377.79999995836988</c:v>
                </c:pt>
                <c:pt idx="57">
                  <c:v>382.599999953527</c:v>
                </c:pt>
                <c:pt idx="58">
                  <c:v>390.79999999376014</c:v>
                </c:pt>
                <c:pt idx="59">
                  <c:v>361.0999999800697</c:v>
                </c:pt>
                <c:pt idx="60">
                  <c:v>393.09999998658895</c:v>
                </c:pt>
                <c:pt idx="61">
                  <c:v>383.19999998202547</c:v>
                </c:pt>
                <c:pt idx="62">
                  <c:v>416.19999997783452</c:v>
                </c:pt>
                <c:pt idx="63">
                  <c:v>434.19999995967373</c:v>
                </c:pt>
                <c:pt idx="64">
                  <c:v>494.7999999858439</c:v>
                </c:pt>
                <c:pt idx="65">
                  <c:v>510.69999998435378</c:v>
                </c:pt>
                <c:pt idx="66">
                  <c:v>508.29999998677522</c:v>
                </c:pt>
                <c:pt idx="67">
                  <c:v>532.69999998155981</c:v>
                </c:pt>
                <c:pt idx="68">
                  <c:v>545.49999994924292</c:v>
                </c:pt>
                <c:pt idx="69">
                  <c:v>545.8999999682419</c:v>
                </c:pt>
                <c:pt idx="70">
                  <c:v>545.99999997299165</c:v>
                </c:pt>
                <c:pt idx="71">
                  <c:v>558.19999997038394</c:v>
                </c:pt>
                <c:pt idx="72">
                  <c:v>563.99999995483086</c:v>
                </c:pt>
                <c:pt idx="73">
                  <c:v>574.59999999264255</c:v>
                </c:pt>
                <c:pt idx="74">
                  <c:v>585.59999999124557</c:v>
                </c:pt>
                <c:pt idx="75">
                  <c:v>598.59999996842816</c:v>
                </c:pt>
                <c:pt idx="76">
                  <c:v>600.89999996125698</c:v>
                </c:pt>
                <c:pt idx="77">
                  <c:v>607.39999997895211</c:v>
                </c:pt>
                <c:pt idx="78">
                  <c:v>607.19999996945262</c:v>
                </c:pt>
                <c:pt idx="79">
                  <c:v>607.99999994924292</c:v>
                </c:pt>
                <c:pt idx="80">
                  <c:v>611.99999996460974</c:v>
                </c:pt>
                <c:pt idx="81">
                  <c:v>613.79999999189749</c:v>
                </c:pt>
                <c:pt idx="82">
                  <c:v>611.99999996460974</c:v>
                </c:pt>
                <c:pt idx="83">
                  <c:v>660.79999995417893</c:v>
                </c:pt>
                <c:pt idx="84">
                  <c:v>700.4999999771826</c:v>
                </c:pt>
                <c:pt idx="85">
                  <c:v>715.29999998165295</c:v>
                </c:pt>
                <c:pt idx="86">
                  <c:v>731.89999995520338</c:v>
                </c:pt>
                <c:pt idx="87">
                  <c:v>750.89999998454005</c:v>
                </c:pt>
                <c:pt idx="88">
                  <c:v>798.29999996582046</c:v>
                </c:pt>
                <c:pt idx="89">
                  <c:v>803.69999998947605</c:v>
                </c:pt>
                <c:pt idx="90">
                  <c:v>832.69999996991828</c:v>
                </c:pt>
                <c:pt idx="91">
                  <c:v>847.59999997913837</c:v>
                </c:pt>
                <c:pt idx="92">
                  <c:v>869.7999999858439</c:v>
                </c:pt>
                <c:pt idx="93">
                  <c:v>859.29999995278195</c:v>
                </c:pt>
                <c:pt idx="94">
                  <c:v>859.99999998603016</c:v>
                </c:pt>
                <c:pt idx="95">
                  <c:v>877.89999996311963</c:v>
                </c:pt>
                <c:pt idx="96">
                  <c:v>887.09999999264255</c:v>
                </c:pt>
                <c:pt idx="97">
                  <c:v>884.99999995110556</c:v>
                </c:pt>
                <c:pt idx="98">
                  <c:v>898.39999994728714</c:v>
                </c:pt>
                <c:pt idx="99">
                  <c:v>887.09999999264255</c:v>
                </c:pt>
                <c:pt idx="100">
                  <c:v>922.8000000002794</c:v>
                </c:pt>
                <c:pt idx="101">
                  <c:v>922.29999997653067</c:v>
                </c:pt>
                <c:pt idx="102">
                  <c:v>921.99999996228144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8DC-4468-A79D-78B6542C82B7}"/>
            </c:ext>
          </c:extLst>
        </c:ser>
        <c:ser>
          <c:idx val="1"/>
          <c:order val="1"/>
          <c:tx>
            <c:strRef>
              <c:f>'SVN-CV-33'!$V$8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8DC-4468-A79D-78B6542C82B7}"/>
            </c:ext>
          </c:extLst>
        </c:ser>
        <c:ser>
          <c:idx val="2"/>
          <c:order val="2"/>
          <c:tx>
            <c:strRef>
              <c:f>'SVN-CV-33'!$W$8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8DC-4468-A79D-78B6542C82B7}"/>
            </c:ext>
          </c:extLst>
        </c:ser>
        <c:axId val="501931392"/>
        <c:axId val="502343552"/>
      </c:scatterChart>
      <c:valAx>
        <c:axId val="5019313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343552"/>
        <c:crosses val="autoZero"/>
        <c:crossBetween val="midCat"/>
      </c:valAx>
      <c:valAx>
        <c:axId val="502343552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193139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'SVN-CV-33'!$F$9:$F$120</c:f>
              <c:numCache>
                <c:formatCode>0</c:formatCode>
                <c:ptCount val="112"/>
                <c:pt idx="0">
                  <c:v>0</c:v>
                </c:pt>
                <c:pt idx="1">
                  <c:v>43.000000528991222</c:v>
                </c:pt>
                <c:pt idx="2">
                  <c:v>52.000000141561031</c:v>
                </c:pt>
                <c:pt idx="3">
                  <c:v>9.0000005438923836</c:v>
                </c:pt>
                <c:pt idx="4">
                  <c:v>-14.999999664723873</c:v>
                </c:pt>
                <c:pt idx="5">
                  <c:v>16.999999992549419</c:v>
                </c:pt>
                <c:pt idx="6">
                  <c:v>7.0000002160668373</c:v>
                </c:pt>
                <c:pt idx="7">
                  <c:v>26.000000536441803</c:v>
                </c:pt>
                <c:pt idx="8">
                  <c:v>15.000000596046448</c:v>
                </c:pt>
                <c:pt idx="9">
                  <c:v>24.000000208616257</c:v>
                </c:pt>
                <c:pt idx="10">
                  <c:v>17.300000414252281</c:v>
                </c:pt>
                <c:pt idx="11">
                  <c:v>-10.999999940395355</c:v>
                </c:pt>
                <c:pt idx="12">
                  <c:v>7.1000000461935997</c:v>
                </c:pt>
                <c:pt idx="13">
                  <c:v>-9.8000001162290573</c:v>
                </c:pt>
                <c:pt idx="14">
                  <c:v>-24.699999950826168</c:v>
                </c:pt>
                <c:pt idx="15">
                  <c:v>29.800000600516796</c:v>
                </c:pt>
                <c:pt idx="16">
                  <c:v>-7.2999997064471245</c:v>
                </c:pt>
                <c:pt idx="17">
                  <c:v>10.700000450015068</c:v>
                </c:pt>
                <c:pt idx="18">
                  <c:v>57.500000111758709</c:v>
                </c:pt>
                <c:pt idx="19">
                  <c:v>63.699999824166298</c:v>
                </c:pt>
                <c:pt idx="20">
                  <c:v>33.900000154972076</c:v>
                </c:pt>
                <c:pt idx="21">
                  <c:v>9.6000004559755325</c:v>
                </c:pt>
                <c:pt idx="22">
                  <c:v>17.500000074505806</c:v>
                </c:pt>
                <c:pt idx="23">
                  <c:v>-18.399999476969242</c:v>
                </c:pt>
                <c:pt idx="24">
                  <c:v>14.700000174343586</c:v>
                </c:pt>
                <c:pt idx="25">
                  <c:v>-21.800000220537186</c:v>
                </c:pt>
                <c:pt idx="26">
                  <c:v>24.199999868869781</c:v>
                </c:pt>
                <c:pt idx="27">
                  <c:v>-39.799999445676804</c:v>
                </c:pt>
                <c:pt idx="28">
                  <c:v>33.100000582635403</c:v>
                </c:pt>
                <c:pt idx="29">
                  <c:v>63.800000585615635</c:v>
                </c:pt>
                <c:pt idx="30">
                  <c:v>59.000000357627869</c:v>
                </c:pt>
                <c:pt idx="31">
                  <c:v>39.900000207126141</c:v>
                </c:pt>
                <c:pt idx="32">
                  <c:v>188.50000016391277</c:v>
                </c:pt>
                <c:pt idx="33">
                  <c:v>21.100000478327274</c:v>
                </c:pt>
                <c:pt idx="34">
                  <c:v>40.699999779462814</c:v>
                </c:pt>
                <c:pt idx="35">
                  <c:v>65.000000409781933</c:v>
                </c:pt>
                <c:pt idx="36">
                  <c:v>45.900000259280205</c:v>
                </c:pt>
                <c:pt idx="37">
                  <c:v>107.49999992549419</c:v>
                </c:pt>
                <c:pt idx="38">
                  <c:v>107.49999992549419</c:v>
                </c:pt>
                <c:pt idx="39">
                  <c:v>-116.10000021755695</c:v>
                </c:pt>
                <c:pt idx="40">
                  <c:v>98.900000564754009</c:v>
                </c:pt>
                <c:pt idx="41">
                  <c:v>51.800000481307507</c:v>
                </c:pt>
                <c:pt idx="42">
                  <c:v>12.69999984651804</c:v>
                </c:pt>
                <c:pt idx="43">
                  <c:v>15.200000256299973</c:v>
                </c:pt>
                <c:pt idx="44">
                  <c:v>-52.99999937415123</c:v>
                </c:pt>
                <c:pt idx="45">
                  <c:v>121.29999976605177</c:v>
                </c:pt>
                <c:pt idx="46">
                  <c:v>44.20000035315752</c:v>
                </c:pt>
                <c:pt idx="47">
                  <c:v>75.500000268220901</c:v>
                </c:pt>
                <c:pt idx="48">
                  <c:v>93.799999915063381</c:v>
                </c:pt>
                <c:pt idx="49">
                  <c:v>91.80000051856041</c:v>
                </c:pt>
                <c:pt idx="50">
                  <c:v>88.200000114738941</c:v>
                </c:pt>
                <c:pt idx="51">
                  <c:v>128.10000032186508</c:v>
                </c:pt>
                <c:pt idx="52">
                  <c:v>60.200000181794167</c:v>
                </c:pt>
                <c:pt idx="53">
                  <c:v>131.40000030398369</c:v>
                </c:pt>
                <c:pt idx="54">
                  <c:v>90.900000184774399</c:v>
                </c:pt>
                <c:pt idx="55">
                  <c:v>-21.800000220537186</c:v>
                </c:pt>
                <c:pt idx="56">
                  <c:v>108.4000002592802</c:v>
                </c:pt>
                <c:pt idx="57">
                  <c:v>124.20000042766333</c:v>
                </c:pt>
                <c:pt idx="58">
                  <c:v>165.40000028908253</c:v>
                </c:pt>
                <c:pt idx="59">
                  <c:v>-18.099999986588955</c:v>
                </c:pt>
                <c:pt idx="60">
                  <c:v>137.09999993443489</c:v>
                </c:pt>
                <c:pt idx="61">
                  <c:v>26.100000366568565</c:v>
                </c:pt>
                <c:pt idx="62">
                  <c:v>121.79999984800816</c:v>
                </c:pt>
                <c:pt idx="63">
                  <c:v>131.30000047385693</c:v>
                </c:pt>
                <c:pt idx="64">
                  <c:v>128.80000006407499</c:v>
                </c:pt>
                <c:pt idx="65">
                  <c:v>162.60000038892031</c:v>
                </c:pt>
                <c:pt idx="66">
                  <c:v>71.600000374019146</c:v>
                </c:pt>
                <c:pt idx="67">
                  <c:v>148.30000046640635</c:v>
                </c:pt>
                <c:pt idx="68">
                  <c:v>140.20000025629997</c:v>
                </c:pt>
                <c:pt idx="69">
                  <c:v>112.80000023543835</c:v>
                </c:pt>
                <c:pt idx="70">
                  <c:v>67.800000309944153</c:v>
                </c:pt>
                <c:pt idx="71">
                  <c:v>102.700000628829</c:v>
                </c:pt>
                <c:pt idx="72">
                  <c:v>98.400000482797623</c:v>
                </c:pt>
                <c:pt idx="73">
                  <c:v>123.49999975413084</c:v>
                </c:pt>
                <c:pt idx="74">
                  <c:v>146.00000064820051</c:v>
                </c:pt>
                <c:pt idx="75">
                  <c:v>186.20000034570694</c:v>
                </c:pt>
                <c:pt idx="76">
                  <c:v>147.40000013262033</c:v>
                </c:pt>
                <c:pt idx="77">
                  <c:v>164.30000029504299</c:v>
                </c:pt>
                <c:pt idx="78">
                  <c:v>157.80000016093254</c:v>
                </c:pt>
                <c:pt idx="79">
                  <c:v>148.30000046640635</c:v>
                </c:pt>
                <c:pt idx="80">
                  <c:v>161.29999980330467</c:v>
                </c:pt>
                <c:pt idx="81">
                  <c:v>153.70000060647726</c:v>
                </c:pt>
                <c:pt idx="82">
                  <c:v>161.29999980330467</c:v>
                </c:pt>
                <c:pt idx="83">
                  <c:v>175.49999989569187</c:v>
                </c:pt>
                <c:pt idx="84">
                  <c:v>176.20000056922436</c:v>
                </c:pt>
                <c:pt idx="85">
                  <c:v>181.5999997779727</c:v>
                </c:pt>
                <c:pt idx="86">
                  <c:v>157.20000024884939</c:v>
                </c:pt>
                <c:pt idx="87">
                  <c:v>213.60000036656857</c:v>
                </c:pt>
                <c:pt idx="88">
                  <c:v>220.3999999910593</c:v>
                </c:pt>
                <c:pt idx="89">
                  <c:v>227.5000000372529</c:v>
                </c:pt>
                <c:pt idx="90">
                  <c:v>222.69999980926514</c:v>
                </c:pt>
                <c:pt idx="91">
                  <c:v>237.49999981373549</c:v>
                </c:pt>
                <c:pt idx="92">
                  <c:v>291.90000053495169</c:v>
                </c:pt>
                <c:pt idx="93">
                  <c:v>190.40000066161156</c:v>
                </c:pt>
                <c:pt idx="94">
                  <c:v>164.30000029504299</c:v>
                </c:pt>
                <c:pt idx="95">
                  <c:v>215.30000027269125</c:v>
                </c:pt>
                <c:pt idx="96">
                  <c:v>256.90000038594007</c:v>
                </c:pt>
                <c:pt idx="97">
                  <c:v>214.499999769032</c:v>
                </c:pt>
                <c:pt idx="98">
                  <c:v>240.10000005364418</c:v>
                </c:pt>
                <c:pt idx="99">
                  <c:v>256.90000038594007</c:v>
                </c:pt>
                <c:pt idx="100">
                  <c:v>285.30000057071447</c:v>
                </c:pt>
                <c:pt idx="101">
                  <c:v>273.00000004470348</c:v>
                </c:pt>
                <c:pt idx="102">
                  <c:v>265.49999974668026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069-451E-974D-281E9E563968}"/>
            </c:ext>
          </c:extLst>
        </c:ser>
        <c:ser>
          <c:idx val="1"/>
          <c:order val="1"/>
          <c:tx>
            <c:strRef>
              <c:f>'SVN-CV-33'!$V$8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069-451E-974D-281E9E563968}"/>
            </c:ext>
          </c:extLst>
        </c:ser>
        <c:ser>
          <c:idx val="2"/>
          <c:order val="2"/>
          <c:tx>
            <c:strRef>
              <c:f>'SVN-CV-33'!$W$8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069-451E-974D-281E9E563968}"/>
            </c:ext>
          </c:extLst>
        </c:ser>
        <c:axId val="502480896"/>
        <c:axId val="502483200"/>
      </c:scatterChart>
      <c:valAx>
        <c:axId val="5024808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483200"/>
        <c:crosses val="autoZero"/>
        <c:crossBetween val="midCat"/>
      </c:valAx>
      <c:valAx>
        <c:axId val="50248320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4808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50.241915219557114</c:v>
                </c:pt>
                <c:pt idx="2">
                  <c:v>70.735917423971586</c:v>
                </c:pt>
                <c:pt idx="3">
                  <c:v>28.388025807626647</c:v>
                </c:pt>
                <c:pt idx="4">
                  <c:v>23.407263590482646</c:v>
                </c:pt>
                <c:pt idx="5">
                  <c:v>43.999204493501402</c:v>
                </c:pt>
                <c:pt idx="6">
                  <c:v>63.855226875017358</c:v>
                </c:pt>
                <c:pt idx="7">
                  <c:v>54.835937374219732</c:v>
                </c:pt>
                <c:pt idx="8">
                  <c:v>60.466933244084146</c:v>
                </c:pt>
                <c:pt idx="9">
                  <c:v>59.481089487920684</c:v>
                </c:pt>
                <c:pt idx="10">
                  <c:v>49.483532721120817</c:v>
                </c:pt>
                <c:pt idx="11">
                  <c:v>57.859225688305521</c:v>
                </c:pt>
                <c:pt idx="12">
                  <c:v>64.755694697619901</c:v>
                </c:pt>
                <c:pt idx="13">
                  <c:v>55.127307198672753</c:v>
                </c:pt>
                <c:pt idx="14">
                  <c:v>67.612498797227531</c:v>
                </c:pt>
                <c:pt idx="15">
                  <c:v>70.973023295190828</c:v>
                </c:pt>
                <c:pt idx="16">
                  <c:v>61.593100227250382</c:v>
                </c:pt>
                <c:pt idx="17">
                  <c:v>93.754039943459802</c:v>
                </c:pt>
                <c:pt idx="18">
                  <c:v>113.98850823999996</c:v>
                </c:pt>
                <c:pt idx="19">
                  <c:v>119.88515328229082</c:v>
                </c:pt>
                <c:pt idx="20">
                  <c:v>108.77968561469037</c:v>
                </c:pt>
                <c:pt idx="21">
                  <c:v>89.171576239776812</c:v>
                </c:pt>
                <c:pt idx="22">
                  <c:v>98.625047544543435</c:v>
                </c:pt>
                <c:pt idx="23">
                  <c:v>95.862453429064146</c:v>
                </c:pt>
                <c:pt idx="24">
                  <c:v>116.64660302070278</c:v>
                </c:pt>
                <c:pt idx="25">
                  <c:v>107.63405598510104</c:v>
                </c:pt>
                <c:pt idx="26">
                  <c:v>129.10739712041482</c:v>
                </c:pt>
                <c:pt idx="27">
                  <c:v>116.17783762591772</c:v>
                </c:pt>
                <c:pt idx="28">
                  <c:v>143.53570993708556</c:v>
                </c:pt>
                <c:pt idx="29">
                  <c:v>178.74741975272551</c:v>
                </c:pt>
                <c:pt idx="30">
                  <c:v>187.00772717963616</c:v>
                </c:pt>
                <c:pt idx="31">
                  <c:v>205.33238909632877</c:v>
                </c:pt>
                <c:pt idx="32">
                  <c:v>300.79084105672524</c:v>
                </c:pt>
                <c:pt idx="33">
                  <c:v>217.78673054642482</c:v>
                </c:pt>
                <c:pt idx="34">
                  <c:v>218.30778722985383</c:v>
                </c:pt>
                <c:pt idx="35">
                  <c:v>241.42555797033194</c:v>
                </c:pt>
                <c:pt idx="36">
                  <c:v>243.60059527150474</c:v>
                </c:pt>
                <c:pt idx="37">
                  <c:v>283.05995824255831</c:v>
                </c:pt>
                <c:pt idx="38">
                  <c:v>283.05995824255831</c:v>
                </c:pt>
                <c:pt idx="39">
                  <c:v>268.81910284114144</c:v>
                </c:pt>
                <c:pt idx="40">
                  <c:v>316.28110929840915</c:v>
                </c:pt>
                <c:pt idx="41">
                  <c:v>306.29627816758295</c:v>
                </c:pt>
                <c:pt idx="42">
                  <c:v>301.84779272352864</c:v>
                </c:pt>
                <c:pt idx="43">
                  <c:v>306.87124333401545</c:v>
                </c:pt>
                <c:pt idx="44">
                  <c:v>305.89472031753303</c:v>
                </c:pt>
                <c:pt idx="45">
                  <c:v>359.03612621426862</c:v>
                </c:pt>
                <c:pt idx="46">
                  <c:v>334.29627581410722</c:v>
                </c:pt>
                <c:pt idx="47">
                  <c:v>342.52072931446969</c:v>
                </c:pt>
                <c:pt idx="48">
                  <c:v>359.81702289139753</c:v>
                </c:pt>
                <c:pt idx="49">
                  <c:v>357.85949765045132</c:v>
                </c:pt>
                <c:pt idx="50">
                  <c:v>361.69170574973492</c:v>
                </c:pt>
                <c:pt idx="51">
                  <c:v>383.17387704664947</c:v>
                </c:pt>
                <c:pt idx="52">
                  <c:v>357.02969063934302</c:v>
                </c:pt>
                <c:pt idx="53">
                  <c:v>395.39152755719948</c:v>
                </c:pt>
                <c:pt idx="54">
                  <c:v>379.43435532329278</c:v>
                </c:pt>
                <c:pt idx="55">
                  <c:v>107.63405598510104</c:v>
                </c:pt>
                <c:pt idx="56">
                  <c:v>393.45571545569936</c:v>
                </c:pt>
                <c:pt idx="57">
                  <c:v>403.24842227920806</c:v>
                </c:pt>
                <c:pt idx="58">
                  <c:v>424.86990960851972</c:v>
                </c:pt>
                <c:pt idx="59">
                  <c:v>365.95680070893775</c:v>
                </c:pt>
                <c:pt idx="60">
                  <c:v>417.22927746201901</c:v>
                </c:pt>
                <c:pt idx="61">
                  <c:v>387.18814548660902</c:v>
                </c:pt>
                <c:pt idx="62">
                  <c:v>433.71106735305278</c:v>
                </c:pt>
                <c:pt idx="63">
                  <c:v>454.50620467647718</c:v>
                </c:pt>
                <c:pt idx="64">
                  <c:v>511.66841802332965</c:v>
                </c:pt>
                <c:pt idx="65">
                  <c:v>536.60012123600575</c:v>
                </c:pt>
                <c:pt idx="66">
                  <c:v>514.04884013108642</c:v>
                </c:pt>
                <c:pt idx="67">
                  <c:v>553.71759961074974</c:v>
                </c:pt>
                <c:pt idx="68">
                  <c:v>564.59094043076107</c:v>
                </c:pt>
                <c:pt idx="69">
                  <c:v>561.23229595100986</c:v>
                </c:pt>
                <c:pt idx="70">
                  <c:v>550.77026064642951</c:v>
                </c:pt>
                <c:pt idx="71">
                  <c:v>571.11012956880631</c:v>
                </c:pt>
                <c:pt idx="72">
                  <c:v>573.58831930581061</c:v>
                </c:pt>
                <c:pt idx="73">
                  <c:v>591.5175567392871</c:v>
                </c:pt>
                <c:pt idx="74">
                  <c:v>604.6104532498772</c:v>
                </c:pt>
                <c:pt idx="75">
                  <c:v>629.24697861089771</c:v>
                </c:pt>
                <c:pt idx="76">
                  <c:v>619.70927053944831</c:v>
                </c:pt>
                <c:pt idx="77">
                  <c:v>630.22972007941917</c:v>
                </c:pt>
                <c:pt idx="78">
                  <c:v>628.74074944582162</c:v>
                </c:pt>
                <c:pt idx="79">
                  <c:v>626.87106335881867</c:v>
                </c:pt>
                <c:pt idx="80">
                  <c:v>633.8013331425143</c:v>
                </c:pt>
                <c:pt idx="81">
                  <c:v>633.28109096710352</c:v>
                </c:pt>
                <c:pt idx="82">
                  <c:v>633.8013331425143</c:v>
                </c:pt>
                <c:pt idx="83">
                  <c:v>684.2176918955189</c:v>
                </c:pt>
                <c:pt idx="84">
                  <c:v>723.57546266345162</c:v>
                </c:pt>
                <c:pt idx="85">
                  <c:v>738.83130002261862</c:v>
                </c:pt>
                <c:pt idx="86">
                  <c:v>750.21984112169787</c:v>
                </c:pt>
                <c:pt idx="87">
                  <c:v>782.62428414494082</c:v>
                </c:pt>
                <c:pt idx="88">
                  <c:v>829.55593539042809</c:v>
                </c:pt>
                <c:pt idx="89">
                  <c:v>836.18368197426275</c:v>
                </c:pt>
                <c:pt idx="90">
                  <c:v>867.15204541357627</c:v>
                </c:pt>
                <c:pt idx="91">
                  <c:v>881.34443316796455</c:v>
                </c:pt>
                <c:pt idx="92">
                  <c:v>918.55206727091888</c:v>
                </c:pt>
                <c:pt idx="93">
                  <c:v>884.57950472006451</c:v>
                </c:pt>
                <c:pt idx="94">
                  <c:v>876.83053098812866</c:v>
                </c:pt>
                <c:pt idx="95">
                  <c:v>907.18030735497541</c:v>
                </c:pt>
                <c:pt idx="96">
                  <c:v>925.4579299920897</c:v>
                </c:pt>
                <c:pt idx="97">
                  <c:v>914.17476437187418</c:v>
                </c:pt>
                <c:pt idx="98">
                  <c:v>931.54955849436465</c:v>
                </c:pt>
                <c:pt idx="99">
                  <c:v>925.4579299920897</c:v>
                </c:pt>
                <c:pt idx="100">
                  <c:v>968.00122434125331</c:v>
                </c:pt>
                <c:pt idx="101">
                  <c:v>963.04264182907161</c:v>
                </c:pt>
                <c:pt idx="102">
                  <c:v>961.25345762495738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D9E-4861-8C70-F06DC9729A1D}"/>
            </c:ext>
          </c:extLst>
        </c:ser>
        <c:ser>
          <c:idx val="1"/>
          <c:order val="1"/>
          <c:tx>
            <c:strRef>
              <c:f>'SVN-CV-33'!$V$8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D9E-4861-8C70-F06DC9729A1D}"/>
            </c:ext>
          </c:extLst>
        </c:ser>
        <c:ser>
          <c:idx val="2"/>
          <c:order val="2"/>
          <c:tx>
            <c:strRef>
              <c:f>'SVN-CV-33'!$W$8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'SVN-CV-33'!$B$9:$B$120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45855</c:v>
                </c:pt>
                <c:pt idx="2">
                  <c:v>45856</c:v>
                </c:pt>
                <c:pt idx="3">
                  <c:v>45856</c:v>
                </c:pt>
                <c:pt idx="4">
                  <c:v>45857</c:v>
                </c:pt>
                <c:pt idx="5">
                  <c:v>45859</c:v>
                </c:pt>
                <c:pt idx="6">
                  <c:v>45859</c:v>
                </c:pt>
                <c:pt idx="7">
                  <c:v>45860</c:v>
                </c:pt>
                <c:pt idx="8">
                  <c:v>45860</c:v>
                </c:pt>
                <c:pt idx="9">
                  <c:v>45861</c:v>
                </c:pt>
                <c:pt idx="10">
                  <c:v>45861</c:v>
                </c:pt>
                <c:pt idx="11">
                  <c:v>45862</c:v>
                </c:pt>
                <c:pt idx="12">
                  <c:v>45862</c:v>
                </c:pt>
                <c:pt idx="13">
                  <c:v>45863</c:v>
                </c:pt>
                <c:pt idx="14">
                  <c:v>45863</c:v>
                </c:pt>
                <c:pt idx="15">
                  <c:v>45864</c:v>
                </c:pt>
                <c:pt idx="16">
                  <c:v>45864</c:v>
                </c:pt>
                <c:pt idx="17">
                  <c:v>45866</c:v>
                </c:pt>
                <c:pt idx="18">
                  <c:v>45866</c:v>
                </c:pt>
                <c:pt idx="19">
                  <c:v>45867</c:v>
                </c:pt>
                <c:pt idx="20">
                  <c:v>45867</c:v>
                </c:pt>
                <c:pt idx="21">
                  <c:v>45868</c:v>
                </c:pt>
                <c:pt idx="22">
                  <c:v>45868</c:v>
                </c:pt>
                <c:pt idx="23">
                  <c:v>45869</c:v>
                </c:pt>
                <c:pt idx="24">
                  <c:v>45869</c:v>
                </c:pt>
                <c:pt idx="25">
                  <c:v>45870</c:v>
                </c:pt>
                <c:pt idx="26">
                  <c:v>45870</c:v>
                </c:pt>
                <c:pt idx="27">
                  <c:v>45871</c:v>
                </c:pt>
                <c:pt idx="28">
                  <c:v>45871</c:v>
                </c:pt>
                <c:pt idx="29">
                  <c:v>45873</c:v>
                </c:pt>
                <c:pt idx="30">
                  <c:v>45873</c:v>
                </c:pt>
                <c:pt idx="31">
                  <c:v>45874</c:v>
                </c:pt>
                <c:pt idx="32">
                  <c:v>45874</c:v>
                </c:pt>
                <c:pt idx="33">
                  <c:v>45875</c:v>
                </c:pt>
                <c:pt idx="34">
                  <c:v>45875</c:v>
                </c:pt>
                <c:pt idx="35">
                  <c:v>45876</c:v>
                </c:pt>
                <c:pt idx="36">
                  <c:v>45876</c:v>
                </c:pt>
                <c:pt idx="37">
                  <c:v>45877</c:v>
                </c:pt>
                <c:pt idx="38">
                  <c:v>45877</c:v>
                </c:pt>
                <c:pt idx="39">
                  <c:v>45878</c:v>
                </c:pt>
                <c:pt idx="40">
                  <c:v>45879</c:v>
                </c:pt>
                <c:pt idx="41">
                  <c:v>45880</c:v>
                </c:pt>
                <c:pt idx="42">
                  <c:v>45880</c:v>
                </c:pt>
                <c:pt idx="43">
                  <c:v>45881</c:v>
                </c:pt>
                <c:pt idx="44">
                  <c:v>45881</c:v>
                </c:pt>
                <c:pt idx="45">
                  <c:v>45882</c:v>
                </c:pt>
                <c:pt idx="46">
                  <c:v>45882</c:v>
                </c:pt>
                <c:pt idx="47">
                  <c:v>45883</c:v>
                </c:pt>
                <c:pt idx="48">
                  <c:v>45883</c:v>
                </c:pt>
                <c:pt idx="49">
                  <c:v>45884</c:v>
                </c:pt>
                <c:pt idx="50">
                  <c:v>45884</c:v>
                </c:pt>
                <c:pt idx="51">
                  <c:v>45885</c:v>
                </c:pt>
                <c:pt idx="52">
                  <c:v>45885</c:v>
                </c:pt>
                <c:pt idx="53">
                  <c:v>45887</c:v>
                </c:pt>
                <c:pt idx="54">
                  <c:v>45887</c:v>
                </c:pt>
                <c:pt idx="55">
                  <c:v>45888</c:v>
                </c:pt>
                <c:pt idx="56">
                  <c:v>45888</c:v>
                </c:pt>
                <c:pt idx="57">
                  <c:v>45889</c:v>
                </c:pt>
                <c:pt idx="58">
                  <c:v>45889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'SVN-CV-33'!$W$9:$W$122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D9E-4861-8C70-F06DC9729A1D}"/>
            </c:ext>
          </c:extLst>
        </c:ser>
        <c:axId val="502567296"/>
        <c:axId val="502569600"/>
      </c:scatterChart>
      <c:valAx>
        <c:axId val="5025672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569600"/>
        <c:crosses val="autoZero"/>
        <c:crossBetween val="midCat"/>
      </c:valAx>
      <c:valAx>
        <c:axId val="5025696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5672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'SVN-CV-34'!$H$9:$H$120</c:f>
              <c:numCache>
                <c:formatCode>0</c:formatCode>
                <c:ptCount val="112"/>
                <c:pt idx="0">
                  <c:v>0</c:v>
                </c:pt>
                <c:pt idx="1">
                  <c:v>-35.700000000005616</c:v>
                </c:pt>
                <c:pt idx="2">
                  <c:v>-18.39999999999975</c:v>
                </c:pt>
                <c:pt idx="3">
                  <c:v>-5.0999999999987722</c:v>
                </c:pt>
                <c:pt idx="4">
                  <c:v>-24.799999999999045</c:v>
                </c:pt>
                <c:pt idx="5">
                  <c:v>-45.600000000007412</c:v>
                </c:pt>
                <c:pt idx="6">
                  <c:v>-16.100000000008663</c:v>
                </c:pt>
                <c:pt idx="7">
                  <c:v>-30.100000000004457</c:v>
                </c:pt>
                <c:pt idx="8">
                  <c:v>-35.800000000008936</c:v>
                </c:pt>
                <c:pt idx="9">
                  <c:v>-10.699999999999932</c:v>
                </c:pt>
                <c:pt idx="10">
                  <c:v>-42.29999999999734</c:v>
                </c:pt>
                <c:pt idx="11">
                  <c:v>-64.700000000001978</c:v>
                </c:pt>
                <c:pt idx="12">
                  <c:v>-37.000000000006139</c:v>
                </c:pt>
                <c:pt idx="13">
                  <c:v>-37.000000000006139</c:v>
                </c:pt>
                <c:pt idx="14">
                  <c:v>-31.900000000007367</c:v>
                </c:pt>
                <c:pt idx="15">
                  <c:v>-32.399999999995543</c:v>
                </c:pt>
                <c:pt idx="16">
                  <c:v>-47.800000000009391</c:v>
                </c:pt>
                <c:pt idx="17">
                  <c:v>-45.299999999997453</c:v>
                </c:pt>
                <c:pt idx="18">
                  <c:v>-59.899999999998954</c:v>
                </c:pt>
                <c:pt idx="19">
                  <c:v>-45.000000000001705</c:v>
                </c:pt>
                <c:pt idx="20">
                  <c:v>-16.999999999995907</c:v>
                </c:pt>
                <c:pt idx="21">
                  <c:v>-52.000000000006708</c:v>
                </c:pt>
                <c:pt idx="22">
                  <c:v>-43.900000000007822</c:v>
                </c:pt>
                <c:pt idx="23">
                  <c:v>-76.300000000003365</c:v>
                </c:pt>
                <c:pt idx="24">
                  <c:v>-43.400000000005434</c:v>
                </c:pt>
                <c:pt idx="25">
                  <c:v>-67.499999999995453</c:v>
                </c:pt>
                <c:pt idx="26">
                  <c:v>-22.900000000007026</c:v>
                </c:pt>
                <c:pt idx="27">
                  <c:v>-64.599999999998658</c:v>
                </c:pt>
                <c:pt idx="28">
                  <c:v>-33.400000000000318</c:v>
                </c:pt>
                <c:pt idx="29">
                  <c:v>-40.599999999997749</c:v>
                </c:pt>
                <c:pt idx="30">
                  <c:v>-51.000000000001933</c:v>
                </c:pt>
                <c:pt idx="31">
                  <c:v>-56.300000000007344</c:v>
                </c:pt>
                <c:pt idx="32">
                  <c:v>-44.800000000009277</c:v>
                </c:pt>
                <c:pt idx="33">
                  <c:v>-38.499999999999091</c:v>
                </c:pt>
                <c:pt idx="34">
                  <c:v>-7.9999999999955662</c:v>
                </c:pt>
                <c:pt idx="35">
                  <c:v>-30.900000000002592</c:v>
                </c:pt>
                <c:pt idx="36">
                  <c:v>-6.0000000000002274</c:v>
                </c:pt>
                <c:pt idx="37">
                  <c:v>-34.999999999996589</c:v>
                </c:pt>
                <c:pt idx="38">
                  <c:v>-23.89999999999759</c:v>
                </c:pt>
                <c:pt idx="39">
                  <c:v>-21.100000000004115</c:v>
                </c:pt>
                <c:pt idx="40">
                  <c:v>-31.900000000007367</c:v>
                </c:pt>
                <c:pt idx="41">
                  <c:v>-33.000000000001251</c:v>
                </c:pt>
                <c:pt idx="42">
                  <c:v>-12.700000000009481</c:v>
                </c:pt>
                <c:pt idx="43">
                  <c:v>-29.899999999997817</c:v>
                </c:pt>
                <c:pt idx="44">
                  <c:v>-19.500000000007844</c:v>
                </c:pt>
                <c:pt idx="45">
                  <c:v>-29.700000000005389</c:v>
                </c:pt>
                <c:pt idx="46">
                  <c:v>-22.000000000005571</c:v>
                </c:pt>
                <c:pt idx="47">
                  <c:v>-27.900000000002478</c:v>
                </c:pt>
                <c:pt idx="48">
                  <c:v>-11.899999999997135</c:v>
                </c:pt>
                <c:pt idx="49">
                  <c:v>-30.699999999995953</c:v>
                </c:pt>
                <c:pt idx="50">
                  <c:v>-10.400000000004184</c:v>
                </c:pt>
                <c:pt idx="51">
                  <c:v>-30.500000000003524</c:v>
                </c:pt>
                <c:pt idx="52">
                  <c:v>-15.200000000007208</c:v>
                </c:pt>
                <c:pt idx="53">
                  <c:v>-16.300000000001091</c:v>
                </c:pt>
                <c:pt idx="54">
                  <c:v>-43.400000000005434</c:v>
                </c:pt>
                <c:pt idx="55">
                  <c:v>-15.799999999998704</c:v>
                </c:pt>
                <c:pt idx="56">
                  <c:v>-19.800000000003593</c:v>
                </c:pt>
                <c:pt idx="57">
                  <c:v>-32.399999999995543</c:v>
                </c:pt>
                <c:pt idx="58">
                  <c:v>-13.800000000003365</c:v>
                </c:pt>
                <c:pt idx="59">
                  <c:v>-61.099999999996157</c:v>
                </c:pt>
                <c:pt idx="60">
                  <c:v>-22.700000000000387</c:v>
                </c:pt>
                <c:pt idx="61">
                  <c:v>-26.800000000008595</c:v>
                </c:pt>
                <c:pt idx="62">
                  <c:v>-12.399999999999523</c:v>
                </c:pt>
                <c:pt idx="63">
                  <c:v>-10.300000000000864</c:v>
                </c:pt>
                <c:pt idx="64">
                  <c:v>-13.599999999996726</c:v>
                </c:pt>
                <c:pt idx="65">
                  <c:v>-19.599999999996953</c:v>
                </c:pt>
                <c:pt idx="66">
                  <c:v>-18.39999999999975</c:v>
                </c:pt>
                <c:pt idx="67">
                  <c:v>-21.900000000002251</c:v>
                </c:pt>
                <c:pt idx="68">
                  <c:v>-25.7000000000005</c:v>
                </c:pt>
                <c:pt idx="69">
                  <c:v>-60.200000000008913</c:v>
                </c:pt>
                <c:pt idx="70">
                  <c:v>-20.30000000000598</c:v>
                </c:pt>
                <c:pt idx="71">
                  <c:v>-58.599999999998431</c:v>
                </c:pt>
                <c:pt idx="72">
                  <c:v>-20.600000000001728</c:v>
                </c:pt>
                <c:pt idx="73">
                  <c:v>-55.09999999999593</c:v>
                </c:pt>
                <c:pt idx="74">
                  <c:v>-34.500000000008413</c:v>
                </c:pt>
                <c:pt idx="75">
                  <c:v>-45.90000000000316</c:v>
                </c:pt>
                <c:pt idx="76">
                  <c:v>-29.899999999997817</c:v>
                </c:pt>
                <c:pt idx="77">
                  <c:v>-33.600000000006958</c:v>
                </c:pt>
                <c:pt idx="78">
                  <c:v>-33.000000000001251</c:v>
                </c:pt>
                <c:pt idx="79">
                  <c:v>-28.400000000004866</c:v>
                </c:pt>
                <c:pt idx="80">
                  <c:v>-22.999999999996135</c:v>
                </c:pt>
                <c:pt idx="81">
                  <c:v>-21.100000000004115</c:v>
                </c:pt>
                <c:pt idx="82">
                  <c:v>-17.300000000005866</c:v>
                </c:pt>
                <c:pt idx="83">
                  <c:v>-33.10000000000457</c:v>
                </c:pt>
                <c:pt idx="84">
                  <c:v>-31.19999999999834</c:v>
                </c:pt>
                <c:pt idx="85">
                  <c:v>-28.700000000000614</c:v>
                </c:pt>
                <c:pt idx="86">
                  <c:v>-47.899999999998499</c:v>
                </c:pt>
                <c:pt idx="87">
                  <c:v>-42.699999999996407</c:v>
                </c:pt>
                <c:pt idx="88">
                  <c:v>-36.600000000007071</c:v>
                </c:pt>
                <c:pt idx="89">
                  <c:v>-26.700000000005275</c:v>
                </c:pt>
                <c:pt idx="90">
                  <c:v>-83.399999999997476</c:v>
                </c:pt>
                <c:pt idx="91">
                  <c:v>-39.799999999999613</c:v>
                </c:pt>
                <c:pt idx="92">
                  <c:v>-44.300000000006889</c:v>
                </c:pt>
                <c:pt idx="93">
                  <c:v>-79.300000000003479</c:v>
                </c:pt>
                <c:pt idx="94">
                  <c:v>-44.800000000009277</c:v>
                </c:pt>
                <c:pt idx="95">
                  <c:v>-89.799999999996771</c:v>
                </c:pt>
                <c:pt idx="96">
                  <c:v>-34.999999999996589</c:v>
                </c:pt>
                <c:pt idx="97">
                  <c:v>-90.500000000005798</c:v>
                </c:pt>
                <c:pt idx="98">
                  <c:v>-37.400000000005207</c:v>
                </c:pt>
                <c:pt idx="99">
                  <c:v>-34.999999999996589</c:v>
                </c:pt>
                <c:pt idx="100">
                  <c:v>-49.199999999999022</c:v>
                </c:pt>
                <c:pt idx="101">
                  <c:v>-40.199999999998681</c:v>
                </c:pt>
                <c:pt idx="102">
                  <c:v>-49.000000000006594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F2D-47BA-85D8-689AC0C2ADF3}"/>
            </c:ext>
          </c:extLst>
        </c:ser>
        <c:ser>
          <c:idx val="1"/>
          <c:order val="1"/>
          <c:tx>
            <c:strRef>
              <c:f>'SVN-CV-34'!$V$8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F2D-47BA-85D8-689AC0C2ADF3}"/>
            </c:ext>
          </c:extLst>
        </c:ser>
        <c:ser>
          <c:idx val="2"/>
          <c:order val="2"/>
          <c:tx>
            <c:strRef>
              <c:f>'SVN-CV-34'!$W$8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F2D-47BA-85D8-689AC0C2ADF3}"/>
            </c:ext>
          </c:extLst>
        </c:ser>
        <c:axId val="502838784"/>
        <c:axId val="502845440"/>
      </c:scatterChart>
      <c:valAx>
        <c:axId val="5028387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845440"/>
        <c:crosses val="autoZero"/>
        <c:crossBetween val="midCat"/>
      </c:valAx>
      <c:valAx>
        <c:axId val="502845440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8387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'SVN-CV-34'!$D$9:$D$187</c:f>
              <c:numCache>
                <c:formatCode>0</c:formatCode>
                <c:ptCount val="179"/>
                <c:pt idx="1">
                  <c:v>9.7999999998137355</c:v>
                </c:pt>
                <c:pt idx="2">
                  <c:v>6.9999999832361937</c:v>
                </c:pt>
                <c:pt idx="3">
                  <c:v>6.5000000176951289</c:v>
                </c:pt>
                <c:pt idx="4">
                  <c:v>21.100000012665987</c:v>
                </c:pt>
                <c:pt idx="5">
                  <c:v>21.899999992456287</c:v>
                </c:pt>
                <c:pt idx="6">
                  <c:v>26.8999999971129</c:v>
                </c:pt>
                <c:pt idx="7">
                  <c:v>29.299999994691461</c:v>
                </c:pt>
                <c:pt idx="8">
                  <c:v>25.90000000782311</c:v>
                </c:pt>
                <c:pt idx="9">
                  <c:v>25.3000000375323</c:v>
                </c:pt>
                <c:pt idx="10">
                  <c:v>23.900000029243529</c:v>
                </c:pt>
                <c:pt idx="11">
                  <c:v>30.900000012479722</c:v>
                </c:pt>
                <c:pt idx="12">
                  <c:v>32.000000006519258</c:v>
                </c:pt>
                <c:pt idx="13">
                  <c:v>32.000000006519258</c:v>
                </c:pt>
                <c:pt idx="14">
                  <c:v>41.399999987334013</c:v>
                </c:pt>
                <c:pt idx="15">
                  <c:v>37.000000011175871</c:v>
                </c:pt>
                <c:pt idx="16">
                  <c:v>62.29999999050051</c:v>
                </c:pt>
                <c:pt idx="17">
                  <c:v>68.299999984446913</c:v>
                </c:pt>
                <c:pt idx="18">
                  <c:v>70.500000030733645</c:v>
                </c:pt>
                <c:pt idx="19">
                  <c:v>74.200000031851232</c:v>
                </c:pt>
                <c:pt idx="20">
                  <c:v>77.700000023469329</c:v>
                </c:pt>
                <c:pt idx="21">
                  <c:v>85.100000025704503</c:v>
                </c:pt>
                <c:pt idx="22">
                  <c:v>88.199999998323619</c:v>
                </c:pt>
                <c:pt idx="23">
                  <c:v>97.799999988637865</c:v>
                </c:pt>
                <c:pt idx="24">
                  <c:v>96.699999994598329</c:v>
                </c:pt>
                <c:pt idx="25">
                  <c:v>112.8000000026077</c:v>
                </c:pt>
                <c:pt idx="26">
                  <c:v>106.29999998491257</c:v>
                </c:pt>
                <c:pt idx="27">
                  <c:v>120.60000002384186</c:v>
                </c:pt>
                <c:pt idx="28">
                  <c:v>162.40000003017485</c:v>
                </c:pt>
                <c:pt idx="29">
                  <c:v>173.10000001452863</c:v>
                </c:pt>
                <c:pt idx="30">
                  <c:v>198.00000003306195</c:v>
                </c:pt>
                <c:pt idx="31">
                  <c:v>226.69999999925494</c:v>
                </c:pt>
                <c:pt idx="32">
                  <c:v>231.39999998966232</c:v>
                </c:pt>
                <c:pt idx="33">
                  <c:v>235.90000002877787</c:v>
                </c:pt>
                <c:pt idx="34">
                  <c:v>258.60000000102445</c:v>
                </c:pt>
                <c:pt idx="35">
                  <c:v>267.80000003054738</c:v>
                </c:pt>
                <c:pt idx="36">
                  <c:v>287.69999998621643</c:v>
                </c:pt>
                <c:pt idx="37">
                  <c:v>299.10000000381842</c:v>
                </c:pt>
                <c:pt idx="38">
                  <c:v>291.30000004079193</c:v>
                </c:pt>
                <c:pt idx="39">
                  <c:v>340.30000003986061</c:v>
                </c:pt>
                <c:pt idx="40">
                  <c:v>346.00000001955777</c:v>
                </c:pt>
                <c:pt idx="41">
                  <c:v>348.8999999826774</c:v>
                </c:pt>
                <c:pt idx="42">
                  <c:v>356.90000001341105</c:v>
                </c:pt>
                <c:pt idx="43">
                  <c:v>358.89999999199063</c:v>
                </c:pt>
                <c:pt idx="44">
                  <c:v>382.09999998798594</c:v>
                </c:pt>
                <c:pt idx="45">
                  <c:v>380.79999998444691</c:v>
                </c:pt>
                <c:pt idx="46">
                  <c:v>386.70000003185123</c:v>
                </c:pt>
                <c:pt idx="47">
                  <c:v>391.30000001750886</c:v>
                </c:pt>
                <c:pt idx="48">
                  <c:v>397.90000003995374</c:v>
                </c:pt>
                <c:pt idx="49">
                  <c:v>401.00000001257285</c:v>
                </c:pt>
                <c:pt idx="50">
                  <c:v>411.3999999826774</c:v>
                </c:pt>
                <c:pt idx="51">
                  <c:v>407.30000002076849</c:v>
                </c:pt>
                <c:pt idx="52">
                  <c:v>425.19999999785796</c:v>
                </c:pt>
                <c:pt idx="53">
                  <c:v>423.60000003827736</c:v>
                </c:pt>
                <c:pt idx="54">
                  <c:v>96.699999994598329</c:v>
                </c:pt>
                <c:pt idx="55">
                  <c:v>432.20000003930181</c:v>
                </c:pt>
                <c:pt idx="56">
                  <c:v>436.30000000121072</c:v>
                </c:pt>
                <c:pt idx="57">
                  <c:v>443.29999998444691</c:v>
                </c:pt>
                <c:pt idx="58">
                  <c:v>436.19999999646097</c:v>
                </c:pt>
                <c:pt idx="59">
                  <c:v>429.50000002747402</c:v>
                </c:pt>
                <c:pt idx="60">
                  <c:v>447.50000000931323</c:v>
                </c:pt>
                <c:pt idx="61">
                  <c:v>446.90000003902242</c:v>
                </c:pt>
                <c:pt idx="62">
                  <c:v>483.7000000406988</c:v>
                </c:pt>
                <c:pt idx="63">
                  <c:v>502.39999999757856</c:v>
                </c:pt>
                <c:pt idx="64">
                  <c:v>577.1999999997206</c:v>
                </c:pt>
                <c:pt idx="65">
                  <c:v>593.60000002197921</c:v>
                </c:pt>
                <c:pt idx="66">
                  <c:v>604.90000003483146</c:v>
                </c:pt>
                <c:pt idx="67">
                  <c:v>624.00000001071021</c:v>
                </c:pt>
                <c:pt idx="68">
                  <c:v>639.49999999022111</c:v>
                </c:pt>
                <c:pt idx="69">
                  <c:v>643.80000001983717</c:v>
                </c:pt>
                <c:pt idx="70">
                  <c:v>651.00000001257285</c:v>
                </c:pt>
                <c:pt idx="71">
                  <c:v>661.10000002663583</c:v>
                </c:pt>
                <c:pt idx="72">
                  <c:v>667.90000000037253</c:v>
                </c:pt>
                <c:pt idx="73">
                  <c:v>678.0000000144355</c:v>
                </c:pt>
                <c:pt idx="74">
                  <c:v>690.00000000232831</c:v>
                </c:pt>
                <c:pt idx="75">
                  <c:v>696.50000002002344</c:v>
                </c:pt>
                <c:pt idx="76">
                  <c:v>709.1999999829568</c:v>
                </c:pt>
                <c:pt idx="77">
                  <c:v>713.09999999357387</c:v>
                </c:pt>
                <c:pt idx="78">
                  <c:v>714.3999999971129</c:v>
                </c:pt>
                <c:pt idx="79">
                  <c:v>717.60000003268942</c:v>
                </c:pt>
                <c:pt idx="80">
                  <c:v>720.49999999580905</c:v>
                </c:pt>
                <c:pt idx="81">
                  <c:v>722.79999998863786</c:v>
                </c:pt>
                <c:pt idx="82">
                  <c:v>763.60000000568107</c:v>
                </c:pt>
                <c:pt idx="83">
                  <c:v>782.79999998630956</c:v>
                </c:pt>
                <c:pt idx="84">
                  <c:v>833.80000002216548</c:v>
                </c:pt>
                <c:pt idx="85">
                  <c:v>848.40000001713634</c:v>
                </c:pt>
                <c:pt idx="86">
                  <c:v>874.60000003920868</c:v>
                </c:pt>
                <c:pt idx="87">
                  <c:v>889.59999999497086</c:v>
                </c:pt>
                <c:pt idx="88">
                  <c:v>947.50000000931323</c:v>
                </c:pt>
                <c:pt idx="89">
                  <c:v>953.19999998901039</c:v>
                </c:pt>
                <c:pt idx="90">
                  <c:v>989.50000002514571</c:v>
                </c:pt>
                <c:pt idx="91">
                  <c:v>1008.7000000057742</c:v>
                </c:pt>
                <c:pt idx="92">
                  <c:v>1029.500000004191</c:v>
                </c:pt>
                <c:pt idx="93">
                  <c:v>1025.8000000030734</c:v>
                </c:pt>
                <c:pt idx="94">
                  <c:v>1035.1999999838881</c:v>
                </c:pt>
                <c:pt idx="95">
                  <c:v>1046.6000000014901</c:v>
                </c:pt>
                <c:pt idx="96">
                  <c:v>1054.3000000179745</c:v>
                </c:pt>
                <c:pt idx="97">
                  <c:v>1058.7999999988824</c:v>
                </c:pt>
                <c:pt idx="98">
                  <c:v>1070.4000000259839</c:v>
                </c:pt>
                <c:pt idx="99">
                  <c:v>1054.3000000179745</c:v>
                </c:pt>
                <c:pt idx="100">
                  <c:v>1093.6000000219792</c:v>
                </c:pt>
                <c:pt idx="101">
                  <c:v>1095.8000000100583</c:v>
                </c:pt>
                <c:pt idx="102">
                  <c:v>1098.3000000123866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A30-4C97-BE90-E6B390A66442}"/>
            </c:ext>
          </c:extLst>
        </c:ser>
        <c:ser>
          <c:idx val="1"/>
          <c:order val="1"/>
          <c:tx>
            <c:strRef>
              <c:f>'SVN-CV-34'!$V$8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A30-4C97-BE90-E6B390A66442}"/>
            </c:ext>
          </c:extLst>
        </c:ser>
        <c:ser>
          <c:idx val="2"/>
          <c:order val="2"/>
          <c:tx>
            <c:strRef>
              <c:f>'SVN-CV-34'!$W$8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A30-4C97-BE90-E6B390A66442}"/>
            </c:ext>
          </c:extLst>
        </c:ser>
        <c:axId val="502888320"/>
        <c:axId val="502907264"/>
      </c:scatterChart>
      <c:valAx>
        <c:axId val="5028883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907264"/>
        <c:crosses val="autoZero"/>
        <c:crossBetween val="midCat"/>
      </c:valAx>
      <c:valAx>
        <c:axId val="50290726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8883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'SVN-CV-34'!$F$9:$F$120</c:f>
              <c:numCache>
                <c:formatCode>0</c:formatCode>
                <c:ptCount val="112"/>
                <c:pt idx="1">
                  <c:v>1.9999993965029716</c:v>
                </c:pt>
                <c:pt idx="2">
                  <c:v>-47.00000025331974</c:v>
                </c:pt>
                <c:pt idx="3">
                  <c:v>-60.99999975413084</c:v>
                </c:pt>
                <c:pt idx="4">
                  <c:v>-26.000000536441803</c:v>
                </c:pt>
                <c:pt idx="5">
                  <c:v>-69.000000134110451</c:v>
                </c:pt>
                <c:pt idx="6">
                  <c:v>-24.000000208616257</c:v>
                </c:pt>
                <c:pt idx="7">
                  <c:v>-36.000000312924385</c:v>
                </c:pt>
                <c:pt idx="8">
                  <c:v>-26.999999769032001</c:v>
                </c:pt>
                <c:pt idx="9">
                  <c:v>-43.200000189244747</c:v>
                </c:pt>
                <c:pt idx="10">
                  <c:v>-70.400000549852848</c:v>
                </c:pt>
                <c:pt idx="11">
                  <c:v>-50.999999977648258</c:v>
                </c:pt>
                <c:pt idx="12">
                  <c:v>-63.599999994039536</c:v>
                </c:pt>
                <c:pt idx="13">
                  <c:v>-63.599999994039536</c:v>
                </c:pt>
                <c:pt idx="14">
                  <c:v>-7.799999788403511</c:v>
                </c:pt>
                <c:pt idx="15">
                  <c:v>-69.6000000461936</c:v>
                </c:pt>
                <c:pt idx="16">
                  <c:v>-28.500000014901161</c:v>
                </c:pt>
                <c:pt idx="17">
                  <c:v>4.3999999761581421</c:v>
                </c:pt>
                <c:pt idx="18">
                  <c:v>-4.6000005677342415</c:v>
                </c:pt>
                <c:pt idx="19">
                  <c:v>-37.899999879300594</c:v>
                </c:pt>
                <c:pt idx="20">
                  <c:v>-23.800000548362732</c:v>
                </c:pt>
                <c:pt idx="21">
                  <c:v>-29.000000096857548</c:v>
                </c:pt>
                <c:pt idx="22">
                  <c:v>-43.700000271201134</c:v>
                </c:pt>
                <c:pt idx="23">
                  <c:v>-37.70000021904707</c:v>
                </c:pt>
                <c:pt idx="24">
                  <c:v>-79.099999740719795</c:v>
                </c:pt>
                <c:pt idx="25">
                  <c:v>-2.1000001579523087</c:v>
                </c:pt>
                <c:pt idx="26">
                  <c:v>-95.800000242888927</c:v>
                </c:pt>
                <c:pt idx="27">
                  <c:v>-21.499999798834324</c:v>
                </c:pt>
                <c:pt idx="28">
                  <c:v>-5.9000002220273018</c:v>
                </c:pt>
                <c:pt idx="29">
                  <c:v>6.0999998822808266</c:v>
                </c:pt>
                <c:pt idx="30">
                  <c:v>-26.999999769032001</c:v>
                </c:pt>
                <c:pt idx="31">
                  <c:v>129.4999998062849</c:v>
                </c:pt>
                <c:pt idx="32">
                  <c:v>-41.500000283122063</c:v>
                </c:pt>
                <c:pt idx="33">
                  <c:v>-14.399999752640724</c:v>
                </c:pt>
                <c:pt idx="34">
                  <c:v>13.60000018030405</c:v>
                </c:pt>
                <c:pt idx="35">
                  <c:v>18.000000156462193</c:v>
                </c:pt>
                <c:pt idx="36">
                  <c:v>39.900000207126141</c:v>
                </c:pt>
                <c:pt idx="37">
                  <c:v>64.199999906122684</c:v>
                </c:pt>
                <c:pt idx="38">
                  <c:v>-176.90000031143427</c:v>
                </c:pt>
                <c:pt idx="39">
                  <c:v>61.599999666213989</c:v>
                </c:pt>
                <c:pt idx="40">
                  <c:v>0.40000025182962418</c:v>
                </c:pt>
                <c:pt idx="41">
                  <c:v>-42.600000277161598</c:v>
                </c:pt>
                <c:pt idx="42">
                  <c:v>-35.600000061094761</c:v>
                </c:pt>
                <c:pt idx="43">
                  <c:v>-90.599999763071537</c:v>
                </c:pt>
                <c:pt idx="44">
                  <c:v>67.799999378621578</c:v>
                </c:pt>
                <c:pt idx="45">
                  <c:v>-21.300000138580799</c:v>
                </c:pt>
                <c:pt idx="46">
                  <c:v>33.699999563395977</c:v>
                </c:pt>
                <c:pt idx="47">
                  <c:v>15.800000168383121</c:v>
                </c:pt>
                <c:pt idx="48">
                  <c:v>39.499999955296516</c:v>
                </c:pt>
                <c:pt idx="49">
                  <c:v>28.400000184774399</c:v>
                </c:pt>
                <c:pt idx="50">
                  <c:v>75.100000016391277</c:v>
                </c:pt>
                <c:pt idx="51">
                  <c:v>2.9999995604157448</c:v>
                </c:pt>
                <c:pt idx="52">
                  <c:v>74.099999852478504</c:v>
                </c:pt>
                <c:pt idx="53">
                  <c:v>27.400000020861626</c:v>
                </c:pt>
                <c:pt idx="54">
                  <c:v>-79.099999740719795</c:v>
                </c:pt>
                <c:pt idx="55">
                  <c:v>36.999999545514584</c:v>
                </c:pt>
                <c:pt idx="56">
                  <c:v>52.699999883770943</c:v>
                </c:pt>
                <c:pt idx="57">
                  <c:v>103.09999994933605</c:v>
                </c:pt>
                <c:pt idx="58">
                  <c:v>26.200000196695328</c:v>
                </c:pt>
                <c:pt idx="59">
                  <c:v>-60.99999975413084</c:v>
                </c:pt>
                <c:pt idx="60">
                  <c:v>61.300000175833702</c:v>
                </c:pt>
                <c:pt idx="61">
                  <c:v>-49.600000493228436</c:v>
                </c:pt>
                <c:pt idx="62">
                  <c:v>67.199999466538429</c:v>
                </c:pt>
                <c:pt idx="63">
                  <c:v>67.699999548494816</c:v>
                </c:pt>
                <c:pt idx="64">
                  <c:v>41.600000113248825</c:v>
                </c:pt>
                <c:pt idx="65">
                  <c:v>85.500000044703484</c:v>
                </c:pt>
                <c:pt idx="66">
                  <c:v>16.900000162422657</c:v>
                </c:pt>
                <c:pt idx="67">
                  <c:v>84.799999371170998</c:v>
                </c:pt>
                <c:pt idx="68">
                  <c:v>66.399999894201756</c:v>
                </c:pt>
                <c:pt idx="69">
                  <c:v>49.099999479949474</c:v>
                </c:pt>
                <c:pt idx="70">
                  <c:v>8.999999612569809</c:v>
                </c:pt>
                <c:pt idx="71">
                  <c:v>40.29999952763319</c:v>
                </c:pt>
                <c:pt idx="72">
                  <c:v>26.399999856948853</c:v>
                </c:pt>
                <c:pt idx="73">
                  <c:v>57.500000111758709</c:v>
                </c:pt>
                <c:pt idx="74">
                  <c:v>80.199999734759331</c:v>
                </c:pt>
                <c:pt idx="75">
                  <c:v>87.700000032782555</c:v>
                </c:pt>
                <c:pt idx="76">
                  <c:v>84.400000050663948</c:v>
                </c:pt>
                <c:pt idx="77">
                  <c:v>87.600000202655792</c:v>
                </c:pt>
                <c:pt idx="78">
                  <c:v>87.000000290572643</c:v>
                </c:pt>
                <c:pt idx="79">
                  <c:v>86.699999868869781</c:v>
                </c:pt>
                <c:pt idx="80">
                  <c:v>93.999999575316906</c:v>
                </c:pt>
                <c:pt idx="81">
                  <c:v>82.599999383091927</c:v>
                </c:pt>
                <c:pt idx="82">
                  <c:v>137.09999993443489</c:v>
                </c:pt>
                <c:pt idx="83">
                  <c:v>111.29999998956919</c:v>
                </c:pt>
                <c:pt idx="84">
                  <c:v>122.70000018179417</c:v>
                </c:pt>
                <c:pt idx="85">
                  <c:v>100.39999987930059</c:v>
                </c:pt>
                <c:pt idx="86">
                  <c:v>93.700000084936619</c:v>
                </c:pt>
                <c:pt idx="87">
                  <c:v>133.89999978244305</c:v>
                </c:pt>
                <c:pt idx="88">
                  <c:v>149.50000029057264</c:v>
                </c:pt>
                <c:pt idx="89">
                  <c:v>157.30000007897615</c:v>
                </c:pt>
                <c:pt idx="90">
                  <c:v>143.29999964684248</c:v>
                </c:pt>
                <c:pt idx="91">
                  <c:v>179.80000004172325</c:v>
                </c:pt>
                <c:pt idx="92">
                  <c:v>220.1999993994832</c:v>
                </c:pt>
                <c:pt idx="93">
                  <c:v>104.19999994337559</c:v>
                </c:pt>
                <c:pt idx="94">
                  <c:v>111.70000024139881</c:v>
                </c:pt>
                <c:pt idx="95">
                  <c:v>131.69999979436398</c:v>
                </c:pt>
                <c:pt idx="96">
                  <c:v>178.60000021755695</c:v>
                </c:pt>
                <c:pt idx="97">
                  <c:v>155.60000017285347</c:v>
                </c:pt>
                <c:pt idx="98">
                  <c:v>165.69999977946281</c:v>
                </c:pt>
                <c:pt idx="99">
                  <c:v>178.60000021755695</c:v>
                </c:pt>
                <c:pt idx="100">
                  <c:v>196.49999961256981</c:v>
                </c:pt>
                <c:pt idx="101">
                  <c:v>196.9999996945262</c:v>
                </c:pt>
                <c:pt idx="102">
                  <c:v>203.90000008046627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565-48E1-AE64-870BCBD213BF}"/>
            </c:ext>
          </c:extLst>
        </c:ser>
        <c:ser>
          <c:idx val="1"/>
          <c:order val="1"/>
          <c:tx>
            <c:strRef>
              <c:f>'SVN-CV-34'!$V$8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565-48E1-AE64-870BCBD213BF}"/>
            </c:ext>
          </c:extLst>
        </c:ser>
        <c:ser>
          <c:idx val="2"/>
          <c:order val="2"/>
          <c:tx>
            <c:strRef>
              <c:f>'SVN-CV-34'!$W$8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565-48E1-AE64-870BCBD213BF}"/>
            </c:ext>
          </c:extLst>
        </c:ser>
        <c:axId val="502966528"/>
        <c:axId val="503055104"/>
      </c:scatterChart>
      <c:valAx>
        <c:axId val="5029665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055104"/>
        <c:crosses val="autoZero"/>
        <c:crossBetween val="midCat"/>
      </c:valAx>
      <c:valAx>
        <c:axId val="50305510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96652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37.074654382512627</c:v>
                </c:pt>
                <c:pt idx="2">
                  <c:v>50.956452227145419</c:v>
                </c:pt>
                <c:pt idx="3">
                  <c:v>61.556965245486126</c:v>
                </c:pt>
                <c:pt idx="4">
                  <c:v>41.668333641140862</c:v>
                </c:pt>
                <c:pt idx="5">
                  <c:v>85.556823329162384</c:v>
                </c:pt>
                <c:pt idx="6">
                  <c:v>39.481894709582178</c:v>
                </c:pt>
                <c:pt idx="7">
                  <c:v>55.321786144517638</c:v>
                </c:pt>
                <c:pt idx="8">
                  <c:v>51.782719008696375</c:v>
                </c:pt>
                <c:pt idx="9">
                  <c:v>51.193945132699817</c:v>
                </c:pt>
                <c:pt idx="10">
                  <c:v>85.537477627159987</c:v>
                </c:pt>
                <c:pt idx="11">
                  <c:v>87.988067364226296</c:v>
                </c:pt>
                <c:pt idx="12">
                  <c:v>80.236899240059842</c:v>
                </c:pt>
                <c:pt idx="13">
                  <c:v>80.236899240059842</c:v>
                </c:pt>
                <c:pt idx="14">
                  <c:v>52.843258753135402</c:v>
                </c:pt>
                <c:pt idx="15">
                  <c:v>85.222766953771654</c:v>
                </c:pt>
                <c:pt idx="16">
                  <c:v>83.536698520270889</c:v>
                </c:pt>
                <c:pt idx="17">
                  <c:v>82.075209397633643</c:v>
                </c:pt>
                <c:pt idx="18">
                  <c:v>92.625158620951751</c:v>
                </c:pt>
                <c:pt idx="19">
                  <c:v>94.694508793160026</c:v>
                </c:pt>
                <c:pt idx="20">
                  <c:v>83.022467017964843</c:v>
                </c:pt>
                <c:pt idx="21">
                  <c:v>103.86053153144047</c:v>
                </c:pt>
                <c:pt idx="22">
                  <c:v>107.77819827501271</c:v>
                </c:pt>
                <c:pt idx="23">
                  <c:v>129.64497681859575</c:v>
                </c:pt>
                <c:pt idx="24">
                  <c:v>132.25452717369512</c:v>
                </c:pt>
                <c:pt idx="25">
                  <c:v>131.47052902172061</c:v>
                </c:pt>
                <c:pt idx="26">
                  <c:v>144.91977105740352</c:v>
                </c:pt>
                <c:pt idx="27">
                  <c:v>138.49104663154353</c:v>
                </c:pt>
                <c:pt idx="28">
                  <c:v>165.90397828991544</c:v>
                </c:pt>
                <c:pt idx="29">
                  <c:v>177.90216413409215</c:v>
                </c:pt>
                <c:pt idx="30">
                  <c:v>206.23772690907077</c:v>
                </c:pt>
                <c:pt idx="31">
                  <c:v>267.08206594507766</c:v>
                </c:pt>
                <c:pt idx="32">
                  <c:v>239.32248122296343</c:v>
                </c:pt>
                <c:pt idx="33">
                  <c:v>239.4544215637986</c:v>
                </c:pt>
                <c:pt idx="34">
                  <c:v>259.08091401227153</c:v>
                </c:pt>
                <c:pt idx="35">
                  <c:v>270.17707160674087</c:v>
                </c:pt>
                <c:pt idx="36">
                  <c:v>290.51557618929422</c:v>
                </c:pt>
                <c:pt idx="37">
                  <c:v>307.90818435083878</c:v>
                </c:pt>
                <c:pt idx="38">
                  <c:v>341.64383520554077</c:v>
                </c:pt>
                <c:pt idx="39">
                  <c:v>346.47346216702783</c:v>
                </c:pt>
                <c:pt idx="40">
                  <c:v>347.46765319053213</c:v>
                </c:pt>
                <c:pt idx="41">
                  <c:v>353.03678280248158</c:v>
                </c:pt>
                <c:pt idx="42">
                  <c:v>358.89589021598312</c:v>
                </c:pt>
                <c:pt idx="43">
                  <c:v>371.36448396598092</c:v>
                </c:pt>
                <c:pt idx="44">
                  <c:v>388.55823232375383</c:v>
                </c:pt>
                <c:pt idx="45">
                  <c:v>382.54989216317733</c:v>
                </c:pt>
                <c:pt idx="46">
                  <c:v>388.78860579395439</c:v>
                </c:pt>
                <c:pt idx="47">
                  <c:v>392.61143643432433</c:v>
                </c:pt>
                <c:pt idx="48">
                  <c:v>400.03283618756041</c:v>
                </c:pt>
                <c:pt idx="49">
                  <c:v>403.17496204573314</c:v>
                </c:pt>
                <c:pt idx="50">
                  <c:v>418.32777816947447</c:v>
                </c:pt>
                <c:pt idx="51">
                  <c:v>408.45139247440534</c:v>
                </c:pt>
                <c:pt idx="52">
                  <c:v>431.87601227240663</c:v>
                </c:pt>
                <c:pt idx="53">
                  <c:v>424.79808148527673</c:v>
                </c:pt>
                <c:pt idx="54">
                  <c:v>132.25452717369512</c:v>
                </c:pt>
                <c:pt idx="55">
                  <c:v>434.06851993704925</c:v>
                </c:pt>
                <c:pt idx="56">
                  <c:v>439.9170603520692</c:v>
                </c:pt>
                <c:pt idx="57">
                  <c:v>456.28309192404163</c:v>
                </c:pt>
                <c:pt idx="58">
                  <c:v>437.20397986205415</c:v>
                </c:pt>
                <c:pt idx="59">
                  <c:v>438.09183967931159</c:v>
                </c:pt>
                <c:pt idx="60">
                  <c:v>452.24907963410226</c:v>
                </c:pt>
                <c:pt idx="61">
                  <c:v>450.44201633929197</c:v>
                </c:pt>
                <c:pt idx="62">
                  <c:v>488.50311152302271</c:v>
                </c:pt>
                <c:pt idx="63">
                  <c:v>507.04550085414735</c:v>
                </c:pt>
                <c:pt idx="64">
                  <c:v>578.85694261112531</c:v>
                </c:pt>
                <c:pt idx="65">
                  <c:v>600.0461399207046</c:v>
                </c:pt>
                <c:pt idx="66">
                  <c:v>605.41570845793967</c:v>
                </c:pt>
                <c:pt idx="67">
                  <c:v>630.11637806576414</c:v>
                </c:pt>
                <c:pt idx="68">
                  <c:v>643.45139674527309</c:v>
                </c:pt>
                <c:pt idx="69">
                  <c:v>648.46996073409173</c:v>
                </c:pt>
                <c:pt idx="70">
                  <c:v>651.37860727030045</c:v>
                </c:pt>
                <c:pt idx="71">
                  <c:v>664.91447570130765</c:v>
                </c:pt>
                <c:pt idx="72">
                  <c:v>668.73891018314805</c:v>
                </c:pt>
                <c:pt idx="73">
                  <c:v>682.66116048331503</c:v>
                </c:pt>
                <c:pt idx="74">
                  <c:v>695.50146654099092</c:v>
                </c:pt>
                <c:pt idx="75">
                  <c:v>703.49864963171251</c:v>
                </c:pt>
                <c:pt idx="76">
                  <c:v>714.83005671584476</c:v>
                </c:pt>
                <c:pt idx="77">
                  <c:v>719.2456673670971</c:v>
                </c:pt>
                <c:pt idx="78">
                  <c:v>720.43414691867201</c:v>
                </c:pt>
                <c:pt idx="79">
                  <c:v>723.3762575756673</c:v>
                </c:pt>
                <c:pt idx="80">
                  <c:v>726.96990990970198</c:v>
                </c:pt>
                <c:pt idx="81">
                  <c:v>727.81028426483635</c:v>
                </c:pt>
                <c:pt idx="82">
                  <c:v>776.00300256551736</c:v>
                </c:pt>
                <c:pt idx="83">
                  <c:v>791.36536440271686</c:v>
                </c:pt>
                <c:pt idx="84">
                  <c:v>843.35708337665335</c:v>
                </c:pt>
                <c:pt idx="85">
                  <c:v>854.80197122189679</c:v>
                </c:pt>
                <c:pt idx="86">
                  <c:v>880.90820184880829</c:v>
                </c:pt>
                <c:pt idx="87">
                  <c:v>900.6334770220293</c:v>
                </c:pt>
                <c:pt idx="88">
                  <c:v>959.9198196227278</c:v>
                </c:pt>
                <c:pt idx="89">
                  <c:v>966.460770028404</c:v>
                </c:pt>
                <c:pt idx="90">
                  <c:v>1003.2949217197045</c:v>
                </c:pt>
                <c:pt idx="91">
                  <c:v>1025.3720154298403</c:v>
                </c:pt>
                <c:pt idx="92">
                  <c:v>1053.7175996177355</c:v>
                </c:pt>
                <c:pt idx="93">
                  <c:v>1034.1236724853104</c:v>
                </c:pt>
                <c:pt idx="94">
                  <c:v>1042.1722362549153</c:v>
                </c:pt>
                <c:pt idx="95">
                  <c:v>1058.6692070467309</c:v>
                </c:pt>
                <c:pt idx="96">
                  <c:v>1069.8931956581519</c:v>
                </c:pt>
                <c:pt idx="97">
                  <c:v>1073.9921089334998</c:v>
                </c:pt>
                <c:pt idx="98">
                  <c:v>1083.7949114027713</c:v>
                </c:pt>
                <c:pt idx="99">
                  <c:v>1069.8931956581519</c:v>
                </c:pt>
                <c:pt idx="100">
                  <c:v>1112.2022522436343</c:v>
                </c:pt>
                <c:pt idx="101">
                  <c:v>1114.0927609053417</c:v>
                </c:pt>
                <c:pt idx="102">
                  <c:v>1118.1409124345748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830-49A1-88A7-A263F20D9863}"/>
            </c:ext>
          </c:extLst>
        </c:ser>
        <c:ser>
          <c:idx val="1"/>
          <c:order val="1"/>
          <c:tx>
            <c:strRef>
              <c:f>'SVN-CV-34'!$V$8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830-49A1-88A7-A263F20D9863}"/>
            </c:ext>
          </c:extLst>
        </c:ser>
        <c:ser>
          <c:idx val="2"/>
          <c:order val="2"/>
          <c:tx>
            <c:strRef>
              <c:f>'SVN-CV-34'!$W$8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'SVN-CV-34'!$B$9:$B$120</c:f>
              <c:numCache>
                <c:formatCode>dd/mm/yyyy</c:formatCode>
                <c:ptCount val="112"/>
                <c:pt idx="0">
                  <c:v>45855</c:v>
                </c:pt>
                <c:pt idx="1">
                  <c:v>45856</c:v>
                </c:pt>
                <c:pt idx="2">
                  <c:v>45856</c:v>
                </c:pt>
                <c:pt idx="3">
                  <c:v>45857</c:v>
                </c:pt>
                <c:pt idx="4">
                  <c:v>45859</c:v>
                </c:pt>
                <c:pt idx="5">
                  <c:v>45859</c:v>
                </c:pt>
                <c:pt idx="6">
                  <c:v>45860</c:v>
                </c:pt>
                <c:pt idx="7">
                  <c:v>45860</c:v>
                </c:pt>
                <c:pt idx="8">
                  <c:v>45861</c:v>
                </c:pt>
                <c:pt idx="9">
                  <c:v>45861</c:v>
                </c:pt>
                <c:pt idx="10">
                  <c:v>45862</c:v>
                </c:pt>
                <c:pt idx="11">
                  <c:v>45862</c:v>
                </c:pt>
                <c:pt idx="12">
                  <c:v>45863</c:v>
                </c:pt>
                <c:pt idx="13">
                  <c:v>45863</c:v>
                </c:pt>
                <c:pt idx="14">
                  <c:v>45864</c:v>
                </c:pt>
                <c:pt idx="15">
                  <c:v>45864</c:v>
                </c:pt>
                <c:pt idx="16">
                  <c:v>45866</c:v>
                </c:pt>
                <c:pt idx="17">
                  <c:v>45866</c:v>
                </c:pt>
                <c:pt idx="18">
                  <c:v>45867</c:v>
                </c:pt>
                <c:pt idx="19">
                  <c:v>45867</c:v>
                </c:pt>
                <c:pt idx="20">
                  <c:v>45868</c:v>
                </c:pt>
                <c:pt idx="21">
                  <c:v>45868</c:v>
                </c:pt>
                <c:pt idx="22">
                  <c:v>45869</c:v>
                </c:pt>
                <c:pt idx="23">
                  <c:v>45869</c:v>
                </c:pt>
                <c:pt idx="24">
                  <c:v>45870</c:v>
                </c:pt>
                <c:pt idx="25">
                  <c:v>45870</c:v>
                </c:pt>
                <c:pt idx="26">
                  <c:v>45871</c:v>
                </c:pt>
                <c:pt idx="27">
                  <c:v>45871</c:v>
                </c:pt>
                <c:pt idx="28">
                  <c:v>45873</c:v>
                </c:pt>
                <c:pt idx="29">
                  <c:v>45873</c:v>
                </c:pt>
                <c:pt idx="30">
                  <c:v>45874</c:v>
                </c:pt>
                <c:pt idx="31">
                  <c:v>45874</c:v>
                </c:pt>
                <c:pt idx="32">
                  <c:v>45875</c:v>
                </c:pt>
                <c:pt idx="33">
                  <c:v>45875</c:v>
                </c:pt>
                <c:pt idx="34">
                  <c:v>45876</c:v>
                </c:pt>
                <c:pt idx="35">
                  <c:v>45876</c:v>
                </c:pt>
                <c:pt idx="36">
                  <c:v>45877</c:v>
                </c:pt>
                <c:pt idx="37">
                  <c:v>45877</c:v>
                </c:pt>
                <c:pt idx="38">
                  <c:v>45878</c:v>
                </c:pt>
                <c:pt idx="39">
                  <c:v>45879</c:v>
                </c:pt>
                <c:pt idx="40">
                  <c:v>45880</c:v>
                </c:pt>
                <c:pt idx="41">
                  <c:v>45880</c:v>
                </c:pt>
                <c:pt idx="42">
                  <c:v>45881</c:v>
                </c:pt>
                <c:pt idx="43">
                  <c:v>45881</c:v>
                </c:pt>
                <c:pt idx="44">
                  <c:v>45882</c:v>
                </c:pt>
                <c:pt idx="45">
                  <c:v>45882</c:v>
                </c:pt>
                <c:pt idx="46">
                  <c:v>45883</c:v>
                </c:pt>
                <c:pt idx="47">
                  <c:v>45883</c:v>
                </c:pt>
                <c:pt idx="48">
                  <c:v>45884</c:v>
                </c:pt>
                <c:pt idx="49">
                  <c:v>45884</c:v>
                </c:pt>
                <c:pt idx="50">
                  <c:v>45885</c:v>
                </c:pt>
                <c:pt idx="51">
                  <c:v>45885</c:v>
                </c:pt>
                <c:pt idx="52">
                  <c:v>45887</c:v>
                </c:pt>
                <c:pt idx="53">
                  <c:v>45887</c:v>
                </c:pt>
                <c:pt idx="54">
                  <c:v>45888</c:v>
                </c:pt>
                <c:pt idx="55">
                  <c:v>45888</c:v>
                </c:pt>
                <c:pt idx="56">
                  <c:v>45889</c:v>
                </c:pt>
                <c:pt idx="57">
                  <c:v>45889</c:v>
                </c:pt>
                <c:pt idx="58">
                  <c:v>45890</c:v>
                </c:pt>
                <c:pt idx="59">
                  <c:v>45890</c:v>
                </c:pt>
                <c:pt idx="60">
                  <c:v>45891</c:v>
                </c:pt>
                <c:pt idx="61">
                  <c:v>45891</c:v>
                </c:pt>
                <c:pt idx="62">
                  <c:v>45892</c:v>
                </c:pt>
                <c:pt idx="63">
                  <c:v>45892</c:v>
                </c:pt>
                <c:pt idx="64">
                  <c:v>45894</c:v>
                </c:pt>
                <c:pt idx="65">
                  <c:v>45894</c:v>
                </c:pt>
                <c:pt idx="66">
                  <c:v>45895</c:v>
                </c:pt>
                <c:pt idx="67">
                  <c:v>45895</c:v>
                </c:pt>
                <c:pt idx="68">
                  <c:v>45896</c:v>
                </c:pt>
                <c:pt idx="69">
                  <c:v>45896</c:v>
                </c:pt>
                <c:pt idx="70">
                  <c:v>45897</c:v>
                </c:pt>
                <c:pt idx="71">
                  <c:v>45897</c:v>
                </c:pt>
                <c:pt idx="72">
                  <c:v>45898</c:v>
                </c:pt>
                <c:pt idx="73">
                  <c:v>45898</c:v>
                </c:pt>
                <c:pt idx="74">
                  <c:v>45899</c:v>
                </c:pt>
                <c:pt idx="75">
                  <c:v>45899</c:v>
                </c:pt>
                <c:pt idx="76">
                  <c:v>45901</c:v>
                </c:pt>
                <c:pt idx="77">
                  <c:v>45901</c:v>
                </c:pt>
                <c:pt idx="78">
                  <c:v>45902</c:v>
                </c:pt>
                <c:pt idx="79">
                  <c:v>45902</c:v>
                </c:pt>
                <c:pt idx="80">
                  <c:v>45903</c:v>
                </c:pt>
                <c:pt idx="81">
                  <c:v>45903</c:v>
                </c:pt>
                <c:pt idx="82">
                  <c:v>45904</c:v>
                </c:pt>
                <c:pt idx="83">
                  <c:v>45904</c:v>
                </c:pt>
                <c:pt idx="84">
                  <c:v>45905</c:v>
                </c:pt>
                <c:pt idx="85">
                  <c:v>45905</c:v>
                </c:pt>
                <c:pt idx="86">
                  <c:v>45906</c:v>
                </c:pt>
                <c:pt idx="87">
                  <c:v>45906</c:v>
                </c:pt>
                <c:pt idx="88">
                  <c:v>45908</c:v>
                </c:pt>
                <c:pt idx="89">
                  <c:v>45908</c:v>
                </c:pt>
                <c:pt idx="90">
                  <c:v>45909</c:v>
                </c:pt>
                <c:pt idx="91">
                  <c:v>45909</c:v>
                </c:pt>
                <c:pt idx="92">
                  <c:v>45910</c:v>
                </c:pt>
                <c:pt idx="93">
                  <c:v>45910</c:v>
                </c:pt>
                <c:pt idx="94">
                  <c:v>45911</c:v>
                </c:pt>
                <c:pt idx="95">
                  <c:v>45911</c:v>
                </c:pt>
                <c:pt idx="96">
                  <c:v>45912</c:v>
                </c:pt>
                <c:pt idx="97">
                  <c:v>45912</c:v>
                </c:pt>
                <c:pt idx="98">
                  <c:v>45913</c:v>
                </c:pt>
                <c:pt idx="99">
                  <c:v>45913</c:v>
                </c:pt>
                <c:pt idx="100">
                  <c:v>45915</c:v>
                </c:pt>
                <c:pt idx="101">
                  <c:v>45915</c:v>
                </c:pt>
                <c:pt idx="102">
                  <c:v>45916</c:v>
                </c:pt>
              </c:numCache>
            </c:numRef>
          </c:xVal>
          <c:yVal>
            <c:numRef>
              <c:f>'SVN-CV-34'!$W$9:$W$122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830-49A1-88A7-A263F20D9863}"/>
            </c:ext>
          </c:extLst>
        </c:ser>
        <c:axId val="503110272"/>
        <c:axId val="503207040"/>
      </c:scatterChart>
      <c:valAx>
        <c:axId val="5031102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207040"/>
        <c:crosses val="autoZero"/>
        <c:crossBetween val="midCat"/>
      </c:valAx>
      <c:valAx>
        <c:axId val="5032070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11027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869E-2"/>
                  <c:y val="-0.19451643057251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'SVN-CV-27'!$H$9:$H$120</c:f>
              <c:numCache>
                <c:formatCode>0</c:formatCode>
                <c:ptCount val="112"/>
                <c:pt idx="0">
                  <c:v>0</c:v>
                </c:pt>
                <c:pt idx="1">
                  <c:v>-42.0999999999907</c:v>
                </c:pt>
                <c:pt idx="2">
                  <c:v>15.100000000003888</c:v>
                </c:pt>
                <c:pt idx="3">
                  <c:v>-5.0999999999987722</c:v>
                </c:pt>
                <c:pt idx="4">
                  <c:v>-0.79999999999813554</c:v>
                </c:pt>
                <c:pt idx="5">
                  <c:v>6.100000000003547</c:v>
                </c:pt>
                <c:pt idx="6">
                  <c:v>-11.299999999991428</c:v>
                </c:pt>
                <c:pt idx="7">
                  <c:v>-30.400000000000205</c:v>
                </c:pt>
                <c:pt idx="8">
                  <c:v>-0.79999999999813554</c:v>
                </c:pt>
                <c:pt idx="9">
                  <c:v>-3.9999999999906777</c:v>
                </c:pt>
                <c:pt idx="10">
                  <c:v>-9.9999999999909051</c:v>
                </c:pt>
                <c:pt idx="11">
                  <c:v>7.5000000000073896</c:v>
                </c:pt>
                <c:pt idx="12">
                  <c:v>-0.19999999999242846</c:v>
                </c:pt>
                <c:pt idx="13">
                  <c:v>-12.599999999991951</c:v>
                </c:pt>
                <c:pt idx="14">
                  <c:v>-20.499999999998408</c:v>
                </c:pt>
                <c:pt idx="15">
                  <c:v>-18.29999999999643</c:v>
                </c:pt>
                <c:pt idx="16">
                  <c:v>19.000000000005457</c:v>
                </c:pt>
                <c:pt idx="17">
                  <c:v>-27.299999999996771</c:v>
                </c:pt>
                <c:pt idx="18">
                  <c:v>2.2000000000019782</c:v>
                </c:pt>
                <c:pt idx="19">
                  <c:v>-26.799999999994384</c:v>
                </c:pt>
                <c:pt idx="20">
                  <c:v>2.6000000000010459</c:v>
                </c:pt>
                <c:pt idx="21">
                  <c:v>-18.699999999995498</c:v>
                </c:pt>
                <c:pt idx="22">
                  <c:v>-0.90000000000145519</c:v>
                </c:pt>
                <c:pt idx="23">
                  <c:v>-16.899999999992588</c:v>
                </c:pt>
                <c:pt idx="24">
                  <c:v>20.20000000000266</c:v>
                </c:pt>
                <c:pt idx="25">
                  <c:v>-1.300000000000523</c:v>
                </c:pt>
                <c:pt idx="26">
                  <c:v>-24.299999999996658</c:v>
                </c:pt>
                <c:pt idx="27">
                  <c:v>-24.999999999991473</c:v>
                </c:pt>
                <c:pt idx="28">
                  <c:v>16.200000000011983</c:v>
                </c:pt>
                <c:pt idx="29">
                  <c:v>4.6999999999997044</c:v>
                </c:pt>
                <c:pt idx="30">
                  <c:v>19.700000000000273</c:v>
                </c:pt>
                <c:pt idx="31">
                  <c:v>27.799999999999159</c:v>
                </c:pt>
                <c:pt idx="32">
                  <c:v>21.200000000007435</c:v>
                </c:pt>
                <c:pt idx="33">
                  <c:v>21.300000000010755</c:v>
                </c:pt>
                <c:pt idx="34">
                  <c:v>21.000000000000796</c:v>
                </c:pt>
                <c:pt idx="35">
                  <c:v>11.700000000004707</c:v>
                </c:pt>
                <c:pt idx="36">
                  <c:v>20.700000000005048</c:v>
                </c:pt>
                <c:pt idx="37">
                  <c:v>12.300000000010414</c:v>
                </c:pt>
                <c:pt idx="38">
                  <c:v>2.2000000000019782</c:v>
                </c:pt>
                <c:pt idx="39">
                  <c:v>17.400000000009186</c:v>
                </c:pt>
                <c:pt idx="40">
                  <c:v>8.5000000000121645</c:v>
                </c:pt>
                <c:pt idx="41">
                  <c:v>24.200000000007549</c:v>
                </c:pt>
                <c:pt idx="42">
                  <c:v>-2.4999999999977263</c:v>
                </c:pt>
                <c:pt idx="43">
                  <c:v>14.90000000001146</c:v>
                </c:pt>
                <c:pt idx="44">
                  <c:v>9.6000000000060481</c:v>
                </c:pt>
                <c:pt idx="45">
                  <c:v>13.700000000000045</c:v>
                </c:pt>
                <c:pt idx="46">
                  <c:v>28.100000000009118</c:v>
                </c:pt>
                <c:pt idx="47">
                  <c:v>26.600000000001955</c:v>
                </c:pt>
                <c:pt idx="48">
                  <c:v>10.300000000000864</c:v>
                </c:pt>
                <c:pt idx="49">
                  <c:v>2.6000000000010459</c:v>
                </c:pt>
                <c:pt idx="50">
                  <c:v>15.000000000000568</c:v>
                </c:pt>
                <c:pt idx="51">
                  <c:v>13.100000000008549</c:v>
                </c:pt>
                <c:pt idx="52">
                  <c:v>33.20000000000789</c:v>
                </c:pt>
                <c:pt idx="53">
                  <c:v>10.200000000011755</c:v>
                </c:pt>
                <c:pt idx="54">
                  <c:v>-15.799999999998704</c:v>
                </c:pt>
                <c:pt idx="55">
                  <c:v>19.000000000005457</c:v>
                </c:pt>
                <c:pt idx="56">
                  <c:v>-4.4999999999930651</c:v>
                </c:pt>
                <c:pt idx="57">
                  <c:v>23.800000000008481</c:v>
                </c:pt>
                <c:pt idx="58">
                  <c:v>29.700000000005389</c:v>
                </c:pt>
                <c:pt idx="59">
                  <c:v>22.20000000001221</c:v>
                </c:pt>
                <c:pt idx="60">
                  <c:v>15.300000000010527</c:v>
                </c:pt>
                <c:pt idx="61">
                  <c:v>10.000000000005116</c:v>
                </c:pt>
                <c:pt idx="62">
                  <c:v>16.800000000003479</c:v>
                </c:pt>
                <c:pt idx="63">
                  <c:v>9.6000000000060481</c:v>
                </c:pt>
                <c:pt idx="64">
                  <c:v>-21.89999999998804</c:v>
                </c:pt>
                <c:pt idx="65">
                  <c:v>4.9000000000063437</c:v>
                </c:pt>
                <c:pt idx="66">
                  <c:v>-15.099999999989677</c:v>
                </c:pt>
                <c:pt idx="67">
                  <c:v>14.200000000002433</c:v>
                </c:pt>
                <c:pt idx="68">
                  <c:v>-12.099999999989564</c:v>
                </c:pt>
                <c:pt idx="69">
                  <c:v>11.500000000012278</c:v>
                </c:pt>
                <c:pt idx="70">
                  <c:v>16.200000000011983</c:v>
                </c:pt>
                <c:pt idx="71">
                  <c:v>-0.99999999999056399</c:v>
                </c:pt>
                <c:pt idx="72">
                  <c:v>24.300000000010868</c:v>
                </c:pt>
                <c:pt idx="73">
                  <c:v>-3.9999999999906777</c:v>
                </c:pt>
                <c:pt idx="74">
                  <c:v>9.9000000000017963</c:v>
                </c:pt>
                <c:pt idx="75">
                  <c:v>7.8000000000031378</c:v>
                </c:pt>
                <c:pt idx="76">
                  <c:v>18.39999999999975</c:v>
                </c:pt>
                <c:pt idx="77">
                  <c:v>30.200000000007776</c:v>
                </c:pt>
                <c:pt idx="78">
                  <c:v>14.80000000000814</c:v>
                </c:pt>
                <c:pt idx="79">
                  <c:v>11.900000000011346</c:v>
                </c:pt>
                <c:pt idx="80">
                  <c:v>23.600000000001842</c:v>
                </c:pt>
                <c:pt idx="81">
                  <c:v>9.2000000000069804</c:v>
                </c:pt>
                <c:pt idx="82">
                  <c:v>11.400000000008959</c:v>
                </c:pt>
                <c:pt idx="83">
                  <c:v>15.000000000000568</c:v>
                </c:pt>
                <c:pt idx="84">
                  <c:v>31.400000000004979</c:v>
                </c:pt>
                <c:pt idx="85">
                  <c:v>-34.099999999995134</c:v>
                </c:pt>
                <c:pt idx="86">
                  <c:v>17.099999999999227</c:v>
                </c:pt>
                <c:pt idx="87">
                  <c:v>8.4000000000088448</c:v>
                </c:pt>
                <c:pt idx="88">
                  <c:v>-26.699999999991064</c:v>
                </c:pt>
                <c:pt idx="89">
                  <c:v>5.5000000000120508</c:v>
                </c:pt>
                <c:pt idx="90">
                  <c:v>-11.299999999991428</c:v>
                </c:pt>
                <c:pt idx="91">
                  <c:v>9.9000000000017963</c:v>
                </c:pt>
                <c:pt idx="92">
                  <c:v>-20.699999999990837</c:v>
                </c:pt>
                <c:pt idx="93">
                  <c:v>24.399999999999977</c:v>
                </c:pt>
                <c:pt idx="94">
                  <c:v>9.9000000000017963</c:v>
                </c:pt>
                <c:pt idx="95">
                  <c:v>17.200000000002547</c:v>
                </c:pt>
                <c:pt idx="96">
                  <c:v>29.400000000009641</c:v>
                </c:pt>
                <c:pt idx="97">
                  <c:v>13.100000000008549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BBA-4E31-9AFB-F3E660D0812A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BBA-4E31-9AFB-F3E660D0812A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BBA-4E31-9AFB-F3E660D0812A}"/>
            </c:ext>
          </c:extLst>
        </c:ser>
        <c:axId val="503439360"/>
        <c:axId val="503441664"/>
      </c:scatterChart>
      <c:valAx>
        <c:axId val="5034393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441664"/>
        <c:crosses val="autoZero"/>
        <c:crossBetween val="midCat"/>
      </c:valAx>
      <c:valAx>
        <c:axId val="50344166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4393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'SVN-CV-27'!$D$9:$D$187</c:f>
              <c:numCache>
                <c:formatCode>0</c:formatCode>
                <c:ptCount val="179"/>
                <c:pt idx="0">
                  <c:v>0</c:v>
                </c:pt>
                <c:pt idx="1">
                  <c:v>5.0000000046566129</c:v>
                </c:pt>
                <c:pt idx="2">
                  <c:v>0.89999998454004526</c:v>
                </c:pt>
                <c:pt idx="3">
                  <c:v>5.2000000141561031</c:v>
                </c:pt>
                <c:pt idx="4">
                  <c:v>-0.20000000949949026</c:v>
                </c:pt>
                <c:pt idx="5">
                  <c:v>0.30000001424923539</c:v>
                </c:pt>
                <c:pt idx="6">
                  <c:v>0.40000001899898052</c:v>
                </c:pt>
                <c:pt idx="7">
                  <c:v>4.4999999809078872</c:v>
                </c:pt>
                <c:pt idx="8">
                  <c:v>4.6999999904073775</c:v>
                </c:pt>
                <c:pt idx="9">
                  <c:v>7.5000000069849193</c:v>
                </c:pt>
                <c:pt idx="10">
                  <c:v>7.299999997485429</c:v>
                </c:pt>
                <c:pt idx="11">
                  <c:v>7.9000000259838998</c:v>
                </c:pt>
                <c:pt idx="12">
                  <c:v>10.000000009313226</c:v>
                </c:pt>
                <c:pt idx="13">
                  <c:v>9.9000000045634806</c:v>
                </c:pt>
                <c:pt idx="14">
                  <c:v>7.1999999927356839</c:v>
                </c:pt>
                <c:pt idx="15">
                  <c:v>10.899999993853271</c:v>
                </c:pt>
                <c:pt idx="16">
                  <c:v>7.6000000117346644</c:v>
                </c:pt>
                <c:pt idx="17">
                  <c:v>12.899999972432852</c:v>
                </c:pt>
                <c:pt idx="18">
                  <c:v>11.500000022351742</c:v>
                </c:pt>
                <c:pt idx="19">
                  <c:v>18.299999996088445</c:v>
                </c:pt>
                <c:pt idx="20">
                  <c:v>16.499999968800694</c:v>
                </c:pt>
                <c:pt idx="21">
                  <c:v>22.999999986495823</c:v>
                </c:pt>
                <c:pt idx="22">
                  <c:v>21.200000017415732</c:v>
                </c:pt>
                <c:pt idx="23">
                  <c:v>26.299999968614429</c:v>
                </c:pt>
                <c:pt idx="24">
                  <c:v>24.800000013783574</c:v>
                </c:pt>
                <c:pt idx="25">
                  <c:v>26.8999999971129</c:v>
                </c:pt>
                <c:pt idx="26">
                  <c:v>29.099999985191971</c:v>
                </c:pt>
                <c:pt idx="27">
                  <c:v>35.700000007636845</c:v>
                </c:pt>
                <c:pt idx="28">
                  <c:v>35.299999988637865</c:v>
                </c:pt>
                <c:pt idx="29">
                  <c:v>30.099999974481761</c:v>
                </c:pt>
                <c:pt idx="30">
                  <c:v>31.900000001769513</c:v>
                </c:pt>
                <c:pt idx="31">
                  <c:v>36.800000001676381</c:v>
                </c:pt>
                <c:pt idx="32">
                  <c:v>36.800000001676381</c:v>
                </c:pt>
                <c:pt idx="33">
                  <c:v>35.099999979138374</c:v>
                </c:pt>
                <c:pt idx="34">
                  <c:v>45.29999999795109</c:v>
                </c:pt>
                <c:pt idx="35">
                  <c:v>43.999999994412065</c:v>
                </c:pt>
                <c:pt idx="36">
                  <c:v>49.400000018067658</c:v>
                </c:pt>
                <c:pt idx="37">
                  <c:v>48.699999984819442</c:v>
                </c:pt>
                <c:pt idx="38">
                  <c:v>52.599999995436519</c:v>
                </c:pt>
                <c:pt idx="39">
                  <c:v>53.499999979976565</c:v>
                </c:pt>
                <c:pt idx="40">
                  <c:v>57.299999985843897</c:v>
                </c:pt>
                <c:pt idx="41">
                  <c:v>52.199999976437539</c:v>
                </c:pt>
                <c:pt idx="42">
                  <c:v>57.199999981094152</c:v>
                </c:pt>
                <c:pt idx="43">
                  <c:v>56.900000025052577</c:v>
                </c:pt>
                <c:pt idx="44">
                  <c:v>59.300000022631139</c:v>
                </c:pt>
                <c:pt idx="45">
                  <c:v>59.399999969173223</c:v>
                </c:pt>
                <c:pt idx="46">
                  <c:v>61.899999971501529</c:v>
                </c:pt>
                <c:pt idx="47">
                  <c:v>63.199999975040555</c:v>
                </c:pt>
                <c:pt idx="48">
                  <c:v>65.300000016577542</c:v>
                </c:pt>
                <c:pt idx="49">
                  <c:v>16.499999968800694</c:v>
                </c:pt>
                <c:pt idx="50">
                  <c:v>69.199999968986958</c:v>
                </c:pt>
                <c:pt idx="51">
                  <c:v>69.000000017695129</c:v>
                </c:pt>
                <c:pt idx="52">
                  <c:v>68.700000003445894</c:v>
                </c:pt>
                <c:pt idx="53">
                  <c:v>68.700000003445894</c:v>
                </c:pt>
                <c:pt idx="54">
                  <c:v>68.700000003445894</c:v>
                </c:pt>
                <c:pt idx="55">
                  <c:v>71.2000000057742</c:v>
                </c:pt>
                <c:pt idx="56">
                  <c:v>73.199999984353781</c:v>
                </c:pt>
                <c:pt idx="57">
                  <c:v>72.700000018812716</c:v>
                </c:pt>
                <c:pt idx="58">
                  <c:v>73.800000012852252</c:v>
                </c:pt>
                <c:pt idx="59">
                  <c:v>81.899999990127981</c:v>
                </c:pt>
                <c:pt idx="60">
                  <c:v>86.300000024493784</c:v>
                </c:pt>
                <c:pt idx="61">
                  <c:v>85.699999995995313</c:v>
                </c:pt>
                <c:pt idx="62">
                  <c:v>93.099999998230487</c:v>
                </c:pt>
                <c:pt idx="63">
                  <c:v>97.10000001359731</c:v>
                </c:pt>
                <c:pt idx="64">
                  <c:v>99.500000011175871</c:v>
                </c:pt>
                <c:pt idx="65">
                  <c:v>100.90000001946464</c:v>
                </c:pt>
                <c:pt idx="66">
                  <c:v>104.20000000158325</c:v>
                </c:pt>
                <c:pt idx="67">
                  <c:v>104.70000002533197</c:v>
                </c:pt>
                <c:pt idx="68">
                  <c:v>109.30000001098961</c:v>
                </c:pt>
                <c:pt idx="69">
                  <c:v>111.49999999906868</c:v>
                </c:pt>
                <c:pt idx="70">
                  <c:v>113.69999998714775</c:v>
                </c:pt>
                <c:pt idx="71">
                  <c:v>117.0999999740161</c:v>
                </c:pt>
                <c:pt idx="72">
                  <c:v>119.0000000060536</c:v>
                </c:pt>
                <c:pt idx="73">
                  <c:v>119.0000000060536</c:v>
                </c:pt>
                <c:pt idx="74">
                  <c:v>121.09999998938292</c:v>
                </c:pt>
                <c:pt idx="75">
                  <c:v>119.7999999858439</c:v>
                </c:pt>
                <c:pt idx="76">
                  <c:v>120.79999997513369</c:v>
                </c:pt>
                <c:pt idx="77">
                  <c:v>119.40000002505258</c:v>
                </c:pt>
                <c:pt idx="78">
                  <c:v>119.10000001080334</c:v>
                </c:pt>
                <c:pt idx="79">
                  <c:v>121.89999996917322</c:v>
                </c:pt>
                <c:pt idx="80">
                  <c:v>124.00000001071021</c:v>
                </c:pt>
                <c:pt idx="81">
                  <c:v>126.70000002253801</c:v>
                </c:pt>
                <c:pt idx="82">
                  <c:v>129.39999997615814</c:v>
                </c:pt>
                <c:pt idx="83">
                  <c:v>140.79999999376014</c:v>
                </c:pt>
                <c:pt idx="84">
                  <c:v>141.49999996880069</c:v>
                </c:pt>
                <c:pt idx="85">
                  <c:v>141.40000002225861</c:v>
                </c:pt>
                <c:pt idx="86">
                  <c:v>144.59999999962747</c:v>
                </c:pt>
                <c:pt idx="87">
                  <c:v>145.49999998416752</c:v>
                </c:pt>
                <c:pt idx="88">
                  <c:v>147.30000001145527</c:v>
                </c:pt>
                <c:pt idx="89">
                  <c:v>144.49999999487773</c:v>
                </c:pt>
                <c:pt idx="90">
                  <c:v>150.49999998882413</c:v>
                </c:pt>
                <c:pt idx="91">
                  <c:v>147.6000000257045</c:v>
                </c:pt>
                <c:pt idx="92">
                  <c:v>151.00000001257285</c:v>
                </c:pt>
                <c:pt idx="93">
                  <c:v>150.90000000782311</c:v>
                </c:pt>
                <c:pt idx="94">
                  <c:v>147.6000000257045</c:v>
                </c:pt>
                <c:pt idx="95">
                  <c:v>155.59999999823049</c:v>
                </c:pt>
                <c:pt idx="96">
                  <c:v>156.59999998752028</c:v>
                </c:pt>
                <c:pt idx="97">
                  <c:v>155.29999998398125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6DB-4EBC-A76A-84D1B0F45E95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6DB-4EBC-A76A-84D1B0F45E95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6DB-4EBC-A76A-84D1B0F45E95}"/>
            </c:ext>
          </c:extLst>
        </c:ser>
        <c:axId val="503165312"/>
        <c:axId val="503167616"/>
      </c:scatterChart>
      <c:valAx>
        <c:axId val="5031653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167616"/>
        <c:crosses val="autoZero"/>
        <c:crossBetween val="midCat"/>
      </c:valAx>
      <c:valAx>
        <c:axId val="50316761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16531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'SVN-CV-27'!$F$9:$F$120</c:f>
              <c:numCache>
                <c:formatCode>0</c:formatCode>
                <c:ptCount val="112"/>
                <c:pt idx="0">
                  <c:v>0</c:v>
                </c:pt>
                <c:pt idx="1">
                  <c:v>-63.000000081956387</c:v>
                </c:pt>
                <c:pt idx="2">
                  <c:v>-38.99999987334013</c:v>
                </c:pt>
                <c:pt idx="3">
                  <c:v>-53.000000305473804</c:v>
                </c:pt>
                <c:pt idx="4">
                  <c:v>-43.000000528991222</c:v>
                </c:pt>
                <c:pt idx="5">
                  <c:v>-56.499999947845936</c:v>
                </c:pt>
                <c:pt idx="6">
                  <c:v>-82.100000232458115</c:v>
                </c:pt>
                <c:pt idx="7">
                  <c:v>-64.699999988079071</c:v>
                </c:pt>
                <c:pt idx="8">
                  <c:v>-71.700000204145908</c:v>
                </c:pt>
                <c:pt idx="9">
                  <c:v>-78.100000508129597</c:v>
                </c:pt>
                <c:pt idx="10">
                  <c:v>-33.300000242888927</c:v>
                </c:pt>
                <c:pt idx="11">
                  <c:v>-69.000000134110451</c:v>
                </c:pt>
                <c:pt idx="12">
                  <c:v>-49.399999901652336</c:v>
                </c:pt>
                <c:pt idx="13">
                  <c:v>-23.800000548362732</c:v>
                </c:pt>
                <c:pt idx="14">
                  <c:v>-2.2999998182058334</c:v>
                </c:pt>
                <c:pt idx="15">
                  <c:v>-61.900000087916851</c:v>
                </c:pt>
                <c:pt idx="16">
                  <c:v>-41.199999861419201</c:v>
                </c:pt>
                <c:pt idx="17">
                  <c:v>-53.299999795854092</c:v>
                </c:pt>
                <c:pt idx="18">
                  <c:v>-87.100000120699406</c:v>
                </c:pt>
                <c:pt idx="19">
                  <c:v>-55.999999865889549</c:v>
                </c:pt>
                <c:pt idx="20">
                  <c:v>-87.000000290572643</c:v>
                </c:pt>
                <c:pt idx="21">
                  <c:v>-32.999999821186066</c:v>
                </c:pt>
                <c:pt idx="22">
                  <c:v>-103.30000054091215</c:v>
                </c:pt>
                <c:pt idx="23">
                  <c:v>-30.799999833106995</c:v>
                </c:pt>
                <c:pt idx="24">
                  <c:v>-41.600000113248825</c:v>
                </c:pt>
                <c:pt idx="25">
                  <c:v>-39.900000207126141</c:v>
                </c:pt>
                <c:pt idx="26">
                  <c:v>-73.100000619888306</c:v>
                </c:pt>
                <c:pt idx="27">
                  <c:v>70.399999618530273</c:v>
                </c:pt>
                <c:pt idx="28">
                  <c:v>-100.20000021904707</c:v>
                </c:pt>
                <c:pt idx="29">
                  <c:v>-65.500000491738319</c:v>
                </c:pt>
                <c:pt idx="30">
                  <c:v>-51.599999889731407</c:v>
                </c:pt>
                <c:pt idx="31">
                  <c:v>-19.700000062584877</c:v>
                </c:pt>
                <c:pt idx="32">
                  <c:v>-14.100000262260437</c:v>
                </c:pt>
                <c:pt idx="33">
                  <c:v>-257.19999987632036</c:v>
                </c:pt>
                <c:pt idx="34">
                  <c:v>-22.499999962747097</c:v>
                </c:pt>
                <c:pt idx="35">
                  <c:v>-103.60000003129244</c:v>
                </c:pt>
                <c:pt idx="36">
                  <c:v>-131.80000055581331</c:v>
                </c:pt>
                <c:pt idx="37">
                  <c:v>-141.10000059008598</c:v>
                </c:pt>
                <c:pt idx="38">
                  <c:v>-194.30000055581331</c:v>
                </c:pt>
                <c:pt idx="39">
                  <c:v>-39.800000376999378</c:v>
                </c:pt>
                <c:pt idx="40">
                  <c:v>-113.09999972581863</c:v>
                </c:pt>
                <c:pt idx="41">
                  <c:v>-88.700000196695328</c:v>
                </c:pt>
                <c:pt idx="42">
                  <c:v>-84.300000220537186</c:v>
                </c:pt>
                <c:pt idx="43">
                  <c:v>-59.799999929964542</c:v>
                </c:pt>
                <c:pt idx="44">
                  <c:v>-48.100000247359276</c:v>
                </c:pt>
                <c:pt idx="45">
                  <c:v>-109.40000042319298</c:v>
                </c:pt>
                <c:pt idx="46">
                  <c:v>-81.799999810755253</c:v>
                </c:pt>
                <c:pt idx="47">
                  <c:v>-44.700000435113907</c:v>
                </c:pt>
                <c:pt idx="48">
                  <c:v>-86.400000378489494</c:v>
                </c:pt>
                <c:pt idx="49">
                  <c:v>-87.000000290572643</c:v>
                </c:pt>
                <c:pt idx="50">
                  <c:v>-91.900000348687172</c:v>
                </c:pt>
                <c:pt idx="51">
                  <c:v>-44.400000013411045</c:v>
                </c:pt>
                <c:pt idx="52">
                  <c:v>-41.500000283122063</c:v>
                </c:pt>
                <c:pt idx="53">
                  <c:v>-67.70000047981739</c:v>
                </c:pt>
                <c:pt idx="54">
                  <c:v>-183.50000027567148</c:v>
                </c:pt>
                <c:pt idx="55">
                  <c:v>-38.99999987334013</c:v>
                </c:pt>
                <c:pt idx="56">
                  <c:v>-155.79999983310699</c:v>
                </c:pt>
                <c:pt idx="57">
                  <c:v>-61.499999836087227</c:v>
                </c:pt>
                <c:pt idx="58">
                  <c:v>-43.700000271201134</c:v>
                </c:pt>
                <c:pt idx="59">
                  <c:v>-88.500000536441803</c:v>
                </c:pt>
                <c:pt idx="60">
                  <c:v>-71.700000204145908</c:v>
                </c:pt>
                <c:pt idx="61">
                  <c:v>-160.79999972134829</c:v>
                </c:pt>
                <c:pt idx="62">
                  <c:v>-63.099999912083149</c:v>
                </c:pt>
                <c:pt idx="63">
                  <c:v>-96.300000324845314</c:v>
                </c:pt>
                <c:pt idx="64">
                  <c:v>-107.70000051707029</c:v>
                </c:pt>
                <c:pt idx="65">
                  <c:v>-131.59999996423721</c:v>
                </c:pt>
                <c:pt idx="66">
                  <c:v>-129.20000031590462</c:v>
                </c:pt>
                <c:pt idx="67">
                  <c:v>-141.90000016242266</c:v>
                </c:pt>
                <c:pt idx="68">
                  <c:v>-120.80000061541796</c:v>
                </c:pt>
                <c:pt idx="69">
                  <c:v>-87.100000120699406</c:v>
                </c:pt>
                <c:pt idx="70">
                  <c:v>-105.89999984949827</c:v>
                </c:pt>
                <c:pt idx="71">
                  <c:v>-105.00000044703484</c:v>
                </c:pt>
                <c:pt idx="72">
                  <c:v>-87.199999950826168</c:v>
                </c:pt>
                <c:pt idx="73">
                  <c:v>-95.399999991059303</c:v>
                </c:pt>
                <c:pt idx="74">
                  <c:v>-84.900000132620335</c:v>
                </c:pt>
                <c:pt idx="75">
                  <c:v>-72.600000537931919</c:v>
                </c:pt>
                <c:pt idx="76">
                  <c:v>-93.299999833106995</c:v>
                </c:pt>
                <c:pt idx="77">
                  <c:v>-47.600000165402889</c:v>
                </c:pt>
                <c:pt idx="78">
                  <c:v>-104.79999985545874</c:v>
                </c:pt>
                <c:pt idx="79">
                  <c:v>-102.5000000372529</c:v>
                </c:pt>
                <c:pt idx="80">
                  <c:v>-130.40000014007092</c:v>
                </c:pt>
                <c:pt idx="81">
                  <c:v>-120.19999977201223</c:v>
                </c:pt>
                <c:pt idx="82">
                  <c:v>-67.999999970197678</c:v>
                </c:pt>
                <c:pt idx="83">
                  <c:v>-85.300000384449959</c:v>
                </c:pt>
                <c:pt idx="84">
                  <c:v>-80.699999816715717</c:v>
                </c:pt>
                <c:pt idx="85">
                  <c:v>-92.100000008940697</c:v>
                </c:pt>
                <c:pt idx="86">
                  <c:v>-47.799999825656414</c:v>
                </c:pt>
                <c:pt idx="87">
                  <c:v>-0.2000005915760994</c:v>
                </c:pt>
                <c:pt idx="88">
                  <c:v>-127.10000015795231</c:v>
                </c:pt>
                <c:pt idx="89">
                  <c:v>-160.79999972134829</c:v>
                </c:pt>
                <c:pt idx="90">
                  <c:v>-99.799999967217445</c:v>
                </c:pt>
                <c:pt idx="91">
                  <c:v>-61.100000515580177</c:v>
                </c:pt>
                <c:pt idx="92">
                  <c:v>-88.700000196695328</c:v>
                </c:pt>
                <c:pt idx="93">
                  <c:v>-80.900000408291817</c:v>
                </c:pt>
                <c:pt idx="94">
                  <c:v>-61.100000515580177</c:v>
                </c:pt>
                <c:pt idx="95">
                  <c:v>-91.699999757111073</c:v>
                </c:pt>
                <c:pt idx="96">
                  <c:v>-64.500000327825546</c:v>
                </c:pt>
                <c:pt idx="97">
                  <c:v>-79.900000244379044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7B-4097-8730-327BADA078FF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7B-4097-8730-327BADA078FF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7B-4097-8730-327BADA078FF}"/>
            </c:ext>
          </c:extLst>
        </c:ser>
        <c:axId val="503497472"/>
        <c:axId val="503499776"/>
      </c:scatterChart>
      <c:valAx>
        <c:axId val="5034974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499776"/>
        <c:crosses val="autoZero"/>
        <c:crossBetween val="midCat"/>
      </c:valAx>
      <c:valAx>
        <c:axId val="50349977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49747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75.936881753020955</c:v>
                </c:pt>
                <c:pt idx="2">
                  <c:v>41.830849741462579</c:v>
                </c:pt>
                <c:pt idx="3">
                  <c:v>53.498131112473772</c:v>
                </c:pt>
                <c:pt idx="4">
                  <c:v>43.007906778835938</c:v>
                </c:pt>
                <c:pt idx="5">
                  <c:v>56.829129802550938</c:v>
                </c:pt>
                <c:pt idx="6">
                  <c:v>82.874966293716383</c:v>
                </c:pt>
                <c:pt idx="7">
                  <c:v>71.627508670102543</c:v>
                </c:pt>
                <c:pt idx="8">
                  <c:v>71.858333053198137</c:v>
                </c:pt>
                <c:pt idx="9">
                  <c:v>78.561186851234254</c:v>
                </c:pt>
                <c:pt idx="10">
                  <c:v>35.527172926360301</c:v>
                </c:pt>
                <c:pt idx="11">
                  <c:v>69.854563336391266</c:v>
                </c:pt>
                <c:pt idx="12">
                  <c:v>50.402380801600152</c:v>
                </c:pt>
                <c:pt idx="13">
                  <c:v>28.691636868471281</c:v>
                </c:pt>
                <c:pt idx="14">
                  <c:v>21.849027416777055</c:v>
                </c:pt>
                <c:pt idx="15">
                  <c:v>65.462279296935392</c:v>
                </c:pt>
                <c:pt idx="16">
                  <c:v>46.002173739504059</c:v>
                </c:pt>
                <c:pt idx="17">
                  <c:v>61.258386997427856</c:v>
                </c:pt>
                <c:pt idx="18">
                  <c:v>87.883445662649891</c:v>
                </c:pt>
                <c:pt idx="19">
                  <c:v>64.7234886639786</c:v>
                </c:pt>
                <c:pt idx="20">
                  <c:v>88.588995081387324</c:v>
                </c:pt>
                <c:pt idx="21">
                  <c:v>44.358651778169722</c:v>
                </c:pt>
                <c:pt idx="22">
                  <c:v>105.45681633963203</c:v>
                </c:pt>
                <c:pt idx="23">
                  <c:v>43.88553278779078</c:v>
                </c:pt>
                <c:pt idx="24">
                  <c:v>52.475137066100885</c:v>
                </c:pt>
                <c:pt idx="25">
                  <c:v>48.138446343575957</c:v>
                </c:pt>
                <c:pt idx="26">
                  <c:v>82.34628157825756</c:v>
                </c:pt>
                <c:pt idx="27">
                  <c:v>82.798852327999739</c:v>
                </c:pt>
                <c:pt idx="28">
                  <c:v>107.46427333349095</c:v>
                </c:pt>
                <c:pt idx="29">
                  <c:v>72.238148252024843</c:v>
                </c:pt>
                <c:pt idx="30">
                  <c:v>63.78291298406797</c:v>
                </c:pt>
                <c:pt idx="31">
                  <c:v>50.151470592487904</c:v>
                </c:pt>
                <c:pt idx="32">
                  <c:v>44.749190020819832</c:v>
                </c:pt>
                <c:pt idx="33">
                  <c:v>260.45640697612947</c:v>
                </c:pt>
                <c:pt idx="34">
                  <c:v>54.766230453976121</c:v>
                </c:pt>
                <c:pt idx="35">
                  <c:v>113.16293565471058</c:v>
                </c:pt>
                <c:pt idx="36">
                  <c:v>142.26767077694666</c:v>
                </c:pt>
                <c:pt idx="37">
                  <c:v>149.7737966569718</c:v>
                </c:pt>
                <c:pt idx="38">
                  <c:v>201.30596169887514</c:v>
                </c:pt>
                <c:pt idx="39">
                  <c:v>68.913351593627795</c:v>
                </c:pt>
                <c:pt idx="40">
                  <c:v>127.07143635120401</c:v>
                </c:pt>
                <c:pt idx="41">
                  <c:v>105.72686523506783</c:v>
                </c:pt>
                <c:pt idx="42">
                  <c:v>101.9047596288796</c:v>
                </c:pt>
                <c:pt idx="43">
                  <c:v>83.87884116077835</c:v>
                </c:pt>
                <c:pt idx="44">
                  <c:v>76.956221493002957</c:v>
                </c:pt>
                <c:pt idx="45">
                  <c:v>125.23741489240507</c:v>
                </c:pt>
                <c:pt idx="46">
                  <c:v>106.3600487284204</c:v>
                </c:pt>
                <c:pt idx="47">
                  <c:v>81.852856002368142</c:v>
                </c:pt>
                <c:pt idx="48">
                  <c:v>108.78942994412661</c:v>
                </c:pt>
                <c:pt idx="49">
                  <c:v>88.588995081387324</c:v>
                </c:pt>
                <c:pt idx="50">
                  <c:v>116.01400803263593</c:v>
                </c:pt>
                <c:pt idx="51">
                  <c:v>83.090131806569261</c:v>
                </c:pt>
                <c:pt idx="52">
                  <c:v>86.857239329678904</c:v>
                </c:pt>
                <c:pt idx="53">
                  <c:v>96.989793614797321</c:v>
                </c:pt>
                <c:pt idx="54">
                  <c:v>196.574617134677</c:v>
                </c:pt>
                <c:pt idx="55">
                  <c:v>83.375296047108492</c:v>
                </c:pt>
                <c:pt idx="56">
                  <c:v>172.19793827367815</c:v>
                </c:pt>
                <c:pt idx="57">
                  <c:v>98.152839910898663</c:v>
                </c:pt>
                <c:pt idx="58">
                  <c:v>90.76464083331291</c:v>
                </c:pt>
                <c:pt idx="59">
                  <c:v>122.60791203398622</c:v>
                </c:pt>
                <c:pt idx="60">
                  <c:v>113.23722900840727</c:v>
                </c:pt>
                <c:pt idx="61">
                  <c:v>182.48597181619004</c:v>
                </c:pt>
                <c:pt idx="62">
                  <c:v>113.71657745718311</c:v>
                </c:pt>
                <c:pt idx="63">
                  <c:v>137.09215902160824</c:v>
                </c:pt>
                <c:pt idx="64">
                  <c:v>148.25366812865175</c:v>
                </c:pt>
                <c:pt idx="65">
                  <c:v>165.90171787692634</c:v>
                </c:pt>
                <c:pt idx="66">
                  <c:v>166.66820357212526</c:v>
                </c:pt>
                <c:pt idx="67">
                  <c:v>176.91619499469272</c:v>
                </c:pt>
                <c:pt idx="68">
                  <c:v>163.35709397233737</c:v>
                </c:pt>
                <c:pt idx="69">
                  <c:v>141.95390104121279</c:v>
                </c:pt>
                <c:pt idx="70">
                  <c:v>156.22080516116131</c:v>
                </c:pt>
                <c:pt idx="71">
                  <c:v>157.28448775321701</c:v>
                </c:pt>
                <c:pt idx="72">
                  <c:v>149.51698897739135</c:v>
                </c:pt>
                <c:pt idx="73">
                  <c:v>152.57181915325907</c:v>
                </c:pt>
                <c:pt idx="74">
                  <c:v>148.22695443119483</c:v>
                </c:pt>
                <c:pt idx="75">
                  <c:v>140.29839655076589</c:v>
                </c:pt>
                <c:pt idx="76">
                  <c:v>153.74033290860942</c:v>
                </c:pt>
                <c:pt idx="77">
                  <c:v>132.03847932223917</c:v>
                </c:pt>
                <c:pt idx="78">
                  <c:v>159.33263938150824</c:v>
                </c:pt>
                <c:pt idx="79">
                  <c:v>159.71058199168127</c:v>
                </c:pt>
                <c:pt idx="80">
                  <c:v>181.48586732632026</c:v>
                </c:pt>
                <c:pt idx="81">
                  <c:v>174.88730643160756</c:v>
                </c:pt>
                <c:pt idx="82">
                  <c:v>146.62305408692322</c:v>
                </c:pt>
                <c:pt idx="83">
                  <c:v>165.30496079619039</c:v>
                </c:pt>
                <c:pt idx="84">
                  <c:v>165.89364050978213</c:v>
                </c:pt>
                <c:pt idx="85">
                  <c:v>172.16033227181364</c:v>
                </c:pt>
                <c:pt idx="86">
                  <c:v>153.25276501004799</c:v>
                </c:pt>
                <c:pt idx="87">
                  <c:v>145.74240973590881</c:v>
                </c:pt>
                <c:pt idx="88">
                  <c:v>196.37869040078081</c:v>
                </c:pt>
                <c:pt idx="89">
                  <c:v>216.25711527925597</c:v>
                </c:pt>
                <c:pt idx="90">
                  <c:v>180.93639763765739</c:v>
                </c:pt>
                <c:pt idx="91">
                  <c:v>160.05305392460309</c:v>
                </c:pt>
                <c:pt idx="92">
                  <c:v>176.34392543745412</c:v>
                </c:pt>
                <c:pt idx="93">
                  <c:v>172.94791143122436</c:v>
                </c:pt>
                <c:pt idx="94">
                  <c:v>160.05305392460309</c:v>
                </c:pt>
                <c:pt idx="95">
                  <c:v>181.42791944710049</c:v>
                </c:pt>
                <c:pt idx="96">
                  <c:v>171.89581157893701</c:v>
                </c:pt>
                <c:pt idx="97">
                  <c:v>175.13911623071692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4AD-4A5F-B280-C98F971E1E81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4AD-4A5F-B280-C98F971E1E81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4AD-4A5F-B280-C98F971E1E81}"/>
            </c:ext>
          </c:extLst>
        </c:ser>
        <c:axId val="503657600"/>
        <c:axId val="503659904"/>
      </c:scatterChart>
      <c:valAx>
        <c:axId val="5036576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659904"/>
        <c:crosses val="autoZero"/>
        <c:crossBetween val="midCat"/>
      </c:valAx>
      <c:valAx>
        <c:axId val="5036599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65760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36" l="0.70866141732291565" r="0.70866141732291565" t="0.74803149606312436" header="0.31496062992131513" footer="0.31496062992131513"/>
    <c:pageSetup paperSize="9"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925E-2"/>
                  <c:y val="-0.194516430572519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'SVN-CV-27'!$H$9:$H$120</c:f>
              <c:numCache>
                <c:formatCode>0</c:formatCode>
                <c:ptCount val="112"/>
                <c:pt idx="0">
                  <c:v>0</c:v>
                </c:pt>
                <c:pt idx="1">
                  <c:v>-42.0999999999907</c:v>
                </c:pt>
                <c:pt idx="2">
                  <c:v>15.100000000003888</c:v>
                </c:pt>
                <c:pt idx="3">
                  <c:v>-5.0999999999987722</c:v>
                </c:pt>
                <c:pt idx="4">
                  <c:v>-0.79999999999813554</c:v>
                </c:pt>
                <c:pt idx="5">
                  <c:v>6.100000000003547</c:v>
                </c:pt>
                <c:pt idx="6">
                  <c:v>-11.299999999991428</c:v>
                </c:pt>
                <c:pt idx="7">
                  <c:v>-30.400000000000205</c:v>
                </c:pt>
                <c:pt idx="8">
                  <c:v>-0.79999999999813554</c:v>
                </c:pt>
                <c:pt idx="9">
                  <c:v>-3.9999999999906777</c:v>
                </c:pt>
                <c:pt idx="10">
                  <c:v>-9.9999999999909051</c:v>
                </c:pt>
                <c:pt idx="11">
                  <c:v>7.5000000000073896</c:v>
                </c:pt>
                <c:pt idx="12">
                  <c:v>-0.19999999999242846</c:v>
                </c:pt>
                <c:pt idx="13">
                  <c:v>-12.599999999991951</c:v>
                </c:pt>
                <c:pt idx="14">
                  <c:v>-20.499999999998408</c:v>
                </c:pt>
                <c:pt idx="15">
                  <c:v>-18.29999999999643</c:v>
                </c:pt>
                <c:pt idx="16">
                  <c:v>19.000000000005457</c:v>
                </c:pt>
                <c:pt idx="17">
                  <c:v>-27.299999999996771</c:v>
                </c:pt>
                <c:pt idx="18">
                  <c:v>2.2000000000019782</c:v>
                </c:pt>
                <c:pt idx="19">
                  <c:v>-26.799999999994384</c:v>
                </c:pt>
                <c:pt idx="20">
                  <c:v>2.6000000000010459</c:v>
                </c:pt>
                <c:pt idx="21">
                  <c:v>-18.699999999995498</c:v>
                </c:pt>
                <c:pt idx="22">
                  <c:v>-0.90000000000145519</c:v>
                </c:pt>
                <c:pt idx="23">
                  <c:v>-16.899999999992588</c:v>
                </c:pt>
                <c:pt idx="24">
                  <c:v>20.20000000000266</c:v>
                </c:pt>
                <c:pt idx="25">
                  <c:v>-1.300000000000523</c:v>
                </c:pt>
                <c:pt idx="26">
                  <c:v>-24.299999999996658</c:v>
                </c:pt>
                <c:pt idx="27">
                  <c:v>-24.999999999991473</c:v>
                </c:pt>
                <c:pt idx="28">
                  <c:v>16.200000000011983</c:v>
                </c:pt>
                <c:pt idx="29">
                  <c:v>4.6999999999997044</c:v>
                </c:pt>
                <c:pt idx="30">
                  <c:v>19.700000000000273</c:v>
                </c:pt>
                <c:pt idx="31">
                  <c:v>27.799999999999159</c:v>
                </c:pt>
                <c:pt idx="32">
                  <c:v>21.200000000007435</c:v>
                </c:pt>
                <c:pt idx="33">
                  <c:v>21.300000000010755</c:v>
                </c:pt>
                <c:pt idx="34">
                  <c:v>21.000000000000796</c:v>
                </c:pt>
                <c:pt idx="35">
                  <c:v>11.700000000004707</c:v>
                </c:pt>
                <c:pt idx="36">
                  <c:v>20.700000000005048</c:v>
                </c:pt>
                <c:pt idx="37">
                  <c:v>12.300000000010414</c:v>
                </c:pt>
                <c:pt idx="38">
                  <c:v>2.2000000000019782</c:v>
                </c:pt>
                <c:pt idx="39">
                  <c:v>17.400000000009186</c:v>
                </c:pt>
                <c:pt idx="40">
                  <c:v>8.5000000000121645</c:v>
                </c:pt>
                <c:pt idx="41">
                  <c:v>24.200000000007549</c:v>
                </c:pt>
                <c:pt idx="42">
                  <c:v>-2.4999999999977263</c:v>
                </c:pt>
                <c:pt idx="43">
                  <c:v>14.90000000001146</c:v>
                </c:pt>
                <c:pt idx="44">
                  <c:v>9.6000000000060481</c:v>
                </c:pt>
                <c:pt idx="45">
                  <c:v>13.700000000000045</c:v>
                </c:pt>
                <c:pt idx="46">
                  <c:v>28.100000000009118</c:v>
                </c:pt>
                <c:pt idx="47">
                  <c:v>26.600000000001955</c:v>
                </c:pt>
                <c:pt idx="48">
                  <c:v>10.300000000000864</c:v>
                </c:pt>
                <c:pt idx="49">
                  <c:v>2.6000000000010459</c:v>
                </c:pt>
                <c:pt idx="50">
                  <c:v>15.000000000000568</c:v>
                </c:pt>
                <c:pt idx="51">
                  <c:v>13.100000000008549</c:v>
                </c:pt>
                <c:pt idx="52">
                  <c:v>33.20000000000789</c:v>
                </c:pt>
                <c:pt idx="53">
                  <c:v>10.200000000011755</c:v>
                </c:pt>
                <c:pt idx="54">
                  <c:v>-15.799999999998704</c:v>
                </c:pt>
                <c:pt idx="55">
                  <c:v>19.000000000005457</c:v>
                </c:pt>
                <c:pt idx="56">
                  <c:v>-4.4999999999930651</c:v>
                </c:pt>
                <c:pt idx="57">
                  <c:v>23.800000000008481</c:v>
                </c:pt>
                <c:pt idx="58">
                  <c:v>29.700000000005389</c:v>
                </c:pt>
                <c:pt idx="59">
                  <c:v>22.20000000001221</c:v>
                </c:pt>
                <c:pt idx="60">
                  <c:v>15.300000000010527</c:v>
                </c:pt>
                <c:pt idx="61">
                  <c:v>10.000000000005116</c:v>
                </c:pt>
                <c:pt idx="62">
                  <c:v>16.800000000003479</c:v>
                </c:pt>
                <c:pt idx="63">
                  <c:v>9.6000000000060481</c:v>
                </c:pt>
                <c:pt idx="64">
                  <c:v>-21.89999999998804</c:v>
                </c:pt>
                <c:pt idx="65">
                  <c:v>4.9000000000063437</c:v>
                </c:pt>
                <c:pt idx="66">
                  <c:v>-15.099999999989677</c:v>
                </c:pt>
                <c:pt idx="67">
                  <c:v>14.200000000002433</c:v>
                </c:pt>
                <c:pt idx="68">
                  <c:v>-12.099999999989564</c:v>
                </c:pt>
                <c:pt idx="69">
                  <c:v>11.500000000012278</c:v>
                </c:pt>
                <c:pt idx="70">
                  <c:v>16.200000000011983</c:v>
                </c:pt>
                <c:pt idx="71">
                  <c:v>-0.99999999999056399</c:v>
                </c:pt>
                <c:pt idx="72">
                  <c:v>24.300000000010868</c:v>
                </c:pt>
                <c:pt idx="73">
                  <c:v>-3.9999999999906777</c:v>
                </c:pt>
                <c:pt idx="74">
                  <c:v>9.9000000000017963</c:v>
                </c:pt>
                <c:pt idx="75">
                  <c:v>7.8000000000031378</c:v>
                </c:pt>
                <c:pt idx="76">
                  <c:v>18.39999999999975</c:v>
                </c:pt>
                <c:pt idx="77">
                  <c:v>30.200000000007776</c:v>
                </c:pt>
                <c:pt idx="78">
                  <c:v>14.80000000000814</c:v>
                </c:pt>
                <c:pt idx="79">
                  <c:v>11.900000000011346</c:v>
                </c:pt>
                <c:pt idx="80">
                  <c:v>23.600000000001842</c:v>
                </c:pt>
                <c:pt idx="81">
                  <c:v>9.2000000000069804</c:v>
                </c:pt>
                <c:pt idx="82">
                  <c:v>11.400000000008959</c:v>
                </c:pt>
                <c:pt idx="83">
                  <c:v>15.000000000000568</c:v>
                </c:pt>
                <c:pt idx="84">
                  <c:v>31.400000000004979</c:v>
                </c:pt>
                <c:pt idx="85">
                  <c:v>-34.099999999995134</c:v>
                </c:pt>
                <c:pt idx="86">
                  <c:v>17.099999999999227</c:v>
                </c:pt>
                <c:pt idx="87">
                  <c:v>8.4000000000088448</c:v>
                </c:pt>
                <c:pt idx="88">
                  <c:v>-26.699999999991064</c:v>
                </c:pt>
                <c:pt idx="89">
                  <c:v>5.5000000000120508</c:v>
                </c:pt>
                <c:pt idx="90">
                  <c:v>-11.299999999991428</c:v>
                </c:pt>
                <c:pt idx="91">
                  <c:v>9.9000000000017963</c:v>
                </c:pt>
                <c:pt idx="92">
                  <c:v>-20.699999999990837</c:v>
                </c:pt>
                <c:pt idx="93">
                  <c:v>24.399999999999977</c:v>
                </c:pt>
                <c:pt idx="94">
                  <c:v>9.9000000000017963</c:v>
                </c:pt>
                <c:pt idx="95">
                  <c:v>17.200000000002547</c:v>
                </c:pt>
                <c:pt idx="96">
                  <c:v>29.400000000009641</c:v>
                </c:pt>
                <c:pt idx="97">
                  <c:v>13.100000000008549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BBA-4E31-9AFB-F3E660D0812A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BBA-4E31-9AFB-F3E660D0812A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BBA-4E31-9AFB-F3E660D0812A}"/>
            </c:ext>
          </c:extLst>
        </c:ser>
        <c:axId val="503757056"/>
        <c:axId val="503972608"/>
      </c:scatterChart>
      <c:valAx>
        <c:axId val="5037570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972608"/>
        <c:crosses val="autoZero"/>
        <c:crossBetween val="midCat"/>
      </c:valAx>
      <c:valAx>
        <c:axId val="50397260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375705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91" l="0.70866141732291565" r="0.70866141732291565" t="0.74803149606312491" header="0.31496062992131535" footer="0.31496062992131535"/>
    <c:pageSetup paperSize="9"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'SVN-CV-27'!$D$9:$D$187</c:f>
              <c:numCache>
                <c:formatCode>0</c:formatCode>
                <c:ptCount val="179"/>
                <c:pt idx="0">
                  <c:v>0</c:v>
                </c:pt>
                <c:pt idx="1">
                  <c:v>5.0000000046566129</c:v>
                </c:pt>
                <c:pt idx="2">
                  <c:v>0.89999998454004526</c:v>
                </c:pt>
                <c:pt idx="3">
                  <c:v>5.2000000141561031</c:v>
                </c:pt>
                <c:pt idx="4">
                  <c:v>-0.20000000949949026</c:v>
                </c:pt>
                <c:pt idx="5">
                  <c:v>0.30000001424923539</c:v>
                </c:pt>
                <c:pt idx="6">
                  <c:v>0.40000001899898052</c:v>
                </c:pt>
                <c:pt idx="7">
                  <c:v>4.4999999809078872</c:v>
                </c:pt>
                <c:pt idx="8">
                  <c:v>4.6999999904073775</c:v>
                </c:pt>
                <c:pt idx="9">
                  <c:v>7.5000000069849193</c:v>
                </c:pt>
                <c:pt idx="10">
                  <c:v>7.299999997485429</c:v>
                </c:pt>
                <c:pt idx="11">
                  <c:v>7.9000000259838998</c:v>
                </c:pt>
                <c:pt idx="12">
                  <c:v>10.000000009313226</c:v>
                </c:pt>
                <c:pt idx="13">
                  <c:v>9.9000000045634806</c:v>
                </c:pt>
                <c:pt idx="14">
                  <c:v>7.1999999927356839</c:v>
                </c:pt>
                <c:pt idx="15">
                  <c:v>10.899999993853271</c:v>
                </c:pt>
                <c:pt idx="16">
                  <c:v>7.6000000117346644</c:v>
                </c:pt>
                <c:pt idx="17">
                  <c:v>12.899999972432852</c:v>
                </c:pt>
                <c:pt idx="18">
                  <c:v>11.500000022351742</c:v>
                </c:pt>
                <c:pt idx="19">
                  <c:v>18.299999996088445</c:v>
                </c:pt>
                <c:pt idx="20">
                  <c:v>16.499999968800694</c:v>
                </c:pt>
                <c:pt idx="21">
                  <c:v>22.999999986495823</c:v>
                </c:pt>
                <c:pt idx="22">
                  <c:v>21.200000017415732</c:v>
                </c:pt>
                <c:pt idx="23">
                  <c:v>26.299999968614429</c:v>
                </c:pt>
                <c:pt idx="24">
                  <c:v>24.800000013783574</c:v>
                </c:pt>
                <c:pt idx="25">
                  <c:v>26.8999999971129</c:v>
                </c:pt>
                <c:pt idx="26">
                  <c:v>29.099999985191971</c:v>
                </c:pt>
                <c:pt idx="27">
                  <c:v>35.700000007636845</c:v>
                </c:pt>
                <c:pt idx="28">
                  <c:v>35.299999988637865</c:v>
                </c:pt>
                <c:pt idx="29">
                  <c:v>30.099999974481761</c:v>
                </c:pt>
                <c:pt idx="30">
                  <c:v>31.900000001769513</c:v>
                </c:pt>
                <c:pt idx="31">
                  <c:v>36.800000001676381</c:v>
                </c:pt>
                <c:pt idx="32">
                  <c:v>36.800000001676381</c:v>
                </c:pt>
                <c:pt idx="33">
                  <c:v>35.099999979138374</c:v>
                </c:pt>
                <c:pt idx="34">
                  <c:v>45.29999999795109</c:v>
                </c:pt>
                <c:pt idx="35">
                  <c:v>43.999999994412065</c:v>
                </c:pt>
                <c:pt idx="36">
                  <c:v>49.400000018067658</c:v>
                </c:pt>
                <c:pt idx="37">
                  <c:v>48.699999984819442</c:v>
                </c:pt>
                <c:pt idx="38">
                  <c:v>52.599999995436519</c:v>
                </c:pt>
                <c:pt idx="39">
                  <c:v>53.499999979976565</c:v>
                </c:pt>
                <c:pt idx="40">
                  <c:v>57.299999985843897</c:v>
                </c:pt>
                <c:pt idx="41">
                  <c:v>52.199999976437539</c:v>
                </c:pt>
                <c:pt idx="42">
                  <c:v>57.199999981094152</c:v>
                </c:pt>
                <c:pt idx="43">
                  <c:v>56.900000025052577</c:v>
                </c:pt>
                <c:pt idx="44">
                  <c:v>59.300000022631139</c:v>
                </c:pt>
                <c:pt idx="45">
                  <c:v>59.399999969173223</c:v>
                </c:pt>
                <c:pt idx="46">
                  <c:v>61.899999971501529</c:v>
                </c:pt>
                <c:pt idx="47">
                  <c:v>63.199999975040555</c:v>
                </c:pt>
                <c:pt idx="48">
                  <c:v>65.300000016577542</c:v>
                </c:pt>
                <c:pt idx="49">
                  <c:v>16.499999968800694</c:v>
                </c:pt>
                <c:pt idx="50">
                  <c:v>69.199999968986958</c:v>
                </c:pt>
                <c:pt idx="51">
                  <c:v>69.000000017695129</c:v>
                </c:pt>
                <c:pt idx="52">
                  <c:v>68.700000003445894</c:v>
                </c:pt>
                <c:pt idx="53">
                  <c:v>68.700000003445894</c:v>
                </c:pt>
                <c:pt idx="54">
                  <c:v>68.700000003445894</c:v>
                </c:pt>
                <c:pt idx="55">
                  <c:v>71.2000000057742</c:v>
                </c:pt>
                <c:pt idx="56">
                  <c:v>73.199999984353781</c:v>
                </c:pt>
                <c:pt idx="57">
                  <c:v>72.700000018812716</c:v>
                </c:pt>
                <c:pt idx="58">
                  <c:v>73.800000012852252</c:v>
                </c:pt>
                <c:pt idx="59">
                  <c:v>81.899999990127981</c:v>
                </c:pt>
                <c:pt idx="60">
                  <c:v>86.300000024493784</c:v>
                </c:pt>
                <c:pt idx="61">
                  <c:v>85.699999995995313</c:v>
                </c:pt>
                <c:pt idx="62">
                  <c:v>93.099999998230487</c:v>
                </c:pt>
                <c:pt idx="63">
                  <c:v>97.10000001359731</c:v>
                </c:pt>
                <c:pt idx="64">
                  <c:v>99.500000011175871</c:v>
                </c:pt>
                <c:pt idx="65">
                  <c:v>100.90000001946464</c:v>
                </c:pt>
                <c:pt idx="66">
                  <c:v>104.20000000158325</c:v>
                </c:pt>
                <c:pt idx="67">
                  <c:v>104.70000002533197</c:v>
                </c:pt>
                <c:pt idx="68">
                  <c:v>109.30000001098961</c:v>
                </c:pt>
                <c:pt idx="69">
                  <c:v>111.49999999906868</c:v>
                </c:pt>
                <c:pt idx="70">
                  <c:v>113.69999998714775</c:v>
                </c:pt>
                <c:pt idx="71">
                  <c:v>117.0999999740161</c:v>
                </c:pt>
                <c:pt idx="72">
                  <c:v>119.0000000060536</c:v>
                </c:pt>
                <c:pt idx="73">
                  <c:v>119.0000000060536</c:v>
                </c:pt>
                <c:pt idx="74">
                  <c:v>121.09999998938292</c:v>
                </c:pt>
                <c:pt idx="75">
                  <c:v>119.7999999858439</c:v>
                </c:pt>
                <c:pt idx="76">
                  <c:v>120.79999997513369</c:v>
                </c:pt>
                <c:pt idx="77">
                  <c:v>119.40000002505258</c:v>
                </c:pt>
                <c:pt idx="78">
                  <c:v>119.10000001080334</c:v>
                </c:pt>
                <c:pt idx="79">
                  <c:v>121.89999996917322</c:v>
                </c:pt>
                <c:pt idx="80">
                  <c:v>124.00000001071021</c:v>
                </c:pt>
                <c:pt idx="81">
                  <c:v>126.70000002253801</c:v>
                </c:pt>
                <c:pt idx="82">
                  <c:v>129.39999997615814</c:v>
                </c:pt>
                <c:pt idx="83">
                  <c:v>140.79999999376014</c:v>
                </c:pt>
                <c:pt idx="84">
                  <c:v>141.49999996880069</c:v>
                </c:pt>
                <c:pt idx="85">
                  <c:v>141.40000002225861</c:v>
                </c:pt>
                <c:pt idx="86">
                  <c:v>144.59999999962747</c:v>
                </c:pt>
                <c:pt idx="87">
                  <c:v>145.49999998416752</c:v>
                </c:pt>
                <c:pt idx="88">
                  <c:v>147.30000001145527</c:v>
                </c:pt>
                <c:pt idx="89">
                  <c:v>144.49999999487773</c:v>
                </c:pt>
                <c:pt idx="90">
                  <c:v>150.49999998882413</c:v>
                </c:pt>
                <c:pt idx="91">
                  <c:v>147.6000000257045</c:v>
                </c:pt>
                <c:pt idx="92">
                  <c:v>151.00000001257285</c:v>
                </c:pt>
                <c:pt idx="93">
                  <c:v>150.90000000782311</c:v>
                </c:pt>
                <c:pt idx="94">
                  <c:v>147.6000000257045</c:v>
                </c:pt>
                <c:pt idx="95">
                  <c:v>155.59999999823049</c:v>
                </c:pt>
                <c:pt idx="96">
                  <c:v>156.59999998752028</c:v>
                </c:pt>
                <c:pt idx="97">
                  <c:v>155.29999998398125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6DB-4EBC-A76A-84D1B0F45E95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6DB-4EBC-A76A-84D1B0F45E95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6DB-4EBC-A76A-84D1B0F45E95}"/>
            </c:ext>
          </c:extLst>
        </c:ser>
        <c:axId val="504007680"/>
        <c:axId val="504043008"/>
      </c:scatterChart>
      <c:valAx>
        <c:axId val="5040076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043008"/>
        <c:crosses val="autoZero"/>
        <c:crossBetween val="midCat"/>
      </c:valAx>
      <c:valAx>
        <c:axId val="50404300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00768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91" l="0.70866141732291565" r="0.70866141732291565" t="0.74803149606312491" header="0.31496062992131535" footer="0.31496062992131535"/>
    <c:pageSetup paperSize="9" orientation="portrait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'SVN-CV-27'!$F$9:$F$120</c:f>
              <c:numCache>
                <c:formatCode>0</c:formatCode>
                <c:ptCount val="112"/>
                <c:pt idx="0">
                  <c:v>0</c:v>
                </c:pt>
                <c:pt idx="1">
                  <c:v>-63.000000081956387</c:v>
                </c:pt>
                <c:pt idx="2">
                  <c:v>-38.99999987334013</c:v>
                </c:pt>
                <c:pt idx="3">
                  <c:v>-53.000000305473804</c:v>
                </c:pt>
                <c:pt idx="4">
                  <c:v>-43.000000528991222</c:v>
                </c:pt>
                <c:pt idx="5">
                  <c:v>-56.499999947845936</c:v>
                </c:pt>
                <c:pt idx="6">
                  <c:v>-82.100000232458115</c:v>
                </c:pt>
                <c:pt idx="7">
                  <c:v>-64.699999988079071</c:v>
                </c:pt>
                <c:pt idx="8">
                  <c:v>-71.700000204145908</c:v>
                </c:pt>
                <c:pt idx="9">
                  <c:v>-78.100000508129597</c:v>
                </c:pt>
                <c:pt idx="10">
                  <c:v>-33.300000242888927</c:v>
                </c:pt>
                <c:pt idx="11">
                  <c:v>-69.000000134110451</c:v>
                </c:pt>
                <c:pt idx="12">
                  <c:v>-49.399999901652336</c:v>
                </c:pt>
                <c:pt idx="13">
                  <c:v>-23.800000548362732</c:v>
                </c:pt>
                <c:pt idx="14">
                  <c:v>-2.2999998182058334</c:v>
                </c:pt>
                <c:pt idx="15">
                  <c:v>-61.900000087916851</c:v>
                </c:pt>
                <c:pt idx="16">
                  <c:v>-41.199999861419201</c:v>
                </c:pt>
                <c:pt idx="17">
                  <c:v>-53.299999795854092</c:v>
                </c:pt>
                <c:pt idx="18">
                  <c:v>-87.100000120699406</c:v>
                </c:pt>
                <c:pt idx="19">
                  <c:v>-55.999999865889549</c:v>
                </c:pt>
                <c:pt idx="20">
                  <c:v>-87.000000290572643</c:v>
                </c:pt>
                <c:pt idx="21">
                  <c:v>-32.999999821186066</c:v>
                </c:pt>
                <c:pt idx="22">
                  <c:v>-103.30000054091215</c:v>
                </c:pt>
                <c:pt idx="23">
                  <c:v>-30.799999833106995</c:v>
                </c:pt>
                <c:pt idx="24">
                  <c:v>-41.600000113248825</c:v>
                </c:pt>
                <c:pt idx="25">
                  <c:v>-39.900000207126141</c:v>
                </c:pt>
                <c:pt idx="26">
                  <c:v>-73.100000619888306</c:v>
                </c:pt>
                <c:pt idx="27">
                  <c:v>70.399999618530273</c:v>
                </c:pt>
                <c:pt idx="28">
                  <c:v>-100.20000021904707</c:v>
                </c:pt>
                <c:pt idx="29">
                  <c:v>-65.500000491738319</c:v>
                </c:pt>
                <c:pt idx="30">
                  <c:v>-51.599999889731407</c:v>
                </c:pt>
                <c:pt idx="31">
                  <c:v>-19.700000062584877</c:v>
                </c:pt>
                <c:pt idx="32">
                  <c:v>-14.100000262260437</c:v>
                </c:pt>
                <c:pt idx="33">
                  <c:v>-257.19999987632036</c:v>
                </c:pt>
                <c:pt idx="34">
                  <c:v>-22.499999962747097</c:v>
                </c:pt>
                <c:pt idx="35">
                  <c:v>-103.60000003129244</c:v>
                </c:pt>
                <c:pt idx="36">
                  <c:v>-131.80000055581331</c:v>
                </c:pt>
                <c:pt idx="37">
                  <c:v>-141.10000059008598</c:v>
                </c:pt>
                <c:pt idx="38">
                  <c:v>-194.30000055581331</c:v>
                </c:pt>
                <c:pt idx="39">
                  <c:v>-39.800000376999378</c:v>
                </c:pt>
                <c:pt idx="40">
                  <c:v>-113.09999972581863</c:v>
                </c:pt>
                <c:pt idx="41">
                  <c:v>-88.700000196695328</c:v>
                </c:pt>
                <c:pt idx="42">
                  <c:v>-84.300000220537186</c:v>
                </c:pt>
                <c:pt idx="43">
                  <c:v>-59.799999929964542</c:v>
                </c:pt>
                <c:pt idx="44">
                  <c:v>-48.100000247359276</c:v>
                </c:pt>
                <c:pt idx="45">
                  <c:v>-109.40000042319298</c:v>
                </c:pt>
                <c:pt idx="46">
                  <c:v>-81.799999810755253</c:v>
                </c:pt>
                <c:pt idx="47">
                  <c:v>-44.700000435113907</c:v>
                </c:pt>
                <c:pt idx="48">
                  <c:v>-86.400000378489494</c:v>
                </c:pt>
                <c:pt idx="49">
                  <c:v>-87.000000290572643</c:v>
                </c:pt>
                <c:pt idx="50">
                  <c:v>-91.900000348687172</c:v>
                </c:pt>
                <c:pt idx="51">
                  <c:v>-44.400000013411045</c:v>
                </c:pt>
                <c:pt idx="52">
                  <c:v>-41.500000283122063</c:v>
                </c:pt>
                <c:pt idx="53">
                  <c:v>-67.70000047981739</c:v>
                </c:pt>
                <c:pt idx="54">
                  <c:v>-183.50000027567148</c:v>
                </c:pt>
                <c:pt idx="55">
                  <c:v>-38.99999987334013</c:v>
                </c:pt>
                <c:pt idx="56">
                  <c:v>-155.79999983310699</c:v>
                </c:pt>
                <c:pt idx="57">
                  <c:v>-61.499999836087227</c:v>
                </c:pt>
                <c:pt idx="58">
                  <c:v>-43.700000271201134</c:v>
                </c:pt>
                <c:pt idx="59">
                  <c:v>-88.500000536441803</c:v>
                </c:pt>
                <c:pt idx="60">
                  <c:v>-71.700000204145908</c:v>
                </c:pt>
                <c:pt idx="61">
                  <c:v>-160.79999972134829</c:v>
                </c:pt>
                <c:pt idx="62">
                  <c:v>-63.099999912083149</c:v>
                </c:pt>
                <c:pt idx="63">
                  <c:v>-96.300000324845314</c:v>
                </c:pt>
                <c:pt idx="64">
                  <c:v>-107.70000051707029</c:v>
                </c:pt>
                <c:pt idx="65">
                  <c:v>-131.59999996423721</c:v>
                </c:pt>
                <c:pt idx="66">
                  <c:v>-129.20000031590462</c:v>
                </c:pt>
                <c:pt idx="67">
                  <c:v>-141.90000016242266</c:v>
                </c:pt>
                <c:pt idx="68">
                  <c:v>-120.80000061541796</c:v>
                </c:pt>
                <c:pt idx="69">
                  <c:v>-87.100000120699406</c:v>
                </c:pt>
                <c:pt idx="70">
                  <c:v>-105.89999984949827</c:v>
                </c:pt>
                <c:pt idx="71">
                  <c:v>-105.00000044703484</c:v>
                </c:pt>
                <c:pt idx="72">
                  <c:v>-87.199999950826168</c:v>
                </c:pt>
                <c:pt idx="73">
                  <c:v>-95.399999991059303</c:v>
                </c:pt>
                <c:pt idx="74">
                  <c:v>-84.900000132620335</c:v>
                </c:pt>
                <c:pt idx="75">
                  <c:v>-72.600000537931919</c:v>
                </c:pt>
                <c:pt idx="76">
                  <c:v>-93.299999833106995</c:v>
                </c:pt>
                <c:pt idx="77">
                  <c:v>-47.600000165402889</c:v>
                </c:pt>
                <c:pt idx="78">
                  <c:v>-104.79999985545874</c:v>
                </c:pt>
                <c:pt idx="79">
                  <c:v>-102.5000000372529</c:v>
                </c:pt>
                <c:pt idx="80">
                  <c:v>-130.40000014007092</c:v>
                </c:pt>
                <c:pt idx="81">
                  <c:v>-120.19999977201223</c:v>
                </c:pt>
                <c:pt idx="82">
                  <c:v>-67.999999970197678</c:v>
                </c:pt>
                <c:pt idx="83">
                  <c:v>-85.300000384449959</c:v>
                </c:pt>
                <c:pt idx="84">
                  <c:v>-80.699999816715717</c:v>
                </c:pt>
                <c:pt idx="85">
                  <c:v>-92.100000008940697</c:v>
                </c:pt>
                <c:pt idx="86">
                  <c:v>-47.799999825656414</c:v>
                </c:pt>
                <c:pt idx="87">
                  <c:v>-0.2000005915760994</c:v>
                </c:pt>
                <c:pt idx="88">
                  <c:v>-127.10000015795231</c:v>
                </c:pt>
                <c:pt idx="89">
                  <c:v>-160.79999972134829</c:v>
                </c:pt>
                <c:pt idx="90">
                  <c:v>-99.799999967217445</c:v>
                </c:pt>
                <c:pt idx="91">
                  <c:v>-61.100000515580177</c:v>
                </c:pt>
                <c:pt idx="92">
                  <c:v>-88.700000196695328</c:v>
                </c:pt>
                <c:pt idx="93">
                  <c:v>-80.900000408291817</c:v>
                </c:pt>
                <c:pt idx="94">
                  <c:v>-61.100000515580177</c:v>
                </c:pt>
                <c:pt idx="95">
                  <c:v>-91.699999757111073</c:v>
                </c:pt>
                <c:pt idx="96">
                  <c:v>-64.500000327825546</c:v>
                </c:pt>
                <c:pt idx="97">
                  <c:v>-79.900000244379044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7B-4097-8730-327BADA078FF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7B-4097-8730-327BADA078FF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7B-4097-8730-327BADA078FF}"/>
            </c:ext>
          </c:extLst>
        </c:ser>
        <c:axId val="504089984"/>
        <c:axId val="504108928"/>
      </c:scatterChart>
      <c:valAx>
        <c:axId val="5040899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108928"/>
        <c:crosses val="autoZero"/>
        <c:crossBetween val="midCat"/>
      </c:valAx>
      <c:valAx>
        <c:axId val="504108928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089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91" l="0.70866141732291565" r="0.70866141732291565" t="0.74803149606312491" header="0.31496062992131535" footer="0.31496062992131535"/>
    <c:pageSetup paperSize="9"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75.936881753020955</c:v>
                </c:pt>
                <c:pt idx="2">
                  <c:v>41.830849741462579</c:v>
                </c:pt>
                <c:pt idx="3">
                  <c:v>53.498131112473772</c:v>
                </c:pt>
                <c:pt idx="4">
                  <c:v>43.007906778835938</c:v>
                </c:pt>
                <c:pt idx="5">
                  <c:v>56.829129802550938</c:v>
                </c:pt>
                <c:pt idx="6">
                  <c:v>82.874966293716383</c:v>
                </c:pt>
                <c:pt idx="7">
                  <c:v>71.627508670102543</c:v>
                </c:pt>
                <c:pt idx="8">
                  <c:v>71.858333053198137</c:v>
                </c:pt>
                <c:pt idx="9">
                  <c:v>78.561186851234254</c:v>
                </c:pt>
                <c:pt idx="10">
                  <c:v>35.527172926360301</c:v>
                </c:pt>
                <c:pt idx="11">
                  <c:v>69.854563336391266</c:v>
                </c:pt>
                <c:pt idx="12">
                  <c:v>50.402380801600152</c:v>
                </c:pt>
                <c:pt idx="13">
                  <c:v>28.691636868471281</c:v>
                </c:pt>
                <c:pt idx="14">
                  <c:v>21.849027416777055</c:v>
                </c:pt>
                <c:pt idx="15">
                  <c:v>65.462279296935392</c:v>
                </c:pt>
                <c:pt idx="16">
                  <c:v>46.002173739504059</c:v>
                </c:pt>
                <c:pt idx="17">
                  <c:v>61.258386997427856</c:v>
                </c:pt>
                <c:pt idx="18">
                  <c:v>87.883445662649891</c:v>
                </c:pt>
                <c:pt idx="19">
                  <c:v>64.7234886639786</c:v>
                </c:pt>
                <c:pt idx="20">
                  <c:v>88.588995081387324</c:v>
                </c:pt>
                <c:pt idx="21">
                  <c:v>44.358651778169722</c:v>
                </c:pt>
                <c:pt idx="22">
                  <c:v>105.45681633963203</c:v>
                </c:pt>
                <c:pt idx="23">
                  <c:v>43.88553278779078</c:v>
                </c:pt>
                <c:pt idx="24">
                  <c:v>52.475137066100885</c:v>
                </c:pt>
                <c:pt idx="25">
                  <c:v>48.138446343575957</c:v>
                </c:pt>
                <c:pt idx="26">
                  <c:v>82.34628157825756</c:v>
                </c:pt>
                <c:pt idx="27">
                  <c:v>82.798852327999739</c:v>
                </c:pt>
                <c:pt idx="28">
                  <c:v>107.46427333349095</c:v>
                </c:pt>
                <c:pt idx="29">
                  <c:v>72.238148252024843</c:v>
                </c:pt>
                <c:pt idx="30">
                  <c:v>63.78291298406797</c:v>
                </c:pt>
                <c:pt idx="31">
                  <c:v>50.151470592487904</c:v>
                </c:pt>
                <c:pt idx="32">
                  <c:v>44.749190020819832</c:v>
                </c:pt>
                <c:pt idx="33">
                  <c:v>260.45640697612947</c:v>
                </c:pt>
                <c:pt idx="34">
                  <c:v>54.766230453976121</c:v>
                </c:pt>
                <c:pt idx="35">
                  <c:v>113.16293565471058</c:v>
                </c:pt>
                <c:pt idx="36">
                  <c:v>142.26767077694666</c:v>
                </c:pt>
                <c:pt idx="37">
                  <c:v>149.7737966569718</c:v>
                </c:pt>
                <c:pt idx="38">
                  <c:v>201.30596169887514</c:v>
                </c:pt>
                <c:pt idx="39">
                  <c:v>68.913351593627795</c:v>
                </c:pt>
                <c:pt idx="40">
                  <c:v>127.07143635120401</c:v>
                </c:pt>
                <c:pt idx="41">
                  <c:v>105.72686523506783</c:v>
                </c:pt>
                <c:pt idx="42">
                  <c:v>101.9047596288796</c:v>
                </c:pt>
                <c:pt idx="43">
                  <c:v>83.87884116077835</c:v>
                </c:pt>
                <c:pt idx="44">
                  <c:v>76.956221493002957</c:v>
                </c:pt>
                <c:pt idx="45">
                  <c:v>125.23741489240507</c:v>
                </c:pt>
                <c:pt idx="46">
                  <c:v>106.3600487284204</c:v>
                </c:pt>
                <c:pt idx="47">
                  <c:v>81.852856002368142</c:v>
                </c:pt>
                <c:pt idx="48">
                  <c:v>108.78942994412661</c:v>
                </c:pt>
                <c:pt idx="49">
                  <c:v>88.588995081387324</c:v>
                </c:pt>
                <c:pt idx="50">
                  <c:v>116.01400803263593</c:v>
                </c:pt>
                <c:pt idx="51">
                  <c:v>83.090131806569261</c:v>
                </c:pt>
                <c:pt idx="52">
                  <c:v>86.857239329678904</c:v>
                </c:pt>
                <c:pt idx="53">
                  <c:v>96.989793614797321</c:v>
                </c:pt>
                <c:pt idx="54">
                  <c:v>196.574617134677</c:v>
                </c:pt>
                <c:pt idx="55">
                  <c:v>83.375296047108492</c:v>
                </c:pt>
                <c:pt idx="56">
                  <c:v>172.19793827367815</c:v>
                </c:pt>
                <c:pt idx="57">
                  <c:v>98.152839910898663</c:v>
                </c:pt>
                <c:pt idx="58">
                  <c:v>90.76464083331291</c:v>
                </c:pt>
                <c:pt idx="59">
                  <c:v>122.60791203398622</c:v>
                </c:pt>
                <c:pt idx="60">
                  <c:v>113.23722900840727</c:v>
                </c:pt>
                <c:pt idx="61">
                  <c:v>182.48597181619004</c:v>
                </c:pt>
                <c:pt idx="62">
                  <c:v>113.71657745718311</c:v>
                </c:pt>
                <c:pt idx="63">
                  <c:v>137.09215902160824</c:v>
                </c:pt>
                <c:pt idx="64">
                  <c:v>148.25366812865175</c:v>
                </c:pt>
                <c:pt idx="65">
                  <c:v>165.90171787692634</c:v>
                </c:pt>
                <c:pt idx="66">
                  <c:v>166.66820357212526</c:v>
                </c:pt>
                <c:pt idx="67">
                  <c:v>176.91619499469272</c:v>
                </c:pt>
                <c:pt idx="68">
                  <c:v>163.35709397233737</c:v>
                </c:pt>
                <c:pt idx="69">
                  <c:v>141.95390104121279</c:v>
                </c:pt>
                <c:pt idx="70">
                  <c:v>156.22080516116131</c:v>
                </c:pt>
                <c:pt idx="71">
                  <c:v>157.28448775321701</c:v>
                </c:pt>
                <c:pt idx="72">
                  <c:v>149.51698897739135</c:v>
                </c:pt>
                <c:pt idx="73">
                  <c:v>152.57181915325907</c:v>
                </c:pt>
                <c:pt idx="74">
                  <c:v>148.22695443119483</c:v>
                </c:pt>
                <c:pt idx="75">
                  <c:v>140.29839655076589</c:v>
                </c:pt>
                <c:pt idx="76">
                  <c:v>153.74033290860942</c:v>
                </c:pt>
                <c:pt idx="77">
                  <c:v>132.03847932223917</c:v>
                </c:pt>
                <c:pt idx="78">
                  <c:v>159.33263938150824</c:v>
                </c:pt>
                <c:pt idx="79">
                  <c:v>159.71058199168127</c:v>
                </c:pt>
                <c:pt idx="80">
                  <c:v>181.48586732632026</c:v>
                </c:pt>
                <c:pt idx="81">
                  <c:v>174.88730643160756</c:v>
                </c:pt>
                <c:pt idx="82">
                  <c:v>146.62305408692322</c:v>
                </c:pt>
                <c:pt idx="83">
                  <c:v>165.30496079619039</c:v>
                </c:pt>
                <c:pt idx="84">
                  <c:v>165.89364050978213</c:v>
                </c:pt>
                <c:pt idx="85">
                  <c:v>172.16033227181364</c:v>
                </c:pt>
                <c:pt idx="86">
                  <c:v>153.25276501004799</c:v>
                </c:pt>
                <c:pt idx="87">
                  <c:v>145.74240973590881</c:v>
                </c:pt>
                <c:pt idx="88">
                  <c:v>196.37869040078081</c:v>
                </c:pt>
                <c:pt idx="89">
                  <c:v>216.25711527925597</c:v>
                </c:pt>
                <c:pt idx="90">
                  <c:v>180.93639763765739</c:v>
                </c:pt>
                <c:pt idx="91">
                  <c:v>160.05305392460309</c:v>
                </c:pt>
                <c:pt idx="92">
                  <c:v>176.34392543745412</c:v>
                </c:pt>
                <c:pt idx="93">
                  <c:v>172.94791143122436</c:v>
                </c:pt>
                <c:pt idx="94">
                  <c:v>160.05305392460309</c:v>
                </c:pt>
                <c:pt idx="95">
                  <c:v>181.42791944710049</c:v>
                </c:pt>
                <c:pt idx="96">
                  <c:v>171.89581157893701</c:v>
                </c:pt>
                <c:pt idx="97">
                  <c:v>175.13911623071692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4AD-4A5F-B280-C98F971E1E81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4AD-4A5F-B280-C98F971E1E81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4AD-4A5F-B280-C98F971E1E81}"/>
            </c:ext>
          </c:extLst>
        </c:ser>
        <c:axId val="504372608"/>
        <c:axId val="504383360"/>
      </c:scatterChart>
      <c:valAx>
        <c:axId val="50437260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383360"/>
        <c:crosses val="autoZero"/>
        <c:crossBetween val="midCat"/>
      </c:valAx>
      <c:valAx>
        <c:axId val="5043833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37260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491" l="0.70866141732291565" r="0.70866141732291565" t="0.74803149606312491" header="0.31496062992131535" footer="0.31496062992131535"/>
    <c:pageSetup paperSize="9"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</a:t>
            </a:r>
            <a:r>
              <a:rPr lang="en-US" baseline="0"/>
              <a:t> Cota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4791009816747966E-2"/>
                  <c:y val="-0.194516430572519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'SVN-CV-27'!$H$9:$H$120</c:f>
              <c:numCache>
                <c:formatCode>0</c:formatCode>
                <c:ptCount val="112"/>
                <c:pt idx="0">
                  <c:v>0</c:v>
                </c:pt>
                <c:pt idx="1">
                  <c:v>-42.0999999999907</c:v>
                </c:pt>
                <c:pt idx="2">
                  <c:v>15.100000000003888</c:v>
                </c:pt>
                <c:pt idx="3">
                  <c:v>-5.0999999999987722</c:v>
                </c:pt>
                <c:pt idx="4">
                  <c:v>-0.79999999999813554</c:v>
                </c:pt>
                <c:pt idx="5">
                  <c:v>6.100000000003547</c:v>
                </c:pt>
                <c:pt idx="6">
                  <c:v>-11.299999999991428</c:v>
                </c:pt>
                <c:pt idx="7">
                  <c:v>-30.400000000000205</c:v>
                </c:pt>
                <c:pt idx="8">
                  <c:v>-0.79999999999813554</c:v>
                </c:pt>
                <c:pt idx="9">
                  <c:v>-3.9999999999906777</c:v>
                </c:pt>
                <c:pt idx="10">
                  <c:v>-9.9999999999909051</c:v>
                </c:pt>
                <c:pt idx="11">
                  <c:v>7.5000000000073896</c:v>
                </c:pt>
                <c:pt idx="12">
                  <c:v>-0.19999999999242846</c:v>
                </c:pt>
                <c:pt idx="13">
                  <c:v>-12.599999999991951</c:v>
                </c:pt>
                <c:pt idx="14">
                  <c:v>-20.499999999998408</c:v>
                </c:pt>
                <c:pt idx="15">
                  <c:v>-18.29999999999643</c:v>
                </c:pt>
                <c:pt idx="16">
                  <c:v>19.000000000005457</c:v>
                </c:pt>
                <c:pt idx="17">
                  <c:v>-27.299999999996771</c:v>
                </c:pt>
                <c:pt idx="18">
                  <c:v>2.2000000000019782</c:v>
                </c:pt>
                <c:pt idx="19">
                  <c:v>-26.799999999994384</c:v>
                </c:pt>
                <c:pt idx="20">
                  <c:v>2.6000000000010459</c:v>
                </c:pt>
                <c:pt idx="21">
                  <c:v>-18.699999999995498</c:v>
                </c:pt>
                <c:pt idx="22">
                  <c:v>-0.90000000000145519</c:v>
                </c:pt>
                <c:pt idx="23">
                  <c:v>-16.899999999992588</c:v>
                </c:pt>
                <c:pt idx="24">
                  <c:v>20.20000000000266</c:v>
                </c:pt>
                <c:pt idx="25">
                  <c:v>-1.300000000000523</c:v>
                </c:pt>
                <c:pt idx="26">
                  <c:v>-24.299999999996658</c:v>
                </c:pt>
                <c:pt idx="27">
                  <c:v>-24.999999999991473</c:v>
                </c:pt>
                <c:pt idx="28">
                  <c:v>16.200000000011983</c:v>
                </c:pt>
                <c:pt idx="29">
                  <c:v>4.6999999999997044</c:v>
                </c:pt>
                <c:pt idx="30">
                  <c:v>19.700000000000273</c:v>
                </c:pt>
                <c:pt idx="31">
                  <c:v>27.799999999999159</c:v>
                </c:pt>
                <c:pt idx="32">
                  <c:v>21.200000000007435</c:v>
                </c:pt>
                <c:pt idx="33">
                  <c:v>21.300000000010755</c:v>
                </c:pt>
                <c:pt idx="34">
                  <c:v>21.000000000000796</c:v>
                </c:pt>
                <c:pt idx="35">
                  <c:v>11.700000000004707</c:v>
                </c:pt>
                <c:pt idx="36">
                  <c:v>20.700000000005048</c:v>
                </c:pt>
                <c:pt idx="37">
                  <c:v>12.300000000010414</c:v>
                </c:pt>
                <c:pt idx="38">
                  <c:v>2.2000000000019782</c:v>
                </c:pt>
                <c:pt idx="39">
                  <c:v>17.400000000009186</c:v>
                </c:pt>
                <c:pt idx="40">
                  <c:v>8.5000000000121645</c:v>
                </c:pt>
                <c:pt idx="41">
                  <c:v>24.200000000007549</c:v>
                </c:pt>
                <c:pt idx="42">
                  <c:v>-2.4999999999977263</c:v>
                </c:pt>
                <c:pt idx="43">
                  <c:v>14.90000000001146</c:v>
                </c:pt>
                <c:pt idx="44">
                  <c:v>9.6000000000060481</c:v>
                </c:pt>
                <c:pt idx="45">
                  <c:v>13.700000000000045</c:v>
                </c:pt>
                <c:pt idx="46">
                  <c:v>28.100000000009118</c:v>
                </c:pt>
                <c:pt idx="47">
                  <c:v>26.600000000001955</c:v>
                </c:pt>
                <c:pt idx="48">
                  <c:v>10.300000000000864</c:v>
                </c:pt>
                <c:pt idx="49">
                  <c:v>2.6000000000010459</c:v>
                </c:pt>
                <c:pt idx="50">
                  <c:v>15.000000000000568</c:v>
                </c:pt>
                <c:pt idx="51">
                  <c:v>13.100000000008549</c:v>
                </c:pt>
                <c:pt idx="52">
                  <c:v>33.20000000000789</c:v>
                </c:pt>
                <c:pt idx="53">
                  <c:v>10.200000000011755</c:v>
                </c:pt>
                <c:pt idx="54">
                  <c:v>-15.799999999998704</c:v>
                </c:pt>
                <c:pt idx="55">
                  <c:v>19.000000000005457</c:v>
                </c:pt>
                <c:pt idx="56">
                  <c:v>-4.4999999999930651</c:v>
                </c:pt>
                <c:pt idx="57">
                  <c:v>23.800000000008481</c:v>
                </c:pt>
                <c:pt idx="58">
                  <c:v>29.700000000005389</c:v>
                </c:pt>
                <c:pt idx="59">
                  <c:v>22.20000000001221</c:v>
                </c:pt>
                <c:pt idx="60">
                  <c:v>15.300000000010527</c:v>
                </c:pt>
                <c:pt idx="61">
                  <c:v>10.000000000005116</c:v>
                </c:pt>
                <c:pt idx="62">
                  <c:v>16.800000000003479</c:v>
                </c:pt>
                <c:pt idx="63">
                  <c:v>9.6000000000060481</c:v>
                </c:pt>
                <c:pt idx="64">
                  <c:v>-21.89999999998804</c:v>
                </c:pt>
                <c:pt idx="65">
                  <c:v>4.9000000000063437</c:v>
                </c:pt>
                <c:pt idx="66">
                  <c:v>-15.099999999989677</c:v>
                </c:pt>
                <c:pt idx="67">
                  <c:v>14.200000000002433</c:v>
                </c:pt>
                <c:pt idx="68">
                  <c:v>-12.099999999989564</c:v>
                </c:pt>
                <c:pt idx="69">
                  <c:v>11.500000000012278</c:v>
                </c:pt>
                <c:pt idx="70">
                  <c:v>16.200000000011983</c:v>
                </c:pt>
                <c:pt idx="71">
                  <c:v>-0.99999999999056399</c:v>
                </c:pt>
                <c:pt idx="72">
                  <c:v>24.300000000010868</c:v>
                </c:pt>
                <c:pt idx="73">
                  <c:v>-3.9999999999906777</c:v>
                </c:pt>
                <c:pt idx="74">
                  <c:v>9.9000000000017963</c:v>
                </c:pt>
                <c:pt idx="75">
                  <c:v>7.8000000000031378</c:v>
                </c:pt>
                <c:pt idx="76">
                  <c:v>18.39999999999975</c:v>
                </c:pt>
                <c:pt idx="77">
                  <c:v>30.200000000007776</c:v>
                </c:pt>
                <c:pt idx="78">
                  <c:v>14.80000000000814</c:v>
                </c:pt>
                <c:pt idx="79">
                  <c:v>11.900000000011346</c:v>
                </c:pt>
                <c:pt idx="80">
                  <c:v>23.600000000001842</c:v>
                </c:pt>
                <c:pt idx="81">
                  <c:v>9.2000000000069804</c:v>
                </c:pt>
                <c:pt idx="82">
                  <c:v>11.400000000008959</c:v>
                </c:pt>
                <c:pt idx="83">
                  <c:v>15.000000000000568</c:v>
                </c:pt>
                <c:pt idx="84">
                  <c:v>31.400000000004979</c:v>
                </c:pt>
                <c:pt idx="85">
                  <c:v>-34.099999999995134</c:v>
                </c:pt>
                <c:pt idx="86">
                  <c:v>17.099999999999227</c:v>
                </c:pt>
                <c:pt idx="87">
                  <c:v>8.4000000000088448</c:v>
                </c:pt>
                <c:pt idx="88">
                  <c:v>-26.699999999991064</c:v>
                </c:pt>
                <c:pt idx="89">
                  <c:v>5.5000000000120508</c:v>
                </c:pt>
                <c:pt idx="90">
                  <c:v>-11.299999999991428</c:v>
                </c:pt>
                <c:pt idx="91">
                  <c:v>9.9000000000017963</c:v>
                </c:pt>
                <c:pt idx="92">
                  <c:v>-20.699999999990837</c:v>
                </c:pt>
                <c:pt idx="93">
                  <c:v>24.399999999999977</c:v>
                </c:pt>
                <c:pt idx="94">
                  <c:v>9.9000000000017963</c:v>
                </c:pt>
                <c:pt idx="95">
                  <c:v>17.200000000002547</c:v>
                </c:pt>
                <c:pt idx="96">
                  <c:v>29.400000000009641</c:v>
                </c:pt>
                <c:pt idx="97">
                  <c:v>13.100000000008549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BBA-4E31-9AFB-F3E660D0812A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BBA-4E31-9AFB-F3E660D0812A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BBA-4E31-9AFB-F3E660D0812A}"/>
            </c:ext>
          </c:extLst>
        </c:ser>
        <c:axId val="504603392"/>
        <c:axId val="504605696"/>
      </c:scatterChart>
      <c:valAx>
        <c:axId val="5046033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605696"/>
        <c:crosses val="autoZero"/>
        <c:crossBetween val="midCat"/>
      </c:valAx>
      <c:valAx>
        <c:axId val="50460569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60339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536" l="0.70866141732291565" r="0.70866141732291565" t="0.74803149606312536" header="0.31496062992131546" footer="0.31496062992131546"/>
    <c:pageSetup paperSize="9"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Este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7.8633013339086094E-2"/>
                  <c:y val="-0.194551717722477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'SVN-CV-27'!$D$9:$D$187</c:f>
              <c:numCache>
                <c:formatCode>0</c:formatCode>
                <c:ptCount val="179"/>
                <c:pt idx="0">
                  <c:v>0</c:v>
                </c:pt>
                <c:pt idx="1">
                  <c:v>5.0000000046566129</c:v>
                </c:pt>
                <c:pt idx="2">
                  <c:v>0.89999998454004526</c:v>
                </c:pt>
                <c:pt idx="3">
                  <c:v>5.2000000141561031</c:v>
                </c:pt>
                <c:pt idx="4">
                  <c:v>-0.20000000949949026</c:v>
                </c:pt>
                <c:pt idx="5">
                  <c:v>0.30000001424923539</c:v>
                </c:pt>
                <c:pt idx="6">
                  <c:v>0.40000001899898052</c:v>
                </c:pt>
                <c:pt idx="7">
                  <c:v>4.4999999809078872</c:v>
                </c:pt>
                <c:pt idx="8">
                  <c:v>4.6999999904073775</c:v>
                </c:pt>
                <c:pt idx="9">
                  <c:v>7.5000000069849193</c:v>
                </c:pt>
                <c:pt idx="10">
                  <c:v>7.299999997485429</c:v>
                </c:pt>
                <c:pt idx="11">
                  <c:v>7.9000000259838998</c:v>
                </c:pt>
                <c:pt idx="12">
                  <c:v>10.000000009313226</c:v>
                </c:pt>
                <c:pt idx="13">
                  <c:v>9.9000000045634806</c:v>
                </c:pt>
                <c:pt idx="14">
                  <c:v>7.1999999927356839</c:v>
                </c:pt>
                <c:pt idx="15">
                  <c:v>10.899999993853271</c:v>
                </c:pt>
                <c:pt idx="16">
                  <c:v>7.6000000117346644</c:v>
                </c:pt>
                <c:pt idx="17">
                  <c:v>12.899999972432852</c:v>
                </c:pt>
                <c:pt idx="18">
                  <c:v>11.500000022351742</c:v>
                </c:pt>
                <c:pt idx="19">
                  <c:v>18.299999996088445</c:v>
                </c:pt>
                <c:pt idx="20">
                  <c:v>16.499999968800694</c:v>
                </c:pt>
                <c:pt idx="21">
                  <c:v>22.999999986495823</c:v>
                </c:pt>
                <c:pt idx="22">
                  <c:v>21.200000017415732</c:v>
                </c:pt>
                <c:pt idx="23">
                  <c:v>26.299999968614429</c:v>
                </c:pt>
                <c:pt idx="24">
                  <c:v>24.800000013783574</c:v>
                </c:pt>
                <c:pt idx="25">
                  <c:v>26.8999999971129</c:v>
                </c:pt>
                <c:pt idx="26">
                  <c:v>29.099999985191971</c:v>
                </c:pt>
                <c:pt idx="27">
                  <c:v>35.700000007636845</c:v>
                </c:pt>
                <c:pt idx="28">
                  <c:v>35.299999988637865</c:v>
                </c:pt>
                <c:pt idx="29">
                  <c:v>30.099999974481761</c:v>
                </c:pt>
                <c:pt idx="30">
                  <c:v>31.900000001769513</c:v>
                </c:pt>
                <c:pt idx="31">
                  <c:v>36.800000001676381</c:v>
                </c:pt>
                <c:pt idx="32">
                  <c:v>36.800000001676381</c:v>
                </c:pt>
                <c:pt idx="33">
                  <c:v>35.099999979138374</c:v>
                </c:pt>
                <c:pt idx="34">
                  <c:v>45.29999999795109</c:v>
                </c:pt>
                <c:pt idx="35">
                  <c:v>43.999999994412065</c:v>
                </c:pt>
                <c:pt idx="36">
                  <c:v>49.400000018067658</c:v>
                </c:pt>
                <c:pt idx="37">
                  <c:v>48.699999984819442</c:v>
                </c:pt>
                <c:pt idx="38">
                  <c:v>52.599999995436519</c:v>
                </c:pt>
                <c:pt idx="39">
                  <c:v>53.499999979976565</c:v>
                </c:pt>
                <c:pt idx="40">
                  <c:v>57.299999985843897</c:v>
                </c:pt>
                <c:pt idx="41">
                  <c:v>52.199999976437539</c:v>
                </c:pt>
                <c:pt idx="42">
                  <c:v>57.199999981094152</c:v>
                </c:pt>
                <c:pt idx="43">
                  <c:v>56.900000025052577</c:v>
                </c:pt>
                <c:pt idx="44">
                  <c:v>59.300000022631139</c:v>
                </c:pt>
                <c:pt idx="45">
                  <c:v>59.399999969173223</c:v>
                </c:pt>
                <c:pt idx="46">
                  <c:v>61.899999971501529</c:v>
                </c:pt>
                <c:pt idx="47">
                  <c:v>63.199999975040555</c:v>
                </c:pt>
                <c:pt idx="48">
                  <c:v>65.300000016577542</c:v>
                </c:pt>
                <c:pt idx="49">
                  <c:v>16.499999968800694</c:v>
                </c:pt>
                <c:pt idx="50">
                  <c:v>69.199999968986958</c:v>
                </c:pt>
                <c:pt idx="51">
                  <c:v>69.000000017695129</c:v>
                </c:pt>
                <c:pt idx="52">
                  <c:v>68.700000003445894</c:v>
                </c:pt>
                <c:pt idx="53">
                  <c:v>68.700000003445894</c:v>
                </c:pt>
                <c:pt idx="54">
                  <c:v>68.700000003445894</c:v>
                </c:pt>
                <c:pt idx="55">
                  <c:v>71.2000000057742</c:v>
                </c:pt>
                <c:pt idx="56">
                  <c:v>73.199999984353781</c:v>
                </c:pt>
                <c:pt idx="57">
                  <c:v>72.700000018812716</c:v>
                </c:pt>
                <c:pt idx="58">
                  <c:v>73.800000012852252</c:v>
                </c:pt>
                <c:pt idx="59">
                  <c:v>81.899999990127981</c:v>
                </c:pt>
                <c:pt idx="60">
                  <c:v>86.300000024493784</c:v>
                </c:pt>
                <c:pt idx="61">
                  <c:v>85.699999995995313</c:v>
                </c:pt>
                <c:pt idx="62">
                  <c:v>93.099999998230487</c:v>
                </c:pt>
                <c:pt idx="63">
                  <c:v>97.10000001359731</c:v>
                </c:pt>
                <c:pt idx="64">
                  <c:v>99.500000011175871</c:v>
                </c:pt>
                <c:pt idx="65">
                  <c:v>100.90000001946464</c:v>
                </c:pt>
                <c:pt idx="66">
                  <c:v>104.20000000158325</c:v>
                </c:pt>
                <c:pt idx="67">
                  <c:v>104.70000002533197</c:v>
                </c:pt>
                <c:pt idx="68">
                  <c:v>109.30000001098961</c:v>
                </c:pt>
                <c:pt idx="69">
                  <c:v>111.49999999906868</c:v>
                </c:pt>
                <c:pt idx="70">
                  <c:v>113.69999998714775</c:v>
                </c:pt>
                <c:pt idx="71">
                  <c:v>117.0999999740161</c:v>
                </c:pt>
                <c:pt idx="72">
                  <c:v>119.0000000060536</c:v>
                </c:pt>
                <c:pt idx="73">
                  <c:v>119.0000000060536</c:v>
                </c:pt>
                <c:pt idx="74">
                  <c:v>121.09999998938292</c:v>
                </c:pt>
                <c:pt idx="75">
                  <c:v>119.7999999858439</c:v>
                </c:pt>
                <c:pt idx="76">
                  <c:v>120.79999997513369</c:v>
                </c:pt>
                <c:pt idx="77">
                  <c:v>119.40000002505258</c:v>
                </c:pt>
                <c:pt idx="78">
                  <c:v>119.10000001080334</c:v>
                </c:pt>
                <c:pt idx="79">
                  <c:v>121.89999996917322</c:v>
                </c:pt>
                <c:pt idx="80">
                  <c:v>124.00000001071021</c:v>
                </c:pt>
                <c:pt idx="81">
                  <c:v>126.70000002253801</c:v>
                </c:pt>
                <c:pt idx="82">
                  <c:v>129.39999997615814</c:v>
                </c:pt>
                <c:pt idx="83">
                  <c:v>140.79999999376014</c:v>
                </c:pt>
                <c:pt idx="84">
                  <c:v>141.49999996880069</c:v>
                </c:pt>
                <c:pt idx="85">
                  <c:v>141.40000002225861</c:v>
                </c:pt>
                <c:pt idx="86">
                  <c:v>144.59999999962747</c:v>
                </c:pt>
                <c:pt idx="87">
                  <c:v>145.49999998416752</c:v>
                </c:pt>
                <c:pt idx="88">
                  <c:v>147.30000001145527</c:v>
                </c:pt>
                <c:pt idx="89">
                  <c:v>144.49999999487773</c:v>
                </c:pt>
                <c:pt idx="90">
                  <c:v>150.49999998882413</c:v>
                </c:pt>
                <c:pt idx="91">
                  <c:v>147.6000000257045</c:v>
                </c:pt>
                <c:pt idx="92">
                  <c:v>151.00000001257285</c:v>
                </c:pt>
                <c:pt idx="93">
                  <c:v>150.90000000782311</c:v>
                </c:pt>
                <c:pt idx="94">
                  <c:v>147.6000000257045</c:v>
                </c:pt>
                <c:pt idx="95">
                  <c:v>155.59999999823049</c:v>
                </c:pt>
                <c:pt idx="96">
                  <c:v>156.59999998752028</c:v>
                </c:pt>
                <c:pt idx="97">
                  <c:v>155.29999998398125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6DB-4EBC-A76A-84D1B0F45E95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6DB-4EBC-A76A-84D1B0F45E95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6DB-4EBC-A76A-84D1B0F45E95}"/>
            </c:ext>
          </c:extLst>
        </c:ser>
        <c:axId val="504661120"/>
        <c:axId val="504663424"/>
      </c:scatterChart>
      <c:valAx>
        <c:axId val="5046611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663424"/>
        <c:crosses val="autoZero"/>
        <c:crossBetween val="midCat"/>
      </c:valAx>
      <c:valAx>
        <c:axId val="504663424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66112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536" l="0.70866141732291565" r="0.70866141732291565" t="0.74803149606312536" header="0.31496062992131546" footer="0.31496062992131546"/>
    <c:pageSetup paperSize="9"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da Coord Norte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  <a:tailEnd type="triangle" w="lg" len="med"/>
              </a:ln>
              <a:effectLst/>
            </c:spPr>
            <c:trendlineType val="linear"/>
            <c:dispEq val="1"/>
            <c:trendlineLbl>
              <c:layout>
                <c:manualLayout>
                  <c:x val="8.8372169338396228E-2"/>
                  <c:y val="-0.155100218663462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'SVN-CV-27'!$F$9:$F$120</c:f>
              <c:numCache>
                <c:formatCode>0</c:formatCode>
                <c:ptCount val="112"/>
                <c:pt idx="0">
                  <c:v>0</c:v>
                </c:pt>
                <c:pt idx="1">
                  <c:v>-63.000000081956387</c:v>
                </c:pt>
                <c:pt idx="2">
                  <c:v>-38.99999987334013</c:v>
                </c:pt>
                <c:pt idx="3">
                  <c:v>-53.000000305473804</c:v>
                </c:pt>
                <c:pt idx="4">
                  <c:v>-43.000000528991222</c:v>
                </c:pt>
                <c:pt idx="5">
                  <c:v>-56.499999947845936</c:v>
                </c:pt>
                <c:pt idx="6">
                  <c:v>-82.100000232458115</c:v>
                </c:pt>
                <c:pt idx="7">
                  <c:v>-64.699999988079071</c:v>
                </c:pt>
                <c:pt idx="8">
                  <c:v>-71.700000204145908</c:v>
                </c:pt>
                <c:pt idx="9">
                  <c:v>-78.100000508129597</c:v>
                </c:pt>
                <c:pt idx="10">
                  <c:v>-33.300000242888927</c:v>
                </c:pt>
                <c:pt idx="11">
                  <c:v>-69.000000134110451</c:v>
                </c:pt>
                <c:pt idx="12">
                  <c:v>-49.399999901652336</c:v>
                </c:pt>
                <c:pt idx="13">
                  <c:v>-23.800000548362732</c:v>
                </c:pt>
                <c:pt idx="14">
                  <c:v>-2.2999998182058334</c:v>
                </c:pt>
                <c:pt idx="15">
                  <c:v>-61.900000087916851</c:v>
                </c:pt>
                <c:pt idx="16">
                  <c:v>-41.199999861419201</c:v>
                </c:pt>
                <c:pt idx="17">
                  <c:v>-53.299999795854092</c:v>
                </c:pt>
                <c:pt idx="18">
                  <c:v>-87.100000120699406</c:v>
                </c:pt>
                <c:pt idx="19">
                  <c:v>-55.999999865889549</c:v>
                </c:pt>
                <c:pt idx="20">
                  <c:v>-87.000000290572643</c:v>
                </c:pt>
                <c:pt idx="21">
                  <c:v>-32.999999821186066</c:v>
                </c:pt>
                <c:pt idx="22">
                  <c:v>-103.30000054091215</c:v>
                </c:pt>
                <c:pt idx="23">
                  <c:v>-30.799999833106995</c:v>
                </c:pt>
                <c:pt idx="24">
                  <c:v>-41.600000113248825</c:v>
                </c:pt>
                <c:pt idx="25">
                  <c:v>-39.900000207126141</c:v>
                </c:pt>
                <c:pt idx="26">
                  <c:v>-73.100000619888306</c:v>
                </c:pt>
                <c:pt idx="27">
                  <c:v>70.399999618530273</c:v>
                </c:pt>
                <c:pt idx="28">
                  <c:v>-100.20000021904707</c:v>
                </c:pt>
                <c:pt idx="29">
                  <c:v>-65.500000491738319</c:v>
                </c:pt>
                <c:pt idx="30">
                  <c:v>-51.599999889731407</c:v>
                </c:pt>
                <c:pt idx="31">
                  <c:v>-19.700000062584877</c:v>
                </c:pt>
                <c:pt idx="32">
                  <c:v>-14.100000262260437</c:v>
                </c:pt>
                <c:pt idx="33">
                  <c:v>-257.19999987632036</c:v>
                </c:pt>
                <c:pt idx="34">
                  <c:v>-22.499999962747097</c:v>
                </c:pt>
                <c:pt idx="35">
                  <c:v>-103.60000003129244</c:v>
                </c:pt>
                <c:pt idx="36">
                  <c:v>-131.80000055581331</c:v>
                </c:pt>
                <c:pt idx="37">
                  <c:v>-141.10000059008598</c:v>
                </c:pt>
                <c:pt idx="38">
                  <c:v>-194.30000055581331</c:v>
                </c:pt>
                <c:pt idx="39">
                  <c:v>-39.800000376999378</c:v>
                </c:pt>
                <c:pt idx="40">
                  <c:v>-113.09999972581863</c:v>
                </c:pt>
                <c:pt idx="41">
                  <c:v>-88.700000196695328</c:v>
                </c:pt>
                <c:pt idx="42">
                  <c:v>-84.300000220537186</c:v>
                </c:pt>
                <c:pt idx="43">
                  <c:v>-59.799999929964542</c:v>
                </c:pt>
                <c:pt idx="44">
                  <c:v>-48.100000247359276</c:v>
                </c:pt>
                <c:pt idx="45">
                  <c:v>-109.40000042319298</c:v>
                </c:pt>
                <c:pt idx="46">
                  <c:v>-81.799999810755253</c:v>
                </c:pt>
                <c:pt idx="47">
                  <c:v>-44.700000435113907</c:v>
                </c:pt>
                <c:pt idx="48">
                  <c:v>-86.400000378489494</c:v>
                </c:pt>
                <c:pt idx="49">
                  <c:v>-87.000000290572643</c:v>
                </c:pt>
                <c:pt idx="50">
                  <c:v>-91.900000348687172</c:v>
                </c:pt>
                <c:pt idx="51">
                  <c:v>-44.400000013411045</c:v>
                </c:pt>
                <c:pt idx="52">
                  <c:v>-41.500000283122063</c:v>
                </c:pt>
                <c:pt idx="53">
                  <c:v>-67.70000047981739</c:v>
                </c:pt>
                <c:pt idx="54">
                  <c:v>-183.50000027567148</c:v>
                </c:pt>
                <c:pt idx="55">
                  <c:v>-38.99999987334013</c:v>
                </c:pt>
                <c:pt idx="56">
                  <c:v>-155.79999983310699</c:v>
                </c:pt>
                <c:pt idx="57">
                  <c:v>-61.499999836087227</c:v>
                </c:pt>
                <c:pt idx="58">
                  <c:v>-43.700000271201134</c:v>
                </c:pt>
                <c:pt idx="59">
                  <c:v>-88.500000536441803</c:v>
                </c:pt>
                <c:pt idx="60">
                  <c:v>-71.700000204145908</c:v>
                </c:pt>
                <c:pt idx="61">
                  <c:v>-160.79999972134829</c:v>
                </c:pt>
                <c:pt idx="62">
                  <c:v>-63.099999912083149</c:v>
                </c:pt>
                <c:pt idx="63">
                  <c:v>-96.300000324845314</c:v>
                </c:pt>
                <c:pt idx="64">
                  <c:v>-107.70000051707029</c:v>
                </c:pt>
                <c:pt idx="65">
                  <c:v>-131.59999996423721</c:v>
                </c:pt>
                <c:pt idx="66">
                  <c:v>-129.20000031590462</c:v>
                </c:pt>
                <c:pt idx="67">
                  <c:v>-141.90000016242266</c:v>
                </c:pt>
                <c:pt idx="68">
                  <c:v>-120.80000061541796</c:v>
                </c:pt>
                <c:pt idx="69">
                  <c:v>-87.100000120699406</c:v>
                </c:pt>
                <c:pt idx="70">
                  <c:v>-105.89999984949827</c:v>
                </c:pt>
                <c:pt idx="71">
                  <c:v>-105.00000044703484</c:v>
                </c:pt>
                <c:pt idx="72">
                  <c:v>-87.199999950826168</c:v>
                </c:pt>
                <c:pt idx="73">
                  <c:v>-95.399999991059303</c:v>
                </c:pt>
                <c:pt idx="74">
                  <c:v>-84.900000132620335</c:v>
                </c:pt>
                <c:pt idx="75">
                  <c:v>-72.600000537931919</c:v>
                </c:pt>
                <c:pt idx="76">
                  <c:v>-93.299999833106995</c:v>
                </c:pt>
                <c:pt idx="77">
                  <c:v>-47.600000165402889</c:v>
                </c:pt>
                <c:pt idx="78">
                  <c:v>-104.79999985545874</c:v>
                </c:pt>
                <c:pt idx="79">
                  <c:v>-102.5000000372529</c:v>
                </c:pt>
                <c:pt idx="80">
                  <c:v>-130.40000014007092</c:v>
                </c:pt>
                <c:pt idx="81">
                  <c:v>-120.19999977201223</c:v>
                </c:pt>
                <c:pt idx="82">
                  <c:v>-67.999999970197678</c:v>
                </c:pt>
                <c:pt idx="83">
                  <c:v>-85.300000384449959</c:v>
                </c:pt>
                <c:pt idx="84">
                  <c:v>-80.699999816715717</c:v>
                </c:pt>
                <c:pt idx="85">
                  <c:v>-92.100000008940697</c:v>
                </c:pt>
                <c:pt idx="86">
                  <c:v>-47.799999825656414</c:v>
                </c:pt>
                <c:pt idx="87">
                  <c:v>-0.2000005915760994</c:v>
                </c:pt>
                <c:pt idx="88">
                  <c:v>-127.10000015795231</c:v>
                </c:pt>
                <c:pt idx="89">
                  <c:v>-160.79999972134829</c:v>
                </c:pt>
                <c:pt idx="90">
                  <c:v>-99.799999967217445</c:v>
                </c:pt>
                <c:pt idx="91">
                  <c:v>-61.100000515580177</c:v>
                </c:pt>
                <c:pt idx="92">
                  <c:v>-88.700000196695328</c:v>
                </c:pt>
                <c:pt idx="93">
                  <c:v>-80.900000408291817</c:v>
                </c:pt>
                <c:pt idx="94">
                  <c:v>-61.100000515580177</c:v>
                </c:pt>
                <c:pt idx="95">
                  <c:v>-91.699999757111073</c:v>
                </c:pt>
                <c:pt idx="96">
                  <c:v>-64.500000327825546</c:v>
                </c:pt>
                <c:pt idx="97">
                  <c:v>-79.900000244379044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7B-4097-8730-327BADA078FF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7B-4097-8730-327BADA078FF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'SVN-CV-27'!$W$9:$W$120</c:f>
              <c:numCache>
                <c:formatCode>General</c:formatCode>
                <c:ptCount val="112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7B-4097-8730-327BADA078FF}"/>
            </c:ext>
          </c:extLst>
        </c:ser>
        <c:axId val="504293248"/>
        <c:axId val="504594816"/>
      </c:scatterChart>
      <c:valAx>
        <c:axId val="5042932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594816"/>
        <c:crosses val="autoZero"/>
        <c:crossBetween val="midCat"/>
      </c:valAx>
      <c:valAx>
        <c:axId val="504594816"/>
        <c:scaling>
          <c:orientation val="minMax"/>
          <c:max val="110"/>
          <c:min val="-11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29324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536" l="0.70866141732291565" r="0.70866141732291565" t="0.74803149606312536" header="0.31496062992131546" footer="0.31496062992131546"/>
    <c:pageSetup paperSize="9"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SVN-CV Deslocamento em</a:t>
            </a:r>
            <a:r>
              <a:rPr lang="en-US" baseline="0"/>
              <a:t> x,yz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tx>
            <c:v>Deslocamento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movingAvg"/>
            <c:period val="10"/>
          </c:trendline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'SVN-CV-27'!$L$9:$L$187</c:f>
              <c:numCache>
                <c:formatCode>0</c:formatCode>
                <c:ptCount val="179"/>
                <c:pt idx="0" formatCode="General">
                  <c:v>0</c:v>
                </c:pt>
                <c:pt idx="1">
                  <c:v>75.936881753020955</c:v>
                </c:pt>
                <c:pt idx="2">
                  <c:v>41.830849741462579</c:v>
                </c:pt>
                <c:pt idx="3">
                  <c:v>53.498131112473772</c:v>
                </c:pt>
                <c:pt idx="4">
                  <c:v>43.007906778835938</c:v>
                </c:pt>
                <c:pt idx="5">
                  <c:v>56.829129802550938</c:v>
                </c:pt>
                <c:pt idx="6">
                  <c:v>82.874966293716383</c:v>
                </c:pt>
                <c:pt idx="7">
                  <c:v>71.627508670102543</c:v>
                </c:pt>
                <c:pt idx="8">
                  <c:v>71.858333053198137</c:v>
                </c:pt>
                <c:pt idx="9">
                  <c:v>78.561186851234254</c:v>
                </c:pt>
                <c:pt idx="10">
                  <c:v>35.527172926360301</c:v>
                </c:pt>
                <c:pt idx="11">
                  <c:v>69.854563336391266</c:v>
                </c:pt>
                <c:pt idx="12">
                  <c:v>50.402380801600152</c:v>
                </c:pt>
                <c:pt idx="13">
                  <c:v>28.691636868471281</c:v>
                </c:pt>
                <c:pt idx="14">
                  <c:v>21.849027416777055</c:v>
                </c:pt>
                <c:pt idx="15">
                  <c:v>65.462279296935392</c:v>
                </c:pt>
                <c:pt idx="16">
                  <c:v>46.002173739504059</c:v>
                </c:pt>
                <c:pt idx="17">
                  <c:v>61.258386997427856</c:v>
                </c:pt>
                <c:pt idx="18">
                  <c:v>87.883445662649891</c:v>
                </c:pt>
                <c:pt idx="19">
                  <c:v>64.7234886639786</c:v>
                </c:pt>
                <c:pt idx="20">
                  <c:v>88.588995081387324</c:v>
                </c:pt>
                <c:pt idx="21">
                  <c:v>44.358651778169722</c:v>
                </c:pt>
                <c:pt idx="22">
                  <c:v>105.45681633963203</c:v>
                </c:pt>
                <c:pt idx="23">
                  <c:v>43.88553278779078</c:v>
                </c:pt>
                <c:pt idx="24">
                  <c:v>52.475137066100885</c:v>
                </c:pt>
                <c:pt idx="25">
                  <c:v>48.138446343575957</c:v>
                </c:pt>
                <c:pt idx="26">
                  <c:v>82.34628157825756</c:v>
                </c:pt>
                <c:pt idx="27">
                  <c:v>82.798852327999739</c:v>
                </c:pt>
                <c:pt idx="28">
                  <c:v>107.46427333349095</c:v>
                </c:pt>
                <c:pt idx="29">
                  <c:v>72.238148252024843</c:v>
                </c:pt>
                <c:pt idx="30">
                  <c:v>63.78291298406797</c:v>
                </c:pt>
                <c:pt idx="31">
                  <c:v>50.151470592487904</c:v>
                </c:pt>
                <c:pt idx="32">
                  <c:v>44.749190020819832</c:v>
                </c:pt>
                <c:pt idx="33">
                  <c:v>260.45640697612947</c:v>
                </c:pt>
                <c:pt idx="34">
                  <c:v>54.766230453976121</c:v>
                </c:pt>
                <c:pt idx="35">
                  <c:v>113.16293565471058</c:v>
                </c:pt>
                <c:pt idx="36">
                  <c:v>142.26767077694666</c:v>
                </c:pt>
                <c:pt idx="37">
                  <c:v>149.7737966569718</c:v>
                </c:pt>
                <c:pt idx="38">
                  <c:v>201.30596169887514</c:v>
                </c:pt>
                <c:pt idx="39">
                  <c:v>68.913351593627795</c:v>
                </c:pt>
                <c:pt idx="40">
                  <c:v>127.07143635120401</c:v>
                </c:pt>
                <c:pt idx="41">
                  <c:v>105.72686523506783</c:v>
                </c:pt>
                <c:pt idx="42">
                  <c:v>101.9047596288796</c:v>
                </c:pt>
                <c:pt idx="43">
                  <c:v>83.87884116077835</c:v>
                </c:pt>
                <c:pt idx="44">
                  <c:v>76.956221493002957</c:v>
                </c:pt>
                <c:pt idx="45">
                  <c:v>125.23741489240507</c:v>
                </c:pt>
                <c:pt idx="46">
                  <c:v>106.3600487284204</c:v>
                </c:pt>
                <c:pt idx="47">
                  <c:v>81.852856002368142</c:v>
                </c:pt>
                <c:pt idx="48">
                  <c:v>108.78942994412661</c:v>
                </c:pt>
                <c:pt idx="49">
                  <c:v>88.588995081387324</c:v>
                </c:pt>
                <c:pt idx="50">
                  <c:v>116.01400803263593</c:v>
                </c:pt>
                <c:pt idx="51">
                  <c:v>83.090131806569261</c:v>
                </c:pt>
                <c:pt idx="52">
                  <c:v>86.857239329678904</c:v>
                </c:pt>
                <c:pt idx="53">
                  <c:v>96.989793614797321</c:v>
                </c:pt>
                <c:pt idx="54">
                  <c:v>196.574617134677</c:v>
                </c:pt>
                <c:pt idx="55">
                  <c:v>83.375296047108492</c:v>
                </c:pt>
                <c:pt idx="56">
                  <c:v>172.19793827367815</c:v>
                </c:pt>
                <c:pt idx="57">
                  <c:v>98.152839910898663</c:v>
                </c:pt>
                <c:pt idx="58">
                  <c:v>90.76464083331291</c:v>
                </c:pt>
                <c:pt idx="59">
                  <c:v>122.60791203398622</c:v>
                </c:pt>
                <c:pt idx="60">
                  <c:v>113.23722900840727</c:v>
                </c:pt>
                <c:pt idx="61">
                  <c:v>182.48597181619004</c:v>
                </c:pt>
                <c:pt idx="62">
                  <c:v>113.71657745718311</c:v>
                </c:pt>
                <c:pt idx="63">
                  <c:v>137.09215902160824</c:v>
                </c:pt>
                <c:pt idx="64">
                  <c:v>148.25366812865175</c:v>
                </c:pt>
                <c:pt idx="65">
                  <c:v>165.90171787692634</c:v>
                </c:pt>
                <c:pt idx="66">
                  <c:v>166.66820357212526</c:v>
                </c:pt>
                <c:pt idx="67">
                  <c:v>176.91619499469272</c:v>
                </c:pt>
                <c:pt idx="68">
                  <c:v>163.35709397233737</c:v>
                </c:pt>
                <c:pt idx="69">
                  <c:v>141.95390104121279</c:v>
                </c:pt>
                <c:pt idx="70">
                  <c:v>156.22080516116131</c:v>
                </c:pt>
                <c:pt idx="71">
                  <c:v>157.28448775321701</c:v>
                </c:pt>
                <c:pt idx="72">
                  <c:v>149.51698897739135</c:v>
                </c:pt>
                <c:pt idx="73">
                  <c:v>152.57181915325907</c:v>
                </c:pt>
                <c:pt idx="74">
                  <c:v>148.22695443119483</c:v>
                </c:pt>
                <c:pt idx="75">
                  <c:v>140.29839655076589</c:v>
                </c:pt>
                <c:pt idx="76">
                  <c:v>153.74033290860942</c:v>
                </c:pt>
                <c:pt idx="77">
                  <c:v>132.03847932223917</c:v>
                </c:pt>
                <c:pt idx="78">
                  <c:v>159.33263938150824</c:v>
                </c:pt>
                <c:pt idx="79">
                  <c:v>159.71058199168127</c:v>
                </c:pt>
                <c:pt idx="80">
                  <c:v>181.48586732632026</c:v>
                </c:pt>
                <c:pt idx="81">
                  <c:v>174.88730643160756</c:v>
                </c:pt>
                <c:pt idx="82">
                  <c:v>146.62305408692322</c:v>
                </c:pt>
                <c:pt idx="83">
                  <c:v>165.30496079619039</c:v>
                </c:pt>
                <c:pt idx="84">
                  <c:v>165.89364050978213</c:v>
                </c:pt>
                <c:pt idx="85">
                  <c:v>172.16033227181364</c:v>
                </c:pt>
                <c:pt idx="86">
                  <c:v>153.25276501004799</c:v>
                </c:pt>
                <c:pt idx="87">
                  <c:v>145.74240973590881</c:v>
                </c:pt>
                <c:pt idx="88">
                  <c:v>196.37869040078081</c:v>
                </c:pt>
                <c:pt idx="89">
                  <c:v>216.25711527925597</c:v>
                </c:pt>
                <c:pt idx="90">
                  <c:v>180.93639763765739</c:v>
                </c:pt>
                <c:pt idx="91">
                  <c:v>160.05305392460309</c:v>
                </c:pt>
                <c:pt idx="92">
                  <c:v>176.34392543745412</c:v>
                </c:pt>
                <c:pt idx="93">
                  <c:v>172.94791143122436</c:v>
                </c:pt>
                <c:pt idx="94">
                  <c:v>160.05305392460309</c:v>
                </c:pt>
                <c:pt idx="95">
                  <c:v>181.42791944710049</c:v>
                </c:pt>
                <c:pt idx="96">
                  <c:v>171.89581157893701</c:v>
                </c:pt>
                <c:pt idx="97">
                  <c:v>175.13911623071692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4AD-4A5F-B280-C98F971E1E81}"/>
            </c:ext>
          </c:extLst>
        </c:ser>
        <c:ser>
          <c:idx val="1"/>
          <c:order val="1"/>
          <c:tx>
            <c:strRef>
              <c:f>'SVN-CV-27'!$V$8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'SVN-CV-27'!$V$9:$V$121</c:f>
              <c:numCache>
                <c:formatCode>General</c:formatCode>
                <c:ptCount val="113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4AD-4A5F-B280-C98F971E1E81}"/>
            </c:ext>
          </c:extLst>
        </c:ser>
        <c:ser>
          <c:idx val="2"/>
          <c:order val="2"/>
          <c:tx>
            <c:strRef>
              <c:f>'SVN-CV-27'!$W$8</c:f>
              <c:strCache>
                <c:ptCount val="1"/>
                <c:pt idx="0">
                  <c:v>direção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'SVN-CV-27'!$B$9:$B$120</c:f>
              <c:numCache>
                <c:formatCode>dd/mm/yyyy</c:formatCode>
                <c:ptCount val="112"/>
                <c:pt idx="0">
                  <c:v>45859</c:v>
                </c:pt>
                <c:pt idx="1">
                  <c:v>45859</c:v>
                </c:pt>
                <c:pt idx="2">
                  <c:v>45860</c:v>
                </c:pt>
                <c:pt idx="3">
                  <c:v>45860</c:v>
                </c:pt>
                <c:pt idx="4">
                  <c:v>45861</c:v>
                </c:pt>
                <c:pt idx="5">
                  <c:v>45861</c:v>
                </c:pt>
                <c:pt idx="6">
                  <c:v>45862</c:v>
                </c:pt>
                <c:pt idx="7">
                  <c:v>45862</c:v>
                </c:pt>
                <c:pt idx="8">
                  <c:v>45863</c:v>
                </c:pt>
                <c:pt idx="9">
                  <c:v>45863</c:v>
                </c:pt>
                <c:pt idx="10">
                  <c:v>45864</c:v>
                </c:pt>
                <c:pt idx="11">
                  <c:v>45864</c:v>
                </c:pt>
                <c:pt idx="12">
                  <c:v>45866</c:v>
                </c:pt>
                <c:pt idx="13">
                  <c:v>45866</c:v>
                </c:pt>
                <c:pt idx="14">
                  <c:v>45867</c:v>
                </c:pt>
                <c:pt idx="15">
                  <c:v>45867</c:v>
                </c:pt>
                <c:pt idx="16">
                  <c:v>45868</c:v>
                </c:pt>
                <c:pt idx="17">
                  <c:v>45868</c:v>
                </c:pt>
                <c:pt idx="18">
                  <c:v>45869</c:v>
                </c:pt>
                <c:pt idx="19">
                  <c:v>45869</c:v>
                </c:pt>
                <c:pt idx="20">
                  <c:v>45870</c:v>
                </c:pt>
                <c:pt idx="21">
                  <c:v>45870</c:v>
                </c:pt>
                <c:pt idx="22">
                  <c:v>45871</c:v>
                </c:pt>
                <c:pt idx="23">
                  <c:v>45871</c:v>
                </c:pt>
                <c:pt idx="24">
                  <c:v>45873</c:v>
                </c:pt>
                <c:pt idx="25">
                  <c:v>45873</c:v>
                </c:pt>
                <c:pt idx="26">
                  <c:v>45874</c:v>
                </c:pt>
                <c:pt idx="27">
                  <c:v>45874</c:v>
                </c:pt>
                <c:pt idx="28">
                  <c:v>45875</c:v>
                </c:pt>
                <c:pt idx="29">
                  <c:v>45875</c:v>
                </c:pt>
                <c:pt idx="30">
                  <c:v>45876</c:v>
                </c:pt>
                <c:pt idx="31">
                  <c:v>45877</c:v>
                </c:pt>
                <c:pt idx="32">
                  <c:v>45877</c:v>
                </c:pt>
                <c:pt idx="33">
                  <c:v>45878</c:v>
                </c:pt>
                <c:pt idx="34">
                  <c:v>45879</c:v>
                </c:pt>
                <c:pt idx="35">
                  <c:v>45880</c:v>
                </c:pt>
                <c:pt idx="36">
                  <c:v>45880</c:v>
                </c:pt>
                <c:pt idx="37">
                  <c:v>45881</c:v>
                </c:pt>
                <c:pt idx="38">
                  <c:v>45881</c:v>
                </c:pt>
                <c:pt idx="39">
                  <c:v>45882</c:v>
                </c:pt>
                <c:pt idx="40">
                  <c:v>45882</c:v>
                </c:pt>
                <c:pt idx="41">
                  <c:v>45883</c:v>
                </c:pt>
                <c:pt idx="42">
                  <c:v>45883</c:v>
                </c:pt>
                <c:pt idx="43">
                  <c:v>45884</c:v>
                </c:pt>
                <c:pt idx="44">
                  <c:v>45884</c:v>
                </c:pt>
                <c:pt idx="45">
                  <c:v>45885</c:v>
                </c:pt>
                <c:pt idx="46">
                  <c:v>45885</c:v>
                </c:pt>
                <c:pt idx="47">
                  <c:v>45887</c:v>
                </c:pt>
                <c:pt idx="48">
                  <c:v>45887</c:v>
                </c:pt>
                <c:pt idx="49">
                  <c:v>45888</c:v>
                </c:pt>
                <c:pt idx="50">
                  <c:v>45888</c:v>
                </c:pt>
                <c:pt idx="51">
                  <c:v>45889</c:v>
                </c:pt>
                <c:pt idx="52">
                  <c:v>45889</c:v>
                </c:pt>
                <c:pt idx="53">
                  <c:v>45890</c:v>
                </c:pt>
                <c:pt idx="54">
                  <c:v>45890</c:v>
                </c:pt>
                <c:pt idx="55">
                  <c:v>45891</c:v>
                </c:pt>
                <c:pt idx="56">
                  <c:v>45891</c:v>
                </c:pt>
                <c:pt idx="57">
                  <c:v>45892</c:v>
                </c:pt>
                <c:pt idx="58">
                  <c:v>45892</c:v>
                </c:pt>
                <c:pt idx="59">
                  <c:v>45894</c:v>
                </c:pt>
                <c:pt idx="60">
                  <c:v>45894</c:v>
                </c:pt>
                <c:pt idx="61">
                  <c:v>45895</c:v>
                </c:pt>
                <c:pt idx="62">
                  <c:v>45895</c:v>
                </c:pt>
                <c:pt idx="63">
                  <c:v>45896</c:v>
                </c:pt>
                <c:pt idx="64">
                  <c:v>45896</c:v>
                </c:pt>
                <c:pt idx="65">
                  <c:v>45897</c:v>
                </c:pt>
                <c:pt idx="66">
                  <c:v>45897</c:v>
                </c:pt>
                <c:pt idx="67">
                  <c:v>45898</c:v>
                </c:pt>
                <c:pt idx="68">
                  <c:v>45898</c:v>
                </c:pt>
                <c:pt idx="69">
                  <c:v>45899</c:v>
                </c:pt>
                <c:pt idx="70">
                  <c:v>45899</c:v>
                </c:pt>
                <c:pt idx="71">
                  <c:v>45901</c:v>
                </c:pt>
                <c:pt idx="72">
                  <c:v>45901</c:v>
                </c:pt>
                <c:pt idx="73">
                  <c:v>45902</c:v>
                </c:pt>
                <c:pt idx="74">
                  <c:v>45902</c:v>
                </c:pt>
                <c:pt idx="75">
                  <c:v>45903</c:v>
                </c:pt>
                <c:pt idx="76">
                  <c:v>45903</c:v>
                </c:pt>
                <c:pt idx="77">
                  <c:v>45904</c:v>
                </c:pt>
                <c:pt idx="78">
                  <c:v>45904</c:v>
                </c:pt>
                <c:pt idx="79">
                  <c:v>45905</c:v>
                </c:pt>
                <c:pt idx="80">
                  <c:v>45905</c:v>
                </c:pt>
                <c:pt idx="81">
                  <c:v>45906</c:v>
                </c:pt>
                <c:pt idx="82">
                  <c:v>45906</c:v>
                </c:pt>
                <c:pt idx="83">
                  <c:v>45908</c:v>
                </c:pt>
                <c:pt idx="84">
                  <c:v>45908</c:v>
                </c:pt>
                <c:pt idx="85">
                  <c:v>45909</c:v>
                </c:pt>
                <c:pt idx="86">
                  <c:v>45909</c:v>
                </c:pt>
                <c:pt idx="87">
                  <c:v>45910</c:v>
                </c:pt>
                <c:pt idx="88">
                  <c:v>45910</c:v>
                </c:pt>
                <c:pt idx="89">
                  <c:v>45911</c:v>
                </c:pt>
                <c:pt idx="90">
                  <c:v>45911</c:v>
                </c:pt>
                <c:pt idx="91">
                  <c:v>45912</c:v>
                </c:pt>
                <c:pt idx="92">
                  <c:v>45912</c:v>
                </c:pt>
                <c:pt idx="93">
                  <c:v>45913</c:v>
                </c:pt>
                <c:pt idx="94">
                  <c:v>45913</c:v>
                </c:pt>
                <c:pt idx="95">
                  <c:v>45915</c:v>
                </c:pt>
                <c:pt idx="96">
                  <c:v>45915</c:v>
                </c:pt>
                <c:pt idx="97">
                  <c:v>45916</c:v>
                </c:pt>
              </c:numCache>
            </c:numRef>
          </c:xVal>
          <c:yVal>
            <c:numRef>
              <c:f>'SVN-CV-27'!$W$9:$W$122</c:f>
              <c:numCache>
                <c:formatCode>General</c:formatCode>
                <c:ptCount val="1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4AD-4A5F-B280-C98F971E1E81}"/>
            </c:ext>
          </c:extLst>
        </c:ser>
        <c:axId val="504752384"/>
        <c:axId val="504771328"/>
      </c:scatterChart>
      <c:valAx>
        <c:axId val="5047523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de Leitura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dd/mm/yyyy" sourceLinked="1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771328"/>
        <c:crosses val="autoZero"/>
        <c:crossBetween val="midCat"/>
      </c:valAx>
      <c:valAx>
        <c:axId val="5047713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Delocamento em mm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47523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4803149606312536" l="0.70866141732291565" r="0.70866141732291565" t="0.74803149606312536" header="0.31496062992131546" footer="0.31496062992131546"/>
    <c:pageSetup paperSize="9"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pivotSource>
    <c:name>[SVN_Monitoramento_Marcos Topográfico.xlsx]GRÁFICO velocid x deslocamen!Tabela dinâmica2</c:name>
    <c:fmtId val="0"/>
  </c:pivotSource>
  <c:chart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6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2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3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4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5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9430692594478442E-2"/>
          <c:y val="6.3352304508881324E-2"/>
          <c:w val="0.83930258201861851"/>
          <c:h val="0.79860497318611323"/>
        </c:manualLayout>
      </c:layout>
      <c:barChart>
        <c:barDir val="col"/>
        <c:grouping val="clustered"/>
        <c:ser>
          <c:idx val="0"/>
          <c:order val="0"/>
          <c:tx>
            <c:strRef>
              <c:f>'GRÁFICO velocid x deslocamen'!$B$1</c:f>
              <c:strCache>
                <c:ptCount val="1"/>
                <c:pt idx="0">
                  <c:v>Soma de pluvial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deslocamen'!$B$2:$B$41</c:f>
              <c:numCache>
                <c:formatCode>General</c:formatCode>
                <c:ptCount val="39"/>
                <c:pt idx="0">
                  <c:v>10.3</c:v>
                </c:pt>
                <c:pt idx="1">
                  <c:v>22</c:v>
                </c:pt>
                <c:pt idx="2">
                  <c:v>0</c:v>
                </c:pt>
                <c:pt idx="3">
                  <c:v>96.86</c:v>
                </c:pt>
                <c:pt idx="4">
                  <c:v>125.2</c:v>
                </c:pt>
                <c:pt idx="5">
                  <c:v>2.1</c:v>
                </c:pt>
                <c:pt idx="6">
                  <c:v>16.799999999999997</c:v>
                </c:pt>
                <c:pt idx="7">
                  <c:v>0</c:v>
                </c:pt>
                <c:pt idx="8">
                  <c:v>5.9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12.209999999999999</c:v>
                </c:pt>
                <c:pt idx="13">
                  <c:v>0</c:v>
                </c:pt>
                <c:pt idx="14">
                  <c:v>33.6</c:v>
                </c:pt>
                <c:pt idx="15">
                  <c:v>5.7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0.03</c:v>
                </c:pt>
                <c:pt idx="23">
                  <c:v>0</c:v>
                </c:pt>
                <c:pt idx="24">
                  <c:v>0.4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25.3</c:v>
                </c:pt>
                <c:pt idx="34">
                  <c:v>8.5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883-4456-A6BA-716A4C377524}"/>
            </c:ext>
          </c:extLst>
        </c:ser>
        <c:gapWidth val="219"/>
        <c:axId val="505201408"/>
        <c:axId val="505202944"/>
      </c:barChart>
      <c:lineChart>
        <c:grouping val="standard"/>
        <c:ser>
          <c:idx val="1"/>
          <c:order val="1"/>
          <c:tx>
            <c:strRef>
              <c:f>'GRÁFICO velocid x deslocamen'!$C$1</c:f>
              <c:strCache>
                <c:ptCount val="1"/>
                <c:pt idx="0">
                  <c:v>CV-01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deslocamen'!$C$2:$C$41</c:f>
              <c:numCache>
                <c:formatCode>General</c:formatCode>
                <c:ptCount val="39"/>
                <c:pt idx="0">
                  <c:v>1</c:v>
                </c:pt>
                <c:pt idx="1">
                  <c:v>-1</c:v>
                </c:pt>
                <c:pt idx="2">
                  <c:v>3</c:v>
                </c:pt>
                <c:pt idx="3">
                  <c:v>0</c:v>
                </c:pt>
                <c:pt idx="4">
                  <c:v>-7</c:v>
                </c:pt>
                <c:pt idx="5">
                  <c:v>-8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-2</c:v>
                </c:pt>
                <c:pt idx="10">
                  <c:v>6</c:v>
                </c:pt>
                <c:pt idx="11">
                  <c:v>16</c:v>
                </c:pt>
                <c:pt idx="12">
                  <c:v>-2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-1</c:v>
                </c:pt>
                <c:pt idx="17">
                  <c:v>0</c:v>
                </c:pt>
                <c:pt idx="18">
                  <c:v>-13</c:v>
                </c:pt>
                <c:pt idx="19">
                  <c:v>-1</c:v>
                </c:pt>
                <c:pt idx="20">
                  <c:v>3</c:v>
                </c:pt>
                <c:pt idx="21">
                  <c:v>-3</c:v>
                </c:pt>
                <c:pt idx="22">
                  <c:v>-3</c:v>
                </c:pt>
                <c:pt idx="23">
                  <c:v>1</c:v>
                </c:pt>
                <c:pt idx="24">
                  <c:v>-1</c:v>
                </c:pt>
                <c:pt idx="25">
                  <c:v>2</c:v>
                </c:pt>
                <c:pt idx="26">
                  <c:v>-1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-2</c:v>
                </c:pt>
                <c:pt idx="31">
                  <c:v>1</c:v>
                </c:pt>
                <c:pt idx="32">
                  <c:v>5</c:v>
                </c:pt>
                <c:pt idx="33">
                  <c:v>-4</c:v>
                </c:pt>
                <c:pt idx="34">
                  <c:v>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883-4456-A6BA-716A4C377524}"/>
            </c:ext>
          </c:extLst>
        </c:ser>
        <c:ser>
          <c:idx val="2"/>
          <c:order val="2"/>
          <c:tx>
            <c:strRef>
              <c:f>'GRÁFICO velocid x deslocamen'!$D$1</c:f>
              <c:strCache>
                <c:ptCount val="1"/>
                <c:pt idx="0">
                  <c:v>CV-02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deslocamen'!$D$2:$D$41</c:f>
              <c:numCache>
                <c:formatCode>General</c:formatCode>
                <c:ptCount val="39"/>
                <c:pt idx="0">
                  <c:v>-1</c:v>
                </c:pt>
                <c:pt idx="1">
                  <c:v>-3</c:v>
                </c:pt>
                <c:pt idx="2">
                  <c:v>2</c:v>
                </c:pt>
                <c:pt idx="3">
                  <c:v>-3</c:v>
                </c:pt>
                <c:pt idx="4">
                  <c:v>-1</c:v>
                </c:pt>
                <c:pt idx="5">
                  <c:v>-5</c:v>
                </c:pt>
                <c:pt idx="6">
                  <c:v>0</c:v>
                </c:pt>
                <c:pt idx="7">
                  <c:v>-1</c:v>
                </c:pt>
                <c:pt idx="8">
                  <c:v>-1</c:v>
                </c:pt>
                <c:pt idx="9">
                  <c:v>0</c:v>
                </c:pt>
                <c:pt idx="10">
                  <c:v>6</c:v>
                </c:pt>
                <c:pt idx="11">
                  <c:v>7</c:v>
                </c:pt>
                <c:pt idx="12">
                  <c:v>-2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-1</c:v>
                </c:pt>
                <c:pt idx="17">
                  <c:v>-2</c:v>
                </c:pt>
                <c:pt idx="18">
                  <c:v>-8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4</c:v>
                </c:pt>
                <c:pt idx="31">
                  <c:v>-2</c:v>
                </c:pt>
                <c:pt idx="32">
                  <c:v>1</c:v>
                </c:pt>
                <c:pt idx="33">
                  <c:v>-2</c:v>
                </c:pt>
                <c:pt idx="34">
                  <c:v>-5</c:v>
                </c:pt>
                <c:pt idx="35">
                  <c:v>-1</c:v>
                </c:pt>
                <c:pt idx="36">
                  <c:v>-1</c:v>
                </c:pt>
                <c:pt idx="37">
                  <c:v>0</c:v>
                </c:pt>
                <c:pt idx="38">
                  <c:v>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883-4456-A6BA-716A4C377524}"/>
            </c:ext>
          </c:extLst>
        </c:ser>
        <c:ser>
          <c:idx val="3"/>
          <c:order val="3"/>
          <c:tx>
            <c:strRef>
              <c:f>'GRÁFICO velocid x deslocamen'!$E$1</c:f>
              <c:strCache>
                <c:ptCount val="1"/>
                <c:pt idx="0">
                  <c:v>CV-19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deslocamen'!$E$2:$E$41</c:f>
              <c:numCache>
                <c:formatCode>General</c:formatCode>
                <c:ptCount val="39"/>
                <c:pt idx="0">
                  <c:v>1</c:v>
                </c:pt>
                <c:pt idx="1">
                  <c:v>-2</c:v>
                </c:pt>
                <c:pt idx="2">
                  <c:v>-2</c:v>
                </c:pt>
                <c:pt idx="3">
                  <c:v>-3</c:v>
                </c:pt>
                <c:pt idx="4">
                  <c:v>-1</c:v>
                </c:pt>
                <c:pt idx="5">
                  <c:v>-4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-3</c:v>
                </c:pt>
                <c:pt idx="13">
                  <c:v>4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1</c:v>
                </c:pt>
                <c:pt idx="20">
                  <c:v>2</c:v>
                </c:pt>
                <c:pt idx="21">
                  <c:v>-1</c:v>
                </c:pt>
                <c:pt idx="22">
                  <c:v>-1</c:v>
                </c:pt>
                <c:pt idx="23">
                  <c:v>1</c:v>
                </c:pt>
                <c:pt idx="24">
                  <c:v>2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-1</c:v>
                </c:pt>
                <c:pt idx="29">
                  <c:v>-1</c:v>
                </c:pt>
                <c:pt idx="30">
                  <c:v>2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8883-4456-A6BA-716A4C377524}"/>
            </c:ext>
          </c:extLst>
        </c:ser>
        <c:ser>
          <c:idx val="4"/>
          <c:order val="4"/>
          <c:tx>
            <c:strRef>
              <c:f>'GRÁFICO velocid x deslocamen'!$F$1</c:f>
              <c:strCache>
                <c:ptCount val="1"/>
                <c:pt idx="0">
                  <c:v>CV-09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deslocamen'!$F$2:$F$41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-7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</c:v>
                </c:pt>
                <c:pt idx="10">
                  <c:v>-2</c:v>
                </c:pt>
                <c:pt idx="11">
                  <c:v>3</c:v>
                </c:pt>
                <c:pt idx="12">
                  <c:v>0</c:v>
                </c:pt>
                <c:pt idx="13">
                  <c:v>-1</c:v>
                </c:pt>
                <c:pt idx="14">
                  <c:v>-2</c:v>
                </c:pt>
                <c:pt idx="15">
                  <c:v>-2</c:v>
                </c:pt>
                <c:pt idx="16">
                  <c:v>0</c:v>
                </c:pt>
                <c:pt idx="17">
                  <c:v>-1</c:v>
                </c:pt>
                <c:pt idx="18">
                  <c:v>0</c:v>
                </c:pt>
                <c:pt idx="19">
                  <c:v>-1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-1</c:v>
                </c:pt>
                <c:pt idx="24">
                  <c:v>1</c:v>
                </c:pt>
                <c:pt idx="25">
                  <c:v>1</c:v>
                </c:pt>
                <c:pt idx="26">
                  <c:v>-2</c:v>
                </c:pt>
                <c:pt idx="27">
                  <c:v>2</c:v>
                </c:pt>
                <c:pt idx="28">
                  <c:v>-1</c:v>
                </c:pt>
                <c:pt idx="29">
                  <c:v>-1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1</c:v>
                </c:pt>
                <c:pt idx="36">
                  <c:v>1</c:v>
                </c:pt>
                <c:pt idx="37">
                  <c:v>-1</c:v>
                </c:pt>
                <c:pt idx="38">
                  <c:v>-1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8883-4456-A6BA-716A4C377524}"/>
            </c:ext>
          </c:extLst>
        </c:ser>
        <c:ser>
          <c:idx val="5"/>
          <c:order val="5"/>
          <c:tx>
            <c:strRef>
              <c:f>'GRÁFICO velocid x deslocamen'!$G$1</c:f>
              <c:strCache>
                <c:ptCount val="1"/>
                <c:pt idx="0">
                  <c:v>CV-22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deslocamen'!$G$2:$G$41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-4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18</c:v>
                </c:pt>
                <c:pt idx="11">
                  <c:v>20</c:v>
                </c:pt>
                <c:pt idx="12">
                  <c:v>24</c:v>
                </c:pt>
                <c:pt idx="13">
                  <c:v>22</c:v>
                </c:pt>
                <c:pt idx="14">
                  <c:v>23</c:v>
                </c:pt>
                <c:pt idx="15">
                  <c:v>23</c:v>
                </c:pt>
                <c:pt idx="16">
                  <c:v>15</c:v>
                </c:pt>
                <c:pt idx="17">
                  <c:v>15</c:v>
                </c:pt>
                <c:pt idx="18">
                  <c:v>10</c:v>
                </c:pt>
                <c:pt idx="19">
                  <c:v>4</c:v>
                </c:pt>
                <c:pt idx="20">
                  <c:v>3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-6</c:v>
                </c:pt>
                <c:pt idx="25">
                  <c:v>1</c:v>
                </c:pt>
                <c:pt idx="26">
                  <c:v>3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4</c:v>
                </c:pt>
                <c:pt idx="32">
                  <c:v>0</c:v>
                </c:pt>
                <c:pt idx="33">
                  <c:v>5</c:v>
                </c:pt>
                <c:pt idx="34">
                  <c:v>9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8883-4456-A6BA-716A4C377524}"/>
            </c:ext>
          </c:extLst>
        </c:ser>
        <c:ser>
          <c:idx val="6"/>
          <c:order val="6"/>
          <c:tx>
            <c:strRef>
              <c:f>'GRÁFICO velocid x deslocamen'!$H$1</c:f>
              <c:strCache>
                <c:ptCount val="1"/>
                <c:pt idx="0">
                  <c:v>CV-29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deslocamen'!$H$2:$H$41</c:f>
              <c:numCache>
                <c:formatCode>General</c:formatCode>
                <c:ptCount val="39"/>
                <c:pt idx="0">
                  <c:v>3</c:v>
                </c:pt>
                <c:pt idx="1">
                  <c:v>7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27</c:v>
                </c:pt>
                <c:pt idx="11">
                  <c:v>27</c:v>
                </c:pt>
                <c:pt idx="12">
                  <c:v>29</c:v>
                </c:pt>
                <c:pt idx="13">
                  <c:v>26</c:v>
                </c:pt>
                <c:pt idx="14">
                  <c:v>27</c:v>
                </c:pt>
                <c:pt idx="15">
                  <c:v>27</c:v>
                </c:pt>
                <c:pt idx="16">
                  <c:v>16</c:v>
                </c:pt>
                <c:pt idx="17">
                  <c:v>15</c:v>
                </c:pt>
                <c:pt idx="18">
                  <c:v>12</c:v>
                </c:pt>
                <c:pt idx="19">
                  <c:v>5</c:v>
                </c:pt>
                <c:pt idx="20">
                  <c:v>4</c:v>
                </c:pt>
                <c:pt idx="21">
                  <c:v>10</c:v>
                </c:pt>
                <c:pt idx="22">
                  <c:v>10</c:v>
                </c:pt>
                <c:pt idx="23">
                  <c:v>4</c:v>
                </c:pt>
                <c:pt idx="24">
                  <c:v>-6</c:v>
                </c:pt>
                <c:pt idx="25">
                  <c:v>0</c:v>
                </c:pt>
                <c:pt idx="26">
                  <c:v>5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6</c:v>
                </c:pt>
                <c:pt idx="32">
                  <c:v>-1</c:v>
                </c:pt>
                <c:pt idx="33">
                  <c:v>3</c:v>
                </c:pt>
                <c:pt idx="34">
                  <c:v>10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-1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8883-4456-A6BA-716A4C377524}"/>
            </c:ext>
          </c:extLst>
        </c:ser>
        <c:ser>
          <c:idx val="7"/>
          <c:order val="7"/>
          <c:tx>
            <c:strRef>
              <c:f>'GRÁFICO velocid x deslocamen'!$I$1</c:f>
              <c:strCache>
                <c:ptCount val="1"/>
                <c:pt idx="0">
                  <c:v>CV-28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deslocamen'!$I$2:$I$41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-2</c:v>
                </c:pt>
                <c:pt idx="5">
                  <c:v>5</c:v>
                </c:pt>
                <c:pt idx="6">
                  <c:v>-1</c:v>
                </c:pt>
                <c:pt idx="7">
                  <c:v>-6</c:v>
                </c:pt>
                <c:pt idx="8">
                  <c:v>-6</c:v>
                </c:pt>
                <c:pt idx="9">
                  <c:v>0</c:v>
                </c:pt>
                <c:pt idx="10">
                  <c:v>-2</c:v>
                </c:pt>
                <c:pt idx="11">
                  <c:v>4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-3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-2</c:v>
                </c:pt>
                <c:pt idx="35">
                  <c:v>-3</c:v>
                </c:pt>
                <c:pt idx="36">
                  <c:v>-3</c:v>
                </c:pt>
                <c:pt idx="37">
                  <c:v>1</c:v>
                </c:pt>
                <c:pt idx="3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8883-4456-A6BA-716A4C377524}"/>
            </c:ext>
          </c:extLst>
        </c:ser>
        <c:ser>
          <c:idx val="8"/>
          <c:order val="8"/>
          <c:tx>
            <c:strRef>
              <c:f>'GRÁFICO velocid x deslocamen'!$J$1</c:f>
              <c:strCache>
                <c:ptCount val="1"/>
                <c:pt idx="0">
                  <c:v>CV-31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deslocamen'!$J$2:$J$41</c:f>
              <c:numCache>
                <c:formatCode>General</c:formatCode>
                <c:ptCount val="39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10</c:v>
                </c:pt>
                <c:pt idx="4">
                  <c:v>16</c:v>
                </c:pt>
                <c:pt idx="5">
                  <c:v>23</c:v>
                </c:pt>
                <c:pt idx="6">
                  <c:v>27</c:v>
                </c:pt>
                <c:pt idx="7">
                  <c:v>30</c:v>
                </c:pt>
                <c:pt idx="8">
                  <c:v>30</c:v>
                </c:pt>
                <c:pt idx="9">
                  <c:v>38</c:v>
                </c:pt>
                <c:pt idx="10">
                  <c:v>35</c:v>
                </c:pt>
                <c:pt idx="11">
                  <c:v>33</c:v>
                </c:pt>
                <c:pt idx="12">
                  <c:v>28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13</c:v>
                </c:pt>
                <c:pt idx="17">
                  <c:v>15</c:v>
                </c:pt>
                <c:pt idx="18">
                  <c:v>17</c:v>
                </c:pt>
                <c:pt idx="19">
                  <c:v>11</c:v>
                </c:pt>
                <c:pt idx="20">
                  <c:v>8</c:v>
                </c:pt>
                <c:pt idx="21">
                  <c:v>12</c:v>
                </c:pt>
                <c:pt idx="22">
                  <c:v>12</c:v>
                </c:pt>
                <c:pt idx="23">
                  <c:v>8</c:v>
                </c:pt>
                <c:pt idx="24">
                  <c:v>-2</c:v>
                </c:pt>
                <c:pt idx="25">
                  <c:v>6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6</c:v>
                </c:pt>
                <c:pt idx="32">
                  <c:v>-1</c:v>
                </c:pt>
                <c:pt idx="33">
                  <c:v>8</c:v>
                </c:pt>
                <c:pt idx="34">
                  <c:v>8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8883-4456-A6BA-716A4C377524}"/>
            </c:ext>
          </c:extLst>
        </c:ser>
        <c:ser>
          <c:idx val="9"/>
          <c:order val="9"/>
          <c:tx>
            <c:strRef>
              <c:f>'GRÁFICO velocid x deslocamen'!$K$1</c:f>
              <c:strCache>
                <c:ptCount val="1"/>
                <c:pt idx="0">
                  <c:v>CV-35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deslocamen'!$K$2:$K$41</c:f>
              <c:numCache>
                <c:formatCode>General</c:formatCode>
                <c:ptCount val="39"/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7</c:v>
                </c:pt>
                <c:pt idx="12">
                  <c:v>-6</c:v>
                </c:pt>
                <c:pt idx="13">
                  <c:v>9</c:v>
                </c:pt>
                <c:pt idx="14">
                  <c:v>1</c:v>
                </c:pt>
                <c:pt idx="15">
                  <c:v>1</c:v>
                </c:pt>
                <c:pt idx="16">
                  <c:v>4</c:v>
                </c:pt>
                <c:pt idx="17">
                  <c:v>5</c:v>
                </c:pt>
                <c:pt idx="18">
                  <c:v>-1</c:v>
                </c:pt>
                <c:pt idx="19">
                  <c:v>7</c:v>
                </c:pt>
                <c:pt idx="20">
                  <c:v>4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6</c:v>
                </c:pt>
                <c:pt idx="25">
                  <c:v>-1</c:v>
                </c:pt>
                <c:pt idx="26">
                  <c:v>-7</c:v>
                </c:pt>
                <c:pt idx="27">
                  <c:v>-5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-7</c:v>
                </c:pt>
                <c:pt idx="32">
                  <c:v>2</c:v>
                </c:pt>
                <c:pt idx="33">
                  <c:v>-1</c:v>
                </c:pt>
                <c:pt idx="34">
                  <c:v>-7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8883-4456-A6BA-716A4C377524}"/>
            </c:ext>
          </c:extLst>
        </c:ser>
        <c:ser>
          <c:idx val="10"/>
          <c:order val="10"/>
          <c:tx>
            <c:strRef>
              <c:f>'GRÁFICO velocid x deslocamen'!$L$1</c:f>
              <c:strCache>
                <c:ptCount val="1"/>
                <c:pt idx="0">
                  <c:v>CV-37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deslocamen'!$L$2:$L$41</c:f>
              <c:numCache>
                <c:formatCode>General</c:formatCode>
                <c:ptCount val="39"/>
                <c:pt idx="10">
                  <c:v>86</c:v>
                </c:pt>
                <c:pt idx="11">
                  <c:v>81</c:v>
                </c:pt>
                <c:pt idx="12">
                  <c:v>66</c:v>
                </c:pt>
                <c:pt idx="13">
                  <c:v>54</c:v>
                </c:pt>
                <c:pt idx="14">
                  <c:v>52</c:v>
                </c:pt>
                <c:pt idx="15">
                  <c:v>52</c:v>
                </c:pt>
                <c:pt idx="16">
                  <c:v>37</c:v>
                </c:pt>
                <c:pt idx="17">
                  <c:v>42</c:v>
                </c:pt>
                <c:pt idx="18">
                  <c:v>38</c:v>
                </c:pt>
                <c:pt idx="19">
                  <c:v>35</c:v>
                </c:pt>
                <c:pt idx="20">
                  <c:v>34</c:v>
                </c:pt>
                <c:pt idx="21">
                  <c:v>30</c:v>
                </c:pt>
                <c:pt idx="22">
                  <c:v>30</c:v>
                </c:pt>
                <c:pt idx="23">
                  <c:v>20</c:v>
                </c:pt>
                <c:pt idx="24">
                  <c:v>13</c:v>
                </c:pt>
                <c:pt idx="25">
                  <c:v>9</c:v>
                </c:pt>
                <c:pt idx="26">
                  <c:v>3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8883-4456-A6BA-716A4C377524}"/>
            </c:ext>
          </c:extLst>
        </c:ser>
        <c:ser>
          <c:idx val="11"/>
          <c:order val="11"/>
          <c:tx>
            <c:strRef>
              <c:f>'GRÁFICO velocid x deslocamen'!$M$1</c:f>
              <c:strCache>
                <c:ptCount val="1"/>
                <c:pt idx="0">
                  <c:v>CV-38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deslocamen'!$M$2:$M$41</c:f>
              <c:numCache>
                <c:formatCode>General</c:formatCode>
                <c:ptCount val="39"/>
                <c:pt idx="10">
                  <c:v>62</c:v>
                </c:pt>
                <c:pt idx="11">
                  <c:v>60</c:v>
                </c:pt>
                <c:pt idx="12">
                  <c:v>49</c:v>
                </c:pt>
                <c:pt idx="13">
                  <c:v>41</c:v>
                </c:pt>
                <c:pt idx="14">
                  <c:v>38</c:v>
                </c:pt>
                <c:pt idx="15">
                  <c:v>38</c:v>
                </c:pt>
                <c:pt idx="16">
                  <c:v>27</c:v>
                </c:pt>
                <c:pt idx="17">
                  <c:v>32</c:v>
                </c:pt>
                <c:pt idx="18">
                  <c:v>26</c:v>
                </c:pt>
                <c:pt idx="19">
                  <c:v>25</c:v>
                </c:pt>
                <c:pt idx="20">
                  <c:v>28</c:v>
                </c:pt>
                <c:pt idx="21">
                  <c:v>22</c:v>
                </c:pt>
                <c:pt idx="22">
                  <c:v>22</c:v>
                </c:pt>
                <c:pt idx="23">
                  <c:v>17</c:v>
                </c:pt>
                <c:pt idx="24">
                  <c:v>12</c:v>
                </c:pt>
                <c:pt idx="25">
                  <c:v>7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8883-4456-A6BA-716A4C377524}"/>
            </c:ext>
          </c:extLst>
        </c:ser>
        <c:ser>
          <c:idx val="12"/>
          <c:order val="12"/>
          <c:tx>
            <c:strRef>
              <c:f>'GRÁFICO velocid x deslocamen'!$N$1</c:f>
              <c:strCache>
                <c:ptCount val="1"/>
                <c:pt idx="0">
                  <c:v>CV-39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deslocamen'!$N$2:$N$41</c:f>
              <c:numCache>
                <c:formatCode>General</c:formatCode>
                <c:ptCount val="39"/>
                <c:pt idx="10">
                  <c:v>4</c:v>
                </c:pt>
                <c:pt idx="11">
                  <c:v>0</c:v>
                </c:pt>
                <c:pt idx="12">
                  <c:v>-8</c:v>
                </c:pt>
                <c:pt idx="13">
                  <c:v>0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-16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-7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-1</c:v>
                </c:pt>
                <c:pt idx="36">
                  <c:v>-1</c:v>
                </c:pt>
                <c:pt idx="37">
                  <c:v>-3</c:v>
                </c:pt>
                <c:pt idx="38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D-8883-4456-A6BA-716A4C377524}"/>
            </c:ext>
          </c:extLst>
        </c:ser>
        <c:ser>
          <c:idx val="13"/>
          <c:order val="13"/>
          <c:tx>
            <c:strRef>
              <c:f>'GRÁFICO velocid x deslocamen'!$O$1</c:f>
              <c:strCache>
                <c:ptCount val="1"/>
                <c:pt idx="0">
                  <c:v>CV-40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deslocamen'!$O$2:$O$41</c:f>
              <c:numCache>
                <c:formatCode>General</c:formatCode>
                <c:ptCount val="39"/>
                <c:pt idx="17">
                  <c:v>12</c:v>
                </c:pt>
                <c:pt idx="18">
                  <c:v>10</c:v>
                </c:pt>
                <c:pt idx="19">
                  <c:v>7</c:v>
                </c:pt>
                <c:pt idx="20">
                  <c:v>-6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-5</c:v>
                </c:pt>
                <c:pt idx="26">
                  <c:v>-7</c:v>
                </c:pt>
                <c:pt idx="27">
                  <c:v>-9</c:v>
                </c:pt>
                <c:pt idx="28">
                  <c:v>6</c:v>
                </c:pt>
                <c:pt idx="29">
                  <c:v>6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11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-1</c:v>
                </c:pt>
                <c:pt idx="38">
                  <c:v>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8883-4456-A6BA-716A4C377524}"/>
            </c:ext>
          </c:extLst>
        </c:ser>
        <c:ser>
          <c:idx val="14"/>
          <c:order val="14"/>
          <c:tx>
            <c:strRef>
              <c:f>'GRÁFICO velocid x deslocamen'!$P$1</c:f>
              <c:strCache>
                <c:ptCount val="1"/>
                <c:pt idx="0">
                  <c:v>CV-41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deslocamen'!$P$2:$P$41</c:f>
              <c:numCache>
                <c:formatCode>General</c:formatCode>
                <c:ptCount val="39"/>
                <c:pt idx="17">
                  <c:v>15</c:v>
                </c:pt>
                <c:pt idx="18">
                  <c:v>6</c:v>
                </c:pt>
                <c:pt idx="19">
                  <c:v>8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-2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-10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-1</c:v>
                </c:pt>
                <c:pt idx="36">
                  <c:v>-1</c:v>
                </c:pt>
                <c:pt idx="37">
                  <c:v>1</c:v>
                </c:pt>
                <c:pt idx="38">
                  <c:v>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8883-4456-A6BA-716A4C377524}"/>
            </c:ext>
          </c:extLst>
        </c:ser>
        <c:ser>
          <c:idx val="15"/>
          <c:order val="15"/>
          <c:tx>
            <c:strRef>
              <c:f>'GRÁFICO velocid x deslocamen'!$Q$1</c:f>
              <c:strCache>
                <c:ptCount val="1"/>
                <c:pt idx="0">
                  <c:v>CV-42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deslocamen'!$Q$2:$Q$41</c:f>
              <c:numCache>
                <c:formatCode>General</c:formatCode>
                <c:ptCount val="39"/>
                <c:pt idx="17">
                  <c:v>7</c:v>
                </c:pt>
                <c:pt idx="18">
                  <c:v>5</c:v>
                </c:pt>
                <c:pt idx="19">
                  <c:v>11</c:v>
                </c:pt>
                <c:pt idx="20">
                  <c:v>-2</c:v>
                </c:pt>
                <c:pt idx="21">
                  <c:v>-4</c:v>
                </c:pt>
                <c:pt idx="22">
                  <c:v>-4</c:v>
                </c:pt>
                <c:pt idx="23">
                  <c:v>0</c:v>
                </c:pt>
                <c:pt idx="24">
                  <c:v>-4</c:v>
                </c:pt>
                <c:pt idx="25">
                  <c:v>-1</c:v>
                </c:pt>
                <c:pt idx="26">
                  <c:v>-13</c:v>
                </c:pt>
                <c:pt idx="27">
                  <c:v>0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8883-4456-A6BA-716A4C377524}"/>
            </c:ext>
          </c:extLst>
        </c:ser>
        <c:ser>
          <c:idx val="16"/>
          <c:order val="16"/>
          <c:tx>
            <c:strRef>
              <c:f>'GRÁFICO velocid x deslocamen'!$R$1</c:f>
              <c:strCache>
                <c:ptCount val="1"/>
                <c:pt idx="0">
                  <c:v>CV-43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deslocamen'!$R$2:$R$41</c:f>
              <c:numCache>
                <c:formatCode>General</c:formatCode>
                <c:ptCount val="39"/>
                <c:pt idx="17">
                  <c:v>14</c:v>
                </c:pt>
                <c:pt idx="18">
                  <c:v>9</c:v>
                </c:pt>
                <c:pt idx="19">
                  <c:v>2</c:v>
                </c:pt>
                <c:pt idx="20">
                  <c:v>-4</c:v>
                </c:pt>
                <c:pt idx="21">
                  <c:v>-2</c:v>
                </c:pt>
                <c:pt idx="22">
                  <c:v>-2</c:v>
                </c:pt>
                <c:pt idx="23">
                  <c:v>-1</c:v>
                </c:pt>
                <c:pt idx="24">
                  <c:v>-2</c:v>
                </c:pt>
                <c:pt idx="25">
                  <c:v>-2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-1</c:v>
                </c:pt>
                <c:pt idx="31">
                  <c:v>-2</c:v>
                </c:pt>
                <c:pt idx="32">
                  <c:v>-2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8883-4456-A6BA-716A4C377524}"/>
            </c:ext>
          </c:extLst>
        </c:ser>
        <c:ser>
          <c:idx val="17"/>
          <c:order val="17"/>
          <c:tx>
            <c:strRef>
              <c:f>'GRÁFICO velocid x deslocamen'!$S$1</c:f>
              <c:strCache>
                <c:ptCount val="1"/>
                <c:pt idx="0">
                  <c:v>CV-45</c:v>
                </c:pt>
              </c:strCache>
            </c:strRef>
          </c:tx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deslocamen'!$S$2:$S$41</c:f>
              <c:numCache>
                <c:formatCode>General</c:formatCode>
                <c:ptCount val="39"/>
                <c:pt idx="28">
                  <c:v>5</c:v>
                </c:pt>
                <c:pt idx="29">
                  <c:v>5</c:v>
                </c:pt>
                <c:pt idx="30">
                  <c:v>-2</c:v>
                </c:pt>
                <c:pt idx="31">
                  <c:v>10</c:v>
                </c:pt>
                <c:pt idx="32">
                  <c:v>0</c:v>
                </c:pt>
                <c:pt idx="33">
                  <c:v>4</c:v>
                </c:pt>
                <c:pt idx="34">
                  <c:v>6</c:v>
                </c:pt>
                <c:pt idx="35">
                  <c:v>0</c:v>
                </c:pt>
                <c:pt idx="36">
                  <c:v>0</c:v>
                </c:pt>
                <c:pt idx="37">
                  <c:v>-4</c:v>
                </c:pt>
                <c:pt idx="38">
                  <c:v>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460-430E-AEF2-CED27B7E3C3C}"/>
            </c:ext>
          </c:extLst>
        </c:ser>
        <c:ser>
          <c:idx val="18"/>
          <c:order val="18"/>
          <c:tx>
            <c:strRef>
              <c:f>'GRÁFICO velocid x deslocamen'!$T$1</c:f>
              <c:strCache>
                <c:ptCount val="1"/>
                <c:pt idx="0">
                  <c:v>CV-46</c:v>
                </c:pt>
              </c:strCache>
            </c:strRef>
          </c:tx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deslocamen'!$T$2:$T$41</c:f>
              <c:numCache>
                <c:formatCode>General</c:formatCode>
                <c:ptCount val="39"/>
                <c:pt idx="32">
                  <c:v>0</c:v>
                </c:pt>
                <c:pt idx="33">
                  <c:v>3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-6</c:v>
                </c:pt>
                <c:pt idx="3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460-430E-AEF2-CED27B7E3C3C}"/>
            </c:ext>
          </c:extLst>
        </c:ser>
        <c:ser>
          <c:idx val="19"/>
          <c:order val="19"/>
          <c:tx>
            <c:strRef>
              <c:f>'GRÁFICO velocid x deslocamen'!$U$1</c:f>
              <c:strCache>
                <c:ptCount val="1"/>
                <c:pt idx="0">
                  <c:v>CV-47</c:v>
                </c:pt>
              </c:strCache>
            </c:strRef>
          </c:tx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deslocamen'!$U$2:$U$41</c:f>
              <c:numCache>
                <c:formatCode>General</c:formatCode>
                <c:ptCount val="39"/>
                <c:pt idx="33">
                  <c:v>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0</c:v>
                </c:pt>
                <c:pt idx="38">
                  <c:v>-1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460-430E-AEF2-CED27B7E3C3C}"/>
            </c:ext>
          </c:extLst>
        </c:ser>
        <c:ser>
          <c:idx val="20"/>
          <c:order val="20"/>
          <c:tx>
            <c:strRef>
              <c:f>'GRÁFICO velocid x deslocamen'!$V$1</c:f>
              <c:strCache>
                <c:ptCount val="1"/>
                <c:pt idx="0">
                  <c:v>CV-48</c:v>
                </c:pt>
              </c:strCache>
            </c:strRef>
          </c:tx>
          <c:marker>
            <c:symbol val="none"/>
          </c:marker>
          <c:cat>
            <c:strRef>
              <c:f>'GRÁFICO velocid x deslocamen'!$A$2:$A$41</c:f>
              <c:strCache>
                <c:ptCount val="39"/>
                <c:pt idx="0">
                  <c:v>14/06/2025</c:v>
                </c:pt>
                <c:pt idx="1">
                  <c:v>15/06/2025</c:v>
                </c:pt>
                <c:pt idx="2">
                  <c:v>16/06/2025</c:v>
                </c:pt>
                <c:pt idx="3">
                  <c:v>17/06/2025</c:v>
                </c:pt>
                <c:pt idx="4">
                  <c:v>18/06/2025</c:v>
                </c:pt>
                <c:pt idx="5">
                  <c:v>19/06/2025</c:v>
                </c:pt>
                <c:pt idx="6">
                  <c:v>20/06/2025</c:v>
                </c:pt>
                <c:pt idx="7">
                  <c:v>21/06/2025</c:v>
                </c:pt>
                <c:pt idx="8">
                  <c:v>22/06/2025</c:v>
                </c:pt>
                <c:pt idx="9">
                  <c:v>23/06/2025</c:v>
                </c:pt>
                <c:pt idx="10">
                  <c:v>24/06/2025</c:v>
                </c:pt>
                <c:pt idx="11">
                  <c:v>25/06/2025</c:v>
                </c:pt>
                <c:pt idx="12">
                  <c:v>26/06/2025</c:v>
                </c:pt>
                <c:pt idx="13">
                  <c:v>27/06/2025</c:v>
                </c:pt>
                <c:pt idx="14">
                  <c:v>28/06/2025</c:v>
                </c:pt>
                <c:pt idx="15">
                  <c:v>29/06/2025</c:v>
                </c:pt>
                <c:pt idx="16">
                  <c:v>30/06/2025</c:v>
                </c:pt>
                <c:pt idx="17">
                  <c:v>01/07/2025</c:v>
                </c:pt>
                <c:pt idx="18">
                  <c:v>02/07/2025</c:v>
                </c:pt>
                <c:pt idx="19">
                  <c:v>03/07/2025</c:v>
                </c:pt>
                <c:pt idx="20">
                  <c:v>04/07/2025</c:v>
                </c:pt>
                <c:pt idx="21">
                  <c:v>05/07/2025</c:v>
                </c:pt>
                <c:pt idx="22">
                  <c:v>06/07/2025</c:v>
                </c:pt>
                <c:pt idx="23">
                  <c:v>07/07/2025</c:v>
                </c:pt>
                <c:pt idx="24">
                  <c:v>08/07/2025</c:v>
                </c:pt>
                <c:pt idx="25">
                  <c:v>09/07/2025</c:v>
                </c:pt>
                <c:pt idx="26">
                  <c:v>10/07/2025</c:v>
                </c:pt>
                <c:pt idx="27">
                  <c:v>11/07/2025</c:v>
                </c:pt>
                <c:pt idx="28">
                  <c:v>12/07/2025</c:v>
                </c:pt>
                <c:pt idx="29">
                  <c:v>13/07/2025</c:v>
                </c:pt>
                <c:pt idx="30">
                  <c:v>14/07/2025</c:v>
                </c:pt>
                <c:pt idx="31">
                  <c:v>15/07/2025</c:v>
                </c:pt>
                <c:pt idx="32">
                  <c:v>16/07/2025</c:v>
                </c:pt>
                <c:pt idx="33">
                  <c:v>17/07/2025</c:v>
                </c:pt>
                <c:pt idx="34">
                  <c:v>18/07/2025</c:v>
                </c:pt>
                <c:pt idx="35">
                  <c:v>19/07/2025</c:v>
                </c:pt>
                <c:pt idx="36">
                  <c:v>20/07/2025</c:v>
                </c:pt>
                <c:pt idx="37">
                  <c:v>21/07/2025</c:v>
                </c:pt>
                <c:pt idx="38">
                  <c:v>22/07/2025</c:v>
                </c:pt>
              </c:strCache>
            </c:strRef>
          </c:cat>
          <c:val>
            <c:numRef>
              <c:f>'GRÁFICO velocid x deslocamen'!$V$2:$V$41</c:f>
              <c:numCache>
                <c:formatCode>General</c:formatCode>
                <c:ptCount val="39"/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-1</c:v>
                </c:pt>
                <c:pt idx="38">
                  <c:v>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460-430E-AEF2-CED27B7E3C3C}"/>
            </c:ext>
          </c:extLst>
        </c:ser>
        <c:marker val="1"/>
        <c:axId val="505354496"/>
        <c:axId val="505352576"/>
      </c:lineChart>
      <c:catAx>
        <c:axId val="5052014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202944"/>
        <c:crosses val="autoZero"/>
        <c:auto val="1"/>
        <c:lblAlgn val="ctr"/>
        <c:lblOffset val="100"/>
      </c:catAx>
      <c:valAx>
        <c:axId val="5052029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Pluvial (mm)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201408"/>
        <c:crosses val="autoZero"/>
        <c:crossBetween val="between"/>
      </c:valAx>
      <c:valAx>
        <c:axId val="5053525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Velocidade diária de deslocamento</a:t>
                </a:r>
                <a:r>
                  <a:rPr lang="pt-BR" baseline="0"/>
                  <a:t> (mm/dia)</a:t>
                </a:r>
                <a:endParaRPr lang="pt-BR"/>
              </a:p>
            </c:rich>
          </c:tx>
        </c:title>
        <c:numFmt formatCode="General" sourceLinked="1"/>
        <c:tickLblPos val="nextTo"/>
        <c:crossAx val="505354496"/>
        <c:crosses val="max"/>
        <c:crossBetween val="between"/>
      </c:valAx>
      <c:catAx>
        <c:axId val="505354496"/>
        <c:scaling>
          <c:orientation val="minMax"/>
        </c:scaling>
        <c:delete val="1"/>
        <c:axPos val="b"/>
        <c:numFmt formatCode="General" sourceLinked="1"/>
        <c:tickLblPos val="none"/>
        <c:crossAx val="505352576"/>
        <c:crosses val="autoZero"/>
        <c:auto val="1"/>
        <c:lblAlgn val="ctr"/>
        <c:lblOffset val="10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30812250891169"/>
          <c:y val="4.3560322470868475E-2"/>
          <c:w val="8.0351128959195592E-2"/>
          <c:h val="0.63667468541098404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691" footer="0.3149606200000069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pivotSource>
    <c:name>[SVN_Monitoramento_Marcos Topográfico.xlsx]GRÁFICO Pluvial x Deslocamento!Tabela dinâmica3</c:name>
    <c:fmtId val="0"/>
  </c:pivotSource>
  <c:chart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138"/>
      </c:pivotFmt>
      <c:pivotFmt>
        <c:idx val="13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2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3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4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6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2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3">
                <a:lumMod val="8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4">
                <a:lumMod val="8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9033890769758416E-2"/>
          <c:y val="8.4745406824147024E-2"/>
          <c:w val="0.7782275333707338"/>
          <c:h val="0.71679370078740168"/>
        </c:manualLayout>
      </c:layout>
      <c:barChart>
        <c:barDir val="col"/>
        <c:grouping val="clustered"/>
        <c:ser>
          <c:idx val="0"/>
          <c:order val="0"/>
          <c:tx>
            <c:strRef>
              <c:f>'GRÁFICO Pluvial x Deslocamento'!$B$3</c:f>
              <c:strCache>
                <c:ptCount val="1"/>
                <c:pt idx="0">
                  <c:v>Soma de mm pluvial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Deslocamento'!$B$4:$B$167</c:f>
              <c:numCache>
                <c:formatCode>General</c:formatCode>
                <c:ptCount val="163"/>
                <c:pt idx="0">
                  <c:v>0</c:v>
                </c:pt>
                <c:pt idx="1">
                  <c:v>3.2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10.1</c:v>
                </c:pt>
                <c:pt idx="19">
                  <c:v>6.1</c:v>
                </c:pt>
                <c:pt idx="20">
                  <c:v>0.1</c:v>
                </c:pt>
                <c:pt idx="21">
                  <c:v>0.04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14.799999999999999</c:v>
                </c:pt>
                <c:pt idx="32">
                  <c:v>9.1</c:v>
                </c:pt>
                <c:pt idx="33">
                  <c:v>0</c:v>
                </c:pt>
                <c:pt idx="34">
                  <c:v>0.3</c:v>
                </c:pt>
                <c:pt idx="35">
                  <c:v>29.5</c:v>
                </c:pt>
                <c:pt idx="36">
                  <c:v>7.2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</c:v>
                </c:pt>
                <c:pt idx="44">
                  <c:v>0.1</c:v>
                </c:pt>
                <c:pt idx="45">
                  <c:v>0.04</c:v>
                </c:pt>
                <c:pt idx="46">
                  <c:v>1.4</c:v>
                </c:pt>
                <c:pt idx="47">
                  <c:v>0.05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27.4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0.3</c:v>
                </c:pt>
                <c:pt idx="69">
                  <c:v>0</c:v>
                </c:pt>
                <c:pt idx="70">
                  <c:v>0</c:v>
                </c:pt>
                <c:pt idx="71">
                  <c:v>6.8</c:v>
                </c:pt>
                <c:pt idx="72">
                  <c:v>0</c:v>
                </c:pt>
                <c:pt idx="73">
                  <c:v>5</c:v>
                </c:pt>
                <c:pt idx="74">
                  <c:v>1.2</c:v>
                </c:pt>
                <c:pt idx="75">
                  <c:v>0</c:v>
                </c:pt>
                <c:pt idx="76">
                  <c:v>0</c:v>
                </c:pt>
                <c:pt idx="77">
                  <c:v>20.8</c:v>
                </c:pt>
                <c:pt idx="78">
                  <c:v>25.7</c:v>
                </c:pt>
                <c:pt idx="79">
                  <c:v>0</c:v>
                </c:pt>
                <c:pt idx="80">
                  <c:v>6.9</c:v>
                </c:pt>
                <c:pt idx="81">
                  <c:v>0</c:v>
                </c:pt>
                <c:pt idx="82">
                  <c:v>0.3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10.050000000000001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18.3</c:v>
                </c:pt>
                <c:pt idx="102">
                  <c:v>123.1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1.3</c:v>
                </c:pt>
                <c:pt idx="112">
                  <c:v>0.3</c:v>
                </c:pt>
                <c:pt idx="113">
                  <c:v>12.6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4.0999999999999996</c:v>
                </c:pt>
                <c:pt idx="118">
                  <c:v>0</c:v>
                </c:pt>
                <c:pt idx="119">
                  <c:v>18.599999999999998</c:v>
                </c:pt>
                <c:pt idx="120">
                  <c:v>18.5</c:v>
                </c:pt>
                <c:pt idx="121">
                  <c:v>39.799999999999997</c:v>
                </c:pt>
                <c:pt idx="122">
                  <c:v>42.699999999999996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22.8</c:v>
                </c:pt>
                <c:pt idx="128">
                  <c:v>0.01</c:v>
                </c:pt>
                <c:pt idx="129">
                  <c:v>0.01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10.3</c:v>
                </c:pt>
                <c:pt idx="139">
                  <c:v>22</c:v>
                </c:pt>
                <c:pt idx="140">
                  <c:v>0</c:v>
                </c:pt>
                <c:pt idx="141">
                  <c:v>96.86</c:v>
                </c:pt>
                <c:pt idx="142">
                  <c:v>125.2</c:v>
                </c:pt>
                <c:pt idx="143">
                  <c:v>2.1</c:v>
                </c:pt>
                <c:pt idx="144">
                  <c:v>16.799999999999997</c:v>
                </c:pt>
                <c:pt idx="145">
                  <c:v>0</c:v>
                </c:pt>
                <c:pt idx="146">
                  <c:v>5.9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12.209999999999999</c:v>
                </c:pt>
                <c:pt idx="151">
                  <c:v>0</c:v>
                </c:pt>
                <c:pt idx="152">
                  <c:v>33.6</c:v>
                </c:pt>
                <c:pt idx="153">
                  <c:v>5.7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0.03</c:v>
                </c:pt>
                <c:pt idx="161">
                  <c:v>0</c:v>
                </c:pt>
                <c:pt idx="162">
                  <c:v>0.4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6-B247-4EB0-92CC-599C01602C65}"/>
            </c:ext>
          </c:extLst>
        </c:ser>
        <c:gapWidth val="219"/>
        <c:axId val="506252672"/>
        <c:axId val="506283136"/>
      </c:barChart>
      <c:lineChart>
        <c:grouping val="standard"/>
        <c:ser>
          <c:idx val="1"/>
          <c:order val="1"/>
          <c:tx>
            <c:strRef>
              <c:f>'GRÁFICO Pluvial x Deslocamento'!$C$3</c:f>
              <c:strCache>
                <c:ptCount val="1"/>
                <c:pt idx="0">
                  <c:v>Produto de SVN-CV-01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Deslocamento'!$C$4:$C$167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25.374987720385526</c:v>
                </c:pt>
                <c:pt idx="14">
                  <c:v>37.940347946169311</c:v>
                </c:pt>
                <c:pt idx="15">
                  <c:v>17.159836834451834</c:v>
                </c:pt>
                <c:pt idx="16">
                  <c:v>28.086651601421025</c:v>
                </c:pt>
                <c:pt idx="17">
                  <c:v>22.956916213570693</c:v>
                </c:pt>
                <c:pt idx="18">
                  <c:v>0</c:v>
                </c:pt>
                <c:pt idx="19">
                  <c:v>47.071859946421974</c:v>
                </c:pt>
                <c:pt idx="20">
                  <c:v>39.560965407046943</c:v>
                </c:pt>
                <c:pt idx="21">
                  <c:v>15.219395585779075</c:v>
                </c:pt>
                <c:pt idx="22">
                  <c:v>12.342609174184945</c:v>
                </c:pt>
                <c:pt idx="23">
                  <c:v>85.259134415371832</c:v>
                </c:pt>
                <c:pt idx="24">
                  <c:v>55.383481293086369</c:v>
                </c:pt>
                <c:pt idx="25">
                  <c:v>9.063112017876092</c:v>
                </c:pt>
                <c:pt idx="26">
                  <c:v>36.866244710178137</c:v>
                </c:pt>
                <c:pt idx="27">
                  <c:v>23.032151425644731</c:v>
                </c:pt>
                <c:pt idx="28">
                  <c:v>63.54219071183266</c:v>
                </c:pt>
                <c:pt idx="29">
                  <c:v>117.03627644515316</c:v>
                </c:pt>
                <c:pt idx="30">
                  <c:v>20.275354456675831</c:v>
                </c:pt>
                <c:pt idx="31">
                  <c:v>17.922332485299457</c:v>
                </c:pt>
                <c:pt idx="32">
                  <c:v>34.974562212135794</c:v>
                </c:pt>
                <c:pt idx="33">
                  <c:v>33.674619506196258</c:v>
                </c:pt>
                <c:pt idx="34">
                  <c:v>0</c:v>
                </c:pt>
                <c:pt idx="35">
                  <c:v>0</c:v>
                </c:pt>
                <c:pt idx="36">
                  <c:v>30.854173125836475</c:v>
                </c:pt>
                <c:pt idx="37">
                  <c:v>42.449617208185359</c:v>
                </c:pt>
                <c:pt idx="38">
                  <c:v>44.88674635321388</c:v>
                </c:pt>
                <c:pt idx="39">
                  <c:v>19.507434473031292</c:v>
                </c:pt>
                <c:pt idx="40">
                  <c:v>0</c:v>
                </c:pt>
                <c:pt idx="41">
                  <c:v>5.0289163463135056</c:v>
                </c:pt>
                <c:pt idx="42">
                  <c:v>0</c:v>
                </c:pt>
                <c:pt idx="43">
                  <c:v>9.3936148378405644</c:v>
                </c:pt>
                <c:pt idx="44">
                  <c:v>28.38608812797554</c:v>
                </c:pt>
                <c:pt idx="45">
                  <c:v>0</c:v>
                </c:pt>
                <c:pt idx="46">
                  <c:v>50.751256167415839</c:v>
                </c:pt>
                <c:pt idx="47">
                  <c:v>0</c:v>
                </c:pt>
                <c:pt idx="48">
                  <c:v>16.090369778431462</c:v>
                </c:pt>
                <c:pt idx="49">
                  <c:v>28.663216825534153</c:v>
                </c:pt>
                <c:pt idx="50">
                  <c:v>23.635777953790502</c:v>
                </c:pt>
                <c:pt idx="51">
                  <c:v>9.2973114089829885</c:v>
                </c:pt>
                <c:pt idx="52">
                  <c:v>82.501757550794153</c:v>
                </c:pt>
                <c:pt idx="53">
                  <c:v>0</c:v>
                </c:pt>
                <c:pt idx="54">
                  <c:v>45.71542410131832</c:v>
                </c:pt>
                <c:pt idx="55">
                  <c:v>38.05377771696395</c:v>
                </c:pt>
                <c:pt idx="56">
                  <c:v>27.412770860562631</c:v>
                </c:pt>
                <c:pt idx="57">
                  <c:v>42.029989242463671</c:v>
                </c:pt>
                <c:pt idx="58">
                  <c:v>120.12327003487918</c:v>
                </c:pt>
                <c:pt idx="59">
                  <c:v>2.8913663446406392</c:v>
                </c:pt>
                <c:pt idx="60">
                  <c:v>34.769670681833631</c:v>
                </c:pt>
                <c:pt idx="61">
                  <c:v>4.7074412026912782</c:v>
                </c:pt>
                <c:pt idx="62">
                  <c:v>30.969178201994517</c:v>
                </c:pt>
                <c:pt idx="63">
                  <c:v>114.05441681839449</c:v>
                </c:pt>
                <c:pt idx="64">
                  <c:v>51.609495262355168</c:v>
                </c:pt>
                <c:pt idx="65">
                  <c:v>25.060127675795584</c:v>
                </c:pt>
                <c:pt idx="66">
                  <c:v>14.349216005992748</c:v>
                </c:pt>
                <c:pt idx="67">
                  <c:v>65.529840559567688</c:v>
                </c:pt>
                <c:pt idx="68">
                  <c:v>50.575982408277298</c:v>
                </c:pt>
                <c:pt idx="69">
                  <c:v>16.814874397279414</c:v>
                </c:pt>
                <c:pt idx="70">
                  <c:v>88.102951153562586</c:v>
                </c:pt>
                <c:pt idx="71">
                  <c:v>73.822218889444827</c:v>
                </c:pt>
                <c:pt idx="72">
                  <c:v>12.65543381933805</c:v>
                </c:pt>
                <c:pt idx="73">
                  <c:v>18.873526426224718</c:v>
                </c:pt>
                <c:pt idx="74">
                  <c:v>71.513495247214706</c:v>
                </c:pt>
                <c:pt idx="75">
                  <c:v>49.818972295386786</c:v>
                </c:pt>
                <c:pt idx="76">
                  <c:v>15.896226102683157</c:v>
                </c:pt>
                <c:pt idx="77">
                  <c:v>17.655593970372735</c:v>
                </c:pt>
                <c:pt idx="78">
                  <c:v>81.401842738692309</c:v>
                </c:pt>
                <c:pt idx="79">
                  <c:v>37.344075928256743</c:v>
                </c:pt>
                <c:pt idx="80">
                  <c:v>73.171305883461585</c:v>
                </c:pt>
                <c:pt idx="81">
                  <c:v>63.047045896418709</c:v>
                </c:pt>
                <c:pt idx="82">
                  <c:v>0</c:v>
                </c:pt>
                <c:pt idx="83">
                  <c:v>72.062542280263287</c:v>
                </c:pt>
                <c:pt idx="84">
                  <c:v>12.877888060902118</c:v>
                </c:pt>
                <c:pt idx="85">
                  <c:v>8.1492330668031219</c:v>
                </c:pt>
                <c:pt idx="86">
                  <c:v>28.661472497692998</c:v>
                </c:pt>
                <c:pt idx="87">
                  <c:v>27.354889888599597</c:v>
                </c:pt>
                <c:pt idx="88">
                  <c:v>109.18429370259118</c:v>
                </c:pt>
                <c:pt idx="89">
                  <c:v>43.227306170582992</c:v>
                </c:pt>
                <c:pt idx="90">
                  <c:v>32.322128648036752</c:v>
                </c:pt>
                <c:pt idx="91">
                  <c:v>65.518623335372226</c:v>
                </c:pt>
                <c:pt idx="92">
                  <c:v>70.87030409099826</c:v>
                </c:pt>
                <c:pt idx="93">
                  <c:v>0</c:v>
                </c:pt>
                <c:pt idx="94">
                  <c:v>112.23479848198419</c:v>
                </c:pt>
                <c:pt idx="95">
                  <c:v>64.561753369167278</c:v>
                </c:pt>
                <c:pt idx="96">
                  <c:v>44.851421336922634</c:v>
                </c:pt>
                <c:pt idx="97">
                  <c:v>36.133640787296621</c:v>
                </c:pt>
                <c:pt idx="98">
                  <c:v>111.90303840337688</c:v>
                </c:pt>
                <c:pt idx="99">
                  <c:v>26.975915211675538</c:v>
                </c:pt>
                <c:pt idx="100">
                  <c:v>63.216532669567428</c:v>
                </c:pt>
                <c:pt idx="101">
                  <c:v>64.675575038185656</c:v>
                </c:pt>
                <c:pt idx="102">
                  <c:v>46.006303960586393</c:v>
                </c:pt>
                <c:pt idx="103">
                  <c:v>41.662813200106527</c:v>
                </c:pt>
                <c:pt idx="104">
                  <c:v>57.666194535227604</c:v>
                </c:pt>
                <c:pt idx="105">
                  <c:v>12.833160196418968</c:v>
                </c:pt>
                <c:pt idx="106">
                  <c:v>22.127810677397189</c:v>
                </c:pt>
                <c:pt idx="107">
                  <c:v>44.369584174368427</c:v>
                </c:pt>
                <c:pt idx="108">
                  <c:v>24.071559899128175</c:v>
                </c:pt>
                <c:pt idx="109">
                  <c:v>58.080719737860619</c:v>
                </c:pt>
                <c:pt idx="110">
                  <c:v>55.568786256447801</c:v>
                </c:pt>
                <c:pt idx="111">
                  <c:v>24.161953561680573</c:v>
                </c:pt>
                <c:pt idx="112">
                  <c:v>45.119951214786823</c:v>
                </c:pt>
                <c:pt idx="113">
                  <c:v>25.662813478115858</c:v>
                </c:pt>
                <c:pt idx="114">
                  <c:v>98.109581566150894</c:v>
                </c:pt>
                <c:pt idx="115">
                  <c:v>127.88573025348104</c:v>
                </c:pt>
                <c:pt idx="116">
                  <c:v>97.667906712881148</c:v>
                </c:pt>
                <c:pt idx="117">
                  <c:v>41.779420710462063</c:v>
                </c:pt>
                <c:pt idx="118">
                  <c:v>25.456237073180429</c:v>
                </c:pt>
                <c:pt idx="119">
                  <c:v>24.712142872967917</c:v>
                </c:pt>
                <c:pt idx="120">
                  <c:v>34.494057477298618</c:v>
                </c:pt>
                <c:pt idx="121">
                  <c:v>31.048510492539496</c:v>
                </c:pt>
                <c:pt idx="122">
                  <c:v>44.565906380402325</c:v>
                </c:pt>
                <c:pt idx="123">
                  <c:v>60.447001648170627</c:v>
                </c:pt>
                <c:pt idx="124">
                  <c:v>69.094283451476926</c:v>
                </c:pt>
                <c:pt idx="125">
                  <c:v>80.80581660233058</c:v>
                </c:pt>
                <c:pt idx="126">
                  <c:v>11.255665412498383</c:v>
                </c:pt>
                <c:pt idx="127">
                  <c:v>85.579436817747748</c:v>
                </c:pt>
                <c:pt idx="128">
                  <c:v>42.72809379921015</c:v>
                </c:pt>
                <c:pt idx="129">
                  <c:v>33.977345347146603</c:v>
                </c:pt>
                <c:pt idx="130">
                  <c:v>42.650908628257866</c:v>
                </c:pt>
                <c:pt idx="131">
                  <c:v>37.796428473372863</c:v>
                </c:pt>
                <c:pt idx="132">
                  <c:v>14.460290482936538</c:v>
                </c:pt>
                <c:pt idx="133">
                  <c:v>13.678450456827779</c:v>
                </c:pt>
                <c:pt idx="134">
                  <c:v>24.62945379146424</c:v>
                </c:pt>
                <c:pt idx="135">
                  <c:v>34.929786601149523</c:v>
                </c:pt>
                <c:pt idx="136">
                  <c:v>103.2768125281772</c:v>
                </c:pt>
                <c:pt idx="137">
                  <c:v>101.28953550425024</c:v>
                </c:pt>
                <c:pt idx="138">
                  <c:v>17.181676234282719</c:v>
                </c:pt>
                <c:pt idx="139">
                  <c:v>14.05773808245468</c:v>
                </c:pt>
                <c:pt idx="140">
                  <c:v>65.906221241216457</c:v>
                </c:pt>
                <c:pt idx="141">
                  <c:v>25.87431153052578</c:v>
                </c:pt>
                <c:pt idx="142">
                  <c:v>6.2265562340296867</c:v>
                </c:pt>
                <c:pt idx="143">
                  <c:v>68.92140449703291</c:v>
                </c:pt>
                <c:pt idx="144">
                  <c:v>15.289866070007317</c:v>
                </c:pt>
                <c:pt idx="145">
                  <c:v>18.689301762981671</c:v>
                </c:pt>
                <c:pt idx="146">
                  <c:v>18.689301762981671</c:v>
                </c:pt>
                <c:pt idx="147">
                  <c:v>75.986446166104372</c:v>
                </c:pt>
                <c:pt idx="148">
                  <c:v>73.088234364442386</c:v>
                </c:pt>
                <c:pt idx="149">
                  <c:v>170.42491014844262</c:v>
                </c:pt>
                <c:pt idx="150">
                  <c:v>27.083205266278018</c:v>
                </c:pt>
                <c:pt idx="151">
                  <c:v>40.464305268535256</c:v>
                </c:pt>
                <c:pt idx="152">
                  <c:v>34.522021887751251</c:v>
                </c:pt>
                <c:pt idx="153">
                  <c:v>34.522021887751251</c:v>
                </c:pt>
                <c:pt idx="154">
                  <c:v>43.296304723577997</c:v>
                </c:pt>
                <c:pt idx="155">
                  <c:v>66.868826765553379</c:v>
                </c:pt>
                <c:pt idx="156">
                  <c:v>21.503720678913684</c:v>
                </c:pt>
                <c:pt idx="157">
                  <c:v>26.268802930193566</c:v>
                </c:pt>
                <c:pt idx="158">
                  <c:v>69.705810361440086</c:v>
                </c:pt>
                <c:pt idx="159">
                  <c:v>18.810900984288153</c:v>
                </c:pt>
                <c:pt idx="160">
                  <c:v>18.810900984288153</c:v>
                </c:pt>
                <c:pt idx="161">
                  <c:v>78.561822765584068</c:v>
                </c:pt>
                <c:pt idx="162">
                  <c:v>23.045390105669654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89-B247-4EB0-92CC-599C01602C65}"/>
            </c:ext>
          </c:extLst>
        </c:ser>
        <c:ser>
          <c:idx val="2"/>
          <c:order val="2"/>
          <c:tx>
            <c:strRef>
              <c:f>'GRÁFICO Pluvial x Deslocamento'!$D$3</c:f>
              <c:strCache>
                <c:ptCount val="1"/>
                <c:pt idx="0">
                  <c:v>Produto de SVN-CV-02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Deslocamento'!$D$4:$D$167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37.298927524165926</c:v>
                </c:pt>
                <c:pt idx="14">
                  <c:v>38.8661806027228</c:v>
                </c:pt>
                <c:pt idx="15">
                  <c:v>5.6071384227669352</c:v>
                </c:pt>
                <c:pt idx="16">
                  <c:v>16.212649312978925</c:v>
                </c:pt>
                <c:pt idx="17">
                  <c:v>21.006189527401215</c:v>
                </c:pt>
                <c:pt idx="18">
                  <c:v>0</c:v>
                </c:pt>
                <c:pt idx="19">
                  <c:v>51.859232456165337</c:v>
                </c:pt>
                <c:pt idx="20">
                  <c:v>38.273489873155491</c:v>
                </c:pt>
                <c:pt idx="21">
                  <c:v>23.292273411632674</c:v>
                </c:pt>
                <c:pt idx="22">
                  <c:v>12.832770517223951</c:v>
                </c:pt>
                <c:pt idx="23">
                  <c:v>55.637127835495725</c:v>
                </c:pt>
                <c:pt idx="24">
                  <c:v>57.527037056967707</c:v>
                </c:pt>
                <c:pt idx="25">
                  <c:v>31.677910335587264</c:v>
                </c:pt>
                <c:pt idx="26">
                  <c:v>17.538814000190506</c:v>
                </c:pt>
                <c:pt idx="27">
                  <c:v>27.201654374389189</c:v>
                </c:pt>
                <c:pt idx="28">
                  <c:v>59.021690875335111</c:v>
                </c:pt>
                <c:pt idx="29">
                  <c:v>80.890110542683402</c:v>
                </c:pt>
                <c:pt idx="30">
                  <c:v>17.000294213327841</c:v>
                </c:pt>
                <c:pt idx="31">
                  <c:v>3.9661067660437213</c:v>
                </c:pt>
                <c:pt idx="32">
                  <c:v>15.247950744214297</c:v>
                </c:pt>
                <c:pt idx="33">
                  <c:v>39.839804210026848</c:v>
                </c:pt>
                <c:pt idx="34">
                  <c:v>0</c:v>
                </c:pt>
                <c:pt idx="35">
                  <c:v>0</c:v>
                </c:pt>
                <c:pt idx="36">
                  <c:v>17.853010869304949</c:v>
                </c:pt>
                <c:pt idx="37">
                  <c:v>23.299141560649591</c:v>
                </c:pt>
                <c:pt idx="38">
                  <c:v>29.664288305147657</c:v>
                </c:pt>
                <c:pt idx="39">
                  <c:v>26.26290161856846</c:v>
                </c:pt>
                <c:pt idx="40">
                  <c:v>51.665849496234728</c:v>
                </c:pt>
                <c:pt idx="41">
                  <c:v>8.3582294591782507</c:v>
                </c:pt>
                <c:pt idx="42">
                  <c:v>0</c:v>
                </c:pt>
                <c:pt idx="43">
                  <c:v>7.1084457005317514</c:v>
                </c:pt>
                <c:pt idx="44">
                  <c:v>17.267310122441064</c:v>
                </c:pt>
                <c:pt idx="45">
                  <c:v>0</c:v>
                </c:pt>
                <c:pt idx="46">
                  <c:v>8.3354665665008785</c:v>
                </c:pt>
                <c:pt idx="47">
                  <c:v>0</c:v>
                </c:pt>
                <c:pt idx="48">
                  <c:v>6.3529522964884517</c:v>
                </c:pt>
                <c:pt idx="49">
                  <c:v>7.1840100185267861</c:v>
                </c:pt>
                <c:pt idx="50">
                  <c:v>13.998571379037614</c:v>
                </c:pt>
                <c:pt idx="51">
                  <c:v>0</c:v>
                </c:pt>
                <c:pt idx="52">
                  <c:v>28.516837093404963</c:v>
                </c:pt>
                <c:pt idx="53">
                  <c:v>0</c:v>
                </c:pt>
                <c:pt idx="54">
                  <c:v>0</c:v>
                </c:pt>
                <c:pt idx="55">
                  <c:v>20.663252334550069</c:v>
                </c:pt>
                <c:pt idx="56">
                  <c:v>8.0777470701366028</c:v>
                </c:pt>
                <c:pt idx="57">
                  <c:v>30.981446033008368</c:v>
                </c:pt>
                <c:pt idx="58">
                  <c:v>101.02098786256511</c:v>
                </c:pt>
                <c:pt idx="59">
                  <c:v>37.775653497644029</c:v>
                </c:pt>
                <c:pt idx="60">
                  <c:v>38.931735138772417</c:v>
                </c:pt>
                <c:pt idx="61">
                  <c:v>11.096846391101037</c:v>
                </c:pt>
                <c:pt idx="62">
                  <c:v>44.317716511104955</c:v>
                </c:pt>
                <c:pt idx="63">
                  <c:v>98.925072765550368</c:v>
                </c:pt>
                <c:pt idx="64">
                  <c:v>71.521814860690696</c:v>
                </c:pt>
                <c:pt idx="65">
                  <c:v>50.683725275617412</c:v>
                </c:pt>
                <c:pt idx="66">
                  <c:v>17.343586631839095</c:v>
                </c:pt>
                <c:pt idx="67">
                  <c:v>73.801964780881377</c:v>
                </c:pt>
                <c:pt idx="68">
                  <c:v>40.333236850785312</c:v>
                </c:pt>
                <c:pt idx="69">
                  <c:v>21.667025554748935</c:v>
                </c:pt>
                <c:pt idx="70">
                  <c:v>94.352371439206962</c:v>
                </c:pt>
                <c:pt idx="71">
                  <c:v>49.740627390437631</c:v>
                </c:pt>
                <c:pt idx="72">
                  <c:v>35.769959445694241</c:v>
                </c:pt>
                <c:pt idx="73">
                  <c:v>23.424986603708</c:v>
                </c:pt>
                <c:pt idx="74">
                  <c:v>78.621943584530129</c:v>
                </c:pt>
                <c:pt idx="75">
                  <c:v>39.394542751803463</c:v>
                </c:pt>
                <c:pt idx="76">
                  <c:v>15.153217478791426</c:v>
                </c:pt>
                <c:pt idx="77">
                  <c:v>14.351306527828077</c:v>
                </c:pt>
                <c:pt idx="78">
                  <c:v>0</c:v>
                </c:pt>
                <c:pt idx="79">
                  <c:v>16.911830200165561</c:v>
                </c:pt>
                <c:pt idx="80">
                  <c:v>19.92310208843606</c:v>
                </c:pt>
                <c:pt idx="81">
                  <c:v>44.770190970559369</c:v>
                </c:pt>
                <c:pt idx="82">
                  <c:v>0</c:v>
                </c:pt>
                <c:pt idx="83">
                  <c:v>66.785702130870988</c:v>
                </c:pt>
                <c:pt idx="84">
                  <c:v>10.837435117014074</c:v>
                </c:pt>
                <c:pt idx="85">
                  <c:v>50.609880478729963</c:v>
                </c:pt>
                <c:pt idx="86">
                  <c:v>28.736214020897201</c:v>
                </c:pt>
                <c:pt idx="87">
                  <c:v>32.105606944109653</c:v>
                </c:pt>
                <c:pt idx="88">
                  <c:v>78.060297132840134</c:v>
                </c:pt>
                <c:pt idx="89">
                  <c:v>21.59722207774718</c:v>
                </c:pt>
                <c:pt idx="90">
                  <c:v>27.951565245790494</c:v>
                </c:pt>
                <c:pt idx="91">
                  <c:v>60.942349831237863</c:v>
                </c:pt>
                <c:pt idx="92">
                  <c:v>80.399253810631336</c:v>
                </c:pt>
                <c:pt idx="93">
                  <c:v>0</c:v>
                </c:pt>
                <c:pt idx="94">
                  <c:v>101.23507292264075</c:v>
                </c:pt>
                <c:pt idx="95">
                  <c:v>57.642172089120614</c:v>
                </c:pt>
                <c:pt idx="96">
                  <c:v>60.724459612754899</c:v>
                </c:pt>
                <c:pt idx="97">
                  <c:v>41.974873387873487</c:v>
                </c:pt>
                <c:pt idx="98">
                  <c:v>66.1755997532224</c:v>
                </c:pt>
                <c:pt idx="99">
                  <c:v>39.823234397800064</c:v>
                </c:pt>
                <c:pt idx="100">
                  <c:v>37.002837741720931</c:v>
                </c:pt>
                <c:pt idx="101">
                  <c:v>63.138102624247004</c:v>
                </c:pt>
                <c:pt idx="102">
                  <c:v>15.292154754365667</c:v>
                </c:pt>
                <c:pt idx="103">
                  <c:v>49.80451779573005</c:v>
                </c:pt>
                <c:pt idx="104">
                  <c:v>41.600600963602837</c:v>
                </c:pt>
                <c:pt idx="105">
                  <c:v>14.877163913039245</c:v>
                </c:pt>
                <c:pt idx="106">
                  <c:v>21.808713815347701</c:v>
                </c:pt>
                <c:pt idx="107">
                  <c:v>31.993124238434277</c:v>
                </c:pt>
                <c:pt idx="108">
                  <c:v>40.626223065795649</c:v>
                </c:pt>
                <c:pt idx="109">
                  <c:v>51.018231981241051</c:v>
                </c:pt>
                <c:pt idx="110">
                  <c:v>28.142672182172575</c:v>
                </c:pt>
                <c:pt idx="111">
                  <c:v>15.657585997290951</c:v>
                </c:pt>
                <c:pt idx="112">
                  <c:v>46.193939015393489</c:v>
                </c:pt>
                <c:pt idx="113">
                  <c:v>41.995356823919025</c:v>
                </c:pt>
                <c:pt idx="114">
                  <c:v>79.733368130899876</c:v>
                </c:pt>
                <c:pt idx="115">
                  <c:v>112.99867257262345</c:v>
                </c:pt>
                <c:pt idx="116">
                  <c:v>60.611879994103774</c:v>
                </c:pt>
                <c:pt idx="117">
                  <c:v>44.064271229198987</c:v>
                </c:pt>
                <c:pt idx="118">
                  <c:v>21.625216775642144</c:v>
                </c:pt>
                <c:pt idx="119">
                  <c:v>24.734793266057476</c:v>
                </c:pt>
                <c:pt idx="120">
                  <c:v>37.011619792407437</c:v>
                </c:pt>
                <c:pt idx="121">
                  <c:v>14.186613290808355</c:v>
                </c:pt>
                <c:pt idx="122">
                  <c:v>19.561185883386333</c:v>
                </c:pt>
                <c:pt idx="123">
                  <c:v>63.158609895881</c:v>
                </c:pt>
                <c:pt idx="124">
                  <c:v>88.153218922692744</c:v>
                </c:pt>
                <c:pt idx="125">
                  <c:v>76.217386480342427</c:v>
                </c:pt>
                <c:pt idx="126">
                  <c:v>34.822119410057489</c:v>
                </c:pt>
                <c:pt idx="127">
                  <c:v>69.7668259304522</c:v>
                </c:pt>
                <c:pt idx="128">
                  <c:v>18.761929451202917</c:v>
                </c:pt>
                <c:pt idx="129">
                  <c:v>16.82171189202047</c:v>
                </c:pt>
                <c:pt idx="130">
                  <c:v>21.349707209633987</c:v>
                </c:pt>
                <c:pt idx="131">
                  <c:v>49.598487938072275</c:v>
                </c:pt>
                <c:pt idx="132">
                  <c:v>40.487652431545548</c:v>
                </c:pt>
                <c:pt idx="133">
                  <c:v>69.09298081440383</c:v>
                </c:pt>
                <c:pt idx="134">
                  <c:v>39.566399846848157</c:v>
                </c:pt>
                <c:pt idx="135">
                  <c:v>55.17662542546632</c:v>
                </c:pt>
                <c:pt idx="136">
                  <c:v>89.761907301168577</c:v>
                </c:pt>
                <c:pt idx="137">
                  <c:v>85.001176462510827</c:v>
                </c:pt>
                <c:pt idx="138">
                  <c:v>33.06206285005981</c:v>
                </c:pt>
                <c:pt idx="139">
                  <c:v>44.197850558576782</c:v>
                </c:pt>
                <c:pt idx="140">
                  <c:v>16.063000825946187</c:v>
                </c:pt>
                <c:pt idx="141">
                  <c:v>15.302614331670533</c:v>
                </c:pt>
                <c:pt idx="142">
                  <c:v>49.535845520416515</c:v>
                </c:pt>
                <c:pt idx="143">
                  <c:v>66.630398481654055</c:v>
                </c:pt>
                <c:pt idx="144">
                  <c:v>29.999499925943464</c:v>
                </c:pt>
                <c:pt idx="145">
                  <c:v>22.360679795354141</c:v>
                </c:pt>
                <c:pt idx="146">
                  <c:v>22.360679795354141</c:v>
                </c:pt>
                <c:pt idx="147">
                  <c:v>54.151269508135371</c:v>
                </c:pt>
                <c:pt idx="148">
                  <c:v>52.820545222365396</c:v>
                </c:pt>
                <c:pt idx="149">
                  <c:v>135.06520649234508</c:v>
                </c:pt>
                <c:pt idx="150">
                  <c:v>24.16629885427016</c:v>
                </c:pt>
                <c:pt idx="151">
                  <c:v>52.700664146014937</c:v>
                </c:pt>
                <c:pt idx="152">
                  <c:v>33.649517011472021</c:v>
                </c:pt>
                <c:pt idx="153">
                  <c:v>33.649517011472021</c:v>
                </c:pt>
                <c:pt idx="154">
                  <c:v>42.163965624616047</c:v>
                </c:pt>
                <c:pt idx="155">
                  <c:v>21.165301781769934</c:v>
                </c:pt>
                <c:pt idx="156">
                  <c:v>48.453689215407259</c:v>
                </c:pt>
                <c:pt idx="157">
                  <c:v>23.205387316481044</c:v>
                </c:pt>
                <c:pt idx="158">
                  <c:v>50.368740293921967</c:v>
                </c:pt>
                <c:pt idx="159">
                  <c:v>34.513475600566409</c:v>
                </c:pt>
                <c:pt idx="160">
                  <c:v>34.513475600566409</c:v>
                </c:pt>
                <c:pt idx="161">
                  <c:v>47.390505368029793</c:v>
                </c:pt>
                <c:pt idx="162">
                  <c:v>37.788357989873489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8A-B247-4EB0-92CC-599C01602C65}"/>
            </c:ext>
          </c:extLst>
        </c:ser>
        <c:ser>
          <c:idx val="3"/>
          <c:order val="3"/>
          <c:tx>
            <c:strRef>
              <c:f>'GRÁFICO Pluvial x Deslocamento'!$E$3</c:f>
              <c:strCache>
                <c:ptCount val="1"/>
                <c:pt idx="0">
                  <c:v>Produto de SVN-CV-19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Deslocamento'!$E$4:$E$167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38.842888476656377</c:v>
                </c:pt>
                <c:pt idx="21">
                  <c:v>10.943948215934389</c:v>
                </c:pt>
                <c:pt idx="22">
                  <c:v>2.5632006178790419</c:v>
                </c:pt>
                <c:pt idx="23">
                  <c:v>29.623470496418197</c:v>
                </c:pt>
                <c:pt idx="24">
                  <c:v>18.610212097133751</c:v>
                </c:pt>
                <c:pt idx="25">
                  <c:v>9.6695396788747576</c:v>
                </c:pt>
                <c:pt idx="26">
                  <c:v>20.879415511714424</c:v>
                </c:pt>
                <c:pt idx="27">
                  <c:v>4.2154478759168503</c:v>
                </c:pt>
                <c:pt idx="28">
                  <c:v>12.625767347833206</c:v>
                </c:pt>
                <c:pt idx="29">
                  <c:v>58.028786052563703</c:v>
                </c:pt>
                <c:pt idx="30">
                  <c:v>13.770257713087064</c:v>
                </c:pt>
                <c:pt idx="31">
                  <c:v>24.841296378090064</c:v>
                </c:pt>
                <c:pt idx="32">
                  <c:v>33.655608696597668</c:v>
                </c:pt>
                <c:pt idx="33">
                  <c:v>18.198076749394037</c:v>
                </c:pt>
                <c:pt idx="34">
                  <c:v>0</c:v>
                </c:pt>
                <c:pt idx="35">
                  <c:v>0</c:v>
                </c:pt>
                <c:pt idx="36">
                  <c:v>11.895377221696881</c:v>
                </c:pt>
                <c:pt idx="37">
                  <c:v>19.229404499542333</c:v>
                </c:pt>
                <c:pt idx="38">
                  <c:v>28.918852006919945</c:v>
                </c:pt>
                <c:pt idx="39">
                  <c:v>2.5826344570131976</c:v>
                </c:pt>
                <c:pt idx="40">
                  <c:v>22.002499904197787</c:v>
                </c:pt>
                <c:pt idx="41">
                  <c:v>14.431216235211672</c:v>
                </c:pt>
                <c:pt idx="42">
                  <c:v>0</c:v>
                </c:pt>
                <c:pt idx="43">
                  <c:v>28.96031775122615</c:v>
                </c:pt>
                <c:pt idx="44">
                  <c:v>19.154633927368156</c:v>
                </c:pt>
                <c:pt idx="45">
                  <c:v>0</c:v>
                </c:pt>
                <c:pt idx="46">
                  <c:v>28.471213468573026</c:v>
                </c:pt>
                <c:pt idx="47">
                  <c:v>0</c:v>
                </c:pt>
                <c:pt idx="48">
                  <c:v>22.514439681708353</c:v>
                </c:pt>
                <c:pt idx="49">
                  <c:v>18.201648210995302</c:v>
                </c:pt>
                <c:pt idx="50">
                  <c:v>14.090422180413924</c:v>
                </c:pt>
                <c:pt idx="51">
                  <c:v>16.234223147167377</c:v>
                </c:pt>
                <c:pt idx="52">
                  <c:v>57.799221643745852</c:v>
                </c:pt>
                <c:pt idx="53">
                  <c:v>0</c:v>
                </c:pt>
                <c:pt idx="54">
                  <c:v>19.375758101332696</c:v>
                </c:pt>
                <c:pt idx="55">
                  <c:v>3.6510273664343096</c:v>
                </c:pt>
                <c:pt idx="56">
                  <c:v>19.947431031141527</c:v>
                </c:pt>
                <c:pt idx="57">
                  <c:v>33.070379455075027</c:v>
                </c:pt>
                <c:pt idx="58">
                  <c:v>60.67116295557198</c:v>
                </c:pt>
                <c:pt idx="59">
                  <c:v>9.087353712373643</c:v>
                </c:pt>
                <c:pt idx="60">
                  <c:v>15.9793617187304</c:v>
                </c:pt>
                <c:pt idx="61">
                  <c:v>15.026975822568607</c:v>
                </c:pt>
                <c:pt idx="62">
                  <c:v>16.545089888734474</c:v>
                </c:pt>
                <c:pt idx="63">
                  <c:v>68.891291406380816</c:v>
                </c:pt>
                <c:pt idx="64">
                  <c:v>49.294827481715544</c:v>
                </c:pt>
                <c:pt idx="65">
                  <c:v>36.094736505769283</c:v>
                </c:pt>
                <c:pt idx="66">
                  <c:v>5.2316343807052208</c:v>
                </c:pt>
                <c:pt idx="67">
                  <c:v>48.625404859836813</c:v>
                </c:pt>
                <c:pt idx="68">
                  <c:v>25.195436288885009</c:v>
                </c:pt>
                <c:pt idx="69">
                  <c:v>9.2336342837303729</c:v>
                </c:pt>
                <c:pt idx="70">
                  <c:v>53.525601460290162</c:v>
                </c:pt>
                <c:pt idx="71">
                  <c:v>35.155369555604729</c:v>
                </c:pt>
                <c:pt idx="72">
                  <c:v>15.954309662569825</c:v>
                </c:pt>
                <c:pt idx="73">
                  <c:v>19.615555004999003</c:v>
                </c:pt>
                <c:pt idx="74">
                  <c:v>41.556467729245057</c:v>
                </c:pt>
                <c:pt idx="75">
                  <c:v>16.908577703250469</c:v>
                </c:pt>
                <c:pt idx="76">
                  <c:v>13.074402475483319</c:v>
                </c:pt>
                <c:pt idx="77">
                  <c:v>15.882695131535415</c:v>
                </c:pt>
                <c:pt idx="78">
                  <c:v>0</c:v>
                </c:pt>
                <c:pt idx="79">
                  <c:v>21.686401259225214</c:v>
                </c:pt>
                <c:pt idx="80">
                  <c:v>22.972374776671721</c:v>
                </c:pt>
                <c:pt idx="81">
                  <c:v>17.167702137317871</c:v>
                </c:pt>
                <c:pt idx="82">
                  <c:v>0</c:v>
                </c:pt>
                <c:pt idx="83">
                  <c:v>40.749723885845881</c:v>
                </c:pt>
                <c:pt idx="84">
                  <c:v>2.5396854262116149</c:v>
                </c:pt>
                <c:pt idx="85">
                  <c:v>7.1519226440062811</c:v>
                </c:pt>
                <c:pt idx="86">
                  <c:v>11.782614287694917</c:v>
                </c:pt>
                <c:pt idx="87">
                  <c:v>22.353970547604696</c:v>
                </c:pt>
                <c:pt idx="88">
                  <c:v>69.590660415198514</c:v>
                </c:pt>
                <c:pt idx="89">
                  <c:v>26.175179094427222</c:v>
                </c:pt>
                <c:pt idx="90">
                  <c:v>35.878963385253449</c:v>
                </c:pt>
                <c:pt idx="91">
                  <c:v>32.009217271814052</c:v>
                </c:pt>
                <c:pt idx="92">
                  <c:v>71.657379263088032</c:v>
                </c:pt>
                <c:pt idx="93">
                  <c:v>0</c:v>
                </c:pt>
                <c:pt idx="94">
                  <c:v>65.472589777790205</c:v>
                </c:pt>
                <c:pt idx="95">
                  <c:v>39.274673738366438</c:v>
                </c:pt>
                <c:pt idx="96">
                  <c:v>11.39956128729947</c:v>
                </c:pt>
                <c:pt idx="97">
                  <c:v>31.945422338813046</c:v>
                </c:pt>
                <c:pt idx="98">
                  <c:v>55.124041951386751</c:v>
                </c:pt>
                <c:pt idx="99">
                  <c:v>19.653752672291336</c:v>
                </c:pt>
                <c:pt idx="100">
                  <c:v>29.598986314832903</c:v>
                </c:pt>
                <c:pt idx="101">
                  <c:v>45.608113386791729</c:v>
                </c:pt>
                <c:pt idx="102">
                  <c:v>19.133478513568086</c:v>
                </c:pt>
                <c:pt idx="103">
                  <c:v>21.924643877064625</c:v>
                </c:pt>
                <c:pt idx="104">
                  <c:v>39.959229217605049</c:v>
                </c:pt>
                <c:pt idx="105">
                  <c:v>21.863211040258996</c:v>
                </c:pt>
                <c:pt idx="106">
                  <c:v>14.1961262341524</c:v>
                </c:pt>
                <c:pt idx="107">
                  <c:v>10.559356011394724</c:v>
                </c:pt>
                <c:pt idx="108">
                  <c:v>11.8110118449419</c:v>
                </c:pt>
                <c:pt idx="109">
                  <c:v>30.076735280196981</c:v>
                </c:pt>
                <c:pt idx="110">
                  <c:v>9.5488218134501199</c:v>
                </c:pt>
                <c:pt idx="111">
                  <c:v>14.817894656939387</c:v>
                </c:pt>
                <c:pt idx="112">
                  <c:v>20.93274944779229</c:v>
                </c:pt>
                <c:pt idx="113">
                  <c:v>18.770721987317895</c:v>
                </c:pt>
                <c:pt idx="114">
                  <c:v>38.365348891120021</c:v>
                </c:pt>
                <c:pt idx="115">
                  <c:v>82.989216001561175</c:v>
                </c:pt>
                <c:pt idx="116">
                  <c:v>38.515711138927635</c:v>
                </c:pt>
                <c:pt idx="117">
                  <c:v>22.043139636534288</c:v>
                </c:pt>
                <c:pt idx="118">
                  <c:v>20.194553721049907</c:v>
                </c:pt>
                <c:pt idx="119">
                  <c:v>19.066462724648151</c:v>
                </c:pt>
                <c:pt idx="120">
                  <c:v>15.799367026396428</c:v>
                </c:pt>
                <c:pt idx="121">
                  <c:v>23.624140211044249</c:v>
                </c:pt>
                <c:pt idx="122">
                  <c:v>38.869654035134296</c:v>
                </c:pt>
                <c:pt idx="123">
                  <c:v>58.944465353953724</c:v>
                </c:pt>
                <c:pt idx="124">
                  <c:v>49.613304473927037</c:v>
                </c:pt>
                <c:pt idx="125">
                  <c:v>61.117346337899868</c:v>
                </c:pt>
                <c:pt idx="126">
                  <c:v>20.531926448043038</c:v>
                </c:pt>
                <c:pt idx="127">
                  <c:v>49.498484671432543</c:v>
                </c:pt>
                <c:pt idx="128">
                  <c:v>27.96748122841835</c:v>
                </c:pt>
                <c:pt idx="129">
                  <c:v>25.496862549313942</c:v>
                </c:pt>
                <c:pt idx="130">
                  <c:v>26.605638504075532</c:v>
                </c:pt>
                <c:pt idx="131">
                  <c:v>17.429572622307401</c:v>
                </c:pt>
                <c:pt idx="132">
                  <c:v>29.545388762802958</c:v>
                </c:pt>
                <c:pt idx="133">
                  <c:v>56.991753866213351</c:v>
                </c:pt>
                <c:pt idx="134">
                  <c:v>44.704921405001024</c:v>
                </c:pt>
                <c:pt idx="135">
                  <c:v>46.883472611186654</c:v>
                </c:pt>
                <c:pt idx="136">
                  <c:v>73.489795254670781</c:v>
                </c:pt>
                <c:pt idx="137">
                  <c:v>58.81955466106983</c:v>
                </c:pt>
                <c:pt idx="138">
                  <c:v>28.864684309125245</c:v>
                </c:pt>
                <c:pt idx="139">
                  <c:v>37.932176223608636</c:v>
                </c:pt>
                <c:pt idx="140">
                  <c:v>16.393596185188773</c:v>
                </c:pt>
                <c:pt idx="141">
                  <c:v>33.737516184374918</c:v>
                </c:pt>
                <c:pt idx="142">
                  <c:v>33.575288747816479</c:v>
                </c:pt>
                <c:pt idx="143">
                  <c:v>31.300159867970262</c:v>
                </c:pt>
                <c:pt idx="144">
                  <c:v>16.180852809659132</c:v>
                </c:pt>
                <c:pt idx="145">
                  <c:v>8.9448309774913781</c:v>
                </c:pt>
                <c:pt idx="146">
                  <c:v>8.9448309774913781</c:v>
                </c:pt>
                <c:pt idx="147">
                  <c:v>38.645180690937352</c:v>
                </c:pt>
                <c:pt idx="148">
                  <c:v>15.990622269052601</c:v>
                </c:pt>
                <c:pt idx="149">
                  <c:v>43.604816217525851</c:v>
                </c:pt>
                <c:pt idx="150">
                  <c:v>4.3737855020166441</c:v>
                </c:pt>
                <c:pt idx="151">
                  <c:v>45.912416711396865</c:v>
                </c:pt>
                <c:pt idx="152">
                  <c:v>11.363538121569016</c:v>
                </c:pt>
                <c:pt idx="153">
                  <c:v>11.363538121569016</c:v>
                </c:pt>
                <c:pt idx="154">
                  <c:v>29.313989893848522</c:v>
                </c:pt>
                <c:pt idx="155">
                  <c:v>10.406728468150998</c:v>
                </c:pt>
                <c:pt idx="156">
                  <c:v>38.176694355881956</c:v>
                </c:pt>
                <c:pt idx="157">
                  <c:v>17.033496372606326</c:v>
                </c:pt>
                <c:pt idx="158">
                  <c:v>43.991931151034166</c:v>
                </c:pt>
                <c:pt idx="159">
                  <c:v>26.320144276966492</c:v>
                </c:pt>
                <c:pt idx="160">
                  <c:v>26.320144276966492</c:v>
                </c:pt>
                <c:pt idx="161">
                  <c:v>37.163826709309454</c:v>
                </c:pt>
                <c:pt idx="162">
                  <c:v>22.024985715235587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1B2-45FB-98F2-B2F8A7B444A0}"/>
            </c:ext>
          </c:extLst>
        </c:ser>
        <c:ser>
          <c:idx val="4"/>
          <c:order val="4"/>
          <c:tx>
            <c:strRef>
              <c:f>'GRÁFICO Pluvial x Deslocamento'!$F$3</c:f>
              <c:strCache>
                <c:ptCount val="1"/>
                <c:pt idx="0">
                  <c:v>Produto de SVN-CV-09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Deslocamento'!$F$4:$F$167</c:f>
              <c:numCache>
                <c:formatCode>General</c:formatCode>
                <c:ptCount val="163"/>
                <c:pt idx="0">
                  <c:v>0</c:v>
                </c:pt>
                <c:pt idx="1">
                  <c:v>27.807193185791697</c:v>
                </c:pt>
                <c:pt idx="2">
                  <c:v>310.66145552142467</c:v>
                </c:pt>
                <c:pt idx="3">
                  <c:v>72.938535705797236</c:v>
                </c:pt>
                <c:pt idx="4">
                  <c:v>41.453708880467516</c:v>
                </c:pt>
                <c:pt idx="5">
                  <c:v>59.426929483237792</c:v>
                </c:pt>
                <c:pt idx="6">
                  <c:v>52.962722600412029</c:v>
                </c:pt>
                <c:pt idx="7">
                  <c:v>59.874618778962329</c:v>
                </c:pt>
                <c:pt idx="8">
                  <c:v>53.757417889036915</c:v>
                </c:pt>
                <c:pt idx="9">
                  <c:v>77.469284235802107</c:v>
                </c:pt>
                <c:pt idx="10">
                  <c:v>68.814242518490843</c:v>
                </c:pt>
                <c:pt idx="11">
                  <c:v>35.157218199611165</c:v>
                </c:pt>
                <c:pt idx="12">
                  <c:v>72.612395562166625</c:v>
                </c:pt>
                <c:pt idx="13">
                  <c:v>44.150877350336799</c:v>
                </c:pt>
                <c:pt idx="14">
                  <c:v>57.17490672911655</c:v>
                </c:pt>
                <c:pt idx="15">
                  <c:v>66.887816448250959</c:v>
                </c:pt>
                <c:pt idx="16">
                  <c:v>59.554596409349926</c:v>
                </c:pt>
                <c:pt idx="17">
                  <c:v>60.605857689102734</c:v>
                </c:pt>
                <c:pt idx="18">
                  <c:v>0</c:v>
                </c:pt>
                <c:pt idx="19">
                  <c:v>48.631368441039875</c:v>
                </c:pt>
                <c:pt idx="20">
                  <c:v>70.625844560281948</c:v>
                </c:pt>
                <c:pt idx="21">
                  <c:v>62.41866683612399</c:v>
                </c:pt>
                <c:pt idx="22">
                  <c:v>58.870280941133608</c:v>
                </c:pt>
                <c:pt idx="23">
                  <c:v>39.622341838738656</c:v>
                </c:pt>
                <c:pt idx="24">
                  <c:v>39.375880601921473</c:v>
                </c:pt>
                <c:pt idx="25">
                  <c:v>54.573345133287745</c:v>
                </c:pt>
                <c:pt idx="26">
                  <c:v>53.98351558258522</c:v>
                </c:pt>
                <c:pt idx="27">
                  <c:v>36.586745855500922</c:v>
                </c:pt>
                <c:pt idx="28">
                  <c:v>61.816664123647818</c:v>
                </c:pt>
                <c:pt idx="29">
                  <c:v>9.0801982439476987</c:v>
                </c:pt>
                <c:pt idx="30">
                  <c:v>49.870030578216493</c:v>
                </c:pt>
                <c:pt idx="31">
                  <c:v>64.173358666833607</c:v>
                </c:pt>
                <c:pt idx="32">
                  <c:v>94.707179769071558</c:v>
                </c:pt>
                <c:pt idx="33">
                  <c:v>36.372104545938576</c:v>
                </c:pt>
                <c:pt idx="34">
                  <c:v>0</c:v>
                </c:pt>
                <c:pt idx="35">
                  <c:v>0</c:v>
                </c:pt>
                <c:pt idx="36">
                  <c:v>41.525413879356122</c:v>
                </c:pt>
                <c:pt idx="37">
                  <c:v>51.353967704375052</c:v>
                </c:pt>
                <c:pt idx="38">
                  <c:v>35.644213624017766</c:v>
                </c:pt>
                <c:pt idx="39">
                  <c:v>38.491167299093227</c:v>
                </c:pt>
                <c:pt idx="40">
                  <c:v>30.768002507777958</c:v>
                </c:pt>
                <c:pt idx="41">
                  <c:v>41.097688222765385</c:v>
                </c:pt>
                <c:pt idx="42">
                  <c:v>0</c:v>
                </c:pt>
                <c:pt idx="43">
                  <c:v>55.019087323162402</c:v>
                </c:pt>
                <c:pt idx="44">
                  <c:v>38.230484969017127</c:v>
                </c:pt>
                <c:pt idx="45">
                  <c:v>0</c:v>
                </c:pt>
                <c:pt idx="46">
                  <c:v>68.197213941614336</c:v>
                </c:pt>
                <c:pt idx="47">
                  <c:v>0</c:v>
                </c:pt>
                <c:pt idx="48">
                  <c:v>55.887475893309379</c:v>
                </c:pt>
                <c:pt idx="49">
                  <c:v>48.925453372325343</c:v>
                </c:pt>
                <c:pt idx="50">
                  <c:v>37.919124130560562</c:v>
                </c:pt>
                <c:pt idx="51">
                  <c:v>46.665725828646352</c:v>
                </c:pt>
                <c:pt idx="52">
                  <c:v>18.968922471622047</c:v>
                </c:pt>
                <c:pt idx="53">
                  <c:v>0</c:v>
                </c:pt>
                <c:pt idx="54">
                  <c:v>18.138081457161839</c:v>
                </c:pt>
                <c:pt idx="55">
                  <c:v>32.615486983781906</c:v>
                </c:pt>
                <c:pt idx="56">
                  <c:v>54.456037102202011</c:v>
                </c:pt>
                <c:pt idx="57">
                  <c:v>35.294616891742507</c:v>
                </c:pt>
                <c:pt idx="58">
                  <c:v>26.51603354490129</c:v>
                </c:pt>
                <c:pt idx="59">
                  <c:v>33.928601598168463</c:v>
                </c:pt>
                <c:pt idx="60">
                  <c:v>25.758493713756483</c:v>
                </c:pt>
                <c:pt idx="61">
                  <c:v>34.329141725960042</c:v>
                </c:pt>
                <c:pt idx="62">
                  <c:v>46.291035750652689</c:v>
                </c:pt>
                <c:pt idx="63">
                  <c:v>38.100656677833058</c:v>
                </c:pt>
                <c:pt idx="64">
                  <c:v>18.802925671199212</c:v>
                </c:pt>
                <c:pt idx="65">
                  <c:v>9.8361579534716537</c:v>
                </c:pt>
                <c:pt idx="66">
                  <c:v>27.346114718308318</c:v>
                </c:pt>
                <c:pt idx="67">
                  <c:v>10.242558810237325</c:v>
                </c:pt>
                <c:pt idx="68">
                  <c:v>23.505318688225273</c:v>
                </c:pt>
                <c:pt idx="69">
                  <c:v>45.477576763562979</c:v>
                </c:pt>
                <c:pt idx="70">
                  <c:v>49.860906813544773</c:v>
                </c:pt>
                <c:pt idx="71">
                  <c:v>16.93841780177388</c:v>
                </c:pt>
                <c:pt idx="72">
                  <c:v>26.868010679781037</c:v>
                </c:pt>
                <c:pt idx="73">
                  <c:v>35.285407607909498</c:v>
                </c:pt>
                <c:pt idx="74">
                  <c:v>13.123262593877365</c:v>
                </c:pt>
                <c:pt idx="75">
                  <c:v>28.126499784593562</c:v>
                </c:pt>
                <c:pt idx="76">
                  <c:v>36.452434365693406</c:v>
                </c:pt>
                <c:pt idx="77">
                  <c:v>38.142102533301362</c:v>
                </c:pt>
                <c:pt idx="78">
                  <c:v>54.141481810024686</c:v>
                </c:pt>
                <c:pt idx="79">
                  <c:v>50.945755418188035</c:v>
                </c:pt>
                <c:pt idx="80">
                  <c:v>57.635579161128454</c:v>
                </c:pt>
                <c:pt idx="81">
                  <c:v>20.605339189704324</c:v>
                </c:pt>
                <c:pt idx="82">
                  <c:v>0</c:v>
                </c:pt>
                <c:pt idx="83">
                  <c:v>7.6354436837570638</c:v>
                </c:pt>
                <c:pt idx="84">
                  <c:v>40.692750990748337</c:v>
                </c:pt>
                <c:pt idx="85">
                  <c:v>49.342172557250251</c:v>
                </c:pt>
                <c:pt idx="86">
                  <c:v>35.746607835677615</c:v>
                </c:pt>
                <c:pt idx="87">
                  <c:v>20.748494006641206</c:v>
                </c:pt>
                <c:pt idx="88">
                  <c:v>17.418955279454931</c:v>
                </c:pt>
                <c:pt idx="89">
                  <c:v>56.861058566884317</c:v>
                </c:pt>
                <c:pt idx="90">
                  <c:v>39.363180732846153</c:v>
                </c:pt>
                <c:pt idx="91">
                  <c:v>18.725917801747844</c:v>
                </c:pt>
                <c:pt idx="92">
                  <c:v>37.29209098439226</c:v>
                </c:pt>
                <c:pt idx="93">
                  <c:v>0</c:v>
                </c:pt>
                <c:pt idx="94">
                  <c:v>23.553768854351048</c:v>
                </c:pt>
                <c:pt idx="95">
                  <c:v>4.154515847304725</c:v>
                </c:pt>
                <c:pt idx="96">
                  <c:v>10.124228335232619</c:v>
                </c:pt>
                <c:pt idx="97">
                  <c:v>20.584217058770641</c:v>
                </c:pt>
                <c:pt idx="98">
                  <c:v>98.459432832993656</c:v>
                </c:pt>
                <c:pt idx="99">
                  <c:v>18.469975593574162</c:v>
                </c:pt>
                <c:pt idx="100">
                  <c:v>21.95130968214486</c:v>
                </c:pt>
                <c:pt idx="101">
                  <c:v>10.308249212409201</c:v>
                </c:pt>
                <c:pt idx="102">
                  <c:v>35.829875381286598</c:v>
                </c:pt>
                <c:pt idx="103">
                  <c:v>13.858210455924626</c:v>
                </c:pt>
                <c:pt idx="104">
                  <c:v>51.782815982925833</c:v>
                </c:pt>
                <c:pt idx="105">
                  <c:v>47.824888494438994</c:v>
                </c:pt>
                <c:pt idx="106">
                  <c:v>37.338853446083931</c:v>
                </c:pt>
                <c:pt idx="107">
                  <c:v>39.890600321465691</c:v>
                </c:pt>
                <c:pt idx="108">
                  <c:v>32.257402128537137</c:v>
                </c:pt>
                <c:pt idx="109">
                  <c:v>19.006841002152107</c:v>
                </c:pt>
                <c:pt idx="110">
                  <c:v>14.340850714874412</c:v>
                </c:pt>
                <c:pt idx="111">
                  <c:v>36.599726762020886</c:v>
                </c:pt>
                <c:pt idx="112">
                  <c:v>9.8432717589620946</c:v>
                </c:pt>
                <c:pt idx="113">
                  <c:v>19.396391337803109</c:v>
                </c:pt>
                <c:pt idx="114">
                  <c:v>25.838150752998782</c:v>
                </c:pt>
                <c:pt idx="115">
                  <c:v>7.4853189879267186</c:v>
                </c:pt>
                <c:pt idx="116">
                  <c:v>16.520593244437233</c:v>
                </c:pt>
                <c:pt idx="117">
                  <c:v>21.913009745649966</c:v>
                </c:pt>
                <c:pt idx="118">
                  <c:v>32.801676748059855</c:v>
                </c:pt>
                <c:pt idx="119">
                  <c:v>32.900759790009779</c:v>
                </c:pt>
                <c:pt idx="120">
                  <c:v>21.516969831025456</c:v>
                </c:pt>
                <c:pt idx="121">
                  <c:v>41.653571132030869</c:v>
                </c:pt>
                <c:pt idx="122">
                  <c:v>55.223636139613795</c:v>
                </c:pt>
                <c:pt idx="123">
                  <c:v>23.68396138322748</c:v>
                </c:pt>
                <c:pt idx="124">
                  <c:v>38.160975402638947</c:v>
                </c:pt>
                <c:pt idx="125">
                  <c:v>22.657670211651471</c:v>
                </c:pt>
                <c:pt idx="126">
                  <c:v>4.3783562840395431</c:v>
                </c:pt>
                <c:pt idx="127">
                  <c:v>30.28184338719727</c:v>
                </c:pt>
                <c:pt idx="128">
                  <c:v>40.288211504144378</c:v>
                </c:pt>
                <c:pt idx="129">
                  <c:v>62.065610421165644</c:v>
                </c:pt>
                <c:pt idx="130">
                  <c:v>38.469858167883622</c:v>
                </c:pt>
                <c:pt idx="131">
                  <c:v>30.399177474800325</c:v>
                </c:pt>
                <c:pt idx="132">
                  <c:v>33.080205543388658</c:v>
                </c:pt>
                <c:pt idx="133">
                  <c:v>8.2831154708852583</c:v>
                </c:pt>
                <c:pt idx="134">
                  <c:v>25.959391762230034</c:v>
                </c:pt>
                <c:pt idx="135">
                  <c:v>11.573677072063951</c:v>
                </c:pt>
                <c:pt idx="136">
                  <c:v>54.806386734830511</c:v>
                </c:pt>
                <c:pt idx="137">
                  <c:v>13.507775609126368</c:v>
                </c:pt>
                <c:pt idx="138">
                  <c:v>26.129293521972183</c:v>
                </c:pt>
                <c:pt idx="139">
                  <c:v>15.093375761165973</c:v>
                </c:pt>
                <c:pt idx="140">
                  <c:v>63.766291783477136</c:v>
                </c:pt>
                <c:pt idx="141">
                  <c:v>49.101018089890083</c:v>
                </c:pt>
                <c:pt idx="142">
                  <c:v>13.635981879125818</c:v>
                </c:pt>
                <c:pt idx="143">
                  <c:v>11.702136581313956</c:v>
                </c:pt>
                <c:pt idx="144">
                  <c:v>14.697278608843659</c:v>
                </c:pt>
                <c:pt idx="145">
                  <c:v>35.867952225866112</c:v>
                </c:pt>
                <c:pt idx="146">
                  <c:v>35.867952225866112</c:v>
                </c:pt>
                <c:pt idx="147">
                  <c:v>18.072354343390067</c:v>
                </c:pt>
                <c:pt idx="148">
                  <c:v>16.536625951674601</c:v>
                </c:pt>
                <c:pt idx="149">
                  <c:v>18.274298975944504</c:v>
                </c:pt>
                <c:pt idx="150">
                  <c:v>29.479993205744801</c:v>
                </c:pt>
                <c:pt idx="151">
                  <c:v>16.693112581768958</c:v>
                </c:pt>
                <c:pt idx="152">
                  <c:v>19.376790252191888</c:v>
                </c:pt>
                <c:pt idx="153">
                  <c:v>19.376790252191888</c:v>
                </c:pt>
                <c:pt idx="154">
                  <c:v>19.283671918817532</c:v>
                </c:pt>
                <c:pt idx="155">
                  <c:v>13.036103382336222</c:v>
                </c:pt>
                <c:pt idx="156">
                  <c:v>13.255564941364991</c:v>
                </c:pt>
                <c:pt idx="157">
                  <c:v>20.788939183642739</c:v>
                </c:pt>
                <c:pt idx="158">
                  <c:v>20.164573426274661</c:v>
                </c:pt>
                <c:pt idx="159">
                  <c:v>24.030397220851551</c:v>
                </c:pt>
                <c:pt idx="160">
                  <c:v>24.030397220851551</c:v>
                </c:pt>
                <c:pt idx="161">
                  <c:v>8.6469649804053805</c:v>
                </c:pt>
                <c:pt idx="162">
                  <c:v>16.981754996203787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1B2-45FB-98F2-B2F8A7B444A0}"/>
            </c:ext>
          </c:extLst>
        </c:ser>
        <c:ser>
          <c:idx val="5"/>
          <c:order val="5"/>
          <c:tx>
            <c:strRef>
              <c:f>'GRÁFICO Pluvial x Deslocamento'!$G$3</c:f>
              <c:strCache>
                <c:ptCount val="1"/>
                <c:pt idx="0">
                  <c:v>Produto de SVN-CV-13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Deslocamento'!$G$4:$G$167</c:f>
              <c:numCache>
                <c:formatCode>General</c:formatCode>
                <c:ptCount val="163"/>
                <c:pt idx="0">
                  <c:v>0</c:v>
                </c:pt>
                <c:pt idx="1">
                  <c:v>35.427390471560742</c:v>
                </c:pt>
                <c:pt idx="2">
                  <c:v>464.24873735046674</c:v>
                </c:pt>
                <c:pt idx="3">
                  <c:v>11.003181324845084</c:v>
                </c:pt>
                <c:pt idx="4">
                  <c:v>48.91032620213214</c:v>
                </c:pt>
                <c:pt idx="5">
                  <c:v>89.867290883398127</c:v>
                </c:pt>
                <c:pt idx="6">
                  <c:v>22.044727036035329</c:v>
                </c:pt>
                <c:pt idx="7">
                  <c:v>46.610406809567955</c:v>
                </c:pt>
                <c:pt idx="8">
                  <c:v>43.271353180018139</c:v>
                </c:pt>
                <c:pt idx="9">
                  <c:v>53.447918354780441</c:v>
                </c:pt>
                <c:pt idx="10">
                  <c:v>44.942296506434467</c:v>
                </c:pt>
                <c:pt idx="11">
                  <c:v>17.681911592437956</c:v>
                </c:pt>
                <c:pt idx="12">
                  <c:v>61.625400877872764</c:v>
                </c:pt>
                <c:pt idx="13">
                  <c:v>44.801562505670162</c:v>
                </c:pt>
                <c:pt idx="14">
                  <c:v>33.754554993667945</c:v>
                </c:pt>
                <c:pt idx="15">
                  <c:v>50.440261312937388</c:v>
                </c:pt>
                <c:pt idx="16">
                  <c:v>47.404324796387883</c:v>
                </c:pt>
                <c:pt idx="17">
                  <c:v>36.641643254840908</c:v>
                </c:pt>
                <c:pt idx="18">
                  <c:v>0</c:v>
                </c:pt>
                <c:pt idx="19">
                  <c:v>27.144981168301893</c:v>
                </c:pt>
                <c:pt idx="20">
                  <c:v>64.219078489924271</c:v>
                </c:pt>
                <c:pt idx="21">
                  <c:v>33.217465372483673</c:v>
                </c:pt>
                <c:pt idx="22">
                  <c:v>26.929166461972958</c:v>
                </c:pt>
                <c:pt idx="23">
                  <c:v>48.088876105990344</c:v>
                </c:pt>
                <c:pt idx="24">
                  <c:v>43.098375899344894</c:v>
                </c:pt>
                <c:pt idx="25">
                  <c:v>24.177261924364355</c:v>
                </c:pt>
                <c:pt idx="26">
                  <c:v>34.693659247171006</c:v>
                </c:pt>
                <c:pt idx="27">
                  <c:v>33.917252246189776</c:v>
                </c:pt>
                <c:pt idx="28">
                  <c:v>28.631800669185512</c:v>
                </c:pt>
                <c:pt idx="29">
                  <c:v>29.970985820980161</c:v>
                </c:pt>
                <c:pt idx="30">
                  <c:v>27.971592752102033</c:v>
                </c:pt>
                <c:pt idx="31">
                  <c:v>47.322827630990872</c:v>
                </c:pt>
                <c:pt idx="32">
                  <c:v>89.476756971990454</c:v>
                </c:pt>
                <c:pt idx="33">
                  <c:v>37.408688396796755</c:v>
                </c:pt>
                <c:pt idx="34">
                  <c:v>0</c:v>
                </c:pt>
                <c:pt idx="35">
                  <c:v>0</c:v>
                </c:pt>
                <c:pt idx="36">
                  <c:v>29.864025227926145</c:v>
                </c:pt>
                <c:pt idx="37">
                  <c:v>74.833347906494581</c:v>
                </c:pt>
                <c:pt idx="38">
                  <c:v>38.077158352148331</c:v>
                </c:pt>
                <c:pt idx="39">
                  <c:v>35.990276227485246</c:v>
                </c:pt>
                <c:pt idx="40">
                  <c:v>51.356206868831705</c:v>
                </c:pt>
                <c:pt idx="41">
                  <c:v>46.986168114532923</c:v>
                </c:pt>
                <c:pt idx="42">
                  <c:v>0</c:v>
                </c:pt>
                <c:pt idx="43">
                  <c:v>80.995678806083674</c:v>
                </c:pt>
                <c:pt idx="44">
                  <c:v>28.509296780267853</c:v>
                </c:pt>
                <c:pt idx="45">
                  <c:v>0</c:v>
                </c:pt>
                <c:pt idx="46">
                  <c:v>110.69602542358987</c:v>
                </c:pt>
                <c:pt idx="47">
                  <c:v>0</c:v>
                </c:pt>
                <c:pt idx="48">
                  <c:v>92.353342791426755</c:v>
                </c:pt>
                <c:pt idx="49">
                  <c:v>56.303996064196241</c:v>
                </c:pt>
                <c:pt idx="50">
                  <c:v>67.936808444652399</c:v>
                </c:pt>
                <c:pt idx="51">
                  <c:v>76.040318122588673</c:v>
                </c:pt>
                <c:pt idx="52">
                  <c:v>24.696153535571295</c:v>
                </c:pt>
                <c:pt idx="53">
                  <c:v>0</c:v>
                </c:pt>
                <c:pt idx="54">
                  <c:v>46.311769149099597</c:v>
                </c:pt>
                <c:pt idx="55">
                  <c:v>28.090033524912378</c:v>
                </c:pt>
                <c:pt idx="56">
                  <c:v>60.797450246154391</c:v>
                </c:pt>
                <c:pt idx="57">
                  <c:v>37.87004098311963</c:v>
                </c:pt>
                <c:pt idx="58">
                  <c:v>62.122620732494617</c:v>
                </c:pt>
                <c:pt idx="59">
                  <c:v>19.548401506750377</c:v>
                </c:pt>
                <c:pt idx="60">
                  <c:v>26.55277753108048</c:v>
                </c:pt>
                <c:pt idx="61">
                  <c:v>38.226038029718062</c:v>
                </c:pt>
                <c:pt idx="62">
                  <c:v>54.911656613528365</c:v>
                </c:pt>
                <c:pt idx="63">
                  <c:v>63.447852712259191</c:v>
                </c:pt>
                <c:pt idx="64">
                  <c:v>150.65755878925387</c:v>
                </c:pt>
                <c:pt idx="65">
                  <c:v>13.122118754073053</c:v>
                </c:pt>
                <c:pt idx="66">
                  <c:v>32.837021742830707</c:v>
                </c:pt>
                <c:pt idx="67">
                  <c:v>44.2459039526154</c:v>
                </c:pt>
                <c:pt idx="68">
                  <c:v>14.696257911852681</c:v>
                </c:pt>
                <c:pt idx="69">
                  <c:v>46.909061190304051</c:v>
                </c:pt>
                <c:pt idx="70">
                  <c:v>55.813528969510337</c:v>
                </c:pt>
                <c:pt idx="71">
                  <c:v>18.544271749734857</c:v>
                </c:pt>
                <c:pt idx="72">
                  <c:v>30.751422684297566</c:v>
                </c:pt>
                <c:pt idx="73">
                  <c:v>48.663127302664748</c:v>
                </c:pt>
                <c:pt idx="74">
                  <c:v>32.311917171965739</c:v>
                </c:pt>
                <c:pt idx="75">
                  <c:v>24.213425907793134</c:v>
                </c:pt>
                <c:pt idx="76">
                  <c:v>15.282342900322259</c:v>
                </c:pt>
                <c:pt idx="77">
                  <c:v>62.187539006997191</c:v>
                </c:pt>
                <c:pt idx="78">
                  <c:v>160.33496225162747</c:v>
                </c:pt>
                <c:pt idx="79">
                  <c:v>62.298234100025816</c:v>
                </c:pt>
                <c:pt idx="80">
                  <c:v>16.127615990806383</c:v>
                </c:pt>
                <c:pt idx="81">
                  <c:v>29.008619663423371</c:v>
                </c:pt>
                <c:pt idx="82">
                  <c:v>0</c:v>
                </c:pt>
                <c:pt idx="83">
                  <c:v>42.511763205980969</c:v>
                </c:pt>
                <c:pt idx="84">
                  <c:v>48.464213315015357</c:v>
                </c:pt>
                <c:pt idx="85">
                  <c:v>11.628413414592641</c:v>
                </c:pt>
                <c:pt idx="86">
                  <c:v>12.535948232419109</c:v>
                </c:pt>
                <c:pt idx="87">
                  <c:v>12.051970813436926</c:v>
                </c:pt>
                <c:pt idx="88">
                  <c:v>43.578664984219678</c:v>
                </c:pt>
                <c:pt idx="89">
                  <c:v>53.640096861654534</c:v>
                </c:pt>
                <c:pt idx="90">
                  <c:v>46.67440443037102</c:v>
                </c:pt>
                <c:pt idx="91">
                  <c:v>22.721575480038904</c:v>
                </c:pt>
                <c:pt idx="92">
                  <c:v>36.017357371704591</c:v>
                </c:pt>
                <c:pt idx="93">
                  <c:v>0</c:v>
                </c:pt>
                <c:pt idx="94">
                  <c:v>39.028835412960191</c:v>
                </c:pt>
                <c:pt idx="95">
                  <c:v>9.9050492381292052</c:v>
                </c:pt>
                <c:pt idx="96">
                  <c:v>10.130153015382353</c:v>
                </c:pt>
                <c:pt idx="97">
                  <c:v>31.860634099310378</c:v>
                </c:pt>
                <c:pt idx="98">
                  <c:v>86.596651454501483</c:v>
                </c:pt>
                <c:pt idx="99">
                  <c:v>8.9816479279459323</c:v>
                </c:pt>
                <c:pt idx="100">
                  <c:v>10.439348697260344</c:v>
                </c:pt>
                <c:pt idx="101">
                  <c:v>38.438782560473626</c:v>
                </c:pt>
                <c:pt idx="102">
                  <c:v>69.401584710316115</c:v>
                </c:pt>
                <c:pt idx="103">
                  <c:v>18.420369074220602</c:v>
                </c:pt>
                <c:pt idx="104">
                  <c:v>60.696457876052008</c:v>
                </c:pt>
                <c:pt idx="105">
                  <c:v>23.154480876112725</c:v>
                </c:pt>
                <c:pt idx="106">
                  <c:v>14.433987725271077</c:v>
                </c:pt>
                <c:pt idx="107">
                  <c:v>29.043071088092876</c:v>
                </c:pt>
                <c:pt idx="108">
                  <c:v>12.471567547894027</c:v>
                </c:pt>
                <c:pt idx="109">
                  <c:v>22.588935394018634</c:v>
                </c:pt>
                <c:pt idx="110">
                  <c:v>20.2321530161624</c:v>
                </c:pt>
                <c:pt idx="111">
                  <c:v>37.421651476159553</c:v>
                </c:pt>
                <c:pt idx="112">
                  <c:v>13.165864962454863</c:v>
                </c:pt>
                <c:pt idx="113">
                  <c:v>58.184963374178167</c:v>
                </c:pt>
                <c:pt idx="114">
                  <c:v>47.107005703499922</c:v>
                </c:pt>
                <c:pt idx="115">
                  <c:v>98.425048118487794</c:v>
                </c:pt>
                <c:pt idx="116">
                  <c:v>34.630766979724328</c:v>
                </c:pt>
                <c:pt idx="117">
                  <c:v>12.13507315442239</c:v>
                </c:pt>
                <c:pt idx="118">
                  <c:v>77.60998667337735</c:v>
                </c:pt>
                <c:pt idx="119">
                  <c:v>39.995249780623766</c:v>
                </c:pt>
                <c:pt idx="120">
                  <c:v>13.871193176663708</c:v>
                </c:pt>
                <c:pt idx="121">
                  <c:v>45.32262129615998</c:v>
                </c:pt>
                <c:pt idx="122">
                  <c:v>109.32657480478611</c:v>
                </c:pt>
                <c:pt idx="123">
                  <c:v>74.080361866443923</c:v>
                </c:pt>
                <c:pt idx="124">
                  <c:v>24.052234555327331</c:v>
                </c:pt>
                <c:pt idx="125">
                  <c:v>39.622720505026983</c:v>
                </c:pt>
                <c:pt idx="126">
                  <c:v>17.783419468436612</c:v>
                </c:pt>
                <c:pt idx="127">
                  <c:v>50.579640319625369</c:v>
                </c:pt>
                <c:pt idx="128">
                  <c:v>57.978012816801986</c:v>
                </c:pt>
                <c:pt idx="129">
                  <c:v>99.488743208470368</c:v>
                </c:pt>
                <c:pt idx="130">
                  <c:v>38.103149547210535</c:v>
                </c:pt>
                <c:pt idx="131">
                  <c:v>22.919642104998236</c:v>
                </c:pt>
                <c:pt idx="132">
                  <c:v>25.157503733997729</c:v>
                </c:pt>
                <c:pt idx="133">
                  <c:v>20.989044771258396</c:v>
                </c:pt>
                <c:pt idx="134">
                  <c:v>25.537619313057096</c:v>
                </c:pt>
                <c:pt idx="135">
                  <c:v>42.269374448311254</c:v>
                </c:pt>
                <c:pt idx="136">
                  <c:v>112.13696954784666</c:v>
                </c:pt>
                <c:pt idx="137">
                  <c:v>53.264153188257517</c:v>
                </c:pt>
                <c:pt idx="138">
                  <c:v>34.41191644514825</c:v>
                </c:pt>
                <c:pt idx="139">
                  <c:v>53.264153188257517</c:v>
                </c:pt>
                <c:pt idx="140">
                  <c:v>97.102111268693903</c:v>
                </c:pt>
                <c:pt idx="141">
                  <c:v>53.050447849836132</c:v>
                </c:pt>
                <c:pt idx="142">
                  <c:v>23.664952804929445</c:v>
                </c:pt>
                <c:pt idx="143">
                  <c:v>59.616356900212409</c:v>
                </c:pt>
                <c:pt idx="144">
                  <c:v>23.590252241608127</c:v>
                </c:pt>
                <c:pt idx="145">
                  <c:v>50.887522994749673</c:v>
                </c:pt>
                <c:pt idx="146">
                  <c:v>50.887522994749673</c:v>
                </c:pt>
                <c:pt idx="147">
                  <c:v>38.554506738028365</c:v>
                </c:pt>
                <c:pt idx="148">
                  <c:v>29.418871560298328</c:v>
                </c:pt>
                <c:pt idx="149">
                  <c:v>33.551452777468185</c:v>
                </c:pt>
                <c:pt idx="150">
                  <c:v>33.835779714420525</c:v>
                </c:pt>
                <c:pt idx="151">
                  <c:v>63.06655209682495</c:v>
                </c:pt>
                <c:pt idx="152">
                  <c:v>14.44368399753262</c:v>
                </c:pt>
                <c:pt idx="153">
                  <c:v>14.44368399753262</c:v>
                </c:pt>
                <c:pt idx="154">
                  <c:v>33.116460908353545</c:v>
                </c:pt>
                <c:pt idx="155">
                  <c:v>24.209295691055083</c:v>
                </c:pt>
                <c:pt idx="156">
                  <c:v>38.203402770361549</c:v>
                </c:pt>
                <c:pt idx="157">
                  <c:v>14.153798140903209</c:v>
                </c:pt>
                <c:pt idx="158">
                  <c:v>61.462346459310837</c:v>
                </c:pt>
                <c:pt idx="159">
                  <c:v>23.176496814369372</c:v>
                </c:pt>
                <c:pt idx="160">
                  <c:v>23.176496814369372</c:v>
                </c:pt>
                <c:pt idx="161">
                  <c:v>28.277376219640406</c:v>
                </c:pt>
                <c:pt idx="162">
                  <c:v>18.982887275669771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81B2-45FB-98F2-B2F8A7B444A0}"/>
            </c:ext>
          </c:extLst>
        </c:ser>
        <c:ser>
          <c:idx val="6"/>
          <c:order val="6"/>
          <c:tx>
            <c:strRef>
              <c:f>'GRÁFICO Pluvial x Deslocamento'!$H$3</c:f>
              <c:strCache>
                <c:ptCount val="1"/>
                <c:pt idx="0">
                  <c:v>Produto de SVN-CV-22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Deslocamento'!$H$4:$H$167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41.71678321826132</c:v>
                </c:pt>
                <c:pt idx="86">
                  <c:v>25.568143701001535</c:v>
                </c:pt>
                <c:pt idx="87">
                  <c:v>45.872540734074022</c:v>
                </c:pt>
                <c:pt idx="88">
                  <c:v>79.000822373837877</c:v>
                </c:pt>
                <c:pt idx="89">
                  <c:v>71.344235691020714</c:v>
                </c:pt>
                <c:pt idx="90">
                  <c:v>59.244408735955012</c:v>
                </c:pt>
                <c:pt idx="91">
                  <c:v>50.053570965679221</c:v>
                </c:pt>
                <c:pt idx="92">
                  <c:v>48.790266048656626</c:v>
                </c:pt>
                <c:pt idx="93">
                  <c:v>0</c:v>
                </c:pt>
                <c:pt idx="94">
                  <c:v>46.992126497102461</c:v>
                </c:pt>
                <c:pt idx="95">
                  <c:v>45.507910883981069</c:v>
                </c:pt>
                <c:pt idx="96">
                  <c:v>19.825488391443049</c:v>
                </c:pt>
                <c:pt idx="97">
                  <c:v>19.026298107431447</c:v>
                </c:pt>
                <c:pt idx="98">
                  <c:v>59.509075277521291</c:v>
                </c:pt>
                <c:pt idx="99">
                  <c:v>26.996295967040169</c:v>
                </c:pt>
                <c:pt idx="100">
                  <c:v>23.804621215292716</c:v>
                </c:pt>
                <c:pt idx="101">
                  <c:v>16.561400869825949</c:v>
                </c:pt>
                <c:pt idx="102">
                  <c:v>39.124161547342538</c:v>
                </c:pt>
                <c:pt idx="103">
                  <c:v>19.85497382833827</c:v>
                </c:pt>
                <c:pt idx="104">
                  <c:v>44.224993380635027</c:v>
                </c:pt>
                <c:pt idx="105">
                  <c:v>22.605087979546692</c:v>
                </c:pt>
                <c:pt idx="106">
                  <c:v>37.429934266310475</c:v>
                </c:pt>
                <c:pt idx="107">
                  <c:v>45.036651412131604</c:v>
                </c:pt>
                <c:pt idx="108">
                  <c:v>19.387624963191456</c:v>
                </c:pt>
                <c:pt idx="109">
                  <c:v>31.285299841224287</c:v>
                </c:pt>
                <c:pt idx="110">
                  <c:v>22.654138653244932</c:v>
                </c:pt>
                <c:pt idx="111">
                  <c:v>28.95254747875974</c:v>
                </c:pt>
                <c:pt idx="112">
                  <c:v>34.885527775076923</c:v>
                </c:pt>
                <c:pt idx="113">
                  <c:v>50.817516991450006</c:v>
                </c:pt>
                <c:pt idx="114">
                  <c:v>79.752742625310248</c:v>
                </c:pt>
                <c:pt idx="115">
                  <c:v>83.496646410995893</c:v>
                </c:pt>
                <c:pt idx="116">
                  <c:v>51.93515114937491</c:v>
                </c:pt>
                <c:pt idx="117">
                  <c:v>24.4973468255168</c:v>
                </c:pt>
                <c:pt idx="118">
                  <c:v>43.13003591965078</c:v>
                </c:pt>
                <c:pt idx="119">
                  <c:v>53.589738212423185</c:v>
                </c:pt>
                <c:pt idx="120">
                  <c:v>27.823012288527842</c:v>
                </c:pt>
                <c:pt idx="121">
                  <c:v>39.14460422138707</c:v>
                </c:pt>
                <c:pt idx="122">
                  <c:v>66.233829013087458</c:v>
                </c:pt>
                <c:pt idx="123">
                  <c:v>68.742272081187068</c:v>
                </c:pt>
                <c:pt idx="124">
                  <c:v>47.595902679542228</c:v>
                </c:pt>
                <c:pt idx="125">
                  <c:v>45.533393956066121</c:v>
                </c:pt>
                <c:pt idx="126">
                  <c:v>32.792224545752475</c:v>
                </c:pt>
                <c:pt idx="127">
                  <c:v>69.807020097506694</c:v>
                </c:pt>
                <c:pt idx="128">
                  <c:v>44.177482971847766</c:v>
                </c:pt>
                <c:pt idx="129">
                  <c:v>142.08694596916908</c:v>
                </c:pt>
                <c:pt idx="130">
                  <c:v>141.84815884245256</c:v>
                </c:pt>
                <c:pt idx="131">
                  <c:v>30.837315059668924</c:v>
                </c:pt>
                <c:pt idx="132">
                  <c:v>57.418203354401463</c:v>
                </c:pt>
                <c:pt idx="133">
                  <c:v>32.46074553833116</c:v>
                </c:pt>
                <c:pt idx="134">
                  <c:v>47.816419519735526</c:v>
                </c:pt>
                <c:pt idx="135">
                  <c:v>48.101975174934189</c:v>
                </c:pt>
                <c:pt idx="136">
                  <c:v>90.790142019236214</c:v>
                </c:pt>
                <c:pt idx="137">
                  <c:v>38.841858919876266</c:v>
                </c:pt>
                <c:pt idx="138">
                  <c:v>44.090135236089509</c:v>
                </c:pt>
                <c:pt idx="139">
                  <c:v>54.311048769297692</c:v>
                </c:pt>
                <c:pt idx="140">
                  <c:v>57.838568438784058</c:v>
                </c:pt>
                <c:pt idx="141">
                  <c:v>66.732675829576152</c:v>
                </c:pt>
                <c:pt idx="142">
                  <c:v>36.420461301878184</c:v>
                </c:pt>
                <c:pt idx="143">
                  <c:v>43.690845742407333</c:v>
                </c:pt>
                <c:pt idx="144">
                  <c:v>47.508315579761678</c:v>
                </c:pt>
                <c:pt idx="145">
                  <c:v>62.050544316341032</c:v>
                </c:pt>
                <c:pt idx="146">
                  <c:v>62.050544316341032</c:v>
                </c:pt>
                <c:pt idx="147">
                  <c:v>140.40997141250051</c:v>
                </c:pt>
                <c:pt idx="148">
                  <c:v>192.18181524520048</c:v>
                </c:pt>
                <c:pt idx="149">
                  <c:v>173.32218570788035</c:v>
                </c:pt>
                <c:pt idx="150">
                  <c:v>222.55862175815611</c:v>
                </c:pt>
                <c:pt idx="151">
                  <c:v>184.81864093236408</c:v>
                </c:pt>
                <c:pt idx="152">
                  <c:v>215.05080824106304</c:v>
                </c:pt>
                <c:pt idx="153">
                  <c:v>215.05080824106304</c:v>
                </c:pt>
                <c:pt idx="154">
                  <c:v>244.9054924757518</c:v>
                </c:pt>
                <c:pt idx="155">
                  <c:v>290.57228034671971</c:v>
                </c:pt>
                <c:pt idx="156">
                  <c:v>248.0486445281567</c:v>
                </c:pt>
                <c:pt idx="157">
                  <c:v>261.32558274371286</c:v>
                </c:pt>
                <c:pt idx="158">
                  <c:v>232.67054012354214</c:v>
                </c:pt>
                <c:pt idx="159">
                  <c:v>261.72730128168467</c:v>
                </c:pt>
                <c:pt idx="160">
                  <c:v>261.72730128168467</c:v>
                </c:pt>
                <c:pt idx="161">
                  <c:v>267.07049672134121</c:v>
                </c:pt>
                <c:pt idx="162">
                  <c:v>253.29676283230873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81B2-45FB-98F2-B2F8A7B444A0}"/>
            </c:ext>
          </c:extLst>
        </c:ser>
        <c:ser>
          <c:idx val="7"/>
          <c:order val="7"/>
          <c:tx>
            <c:strRef>
              <c:f>'GRÁFICO Pluvial x Deslocamento'!$I$3</c:f>
              <c:strCache>
                <c:ptCount val="1"/>
                <c:pt idx="0">
                  <c:v>Produto de PQ-09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Deslocamento'!$I$4:$I$167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19.509228888696388</c:v>
                </c:pt>
                <c:pt idx="70">
                  <c:v>33.217013638584319</c:v>
                </c:pt>
                <c:pt idx="71">
                  <c:v>29.009826018596648</c:v>
                </c:pt>
                <c:pt idx="72">
                  <c:v>27.507998966750844</c:v>
                </c:pt>
                <c:pt idx="73">
                  <c:v>17.435022208475406</c:v>
                </c:pt>
                <c:pt idx="74">
                  <c:v>13.358892115537319</c:v>
                </c:pt>
                <c:pt idx="75">
                  <c:v>32.05807198592602</c:v>
                </c:pt>
                <c:pt idx="76">
                  <c:v>20.385534093006783</c:v>
                </c:pt>
                <c:pt idx="77">
                  <c:v>36.399175203342359</c:v>
                </c:pt>
                <c:pt idx="78">
                  <c:v>92.16295342685865</c:v>
                </c:pt>
                <c:pt idx="79">
                  <c:v>50.480986174063901</c:v>
                </c:pt>
                <c:pt idx="80">
                  <c:v>42.088596853317121</c:v>
                </c:pt>
                <c:pt idx="81">
                  <c:v>0</c:v>
                </c:pt>
                <c:pt idx="82">
                  <c:v>0</c:v>
                </c:pt>
                <c:pt idx="83">
                  <c:v>39.458839428101157</c:v>
                </c:pt>
                <c:pt idx="84">
                  <c:v>43.590136534022115</c:v>
                </c:pt>
                <c:pt idx="85">
                  <c:v>49.829007121860997</c:v>
                </c:pt>
                <c:pt idx="86">
                  <c:v>14.393053768027704</c:v>
                </c:pt>
                <c:pt idx="87">
                  <c:v>27.739682662231502</c:v>
                </c:pt>
                <c:pt idx="88">
                  <c:v>35.482389988098234</c:v>
                </c:pt>
                <c:pt idx="89">
                  <c:v>31.79386732309586</c:v>
                </c:pt>
                <c:pt idx="90">
                  <c:v>44.92905514809248</c:v>
                </c:pt>
                <c:pt idx="91">
                  <c:v>24.807458586524717</c:v>
                </c:pt>
                <c:pt idx="92">
                  <c:v>30.20678730835548</c:v>
                </c:pt>
                <c:pt idx="93">
                  <c:v>0</c:v>
                </c:pt>
                <c:pt idx="94">
                  <c:v>46.35795460816383</c:v>
                </c:pt>
                <c:pt idx="95">
                  <c:v>45.616334586269176</c:v>
                </c:pt>
                <c:pt idx="96">
                  <c:v>42.609036599547665</c:v>
                </c:pt>
                <c:pt idx="97">
                  <c:v>47.168315412704686</c:v>
                </c:pt>
                <c:pt idx="98">
                  <c:v>109.73823410389572</c:v>
                </c:pt>
                <c:pt idx="99">
                  <c:v>44.272000220497091</c:v>
                </c:pt>
                <c:pt idx="100">
                  <c:v>49.76203390467353</c:v>
                </c:pt>
                <c:pt idx="101">
                  <c:v>58.341494101279409</c:v>
                </c:pt>
                <c:pt idx="102">
                  <c:v>92.686892087716259</c:v>
                </c:pt>
                <c:pt idx="103">
                  <c:v>67.427961729518131</c:v>
                </c:pt>
                <c:pt idx="104">
                  <c:v>113.65249654589211</c:v>
                </c:pt>
                <c:pt idx="105">
                  <c:v>51.894026215591033</c:v>
                </c:pt>
                <c:pt idx="106">
                  <c:v>46.798717873428821</c:v>
                </c:pt>
                <c:pt idx="107">
                  <c:v>46.815915876376543</c:v>
                </c:pt>
                <c:pt idx="108">
                  <c:v>53.365250745683383</c:v>
                </c:pt>
                <c:pt idx="109">
                  <c:v>80.043300504428899</c:v>
                </c:pt>
                <c:pt idx="110">
                  <c:v>51.146162924826911</c:v>
                </c:pt>
                <c:pt idx="111">
                  <c:v>75.084219427037553</c:v>
                </c:pt>
                <c:pt idx="112">
                  <c:v>94.068166890733536</c:v>
                </c:pt>
                <c:pt idx="113">
                  <c:v>85.259662279789481</c:v>
                </c:pt>
                <c:pt idx="114">
                  <c:v>53.914098590235668</c:v>
                </c:pt>
                <c:pt idx="115">
                  <c:v>90.523477150558364</c:v>
                </c:pt>
                <c:pt idx="116">
                  <c:v>45.416406699687059</c:v>
                </c:pt>
                <c:pt idx="117">
                  <c:v>62.159230916005669</c:v>
                </c:pt>
                <c:pt idx="118">
                  <c:v>64.095631727539597</c:v>
                </c:pt>
                <c:pt idx="119">
                  <c:v>72.943539331507665</c:v>
                </c:pt>
                <c:pt idx="120">
                  <c:v>68.144698844404033</c:v>
                </c:pt>
                <c:pt idx="121">
                  <c:v>85.490233368570401</c:v>
                </c:pt>
                <c:pt idx="122">
                  <c:v>152.10029527378134</c:v>
                </c:pt>
                <c:pt idx="123">
                  <c:v>57.079768802524605</c:v>
                </c:pt>
                <c:pt idx="124">
                  <c:v>83.386449394050331</c:v>
                </c:pt>
                <c:pt idx="125">
                  <c:v>63.995156054432492</c:v>
                </c:pt>
                <c:pt idx="126">
                  <c:v>82.404429267449046</c:v>
                </c:pt>
                <c:pt idx="127">
                  <c:v>123.3784827675818</c:v>
                </c:pt>
                <c:pt idx="128">
                  <c:v>128.09964851338793</c:v>
                </c:pt>
                <c:pt idx="129">
                  <c:v>159.53347557881611</c:v>
                </c:pt>
                <c:pt idx="130">
                  <c:v>0</c:v>
                </c:pt>
                <c:pt idx="131">
                  <c:v>70.272967531455237</c:v>
                </c:pt>
                <c:pt idx="132">
                  <c:v>0</c:v>
                </c:pt>
                <c:pt idx="133">
                  <c:v>156.72731115693611</c:v>
                </c:pt>
                <c:pt idx="134">
                  <c:v>71.705648013596644</c:v>
                </c:pt>
                <c:pt idx="135">
                  <c:v>79.177016443064247</c:v>
                </c:pt>
                <c:pt idx="136">
                  <c:v>90.132458097339182</c:v>
                </c:pt>
                <c:pt idx="137">
                  <c:v>103.1661277284487</c:v>
                </c:pt>
                <c:pt idx="138">
                  <c:v>106.80154507229904</c:v>
                </c:pt>
                <c:pt idx="139">
                  <c:v>106.80154507229904</c:v>
                </c:pt>
                <c:pt idx="140">
                  <c:v>112.91935164132805</c:v>
                </c:pt>
                <c:pt idx="141">
                  <c:v>129.07304107452745</c:v>
                </c:pt>
                <c:pt idx="142">
                  <c:v>91.082654672765315</c:v>
                </c:pt>
                <c:pt idx="143">
                  <c:v>182.4746559601237</c:v>
                </c:pt>
                <c:pt idx="144">
                  <c:v>134.58398840101987</c:v>
                </c:pt>
                <c:pt idx="145">
                  <c:v>160.64473178809928</c:v>
                </c:pt>
                <c:pt idx="146">
                  <c:v>160.64473178809928</c:v>
                </c:pt>
                <c:pt idx="147">
                  <c:v>273.66545225191459</c:v>
                </c:pt>
                <c:pt idx="148">
                  <c:v>328.93412727186194</c:v>
                </c:pt>
                <c:pt idx="149">
                  <c:v>317.28536054421465</c:v>
                </c:pt>
                <c:pt idx="150">
                  <c:v>359.6124158906772</c:v>
                </c:pt>
                <c:pt idx="151">
                  <c:v>353.04879268811845</c:v>
                </c:pt>
                <c:pt idx="152">
                  <c:v>375.42595789713965</c:v>
                </c:pt>
                <c:pt idx="153">
                  <c:v>375.42595789713965</c:v>
                </c:pt>
                <c:pt idx="154">
                  <c:v>375.42595789713965</c:v>
                </c:pt>
                <c:pt idx="155">
                  <c:v>376.42595789713999</c:v>
                </c:pt>
                <c:pt idx="156">
                  <c:v>457.94476700103331</c:v>
                </c:pt>
                <c:pt idx="157">
                  <c:v>445.27808170375698</c:v>
                </c:pt>
                <c:pt idx="158">
                  <c:v>398.89314360078833</c:v>
                </c:pt>
                <c:pt idx="159">
                  <c:v>463.74986781444198</c:v>
                </c:pt>
                <c:pt idx="160">
                  <c:v>463.74986781444198</c:v>
                </c:pt>
                <c:pt idx="161">
                  <c:v>452.94504089993194</c:v>
                </c:pt>
                <c:pt idx="162">
                  <c:v>431.47334790058392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81B2-45FB-98F2-B2F8A7B444A0}"/>
            </c:ext>
          </c:extLst>
        </c:ser>
        <c:ser>
          <c:idx val="8"/>
          <c:order val="8"/>
          <c:tx>
            <c:strRef>
              <c:f>'GRÁFICO Pluvial x Deslocamento'!$J$3</c:f>
              <c:strCache>
                <c:ptCount val="1"/>
                <c:pt idx="0">
                  <c:v>Produto de SVN-CV-27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Deslocamento'!$J$4:$J$167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49.629830315225107</c:v>
                </c:pt>
                <c:pt idx="112">
                  <c:v>17.389652134770046</c:v>
                </c:pt>
                <c:pt idx="113">
                  <c:v>39.876935731522863</c:v>
                </c:pt>
                <c:pt idx="114">
                  <c:v>14.953260611784446</c:v>
                </c:pt>
                <c:pt idx="115">
                  <c:v>43.430518675495904</c:v>
                </c:pt>
                <c:pt idx="116">
                  <c:v>25.392518868838188</c:v>
                </c:pt>
                <c:pt idx="117">
                  <c:v>25.589060200636052</c:v>
                </c:pt>
                <c:pt idx="118">
                  <c:v>79.89123923499011</c:v>
                </c:pt>
                <c:pt idx="119">
                  <c:v>48.539983455271191</c:v>
                </c:pt>
                <c:pt idx="120">
                  <c:v>46.834602531852099</c:v>
                </c:pt>
                <c:pt idx="121">
                  <c:v>59.350147309596153</c:v>
                </c:pt>
                <c:pt idx="122">
                  <c:v>80.195074689293989</c:v>
                </c:pt>
                <c:pt idx="123">
                  <c:v>44.414074299284223</c:v>
                </c:pt>
                <c:pt idx="124">
                  <c:v>32.25368191349672</c:v>
                </c:pt>
                <c:pt idx="125">
                  <c:v>39.46973508033448</c:v>
                </c:pt>
                <c:pt idx="126">
                  <c:v>50.159146977584022</c:v>
                </c:pt>
                <c:pt idx="127">
                  <c:v>66.010908273525743</c:v>
                </c:pt>
                <c:pt idx="128">
                  <c:v>68.099926634505309</c:v>
                </c:pt>
                <c:pt idx="129">
                  <c:v>159.02619270936739</c:v>
                </c:pt>
                <c:pt idx="130">
                  <c:v>119.66423884957682</c:v>
                </c:pt>
                <c:pt idx="131">
                  <c:v>64.098361935635097</c:v>
                </c:pt>
                <c:pt idx="132">
                  <c:v>66.361811348369613</c:v>
                </c:pt>
                <c:pt idx="133">
                  <c:v>92.773757023350925</c:v>
                </c:pt>
                <c:pt idx="134">
                  <c:v>70.242508581770863</c:v>
                </c:pt>
                <c:pt idx="135">
                  <c:v>79.001898867662049</c:v>
                </c:pt>
                <c:pt idx="136">
                  <c:v>81.743501249646584</c:v>
                </c:pt>
                <c:pt idx="137">
                  <c:v>79.874276224397079</c:v>
                </c:pt>
                <c:pt idx="138">
                  <c:v>96.951689380742295</c:v>
                </c:pt>
                <c:pt idx="139">
                  <c:v>103.83554330900388</c:v>
                </c:pt>
                <c:pt idx="140">
                  <c:v>89.441489398132575</c:v>
                </c:pt>
                <c:pt idx="141">
                  <c:v>112.06114421451916</c:v>
                </c:pt>
                <c:pt idx="142">
                  <c:v>104.33681039000174</c:v>
                </c:pt>
                <c:pt idx="143">
                  <c:v>128.64761944285735</c:v>
                </c:pt>
                <c:pt idx="144">
                  <c:v>134.14920822329344</c:v>
                </c:pt>
                <c:pt idx="145">
                  <c:v>139.92244301129122</c:v>
                </c:pt>
                <c:pt idx="146">
                  <c:v>139.92244301129122</c:v>
                </c:pt>
                <c:pt idx="147">
                  <c:v>166.19392287646249</c:v>
                </c:pt>
                <c:pt idx="148">
                  <c:v>187.96981148081699</c:v>
                </c:pt>
                <c:pt idx="149">
                  <c:v>187.11592661362101</c:v>
                </c:pt>
                <c:pt idx="150">
                  <c:v>201.98391037013045</c:v>
                </c:pt>
                <c:pt idx="151">
                  <c:v>215.1773686032322</c:v>
                </c:pt>
                <c:pt idx="152">
                  <c:v>219.16299874643136</c:v>
                </c:pt>
                <c:pt idx="153">
                  <c:v>219.16299874643136</c:v>
                </c:pt>
                <c:pt idx="154">
                  <c:v>250.48916144059416</c:v>
                </c:pt>
                <c:pt idx="155">
                  <c:v>254.78437947747554</c:v>
                </c:pt>
                <c:pt idx="156">
                  <c:v>257.45611279187204</c:v>
                </c:pt>
                <c:pt idx="157">
                  <c:v>264.9278581079837</c:v>
                </c:pt>
                <c:pt idx="158">
                  <c:v>276.81352929607169</c:v>
                </c:pt>
                <c:pt idx="159">
                  <c:v>274.49978138528905</c:v>
                </c:pt>
                <c:pt idx="160">
                  <c:v>274.49978138528905</c:v>
                </c:pt>
                <c:pt idx="161">
                  <c:v>272.40222100568212</c:v>
                </c:pt>
                <c:pt idx="162">
                  <c:v>276.80399202565616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81B2-45FB-98F2-B2F8A7B444A0}"/>
            </c:ext>
          </c:extLst>
        </c:ser>
        <c:ser>
          <c:idx val="9"/>
          <c:order val="9"/>
          <c:tx>
            <c:strRef>
              <c:f>'GRÁFICO Pluvial x Deslocamento'!$K$3</c:f>
              <c:strCache>
                <c:ptCount val="1"/>
                <c:pt idx="0">
                  <c:v>Produto de SVN-CV-28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Deslocamento'!$K$4:$K$167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63.390850994860017</c:v>
                </c:pt>
                <c:pt idx="112">
                  <c:v>38.008551257736777</c:v>
                </c:pt>
                <c:pt idx="113">
                  <c:v>70.125957564619213</c:v>
                </c:pt>
                <c:pt idx="114">
                  <c:v>16.657731473679899</c:v>
                </c:pt>
                <c:pt idx="115">
                  <c:v>23.277027370331375</c:v>
                </c:pt>
                <c:pt idx="116">
                  <c:v>30.542592806706487</c:v>
                </c:pt>
                <c:pt idx="117">
                  <c:v>47.802092090503812</c:v>
                </c:pt>
                <c:pt idx="118">
                  <c:v>33.809022277901221</c:v>
                </c:pt>
                <c:pt idx="119">
                  <c:v>66.253301882624598</c:v>
                </c:pt>
                <c:pt idx="120">
                  <c:v>42.160408163429928</c:v>
                </c:pt>
                <c:pt idx="121">
                  <c:v>76.306552981698516</c:v>
                </c:pt>
                <c:pt idx="122">
                  <c:v>95.308551572654281</c:v>
                </c:pt>
                <c:pt idx="123">
                  <c:v>38.364697517558618</c:v>
                </c:pt>
                <c:pt idx="124">
                  <c:v>22.76356726798069</c:v>
                </c:pt>
                <c:pt idx="125">
                  <c:v>46.070055095811284</c:v>
                </c:pt>
                <c:pt idx="126">
                  <c:v>33.421848816091412</c:v>
                </c:pt>
                <c:pt idx="127">
                  <c:v>33.259284649558126</c:v>
                </c:pt>
                <c:pt idx="128">
                  <c:v>43.244537260878126</c:v>
                </c:pt>
                <c:pt idx="129">
                  <c:v>173.39622205272758</c:v>
                </c:pt>
                <c:pt idx="130">
                  <c:v>111.20476549566912</c:v>
                </c:pt>
                <c:pt idx="131">
                  <c:v>26.517352281938088</c:v>
                </c:pt>
                <c:pt idx="132">
                  <c:v>45.326923435763213</c:v>
                </c:pt>
                <c:pt idx="133">
                  <c:v>74.288626287478763</c:v>
                </c:pt>
                <c:pt idx="134">
                  <c:v>25.664956787435919</c:v>
                </c:pt>
                <c:pt idx="135">
                  <c:v>51.016173565627518</c:v>
                </c:pt>
                <c:pt idx="136">
                  <c:v>66.28725370209952</c:v>
                </c:pt>
                <c:pt idx="137">
                  <c:v>42.118167209655851</c:v>
                </c:pt>
                <c:pt idx="138">
                  <c:v>61.889821261634189</c:v>
                </c:pt>
                <c:pt idx="139">
                  <c:v>116.57529768899545</c:v>
                </c:pt>
                <c:pt idx="140">
                  <c:v>44.042706653149764</c:v>
                </c:pt>
                <c:pt idx="141">
                  <c:v>85.694632335732877</c:v>
                </c:pt>
                <c:pt idx="142">
                  <c:v>42.337335635249111</c:v>
                </c:pt>
                <c:pt idx="143">
                  <c:v>44.792074941499386</c:v>
                </c:pt>
                <c:pt idx="144">
                  <c:v>52.378430344932958</c:v>
                </c:pt>
                <c:pt idx="145">
                  <c:v>66.044984400718263</c:v>
                </c:pt>
                <c:pt idx="146">
                  <c:v>66.044984400718263</c:v>
                </c:pt>
                <c:pt idx="147">
                  <c:v>50.154660942338737</c:v>
                </c:pt>
                <c:pt idx="148">
                  <c:v>68.490436781430162</c:v>
                </c:pt>
                <c:pt idx="149">
                  <c:v>49.348151042368016</c:v>
                </c:pt>
                <c:pt idx="150">
                  <c:v>65.120196479508735</c:v>
                </c:pt>
                <c:pt idx="151">
                  <c:v>82.061744924803492</c:v>
                </c:pt>
                <c:pt idx="152">
                  <c:v>64.32573321775277</c:v>
                </c:pt>
                <c:pt idx="153">
                  <c:v>64.32573321775277</c:v>
                </c:pt>
                <c:pt idx="154">
                  <c:v>61.031549215448486</c:v>
                </c:pt>
                <c:pt idx="155">
                  <c:v>80.369459373313816</c:v>
                </c:pt>
                <c:pt idx="156">
                  <c:v>71.917800239753063</c:v>
                </c:pt>
                <c:pt idx="157">
                  <c:v>66.567033827432326</c:v>
                </c:pt>
                <c:pt idx="158">
                  <c:v>73.916506977628032</c:v>
                </c:pt>
                <c:pt idx="159">
                  <c:v>70.257028123943272</c:v>
                </c:pt>
                <c:pt idx="160">
                  <c:v>70.257028123943272</c:v>
                </c:pt>
                <c:pt idx="161">
                  <c:v>66.143178023047099</c:v>
                </c:pt>
                <c:pt idx="162">
                  <c:v>76.357711014886974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81B2-45FB-98F2-B2F8A7B444A0}"/>
            </c:ext>
          </c:extLst>
        </c:ser>
        <c:ser>
          <c:idx val="10"/>
          <c:order val="10"/>
          <c:tx>
            <c:strRef>
              <c:f>'GRÁFICO Pluvial x Deslocamento'!$L$3</c:f>
              <c:strCache>
                <c:ptCount val="1"/>
                <c:pt idx="0">
                  <c:v>Produto de SVN-CV-29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Deslocamento'!$L$4:$L$167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62.144669684292033</c:v>
                </c:pt>
                <c:pt idx="112">
                  <c:v>34.581497648510911</c:v>
                </c:pt>
                <c:pt idx="113">
                  <c:v>63.660741225107884</c:v>
                </c:pt>
                <c:pt idx="114">
                  <c:v>16.725131326195886</c:v>
                </c:pt>
                <c:pt idx="115">
                  <c:v>32.89103229333243</c:v>
                </c:pt>
                <c:pt idx="116">
                  <c:v>14.033531269398086</c:v>
                </c:pt>
                <c:pt idx="117">
                  <c:v>55.062600869262063</c:v>
                </c:pt>
                <c:pt idx="118">
                  <c:v>20.583974409126448</c:v>
                </c:pt>
                <c:pt idx="119">
                  <c:v>70.024923796676589</c:v>
                </c:pt>
                <c:pt idx="120">
                  <c:v>46.931865592746988</c:v>
                </c:pt>
                <c:pt idx="121">
                  <c:v>129.26890518325581</c:v>
                </c:pt>
                <c:pt idx="122">
                  <c:v>97.915473194664727</c:v>
                </c:pt>
                <c:pt idx="123">
                  <c:v>42.243816239720594</c:v>
                </c:pt>
                <c:pt idx="124">
                  <c:v>20.074610733191765</c:v>
                </c:pt>
                <c:pt idx="125">
                  <c:v>44.135247090556895</c:v>
                </c:pt>
                <c:pt idx="126">
                  <c:v>35.666230523538317</c:v>
                </c:pt>
                <c:pt idx="127">
                  <c:v>40.039230484554437</c:v>
                </c:pt>
                <c:pt idx="128">
                  <c:v>62.494319348545694</c:v>
                </c:pt>
                <c:pt idx="129">
                  <c:v>164.75439267055691</c:v>
                </c:pt>
                <c:pt idx="130">
                  <c:v>114.1821347824322</c:v>
                </c:pt>
                <c:pt idx="131">
                  <c:v>33.014693519908406</c:v>
                </c:pt>
                <c:pt idx="132">
                  <c:v>62.397516003784226</c:v>
                </c:pt>
                <c:pt idx="133">
                  <c:v>68.511677493647611</c:v>
                </c:pt>
                <c:pt idx="134">
                  <c:v>54.48889816692737</c:v>
                </c:pt>
                <c:pt idx="135">
                  <c:v>70.92228142993622</c:v>
                </c:pt>
                <c:pt idx="136">
                  <c:v>53.026125569322183</c:v>
                </c:pt>
                <c:pt idx="137">
                  <c:v>61.581246740542568</c:v>
                </c:pt>
                <c:pt idx="138">
                  <c:v>88.337137766750061</c:v>
                </c:pt>
                <c:pt idx="139">
                  <c:v>137.14732890611637</c:v>
                </c:pt>
                <c:pt idx="140">
                  <c:v>65.730966821171862</c:v>
                </c:pt>
                <c:pt idx="141">
                  <c:v>97.027315486107</c:v>
                </c:pt>
                <c:pt idx="142">
                  <c:v>38.943548461452529</c:v>
                </c:pt>
                <c:pt idx="143">
                  <c:v>69.842465408332387</c:v>
                </c:pt>
                <c:pt idx="144">
                  <c:v>71.842675317507457</c:v>
                </c:pt>
                <c:pt idx="145">
                  <c:v>93.966962450842161</c:v>
                </c:pt>
                <c:pt idx="146">
                  <c:v>93.966962450842161</c:v>
                </c:pt>
                <c:pt idx="147">
                  <c:v>208.44579633105113</c:v>
                </c:pt>
                <c:pt idx="148">
                  <c:v>271.81061416058679</c:v>
                </c:pt>
                <c:pt idx="149">
                  <c:v>239.62731439345214</c:v>
                </c:pt>
                <c:pt idx="150">
                  <c:v>284.97419186165615</c:v>
                </c:pt>
                <c:pt idx="151">
                  <c:v>239.72200529338187</c:v>
                </c:pt>
                <c:pt idx="152">
                  <c:v>291.89417561002108</c:v>
                </c:pt>
                <c:pt idx="153">
                  <c:v>291.89417561002108</c:v>
                </c:pt>
                <c:pt idx="154">
                  <c:v>306.40349219735657</c:v>
                </c:pt>
                <c:pt idx="155">
                  <c:v>367.93685602669996</c:v>
                </c:pt>
                <c:pt idx="156">
                  <c:v>336.82458315044852</c:v>
                </c:pt>
                <c:pt idx="157">
                  <c:v>356.04311539604043</c:v>
                </c:pt>
                <c:pt idx="158">
                  <c:v>305.88968590790864</c:v>
                </c:pt>
                <c:pt idx="159">
                  <c:v>353.42874797838141</c:v>
                </c:pt>
                <c:pt idx="160">
                  <c:v>353.42874797838141</c:v>
                </c:pt>
                <c:pt idx="161">
                  <c:v>335.87295227054852</c:v>
                </c:pt>
                <c:pt idx="162">
                  <c:v>336.86534396611393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81B2-45FB-98F2-B2F8A7B444A0}"/>
            </c:ext>
          </c:extLst>
        </c:ser>
        <c:ser>
          <c:idx val="11"/>
          <c:order val="11"/>
          <c:tx>
            <c:strRef>
              <c:f>'GRÁFICO Pluvial x Deslocamento'!$M$3</c:f>
              <c:strCache>
                <c:ptCount val="1"/>
                <c:pt idx="0">
                  <c:v>Produto de SVN-CV-31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Deslocamento'!$M$4:$M$167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7.8740080637000727</c:v>
                </c:pt>
                <c:pt idx="119">
                  <c:v>43.041839990934967</c:v>
                </c:pt>
                <c:pt idx="120">
                  <c:v>25.983071309074532</c:v>
                </c:pt>
                <c:pt idx="121">
                  <c:v>82.389319725823043</c:v>
                </c:pt>
                <c:pt idx="122">
                  <c:v>71.752770006624814</c:v>
                </c:pt>
                <c:pt idx="123">
                  <c:v>36.806113579984661</c:v>
                </c:pt>
                <c:pt idx="124">
                  <c:v>49.641917742588909</c:v>
                </c:pt>
                <c:pt idx="125">
                  <c:v>55.965256859058478</c:v>
                </c:pt>
                <c:pt idx="126">
                  <c:v>74.285597624425534</c:v>
                </c:pt>
                <c:pt idx="127">
                  <c:v>98.647047906563714</c:v>
                </c:pt>
                <c:pt idx="128">
                  <c:v>87.502799978483822</c:v>
                </c:pt>
                <c:pt idx="129">
                  <c:v>183.86146956020269</c:v>
                </c:pt>
                <c:pt idx="130">
                  <c:v>141.48802074248289</c:v>
                </c:pt>
                <c:pt idx="131">
                  <c:v>164.38162940934578</c:v>
                </c:pt>
                <c:pt idx="132">
                  <c:v>168.49183949252267</c:v>
                </c:pt>
                <c:pt idx="133">
                  <c:v>181.24064131274181</c:v>
                </c:pt>
                <c:pt idx="134">
                  <c:v>148.23397051283516</c:v>
                </c:pt>
                <c:pt idx="135">
                  <c:v>188.7523512027887</c:v>
                </c:pt>
                <c:pt idx="136">
                  <c:v>154.69793145692185</c:v>
                </c:pt>
                <c:pt idx="137">
                  <c:v>203.56856362966187</c:v>
                </c:pt>
                <c:pt idx="138">
                  <c:v>218.51842042243115</c:v>
                </c:pt>
                <c:pt idx="139">
                  <c:v>231.84732052959311</c:v>
                </c:pt>
                <c:pt idx="140">
                  <c:v>207.98389370436553</c:v>
                </c:pt>
                <c:pt idx="141">
                  <c:v>258.39452389026087</c:v>
                </c:pt>
                <c:pt idx="142">
                  <c:v>241.06750112894088</c:v>
                </c:pt>
                <c:pt idx="143">
                  <c:v>325.48603651127115</c:v>
                </c:pt>
                <c:pt idx="144">
                  <c:v>376.13486958635292</c:v>
                </c:pt>
                <c:pt idx="145">
                  <c:v>391.60363912286624</c:v>
                </c:pt>
                <c:pt idx="146">
                  <c:v>391.60363912286624</c:v>
                </c:pt>
                <c:pt idx="147">
                  <c:v>463.96838265553652</c:v>
                </c:pt>
                <c:pt idx="148">
                  <c:v>505.41966751378749</c:v>
                </c:pt>
                <c:pt idx="149">
                  <c:v>491.89572074473051</c:v>
                </c:pt>
                <c:pt idx="150">
                  <c:v>528.60443658328359</c:v>
                </c:pt>
                <c:pt idx="151">
                  <c:v>509.25202013492543</c:v>
                </c:pt>
                <c:pt idx="152">
                  <c:v>552.85134549408099</c:v>
                </c:pt>
                <c:pt idx="153">
                  <c:v>552.85134549408099</c:v>
                </c:pt>
                <c:pt idx="154">
                  <c:v>580.35261698983811</c:v>
                </c:pt>
                <c:pt idx="155">
                  <c:v>623.15497305971905</c:v>
                </c:pt>
                <c:pt idx="156">
                  <c:v>597.47878650266114</c:v>
                </c:pt>
                <c:pt idx="157">
                  <c:v>631.62394668017453</c:v>
                </c:pt>
                <c:pt idx="158">
                  <c:v>586.31883828417858</c:v>
                </c:pt>
                <c:pt idx="159">
                  <c:v>631.84488598403664</c:v>
                </c:pt>
                <c:pt idx="160">
                  <c:v>631.84488598403664</c:v>
                </c:pt>
                <c:pt idx="161">
                  <c:v>648.66889125838782</c:v>
                </c:pt>
                <c:pt idx="162">
                  <c:v>617.36551592218143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81B2-45FB-98F2-B2F8A7B444A0}"/>
            </c:ext>
          </c:extLst>
        </c:ser>
        <c:ser>
          <c:idx val="12"/>
          <c:order val="12"/>
          <c:tx>
            <c:strRef>
              <c:f>'GRÁFICO Pluvial x Deslocamento'!$N$3</c:f>
              <c:strCache>
                <c:ptCount val="1"/>
                <c:pt idx="0">
                  <c:v>Produto de SVN-CV-32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Deslocamento'!$N$4:$N$167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23.972901408234826</c:v>
                </c:pt>
                <c:pt idx="119">
                  <c:v>51.607847906886789</c:v>
                </c:pt>
                <c:pt idx="120">
                  <c:v>35.844664860421709</c:v>
                </c:pt>
                <c:pt idx="121">
                  <c:v>85.942131763786236</c:v>
                </c:pt>
                <c:pt idx="122">
                  <c:v>60.467925223090567</c:v>
                </c:pt>
                <c:pt idx="123">
                  <c:v>33.723730386927464</c:v>
                </c:pt>
                <c:pt idx="124">
                  <c:v>51.793242916411273</c:v>
                </c:pt>
                <c:pt idx="125">
                  <c:v>63.44927105402369</c:v>
                </c:pt>
                <c:pt idx="126">
                  <c:v>85.414050402499555</c:v>
                </c:pt>
                <c:pt idx="127">
                  <c:v>110.12247739944596</c:v>
                </c:pt>
                <c:pt idx="128">
                  <c:v>125.14104043122295</c:v>
                </c:pt>
                <c:pt idx="129">
                  <c:v>212.61585109174692</c:v>
                </c:pt>
                <c:pt idx="130">
                  <c:v>191.15255704647325</c:v>
                </c:pt>
                <c:pt idx="131">
                  <c:v>180.4778381321315</c:v>
                </c:pt>
                <c:pt idx="132">
                  <c:v>173.0204032870119</c:v>
                </c:pt>
                <c:pt idx="133">
                  <c:v>193.97590058293991</c:v>
                </c:pt>
                <c:pt idx="134">
                  <c:v>195.08431502303728</c:v>
                </c:pt>
                <c:pt idx="135">
                  <c:v>215.43017436820338</c:v>
                </c:pt>
                <c:pt idx="136">
                  <c:v>196.10828641525998</c:v>
                </c:pt>
                <c:pt idx="137">
                  <c:v>245.20725928183262</c:v>
                </c:pt>
                <c:pt idx="138">
                  <c:v>268.9318499658014</c:v>
                </c:pt>
                <c:pt idx="139">
                  <c:v>277.17113855648154</c:v>
                </c:pt>
                <c:pt idx="140">
                  <c:v>276.96270494485344</c:v>
                </c:pt>
                <c:pt idx="141">
                  <c:v>306.65051762211988</c:v>
                </c:pt>
                <c:pt idx="142">
                  <c:v>323.45733873391458</c:v>
                </c:pt>
                <c:pt idx="143">
                  <c:v>420.28863880306415</c:v>
                </c:pt>
                <c:pt idx="144">
                  <c:v>479.10253599657375</c:v>
                </c:pt>
                <c:pt idx="145">
                  <c:v>505.62038124387124</c:v>
                </c:pt>
                <c:pt idx="146">
                  <c:v>505.62038124387124</c:v>
                </c:pt>
                <c:pt idx="147">
                  <c:v>636.28735641932042</c:v>
                </c:pt>
                <c:pt idx="148">
                  <c:v>679.56575108540801</c:v>
                </c:pt>
                <c:pt idx="149">
                  <c:v>670.08042065913776</c:v>
                </c:pt>
                <c:pt idx="150">
                  <c:v>721.04617046405906</c:v>
                </c:pt>
                <c:pt idx="151">
                  <c:v>704.65656895473546</c:v>
                </c:pt>
                <c:pt idx="152">
                  <c:v>758.53101453925888</c:v>
                </c:pt>
                <c:pt idx="153">
                  <c:v>758.53101453925888</c:v>
                </c:pt>
                <c:pt idx="154">
                  <c:v>803.45268067378572</c:v>
                </c:pt>
                <c:pt idx="155">
                  <c:v>853.61380045687702</c:v>
                </c:pt>
                <c:pt idx="156">
                  <c:v>833.87200470900063</c:v>
                </c:pt>
                <c:pt idx="157">
                  <c:v>864.02292209142718</c:v>
                </c:pt>
                <c:pt idx="158">
                  <c:v>838.01641995740783</c:v>
                </c:pt>
                <c:pt idx="159">
                  <c:v>873.71543418068188</c:v>
                </c:pt>
                <c:pt idx="160">
                  <c:v>873.71543418068188</c:v>
                </c:pt>
                <c:pt idx="161">
                  <c:v>896.36589058874677</c:v>
                </c:pt>
                <c:pt idx="162">
                  <c:v>872.99588760971824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81B2-45FB-98F2-B2F8A7B444A0}"/>
            </c:ext>
          </c:extLst>
        </c:ser>
        <c:ser>
          <c:idx val="13"/>
          <c:order val="13"/>
          <c:tx>
            <c:strRef>
              <c:f>'GRÁFICO Pluvial x Deslocamento'!$O$3</c:f>
              <c:strCache>
                <c:ptCount val="1"/>
                <c:pt idx="0">
                  <c:v>Produto de SVN-CV-33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Deslocamento'!$O$4:$O$167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17.450501789021537</c:v>
                </c:pt>
                <c:pt idx="119">
                  <c:v>44.78727518385071</c:v>
                </c:pt>
                <c:pt idx="120">
                  <c:v>13.178011993962123</c:v>
                </c:pt>
                <c:pt idx="121">
                  <c:v>87.058888338507415</c:v>
                </c:pt>
                <c:pt idx="122">
                  <c:v>47.245317362738987</c:v>
                </c:pt>
                <c:pt idx="123">
                  <c:v>61.298368662346611</c:v>
                </c:pt>
                <c:pt idx="124">
                  <c:v>67.865602356428923</c:v>
                </c:pt>
                <c:pt idx="125">
                  <c:v>81.022527637434493</c:v>
                </c:pt>
                <c:pt idx="126">
                  <c:v>109.51716757479255</c:v>
                </c:pt>
                <c:pt idx="127">
                  <c:v>126.61362493482784</c:v>
                </c:pt>
                <c:pt idx="128">
                  <c:v>146.3613679046569</c:v>
                </c:pt>
                <c:pt idx="129">
                  <c:v>231.88510098178349</c:v>
                </c:pt>
                <c:pt idx="130">
                  <c:v>214.04831250611295</c:v>
                </c:pt>
                <c:pt idx="131">
                  <c:v>220.90443624481347</c:v>
                </c:pt>
                <c:pt idx="132">
                  <c:v>214.54297937682574</c:v>
                </c:pt>
                <c:pt idx="133">
                  <c:v>260.5328578279258</c:v>
                </c:pt>
                <c:pt idx="134">
                  <c:v>249.61109750930058</c:v>
                </c:pt>
                <c:pt idx="135">
                  <c:v>266.79741383664845</c:v>
                </c:pt>
                <c:pt idx="136">
                  <c:v>270.96149177875338</c:v>
                </c:pt>
                <c:pt idx="137">
                  <c:v>310.2731860949728</c:v>
                </c:pt>
                <c:pt idx="138">
                  <c:v>340.0110881847416</c:v>
                </c:pt>
                <c:pt idx="139">
                  <c:v>341.30380902136523</c:v>
                </c:pt>
                <c:pt idx="140">
                  <c:v>345.54786942232226</c:v>
                </c:pt>
                <c:pt idx="141">
                  <c:v>372.94805255146002</c:v>
                </c:pt>
                <c:pt idx="142">
                  <c:v>414.80661773097842</c:v>
                </c:pt>
                <c:pt idx="143">
                  <c:v>539.94083018446111</c:v>
                </c:pt>
                <c:pt idx="144">
                  <c:v>619.21822478891295</c:v>
                </c:pt>
                <c:pt idx="145">
                  <c:v>643.1199809310242</c:v>
                </c:pt>
                <c:pt idx="146">
                  <c:v>643.1199809310242</c:v>
                </c:pt>
                <c:pt idx="147">
                  <c:v>808.72133651605031</c:v>
                </c:pt>
                <c:pt idx="148">
                  <c:v>868.74956688189945</c:v>
                </c:pt>
                <c:pt idx="149">
                  <c:v>883.56944837956598</c:v>
                </c:pt>
                <c:pt idx="150">
                  <c:v>939.75488825334628</c:v>
                </c:pt>
                <c:pt idx="151">
                  <c:v>927.56411092056032</c:v>
                </c:pt>
                <c:pt idx="152">
                  <c:v>980.17205133250923</c:v>
                </c:pt>
                <c:pt idx="153">
                  <c:v>980.17205133250923</c:v>
                </c:pt>
                <c:pt idx="154">
                  <c:v>1065.1466191138613</c:v>
                </c:pt>
                <c:pt idx="155">
                  <c:v>1105.1185729742622</c:v>
                </c:pt>
                <c:pt idx="156">
                  <c:v>1100.920637473045</c:v>
                </c:pt>
                <c:pt idx="157">
                  <c:v>1135.4115378732456</c:v>
                </c:pt>
                <c:pt idx="158">
                  <c:v>1116.2023337905762</c:v>
                </c:pt>
                <c:pt idx="159">
                  <c:v>1150.972258501864</c:v>
                </c:pt>
                <c:pt idx="160">
                  <c:v>1150.972258501864</c:v>
                </c:pt>
                <c:pt idx="161">
                  <c:v>1164.1830870657607</c:v>
                </c:pt>
                <c:pt idx="162">
                  <c:v>1152.6701045298435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81B2-45FB-98F2-B2F8A7B444A0}"/>
            </c:ext>
          </c:extLst>
        </c:ser>
        <c:ser>
          <c:idx val="14"/>
          <c:order val="14"/>
          <c:tx>
            <c:strRef>
              <c:f>'GRÁFICO Pluvial x Deslocamento'!$P$3</c:f>
              <c:strCache>
                <c:ptCount val="1"/>
                <c:pt idx="0">
                  <c:v>Produto de SVN-CV-34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Deslocamento'!$P$4:$P$167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34.512171746485386</c:v>
                </c:pt>
                <c:pt idx="119">
                  <c:v>48.130655754649233</c:v>
                </c:pt>
                <c:pt idx="120">
                  <c:v>19.489741026383069</c:v>
                </c:pt>
                <c:pt idx="121">
                  <c:v>97.630988526004955</c:v>
                </c:pt>
                <c:pt idx="122">
                  <c:v>66.177035016225886</c:v>
                </c:pt>
                <c:pt idx="123">
                  <c:v>67.632240841910516</c:v>
                </c:pt>
                <c:pt idx="124">
                  <c:v>96.737893220697899</c:v>
                </c:pt>
                <c:pt idx="125">
                  <c:v>113.74436248809663</c:v>
                </c:pt>
                <c:pt idx="126">
                  <c:v>149.13584394990417</c:v>
                </c:pt>
                <c:pt idx="127">
                  <c:v>170.94355790619815</c:v>
                </c:pt>
                <c:pt idx="128">
                  <c:v>194.63077851822339</c:v>
                </c:pt>
                <c:pt idx="129">
                  <c:v>282.10997837912674</c:v>
                </c:pt>
                <c:pt idx="130">
                  <c:v>274.08155715473646</c:v>
                </c:pt>
                <c:pt idx="131">
                  <c:v>278.44496756372746</c:v>
                </c:pt>
                <c:pt idx="132">
                  <c:v>288.11074257366084</c:v>
                </c:pt>
                <c:pt idx="133">
                  <c:v>342.18271434581567</c:v>
                </c:pt>
                <c:pt idx="134">
                  <c:v>330.34112665686314</c:v>
                </c:pt>
                <c:pt idx="135">
                  <c:v>361.84551961501234</c:v>
                </c:pt>
                <c:pt idx="136">
                  <c:v>364.08180399301983</c:v>
                </c:pt>
                <c:pt idx="137">
                  <c:v>401.46623769483301</c:v>
                </c:pt>
                <c:pt idx="138">
                  <c:v>431.68466491090061</c:v>
                </c:pt>
                <c:pt idx="139">
                  <c:v>440.49339380785744</c:v>
                </c:pt>
                <c:pt idx="140">
                  <c:v>443.55930827938533</c:v>
                </c:pt>
                <c:pt idx="141">
                  <c:v>474.76504726086387</c:v>
                </c:pt>
                <c:pt idx="142">
                  <c:v>549.76324000212821</c:v>
                </c:pt>
                <c:pt idx="143">
                  <c:v>706.24400871806165</c:v>
                </c:pt>
                <c:pt idx="144">
                  <c:v>800.47268534754426</c:v>
                </c:pt>
                <c:pt idx="145">
                  <c:v>830.84771156242789</c:v>
                </c:pt>
                <c:pt idx="146">
                  <c:v>830.84771156242789</c:v>
                </c:pt>
                <c:pt idx="147">
                  <c:v>1045.3886452893732</c:v>
                </c:pt>
                <c:pt idx="148">
                  <c:v>1116.2900070408105</c:v>
                </c:pt>
                <c:pt idx="149">
                  <c:v>1138.1304231308354</c:v>
                </c:pt>
                <c:pt idx="150">
                  <c:v>1186.3532864198328</c:v>
                </c:pt>
                <c:pt idx="151">
                  <c:v>1191.412963681847</c:v>
                </c:pt>
                <c:pt idx="152">
                  <c:v>1244.4589184255835</c:v>
                </c:pt>
                <c:pt idx="153">
                  <c:v>1244.4589184255835</c:v>
                </c:pt>
                <c:pt idx="154">
                  <c:v>1364.1243783921293</c:v>
                </c:pt>
                <c:pt idx="155">
                  <c:v>1412.5274440334908</c:v>
                </c:pt>
                <c:pt idx="156">
                  <c:v>1412.3007221816736</c:v>
                </c:pt>
                <c:pt idx="157">
                  <c:v>1445.3542991077309</c:v>
                </c:pt>
                <c:pt idx="158">
                  <c:v>1439.6469323794581</c:v>
                </c:pt>
                <c:pt idx="159">
                  <c:v>1469.9941292285982</c:v>
                </c:pt>
                <c:pt idx="160">
                  <c:v>1469.9941292285982</c:v>
                </c:pt>
                <c:pt idx="161">
                  <c:v>1472.2625445738415</c:v>
                </c:pt>
                <c:pt idx="162">
                  <c:v>1470.0829160242822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2-81B2-45FB-98F2-B2F8A7B444A0}"/>
            </c:ext>
          </c:extLst>
        </c:ser>
        <c:ser>
          <c:idx val="15"/>
          <c:order val="15"/>
          <c:tx>
            <c:strRef>
              <c:f>'GRÁFICO Pluvial x Deslocamento'!$Q$3</c:f>
              <c:strCache>
                <c:ptCount val="1"/>
                <c:pt idx="0">
                  <c:v>Produto de SVN-CV-35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Deslocamento'!$Q$4:$Q$167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48.205186500860307</c:v>
                </c:pt>
                <c:pt idx="142">
                  <c:v>24.603251817910671</c:v>
                </c:pt>
                <c:pt idx="143">
                  <c:v>97.867717251545855</c:v>
                </c:pt>
                <c:pt idx="144">
                  <c:v>41.849731608899816</c:v>
                </c:pt>
                <c:pt idx="145">
                  <c:v>30.402796436627767</c:v>
                </c:pt>
                <c:pt idx="146">
                  <c:v>30.402796436627767</c:v>
                </c:pt>
                <c:pt idx="147">
                  <c:v>35.129759339369961</c:v>
                </c:pt>
                <c:pt idx="148">
                  <c:v>40.226483705937696</c:v>
                </c:pt>
                <c:pt idx="149">
                  <c:v>65.671074135946668</c:v>
                </c:pt>
                <c:pt idx="150">
                  <c:v>41.432595821338388</c:v>
                </c:pt>
                <c:pt idx="151">
                  <c:v>120.59925318540859</c:v>
                </c:pt>
                <c:pt idx="152">
                  <c:v>37.148485462483166</c:v>
                </c:pt>
                <c:pt idx="153">
                  <c:v>37.148485462483166</c:v>
                </c:pt>
                <c:pt idx="154">
                  <c:v>93.331666328005596</c:v>
                </c:pt>
                <c:pt idx="155">
                  <c:v>68.86980469609685</c:v>
                </c:pt>
                <c:pt idx="156">
                  <c:v>64.015779412227928</c:v>
                </c:pt>
                <c:pt idx="157">
                  <c:v>47.164923603566798</c:v>
                </c:pt>
                <c:pt idx="158">
                  <c:v>112.97123469555454</c:v>
                </c:pt>
                <c:pt idx="159">
                  <c:v>51.520287052074728</c:v>
                </c:pt>
                <c:pt idx="160">
                  <c:v>51.520287052074728</c:v>
                </c:pt>
                <c:pt idx="161">
                  <c:v>29.062862889450052</c:v>
                </c:pt>
                <c:pt idx="162">
                  <c:v>74.379364677972447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3-81B2-45FB-98F2-B2F8A7B444A0}"/>
            </c:ext>
          </c:extLst>
        </c:ser>
        <c:ser>
          <c:idx val="16"/>
          <c:order val="16"/>
          <c:tx>
            <c:strRef>
              <c:f>'GRÁFICO Pluvial x Deslocamento'!$R$3</c:f>
              <c:strCache>
                <c:ptCount val="1"/>
                <c:pt idx="0">
                  <c:v>Produto de SVN-CV-37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Deslocamento'!$R$4:$R$167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43.95463605633784</c:v>
                </c:pt>
                <c:pt idx="142">
                  <c:v>86.394907315535491</c:v>
                </c:pt>
                <c:pt idx="143">
                  <c:v>228.31173906048278</c:v>
                </c:pt>
                <c:pt idx="144">
                  <c:v>303.19071561484662</c:v>
                </c:pt>
                <c:pt idx="145">
                  <c:v>343.08672372166927</c:v>
                </c:pt>
                <c:pt idx="146">
                  <c:v>343.08672372166927</c:v>
                </c:pt>
                <c:pt idx="147">
                  <c:v>531.80680704578447</c:v>
                </c:pt>
                <c:pt idx="148">
                  <c:v>588.24394607378019</c:v>
                </c:pt>
                <c:pt idx="149">
                  <c:v>631.61368729783044</c:v>
                </c:pt>
                <c:pt idx="150">
                  <c:v>695.85470463033903</c:v>
                </c:pt>
                <c:pt idx="151">
                  <c:v>691.69237385820304</c:v>
                </c:pt>
                <c:pt idx="152">
                  <c:v>768.41486853468768</c:v>
                </c:pt>
                <c:pt idx="153">
                  <c:v>768.41486853468768</c:v>
                </c:pt>
                <c:pt idx="154">
                  <c:v>884.94891382321146</c:v>
                </c:pt>
                <c:pt idx="155">
                  <c:v>893.71818825308071</c:v>
                </c:pt>
                <c:pt idx="156">
                  <c:v>915.45348873840612</c:v>
                </c:pt>
                <c:pt idx="157">
                  <c:v>951.75538875995471</c:v>
                </c:pt>
                <c:pt idx="158">
                  <c:v>940.64212643099597</c:v>
                </c:pt>
                <c:pt idx="159">
                  <c:v>967.33210439007064</c:v>
                </c:pt>
                <c:pt idx="160">
                  <c:v>967.33210439007064</c:v>
                </c:pt>
                <c:pt idx="161">
                  <c:v>1000.2836598268048</c:v>
                </c:pt>
                <c:pt idx="162">
                  <c:v>997.60249101774093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4-81B2-45FB-98F2-B2F8A7B444A0}"/>
            </c:ext>
          </c:extLst>
        </c:ser>
        <c:ser>
          <c:idx val="17"/>
          <c:order val="17"/>
          <c:tx>
            <c:strRef>
              <c:f>'GRÁFICO Pluvial x Deslocamento'!$S$3</c:f>
              <c:strCache>
                <c:ptCount val="1"/>
                <c:pt idx="0">
                  <c:v>Produto de SVN-CV-38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Deslocamento'!$S$4:$S$167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19.576516693737926</c:v>
                </c:pt>
                <c:pt idx="142">
                  <c:v>64.239629560872132</c:v>
                </c:pt>
                <c:pt idx="143">
                  <c:v>146.86868278082821</c:v>
                </c:pt>
                <c:pt idx="144">
                  <c:v>209.15508597790958</c:v>
                </c:pt>
                <c:pt idx="145">
                  <c:v>244.57131883998059</c:v>
                </c:pt>
                <c:pt idx="146">
                  <c:v>244.57131883998059</c:v>
                </c:pt>
                <c:pt idx="147">
                  <c:v>365.21574446057849</c:v>
                </c:pt>
                <c:pt idx="148">
                  <c:v>406.67260788902769</c:v>
                </c:pt>
                <c:pt idx="149">
                  <c:v>449.47869797959987</c:v>
                </c:pt>
                <c:pt idx="150">
                  <c:v>489.16840656608593</c:v>
                </c:pt>
                <c:pt idx="151">
                  <c:v>512.51053635980691</c:v>
                </c:pt>
                <c:pt idx="152">
                  <c:v>550.18532333075586</c:v>
                </c:pt>
                <c:pt idx="153">
                  <c:v>550.18532333075586</c:v>
                </c:pt>
                <c:pt idx="154">
                  <c:v>634.27240987076095</c:v>
                </c:pt>
                <c:pt idx="155">
                  <c:v>634.74498817872188</c:v>
                </c:pt>
                <c:pt idx="156">
                  <c:v>655.13169668871137</c:v>
                </c:pt>
                <c:pt idx="157">
                  <c:v>680.22022902969604</c:v>
                </c:pt>
                <c:pt idx="158">
                  <c:v>725.68128683686302</c:v>
                </c:pt>
                <c:pt idx="159">
                  <c:v>699.66619186797755</c:v>
                </c:pt>
                <c:pt idx="160">
                  <c:v>699.66619186797755</c:v>
                </c:pt>
                <c:pt idx="161">
                  <c:v>742.03796397111341</c:v>
                </c:pt>
                <c:pt idx="162">
                  <c:v>740.06347020950204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5-81B2-45FB-98F2-B2F8A7B444A0}"/>
            </c:ext>
          </c:extLst>
        </c:ser>
        <c:ser>
          <c:idx val="18"/>
          <c:order val="18"/>
          <c:tx>
            <c:strRef>
              <c:f>'GRÁFICO Pluvial x Deslocamento'!$T$3</c:f>
              <c:strCache>
                <c:ptCount val="1"/>
                <c:pt idx="0">
                  <c:v>Produto de SVN-CV-39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Deslocamento'!$T$4:$T$167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36.537788645142228</c:v>
                </c:pt>
                <c:pt idx="142">
                  <c:v>18.32839347310653</c:v>
                </c:pt>
                <c:pt idx="143">
                  <c:v>125.65830618523304</c:v>
                </c:pt>
                <c:pt idx="144">
                  <c:v>43.08108621090431</c:v>
                </c:pt>
                <c:pt idx="145">
                  <c:v>56.427741380593297</c:v>
                </c:pt>
                <c:pt idx="146">
                  <c:v>56.427741380593297</c:v>
                </c:pt>
                <c:pt idx="147">
                  <c:v>61.280013170579494</c:v>
                </c:pt>
                <c:pt idx="148">
                  <c:v>31.455524462097308</c:v>
                </c:pt>
                <c:pt idx="149">
                  <c:v>24.710321780735185</c:v>
                </c:pt>
                <c:pt idx="150">
                  <c:v>31.953873011435324</c:v>
                </c:pt>
                <c:pt idx="151">
                  <c:v>48.554401968747896</c:v>
                </c:pt>
                <c:pt idx="152">
                  <c:v>49.329504299463345</c:v>
                </c:pt>
                <c:pt idx="153">
                  <c:v>49.329504299463345</c:v>
                </c:pt>
                <c:pt idx="154">
                  <c:v>35.362267582173942</c:v>
                </c:pt>
                <c:pt idx="155">
                  <c:v>44.359891827975403</c:v>
                </c:pt>
                <c:pt idx="156">
                  <c:v>25.582806536283076</c:v>
                </c:pt>
                <c:pt idx="157">
                  <c:v>36.75499974603742</c:v>
                </c:pt>
                <c:pt idx="158">
                  <c:v>24.262110628839135</c:v>
                </c:pt>
                <c:pt idx="159">
                  <c:v>20.209156227742962</c:v>
                </c:pt>
                <c:pt idx="160">
                  <c:v>20.209156227742962</c:v>
                </c:pt>
                <c:pt idx="161">
                  <c:v>41.548766377097827</c:v>
                </c:pt>
                <c:pt idx="162">
                  <c:v>25.890538685222722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6-81B2-45FB-98F2-B2F8A7B444A0}"/>
            </c:ext>
          </c:extLst>
        </c:ser>
        <c:ser>
          <c:idx val="19"/>
          <c:order val="19"/>
          <c:tx>
            <c:strRef>
              <c:f>'GRÁFICO Pluvial x Deslocamento'!$U$3</c:f>
              <c:strCache>
                <c:ptCount val="1"/>
                <c:pt idx="0">
                  <c:v>Produto de SVN-CV-40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Deslocamento'!$U$4:$U$167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42.85020439694717</c:v>
                </c:pt>
                <c:pt idx="150">
                  <c:v>69.34565550210057</c:v>
                </c:pt>
                <c:pt idx="151">
                  <c:v>26.139051779246731</c:v>
                </c:pt>
                <c:pt idx="152">
                  <c:v>84.867249077069374</c:v>
                </c:pt>
                <c:pt idx="153">
                  <c:v>84.867249077069374</c:v>
                </c:pt>
                <c:pt idx="154">
                  <c:v>36.723562172361198</c:v>
                </c:pt>
                <c:pt idx="155">
                  <c:v>87.449013839998898</c:v>
                </c:pt>
                <c:pt idx="156">
                  <c:v>85.160142900571572</c:v>
                </c:pt>
                <c:pt idx="157">
                  <c:v>65.978480825294497</c:v>
                </c:pt>
                <c:pt idx="158">
                  <c:v>17.071906739193135</c:v>
                </c:pt>
                <c:pt idx="159">
                  <c:v>39.257737964541619</c:v>
                </c:pt>
                <c:pt idx="160">
                  <c:v>39.257737964541619</c:v>
                </c:pt>
                <c:pt idx="161">
                  <c:v>69.69971328143221</c:v>
                </c:pt>
                <c:pt idx="162">
                  <c:v>51.024013471787818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7-81B2-45FB-98F2-B2F8A7B444A0}"/>
            </c:ext>
          </c:extLst>
        </c:ser>
        <c:ser>
          <c:idx val="20"/>
          <c:order val="20"/>
          <c:tx>
            <c:strRef>
              <c:f>'GRÁFICO Pluvial x Deslocamento'!$V$3</c:f>
              <c:strCache>
                <c:ptCount val="1"/>
                <c:pt idx="0">
                  <c:v>Produto de SVN-CV-41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Deslocamento'!$V$4:$V$167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12.941792856153143</c:v>
                </c:pt>
                <c:pt idx="150">
                  <c:v>44.968211174226774</c:v>
                </c:pt>
                <c:pt idx="151">
                  <c:v>40.359137631403236</c:v>
                </c:pt>
                <c:pt idx="152">
                  <c:v>54.089001419847897</c:v>
                </c:pt>
                <c:pt idx="153">
                  <c:v>54.089001419847897</c:v>
                </c:pt>
                <c:pt idx="154">
                  <c:v>65.429503528118929</c:v>
                </c:pt>
                <c:pt idx="155">
                  <c:v>83.294778379943438</c:v>
                </c:pt>
                <c:pt idx="156">
                  <c:v>53.044887355993708</c:v>
                </c:pt>
                <c:pt idx="157">
                  <c:v>54.881508702772841</c:v>
                </c:pt>
                <c:pt idx="158">
                  <c:v>55.851767791056609</c:v>
                </c:pt>
                <c:pt idx="159">
                  <c:v>19.553260959869842</c:v>
                </c:pt>
                <c:pt idx="160">
                  <c:v>19.553260959869842</c:v>
                </c:pt>
                <c:pt idx="161">
                  <c:v>60.630108229351421</c:v>
                </c:pt>
                <c:pt idx="162">
                  <c:v>40.412993181713745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1B2-45FB-98F2-B2F8A7B444A0}"/>
            </c:ext>
          </c:extLst>
        </c:ser>
        <c:ser>
          <c:idx val="21"/>
          <c:order val="21"/>
          <c:tx>
            <c:strRef>
              <c:f>'GRÁFICO Pluvial x Deslocamento'!$W$3</c:f>
              <c:strCache>
                <c:ptCount val="1"/>
                <c:pt idx="0">
                  <c:v>Produto de SVN-CV-42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'GRÁFICO Pluvial x Deslocamento'!$A$4:$A$167</c:f>
              <c:strCache>
                <c:ptCount val="163"/>
                <c:pt idx="0">
                  <c:v>01/01/2025</c:v>
                </c:pt>
                <c:pt idx="1">
                  <c:v>02/01/2025</c:v>
                </c:pt>
                <c:pt idx="2">
                  <c:v>04/01/2025</c:v>
                </c:pt>
                <c:pt idx="3">
                  <c:v>06/01/2025</c:v>
                </c:pt>
                <c:pt idx="4">
                  <c:v>07/01/2025</c:v>
                </c:pt>
                <c:pt idx="5">
                  <c:v>08/01/2025</c:v>
                </c:pt>
                <c:pt idx="6">
                  <c:v>11/01/2025</c:v>
                </c:pt>
                <c:pt idx="7">
                  <c:v>13/01/2025</c:v>
                </c:pt>
                <c:pt idx="8">
                  <c:v>14/01/2025</c:v>
                </c:pt>
                <c:pt idx="9">
                  <c:v>15/01/2025</c:v>
                </c:pt>
                <c:pt idx="10">
                  <c:v>16/01/2025</c:v>
                </c:pt>
                <c:pt idx="11">
                  <c:v>17/01/2025</c:v>
                </c:pt>
                <c:pt idx="12">
                  <c:v>18/01/2025</c:v>
                </c:pt>
                <c:pt idx="13">
                  <c:v>20/01/2025</c:v>
                </c:pt>
                <c:pt idx="14">
                  <c:v>21/01/2025</c:v>
                </c:pt>
                <c:pt idx="15">
                  <c:v>22/01/2025</c:v>
                </c:pt>
                <c:pt idx="16">
                  <c:v>23/01/2025</c:v>
                </c:pt>
                <c:pt idx="17">
                  <c:v>24/01/2025</c:v>
                </c:pt>
                <c:pt idx="18">
                  <c:v>25/01/2025</c:v>
                </c:pt>
                <c:pt idx="19">
                  <c:v>27/01/2025</c:v>
                </c:pt>
                <c:pt idx="20">
                  <c:v>29/01/2025</c:v>
                </c:pt>
                <c:pt idx="21">
                  <c:v>30/01/2025</c:v>
                </c:pt>
                <c:pt idx="22">
                  <c:v>31/01/2025</c:v>
                </c:pt>
                <c:pt idx="23">
                  <c:v>03/02/2025</c:v>
                </c:pt>
                <c:pt idx="24">
                  <c:v>04/02/2025</c:v>
                </c:pt>
                <c:pt idx="25">
                  <c:v>05/02/2025</c:v>
                </c:pt>
                <c:pt idx="26">
                  <c:v>06/02/2025</c:v>
                </c:pt>
                <c:pt idx="27">
                  <c:v>07/02/2025</c:v>
                </c:pt>
                <c:pt idx="28">
                  <c:v>08/02/2025</c:v>
                </c:pt>
                <c:pt idx="29">
                  <c:v>10/02/2025</c:v>
                </c:pt>
                <c:pt idx="30">
                  <c:v>11/02/2025</c:v>
                </c:pt>
                <c:pt idx="31">
                  <c:v>12/02/2025</c:v>
                </c:pt>
                <c:pt idx="32">
                  <c:v>13/02/2025</c:v>
                </c:pt>
                <c:pt idx="33">
                  <c:v>14/02/2025</c:v>
                </c:pt>
                <c:pt idx="34">
                  <c:v>15/02/2025</c:v>
                </c:pt>
                <c:pt idx="35">
                  <c:v>16/02/2025</c:v>
                </c:pt>
                <c:pt idx="36">
                  <c:v>17/02/2025</c:v>
                </c:pt>
                <c:pt idx="37">
                  <c:v>18/02/2025</c:v>
                </c:pt>
                <c:pt idx="38">
                  <c:v>19/02/2025</c:v>
                </c:pt>
                <c:pt idx="39">
                  <c:v>20/02/2025</c:v>
                </c:pt>
                <c:pt idx="40">
                  <c:v>21/02/2025</c:v>
                </c:pt>
                <c:pt idx="41">
                  <c:v>24/02/2025</c:v>
                </c:pt>
                <c:pt idx="42">
                  <c:v>25/02/2025</c:v>
                </c:pt>
                <c:pt idx="43">
                  <c:v>26/02/2025</c:v>
                </c:pt>
                <c:pt idx="44">
                  <c:v>27/02/2025</c:v>
                </c:pt>
                <c:pt idx="45">
                  <c:v>28/02/2025</c:v>
                </c:pt>
                <c:pt idx="46">
                  <c:v>01/03/2025</c:v>
                </c:pt>
                <c:pt idx="47">
                  <c:v>02/03/2025</c:v>
                </c:pt>
                <c:pt idx="48">
                  <c:v>03/03/2025</c:v>
                </c:pt>
                <c:pt idx="49">
                  <c:v>04/03/2025</c:v>
                </c:pt>
                <c:pt idx="50">
                  <c:v>05/03/2025</c:v>
                </c:pt>
                <c:pt idx="51">
                  <c:v>06/03/2025</c:v>
                </c:pt>
                <c:pt idx="52">
                  <c:v>08/03/2025</c:v>
                </c:pt>
                <c:pt idx="53">
                  <c:v>09/03/2025</c:v>
                </c:pt>
                <c:pt idx="54">
                  <c:v>10/03/2025</c:v>
                </c:pt>
                <c:pt idx="55">
                  <c:v>11/03/2025</c:v>
                </c:pt>
                <c:pt idx="56">
                  <c:v>13/03/2025</c:v>
                </c:pt>
                <c:pt idx="57">
                  <c:v>14/03/2025</c:v>
                </c:pt>
                <c:pt idx="58">
                  <c:v>15/03/2025</c:v>
                </c:pt>
                <c:pt idx="59">
                  <c:v>17/03/2025</c:v>
                </c:pt>
                <c:pt idx="60">
                  <c:v>18/03/2025</c:v>
                </c:pt>
                <c:pt idx="61">
                  <c:v>19/03/2025</c:v>
                </c:pt>
                <c:pt idx="62">
                  <c:v>20/03/2025</c:v>
                </c:pt>
                <c:pt idx="63">
                  <c:v>21/03/2025</c:v>
                </c:pt>
                <c:pt idx="64">
                  <c:v>22/03/2025</c:v>
                </c:pt>
                <c:pt idx="65">
                  <c:v>24/03/2025</c:v>
                </c:pt>
                <c:pt idx="66">
                  <c:v>25/03/2025</c:v>
                </c:pt>
                <c:pt idx="67">
                  <c:v>26/03/2025</c:v>
                </c:pt>
                <c:pt idx="68">
                  <c:v>27/03/2025</c:v>
                </c:pt>
                <c:pt idx="69">
                  <c:v>28/03/2025</c:v>
                </c:pt>
                <c:pt idx="70">
                  <c:v>29/03/2025</c:v>
                </c:pt>
                <c:pt idx="71">
                  <c:v>31/03/2025</c:v>
                </c:pt>
                <c:pt idx="72">
                  <c:v>01/04/2025</c:v>
                </c:pt>
                <c:pt idx="73">
                  <c:v>02/04/2025</c:v>
                </c:pt>
                <c:pt idx="74">
                  <c:v>03/04/2025</c:v>
                </c:pt>
                <c:pt idx="75">
                  <c:v>04/04/2025</c:v>
                </c:pt>
                <c:pt idx="76">
                  <c:v>05/04/2025</c:v>
                </c:pt>
                <c:pt idx="77">
                  <c:v>07/04/2025</c:v>
                </c:pt>
                <c:pt idx="78">
                  <c:v>08/04/2025</c:v>
                </c:pt>
                <c:pt idx="79">
                  <c:v>09/04/2025</c:v>
                </c:pt>
                <c:pt idx="80">
                  <c:v>10/04/2025</c:v>
                </c:pt>
                <c:pt idx="81">
                  <c:v>11/04/2025</c:v>
                </c:pt>
                <c:pt idx="82">
                  <c:v>13/04/2025</c:v>
                </c:pt>
                <c:pt idx="83">
                  <c:v>14/04/2025</c:v>
                </c:pt>
                <c:pt idx="84">
                  <c:v>15/04/2025</c:v>
                </c:pt>
                <c:pt idx="85">
                  <c:v>16/04/2025</c:v>
                </c:pt>
                <c:pt idx="86">
                  <c:v>17/04/2025</c:v>
                </c:pt>
                <c:pt idx="87">
                  <c:v>19/04/2025</c:v>
                </c:pt>
                <c:pt idx="88">
                  <c:v>21/04/2025</c:v>
                </c:pt>
                <c:pt idx="89">
                  <c:v>22/04/2025</c:v>
                </c:pt>
                <c:pt idx="90">
                  <c:v>23/04/2025</c:v>
                </c:pt>
                <c:pt idx="91">
                  <c:v>24/04/2025</c:v>
                </c:pt>
                <c:pt idx="92">
                  <c:v>26/04/2025</c:v>
                </c:pt>
                <c:pt idx="93">
                  <c:v>27/04/2025</c:v>
                </c:pt>
                <c:pt idx="94">
                  <c:v>28/04/2025</c:v>
                </c:pt>
                <c:pt idx="95">
                  <c:v>29/04/2025</c:v>
                </c:pt>
                <c:pt idx="96">
                  <c:v>30/04/2025</c:v>
                </c:pt>
                <c:pt idx="97">
                  <c:v>02/05/2025</c:v>
                </c:pt>
                <c:pt idx="98">
                  <c:v>03/05/2025</c:v>
                </c:pt>
                <c:pt idx="99">
                  <c:v>05/05/2025</c:v>
                </c:pt>
                <c:pt idx="100">
                  <c:v>06/05/2025</c:v>
                </c:pt>
                <c:pt idx="101">
                  <c:v>08/05/2025</c:v>
                </c:pt>
                <c:pt idx="102">
                  <c:v>09/05/2025</c:v>
                </c:pt>
                <c:pt idx="103">
                  <c:v>10/05/2025</c:v>
                </c:pt>
                <c:pt idx="104">
                  <c:v>11/05/2025</c:v>
                </c:pt>
                <c:pt idx="105">
                  <c:v>12/05/2025</c:v>
                </c:pt>
                <c:pt idx="106">
                  <c:v>13/05/2025</c:v>
                </c:pt>
                <c:pt idx="107">
                  <c:v>14/05/2025</c:v>
                </c:pt>
                <c:pt idx="108">
                  <c:v>15/05/2025</c:v>
                </c:pt>
                <c:pt idx="109">
                  <c:v>16/05/2025</c:v>
                </c:pt>
                <c:pt idx="110">
                  <c:v>17/05/2025</c:v>
                </c:pt>
                <c:pt idx="111">
                  <c:v>18/05/2025</c:v>
                </c:pt>
                <c:pt idx="112">
                  <c:v>19/05/2025</c:v>
                </c:pt>
                <c:pt idx="113">
                  <c:v>20/05/2025</c:v>
                </c:pt>
                <c:pt idx="114">
                  <c:v>21/05/2025</c:v>
                </c:pt>
                <c:pt idx="115">
                  <c:v>22/05/2025</c:v>
                </c:pt>
                <c:pt idx="116">
                  <c:v>23/05/2025</c:v>
                </c:pt>
                <c:pt idx="117">
                  <c:v>24/05/2025</c:v>
                </c:pt>
                <c:pt idx="118">
                  <c:v>25/05/2025</c:v>
                </c:pt>
                <c:pt idx="119">
                  <c:v>26/05/2025</c:v>
                </c:pt>
                <c:pt idx="120">
                  <c:v>27/05/2025</c:v>
                </c:pt>
                <c:pt idx="121">
                  <c:v>28/05/2025</c:v>
                </c:pt>
                <c:pt idx="122">
                  <c:v>29/05/2025</c:v>
                </c:pt>
                <c:pt idx="123">
                  <c:v>30/05/2025</c:v>
                </c:pt>
                <c:pt idx="124">
                  <c:v>31/05/2025</c:v>
                </c:pt>
                <c:pt idx="125">
                  <c:v>01/06/2025</c:v>
                </c:pt>
                <c:pt idx="126">
                  <c:v>02/06/2025</c:v>
                </c:pt>
                <c:pt idx="127">
                  <c:v>03/06/2025</c:v>
                </c:pt>
                <c:pt idx="128">
                  <c:v>04/06/2025</c:v>
                </c:pt>
                <c:pt idx="129">
                  <c:v>05/06/2025</c:v>
                </c:pt>
                <c:pt idx="130">
                  <c:v>06/06/2025</c:v>
                </c:pt>
                <c:pt idx="131">
                  <c:v>07/06/2025</c:v>
                </c:pt>
                <c:pt idx="132">
                  <c:v>08/06/2025</c:v>
                </c:pt>
                <c:pt idx="133">
                  <c:v>09/06/2025</c:v>
                </c:pt>
                <c:pt idx="134">
                  <c:v>10/06/2025</c:v>
                </c:pt>
                <c:pt idx="135">
                  <c:v>11/06/2025</c:v>
                </c:pt>
                <c:pt idx="136">
                  <c:v>12/06/2025</c:v>
                </c:pt>
                <c:pt idx="137">
                  <c:v>13/06/2025</c:v>
                </c:pt>
                <c:pt idx="138">
                  <c:v>14/06/2025</c:v>
                </c:pt>
                <c:pt idx="139">
                  <c:v>15/06/2025</c:v>
                </c:pt>
                <c:pt idx="140">
                  <c:v>16/06/2025</c:v>
                </c:pt>
                <c:pt idx="141">
                  <c:v>17/06/2025</c:v>
                </c:pt>
                <c:pt idx="142">
                  <c:v>18/06/2025</c:v>
                </c:pt>
                <c:pt idx="143">
                  <c:v>19/06/2025</c:v>
                </c:pt>
                <c:pt idx="144">
                  <c:v>20/06/2025</c:v>
                </c:pt>
                <c:pt idx="145">
                  <c:v>21/06/2025</c:v>
                </c:pt>
                <c:pt idx="146">
                  <c:v>22/06/2025</c:v>
                </c:pt>
                <c:pt idx="147">
                  <c:v>23/06/2025</c:v>
                </c:pt>
                <c:pt idx="148">
                  <c:v>24/06/2025</c:v>
                </c:pt>
                <c:pt idx="149">
                  <c:v>25/06/2025</c:v>
                </c:pt>
                <c:pt idx="150">
                  <c:v>26/06/2025</c:v>
                </c:pt>
                <c:pt idx="151">
                  <c:v>27/06/2025</c:v>
                </c:pt>
                <c:pt idx="152">
                  <c:v>28/06/2025</c:v>
                </c:pt>
                <c:pt idx="153">
                  <c:v>29/06/2025</c:v>
                </c:pt>
                <c:pt idx="154">
                  <c:v>30/06/2025</c:v>
                </c:pt>
                <c:pt idx="155">
                  <c:v>01/07/2025</c:v>
                </c:pt>
                <c:pt idx="156">
                  <c:v>02/07/2025</c:v>
                </c:pt>
                <c:pt idx="157">
                  <c:v>03/07/2025</c:v>
                </c:pt>
                <c:pt idx="158">
                  <c:v>04/07/2025</c:v>
                </c:pt>
                <c:pt idx="159">
                  <c:v>05/07/2025</c:v>
                </c:pt>
                <c:pt idx="160">
                  <c:v>06/07/2025</c:v>
                </c:pt>
                <c:pt idx="161">
                  <c:v>07/07/2025</c:v>
                </c:pt>
                <c:pt idx="162">
                  <c:v>08/07/2025</c:v>
                </c:pt>
              </c:strCache>
            </c:strRef>
          </c:cat>
          <c:val>
            <c:numRef>
              <c:f>'GRÁFICO Pluvial x Deslocamento'!$W$4:$W$167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33.577075916775094</c:v>
                </c:pt>
                <c:pt idx="150">
                  <c:v>48.43810508495357</c:v>
                </c:pt>
                <c:pt idx="151">
                  <c:v>47.641263550637539</c:v>
                </c:pt>
                <c:pt idx="152">
                  <c:v>63.251640797011376</c:v>
                </c:pt>
                <c:pt idx="153">
                  <c:v>63.251640797011376</c:v>
                </c:pt>
                <c:pt idx="154">
                  <c:v>13.32291194891196</c:v>
                </c:pt>
                <c:pt idx="155">
                  <c:v>59.736923687253601</c:v>
                </c:pt>
                <c:pt idx="156">
                  <c:v>30.814282429386207</c:v>
                </c:pt>
                <c:pt idx="157">
                  <c:v>55.654110494147993</c:v>
                </c:pt>
                <c:pt idx="158">
                  <c:v>37.504265833998346</c:v>
                </c:pt>
                <c:pt idx="159">
                  <c:v>27.251055364866858</c:v>
                </c:pt>
                <c:pt idx="160">
                  <c:v>27.251055364866858</c:v>
                </c:pt>
                <c:pt idx="161">
                  <c:v>66.016362247327464</c:v>
                </c:pt>
                <c:pt idx="162">
                  <c:v>7.6974022420826698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9-81B2-45FB-98F2-B2F8A7B444A0}"/>
            </c:ext>
          </c:extLst>
        </c:ser>
        <c:marker val="1"/>
        <c:axId val="506299520"/>
        <c:axId val="506285056"/>
      </c:lineChart>
      <c:catAx>
        <c:axId val="50625267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283136"/>
        <c:crosses val="autoZero"/>
        <c:auto val="1"/>
        <c:lblAlgn val="ctr"/>
        <c:lblOffset val="100"/>
      </c:catAx>
      <c:valAx>
        <c:axId val="5062831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Pluvial (mm)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252672"/>
        <c:crosses val="autoZero"/>
        <c:crossBetween val="between"/>
      </c:valAx>
      <c:valAx>
        <c:axId val="506285056"/>
        <c:scaling>
          <c:orientation val="minMax"/>
        </c:scaling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Deslocamento (mm)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299520"/>
        <c:crosses val="max"/>
        <c:crossBetween val="between"/>
      </c:valAx>
      <c:catAx>
        <c:axId val="506299520"/>
        <c:scaling>
          <c:orientation val="minMax"/>
        </c:scaling>
        <c:delete val="1"/>
        <c:axPos val="b"/>
        <c:numFmt formatCode="General" sourceLinked="1"/>
        <c:tickLblPos val="none"/>
        <c:crossAx val="506285056"/>
        <c:crosses val="autoZero"/>
        <c:auto val="1"/>
        <c:lblAlgn val="ctr"/>
        <c:lblOffset val="10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289991655833721"/>
          <c:y val="0.1064064042844952"/>
          <c:w val="8.1850739609673595E-2"/>
          <c:h val="0.70174091992554344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691" footer="0.3149606200000069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8.xml"/><Relationship Id="rId4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2.xml"/><Relationship Id="rId4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6.xml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0.xml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4.xml"/><Relationship Id="rId4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8.xml"/><Relationship Id="rId4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2.xml"/><Relationship Id="rId4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6.xml"/><Relationship Id="rId4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0.xml"/><Relationship Id="rId4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4.xml"/><Relationship Id="rId4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5" Type="http://schemas.openxmlformats.org/officeDocument/2006/relationships/chart" Target="../charts/chart48.xml"/><Relationship Id="rId4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5" Type="http://schemas.openxmlformats.org/officeDocument/2006/relationships/chart" Target="../charts/chart52.xml"/><Relationship Id="rId4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5" Type="http://schemas.openxmlformats.org/officeDocument/2006/relationships/chart" Target="../charts/chart56.xml"/><Relationship Id="rId4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5" Type="http://schemas.openxmlformats.org/officeDocument/2006/relationships/chart" Target="../charts/chart60.xml"/><Relationship Id="rId4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4.xml"/><Relationship Id="rId4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5" Type="http://schemas.openxmlformats.org/officeDocument/2006/relationships/chart" Target="../charts/chart68.xml"/><Relationship Id="rId4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5" Type="http://schemas.openxmlformats.org/officeDocument/2006/relationships/chart" Target="../charts/chart72.xml"/><Relationship Id="rId4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5" Type="http://schemas.openxmlformats.org/officeDocument/2006/relationships/chart" Target="../charts/chart76.xml"/><Relationship Id="rId4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5" Type="http://schemas.openxmlformats.org/officeDocument/2006/relationships/chart" Target="../charts/chart80.xml"/><Relationship Id="rId4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4.xml"/><Relationship Id="rId4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5" Type="http://schemas.openxmlformats.org/officeDocument/2006/relationships/chart" Target="../charts/chart88.xml"/><Relationship Id="rId4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chart" Target="../charts/chart92.xml"/><Relationship Id="rId4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5" Type="http://schemas.openxmlformats.org/officeDocument/2006/relationships/chart" Target="../charts/chart96.xml"/><Relationship Id="rId4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5" Type="http://schemas.openxmlformats.org/officeDocument/2006/relationships/chart" Target="../charts/chart100.xml"/><Relationship Id="rId4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5" Type="http://schemas.openxmlformats.org/officeDocument/2006/relationships/chart" Target="../charts/chart104.xml"/><Relationship Id="rId4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7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5" Type="http://schemas.openxmlformats.org/officeDocument/2006/relationships/chart" Target="../charts/chart108.xml"/><Relationship Id="rId4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5" Type="http://schemas.openxmlformats.org/officeDocument/2006/relationships/chart" Target="../charts/chart112.xml"/><Relationship Id="rId4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5" Type="http://schemas.openxmlformats.org/officeDocument/2006/relationships/chart" Target="../charts/chart116.xml"/><Relationship Id="rId4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180975</xdr:colOff>
      <xdr:row>65</xdr:row>
      <xdr:rowOff>110048</xdr:rowOff>
    </xdr:from>
    <xdr:to>
      <xdr:col>31</xdr:col>
      <xdr:colOff>185184</xdr:colOff>
      <xdr:row>93</xdr:row>
      <xdr:rowOff>91442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161925</xdr:colOff>
      <xdr:row>9</xdr:row>
      <xdr:rowOff>110489</xdr:rowOff>
    </xdr:from>
    <xdr:to>
      <xdr:col>30</xdr:col>
      <xdr:colOff>535305</xdr:colOff>
      <xdr:row>36</xdr:row>
      <xdr:rowOff>6158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171450</xdr:colOff>
      <xdr:row>36</xdr:row>
      <xdr:rowOff>79789</xdr:rowOff>
    </xdr:from>
    <xdr:to>
      <xdr:col>31</xdr:col>
      <xdr:colOff>309009</xdr:colOff>
      <xdr:row>65</xdr:row>
      <xdr:rowOff>61183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0</xdr:col>
      <xdr:colOff>1377315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171449</xdr:colOff>
      <xdr:row>93</xdr:row>
      <xdr:rowOff>150495</xdr:rowOff>
    </xdr:from>
    <xdr:to>
      <xdr:col>33</xdr:col>
      <xdr:colOff>38099</xdr:colOff>
      <xdr:row>120</xdr:row>
      <xdr:rowOff>44259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333375</xdr:colOff>
      <xdr:row>51</xdr:row>
      <xdr:rowOff>9525</xdr:rowOff>
    </xdr:from>
    <xdr:to>
      <xdr:col>30</xdr:col>
      <xdr:colOff>337584</xdr:colOff>
      <xdr:row>78</xdr:row>
      <xdr:rowOff>34292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247650</xdr:colOff>
      <xdr:row>9</xdr:row>
      <xdr:rowOff>62864</xdr:rowOff>
    </xdr:from>
    <xdr:to>
      <xdr:col>30</xdr:col>
      <xdr:colOff>11430</xdr:colOff>
      <xdr:row>35</xdr:row>
      <xdr:rowOff>158558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247650</xdr:colOff>
      <xdr:row>36</xdr:row>
      <xdr:rowOff>3589</xdr:rowOff>
    </xdr:from>
    <xdr:to>
      <xdr:col>30</xdr:col>
      <xdr:colOff>385209</xdr:colOff>
      <xdr:row>50</xdr:row>
      <xdr:rowOff>152400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106680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362075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371475</xdr:colOff>
      <xdr:row>78</xdr:row>
      <xdr:rowOff>83820</xdr:rowOff>
    </xdr:from>
    <xdr:to>
      <xdr:col>33</xdr:col>
      <xdr:colOff>85725</xdr:colOff>
      <xdr:row>104</xdr:row>
      <xdr:rowOff>177609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133350</xdr:colOff>
      <xdr:row>64</xdr:row>
      <xdr:rowOff>71948</xdr:rowOff>
    </xdr:from>
    <xdr:to>
      <xdr:col>30</xdr:col>
      <xdr:colOff>137559</xdr:colOff>
      <xdr:row>92</xdr:row>
      <xdr:rowOff>53342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123825</xdr:colOff>
      <xdr:row>9</xdr:row>
      <xdr:rowOff>72389</xdr:rowOff>
    </xdr:from>
    <xdr:to>
      <xdr:col>30</xdr:col>
      <xdr:colOff>1905</xdr:colOff>
      <xdr:row>34</xdr:row>
      <xdr:rowOff>168083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123825</xdr:colOff>
      <xdr:row>35</xdr:row>
      <xdr:rowOff>41689</xdr:rowOff>
    </xdr:from>
    <xdr:to>
      <xdr:col>30</xdr:col>
      <xdr:colOff>261384</xdr:colOff>
      <xdr:row>64</xdr:row>
      <xdr:rowOff>23083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0</xdr:rowOff>
    </xdr:from>
    <xdr:to>
      <xdr:col>1</xdr:col>
      <xdr:colOff>340995</xdr:colOff>
      <xdr:row>2</xdr:row>
      <xdr:rowOff>40005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0"/>
          <a:ext cx="1274445" cy="421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152400</xdr:colOff>
      <xdr:row>92</xdr:row>
      <xdr:rowOff>102870</xdr:rowOff>
    </xdr:from>
    <xdr:to>
      <xdr:col>33</xdr:col>
      <xdr:colOff>0</xdr:colOff>
      <xdr:row>118</xdr:row>
      <xdr:rowOff>196659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152400</xdr:colOff>
      <xdr:row>64</xdr:row>
      <xdr:rowOff>24323</xdr:rowOff>
    </xdr:from>
    <xdr:to>
      <xdr:col>30</xdr:col>
      <xdr:colOff>156609</xdr:colOff>
      <xdr:row>92</xdr:row>
      <xdr:rowOff>5717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142875</xdr:colOff>
      <xdr:row>9</xdr:row>
      <xdr:rowOff>62864</xdr:rowOff>
    </xdr:from>
    <xdr:to>
      <xdr:col>29</xdr:col>
      <xdr:colOff>516255</xdr:colOff>
      <xdr:row>35</xdr:row>
      <xdr:rowOff>158558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152400</xdr:colOff>
      <xdr:row>35</xdr:row>
      <xdr:rowOff>194089</xdr:rowOff>
    </xdr:from>
    <xdr:to>
      <xdr:col>30</xdr:col>
      <xdr:colOff>289959</xdr:colOff>
      <xdr:row>63</xdr:row>
      <xdr:rowOff>175483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106680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362075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161925</xdr:colOff>
      <xdr:row>92</xdr:row>
      <xdr:rowOff>64770</xdr:rowOff>
    </xdr:from>
    <xdr:to>
      <xdr:col>33</xdr:col>
      <xdr:colOff>66675</xdr:colOff>
      <xdr:row>118</xdr:row>
      <xdr:rowOff>158559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190500</xdr:colOff>
      <xdr:row>64</xdr:row>
      <xdr:rowOff>43373</xdr:rowOff>
    </xdr:from>
    <xdr:to>
      <xdr:col>30</xdr:col>
      <xdr:colOff>194709</xdr:colOff>
      <xdr:row>91</xdr:row>
      <xdr:rowOff>24767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190500</xdr:colOff>
      <xdr:row>9</xdr:row>
      <xdr:rowOff>62864</xdr:rowOff>
    </xdr:from>
    <xdr:to>
      <xdr:col>29</xdr:col>
      <xdr:colOff>563880</xdr:colOff>
      <xdr:row>34</xdr:row>
      <xdr:rowOff>158558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190500</xdr:colOff>
      <xdr:row>35</xdr:row>
      <xdr:rowOff>13114</xdr:rowOff>
    </xdr:from>
    <xdr:to>
      <xdr:col>30</xdr:col>
      <xdr:colOff>328059</xdr:colOff>
      <xdr:row>63</xdr:row>
      <xdr:rowOff>194533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200025</xdr:colOff>
      <xdr:row>91</xdr:row>
      <xdr:rowOff>74295</xdr:rowOff>
    </xdr:from>
    <xdr:to>
      <xdr:col>33</xdr:col>
      <xdr:colOff>66675</xdr:colOff>
      <xdr:row>117</xdr:row>
      <xdr:rowOff>168084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62</xdr:row>
      <xdr:rowOff>129098</xdr:rowOff>
    </xdr:from>
    <xdr:to>
      <xdr:col>30</xdr:col>
      <xdr:colOff>394734</xdr:colOff>
      <xdr:row>90</xdr:row>
      <xdr:rowOff>110492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F2FDA08-2F62-4875-AD2D-FBFA30C7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352425</xdr:colOff>
      <xdr:row>9</xdr:row>
      <xdr:rowOff>62864</xdr:rowOff>
    </xdr:from>
    <xdr:to>
      <xdr:col>30</xdr:col>
      <xdr:colOff>116205</xdr:colOff>
      <xdr:row>34</xdr:row>
      <xdr:rowOff>158558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A3A76346-FAC5-4506-B68C-75A143B5D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361950</xdr:colOff>
      <xdr:row>35</xdr:row>
      <xdr:rowOff>9525</xdr:rowOff>
    </xdr:from>
    <xdr:to>
      <xdr:col>30</xdr:col>
      <xdr:colOff>51834</xdr:colOff>
      <xdr:row>62</xdr:row>
      <xdr:rowOff>70708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95A30327-9F70-4B41-A813-D44613380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DA2C5554-AE1D-4E8F-8E87-8F9FB6D88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9525</xdr:colOff>
      <xdr:row>90</xdr:row>
      <xdr:rowOff>150495</xdr:rowOff>
    </xdr:from>
    <xdr:to>
      <xdr:col>32</xdr:col>
      <xdr:colOff>590550</xdr:colOff>
      <xdr:row>117</xdr:row>
      <xdr:rowOff>44259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4819B1C1-6BCE-48C6-8DE2-D8D7F882A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285750</xdr:colOff>
      <xdr:row>63</xdr:row>
      <xdr:rowOff>43373</xdr:rowOff>
    </xdr:from>
    <xdr:to>
      <xdr:col>30</xdr:col>
      <xdr:colOff>289959</xdr:colOff>
      <xdr:row>91</xdr:row>
      <xdr:rowOff>24767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2AD2A93A-5511-4DDF-9A25-1F736D74C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276225</xdr:colOff>
      <xdr:row>9</xdr:row>
      <xdr:rowOff>53339</xdr:rowOff>
    </xdr:from>
    <xdr:to>
      <xdr:col>30</xdr:col>
      <xdr:colOff>40005</xdr:colOff>
      <xdr:row>34</xdr:row>
      <xdr:rowOff>149033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FF042D05-289C-4914-B783-7F7434309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35</xdr:row>
      <xdr:rowOff>22639</xdr:rowOff>
    </xdr:from>
    <xdr:to>
      <xdr:col>30</xdr:col>
      <xdr:colOff>404259</xdr:colOff>
      <xdr:row>63</xdr:row>
      <xdr:rowOff>4033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5AB82CD9-39DB-41CF-9F83-47B61F2A6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B4C375EB-9EF4-484D-96A3-B0EEA8063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257175</xdr:colOff>
      <xdr:row>91</xdr:row>
      <xdr:rowOff>93345</xdr:rowOff>
    </xdr:from>
    <xdr:to>
      <xdr:col>33</xdr:col>
      <xdr:colOff>9525</xdr:colOff>
      <xdr:row>117</xdr:row>
      <xdr:rowOff>187134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E546D5BC-C71D-40BF-8087-F407674C7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63</xdr:row>
      <xdr:rowOff>110048</xdr:rowOff>
    </xdr:from>
    <xdr:to>
      <xdr:col>33</xdr:col>
      <xdr:colOff>28575</xdr:colOff>
      <xdr:row>91</xdr:row>
      <xdr:rowOff>91442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EBF80132-44A3-4FF0-810F-07D0093BB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352425</xdr:colOff>
      <xdr:row>9</xdr:row>
      <xdr:rowOff>91439</xdr:rowOff>
    </xdr:from>
    <xdr:to>
      <xdr:col>30</xdr:col>
      <xdr:colOff>116205</xdr:colOff>
      <xdr:row>34</xdr:row>
      <xdr:rowOff>187133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F45D3608-717C-491A-B0F8-1164A4637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371475</xdr:colOff>
      <xdr:row>35</xdr:row>
      <xdr:rowOff>0</xdr:rowOff>
    </xdr:from>
    <xdr:to>
      <xdr:col>30</xdr:col>
      <xdr:colOff>509034</xdr:colOff>
      <xdr:row>63</xdr:row>
      <xdr:rowOff>70708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D26A494-4B09-4EA0-94E1-815B012B0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6F02426A-83DB-4049-8EA8-BC863D18A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91</xdr:row>
      <xdr:rowOff>169545</xdr:rowOff>
    </xdr:from>
    <xdr:to>
      <xdr:col>35</xdr:col>
      <xdr:colOff>590550</xdr:colOff>
      <xdr:row>118</xdr:row>
      <xdr:rowOff>63309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899F0DAF-EE74-43D9-A6D3-96E8E8796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92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867CF7A9-2CEC-4F4F-AFDF-6B827E24A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46CAACB7-729A-456A-B264-114A453C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B2253A48-B7BE-4FE4-933C-6160A9B5F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1F1E62B9-242F-4EC3-942C-A0728ED2D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92</xdr:row>
      <xdr:rowOff>55245</xdr:rowOff>
    </xdr:from>
    <xdr:to>
      <xdr:col>33</xdr:col>
      <xdr:colOff>600075</xdr:colOff>
      <xdr:row>118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AB5A46C1-F685-43EE-A233-D9A51DBB9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A75F9B8D-572E-4D7B-8491-DF955C3B1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7FBEAE83-FFB8-428E-97B3-2C408C3E3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AB650053-01DD-4080-AB1C-DF9A888FB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281C4113-AB11-4004-A871-4F7C8462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C3F8B0F2-E32B-402D-B0F9-7B5135E02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A71E4B42-FA48-4348-A194-B8A757258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217C1177-5479-4848-B9F6-167A0F927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E6672A4A-5CD7-4ABF-B74F-3A00BF81D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497731F9-F2D3-4BBF-8BED-F2F33CA90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DA83D775-6181-4BF9-8330-531D3AB09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9DA2A1C2-E28F-45E4-9B82-0C4FE1323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C8E38B6F-88C3-48D8-BCF2-9F587C33B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F8186B04-279C-44B7-AB0F-48771C31F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A42DB5E4-2B82-4CF4-85D3-A983D275C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58DA01CE-9239-45C2-B76F-F679AB9FA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62</xdr:row>
      <xdr:rowOff>33848</xdr:rowOff>
    </xdr:from>
    <xdr:to>
      <xdr:col>30</xdr:col>
      <xdr:colOff>232809</xdr:colOff>
      <xdr:row>90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D7BDFFC0-E487-4783-8B5C-4A02BFA17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33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3F77A035-9FC5-4BC3-8DBE-166B35446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33</xdr:row>
      <xdr:rowOff>184564</xdr:rowOff>
    </xdr:from>
    <xdr:to>
      <xdr:col>30</xdr:col>
      <xdr:colOff>347109</xdr:colOff>
      <xdr:row>61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94041EDC-F6FA-4F47-B51D-B9FB26D42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DC802FBE-419B-4BED-86A1-FACA777C0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90</xdr:row>
      <xdr:rowOff>55245</xdr:rowOff>
    </xdr:from>
    <xdr:to>
      <xdr:col>33</xdr:col>
      <xdr:colOff>600075</xdr:colOff>
      <xdr:row>116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440210D3-0E89-4ACF-BBAB-A4EEF6A44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7B344386-90D9-497C-BD65-04EAD9B77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94380A31-227D-4081-8DFA-9B7191D2A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F1F7A19A-B56E-40FC-9909-4B935BD62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5C2D0D93-4659-485A-8752-98710F1D3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FD801567-9532-43D8-8912-2A8CCAD67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62</xdr:row>
      <xdr:rowOff>33848</xdr:rowOff>
    </xdr:from>
    <xdr:to>
      <xdr:col>30</xdr:col>
      <xdr:colOff>232809</xdr:colOff>
      <xdr:row>90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616B9FA2-F61D-45AE-9093-0F9F6C20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33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44498B2F-056C-4909-B6FA-F4D1DE796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33</xdr:row>
      <xdr:rowOff>184564</xdr:rowOff>
    </xdr:from>
    <xdr:to>
      <xdr:col>30</xdr:col>
      <xdr:colOff>347109</xdr:colOff>
      <xdr:row>61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DDD83458-C164-4CF1-89B1-804BCBA11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C5F5D92C-271A-428E-8B4E-F82370B16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90</xdr:row>
      <xdr:rowOff>55245</xdr:rowOff>
    </xdr:from>
    <xdr:to>
      <xdr:col>33</xdr:col>
      <xdr:colOff>600075</xdr:colOff>
      <xdr:row>116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C8D1A60F-F528-4B49-A964-F887047E8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370C2874-E708-405B-8DE8-6100E743C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C36D9B72-C107-4693-921B-7AFE38B04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A5E4B7D1-07DC-4528-9394-A81E48F9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1CA9633E-FF1F-49DE-A27A-39C311A52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60C4FACA-7D94-4581-BDB6-1227C5B35B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62</xdr:row>
      <xdr:rowOff>33848</xdr:rowOff>
    </xdr:from>
    <xdr:to>
      <xdr:col>30</xdr:col>
      <xdr:colOff>232809</xdr:colOff>
      <xdr:row>90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36FC8059-6B59-4B63-895E-3C67B08B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4C5FA890-9086-4EA7-AF8A-9D20600CE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61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1EA422FD-C7CD-4DE8-A858-6FFA46B5C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73A6BC3F-6CE2-4B2E-BB92-49CFF466A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90</xdr:row>
      <xdr:rowOff>55245</xdr:rowOff>
    </xdr:from>
    <xdr:to>
      <xdr:col>33</xdr:col>
      <xdr:colOff>600075</xdr:colOff>
      <xdr:row>116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51887EC2-6A4C-4242-8CA3-0EF905399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EF5D3C05-5482-4E21-BF0B-80E6D24D9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35</xdr:row>
      <xdr:rowOff>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C7C213C0-5292-488D-9C8B-131C8A458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35</xdr:row>
      <xdr:rowOff>0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74034370-A88F-4AB8-BEC7-90BC0DD07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F2AF6614-5A0B-4C59-A496-308F539FC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5E8FF54B-B75B-41B2-AE66-7EDF6ADB4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64</xdr:row>
      <xdr:rowOff>33848</xdr:rowOff>
    </xdr:from>
    <xdr:to>
      <xdr:col>30</xdr:col>
      <xdr:colOff>232809</xdr:colOff>
      <xdr:row>92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3F2F600E-ADAE-485E-9AD6-930BF0005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35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D8D8C0E6-EBFA-4D03-B467-60FDDE652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35</xdr:row>
      <xdr:rowOff>184564</xdr:rowOff>
    </xdr:from>
    <xdr:to>
      <xdr:col>30</xdr:col>
      <xdr:colOff>347109</xdr:colOff>
      <xdr:row>63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271CA1BC-10AC-49D6-9ED1-AA647CFCB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B2092B17-539E-4315-9F12-B4CDEFA65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92</xdr:row>
      <xdr:rowOff>55245</xdr:rowOff>
    </xdr:from>
    <xdr:to>
      <xdr:col>33</xdr:col>
      <xdr:colOff>600075</xdr:colOff>
      <xdr:row>118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A39495C1-5400-4AAC-8FAB-51F4961FB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64</xdr:row>
      <xdr:rowOff>33848</xdr:rowOff>
    </xdr:from>
    <xdr:to>
      <xdr:col>30</xdr:col>
      <xdr:colOff>232809</xdr:colOff>
      <xdr:row>92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CA34ACD3-1A73-47EE-91D9-5CD496715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35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AD0C956B-5782-4D87-93E4-DDC2486E7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35</xdr:row>
      <xdr:rowOff>184564</xdr:rowOff>
    </xdr:from>
    <xdr:to>
      <xdr:col>30</xdr:col>
      <xdr:colOff>347109</xdr:colOff>
      <xdr:row>63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F7C5D7F-87CA-4B94-870D-8F7B3FBE0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A5FA9F32-F68F-45AC-99BA-A997D054C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92</xdr:row>
      <xdr:rowOff>55245</xdr:rowOff>
    </xdr:from>
    <xdr:to>
      <xdr:col>33</xdr:col>
      <xdr:colOff>600075</xdr:colOff>
      <xdr:row>118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3A63BC13-5A79-4573-B9BE-9F5C1A2DD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DEA1AFD6-21CB-4146-BC65-5CCFDAE6F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9D79A943-5B01-4760-8312-3774A6D0A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0A3DE85F-2EA9-4109-8020-C2C9E6799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49E4A570-72C5-4CBE-B652-FB577019A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8411AC42-06C3-409D-A8B7-95292E6B3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78492348-9426-40DC-9194-FF6D4C599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D97E1669-CA99-41E6-9E3B-CC8C37C02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17F5C1D9-D4D8-4E55-A67C-4BC2A6BFF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5FCB296C-94B9-4AB1-9D96-A77AC18BA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AEFDEB05-EA46-4772-B8EA-FD576735E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55D365AF-CD44-4F35-97DA-F2EA7430A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2637B5B2-B594-4546-9C18-E303B8284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C84C4170-E55E-4EEF-AAFE-C637E43DD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07B29CDD-47FE-4A60-9697-C77949895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08C13F33-080E-44C4-B696-136F90E79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65</xdr:row>
      <xdr:rowOff>33848</xdr:rowOff>
    </xdr:from>
    <xdr:to>
      <xdr:col>30</xdr:col>
      <xdr:colOff>232809</xdr:colOff>
      <xdr:row>93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BAB63D33-BAC5-4E8F-94F9-67E95B0FA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36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C896BBD5-5D81-4D6E-A0AA-026B7D9C8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36</xdr:row>
      <xdr:rowOff>184564</xdr:rowOff>
    </xdr:from>
    <xdr:to>
      <xdr:col>30</xdr:col>
      <xdr:colOff>347109</xdr:colOff>
      <xdr:row>64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B7AF70EA-1DF2-4383-AB7C-89FE7F6EA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106680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6572D824-6F34-4CE2-9C7F-A393186D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93</xdr:row>
      <xdr:rowOff>55245</xdr:rowOff>
    </xdr:from>
    <xdr:to>
      <xdr:col>33</xdr:col>
      <xdr:colOff>600075</xdr:colOff>
      <xdr:row>119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1143B183-F507-4699-A7BF-71F22D683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6ED421E1-986C-4A26-8358-A98B20B7A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C6B007C9-5B1C-4EC0-A407-7C4146AB0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14A3642E-46F6-439D-8589-96B2EB1A9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DC7933DD-F33A-4C48-BB7F-3941EC5EB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E5B48E19-5E7A-410A-9F3D-B5FA8C7C5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CEDFC538-9815-4526-BF41-60B3B6D24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D42508E3-114E-4BD3-9740-D88DE6FA4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168DB3A5-54EC-4431-8BB5-32368FA8D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F2A602BD-9289-4109-AEC3-392DBA03E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1D0632B2-13E3-463F-A7B3-851E41452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1B5290D-D977-4B67-AB00-4D56F19A8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A165F442-EB0C-42A1-A19A-073AA1E00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878E4E64-4C72-4232-8CE6-0061D772D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7CFC3F21-FBE9-4E5F-B26D-7B367691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E3F2F8AB-6729-4910-AE38-5996723B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1B5290D-D977-4B67-AB00-4D56F19A8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A165F442-EB0C-42A1-A19A-073AA1E00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878E4E64-4C72-4232-8CE6-0061D772D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7CFC3F21-FBE9-4E5F-B26D-7B367691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301115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E3F2F8AB-6729-4910-AE38-5996723B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63</xdr:row>
      <xdr:rowOff>33848</xdr:rowOff>
    </xdr:from>
    <xdr:to>
      <xdr:col>30</xdr:col>
      <xdr:colOff>232809</xdr:colOff>
      <xdr:row>91</xdr:row>
      <xdr:rowOff>15242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xmlns="" id="{01B5290D-D977-4B67-AB00-4D56F19A8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9</xdr:row>
      <xdr:rowOff>43814</xdr:rowOff>
    </xdr:from>
    <xdr:to>
      <xdr:col>29</xdr:col>
      <xdr:colOff>554355</xdr:colOff>
      <xdr:row>34</xdr:row>
      <xdr:rowOff>139508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xmlns="" id="{A165F442-EB0C-42A1-A19A-073AA1E00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209550</xdr:colOff>
      <xdr:row>34</xdr:row>
      <xdr:rowOff>184564</xdr:rowOff>
    </xdr:from>
    <xdr:to>
      <xdr:col>30</xdr:col>
      <xdr:colOff>347109</xdr:colOff>
      <xdr:row>62</xdr:row>
      <xdr:rowOff>165958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xmlns="" id="{878E4E64-4C72-4232-8CE6-0061D772D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76200</xdr:colOff>
      <xdr:row>0</xdr:row>
      <xdr:rowOff>66675</xdr:rowOff>
    </xdr:from>
    <xdr:to>
      <xdr:col>1</xdr:col>
      <xdr:colOff>340995</xdr:colOff>
      <xdr:row>2</xdr:row>
      <xdr:rowOff>104775</xdr:rowOff>
    </xdr:to>
    <xdr:pic>
      <xdr:nvPicPr>
        <xdr:cNvPr id="5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7CFC3F21-FBE9-4E5F-B26D-7B367691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127444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91</xdr:row>
      <xdr:rowOff>55245</xdr:rowOff>
    </xdr:from>
    <xdr:to>
      <xdr:col>33</xdr:col>
      <xdr:colOff>600075</xdr:colOff>
      <xdr:row>117</xdr:row>
      <xdr:rowOff>149034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xmlns="" id="{E3F2F8AB-6729-4910-AE38-5996723B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18</xdr:row>
      <xdr:rowOff>0</xdr:rowOff>
    </xdr:from>
    <xdr:to>
      <xdr:col>13</xdr:col>
      <xdr:colOff>304800</xdr:colOff>
      <xdr:row>19</xdr:row>
      <xdr:rowOff>114300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xmlns="" id="{5F844320-0F58-3F8D-8EC0-DEEC009C1E98}"/>
            </a:ext>
          </a:extLst>
        </xdr:cNvPr>
        <xdr:cNvSpPr>
          <a:spLocks noChangeAspect="1" noChangeArrowheads="1"/>
        </xdr:cNvSpPr>
      </xdr:nvSpPr>
      <xdr:spPr bwMode="auto">
        <a:xfrm>
          <a:off x="7924800" y="291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1353209</xdr:colOff>
      <xdr:row>0</xdr:row>
      <xdr:rowOff>29157</xdr:rowOff>
    </xdr:from>
    <xdr:to>
      <xdr:col>10</xdr:col>
      <xdr:colOff>4268087</xdr:colOff>
      <xdr:row>33</xdr:row>
      <xdr:rowOff>105363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xmlns="" id="{D8B4569A-5CED-E485-B65F-5D632851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64102" y="29157"/>
          <a:ext cx="4858755" cy="71130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1331556</xdr:colOff>
      <xdr:row>31</xdr:row>
      <xdr:rowOff>202116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xmlns="" id="{0E6F88FA-0D30-2041-7849-777543B5E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842449" cy="67238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30</xdr:col>
      <xdr:colOff>438149</xdr:colOff>
      <xdr:row>33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56C196B0-F0D2-319C-B9B5-1226B654D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28574</xdr:rowOff>
    </xdr:from>
    <xdr:to>
      <xdr:col>13</xdr:col>
      <xdr:colOff>76200</xdr:colOff>
      <xdr:row>36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1431C343-FA5D-E5B5-9FA5-BDC2C29AB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0</xdr:row>
      <xdr:rowOff>68580</xdr:rowOff>
    </xdr:from>
    <xdr:to>
      <xdr:col>1</xdr:col>
      <xdr:colOff>394970</xdr:colOff>
      <xdr:row>2</xdr:row>
      <xdr:rowOff>87630</xdr:rowOff>
    </xdr:to>
    <xdr:pic>
      <xdr:nvPicPr>
        <xdr:cNvPr id="2" name="Picture 2356" descr="C:\Documents and Settings\Karin\Meus documentos\Karin - Documentos ISO 14001\COPELMI MINERAÇÃO LTDA\4.1 Requisitos Gerais\logo.JPG">
          <a:extLst>
            <a:ext uri="{FF2B5EF4-FFF2-40B4-BE49-F238E27FC236}">
              <a16:creationId xmlns:a16="http://schemas.microsoft.com/office/drawing/2014/main" xmlns="" id="{FEE3F560-08C4-42AA-89BA-0364BD51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" y="68580"/>
          <a:ext cx="960120" cy="3162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pelmi" refreshedDate="45846.704270833332" createdVersion="8" refreshedVersion="8" minRefreshableVersion="3" recordCount="163">
  <cacheSource type="worksheet">
    <worksheetSource ref="A5:Q168" sheet="histórico pluvial"/>
  </cacheSource>
  <cacheFields count="25">
    <cacheField name="data" numFmtId="14">
      <sharedItems containsSemiMixedTypes="0" containsNonDate="0" containsDate="1" containsString="0" minDate="2025-01-01T00:00:00" maxDate="2025-07-09T00:00:00" count="163">
        <d v="2025-01-01T00:00:00"/>
        <d v="2025-01-02T00:00:00"/>
        <d v="2025-01-04T00:00:00"/>
        <d v="2025-01-06T00:00:00"/>
        <d v="2025-01-07T00:00:00"/>
        <d v="2025-01-08T00:00:00"/>
        <d v="2025-01-11T00:00:00"/>
        <d v="2025-01-13T00:00:00"/>
        <d v="2025-01-14T00:00:00"/>
        <d v="2025-01-15T00:00:00"/>
        <d v="2025-01-16T00:00:00"/>
        <d v="2025-01-17T00:00:00"/>
        <d v="2025-01-18T00:00:00"/>
        <d v="2025-01-20T00:00:00"/>
        <d v="2025-01-21T00:00:00"/>
        <d v="2025-01-22T00:00:00"/>
        <d v="2025-01-23T00:00:00"/>
        <d v="2025-01-24T00:00:00"/>
        <d v="2025-01-25T00:00:00"/>
        <d v="2025-01-27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08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8T00:00:00"/>
        <d v="2025-03-09T00:00:00"/>
        <d v="2025-03-10T00:00:00"/>
        <d v="2025-03-11T00:00:00"/>
        <d v="2025-03-13T00:00:00"/>
        <d v="2025-03-14T00:00:00"/>
        <d v="2025-03-15T00:00:00"/>
        <d v="2025-03-17T00:00:00"/>
        <d v="2025-03-18T00:00:00"/>
        <d v="2025-03-19T00:00:00"/>
        <d v="2025-03-20T00:00:00"/>
        <d v="2025-03-21T00:00:00"/>
        <d v="2025-03-22T00:00:00"/>
        <d v="2025-03-24T00:00:00"/>
        <d v="2025-03-25T00:00:00"/>
        <d v="2025-03-26T00:00:00"/>
        <d v="2025-03-27T00:00:00"/>
        <d v="2025-03-28T00:00:00"/>
        <d v="2025-03-29T00:00:00"/>
        <d v="2025-03-31T00:00:00"/>
        <d v="2025-04-01T00:00:00"/>
        <d v="2025-04-02T00:00:00"/>
        <d v="2025-04-03T00:00:00"/>
        <d v="2025-04-04T00:00:00"/>
        <d v="2025-04-05T00:00:00"/>
        <d v="2025-04-07T00:00:00"/>
        <d v="2025-04-08T00:00:00"/>
        <d v="2025-04-09T00:00:00"/>
        <d v="2025-04-10T00:00:00"/>
        <d v="2025-04-11T00:00:00"/>
        <d v="2025-04-13T00:00:00"/>
        <d v="2025-04-14T00:00:00"/>
        <d v="2025-04-15T00:00:00"/>
        <d v="2025-04-16T00:00:00"/>
        <d v="2025-04-17T00:00:00"/>
        <d v="2025-04-19T00:00:00"/>
        <d v="2025-04-21T00:00:00"/>
        <d v="2025-04-22T00:00:00"/>
        <d v="2025-04-23T00:00:00"/>
        <d v="2025-04-24T00:00:00"/>
        <d v="2025-04-26T00:00:00"/>
        <d v="2025-04-27T00:00:00"/>
        <d v="2025-04-28T00:00:00"/>
        <d v="2025-04-29T00:00:00"/>
        <d v="2025-04-30T00:00:00"/>
        <d v="2025-05-02T00:00:00"/>
        <d v="2025-05-03T00:00:00"/>
        <d v="2025-05-05T00:00:00"/>
        <d v="2025-05-06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</sharedItems>
      <fieldGroup par="24"/>
    </cacheField>
    <cacheField name="mm pluvial" numFmtId="0">
      <sharedItems containsSemiMixedTypes="0" containsString="0" containsNumber="1" minValue="0" maxValue="125.2"/>
    </cacheField>
    <cacheField name="SVN-CV-01" numFmtId="1">
      <sharedItems containsBlank="1" containsMixedTypes="1" containsNumber="1" minValue="2.8913663446406392" maxValue="170.42491014844262"/>
    </cacheField>
    <cacheField name="SVN-CV-02" numFmtId="1">
      <sharedItems containsMixedTypes="1" containsNumber="1" minValue="0" maxValue="135.06520649234508"/>
    </cacheField>
    <cacheField name="SVN-CV-19" numFmtId="0">
      <sharedItems containsMixedTypes="1" containsNumber="1" minValue="0" maxValue="82.989216001561175"/>
    </cacheField>
    <cacheField name="SVN-CV-09" numFmtId="0">
      <sharedItems containsMixedTypes="1" containsNumber="1" minValue="4.154515847304725" maxValue="310.66145552142467"/>
    </cacheField>
    <cacheField name="SVN-CV-13" numFmtId="1">
      <sharedItems containsMixedTypes="1" containsNumber="1" minValue="8.9816479279459323" maxValue="464.24873735046674"/>
    </cacheField>
    <cacheField name="SVN-CV-22" numFmtId="1">
      <sharedItems containsMixedTypes="1" containsNumber="1" minValue="0" maxValue="290.57228034671971"/>
    </cacheField>
    <cacheField name="PQ-09" numFmtId="1">
      <sharedItems containsMixedTypes="1" containsNumber="1" minValue="0" maxValue="463.74986781444198"/>
    </cacheField>
    <cacheField name="SVN-CV-27" numFmtId="1">
      <sharedItems containsMixedTypes="1" containsNumber="1" minValue="0" maxValue="276.81352929607169"/>
    </cacheField>
    <cacheField name="SVN-CV-28" numFmtId="1">
      <sharedItems containsMixedTypes="1" containsNumber="1" minValue="0" maxValue="173.39622205272758"/>
    </cacheField>
    <cacheField name="SVN-CV-29" numFmtId="1">
      <sharedItems containsMixedTypes="1" containsNumber="1" minValue="0" maxValue="367.93685602669996"/>
    </cacheField>
    <cacheField name="SVN-CV-31" numFmtId="1">
      <sharedItems containsMixedTypes="1" containsNumber="1" minValue="0" maxValue="648.66889125838782"/>
    </cacheField>
    <cacheField name="SVN-CV-32" numFmtId="1">
      <sharedItems containsMixedTypes="1" containsNumber="1" minValue="0" maxValue="896.36589058874677"/>
    </cacheField>
    <cacheField name="SVN-CV-33" numFmtId="1">
      <sharedItems containsMixedTypes="1" containsNumber="1" minValue="0" maxValue="1164.1830870657607"/>
    </cacheField>
    <cacheField name="SVN-CV-34" numFmtId="1">
      <sharedItems containsMixedTypes="1" containsNumber="1" minValue="0" maxValue="1472.2625445738415"/>
    </cacheField>
    <cacheField name="SVN-CV-35" numFmtId="1">
      <sharedItems containsMixedTypes="1" containsNumber="1" minValue="0" maxValue="120.59925318540859"/>
    </cacheField>
    <cacheField name="SVN-CV-37" numFmtId="1">
      <sharedItems containsMixedTypes="1" containsNumber="1" minValue="0" maxValue="1000.2836598268048"/>
    </cacheField>
    <cacheField name="SVN-CV-38" numFmtId="1">
      <sharedItems containsMixedTypes="1" containsNumber="1" minValue="0" maxValue="742.03796397111341"/>
    </cacheField>
    <cacheField name="SVN-CV-39" numFmtId="1">
      <sharedItems containsMixedTypes="1" containsNumber="1" minValue="0" maxValue="125.65830618523304"/>
    </cacheField>
    <cacheField name="SVN-CV-40" numFmtId="1">
      <sharedItems containsMixedTypes="1" containsNumber="1" minValue="0" maxValue="87.449013839998898"/>
    </cacheField>
    <cacheField name="SVN-CV-41" numFmtId="1">
      <sharedItems containsMixedTypes="1" containsNumber="1" minValue="0" maxValue="83.294778379943438"/>
    </cacheField>
    <cacheField name="SVN-CV-42" numFmtId="1">
      <sharedItems containsMixedTypes="1" containsNumber="1" minValue="0" maxValue="66.016362247327464"/>
    </cacheField>
    <cacheField name="Dias (data)" numFmtId="0" databaseField="0">
      <fieldGroup base="0">
        <rangePr groupBy="days" startDate="2025-01-01T00:00:00" endDate="2025-07-09T00:00:00"/>
        <groupItems count="368">
          <s v="&lt;01/01/202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9/07/2025"/>
        </groupItems>
      </fieldGroup>
    </cacheField>
    <cacheField name="Meses (data)" numFmtId="0" databaseField="0">
      <fieldGroup base="0">
        <rangePr groupBy="months" startDate="2025-01-01T00:00:00" endDate="2025-07-09T00:00:00"/>
        <groupItems count="14">
          <s v="&lt;01/01/202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9/07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pelmi" refreshedDate="45861.387623263887" createdVersion="8" refreshedVersion="8" minRefreshableVersion="3" recordCount="39">
  <cacheSource type="worksheet">
    <worksheetSource ref="B2:W41" sheet="histórico velocidade diaria"/>
  </cacheSource>
  <cacheFields count="24">
    <cacheField name="DATA" numFmtId="14">
      <sharedItems containsSemiMixedTypes="0" containsNonDate="0" containsDate="1" containsString="0" minDate="2025-06-14T00:00:00" maxDate="2025-07-23T00:00:00" count="39"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</sharedItems>
      <fieldGroup par="23"/>
    </cacheField>
    <cacheField name="pluvial (mm)" numFmtId="0">
      <sharedItems containsSemiMixedTypes="0" containsString="0" containsNumber="1" minValue="0" maxValue="125.2"/>
    </cacheField>
    <cacheField name="SVN-CV-01" numFmtId="0">
      <sharedItems containsSemiMixedTypes="0" containsString="0" containsNumber="1" containsInteger="1" minValue="-13" maxValue="16"/>
    </cacheField>
    <cacheField name="SVN-CV-02" numFmtId="0">
      <sharedItems containsSemiMixedTypes="0" containsString="0" containsNumber="1" containsInteger="1" minValue="-8" maxValue="7"/>
    </cacheField>
    <cacheField name="SVN-CV-19" numFmtId="0">
      <sharedItems containsSemiMixedTypes="0" containsString="0" containsNumber="1" containsInteger="1" minValue="-4" maxValue="4"/>
    </cacheField>
    <cacheField name="SVN-CV-09" numFmtId="0">
      <sharedItems containsSemiMixedTypes="0" containsString="0" containsNumber="1" containsInteger="1" minValue="-7" maxValue="3"/>
    </cacheField>
    <cacheField name="SVN-CV-22" numFmtId="0">
      <sharedItems containsSemiMixedTypes="0" containsString="0" containsNumber="1" containsInteger="1" minValue="-6" maxValue="24"/>
    </cacheField>
    <cacheField name="SVN-CV-29" numFmtId="0">
      <sharedItems containsSemiMixedTypes="0" containsString="0" containsNumber="1" containsInteger="1" minValue="-6" maxValue="29"/>
    </cacheField>
    <cacheField name="SVN-CV-28" numFmtId="0">
      <sharedItems containsSemiMixedTypes="0" containsString="0" containsNumber="1" containsInteger="1" minValue="-6" maxValue="7"/>
    </cacheField>
    <cacheField name="SVN-CV-31" numFmtId="0">
      <sharedItems containsSemiMixedTypes="0" containsString="0" containsNumber="1" containsInteger="1" minValue="-2" maxValue="38"/>
    </cacheField>
    <cacheField name="SVN-CV-35" numFmtId="0">
      <sharedItems containsString="0" containsBlank="1" containsNumber="1" containsInteger="1" minValue="-7" maxValue="9"/>
    </cacheField>
    <cacheField name="SVN-CV-37" numFmtId="0">
      <sharedItems containsString="0" containsBlank="1" containsNumber="1" containsInteger="1" minValue="2" maxValue="86"/>
    </cacheField>
    <cacheField name="SVN-CV-38" numFmtId="0">
      <sharedItems containsString="0" containsBlank="1" containsNumber="1" containsInteger="1" minValue="0" maxValue="62"/>
    </cacheField>
    <cacheField name="SVN-CV-39" numFmtId="0">
      <sharedItems containsString="0" containsBlank="1" containsNumber="1" containsInteger="1" minValue="-16" maxValue="4"/>
    </cacheField>
    <cacheField name="SVN-CV-40" numFmtId="0">
      <sharedItems containsString="0" containsBlank="1" containsNumber="1" containsInteger="1" minValue="-9" maxValue="12"/>
    </cacheField>
    <cacheField name="SVN-CV-41" numFmtId="0">
      <sharedItems containsString="0" containsBlank="1" containsNumber="1" containsInteger="1" minValue="-10" maxValue="15"/>
    </cacheField>
    <cacheField name="SVN-CV-42" numFmtId="0">
      <sharedItems containsString="0" containsBlank="1" containsNumber="1" containsInteger="1" minValue="-13" maxValue="11"/>
    </cacheField>
    <cacheField name="SVN-CV-43" numFmtId="0">
      <sharedItems containsString="0" containsBlank="1" containsNumber="1" containsInteger="1" minValue="-4" maxValue="14"/>
    </cacheField>
    <cacheField name="SVN-CV-45" numFmtId="0">
      <sharedItems containsString="0" containsBlank="1" containsNumber="1" containsInteger="1" minValue="-4" maxValue="10"/>
    </cacheField>
    <cacheField name="SVN-CV-46" numFmtId="0">
      <sharedItems containsString="0" containsBlank="1" containsNumber="1" containsInteger="1" minValue="-6" maxValue="6"/>
    </cacheField>
    <cacheField name="SVN-CV-47" numFmtId="0">
      <sharedItems containsString="0" containsBlank="1" containsNumber="1" containsInteger="1" minValue="-1" maxValue="1"/>
    </cacheField>
    <cacheField name="SVN-CV-48" numFmtId="0">
      <sharedItems containsString="0" containsBlank="1" containsNumber="1" containsInteger="1" minValue="-2" maxValue="1"/>
    </cacheField>
    <cacheField name="Dias (DATA)" numFmtId="0" databaseField="0">
      <fieldGroup base="0">
        <rangePr groupBy="days" startDate="2025-06-14T00:00:00" endDate="2025-07-23T00:00:00"/>
        <groupItems count="368">
          <s v="&lt;14/06/202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3/07/2025"/>
        </groupItems>
      </fieldGroup>
    </cacheField>
    <cacheField name="Meses (DATA)" numFmtId="0" databaseField="0">
      <fieldGroup base="0">
        <rangePr groupBy="months" startDate="2025-06-14T00:00:00" endDate="2025-07-23T00:00:00"/>
        <groupItems count="14">
          <s v="&lt;14/06/202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3/07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">
  <r>
    <x v="0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n v="3.2"/>
    <s v=""/>
    <s v=""/>
    <s v=""/>
    <n v="27.807193185791697"/>
    <n v="35.427390471560742"/>
    <s v=""/>
    <s v=""/>
    <s v=""/>
    <s v=""/>
    <s v=""/>
    <s v=""/>
    <s v=""/>
    <s v=""/>
    <s v=""/>
    <s v=""/>
    <s v=""/>
    <s v=""/>
    <s v=""/>
    <s v=""/>
    <s v=""/>
    <s v=""/>
  </r>
  <r>
    <x v="2"/>
    <n v="0"/>
    <s v=""/>
    <s v=""/>
    <s v=""/>
    <n v="310.66145552142467"/>
    <n v="464.24873735046674"/>
    <s v=""/>
    <s v=""/>
    <s v=""/>
    <s v=""/>
    <s v=""/>
    <s v=""/>
    <s v=""/>
    <s v=""/>
    <s v=""/>
    <s v=""/>
    <s v=""/>
    <s v=""/>
    <s v=""/>
    <s v=""/>
    <s v=""/>
    <s v=""/>
  </r>
  <r>
    <x v="3"/>
    <n v="0"/>
    <s v=""/>
    <s v=""/>
    <s v=""/>
    <n v="72.938535705797236"/>
    <n v="11.003181324845084"/>
    <s v=""/>
    <s v=""/>
    <s v=""/>
    <s v=""/>
    <s v=""/>
    <s v=""/>
    <s v=""/>
    <s v=""/>
    <s v=""/>
    <s v=""/>
    <s v=""/>
    <s v=""/>
    <s v=""/>
    <s v=""/>
    <s v=""/>
    <s v=""/>
  </r>
  <r>
    <x v="4"/>
    <n v="0"/>
    <s v=""/>
    <s v=""/>
    <s v=""/>
    <n v="41.453708880467516"/>
    <n v="48.91032620213214"/>
    <s v=""/>
    <s v=""/>
    <s v=""/>
    <s v=""/>
    <s v=""/>
    <s v=""/>
    <s v=""/>
    <s v=""/>
    <s v=""/>
    <s v=""/>
    <s v=""/>
    <s v=""/>
    <s v=""/>
    <s v=""/>
    <s v=""/>
    <s v=""/>
  </r>
  <r>
    <x v="5"/>
    <n v="0"/>
    <s v=""/>
    <s v=""/>
    <s v=""/>
    <n v="59.426929483237792"/>
    <n v="89.867290883398127"/>
    <s v=""/>
    <s v=""/>
    <s v=""/>
    <s v=""/>
    <s v=""/>
    <s v=""/>
    <s v=""/>
    <s v=""/>
    <s v=""/>
    <s v=""/>
    <s v=""/>
    <s v=""/>
    <s v=""/>
    <s v=""/>
    <s v=""/>
    <s v=""/>
  </r>
  <r>
    <x v="6"/>
    <n v="0"/>
    <s v=""/>
    <s v=""/>
    <s v=""/>
    <n v="52.962722600412029"/>
    <n v="22.044727036035329"/>
    <s v=""/>
    <s v=""/>
    <s v=""/>
    <s v=""/>
    <s v=""/>
    <s v=""/>
    <s v=""/>
    <s v=""/>
    <s v=""/>
    <s v=""/>
    <s v=""/>
    <s v=""/>
    <s v=""/>
    <s v=""/>
    <s v=""/>
    <s v=""/>
  </r>
  <r>
    <x v="7"/>
    <n v="0"/>
    <s v=""/>
    <s v=""/>
    <s v=""/>
    <n v="59.874618778962329"/>
    <n v="46.610406809567955"/>
    <s v=""/>
    <s v=""/>
    <s v=""/>
    <s v=""/>
    <s v=""/>
    <s v=""/>
    <s v=""/>
    <s v=""/>
    <s v=""/>
    <s v=""/>
    <s v=""/>
    <s v=""/>
    <s v=""/>
    <s v=""/>
    <s v=""/>
    <s v=""/>
  </r>
  <r>
    <x v="8"/>
    <n v="0"/>
    <s v=""/>
    <s v=""/>
    <s v=""/>
    <n v="53.757417889036915"/>
    <n v="43.271353180018139"/>
    <s v=""/>
    <s v=""/>
    <s v=""/>
    <s v=""/>
    <s v=""/>
    <s v=""/>
    <s v=""/>
    <s v=""/>
    <s v=""/>
    <s v=""/>
    <s v=""/>
    <s v=""/>
    <s v=""/>
    <s v=""/>
    <s v=""/>
    <s v=""/>
  </r>
  <r>
    <x v="9"/>
    <n v="0"/>
    <s v=""/>
    <s v=""/>
    <s v=""/>
    <n v="77.469284235802107"/>
    <n v="53.447918354780441"/>
    <s v=""/>
    <s v=""/>
    <s v=""/>
    <s v=""/>
    <s v=""/>
    <s v=""/>
    <s v=""/>
    <s v=""/>
    <s v=""/>
    <s v=""/>
    <s v=""/>
    <s v=""/>
    <s v=""/>
    <s v=""/>
    <s v=""/>
    <s v=""/>
  </r>
  <r>
    <x v="10"/>
    <n v="0"/>
    <s v=""/>
    <s v=""/>
    <s v=""/>
    <n v="68.814242518490843"/>
    <n v="44.942296506434467"/>
    <s v=""/>
    <s v=""/>
    <s v=""/>
    <s v=""/>
    <s v=""/>
    <s v=""/>
    <s v=""/>
    <s v=""/>
    <s v=""/>
    <s v=""/>
    <s v=""/>
    <s v=""/>
    <s v=""/>
    <s v=""/>
    <s v=""/>
    <s v=""/>
  </r>
  <r>
    <x v="11"/>
    <n v="0"/>
    <s v=""/>
    <s v=""/>
    <s v=""/>
    <n v="35.157218199611165"/>
    <n v="17.681911592437956"/>
    <s v=""/>
    <s v=""/>
    <s v=""/>
    <s v=""/>
    <s v=""/>
    <s v=""/>
    <s v=""/>
    <s v=""/>
    <s v=""/>
    <s v=""/>
    <s v=""/>
    <s v=""/>
    <s v=""/>
    <s v=""/>
    <s v=""/>
    <s v=""/>
  </r>
  <r>
    <x v="12"/>
    <n v="0"/>
    <m/>
    <n v="0"/>
    <s v=""/>
    <n v="72.612395562166625"/>
    <n v="61.625400877872764"/>
    <s v=""/>
    <s v=""/>
    <s v=""/>
    <s v=""/>
    <s v=""/>
    <s v=""/>
    <s v=""/>
    <s v=""/>
    <s v=""/>
    <s v=""/>
    <s v=""/>
    <s v=""/>
    <s v=""/>
    <s v=""/>
    <s v=""/>
    <s v=""/>
  </r>
  <r>
    <x v="13"/>
    <n v="0"/>
    <n v="25.374987720385526"/>
    <n v="37.298927524165926"/>
    <s v=""/>
    <n v="44.150877350336799"/>
    <n v="44.801562505670162"/>
    <s v=""/>
    <s v=""/>
    <s v=""/>
    <s v=""/>
    <s v=""/>
    <s v=""/>
    <s v=""/>
    <s v=""/>
    <s v=""/>
    <s v=""/>
    <s v=""/>
    <s v=""/>
    <s v=""/>
    <s v=""/>
    <s v=""/>
    <s v=""/>
  </r>
  <r>
    <x v="14"/>
    <n v="0"/>
    <n v="37.940347946169311"/>
    <n v="38.8661806027228"/>
    <s v=""/>
    <n v="57.17490672911655"/>
    <n v="33.754554993667945"/>
    <s v=""/>
    <s v=""/>
    <s v=""/>
    <s v=""/>
    <s v=""/>
    <s v=""/>
    <s v=""/>
    <s v=""/>
    <s v=""/>
    <s v=""/>
    <s v=""/>
    <s v=""/>
    <s v=""/>
    <s v=""/>
    <s v=""/>
    <s v=""/>
  </r>
  <r>
    <x v="15"/>
    <n v="0"/>
    <n v="17.159836834451834"/>
    <n v="5.6071384227669352"/>
    <s v=""/>
    <n v="66.887816448250959"/>
    <n v="50.440261312937388"/>
    <s v=""/>
    <s v=""/>
    <s v=""/>
    <s v=""/>
    <s v=""/>
    <s v=""/>
    <s v=""/>
    <s v=""/>
    <s v=""/>
    <s v=""/>
    <s v=""/>
    <s v=""/>
    <s v=""/>
    <s v=""/>
    <s v=""/>
    <s v=""/>
  </r>
  <r>
    <x v="16"/>
    <n v="0"/>
    <n v="28.086651601421025"/>
    <n v="16.212649312978925"/>
    <s v=""/>
    <n v="59.554596409349926"/>
    <n v="47.404324796387883"/>
    <s v=""/>
    <s v=""/>
    <s v=""/>
    <s v=""/>
    <s v=""/>
    <s v=""/>
    <s v=""/>
    <s v=""/>
    <s v=""/>
    <s v=""/>
    <s v=""/>
    <s v=""/>
    <s v=""/>
    <s v=""/>
    <s v=""/>
    <s v=""/>
  </r>
  <r>
    <x v="17"/>
    <n v="0"/>
    <n v="22.956916213570693"/>
    <n v="21.006189527401215"/>
    <s v=""/>
    <n v="60.605857689102734"/>
    <n v="36.641643254840908"/>
    <s v=""/>
    <s v=""/>
    <s v=""/>
    <s v=""/>
    <s v=""/>
    <s v=""/>
    <s v=""/>
    <s v=""/>
    <s v=""/>
    <s v=""/>
    <s v=""/>
    <s v=""/>
    <s v=""/>
    <s v=""/>
    <s v=""/>
    <s v=""/>
  </r>
  <r>
    <x v="18"/>
    <n v="10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9"/>
    <n v="6.1"/>
    <n v="47.071859946421974"/>
    <n v="51.859232456165337"/>
    <n v="0"/>
    <n v="48.631368441039875"/>
    <n v="27.144981168301893"/>
    <s v=""/>
    <s v=""/>
    <s v=""/>
    <s v=""/>
    <s v=""/>
    <s v=""/>
    <s v=""/>
    <s v=""/>
    <s v=""/>
    <s v=""/>
    <s v=""/>
    <s v=""/>
    <s v=""/>
    <s v=""/>
    <s v=""/>
    <s v=""/>
  </r>
  <r>
    <x v="20"/>
    <n v="0.1"/>
    <n v="39.560965407046943"/>
    <n v="38.273489873155491"/>
    <n v="38.842888476656377"/>
    <n v="70.625844560281948"/>
    <n v="64.219078489924271"/>
    <s v=""/>
    <s v=""/>
    <s v=""/>
    <s v=""/>
    <s v=""/>
    <s v=""/>
    <s v=""/>
    <s v=""/>
    <s v=""/>
    <s v=""/>
    <s v=""/>
    <s v=""/>
    <s v=""/>
    <s v=""/>
    <s v=""/>
    <s v=""/>
  </r>
  <r>
    <x v="21"/>
    <n v="0.04"/>
    <n v="15.219395585779075"/>
    <n v="23.292273411632674"/>
    <n v="10.943948215934389"/>
    <n v="62.41866683612399"/>
    <n v="33.217465372483673"/>
    <s v=""/>
    <s v=""/>
    <s v=""/>
    <s v=""/>
    <s v=""/>
    <s v=""/>
    <s v=""/>
    <s v=""/>
    <s v=""/>
    <s v=""/>
    <s v=""/>
    <s v=""/>
    <s v=""/>
    <s v=""/>
    <s v=""/>
    <s v=""/>
  </r>
  <r>
    <x v="22"/>
    <n v="0"/>
    <n v="12.342609174184945"/>
    <n v="12.832770517223951"/>
    <n v="2.5632006178790419"/>
    <n v="58.870280941133608"/>
    <n v="26.929166461972958"/>
    <s v=""/>
    <s v=""/>
    <s v=""/>
    <s v=""/>
    <s v=""/>
    <s v=""/>
    <s v=""/>
    <s v=""/>
    <s v=""/>
    <s v=""/>
    <s v=""/>
    <s v=""/>
    <s v=""/>
    <s v=""/>
    <s v=""/>
    <s v=""/>
  </r>
  <r>
    <x v="23"/>
    <n v="0"/>
    <n v="85.259134415371832"/>
    <n v="55.637127835495725"/>
    <n v="29.623470496418197"/>
    <n v="39.622341838738656"/>
    <n v="48.088876105990344"/>
    <s v=""/>
    <s v=""/>
    <s v=""/>
    <s v=""/>
    <s v=""/>
    <s v=""/>
    <s v=""/>
    <s v=""/>
    <s v=""/>
    <s v=""/>
    <s v=""/>
    <s v=""/>
    <s v=""/>
    <s v=""/>
    <s v=""/>
    <s v=""/>
  </r>
  <r>
    <x v="24"/>
    <n v="0"/>
    <n v="55.383481293086369"/>
    <n v="57.527037056967707"/>
    <n v="18.610212097133751"/>
    <n v="39.375880601921473"/>
    <n v="43.098375899344894"/>
    <s v=""/>
    <s v=""/>
    <s v=""/>
    <s v=""/>
    <s v=""/>
    <s v=""/>
    <s v=""/>
    <s v=""/>
    <s v=""/>
    <s v=""/>
    <s v=""/>
    <s v=""/>
    <s v=""/>
    <s v=""/>
    <s v=""/>
    <s v=""/>
  </r>
  <r>
    <x v="25"/>
    <n v="0"/>
    <n v="9.063112017876092"/>
    <n v="31.677910335587264"/>
    <n v="9.6695396788747576"/>
    <n v="54.573345133287745"/>
    <n v="24.177261924364355"/>
    <s v=""/>
    <s v=""/>
    <s v=""/>
    <s v=""/>
    <s v=""/>
    <s v=""/>
    <s v=""/>
    <s v=""/>
    <s v=""/>
    <s v=""/>
    <s v=""/>
    <s v=""/>
    <s v=""/>
    <s v=""/>
    <s v=""/>
    <s v=""/>
  </r>
  <r>
    <x v="26"/>
    <n v="9.1"/>
    <n v="36.866244710178137"/>
    <n v="17.538814000190506"/>
    <n v="20.879415511714424"/>
    <n v="53.98351558258522"/>
    <n v="34.693659247171006"/>
    <s v=""/>
    <s v=""/>
    <s v=""/>
    <s v=""/>
    <s v=""/>
    <s v=""/>
    <s v=""/>
    <s v=""/>
    <s v=""/>
    <s v=""/>
    <s v=""/>
    <s v=""/>
    <s v=""/>
    <s v=""/>
    <s v=""/>
    <s v=""/>
  </r>
  <r>
    <x v="27"/>
    <n v="0"/>
    <n v="23.032151425644731"/>
    <n v="27.201654374389189"/>
    <n v="4.2154478759168503"/>
    <n v="36.586745855500922"/>
    <n v="33.917252246189776"/>
    <s v=""/>
    <s v=""/>
    <s v=""/>
    <s v=""/>
    <s v=""/>
    <s v=""/>
    <s v=""/>
    <s v=""/>
    <s v=""/>
    <s v=""/>
    <s v=""/>
    <s v=""/>
    <s v=""/>
    <s v=""/>
    <s v=""/>
    <s v=""/>
  </r>
  <r>
    <x v="28"/>
    <n v="0"/>
    <n v="63.54219071183266"/>
    <n v="59.021690875335111"/>
    <n v="12.625767347833206"/>
    <n v="61.816664123647818"/>
    <n v="28.631800669185512"/>
    <s v=""/>
    <s v=""/>
    <s v=""/>
    <s v=""/>
    <s v=""/>
    <s v=""/>
    <s v=""/>
    <s v=""/>
    <s v=""/>
    <s v=""/>
    <s v=""/>
    <s v=""/>
    <s v=""/>
    <s v=""/>
    <s v=""/>
    <s v=""/>
  </r>
  <r>
    <x v="29"/>
    <n v="0"/>
    <n v="117.03627644515316"/>
    <n v="80.890110542683402"/>
    <n v="58.028786052563703"/>
    <n v="9.0801982439476987"/>
    <n v="29.970985820980161"/>
    <s v=""/>
    <s v=""/>
    <s v=""/>
    <s v=""/>
    <s v=""/>
    <s v=""/>
    <s v=""/>
    <s v=""/>
    <s v=""/>
    <s v=""/>
    <s v=""/>
    <s v=""/>
    <s v=""/>
    <s v=""/>
    <s v=""/>
    <s v=""/>
  </r>
  <r>
    <x v="30"/>
    <n v="1"/>
    <n v="20.275354456675831"/>
    <n v="17.000294213327841"/>
    <n v="13.770257713087064"/>
    <n v="49.870030578216493"/>
    <n v="27.971592752102033"/>
    <s v=""/>
    <s v=""/>
    <s v=""/>
    <s v=""/>
    <s v=""/>
    <s v=""/>
    <s v=""/>
    <s v=""/>
    <s v=""/>
    <s v=""/>
    <s v=""/>
    <s v=""/>
    <s v=""/>
    <s v=""/>
    <s v=""/>
    <s v=""/>
  </r>
  <r>
    <x v="31"/>
    <n v="14.799999999999999"/>
    <n v="17.922332485299457"/>
    <n v="3.9661067660437213"/>
    <n v="24.841296378090064"/>
    <n v="64.173358666833607"/>
    <n v="47.322827630990872"/>
    <s v=""/>
    <s v=""/>
    <s v=""/>
    <s v=""/>
    <s v=""/>
    <s v=""/>
    <s v=""/>
    <s v=""/>
    <s v=""/>
    <s v=""/>
    <s v=""/>
    <s v=""/>
    <s v=""/>
    <s v=""/>
    <s v=""/>
    <s v=""/>
  </r>
  <r>
    <x v="32"/>
    <n v="9.1"/>
    <n v="34.974562212135794"/>
    <n v="15.247950744214297"/>
    <n v="33.655608696597668"/>
    <n v="94.707179769071558"/>
    <n v="89.476756971990454"/>
    <s v=""/>
    <s v=""/>
    <s v=""/>
    <s v=""/>
    <s v=""/>
    <s v=""/>
    <s v=""/>
    <s v=""/>
    <s v=""/>
    <s v=""/>
    <s v=""/>
    <s v=""/>
    <s v=""/>
    <s v=""/>
    <s v=""/>
    <s v=""/>
  </r>
  <r>
    <x v="33"/>
    <n v="0"/>
    <n v="33.674619506196258"/>
    <n v="39.839804210026848"/>
    <n v="18.198076749394037"/>
    <n v="36.372104545938576"/>
    <n v="37.408688396796755"/>
    <s v=""/>
    <s v=""/>
    <s v=""/>
    <s v=""/>
    <s v=""/>
    <s v=""/>
    <s v=""/>
    <s v=""/>
    <s v=""/>
    <s v=""/>
    <s v=""/>
    <s v=""/>
    <s v=""/>
    <s v=""/>
    <s v=""/>
    <s v=""/>
  </r>
  <r>
    <x v="34"/>
    <n v="0.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5"/>
    <n v="29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6"/>
    <n v="7.2"/>
    <n v="30.854173125836475"/>
    <n v="17.853010869304949"/>
    <n v="11.895377221696881"/>
    <n v="41.525413879356122"/>
    <n v="29.864025227926145"/>
    <s v=""/>
    <s v=""/>
    <s v=""/>
    <s v=""/>
    <s v=""/>
    <s v=""/>
    <s v=""/>
    <s v=""/>
    <s v=""/>
    <s v=""/>
    <s v=""/>
    <s v=""/>
    <s v=""/>
    <s v=""/>
    <s v=""/>
    <s v=""/>
  </r>
  <r>
    <x v="37"/>
    <n v="0.1"/>
    <n v="42.449617208185359"/>
    <n v="23.299141560649591"/>
    <n v="19.229404499542333"/>
    <n v="51.353967704375052"/>
    <n v="74.833347906494581"/>
    <s v=""/>
    <s v=""/>
    <s v=""/>
    <s v=""/>
    <s v=""/>
    <s v=""/>
    <s v=""/>
    <s v=""/>
    <s v=""/>
    <s v=""/>
    <s v=""/>
    <s v=""/>
    <s v=""/>
    <s v=""/>
    <s v=""/>
    <s v=""/>
  </r>
  <r>
    <x v="38"/>
    <n v="0"/>
    <n v="44.88674635321388"/>
    <n v="29.664288305147657"/>
    <n v="28.918852006919945"/>
    <n v="35.644213624017766"/>
    <n v="38.077158352148331"/>
    <s v=""/>
    <s v=""/>
    <s v=""/>
    <s v=""/>
    <s v=""/>
    <s v=""/>
    <s v=""/>
    <s v=""/>
    <s v=""/>
    <s v=""/>
    <s v=""/>
    <s v=""/>
    <s v=""/>
    <s v=""/>
    <s v=""/>
    <s v=""/>
  </r>
  <r>
    <x v="39"/>
    <n v="0"/>
    <n v="19.507434473031292"/>
    <n v="26.26290161856846"/>
    <n v="2.5826344570131976"/>
    <n v="38.491167299093227"/>
    <n v="35.990276227485246"/>
    <s v=""/>
    <s v=""/>
    <s v=""/>
    <s v=""/>
    <s v=""/>
    <s v=""/>
    <s v=""/>
    <s v=""/>
    <s v=""/>
    <s v=""/>
    <s v=""/>
    <s v=""/>
    <s v=""/>
    <s v=""/>
    <s v=""/>
    <s v=""/>
  </r>
  <r>
    <x v="40"/>
    <n v="0"/>
    <s v=""/>
    <n v="51.665849496234728"/>
    <n v="22.002499904197787"/>
    <n v="30.768002507777958"/>
    <n v="51.356206868831705"/>
    <s v=""/>
    <s v=""/>
    <s v=""/>
    <s v=""/>
    <s v=""/>
    <s v=""/>
    <s v=""/>
    <s v=""/>
    <s v=""/>
    <s v=""/>
    <s v=""/>
    <s v=""/>
    <s v=""/>
    <s v=""/>
    <s v=""/>
    <s v=""/>
  </r>
  <r>
    <x v="41"/>
    <n v="0"/>
    <n v="5.0289163463135056"/>
    <n v="8.3582294591782507"/>
    <n v="14.431216235211672"/>
    <n v="41.097688222765385"/>
    <n v="46.986168114532923"/>
    <s v=""/>
    <s v=""/>
    <s v=""/>
    <s v=""/>
    <s v=""/>
    <s v=""/>
    <s v=""/>
    <s v=""/>
    <s v=""/>
    <s v=""/>
    <s v=""/>
    <s v=""/>
    <s v=""/>
    <s v=""/>
    <s v=""/>
    <s v=""/>
  </r>
  <r>
    <x v="42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3"/>
    <n v="1.6"/>
    <n v="9.3936148378405644"/>
    <n v="7.1084457005317514"/>
    <n v="28.96031775122615"/>
    <n v="55.019087323162402"/>
    <n v="80.995678806083674"/>
    <s v=""/>
    <s v=""/>
    <s v=""/>
    <s v=""/>
    <s v=""/>
    <s v=""/>
    <s v=""/>
    <s v=""/>
    <s v=""/>
    <s v=""/>
    <s v=""/>
    <s v=""/>
    <s v=""/>
    <s v=""/>
    <s v=""/>
    <s v=""/>
  </r>
  <r>
    <x v="44"/>
    <n v="0.1"/>
    <n v="28.38608812797554"/>
    <n v="17.267310122441064"/>
    <n v="19.154633927368156"/>
    <n v="38.230484969017127"/>
    <n v="28.509296780267853"/>
    <s v=""/>
    <s v=""/>
    <s v=""/>
    <s v=""/>
    <s v=""/>
    <s v=""/>
    <s v=""/>
    <s v=""/>
    <s v=""/>
    <s v=""/>
    <s v=""/>
    <s v=""/>
    <s v=""/>
    <s v=""/>
    <s v=""/>
    <s v=""/>
  </r>
  <r>
    <x v="45"/>
    <n v="0.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6"/>
    <n v="1.4"/>
    <n v="50.751256167415839"/>
    <n v="8.3354665665008785"/>
    <n v="28.471213468573026"/>
    <n v="68.197213941614336"/>
    <n v="110.69602542358987"/>
    <s v=""/>
    <s v=""/>
    <s v=""/>
    <s v=""/>
    <s v=""/>
    <s v=""/>
    <s v=""/>
    <s v=""/>
    <s v=""/>
    <s v=""/>
    <s v=""/>
    <s v=""/>
    <s v=""/>
    <s v=""/>
    <s v=""/>
    <s v=""/>
  </r>
  <r>
    <x v="47"/>
    <n v="0.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8"/>
    <n v="0"/>
    <n v="16.090369778431462"/>
    <n v="6.3529522964884517"/>
    <n v="22.514439681708353"/>
    <n v="55.887475893309379"/>
    <n v="92.353342791426755"/>
    <s v=""/>
    <s v=""/>
    <s v=""/>
    <s v=""/>
    <s v=""/>
    <s v=""/>
    <s v=""/>
    <s v=""/>
    <s v=""/>
    <s v=""/>
    <s v=""/>
    <s v=""/>
    <s v=""/>
    <s v=""/>
    <s v=""/>
    <s v=""/>
  </r>
  <r>
    <x v="49"/>
    <n v="0"/>
    <n v="28.663216825534153"/>
    <n v="7.1840100185267861"/>
    <n v="18.201648210995302"/>
    <n v="48.925453372325343"/>
    <n v="56.303996064196241"/>
    <s v=""/>
    <s v=""/>
    <s v=""/>
    <s v=""/>
    <s v=""/>
    <s v=""/>
    <s v=""/>
    <s v=""/>
    <s v=""/>
    <s v=""/>
    <s v=""/>
    <s v=""/>
    <s v=""/>
    <s v=""/>
    <s v=""/>
    <s v=""/>
  </r>
  <r>
    <x v="50"/>
    <n v="0"/>
    <n v="23.635777953790502"/>
    <n v="13.998571379037614"/>
    <n v="14.090422180413924"/>
    <n v="37.919124130560562"/>
    <n v="67.936808444652399"/>
    <s v=""/>
    <s v=""/>
    <s v=""/>
    <s v=""/>
    <s v=""/>
    <s v=""/>
    <s v=""/>
    <s v=""/>
    <s v=""/>
    <s v=""/>
    <s v=""/>
    <s v=""/>
    <s v=""/>
    <s v=""/>
    <s v=""/>
    <s v=""/>
  </r>
  <r>
    <x v="51"/>
    <n v="0"/>
    <n v="9.2973114089829885"/>
    <s v=""/>
    <n v="16.234223147167377"/>
    <n v="46.665725828646352"/>
    <n v="76.040318122588673"/>
    <s v=""/>
    <s v=""/>
    <s v=""/>
    <s v=""/>
    <s v=""/>
    <s v=""/>
    <s v=""/>
    <s v=""/>
    <s v=""/>
    <s v=""/>
    <s v=""/>
    <s v=""/>
    <s v=""/>
    <s v=""/>
    <s v=""/>
    <s v=""/>
  </r>
  <r>
    <x v="52"/>
    <n v="0"/>
    <n v="82.501757550794153"/>
    <n v="28.516837093404963"/>
    <n v="57.799221643745852"/>
    <n v="18.968922471622047"/>
    <n v="24.696153535571295"/>
    <s v=""/>
    <s v=""/>
    <s v=""/>
    <s v=""/>
    <s v=""/>
    <s v=""/>
    <s v=""/>
    <s v=""/>
    <s v=""/>
    <s v=""/>
    <s v=""/>
    <s v=""/>
    <s v=""/>
    <s v=""/>
    <s v=""/>
    <s v=""/>
  </r>
  <r>
    <x v="53"/>
    <n v="27.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4"/>
    <n v="0"/>
    <n v="45.71542410131832"/>
    <s v=""/>
    <n v="19.375758101332696"/>
    <n v="18.138081457161839"/>
    <n v="46.311769149099597"/>
    <s v=""/>
    <s v=""/>
    <s v=""/>
    <s v=""/>
    <s v=""/>
    <s v=""/>
    <s v=""/>
    <s v=""/>
    <s v=""/>
    <s v=""/>
    <s v=""/>
    <s v=""/>
    <s v=""/>
    <s v=""/>
    <s v=""/>
    <s v=""/>
  </r>
  <r>
    <x v="55"/>
    <n v="0"/>
    <n v="38.05377771696395"/>
    <n v="20.663252334550069"/>
    <n v="3.6510273664343096"/>
    <n v="32.615486983781906"/>
    <n v="28.090033524912378"/>
    <s v=""/>
    <s v=""/>
    <s v=""/>
    <s v=""/>
    <s v=""/>
    <s v=""/>
    <s v=""/>
    <s v=""/>
    <s v=""/>
    <s v=""/>
    <s v=""/>
    <s v=""/>
    <s v=""/>
    <s v=""/>
    <s v=""/>
    <s v=""/>
  </r>
  <r>
    <x v="56"/>
    <n v="0"/>
    <n v="27.412770860562631"/>
    <n v="8.0777470701366028"/>
    <n v="19.947431031141527"/>
    <n v="54.456037102202011"/>
    <n v="60.797450246154391"/>
    <s v=""/>
    <s v=""/>
    <s v=""/>
    <s v=""/>
    <s v=""/>
    <s v=""/>
    <s v=""/>
    <s v=""/>
    <s v=""/>
    <s v=""/>
    <s v=""/>
    <s v=""/>
    <s v=""/>
    <s v=""/>
    <s v=""/>
    <s v=""/>
  </r>
  <r>
    <x v="57"/>
    <n v="0"/>
    <n v="42.029989242463671"/>
    <n v="30.981446033008368"/>
    <n v="33.070379455075027"/>
    <n v="35.294616891742507"/>
    <n v="37.87004098311963"/>
    <s v=""/>
    <s v=""/>
    <s v=""/>
    <s v=""/>
    <s v=""/>
    <s v=""/>
    <s v=""/>
    <s v=""/>
    <s v=""/>
    <s v=""/>
    <s v=""/>
    <s v=""/>
    <s v=""/>
    <s v=""/>
    <s v=""/>
    <s v=""/>
  </r>
  <r>
    <x v="58"/>
    <n v="0"/>
    <n v="120.12327003487918"/>
    <n v="101.02098786256511"/>
    <n v="60.67116295557198"/>
    <n v="26.51603354490129"/>
    <n v="62.122620732494617"/>
    <s v=""/>
    <s v=""/>
    <s v=""/>
    <s v=""/>
    <s v=""/>
    <s v=""/>
    <s v=""/>
    <s v=""/>
    <s v=""/>
    <s v=""/>
    <s v=""/>
    <s v=""/>
    <s v=""/>
    <s v=""/>
    <s v=""/>
    <s v=""/>
  </r>
  <r>
    <x v="59"/>
    <n v="2.6"/>
    <n v="2.8913663446406392"/>
    <n v="37.775653497644029"/>
    <n v="9.087353712373643"/>
    <n v="33.928601598168463"/>
    <n v="19.548401506750377"/>
    <s v=""/>
    <s v=""/>
    <s v=""/>
    <s v=""/>
    <s v=""/>
    <s v=""/>
    <s v=""/>
    <s v=""/>
    <s v=""/>
    <s v=""/>
    <s v=""/>
    <s v=""/>
    <s v=""/>
    <s v=""/>
    <s v=""/>
    <s v=""/>
  </r>
  <r>
    <x v="60"/>
    <n v="0"/>
    <n v="34.769670681833631"/>
    <n v="38.931735138772417"/>
    <n v="15.9793617187304"/>
    <n v="25.758493713756483"/>
    <n v="26.55277753108048"/>
    <s v=""/>
    <s v=""/>
    <s v=""/>
    <s v=""/>
    <s v=""/>
    <s v=""/>
    <s v=""/>
    <s v=""/>
    <s v=""/>
    <s v=""/>
    <s v=""/>
    <s v=""/>
    <s v=""/>
    <s v=""/>
    <s v=""/>
    <s v=""/>
  </r>
  <r>
    <x v="61"/>
    <n v="0"/>
    <n v="4.7074412026912782"/>
    <n v="11.096846391101037"/>
    <n v="15.026975822568607"/>
    <n v="34.329141725960042"/>
    <n v="38.226038029718062"/>
    <s v=""/>
    <s v=""/>
    <s v=""/>
    <s v=""/>
    <s v=""/>
    <s v=""/>
    <s v=""/>
    <s v=""/>
    <s v=""/>
    <s v=""/>
    <s v=""/>
    <s v=""/>
    <s v=""/>
    <s v=""/>
    <s v=""/>
    <s v=""/>
  </r>
  <r>
    <x v="62"/>
    <n v="0"/>
    <n v="30.969178201994517"/>
    <n v="44.317716511104955"/>
    <n v="16.545089888734474"/>
    <n v="46.291035750652689"/>
    <n v="54.911656613528365"/>
    <s v=""/>
    <s v=""/>
    <s v=""/>
    <s v=""/>
    <s v=""/>
    <s v=""/>
    <s v=""/>
    <s v=""/>
    <s v=""/>
    <s v=""/>
    <s v=""/>
    <s v=""/>
    <s v=""/>
    <s v=""/>
    <s v=""/>
    <s v=""/>
  </r>
  <r>
    <x v="63"/>
    <n v="0"/>
    <n v="114.05441681839449"/>
    <n v="98.925072765550368"/>
    <n v="68.891291406380816"/>
    <n v="38.100656677833058"/>
    <n v="63.447852712259191"/>
    <s v=""/>
    <s v=""/>
    <s v=""/>
    <s v=""/>
    <s v=""/>
    <s v=""/>
    <s v=""/>
    <s v=""/>
    <s v=""/>
    <s v=""/>
    <s v=""/>
    <s v=""/>
    <s v=""/>
    <s v=""/>
    <s v=""/>
    <s v=""/>
  </r>
  <r>
    <x v="64"/>
    <n v="7.2"/>
    <n v="51.609495262355168"/>
    <n v="71.521814860690696"/>
    <n v="49.294827481715544"/>
    <n v="18.802925671199212"/>
    <n v="150.65755878925387"/>
    <s v=""/>
    <s v=""/>
    <s v=""/>
    <s v=""/>
    <s v=""/>
    <s v=""/>
    <s v=""/>
    <s v=""/>
    <s v=""/>
    <s v=""/>
    <s v=""/>
    <s v=""/>
    <s v=""/>
    <s v=""/>
    <s v=""/>
    <s v=""/>
  </r>
  <r>
    <x v="65"/>
    <n v="0"/>
    <n v="25.060127675795584"/>
    <n v="50.683725275617412"/>
    <n v="36.094736505769283"/>
    <n v="9.8361579534716537"/>
    <n v="13.122118754073053"/>
    <s v=""/>
    <s v=""/>
    <s v=""/>
    <s v=""/>
    <s v=""/>
    <s v=""/>
    <s v=""/>
    <s v=""/>
    <s v=""/>
    <s v=""/>
    <s v=""/>
    <s v=""/>
    <s v=""/>
    <s v=""/>
    <s v=""/>
    <s v=""/>
  </r>
  <r>
    <x v="66"/>
    <n v="0"/>
    <n v="14.349216005992748"/>
    <n v="17.343586631839095"/>
    <n v="5.2316343807052208"/>
    <n v="27.346114718308318"/>
    <n v="32.837021742830707"/>
    <s v=""/>
    <s v=""/>
    <s v=""/>
    <s v=""/>
    <s v=""/>
    <s v=""/>
    <s v=""/>
    <s v=""/>
    <s v=""/>
    <s v=""/>
    <s v=""/>
    <s v=""/>
    <s v=""/>
    <s v=""/>
    <s v=""/>
    <s v=""/>
  </r>
  <r>
    <x v="67"/>
    <n v="0"/>
    <n v="65.529840559567688"/>
    <n v="73.801964780881377"/>
    <n v="48.625404859836813"/>
    <n v="10.242558810237325"/>
    <n v="44.2459039526154"/>
    <s v=""/>
    <s v=""/>
    <s v=""/>
    <s v=""/>
    <s v=""/>
    <s v=""/>
    <s v=""/>
    <s v=""/>
    <s v=""/>
    <s v=""/>
    <s v=""/>
    <s v=""/>
    <s v=""/>
    <s v=""/>
    <s v=""/>
    <s v=""/>
  </r>
  <r>
    <x v="68"/>
    <n v="0.3"/>
    <n v="50.575982408277298"/>
    <n v="40.333236850785312"/>
    <n v="25.195436288885009"/>
    <n v="23.505318688225273"/>
    <n v="14.696257911852681"/>
    <s v=""/>
    <n v="0"/>
    <s v=""/>
    <s v=""/>
    <s v=""/>
    <s v=""/>
    <s v=""/>
    <s v=""/>
    <s v=""/>
    <s v=""/>
    <s v=""/>
    <s v=""/>
    <s v=""/>
    <s v=""/>
    <s v=""/>
    <s v=""/>
  </r>
  <r>
    <x v="69"/>
    <n v="0"/>
    <n v="16.814874397279414"/>
    <n v="21.667025554748935"/>
    <n v="9.2336342837303729"/>
    <n v="45.477576763562979"/>
    <n v="46.909061190304051"/>
    <s v=""/>
    <n v="19.509228888696388"/>
    <s v=""/>
    <s v=""/>
    <s v=""/>
    <s v=""/>
    <s v=""/>
    <s v=""/>
    <s v=""/>
    <s v=""/>
    <s v=""/>
    <s v=""/>
    <s v=""/>
    <s v=""/>
    <s v=""/>
    <s v=""/>
  </r>
  <r>
    <x v="70"/>
    <n v="0"/>
    <n v="88.102951153562586"/>
    <n v="94.352371439206962"/>
    <n v="53.525601460290162"/>
    <n v="49.860906813544773"/>
    <n v="55.813528969510337"/>
    <s v=""/>
    <n v="33.217013638584319"/>
    <s v=""/>
    <s v=""/>
    <s v=""/>
    <s v=""/>
    <s v=""/>
    <s v=""/>
    <s v=""/>
    <s v=""/>
    <s v=""/>
    <s v=""/>
    <s v=""/>
    <s v=""/>
    <s v=""/>
    <s v=""/>
  </r>
  <r>
    <x v="71"/>
    <n v="6.8"/>
    <n v="73.822218889444827"/>
    <n v="49.740627390437631"/>
    <n v="35.155369555604729"/>
    <n v="16.93841780177388"/>
    <n v="18.544271749734857"/>
    <s v=""/>
    <n v="29.009826018596648"/>
    <s v=""/>
    <s v=""/>
    <s v=""/>
    <s v=""/>
    <s v=""/>
    <s v=""/>
    <s v=""/>
    <s v=""/>
    <s v=""/>
    <s v=""/>
    <s v=""/>
    <s v=""/>
    <s v=""/>
    <s v=""/>
  </r>
  <r>
    <x v="72"/>
    <n v="0"/>
    <n v="12.65543381933805"/>
    <n v="35.769959445694241"/>
    <n v="15.954309662569825"/>
    <n v="26.868010679781037"/>
    <n v="30.751422684297566"/>
    <s v=""/>
    <n v="27.507998966750844"/>
    <s v=""/>
    <s v=""/>
    <s v=""/>
    <s v=""/>
    <s v=""/>
    <s v=""/>
    <s v=""/>
    <s v=""/>
    <s v=""/>
    <s v=""/>
    <s v=""/>
    <s v=""/>
    <s v=""/>
    <s v=""/>
  </r>
  <r>
    <x v="73"/>
    <n v="5"/>
    <n v="18.873526426224718"/>
    <n v="23.424986603708"/>
    <n v="19.615555004999003"/>
    <n v="35.285407607909498"/>
    <n v="48.663127302664748"/>
    <s v=""/>
    <n v="17.435022208475406"/>
    <s v=""/>
    <s v=""/>
    <s v=""/>
    <s v=""/>
    <s v=""/>
    <s v=""/>
    <s v=""/>
    <s v=""/>
    <s v=""/>
    <s v=""/>
    <s v=""/>
    <s v=""/>
    <s v=""/>
    <s v=""/>
  </r>
  <r>
    <x v="74"/>
    <n v="1.2"/>
    <n v="71.513495247214706"/>
    <n v="78.621943584530129"/>
    <n v="41.556467729245057"/>
    <n v="13.123262593877365"/>
    <n v="32.311917171965739"/>
    <s v=""/>
    <n v="13.358892115537319"/>
    <s v=""/>
    <s v=""/>
    <s v=""/>
    <s v=""/>
    <s v=""/>
    <s v=""/>
    <s v=""/>
    <s v=""/>
    <s v=""/>
    <s v=""/>
    <s v=""/>
    <s v=""/>
    <s v=""/>
    <s v=""/>
  </r>
  <r>
    <x v="75"/>
    <n v="0"/>
    <n v="49.818972295386786"/>
    <n v="39.394542751803463"/>
    <n v="16.908577703250469"/>
    <n v="28.126499784593562"/>
    <n v="24.213425907793134"/>
    <s v=""/>
    <n v="32.05807198592602"/>
    <s v=""/>
    <s v=""/>
    <s v=""/>
    <s v=""/>
    <s v=""/>
    <s v=""/>
    <s v=""/>
    <s v=""/>
    <s v=""/>
    <s v=""/>
    <s v=""/>
    <s v=""/>
    <s v=""/>
    <s v=""/>
  </r>
  <r>
    <x v="76"/>
    <n v="0"/>
    <n v="15.896226102683157"/>
    <n v="15.153217478791426"/>
    <n v="13.074402475483319"/>
    <n v="36.452434365693406"/>
    <n v="15.282342900322259"/>
    <s v=""/>
    <n v="20.385534093006783"/>
    <s v=""/>
    <s v=""/>
    <s v=""/>
    <s v=""/>
    <s v=""/>
    <s v=""/>
    <s v=""/>
    <s v=""/>
    <s v=""/>
    <s v=""/>
    <s v=""/>
    <s v=""/>
    <s v=""/>
    <s v=""/>
  </r>
  <r>
    <x v="77"/>
    <n v="20.8"/>
    <n v="17.655593970372735"/>
    <n v="14.351306527828077"/>
    <n v="15.882695131535415"/>
    <n v="38.142102533301362"/>
    <n v="62.187539006997191"/>
    <s v=""/>
    <n v="36.399175203342359"/>
    <s v=""/>
    <s v=""/>
    <s v=""/>
    <s v=""/>
    <s v=""/>
    <s v=""/>
    <s v=""/>
    <s v=""/>
    <s v=""/>
    <s v=""/>
    <s v=""/>
    <s v=""/>
    <s v=""/>
    <s v=""/>
  </r>
  <r>
    <x v="78"/>
    <n v="25.7"/>
    <n v="81.401842738692309"/>
    <s v=""/>
    <s v=""/>
    <n v="54.141481810024686"/>
    <n v="160.33496225162747"/>
    <s v=""/>
    <n v="92.16295342685865"/>
    <s v=""/>
    <s v=""/>
    <s v=""/>
    <s v=""/>
    <s v=""/>
    <s v=""/>
    <s v=""/>
    <s v=""/>
    <s v=""/>
    <s v=""/>
    <s v=""/>
    <s v=""/>
    <s v=""/>
    <s v=""/>
  </r>
  <r>
    <x v="79"/>
    <n v="0"/>
    <n v="37.344075928256743"/>
    <n v="16.911830200165561"/>
    <n v="21.686401259225214"/>
    <n v="50.945755418188035"/>
    <n v="62.298234100025816"/>
    <s v=""/>
    <n v="50.480986174063901"/>
    <s v=""/>
    <s v=""/>
    <s v=""/>
    <s v=""/>
    <s v=""/>
    <s v=""/>
    <s v=""/>
    <s v=""/>
    <s v=""/>
    <s v=""/>
    <s v=""/>
    <s v=""/>
    <s v=""/>
    <s v=""/>
  </r>
  <r>
    <x v="80"/>
    <n v="6.9"/>
    <n v="73.171305883461585"/>
    <n v="19.92310208843606"/>
    <n v="22.972374776671721"/>
    <n v="57.635579161128454"/>
    <n v="16.127615990806383"/>
    <s v=""/>
    <n v="42.088596853317121"/>
    <s v=""/>
    <s v=""/>
    <s v=""/>
    <s v=""/>
    <s v=""/>
    <s v=""/>
    <s v=""/>
    <s v=""/>
    <s v=""/>
    <s v=""/>
    <s v=""/>
    <s v=""/>
    <s v=""/>
    <s v=""/>
  </r>
  <r>
    <x v="81"/>
    <n v="0"/>
    <n v="63.047045896418709"/>
    <n v="44.770190970559369"/>
    <n v="17.167702137317871"/>
    <n v="20.605339189704324"/>
    <n v="29.008619663423371"/>
    <s v=""/>
    <s v=""/>
    <s v=""/>
    <s v=""/>
    <s v=""/>
    <s v=""/>
    <s v=""/>
    <s v=""/>
    <s v=""/>
    <s v=""/>
    <s v=""/>
    <s v=""/>
    <s v=""/>
    <s v=""/>
    <s v=""/>
    <s v=""/>
  </r>
  <r>
    <x v="82"/>
    <n v="0.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3"/>
    <n v="0"/>
    <n v="72.062542280263287"/>
    <n v="66.785702130870988"/>
    <n v="40.749723885845881"/>
    <n v="7.6354436837570638"/>
    <n v="42.511763205980969"/>
    <s v=""/>
    <n v="39.458839428101157"/>
    <s v=""/>
    <s v=""/>
    <s v=""/>
    <s v=""/>
    <s v=""/>
    <s v=""/>
    <s v=""/>
    <s v=""/>
    <s v=""/>
    <s v=""/>
    <s v=""/>
    <s v=""/>
    <s v=""/>
    <s v=""/>
  </r>
  <r>
    <x v="84"/>
    <n v="0"/>
    <n v="12.877888060902118"/>
    <n v="10.837435117014074"/>
    <n v="2.5396854262116149"/>
    <n v="40.692750990748337"/>
    <n v="48.464213315015357"/>
    <n v="0"/>
    <n v="43.590136534022115"/>
    <s v=""/>
    <s v=""/>
    <s v=""/>
    <s v=""/>
    <s v=""/>
    <s v=""/>
    <s v=""/>
    <s v=""/>
    <s v=""/>
    <s v=""/>
    <s v=""/>
    <s v=""/>
    <s v=""/>
    <s v=""/>
  </r>
  <r>
    <x v="85"/>
    <n v="0"/>
    <n v="8.1492330668031219"/>
    <n v="50.609880478729963"/>
    <n v="7.1519226440062811"/>
    <n v="49.342172557250251"/>
    <n v="11.628413414592641"/>
    <n v="41.71678321826132"/>
    <n v="49.829007121860997"/>
    <s v=""/>
    <s v=""/>
    <s v=""/>
    <s v=""/>
    <s v=""/>
    <s v=""/>
    <s v=""/>
    <s v=""/>
    <s v=""/>
    <s v=""/>
    <s v=""/>
    <s v=""/>
    <s v=""/>
    <s v=""/>
  </r>
  <r>
    <x v="86"/>
    <n v="0"/>
    <n v="28.661472497692998"/>
    <n v="28.736214020897201"/>
    <n v="11.782614287694917"/>
    <n v="35.746607835677615"/>
    <n v="12.535948232419109"/>
    <n v="25.568143701001535"/>
    <n v="14.393053768027704"/>
    <s v=""/>
    <s v=""/>
    <s v=""/>
    <s v=""/>
    <s v=""/>
    <s v=""/>
    <s v=""/>
    <s v=""/>
    <s v=""/>
    <s v=""/>
    <s v=""/>
    <s v=""/>
    <s v=""/>
    <s v=""/>
  </r>
  <r>
    <x v="87"/>
    <n v="0"/>
    <n v="27.354889888599597"/>
    <n v="32.105606944109653"/>
    <n v="22.353970547604696"/>
    <n v="20.748494006641206"/>
    <n v="12.051970813436926"/>
    <n v="45.872540734074022"/>
    <n v="27.739682662231502"/>
    <s v=""/>
    <s v=""/>
    <s v=""/>
    <s v=""/>
    <s v=""/>
    <s v=""/>
    <s v=""/>
    <s v=""/>
    <s v=""/>
    <s v=""/>
    <s v=""/>
    <s v=""/>
    <s v=""/>
    <s v=""/>
  </r>
  <r>
    <x v="88"/>
    <n v="0"/>
    <n v="109.18429370259118"/>
    <n v="78.060297132840134"/>
    <n v="69.590660415198514"/>
    <n v="17.418955279454931"/>
    <n v="43.578664984219678"/>
    <n v="79.000822373837877"/>
    <n v="35.482389988098234"/>
    <s v=""/>
    <s v=""/>
    <s v=""/>
    <s v=""/>
    <s v=""/>
    <s v=""/>
    <s v=""/>
    <s v=""/>
    <s v=""/>
    <s v=""/>
    <s v=""/>
    <s v=""/>
    <s v=""/>
    <s v=""/>
  </r>
  <r>
    <x v="89"/>
    <n v="0"/>
    <n v="43.227306170582992"/>
    <n v="21.59722207774718"/>
    <n v="26.175179094427222"/>
    <n v="56.861058566884317"/>
    <n v="53.640096861654534"/>
    <n v="71.344235691020714"/>
    <n v="31.79386732309586"/>
    <s v=""/>
    <s v=""/>
    <s v=""/>
    <s v=""/>
    <s v=""/>
    <s v=""/>
    <s v=""/>
    <s v=""/>
    <s v=""/>
    <s v=""/>
    <s v=""/>
    <s v=""/>
    <s v=""/>
    <s v=""/>
  </r>
  <r>
    <x v="90"/>
    <n v="0"/>
    <n v="32.322128648036752"/>
    <n v="27.951565245790494"/>
    <n v="35.878963385253449"/>
    <n v="39.363180732846153"/>
    <n v="46.67440443037102"/>
    <n v="59.244408735955012"/>
    <n v="44.92905514809248"/>
    <s v=""/>
    <s v=""/>
    <s v=""/>
    <s v=""/>
    <s v=""/>
    <s v=""/>
    <s v=""/>
    <s v=""/>
    <s v=""/>
    <s v=""/>
    <s v=""/>
    <s v=""/>
    <s v=""/>
    <s v=""/>
  </r>
  <r>
    <x v="91"/>
    <n v="0"/>
    <n v="65.518623335372226"/>
    <n v="60.942349831237863"/>
    <n v="32.009217271814052"/>
    <n v="18.725917801747844"/>
    <n v="22.721575480038904"/>
    <n v="50.053570965679221"/>
    <n v="24.807458586524717"/>
    <s v=""/>
    <s v=""/>
    <s v=""/>
    <s v=""/>
    <s v=""/>
    <s v=""/>
    <s v=""/>
    <s v=""/>
    <s v=""/>
    <s v=""/>
    <s v=""/>
    <s v=""/>
    <s v=""/>
    <s v=""/>
  </r>
  <r>
    <x v="92"/>
    <n v="0"/>
    <n v="70.87030409099826"/>
    <n v="80.399253810631336"/>
    <n v="71.657379263088032"/>
    <n v="37.29209098439226"/>
    <n v="36.017357371704591"/>
    <n v="48.790266048656626"/>
    <n v="30.20678730835548"/>
    <s v=""/>
    <s v=""/>
    <s v=""/>
    <s v=""/>
    <s v=""/>
    <s v=""/>
    <s v=""/>
    <s v=""/>
    <s v=""/>
    <s v=""/>
    <s v=""/>
    <s v=""/>
    <s v=""/>
    <s v=""/>
  </r>
  <r>
    <x v="93"/>
    <n v="10.0500000000000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4"/>
    <n v="0.1"/>
    <n v="112.23479848198419"/>
    <n v="101.23507292264075"/>
    <n v="65.472589777790205"/>
    <n v="23.553768854351048"/>
    <n v="39.028835412960191"/>
    <n v="46.992126497102461"/>
    <n v="46.35795460816383"/>
    <s v=""/>
    <s v=""/>
    <s v=""/>
    <s v=""/>
    <s v=""/>
    <s v=""/>
    <s v=""/>
    <s v=""/>
    <s v=""/>
    <s v=""/>
    <s v=""/>
    <s v=""/>
    <s v=""/>
    <s v=""/>
  </r>
  <r>
    <x v="95"/>
    <n v="0"/>
    <n v="64.561753369167278"/>
    <n v="57.642172089120614"/>
    <n v="39.274673738366438"/>
    <n v="4.154515847304725"/>
    <n v="9.9050492381292052"/>
    <n v="45.507910883981069"/>
    <n v="45.616334586269176"/>
    <s v=""/>
    <s v=""/>
    <s v=""/>
    <s v=""/>
    <s v=""/>
    <s v=""/>
    <s v=""/>
    <s v=""/>
    <s v=""/>
    <s v=""/>
    <s v=""/>
    <s v=""/>
    <s v=""/>
    <s v=""/>
  </r>
  <r>
    <x v="96"/>
    <n v="0"/>
    <n v="44.851421336922634"/>
    <n v="60.724459612754899"/>
    <n v="11.39956128729947"/>
    <n v="10.124228335232619"/>
    <n v="10.130153015382353"/>
    <n v="19.825488391443049"/>
    <n v="42.609036599547665"/>
    <s v=""/>
    <s v=""/>
    <s v=""/>
    <s v=""/>
    <s v=""/>
    <s v=""/>
    <s v=""/>
    <s v=""/>
    <s v=""/>
    <s v=""/>
    <s v=""/>
    <s v=""/>
    <s v=""/>
    <s v=""/>
  </r>
  <r>
    <x v="97"/>
    <n v="0"/>
    <n v="36.133640787296621"/>
    <n v="41.974873387873487"/>
    <n v="31.945422338813046"/>
    <n v="20.584217058770641"/>
    <n v="31.860634099310378"/>
    <n v="19.026298107431447"/>
    <n v="47.168315412704686"/>
    <s v=""/>
    <s v=""/>
    <s v=""/>
    <s v=""/>
    <s v=""/>
    <s v=""/>
    <s v=""/>
    <s v=""/>
    <s v=""/>
    <s v=""/>
    <s v=""/>
    <s v=""/>
    <s v=""/>
    <s v=""/>
  </r>
  <r>
    <x v="98"/>
    <n v="0"/>
    <n v="111.90303840337688"/>
    <n v="66.1755997532224"/>
    <n v="55.124041951386751"/>
    <n v="98.459432832993656"/>
    <n v="86.596651454501483"/>
    <n v="59.509075277521291"/>
    <n v="109.73823410389572"/>
    <s v=""/>
    <s v=""/>
    <s v=""/>
    <s v=""/>
    <s v=""/>
    <s v=""/>
    <s v=""/>
    <s v=""/>
    <s v=""/>
    <s v=""/>
    <s v=""/>
    <s v=""/>
    <s v=""/>
    <s v=""/>
  </r>
  <r>
    <x v="99"/>
    <n v="0"/>
    <n v="26.975915211675538"/>
    <n v="39.823234397800064"/>
    <n v="19.653752672291336"/>
    <n v="18.469975593574162"/>
    <n v="8.9816479279459323"/>
    <n v="26.996295967040169"/>
    <n v="44.272000220497091"/>
    <s v=""/>
    <s v=""/>
    <s v=""/>
    <s v=""/>
    <s v=""/>
    <s v=""/>
    <s v=""/>
    <s v=""/>
    <s v=""/>
    <s v=""/>
    <s v=""/>
    <s v=""/>
    <s v=""/>
    <s v=""/>
  </r>
  <r>
    <x v="100"/>
    <n v="0"/>
    <n v="63.216532669567428"/>
    <n v="37.002837741720931"/>
    <n v="29.598986314832903"/>
    <n v="21.95130968214486"/>
    <n v="10.439348697260344"/>
    <n v="23.804621215292716"/>
    <n v="49.76203390467353"/>
    <s v=""/>
    <s v=""/>
    <s v=""/>
    <s v=""/>
    <s v=""/>
    <s v=""/>
    <s v=""/>
    <s v=""/>
    <s v=""/>
    <s v=""/>
    <s v=""/>
    <s v=""/>
    <s v=""/>
    <s v=""/>
  </r>
  <r>
    <x v="101"/>
    <n v="18.3"/>
    <n v="64.675575038185656"/>
    <n v="63.138102624247004"/>
    <n v="45.608113386791729"/>
    <n v="10.308249212409201"/>
    <n v="38.438782560473626"/>
    <n v="16.561400869825949"/>
    <n v="58.341494101279409"/>
    <s v=""/>
    <s v=""/>
    <s v=""/>
    <s v=""/>
    <s v=""/>
    <s v=""/>
    <s v=""/>
    <s v=""/>
    <s v=""/>
    <s v=""/>
    <s v=""/>
    <s v=""/>
    <s v=""/>
    <s v=""/>
  </r>
  <r>
    <x v="102"/>
    <n v="123.1"/>
    <n v="46.006303960586393"/>
    <n v="15.292154754365667"/>
    <n v="19.133478513568086"/>
    <n v="35.829875381286598"/>
    <n v="69.401584710316115"/>
    <n v="39.124161547342538"/>
    <n v="92.686892087716259"/>
    <s v=""/>
    <s v=""/>
    <s v=""/>
    <s v=""/>
    <s v=""/>
    <s v=""/>
    <s v=""/>
    <s v=""/>
    <s v=""/>
    <s v=""/>
    <s v=""/>
    <s v=""/>
    <s v=""/>
    <s v=""/>
  </r>
  <r>
    <x v="103"/>
    <n v="0"/>
    <n v="41.662813200106527"/>
    <n v="49.80451779573005"/>
    <n v="21.924643877064625"/>
    <n v="13.858210455924626"/>
    <n v="18.420369074220602"/>
    <n v="19.85497382833827"/>
    <n v="67.427961729518131"/>
    <s v=""/>
    <s v=""/>
    <s v=""/>
    <s v=""/>
    <s v=""/>
    <s v=""/>
    <s v=""/>
    <s v=""/>
    <s v=""/>
    <s v=""/>
    <s v=""/>
    <s v=""/>
    <s v=""/>
    <s v=""/>
  </r>
  <r>
    <x v="104"/>
    <n v="0"/>
    <n v="57.666194535227604"/>
    <n v="41.600600963602837"/>
    <n v="39.959229217605049"/>
    <n v="51.782815982925833"/>
    <n v="60.696457876052008"/>
    <n v="44.224993380635027"/>
    <n v="113.65249654589211"/>
    <s v=""/>
    <s v=""/>
    <s v=""/>
    <s v=""/>
    <s v=""/>
    <s v=""/>
    <s v=""/>
    <s v=""/>
    <s v=""/>
    <s v=""/>
    <s v=""/>
    <s v=""/>
    <s v=""/>
    <s v=""/>
  </r>
  <r>
    <x v="105"/>
    <n v="0"/>
    <n v="12.833160196418968"/>
    <n v="14.877163913039245"/>
    <n v="21.863211040258996"/>
    <n v="47.824888494438994"/>
    <n v="23.154480876112725"/>
    <n v="22.605087979546692"/>
    <n v="51.894026215591033"/>
    <s v=""/>
    <s v=""/>
    <s v=""/>
    <s v=""/>
    <s v=""/>
    <s v=""/>
    <s v=""/>
    <s v=""/>
    <s v=""/>
    <s v=""/>
    <s v=""/>
    <s v=""/>
    <s v=""/>
    <s v=""/>
  </r>
  <r>
    <x v="106"/>
    <n v="0"/>
    <n v="22.127810677397189"/>
    <n v="21.808713815347701"/>
    <n v="14.1961262341524"/>
    <n v="37.338853446083931"/>
    <n v="14.433987725271077"/>
    <n v="37.429934266310475"/>
    <n v="46.798717873428821"/>
    <s v=""/>
    <s v=""/>
    <s v=""/>
    <s v=""/>
    <s v=""/>
    <s v=""/>
    <s v=""/>
    <s v=""/>
    <s v=""/>
    <s v=""/>
    <s v=""/>
    <s v=""/>
    <s v=""/>
    <s v=""/>
  </r>
  <r>
    <x v="107"/>
    <n v="0"/>
    <n v="44.369584174368427"/>
    <n v="31.993124238434277"/>
    <n v="10.559356011394724"/>
    <n v="39.890600321465691"/>
    <n v="29.043071088092876"/>
    <n v="45.036651412131604"/>
    <n v="46.815915876376543"/>
    <s v=""/>
    <s v=""/>
    <s v=""/>
    <s v=""/>
    <s v=""/>
    <s v=""/>
    <s v=""/>
    <s v=""/>
    <s v=""/>
    <s v=""/>
    <s v=""/>
    <s v=""/>
    <s v=""/>
    <s v=""/>
  </r>
  <r>
    <x v="108"/>
    <n v="0"/>
    <n v="24.071559899128175"/>
    <n v="40.626223065795649"/>
    <n v="11.8110118449419"/>
    <n v="32.257402128537137"/>
    <n v="12.471567547894027"/>
    <n v="19.387624963191456"/>
    <n v="53.365250745683383"/>
    <s v=""/>
    <s v=""/>
    <s v=""/>
    <s v=""/>
    <s v=""/>
    <s v=""/>
    <s v=""/>
    <s v=""/>
    <s v=""/>
    <s v=""/>
    <s v=""/>
    <s v=""/>
    <s v=""/>
    <s v=""/>
  </r>
  <r>
    <x v="109"/>
    <n v="0"/>
    <n v="58.080719737860619"/>
    <n v="51.018231981241051"/>
    <n v="30.076735280196981"/>
    <n v="19.006841002152107"/>
    <n v="22.588935394018634"/>
    <n v="31.285299841224287"/>
    <n v="80.043300504428899"/>
    <s v=""/>
    <s v=""/>
    <s v=""/>
    <s v=""/>
    <s v=""/>
    <s v=""/>
    <s v=""/>
    <s v=""/>
    <s v=""/>
    <s v=""/>
    <s v=""/>
    <s v=""/>
    <s v=""/>
    <s v=""/>
  </r>
  <r>
    <x v="110"/>
    <n v="0"/>
    <n v="55.568786256447801"/>
    <n v="28.142672182172575"/>
    <n v="9.5488218134501199"/>
    <n v="14.340850714874412"/>
    <n v="20.2321530161624"/>
    <n v="22.654138653244932"/>
    <n v="51.146162924826911"/>
    <n v="0"/>
    <n v="0"/>
    <n v="0"/>
    <s v=""/>
    <s v=""/>
    <s v=""/>
    <s v=""/>
    <s v=""/>
    <s v=""/>
    <s v=""/>
    <s v=""/>
    <s v=""/>
    <s v=""/>
    <s v=""/>
  </r>
  <r>
    <x v="111"/>
    <n v="1.3"/>
    <n v="24.161953561680573"/>
    <n v="15.657585997290951"/>
    <n v="14.817894656939387"/>
    <n v="36.599726762020886"/>
    <n v="37.421651476159553"/>
    <n v="28.95254747875974"/>
    <n v="75.084219427037553"/>
    <n v="49.629830315225107"/>
    <n v="63.390850994860017"/>
    <n v="62.144669684292033"/>
    <s v=""/>
    <s v=""/>
    <s v=""/>
    <s v=""/>
    <s v=""/>
    <s v=""/>
    <s v=""/>
    <s v=""/>
    <s v=""/>
    <s v=""/>
    <s v=""/>
  </r>
  <r>
    <x v="112"/>
    <n v="0.3"/>
    <n v="45.119951214786823"/>
    <n v="46.193939015393489"/>
    <n v="20.93274944779229"/>
    <n v="9.8432717589620946"/>
    <n v="13.165864962454863"/>
    <n v="34.885527775076923"/>
    <n v="94.068166890733536"/>
    <n v="17.389652134770046"/>
    <n v="38.008551257736777"/>
    <n v="34.581497648510911"/>
    <s v=""/>
    <s v=""/>
    <s v=""/>
    <s v=""/>
    <s v=""/>
    <s v=""/>
    <s v=""/>
    <s v=""/>
    <s v=""/>
    <s v=""/>
    <s v=""/>
  </r>
  <r>
    <x v="113"/>
    <n v="12.6"/>
    <n v="25.662813478115858"/>
    <n v="41.995356823919025"/>
    <n v="18.770721987317895"/>
    <n v="19.396391337803109"/>
    <n v="58.184963374178167"/>
    <n v="50.817516991450006"/>
    <n v="85.259662279789481"/>
    <n v="39.876935731522863"/>
    <n v="70.125957564619213"/>
    <n v="63.660741225107884"/>
    <s v=""/>
    <s v=""/>
    <s v=""/>
    <s v=""/>
    <s v=""/>
    <s v=""/>
    <s v=""/>
    <s v=""/>
    <s v=""/>
    <s v=""/>
    <s v=""/>
  </r>
  <r>
    <x v="114"/>
    <n v="0"/>
    <n v="98.109581566150894"/>
    <n v="79.733368130899876"/>
    <n v="38.365348891120021"/>
    <n v="25.838150752998782"/>
    <n v="47.107005703499922"/>
    <n v="79.752742625310248"/>
    <n v="53.914098590235668"/>
    <n v="14.953260611784446"/>
    <n v="16.657731473679899"/>
    <n v="16.725131326195886"/>
    <s v=""/>
    <s v=""/>
    <s v=""/>
    <s v=""/>
    <s v=""/>
    <s v=""/>
    <s v=""/>
    <s v=""/>
    <s v=""/>
    <s v=""/>
    <s v=""/>
  </r>
  <r>
    <x v="115"/>
    <n v="0"/>
    <n v="127.88573025348104"/>
    <n v="112.99867257262345"/>
    <n v="82.989216001561175"/>
    <n v="7.4853189879267186"/>
    <n v="98.425048118487794"/>
    <n v="83.496646410995893"/>
    <n v="90.523477150558364"/>
    <n v="43.430518675495904"/>
    <n v="23.277027370331375"/>
    <n v="32.89103229333243"/>
    <s v=""/>
    <s v=""/>
    <s v=""/>
    <s v=""/>
    <s v=""/>
    <s v=""/>
    <s v=""/>
    <s v=""/>
    <s v=""/>
    <s v=""/>
    <s v=""/>
  </r>
  <r>
    <x v="116"/>
    <n v="0"/>
    <n v="97.667906712881148"/>
    <n v="60.611879994103774"/>
    <n v="38.515711138927635"/>
    <n v="16.520593244437233"/>
    <n v="34.630766979724328"/>
    <n v="51.93515114937491"/>
    <n v="45.416406699687059"/>
    <n v="25.392518868838188"/>
    <n v="30.542592806706487"/>
    <n v="14.033531269398086"/>
    <s v=""/>
    <s v=""/>
    <s v=""/>
    <s v=""/>
    <s v=""/>
    <s v=""/>
    <s v=""/>
    <s v=""/>
    <s v=""/>
    <s v=""/>
    <s v=""/>
  </r>
  <r>
    <x v="117"/>
    <n v="4.0999999999999996"/>
    <n v="41.779420710462063"/>
    <n v="44.064271229198987"/>
    <n v="22.043139636534288"/>
    <n v="21.913009745649966"/>
    <n v="12.13507315442239"/>
    <n v="24.4973468255168"/>
    <n v="62.159230916005669"/>
    <n v="25.589060200636052"/>
    <n v="47.802092090503812"/>
    <n v="55.062600869262063"/>
    <n v="0"/>
    <n v="0"/>
    <n v="0"/>
    <n v="0"/>
    <s v=""/>
    <s v=""/>
    <s v=""/>
    <s v=""/>
    <s v=""/>
    <s v=""/>
    <s v=""/>
  </r>
  <r>
    <x v="118"/>
    <n v="0"/>
    <n v="25.456237073180429"/>
    <n v="21.625216775642144"/>
    <n v="20.194553721049907"/>
    <n v="32.801676748059855"/>
    <n v="77.60998667337735"/>
    <n v="43.13003591965078"/>
    <n v="64.095631727539597"/>
    <n v="79.89123923499011"/>
    <n v="33.809022277901221"/>
    <n v="20.583974409126448"/>
    <n v="7.8740080637000727"/>
    <n v="23.972901408234826"/>
    <n v="17.450501789021537"/>
    <n v="34.512171746485386"/>
    <s v=""/>
    <s v=""/>
    <s v=""/>
    <s v=""/>
    <s v=""/>
    <s v=""/>
    <s v=""/>
  </r>
  <r>
    <x v="119"/>
    <n v="18.599999999999998"/>
    <n v="24.712142872967917"/>
    <n v="24.734793266057476"/>
    <n v="19.066462724648151"/>
    <n v="32.900759790009779"/>
    <n v="39.995249780623766"/>
    <n v="53.589738212423185"/>
    <n v="72.943539331507665"/>
    <n v="48.539983455271191"/>
    <n v="66.253301882624598"/>
    <n v="70.024923796676589"/>
    <n v="43.041839990934967"/>
    <n v="51.607847906886789"/>
    <n v="44.78727518385071"/>
    <n v="48.130655754649233"/>
    <s v=""/>
    <s v=""/>
    <s v=""/>
    <s v=""/>
    <s v=""/>
    <s v=""/>
    <s v=""/>
  </r>
  <r>
    <x v="120"/>
    <n v="18.5"/>
    <n v="34.494057477298618"/>
    <n v="37.011619792407437"/>
    <n v="15.799367026396428"/>
    <n v="21.516969831025456"/>
    <n v="13.871193176663708"/>
    <n v="27.823012288527842"/>
    <n v="68.144698844404033"/>
    <n v="46.834602531852099"/>
    <n v="42.160408163429928"/>
    <n v="46.931865592746988"/>
    <n v="25.983071309074532"/>
    <n v="35.844664860421709"/>
    <n v="13.178011993962123"/>
    <n v="19.489741026383069"/>
    <s v=""/>
    <s v=""/>
    <s v=""/>
    <s v=""/>
    <s v=""/>
    <s v=""/>
    <s v=""/>
  </r>
  <r>
    <x v="121"/>
    <n v="39.799999999999997"/>
    <n v="31.048510492539496"/>
    <n v="14.186613290808355"/>
    <n v="23.624140211044249"/>
    <n v="41.653571132030869"/>
    <n v="45.32262129615998"/>
    <n v="39.14460422138707"/>
    <n v="85.490233368570401"/>
    <n v="59.350147309596153"/>
    <n v="76.306552981698516"/>
    <n v="129.26890518325581"/>
    <n v="82.389319725823043"/>
    <n v="85.942131763786236"/>
    <n v="87.058888338507415"/>
    <n v="97.630988526004955"/>
    <s v=""/>
    <s v=""/>
    <s v=""/>
    <s v=""/>
    <s v=""/>
    <s v=""/>
    <s v=""/>
  </r>
  <r>
    <x v="122"/>
    <n v="42.699999999999996"/>
    <n v="44.565906380402325"/>
    <n v="19.561185883386333"/>
    <n v="38.869654035134296"/>
    <n v="55.223636139613795"/>
    <n v="109.32657480478611"/>
    <n v="66.233829013087458"/>
    <n v="152.10029527378134"/>
    <n v="80.195074689293989"/>
    <n v="95.308551572654281"/>
    <n v="97.915473194664727"/>
    <n v="71.752770006624814"/>
    <n v="60.467925223090567"/>
    <n v="47.245317362738987"/>
    <n v="66.177035016225886"/>
    <s v=""/>
    <s v=""/>
    <s v=""/>
    <s v=""/>
    <s v=""/>
    <s v=""/>
    <s v=""/>
  </r>
  <r>
    <x v="123"/>
    <n v="0"/>
    <n v="60.447001648170627"/>
    <n v="63.158609895881"/>
    <n v="58.944465353953724"/>
    <n v="23.68396138322748"/>
    <n v="74.080361866443923"/>
    <n v="68.742272081187068"/>
    <n v="57.079768802524605"/>
    <n v="44.414074299284223"/>
    <n v="38.364697517558618"/>
    <n v="42.243816239720594"/>
    <n v="36.806113579984661"/>
    <n v="33.723730386927464"/>
    <n v="61.298368662346611"/>
    <n v="67.632240841910516"/>
    <s v=""/>
    <s v=""/>
    <s v=""/>
    <s v=""/>
    <s v=""/>
    <s v=""/>
    <s v=""/>
  </r>
  <r>
    <x v="124"/>
    <n v="0"/>
    <n v="69.094283451476926"/>
    <n v="88.153218922692744"/>
    <n v="49.613304473927037"/>
    <n v="38.160975402638947"/>
    <n v="24.052234555327331"/>
    <n v="47.595902679542228"/>
    <n v="83.386449394050331"/>
    <n v="32.25368191349672"/>
    <n v="22.76356726798069"/>
    <n v="20.074610733191765"/>
    <n v="49.641917742588909"/>
    <n v="51.793242916411273"/>
    <n v="67.865602356428923"/>
    <n v="96.737893220697899"/>
    <s v=""/>
    <s v=""/>
    <s v=""/>
    <s v=""/>
    <s v=""/>
    <s v=""/>
    <s v=""/>
  </r>
  <r>
    <x v="125"/>
    <n v="0"/>
    <n v="80.80581660233058"/>
    <n v="76.217386480342427"/>
    <n v="61.117346337899868"/>
    <n v="22.657670211651471"/>
    <n v="39.622720505026983"/>
    <n v="45.533393956066121"/>
    <n v="63.995156054432492"/>
    <n v="39.46973508033448"/>
    <n v="46.070055095811284"/>
    <n v="44.135247090556895"/>
    <n v="55.965256859058478"/>
    <n v="63.44927105402369"/>
    <n v="81.022527637434493"/>
    <n v="113.74436248809663"/>
    <s v=""/>
    <s v=""/>
    <s v=""/>
    <s v=""/>
    <s v=""/>
    <s v=""/>
    <s v=""/>
  </r>
  <r>
    <x v="126"/>
    <n v="0.1"/>
    <n v="11.255665412498383"/>
    <n v="34.822119410057489"/>
    <n v="20.531926448043038"/>
    <n v="4.3783562840395431"/>
    <n v="17.783419468436612"/>
    <n v="32.792224545752475"/>
    <n v="82.404429267449046"/>
    <n v="50.159146977584022"/>
    <n v="33.421848816091412"/>
    <n v="35.666230523538317"/>
    <n v="74.285597624425534"/>
    <n v="85.414050402499555"/>
    <n v="109.51716757479255"/>
    <n v="149.13584394990417"/>
    <s v=""/>
    <s v=""/>
    <s v=""/>
    <s v=""/>
    <s v=""/>
    <s v=""/>
    <s v=""/>
  </r>
  <r>
    <x v="127"/>
    <n v="22.8"/>
    <n v="85.579436817747748"/>
    <n v="69.7668259304522"/>
    <n v="49.498484671432543"/>
    <n v="30.28184338719727"/>
    <n v="50.579640319625369"/>
    <n v="69.807020097506694"/>
    <n v="123.3784827675818"/>
    <n v="66.010908273525743"/>
    <n v="33.259284649558126"/>
    <n v="40.039230484554437"/>
    <n v="98.647047906563714"/>
    <n v="110.12247739944596"/>
    <n v="126.61362493482784"/>
    <n v="170.94355790619815"/>
    <s v=""/>
    <s v=""/>
    <s v=""/>
    <s v=""/>
    <s v=""/>
    <s v=""/>
    <s v=""/>
  </r>
  <r>
    <x v="128"/>
    <n v="0.01"/>
    <n v="42.72809379921015"/>
    <n v="18.761929451202917"/>
    <n v="27.96748122841835"/>
    <n v="40.288211504144378"/>
    <n v="57.978012816801986"/>
    <n v="44.177482971847766"/>
    <n v="128.09964851338793"/>
    <n v="68.099926634505309"/>
    <n v="43.244537260878126"/>
    <n v="62.494319348545694"/>
    <n v="87.502799978483822"/>
    <n v="125.14104043122295"/>
    <n v="146.3613679046569"/>
    <n v="194.63077851822339"/>
    <s v=""/>
    <s v=""/>
    <s v=""/>
    <s v=""/>
    <s v=""/>
    <s v=""/>
    <s v=""/>
  </r>
  <r>
    <x v="129"/>
    <n v="0.01"/>
    <n v="33.977345347146603"/>
    <n v="16.82171189202047"/>
    <n v="25.496862549313942"/>
    <n v="62.065610421165644"/>
    <n v="99.488743208470368"/>
    <n v="142.08694596916908"/>
    <n v="159.53347557881611"/>
    <n v="159.02619270936739"/>
    <n v="173.39622205272758"/>
    <n v="164.75439267055691"/>
    <n v="183.86146956020269"/>
    <n v="212.61585109174692"/>
    <n v="231.88510098178349"/>
    <n v="282.10997837912674"/>
    <s v=""/>
    <s v=""/>
    <s v=""/>
    <s v=""/>
    <s v=""/>
    <s v=""/>
    <s v=""/>
  </r>
  <r>
    <x v="130"/>
    <n v="0"/>
    <n v="42.650908628257866"/>
    <n v="21.349707209633987"/>
    <n v="26.605638504075532"/>
    <n v="38.469858167883622"/>
    <n v="38.103149547210535"/>
    <n v="141.84815884245256"/>
    <s v=""/>
    <n v="119.66423884957682"/>
    <n v="111.20476549566912"/>
    <n v="114.1821347824322"/>
    <n v="141.48802074248289"/>
    <n v="191.15255704647325"/>
    <n v="214.04831250611295"/>
    <n v="274.08155715473646"/>
    <s v=""/>
    <s v=""/>
    <s v=""/>
    <s v=""/>
    <s v=""/>
    <s v=""/>
    <s v=""/>
  </r>
  <r>
    <x v="131"/>
    <n v="0"/>
    <n v="37.796428473372863"/>
    <n v="49.598487938072275"/>
    <n v="17.429572622307401"/>
    <n v="30.399177474800325"/>
    <n v="22.919642104998236"/>
    <n v="30.837315059668924"/>
    <n v="70.272967531455237"/>
    <n v="64.098361935635097"/>
    <n v="26.517352281938088"/>
    <n v="33.014693519908406"/>
    <n v="164.38162940934578"/>
    <n v="180.4778381321315"/>
    <n v="220.90443624481347"/>
    <n v="278.44496756372746"/>
    <s v=""/>
    <s v=""/>
    <s v=""/>
    <s v=""/>
    <s v=""/>
    <s v=""/>
    <s v=""/>
  </r>
  <r>
    <x v="132"/>
    <n v="0"/>
    <n v="14.460290482936538"/>
    <n v="40.487652431545548"/>
    <n v="29.545388762802958"/>
    <n v="33.080205543388658"/>
    <n v="25.157503733997729"/>
    <n v="57.418203354401463"/>
    <s v=""/>
    <n v="66.361811348369613"/>
    <n v="45.326923435763213"/>
    <n v="62.397516003784226"/>
    <n v="168.49183949252267"/>
    <n v="173.0204032870119"/>
    <n v="214.54297937682574"/>
    <n v="288.11074257366084"/>
    <s v=""/>
    <s v=""/>
    <s v=""/>
    <s v=""/>
    <s v=""/>
    <s v=""/>
    <s v=""/>
  </r>
  <r>
    <x v="133"/>
    <n v="0"/>
    <n v="13.678450456827779"/>
    <n v="69.09298081440383"/>
    <n v="56.991753866213351"/>
    <n v="8.2831154708852583"/>
    <n v="20.989044771258396"/>
    <n v="32.46074553833116"/>
    <n v="156.72731115693611"/>
    <n v="92.773757023350925"/>
    <n v="74.288626287478763"/>
    <n v="68.511677493647611"/>
    <n v="181.24064131274181"/>
    <n v="193.97590058293991"/>
    <n v="260.5328578279258"/>
    <n v="342.18271434581567"/>
    <s v=""/>
    <s v=""/>
    <s v=""/>
    <s v=""/>
    <s v=""/>
    <s v=""/>
    <s v=""/>
  </r>
  <r>
    <x v="134"/>
    <n v="0"/>
    <n v="24.62945379146424"/>
    <n v="39.566399846848157"/>
    <n v="44.704921405001024"/>
    <n v="25.959391762230034"/>
    <n v="25.537619313057096"/>
    <n v="47.816419519735526"/>
    <n v="71.705648013596644"/>
    <n v="70.242508581770863"/>
    <n v="25.664956787435919"/>
    <n v="54.48889816692737"/>
    <n v="148.23397051283516"/>
    <n v="195.08431502303728"/>
    <n v="249.61109750930058"/>
    <n v="330.34112665686314"/>
    <s v=""/>
    <s v=""/>
    <s v=""/>
    <s v=""/>
    <s v=""/>
    <s v=""/>
    <s v=""/>
  </r>
  <r>
    <x v="135"/>
    <n v="0"/>
    <n v="34.929786601149523"/>
    <n v="55.17662542546632"/>
    <n v="46.883472611186654"/>
    <n v="11.573677072063951"/>
    <n v="42.269374448311254"/>
    <n v="48.101975174934189"/>
    <n v="79.177016443064247"/>
    <n v="79.001898867662049"/>
    <n v="51.016173565627518"/>
    <n v="70.92228142993622"/>
    <n v="188.7523512027887"/>
    <n v="215.43017436820338"/>
    <n v="266.79741383664845"/>
    <n v="361.84551961501234"/>
    <s v=""/>
    <s v=""/>
    <s v=""/>
    <s v=""/>
    <s v=""/>
    <s v=""/>
    <s v=""/>
  </r>
  <r>
    <x v="136"/>
    <n v="0"/>
    <n v="103.2768125281772"/>
    <n v="89.761907301168577"/>
    <n v="73.489795254670781"/>
    <n v="54.806386734830511"/>
    <n v="112.13696954784666"/>
    <n v="90.790142019236214"/>
    <n v="90.132458097339182"/>
    <n v="81.743501249646584"/>
    <n v="66.28725370209952"/>
    <n v="53.026125569322183"/>
    <n v="154.69793145692185"/>
    <n v="196.10828641525998"/>
    <n v="270.96149177875338"/>
    <n v="364.08180399301983"/>
    <s v=""/>
    <s v=""/>
    <s v=""/>
    <s v=""/>
    <s v=""/>
    <s v=""/>
    <s v=""/>
  </r>
  <r>
    <x v="137"/>
    <n v="0"/>
    <n v="101.28953550425024"/>
    <n v="85.001176462510827"/>
    <n v="58.81955466106983"/>
    <n v="13.507775609126368"/>
    <n v="53.264153188257517"/>
    <n v="38.841858919876266"/>
    <n v="103.1661277284487"/>
    <n v="79.874276224397079"/>
    <n v="42.118167209655851"/>
    <n v="61.581246740542568"/>
    <n v="203.56856362966187"/>
    <n v="245.20725928183262"/>
    <n v="310.2731860949728"/>
    <n v="401.46623769483301"/>
    <s v=""/>
    <s v=""/>
    <s v=""/>
    <s v=""/>
    <s v=""/>
    <s v=""/>
    <s v=""/>
  </r>
  <r>
    <x v="138"/>
    <n v="10.3"/>
    <n v="17.181676234282719"/>
    <n v="33.06206285005981"/>
    <n v="28.864684309125245"/>
    <n v="26.129293521972183"/>
    <n v="34.41191644514825"/>
    <n v="44.090135236089509"/>
    <n v="106.80154507229904"/>
    <n v="96.951689380742295"/>
    <n v="61.889821261634189"/>
    <n v="88.337137766750061"/>
    <n v="218.51842042243115"/>
    <n v="268.9318499658014"/>
    <n v="340.0110881847416"/>
    <n v="431.68466491090061"/>
    <s v=""/>
    <s v=""/>
    <s v=""/>
    <s v=""/>
    <s v=""/>
    <s v=""/>
    <s v=""/>
  </r>
  <r>
    <x v="139"/>
    <n v="22"/>
    <n v="14.05773808245468"/>
    <n v="44.197850558576782"/>
    <n v="37.932176223608636"/>
    <n v="15.093375761165973"/>
    <n v="53.264153188257517"/>
    <n v="54.311048769297692"/>
    <n v="106.80154507229904"/>
    <n v="103.83554330900388"/>
    <n v="116.57529768899545"/>
    <n v="137.14732890611637"/>
    <n v="231.84732052959311"/>
    <n v="277.17113855648154"/>
    <n v="341.30380902136523"/>
    <n v="440.49339380785744"/>
    <s v=""/>
    <s v=""/>
    <s v=""/>
    <s v=""/>
    <s v=""/>
    <s v=""/>
    <s v=""/>
  </r>
  <r>
    <x v="140"/>
    <n v="0"/>
    <n v="65.906221241216457"/>
    <n v="16.063000825946187"/>
    <n v="16.393596185188773"/>
    <n v="63.766291783477136"/>
    <n v="97.102111268693903"/>
    <n v="57.838568438784058"/>
    <n v="112.91935164132805"/>
    <n v="89.441489398132575"/>
    <n v="44.042706653149764"/>
    <n v="65.730966821171862"/>
    <n v="207.98389370436553"/>
    <n v="276.96270494485344"/>
    <n v="345.54786942232226"/>
    <n v="443.55930827938533"/>
    <n v="0"/>
    <n v="0"/>
    <n v="0"/>
    <n v="0"/>
    <s v=""/>
    <s v=""/>
    <s v=""/>
  </r>
  <r>
    <x v="141"/>
    <n v="96.86"/>
    <n v="25.87431153052578"/>
    <n v="15.302614331670533"/>
    <n v="33.737516184374918"/>
    <n v="49.101018089890083"/>
    <n v="53.050447849836132"/>
    <n v="66.732675829576152"/>
    <n v="129.07304107452745"/>
    <n v="112.06114421451916"/>
    <n v="85.694632335732877"/>
    <n v="97.027315486107"/>
    <n v="258.39452389026087"/>
    <n v="306.65051762211988"/>
    <n v="372.94805255146002"/>
    <n v="474.76504726086387"/>
    <n v="48.205186500860307"/>
    <n v="43.95463605633784"/>
    <n v="19.576516693737926"/>
    <n v="36.537788645142228"/>
    <s v=""/>
    <s v=""/>
    <s v=""/>
  </r>
  <r>
    <x v="142"/>
    <n v="125.2"/>
    <n v="6.2265562340296867"/>
    <n v="49.535845520416515"/>
    <n v="33.575288747816479"/>
    <n v="13.635981879125818"/>
    <n v="23.664952804929445"/>
    <n v="36.420461301878184"/>
    <n v="91.082654672765315"/>
    <n v="104.33681039000174"/>
    <n v="42.337335635249111"/>
    <n v="38.943548461452529"/>
    <n v="241.06750112894088"/>
    <n v="323.45733873391458"/>
    <n v="414.80661773097842"/>
    <n v="549.76324000212821"/>
    <n v="24.603251817910671"/>
    <n v="86.394907315535491"/>
    <n v="64.239629560872132"/>
    <n v="18.32839347310653"/>
    <s v=""/>
    <s v=""/>
    <s v=""/>
  </r>
  <r>
    <x v="143"/>
    <n v="2.1"/>
    <n v="68.92140449703291"/>
    <n v="66.630398481654055"/>
    <n v="31.300159867970262"/>
    <n v="11.702136581313956"/>
    <n v="59.616356900212409"/>
    <n v="43.690845742407333"/>
    <n v="182.4746559601237"/>
    <n v="128.64761944285735"/>
    <n v="44.792074941499386"/>
    <n v="69.842465408332387"/>
    <n v="325.48603651127115"/>
    <n v="420.28863880306415"/>
    <n v="539.94083018446111"/>
    <n v="706.24400871806165"/>
    <n v="97.867717251545855"/>
    <n v="228.31173906048278"/>
    <n v="146.86868278082821"/>
    <n v="125.65830618523304"/>
    <s v=""/>
    <s v=""/>
    <s v=""/>
  </r>
  <r>
    <x v="144"/>
    <n v="16.799999999999997"/>
    <n v="15.289866070007317"/>
    <n v="29.999499925943464"/>
    <n v="16.180852809659132"/>
    <n v="14.697278608843659"/>
    <n v="23.590252241608127"/>
    <n v="47.508315579761678"/>
    <n v="134.58398840101987"/>
    <n v="134.14920822329344"/>
    <n v="52.378430344932958"/>
    <n v="71.842675317507457"/>
    <n v="376.13486958635292"/>
    <n v="479.10253599657375"/>
    <n v="619.21822478891295"/>
    <n v="800.47268534754426"/>
    <n v="41.849731608899816"/>
    <n v="303.19071561484662"/>
    <n v="209.15508597790958"/>
    <n v="43.08108621090431"/>
    <s v=""/>
    <s v=""/>
    <s v=""/>
  </r>
  <r>
    <x v="145"/>
    <n v="0"/>
    <n v="18.689301762981671"/>
    <n v="22.360679795354141"/>
    <n v="8.9448309774913781"/>
    <n v="35.867952225866112"/>
    <n v="50.887522994749673"/>
    <n v="62.050544316341032"/>
    <n v="160.64473178809928"/>
    <n v="139.92244301129122"/>
    <n v="66.044984400718263"/>
    <n v="93.966962450842161"/>
    <n v="391.60363912286624"/>
    <n v="505.62038124387124"/>
    <n v="643.1199809310242"/>
    <n v="830.84771156242789"/>
    <n v="30.402796436627767"/>
    <n v="343.08672372166927"/>
    <n v="244.57131883998059"/>
    <n v="56.427741380593297"/>
    <s v=""/>
    <s v=""/>
    <s v=""/>
  </r>
  <r>
    <x v="146"/>
    <n v="5.9"/>
    <n v="18.689301762981671"/>
    <n v="22.360679795354141"/>
    <n v="8.9448309774913781"/>
    <n v="35.867952225866112"/>
    <n v="50.887522994749673"/>
    <n v="62.050544316341032"/>
    <n v="160.64473178809928"/>
    <n v="139.92244301129122"/>
    <n v="66.044984400718263"/>
    <n v="93.966962450842161"/>
    <n v="391.60363912286624"/>
    <n v="505.62038124387124"/>
    <n v="643.1199809310242"/>
    <n v="830.84771156242789"/>
    <n v="30.402796436627767"/>
    <n v="343.08672372166927"/>
    <n v="244.57131883998059"/>
    <n v="56.427741380593297"/>
    <s v=""/>
    <s v=""/>
    <s v=""/>
  </r>
  <r>
    <x v="147"/>
    <n v="0"/>
    <n v="75.986446166104372"/>
    <n v="54.151269508135371"/>
    <n v="38.645180690937352"/>
    <n v="18.072354343390067"/>
    <n v="38.554506738028365"/>
    <n v="140.40997141250051"/>
    <n v="273.66545225191459"/>
    <n v="166.19392287646249"/>
    <n v="50.154660942338737"/>
    <n v="208.44579633105113"/>
    <n v="463.96838265553652"/>
    <n v="636.28735641932042"/>
    <n v="808.72133651605031"/>
    <n v="1045.3886452893732"/>
    <n v="35.129759339369961"/>
    <n v="531.80680704578447"/>
    <n v="365.21574446057849"/>
    <n v="61.280013170579494"/>
    <s v=""/>
    <s v=""/>
    <s v=""/>
  </r>
  <r>
    <x v="148"/>
    <n v="0"/>
    <n v="73.088234364442386"/>
    <n v="52.820545222365396"/>
    <n v="15.990622269052601"/>
    <n v="16.536625951674601"/>
    <n v="29.418871560298328"/>
    <n v="192.18181524520048"/>
    <n v="328.93412727186194"/>
    <n v="187.96981148081699"/>
    <n v="68.490436781430162"/>
    <n v="271.81061416058679"/>
    <n v="505.41966751378749"/>
    <n v="679.56575108540801"/>
    <n v="868.74956688189945"/>
    <n v="1116.2900070408105"/>
    <n v="40.226483705937696"/>
    <n v="588.24394607378019"/>
    <n v="406.67260788902769"/>
    <n v="31.455524462097308"/>
    <n v="0"/>
    <n v="0"/>
    <n v="0"/>
  </r>
  <r>
    <x v="149"/>
    <n v="0"/>
    <n v="170.42491014844262"/>
    <n v="135.06520649234508"/>
    <n v="43.604816217525851"/>
    <n v="18.274298975944504"/>
    <n v="33.551452777468185"/>
    <n v="173.32218570788035"/>
    <n v="317.28536054421465"/>
    <n v="187.11592661362101"/>
    <n v="49.348151042368016"/>
    <n v="239.62731439345214"/>
    <n v="491.89572074473051"/>
    <n v="670.08042065913776"/>
    <n v="883.56944837956598"/>
    <n v="1138.1304231308354"/>
    <n v="65.671074135946668"/>
    <n v="631.61368729783044"/>
    <n v="449.47869797959987"/>
    <n v="24.710321780735185"/>
    <n v="42.85020439694717"/>
    <n v="12.941792856153143"/>
    <n v="33.577075916775094"/>
  </r>
  <r>
    <x v="150"/>
    <n v="12.209999999999999"/>
    <n v="27.083205266278018"/>
    <n v="24.16629885427016"/>
    <n v="4.3737855020166441"/>
    <n v="29.479993205744801"/>
    <n v="33.835779714420525"/>
    <n v="222.55862175815611"/>
    <n v="359.6124158906772"/>
    <n v="201.98391037013045"/>
    <n v="65.120196479508735"/>
    <n v="284.97419186165615"/>
    <n v="528.60443658328359"/>
    <n v="721.04617046405906"/>
    <n v="939.75488825334628"/>
    <n v="1186.3532864198328"/>
    <n v="41.432595821338388"/>
    <n v="695.85470463033903"/>
    <n v="489.16840656608593"/>
    <n v="31.953873011435324"/>
    <n v="69.34565550210057"/>
    <n v="44.968211174226774"/>
    <n v="48.43810508495357"/>
  </r>
  <r>
    <x v="151"/>
    <n v="0"/>
    <n v="40.464305268535256"/>
    <n v="52.700664146014937"/>
    <n v="45.912416711396865"/>
    <n v="16.693112581768958"/>
    <n v="63.06655209682495"/>
    <n v="184.81864093236408"/>
    <n v="353.04879268811845"/>
    <n v="215.1773686032322"/>
    <n v="82.061744924803492"/>
    <n v="239.72200529338187"/>
    <n v="509.25202013492543"/>
    <n v="704.65656895473546"/>
    <n v="927.56411092056032"/>
    <n v="1191.412963681847"/>
    <n v="120.59925318540859"/>
    <n v="691.69237385820304"/>
    <n v="512.51053635980691"/>
    <n v="48.554401968747896"/>
    <n v="26.139051779246731"/>
    <n v="40.359137631403236"/>
    <n v="47.641263550637539"/>
  </r>
  <r>
    <x v="152"/>
    <n v="33.6"/>
    <n v="34.522021887751251"/>
    <n v="33.649517011472021"/>
    <n v="11.363538121569016"/>
    <n v="19.376790252191888"/>
    <n v="14.44368399753262"/>
    <n v="215.05080824106304"/>
    <n v="375.42595789713965"/>
    <n v="219.16299874643136"/>
    <n v="64.32573321775277"/>
    <n v="291.89417561002108"/>
    <n v="552.85134549408099"/>
    <n v="758.53101453925888"/>
    <n v="980.17205133250923"/>
    <n v="1244.4589184255835"/>
    <n v="37.148485462483166"/>
    <n v="768.41486853468768"/>
    <n v="550.18532333075586"/>
    <n v="49.329504299463345"/>
    <n v="84.867249077069374"/>
    <n v="54.089001419847897"/>
    <n v="63.251640797011376"/>
  </r>
  <r>
    <x v="153"/>
    <n v="5.7"/>
    <n v="34.522021887751251"/>
    <n v="33.649517011472021"/>
    <n v="11.363538121569016"/>
    <n v="19.376790252191888"/>
    <n v="14.44368399753262"/>
    <n v="215.05080824106304"/>
    <n v="375.42595789713965"/>
    <n v="219.16299874643136"/>
    <n v="64.32573321775277"/>
    <n v="291.89417561002108"/>
    <n v="552.85134549408099"/>
    <n v="758.53101453925888"/>
    <n v="980.17205133250923"/>
    <n v="1244.4589184255835"/>
    <n v="37.148485462483166"/>
    <n v="768.41486853468768"/>
    <n v="550.18532333075586"/>
    <n v="49.329504299463345"/>
    <n v="84.867249077069374"/>
    <n v="54.089001419847897"/>
    <n v="63.251640797011376"/>
  </r>
  <r>
    <x v="154"/>
    <n v="0"/>
    <n v="43.296304723577997"/>
    <n v="42.163965624616047"/>
    <n v="29.313989893848522"/>
    <n v="19.283671918817532"/>
    <n v="33.116460908353545"/>
    <n v="244.9054924757518"/>
    <n v="375.42595789713965"/>
    <n v="250.48916144059416"/>
    <n v="61.031549215448486"/>
    <n v="306.40349219735657"/>
    <n v="580.35261698983811"/>
    <n v="803.45268067378572"/>
    <n v="1065.1466191138613"/>
    <n v="1364.1243783921293"/>
    <n v="93.331666328005596"/>
    <n v="884.94891382321146"/>
    <n v="634.27240987076095"/>
    <n v="35.362267582173942"/>
    <n v="36.723562172361198"/>
    <n v="65.429503528118929"/>
    <n v="13.32291194891196"/>
  </r>
  <r>
    <x v="155"/>
    <n v="0"/>
    <n v="66.868826765553379"/>
    <n v="21.165301781769934"/>
    <n v="10.406728468150998"/>
    <n v="13.036103382336222"/>
    <n v="24.209295691055083"/>
    <n v="290.57228034671971"/>
    <n v="376.42595789713999"/>
    <n v="254.78437947747554"/>
    <n v="80.369459373313816"/>
    <n v="367.93685602669996"/>
    <n v="623.15497305971905"/>
    <n v="853.61380045687702"/>
    <n v="1105.1185729742622"/>
    <n v="1412.5274440334908"/>
    <n v="68.86980469609685"/>
    <n v="893.71818825308071"/>
    <n v="634.74498817872188"/>
    <n v="44.359891827975403"/>
    <n v="87.449013839998898"/>
    <n v="83.294778379943438"/>
    <n v="59.736923687253601"/>
  </r>
  <r>
    <x v="156"/>
    <n v="0"/>
    <n v="21.503720678913684"/>
    <n v="48.453689215407259"/>
    <n v="38.176694355881956"/>
    <n v="13.255564941364991"/>
    <n v="38.203402770361549"/>
    <n v="248.0486445281567"/>
    <n v="457.94476700103331"/>
    <n v="257.45611279187204"/>
    <n v="71.917800239753063"/>
    <n v="336.82458315044852"/>
    <n v="597.47878650266114"/>
    <n v="833.87200470900063"/>
    <n v="1100.920637473045"/>
    <n v="1412.3007221816736"/>
    <n v="64.015779412227928"/>
    <n v="915.45348873840612"/>
    <n v="655.13169668871137"/>
    <n v="25.582806536283076"/>
    <n v="85.160142900571572"/>
    <n v="53.044887355993708"/>
    <n v="30.814282429386207"/>
  </r>
  <r>
    <x v="157"/>
    <n v="0"/>
    <n v="26.268802930193566"/>
    <n v="23.205387316481044"/>
    <n v="17.033496372606326"/>
    <n v="20.788939183642739"/>
    <n v="14.153798140903209"/>
    <n v="261.32558274371286"/>
    <n v="445.27808170375698"/>
    <n v="264.9278581079837"/>
    <n v="66.567033827432326"/>
    <n v="356.04311539604043"/>
    <n v="631.62394668017453"/>
    <n v="864.02292209142718"/>
    <n v="1135.4115378732456"/>
    <n v="1445.3542991077309"/>
    <n v="47.164923603566798"/>
    <n v="951.75538875995471"/>
    <n v="680.22022902969604"/>
    <n v="36.75499974603742"/>
    <n v="65.978480825294497"/>
    <n v="54.881508702772841"/>
    <n v="55.654110494147993"/>
  </r>
  <r>
    <x v="158"/>
    <n v="0"/>
    <n v="69.705810361440086"/>
    <n v="50.368740293921967"/>
    <n v="43.991931151034166"/>
    <n v="20.164573426274661"/>
    <n v="61.462346459310837"/>
    <n v="232.67054012354214"/>
    <n v="398.89314360078833"/>
    <n v="276.81352929607169"/>
    <n v="73.916506977628032"/>
    <n v="305.88968590790864"/>
    <n v="586.31883828417858"/>
    <n v="838.01641995740783"/>
    <n v="1116.2023337905762"/>
    <n v="1439.6469323794581"/>
    <n v="112.97123469555454"/>
    <n v="940.64212643099597"/>
    <n v="725.68128683686302"/>
    <n v="24.262110628839135"/>
    <n v="17.071906739193135"/>
    <n v="55.851767791056609"/>
    <n v="37.504265833998346"/>
  </r>
  <r>
    <x v="159"/>
    <n v="0"/>
    <n v="18.810900984288153"/>
    <n v="34.513475600566409"/>
    <n v="26.320144276966492"/>
    <n v="24.030397220851551"/>
    <n v="23.176496814369372"/>
    <n v="261.72730128168467"/>
    <n v="463.74986781444198"/>
    <n v="274.49978138528905"/>
    <n v="70.257028123943272"/>
    <n v="353.42874797838141"/>
    <n v="631.84488598403664"/>
    <n v="873.71543418068188"/>
    <n v="1150.972258501864"/>
    <n v="1469.9941292285982"/>
    <n v="51.520287052074728"/>
    <n v="967.33210439007064"/>
    <n v="699.66619186797755"/>
    <n v="20.209156227742962"/>
    <n v="39.257737964541619"/>
    <n v="19.553260959869842"/>
    <n v="27.251055364866858"/>
  </r>
  <r>
    <x v="160"/>
    <n v="0.03"/>
    <n v="18.810900984288153"/>
    <n v="34.513475600566409"/>
    <n v="26.320144276966492"/>
    <n v="24.030397220851551"/>
    <n v="23.176496814369372"/>
    <n v="261.72730128168467"/>
    <n v="463.74986781444198"/>
    <n v="274.49978138528905"/>
    <n v="70.257028123943272"/>
    <n v="353.42874797838141"/>
    <n v="631.84488598403664"/>
    <n v="873.71543418068188"/>
    <n v="1150.972258501864"/>
    <n v="1469.9941292285982"/>
    <n v="51.520287052074728"/>
    <n v="967.33210439007064"/>
    <n v="699.66619186797755"/>
    <n v="20.209156227742962"/>
    <n v="39.257737964541619"/>
    <n v="19.553260959869842"/>
    <n v="27.251055364866858"/>
  </r>
  <r>
    <x v="161"/>
    <n v="0"/>
    <n v="78.561822765584068"/>
    <n v="47.390505368029793"/>
    <n v="37.163826709309454"/>
    <n v="8.6469649804053805"/>
    <n v="28.277376219640406"/>
    <n v="267.07049672134121"/>
    <n v="452.94504089993194"/>
    <n v="272.40222100568212"/>
    <n v="66.143178023047099"/>
    <n v="335.87295227054852"/>
    <n v="648.66889125838782"/>
    <n v="896.36589058874677"/>
    <n v="1164.1830870657607"/>
    <n v="1472.2625445738415"/>
    <n v="29.062862889450052"/>
    <n v="1000.2836598268048"/>
    <n v="742.03796397111341"/>
    <n v="41.548766377097827"/>
    <n v="69.69971328143221"/>
    <n v="60.630108229351421"/>
    <n v="66.016362247327464"/>
  </r>
  <r>
    <x v="162"/>
    <n v="0.4"/>
    <n v="23.045390105669654"/>
    <n v="37.788357989873489"/>
    <n v="22.024985715235587"/>
    <n v="16.981754996203787"/>
    <n v="18.982887275669771"/>
    <n v="253.29676283230873"/>
    <n v="431.47334790058392"/>
    <n v="276.80399202565616"/>
    <n v="76.357711014886974"/>
    <n v="336.86534396611393"/>
    <n v="617.36551592218143"/>
    <n v="872.99588760971824"/>
    <n v="1152.6701045298435"/>
    <n v="1470.0829160242822"/>
    <n v="74.379364677972447"/>
    <n v="997.60249101774093"/>
    <n v="740.06347020950204"/>
    <n v="25.890538685222722"/>
    <n v="51.024013471787818"/>
    <n v="40.412993181713745"/>
    <n v="7.69740224208266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x v="0"/>
    <n v="10.3"/>
    <n v="1"/>
    <n v="-1"/>
    <n v="1"/>
    <n v="1"/>
    <n v="0"/>
    <n v="3"/>
    <n v="2"/>
    <n v="9"/>
    <m/>
    <m/>
    <m/>
    <m/>
    <m/>
    <m/>
    <m/>
    <m/>
    <m/>
    <m/>
    <m/>
    <m/>
  </r>
  <r>
    <x v="1"/>
    <n v="22"/>
    <n v="-1"/>
    <n v="-3"/>
    <n v="-2"/>
    <n v="1"/>
    <n v="4"/>
    <n v="7"/>
    <n v="7"/>
    <n v="8"/>
    <m/>
    <m/>
    <m/>
    <m/>
    <m/>
    <m/>
    <m/>
    <m/>
    <m/>
    <m/>
    <m/>
    <m/>
  </r>
  <r>
    <x v="2"/>
    <n v="0"/>
    <n v="3"/>
    <n v="2"/>
    <n v="-2"/>
    <n v="2"/>
    <n v="2"/>
    <n v="2"/>
    <n v="3"/>
    <n v="8"/>
    <m/>
    <m/>
    <m/>
    <m/>
    <m/>
    <m/>
    <m/>
    <m/>
    <m/>
    <m/>
    <m/>
    <m/>
  </r>
  <r>
    <x v="3"/>
    <n v="96.86"/>
    <n v="0"/>
    <n v="-3"/>
    <n v="-3"/>
    <n v="3"/>
    <n v="2"/>
    <n v="2"/>
    <n v="3"/>
    <n v="10"/>
    <m/>
    <m/>
    <m/>
    <m/>
    <m/>
    <m/>
    <m/>
    <m/>
    <m/>
    <m/>
    <m/>
    <m/>
  </r>
  <r>
    <x v="4"/>
    <n v="125.2"/>
    <n v="-7"/>
    <n v="-1"/>
    <n v="-1"/>
    <n v="-7"/>
    <n v="-4"/>
    <n v="2"/>
    <n v="-2"/>
    <n v="16"/>
    <m/>
    <m/>
    <m/>
    <m/>
    <m/>
    <m/>
    <m/>
    <m/>
    <m/>
    <m/>
    <m/>
    <m/>
  </r>
  <r>
    <x v="5"/>
    <n v="2.1"/>
    <n v="-8"/>
    <n v="-5"/>
    <n v="-4"/>
    <n v="0"/>
    <n v="-1"/>
    <n v="7"/>
    <n v="5"/>
    <n v="23"/>
    <m/>
    <m/>
    <m/>
    <m/>
    <m/>
    <m/>
    <m/>
    <m/>
    <m/>
    <m/>
    <m/>
    <m/>
  </r>
  <r>
    <x v="6"/>
    <n v="16.799999999999997"/>
    <n v="-1"/>
    <n v="0"/>
    <n v="-3"/>
    <n v="0"/>
    <n v="2"/>
    <n v="0"/>
    <n v="-1"/>
    <n v="27"/>
    <m/>
    <m/>
    <m/>
    <m/>
    <m/>
    <m/>
    <m/>
    <m/>
    <m/>
    <m/>
    <m/>
    <m/>
  </r>
  <r>
    <x v="7"/>
    <n v="0"/>
    <n v="1"/>
    <n v="-1"/>
    <n v="-3"/>
    <n v="0"/>
    <n v="0"/>
    <n v="0"/>
    <n v="-6"/>
    <n v="30"/>
    <n v="5"/>
    <m/>
    <m/>
    <m/>
    <m/>
    <m/>
    <m/>
    <m/>
    <m/>
    <m/>
    <m/>
    <m/>
  </r>
  <r>
    <x v="8"/>
    <n v="5.9"/>
    <n v="1"/>
    <n v="-1"/>
    <n v="-3"/>
    <n v="0"/>
    <n v="0"/>
    <n v="0"/>
    <n v="-6"/>
    <n v="30"/>
    <n v="5"/>
    <m/>
    <m/>
    <m/>
    <m/>
    <m/>
    <m/>
    <m/>
    <m/>
    <m/>
    <m/>
    <m/>
  </r>
  <r>
    <x v="9"/>
    <n v="0"/>
    <n v="-2"/>
    <n v="0"/>
    <n v="0"/>
    <n v="-2"/>
    <n v="14"/>
    <n v="23"/>
    <n v="0"/>
    <n v="38"/>
    <n v="7"/>
    <m/>
    <m/>
    <m/>
    <m/>
    <m/>
    <m/>
    <m/>
    <m/>
    <m/>
    <m/>
    <m/>
  </r>
  <r>
    <x v="10"/>
    <n v="0"/>
    <n v="6"/>
    <n v="6"/>
    <n v="0"/>
    <n v="-2"/>
    <n v="18"/>
    <n v="27"/>
    <n v="-2"/>
    <n v="35"/>
    <n v="1"/>
    <n v="86"/>
    <n v="62"/>
    <n v="4"/>
    <m/>
    <m/>
    <m/>
    <m/>
    <m/>
    <m/>
    <m/>
    <m/>
  </r>
  <r>
    <x v="11"/>
    <n v="0"/>
    <n v="16"/>
    <n v="7"/>
    <n v="2"/>
    <n v="3"/>
    <n v="20"/>
    <n v="27"/>
    <n v="4"/>
    <n v="33"/>
    <n v="7"/>
    <n v="81"/>
    <n v="60"/>
    <n v="0"/>
    <m/>
    <m/>
    <m/>
    <m/>
    <m/>
    <m/>
    <m/>
    <m/>
  </r>
  <r>
    <x v="12"/>
    <n v="12.209999999999999"/>
    <n v="-2"/>
    <n v="-2"/>
    <n v="-3"/>
    <n v="0"/>
    <n v="24"/>
    <n v="29"/>
    <n v="0"/>
    <n v="28"/>
    <n v="-6"/>
    <n v="66"/>
    <n v="49"/>
    <n v="-8"/>
    <m/>
    <m/>
    <m/>
    <m/>
    <m/>
    <m/>
    <m/>
    <m/>
  </r>
  <r>
    <x v="13"/>
    <n v="0"/>
    <n v="3"/>
    <n v="3"/>
    <n v="4"/>
    <n v="-1"/>
    <n v="22"/>
    <n v="26"/>
    <n v="2"/>
    <n v="20"/>
    <n v="9"/>
    <n v="54"/>
    <n v="41"/>
    <n v="0"/>
    <m/>
    <m/>
    <m/>
    <m/>
    <m/>
    <m/>
    <m/>
    <m/>
  </r>
  <r>
    <x v="14"/>
    <n v="33.6"/>
    <n v="2"/>
    <n v="1"/>
    <n v="-1"/>
    <n v="-2"/>
    <n v="23"/>
    <n v="27"/>
    <n v="0"/>
    <n v="20"/>
    <n v="1"/>
    <n v="52"/>
    <n v="38"/>
    <n v="-3"/>
    <m/>
    <m/>
    <m/>
    <m/>
    <m/>
    <m/>
    <m/>
    <m/>
  </r>
  <r>
    <x v="15"/>
    <n v="5.7"/>
    <n v="2"/>
    <n v="1"/>
    <n v="-1"/>
    <n v="-2"/>
    <n v="23"/>
    <n v="27"/>
    <n v="0"/>
    <n v="20"/>
    <n v="1"/>
    <n v="52"/>
    <n v="38"/>
    <n v="-3"/>
    <m/>
    <m/>
    <m/>
    <m/>
    <m/>
    <m/>
    <m/>
    <m/>
  </r>
  <r>
    <x v="16"/>
    <n v="0"/>
    <n v="-1"/>
    <n v="-1"/>
    <n v="-1"/>
    <n v="0"/>
    <n v="15"/>
    <n v="16"/>
    <n v="1"/>
    <n v="13"/>
    <n v="4"/>
    <n v="37"/>
    <n v="27"/>
    <n v="-3"/>
    <m/>
    <m/>
    <m/>
    <m/>
    <m/>
    <m/>
    <m/>
    <m/>
  </r>
  <r>
    <x v="17"/>
    <n v="0"/>
    <n v="0"/>
    <n v="-2"/>
    <n v="-1"/>
    <n v="-1"/>
    <n v="15"/>
    <n v="15"/>
    <n v="3"/>
    <n v="15"/>
    <n v="5"/>
    <n v="42"/>
    <n v="32"/>
    <n v="-16"/>
    <n v="12"/>
    <n v="15"/>
    <n v="7"/>
    <n v="14"/>
    <m/>
    <m/>
    <m/>
    <m/>
  </r>
  <r>
    <x v="18"/>
    <n v="0"/>
    <n v="-13"/>
    <n v="-8"/>
    <n v="-1"/>
    <n v="0"/>
    <n v="10"/>
    <n v="12"/>
    <n v="4"/>
    <n v="17"/>
    <n v="-1"/>
    <n v="38"/>
    <n v="26"/>
    <n v="1"/>
    <n v="10"/>
    <n v="6"/>
    <n v="5"/>
    <n v="9"/>
    <m/>
    <m/>
    <m/>
    <m/>
  </r>
  <r>
    <x v="19"/>
    <n v="0"/>
    <n v="-1"/>
    <n v="0"/>
    <n v="1"/>
    <n v="-1"/>
    <n v="4"/>
    <n v="5"/>
    <n v="2"/>
    <n v="11"/>
    <n v="7"/>
    <n v="35"/>
    <n v="25"/>
    <n v="4"/>
    <n v="7"/>
    <n v="8"/>
    <n v="11"/>
    <n v="2"/>
    <m/>
    <m/>
    <m/>
    <m/>
  </r>
  <r>
    <x v="20"/>
    <n v="0"/>
    <n v="3"/>
    <n v="3"/>
    <n v="2"/>
    <n v="2"/>
    <n v="3"/>
    <n v="4"/>
    <n v="1"/>
    <n v="8"/>
    <n v="4"/>
    <n v="34"/>
    <n v="28"/>
    <n v="0"/>
    <n v="-6"/>
    <n v="2"/>
    <n v="-2"/>
    <n v="-4"/>
    <m/>
    <m/>
    <m/>
    <m/>
  </r>
  <r>
    <x v="21"/>
    <n v="0"/>
    <n v="-3"/>
    <n v="0"/>
    <n v="-1"/>
    <n v="1"/>
    <n v="6"/>
    <n v="10"/>
    <n v="1"/>
    <n v="12"/>
    <n v="-1"/>
    <n v="30"/>
    <n v="22"/>
    <n v="-1"/>
    <n v="-2"/>
    <n v="0"/>
    <n v="-4"/>
    <n v="-2"/>
    <m/>
    <m/>
    <m/>
    <m/>
  </r>
  <r>
    <x v="22"/>
    <n v="0.03"/>
    <n v="-3"/>
    <n v="0"/>
    <n v="-1"/>
    <n v="1"/>
    <n v="6"/>
    <n v="10"/>
    <n v="1"/>
    <n v="12"/>
    <n v="-1"/>
    <n v="30"/>
    <n v="22"/>
    <n v="-1"/>
    <n v="-2"/>
    <n v="0"/>
    <n v="-4"/>
    <n v="-2"/>
    <m/>
    <m/>
    <m/>
    <m/>
  </r>
  <r>
    <x v="23"/>
    <n v="0"/>
    <n v="1"/>
    <n v="0"/>
    <n v="1"/>
    <n v="-1"/>
    <n v="2"/>
    <n v="4"/>
    <n v="1"/>
    <n v="8"/>
    <n v="-4"/>
    <n v="20"/>
    <n v="17"/>
    <n v="0"/>
    <n v="-2"/>
    <n v="-2"/>
    <n v="0"/>
    <n v="-1"/>
    <m/>
    <m/>
    <m/>
    <m/>
  </r>
  <r>
    <x v="24"/>
    <n v="0.4"/>
    <n v="-1"/>
    <n v="4"/>
    <n v="2"/>
    <n v="1"/>
    <n v="-6"/>
    <n v="-6"/>
    <n v="1"/>
    <n v="-2"/>
    <n v="6"/>
    <n v="13"/>
    <n v="12"/>
    <n v="-2"/>
    <n v="-2"/>
    <n v="-3"/>
    <n v="-4"/>
    <n v="-2"/>
    <m/>
    <m/>
    <m/>
    <m/>
  </r>
  <r>
    <x v="25"/>
    <n v="0"/>
    <n v="2"/>
    <n v="1"/>
    <n v="-1"/>
    <n v="1"/>
    <n v="1"/>
    <n v="0"/>
    <n v="0"/>
    <n v="6"/>
    <n v="-1"/>
    <n v="9"/>
    <n v="7"/>
    <n v="0"/>
    <n v="-5"/>
    <n v="-3"/>
    <n v="-1"/>
    <n v="-2"/>
    <m/>
    <m/>
    <m/>
    <m/>
  </r>
  <r>
    <x v="26"/>
    <n v="0"/>
    <n v="-1"/>
    <n v="-1"/>
    <n v="-2"/>
    <n v="-2"/>
    <n v="3"/>
    <n v="5"/>
    <n v="-3"/>
    <n v="4"/>
    <n v="-7"/>
    <n v="3"/>
    <n v="2"/>
    <n v="-7"/>
    <n v="-7"/>
    <n v="-3"/>
    <n v="-13"/>
    <n v="2"/>
    <m/>
    <m/>
    <m/>
    <m/>
  </r>
  <r>
    <x v="27"/>
    <n v="0"/>
    <n v="1"/>
    <n v="-2"/>
    <n v="-2"/>
    <n v="2"/>
    <n v="-1"/>
    <n v="-2"/>
    <n v="2"/>
    <n v="3"/>
    <n v="-5"/>
    <n v="5"/>
    <n v="0"/>
    <n v="1"/>
    <n v="-9"/>
    <n v="-10"/>
    <n v="0"/>
    <n v="1"/>
    <m/>
    <m/>
    <m/>
    <m/>
  </r>
  <r>
    <x v="28"/>
    <n v="0"/>
    <n v="3"/>
    <n v="-2"/>
    <n v="-1"/>
    <n v="-1"/>
    <n v="0"/>
    <n v="-2"/>
    <n v="1"/>
    <n v="3"/>
    <n v="0"/>
    <n v="4"/>
    <n v="2"/>
    <n v="3"/>
    <n v="6"/>
    <n v="1"/>
    <n v="3"/>
    <n v="1"/>
    <n v="5"/>
    <m/>
    <m/>
    <m/>
  </r>
  <r>
    <x v="29"/>
    <n v="0"/>
    <n v="3"/>
    <n v="-2"/>
    <n v="-1"/>
    <n v="-1"/>
    <n v="0"/>
    <n v="-2"/>
    <n v="1"/>
    <n v="3"/>
    <n v="0"/>
    <n v="4"/>
    <n v="2"/>
    <n v="3"/>
    <n v="6"/>
    <n v="1"/>
    <n v="3"/>
    <n v="1"/>
    <n v="5"/>
    <m/>
    <m/>
    <m/>
  </r>
  <r>
    <x v="30"/>
    <n v="0"/>
    <n v="-2"/>
    <n v="4"/>
    <n v="2"/>
    <n v="3"/>
    <n v="-2"/>
    <n v="-2"/>
    <n v="1"/>
    <n v="1"/>
    <n v="2"/>
    <n v="5"/>
    <n v="2"/>
    <n v="4"/>
    <n v="0"/>
    <n v="3"/>
    <n v="3"/>
    <n v="-1"/>
    <n v="-2"/>
    <m/>
    <m/>
    <m/>
  </r>
  <r>
    <x v="31"/>
    <n v="0"/>
    <n v="1"/>
    <n v="-2"/>
    <n v="0"/>
    <n v="0"/>
    <n v="4"/>
    <n v="6"/>
    <n v="0"/>
    <n v="6"/>
    <n v="-7"/>
    <n v="5"/>
    <n v="1"/>
    <n v="2"/>
    <n v="2"/>
    <n v="1"/>
    <n v="2"/>
    <n v="-2"/>
    <n v="10"/>
    <m/>
    <m/>
    <m/>
  </r>
  <r>
    <x v="32"/>
    <n v="0"/>
    <n v="5"/>
    <n v="1"/>
    <n v="1"/>
    <n v="0"/>
    <n v="0"/>
    <n v="-1"/>
    <n v="1"/>
    <n v="-1"/>
    <n v="2"/>
    <n v="5"/>
    <n v="3"/>
    <n v="3"/>
    <n v="1"/>
    <n v="4"/>
    <n v="1"/>
    <n v="-2"/>
    <n v="0"/>
    <n v="0"/>
    <m/>
    <m/>
  </r>
  <r>
    <x v="33"/>
    <n v="25.3"/>
    <n v="-4"/>
    <n v="-2"/>
    <n v="1"/>
    <n v="0"/>
    <n v="5"/>
    <n v="3"/>
    <n v="2"/>
    <n v="8"/>
    <n v="-1"/>
    <n v="3"/>
    <n v="1"/>
    <n v="4"/>
    <n v="11"/>
    <n v="3"/>
    <n v="3"/>
    <n v="0"/>
    <n v="4"/>
    <n v="3"/>
    <n v="1"/>
    <n v="1"/>
  </r>
  <r>
    <x v="34"/>
    <n v="8.5"/>
    <n v="-7"/>
    <n v="-5"/>
    <n v="-3"/>
    <n v="-1"/>
    <n v="9"/>
    <n v="10"/>
    <n v="-2"/>
    <n v="8"/>
    <n v="-7"/>
    <n v="7"/>
    <n v="4"/>
    <n v="2"/>
    <n v="7"/>
    <n v="2"/>
    <n v="4"/>
    <n v="-1"/>
    <n v="6"/>
    <n v="6"/>
    <n v="-1"/>
    <n v="1"/>
  </r>
  <r>
    <x v="35"/>
    <n v="0"/>
    <n v="0"/>
    <n v="-1"/>
    <n v="0"/>
    <n v="1"/>
    <n v="1"/>
    <n v="1"/>
    <n v="-3"/>
    <n v="1"/>
    <n v="0"/>
    <n v="2"/>
    <n v="1"/>
    <n v="-1"/>
    <n v="2"/>
    <n v="-1"/>
    <n v="-1"/>
    <n v="0"/>
    <n v="0"/>
    <n v="2"/>
    <n v="-1"/>
    <n v="0"/>
  </r>
  <r>
    <x v="36"/>
    <n v="0"/>
    <n v="0"/>
    <n v="-1"/>
    <n v="0"/>
    <n v="1"/>
    <n v="1"/>
    <n v="1"/>
    <n v="-3"/>
    <n v="1"/>
    <n v="0"/>
    <n v="2"/>
    <n v="1"/>
    <n v="-1"/>
    <n v="2"/>
    <n v="-1"/>
    <n v="-1"/>
    <n v="0"/>
    <n v="0"/>
    <n v="2"/>
    <n v="-1"/>
    <n v="0"/>
  </r>
  <r>
    <x v="37"/>
    <n v="0"/>
    <n v="0"/>
    <n v="0"/>
    <n v="0"/>
    <n v="-1"/>
    <n v="1"/>
    <n v="1"/>
    <n v="1"/>
    <n v="1"/>
    <n v="1"/>
    <n v="3"/>
    <n v="4"/>
    <n v="-3"/>
    <n v="-1"/>
    <n v="1"/>
    <n v="-1"/>
    <n v="0"/>
    <n v="-4"/>
    <n v="-6"/>
    <n v="0"/>
    <n v="-1"/>
  </r>
  <r>
    <x v="38"/>
    <n v="0"/>
    <n v="-3"/>
    <n v="-2"/>
    <n v="0"/>
    <n v="-1"/>
    <n v="0"/>
    <n v="-1"/>
    <n v="0"/>
    <n v="1"/>
    <n v="-1"/>
    <n v="2"/>
    <n v="1"/>
    <n v="1"/>
    <n v="3"/>
    <n v="-2"/>
    <n v="1"/>
    <n v="-1"/>
    <n v="3"/>
    <n v="0"/>
    <n v="-1"/>
    <n v="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1:V41" firstHeaderRow="0" firstDataRow="1" firstDataCol="1"/>
  <pivotFields count="24">
    <pivotField axis="axisRow" numFmtId="14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colItems>
  <dataFields count="21">
    <dataField name="Soma de pluvial (mm)" fld="1" baseField="0" baseItem="0"/>
    <dataField name="CV-01" fld="2" subtotal="product" baseField="0" baseItem="0"/>
    <dataField name="CV-02" fld="3" subtotal="product" baseField="0" baseItem="0"/>
    <dataField name="CV-19" fld="4" subtotal="product" baseField="0" baseItem="0"/>
    <dataField name="CV-09" fld="5" subtotal="product" baseField="0" baseItem="0"/>
    <dataField name="CV-22" fld="6" subtotal="product" baseField="0" baseItem="0"/>
    <dataField name="CV-29" fld="7" subtotal="product" baseField="0" baseItem="0"/>
    <dataField name="CV-28" fld="8" subtotal="product" baseField="0" baseItem="0"/>
    <dataField name="CV-31" fld="9" subtotal="product" baseField="0" baseItem="0"/>
    <dataField name="CV-35" fld="10" subtotal="product" baseField="0" baseItem="0"/>
    <dataField name="CV-37" fld="11" subtotal="product" baseField="0" baseItem="0"/>
    <dataField name="CV-38" fld="12" subtotal="product" baseField="0" baseItem="0"/>
    <dataField name="CV-39" fld="13" subtotal="product" baseField="0" baseItem="0"/>
    <dataField name="CV-40" fld="14" subtotal="product" baseField="0" baseItem="0"/>
    <dataField name="CV-41" fld="15" subtotal="product" baseField="0" baseItem="0"/>
    <dataField name="CV-42" fld="16" subtotal="product" baseField="0" baseItem="0"/>
    <dataField name="CV-43" fld="17" subtotal="product" baseField="0" baseItem="0"/>
    <dataField name="CV-45" fld="18" subtotal="product" baseField="0" baseItem="0"/>
    <dataField name="CV-46" fld="19" subtotal="product" baseField="0" baseItem="0"/>
    <dataField name="CV-47" fld="20" subtotal="product" baseField="0" baseItem="0"/>
    <dataField name="CV-48" fld="21" subtotal="product" baseField="0" baseItem="0"/>
  </dataFields>
  <chartFormats count="6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1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3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4" format="3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4" format="3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4" format="3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4" format="3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4" format="3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4" format="3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4" format="40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14" format="41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14" format="42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14" format="43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14" format="44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14" format="45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14" format="46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14" format="47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14" format="48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15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5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5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5" format="5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5" format="5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5" format="58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5" format="59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5" format="60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5" format="61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15" format="62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15" format="63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15" format="64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15" format="65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15" format="66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15" format="67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15" format="68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15" format="69" series="1">
      <pivotArea type="data" outline="0" fieldPosition="0">
        <references count="1">
          <reference field="4294967294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thisYear" evalOrder="-1" id="2">
      <autoFilter ref="A1">
        <filterColumn colId="0">
          <dynamicFilter type="thisYear" val="45658" maxVal="4602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6">
  <location ref="A3:W167" firstHeaderRow="0" firstDataRow="1" firstDataCol="1"/>
  <pivotFields count="25">
    <pivotField axis="axisRow" numFmtId="14" showAll="0">
      <items count="1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dataFields count="22">
    <dataField name="Soma de mm pluvial" fld="1" baseField="0" baseItem="0"/>
    <dataField name="Produto de SVN-CV-01" fld="2" subtotal="product" baseField="0" baseItem="16"/>
    <dataField name="Produto de SVN-CV-02" fld="3" subtotal="product" baseField="0" baseItem="16"/>
    <dataField name="Produto de SVN-CV-19" fld="4" subtotal="product" baseField="0" baseItem="27"/>
    <dataField name="Produto de SVN-CV-09" fld="5" subtotal="product" baseField="10" baseItem="78"/>
    <dataField name="Produto de SVN-CV-13" fld="6" subtotal="product" baseField="10" baseItem="78"/>
    <dataField name="Produto de SVN-CV-22" fld="7" subtotal="product" baseField="16" baseItem="36"/>
    <dataField name="Produto de PQ-09" fld="8" subtotal="product" baseField="0" baseItem="3"/>
    <dataField name="Produto de SVN-CV-27" fld="9" subtotal="product" baseField="16" baseItem="36"/>
    <dataField name="Produto de SVN-CV-28" fld="10" subtotal="product" baseField="16" baseItem="36"/>
    <dataField name="Produto de SVN-CV-29" fld="11" subtotal="product" baseField="16" baseItem="36"/>
    <dataField name="Produto de SVN-CV-31" fld="12" subtotal="product" baseField="16" baseItem="36"/>
    <dataField name="Produto de SVN-CV-32" fld="13" subtotal="product" baseField="18" baseItem="13"/>
    <dataField name="Produto de SVN-CV-33" fld="14" subtotal="product" baseField="0" baseItem="9"/>
    <dataField name="Produto de SVN-CV-34" fld="15" subtotal="product" baseField="18" baseItem="13"/>
    <dataField name="Produto de SVN-CV-35" fld="16" subtotal="product" baseField="0" baseItem="27"/>
    <dataField name="Produto de SVN-CV-37" fld="17" subtotal="product" baseField="22" baseItem="6"/>
    <dataField name="Produto de SVN-CV-38" fld="18" subtotal="product" baseField="22" baseItem="6"/>
    <dataField name="Produto de SVN-CV-39" fld="19" subtotal="product" baseField="24" baseItem="6"/>
    <dataField name="Produto de SVN-CV-40" fld="20" subtotal="product" baseField="0" baseItem="9"/>
    <dataField name="Produto de SVN-CV-41" fld="21" subtotal="product" baseField="24" baseItem="6"/>
    <dataField name="Produto de SVN-CV-42" fld="22" subtotal="product" baseField="0" baseItem="27"/>
  </dataFields>
  <chartFormats count="23">
    <chartFormat chart="0" format="1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2"/>
          </reference>
          <reference field="0" count="1" selected="0">
            <x v="87"/>
          </reference>
        </references>
      </pivotArea>
    </chartFormat>
    <chartFormat chart="0" format="1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4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4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4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14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4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4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4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50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51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52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53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54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55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56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157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158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159" series="1">
      <pivotArea type="data" outline="0" fieldPosition="0">
        <references count="1">
          <reference field="4294967294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thisYear" evalOrder="-1" id="10">
      <autoFilter ref="A1">
        <filterColumn colId="0">
          <dynamicFilter type="thisYear" val="45658" maxVal="4602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9"/>
  <sheetViews>
    <sheetView showGridLines="0" zoomScale="70" zoomScaleNormal="70" workbookViewId="0">
      <pane ySplit="9" topLeftCell="A262" activePane="bottomLeft" state="frozen"/>
      <selection pane="bottomLeft" activeCell="A270" sqref="A270"/>
    </sheetView>
  </sheetViews>
  <sheetFormatPr defaultColWidth="9.109375" defaultRowHeight="15.9" customHeight="1"/>
  <cols>
    <col min="1" max="1" width="22.664062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7.44140625" style="10" customWidth="1"/>
    <col min="7" max="7" width="9.44140625" style="11" customWidth="1"/>
    <col min="8" max="8" width="7.44140625" style="10" customWidth="1"/>
    <col min="9" max="9" width="7.44140625" style="20" hidden="1" customWidth="1"/>
    <col min="10" max="10" width="7.6640625" style="36" customWidth="1"/>
    <col min="11" max="11" width="13.109375" style="20" hidden="1" customWidth="1"/>
    <col min="12" max="12" width="13.5546875" style="8" customWidth="1"/>
    <col min="13" max="14" width="9.5546875" style="19" customWidth="1"/>
    <col min="15" max="15" width="10.5546875" style="21" customWidth="1"/>
    <col min="16" max="16" width="9.109375" style="21"/>
    <col min="17" max="17" width="12.88671875" style="19" bestFit="1" customWidth="1"/>
    <col min="18" max="18" width="11.109375" style="21" customWidth="1"/>
    <col min="19" max="19" width="9.88671875" style="19" customWidth="1"/>
    <col min="20" max="20" width="10.88671875" style="19" customWidth="1"/>
    <col min="21" max="21" width="9.109375" style="8"/>
    <col min="22" max="22" width="11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31" width="9.109375" style="8"/>
    <col min="32" max="32" width="10.44140625" style="8" bestFit="1" customWidth="1"/>
    <col min="33" max="33" width="21.109375" style="8" bestFit="1" customWidth="1"/>
    <col min="34" max="16384" width="9.109375" style="8"/>
  </cols>
  <sheetData>
    <row r="1" spans="1:48" ht="14.4">
      <c r="A1" s="173"/>
      <c r="B1" s="171" t="s">
        <v>15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62" t="str">
        <f t="shared" ref="V1:W3" si="0">AF2</f>
        <v>média este</v>
      </c>
      <c r="W1" s="70">
        <f t="shared" si="0"/>
        <v>-23.419999983161688</v>
      </c>
      <c r="X1" s="85" t="s">
        <v>65</v>
      </c>
      <c r="Y1" s="86">
        <f>AN7</f>
        <v>25.318225414811355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73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62" t="str">
        <f t="shared" si="0"/>
        <v>média norte</v>
      </c>
      <c r="W2" s="70">
        <f t="shared" si="0"/>
        <v>2.0200001075863838</v>
      </c>
      <c r="X2" s="87" t="s">
        <v>66</v>
      </c>
      <c r="Y2" s="88">
        <f>IF(MOD(DEGREES(ATAN2(W1, W2)), 360) &gt; 180, MOD(DEGREES(ATAN2(W1, W2)), 360) - 360, MOD(DEGREES(ATAN2(W1, W2)), 360))</f>
        <v>175.07037765950079</v>
      </c>
      <c r="Z2" s="22"/>
      <c r="AA2" s="23"/>
      <c r="AB2" s="23"/>
      <c r="AC2" s="23"/>
      <c r="AD2" s="23"/>
      <c r="AF2" s="8" t="s">
        <v>33</v>
      </c>
      <c r="AG2" s="69">
        <f>(SUM(AH2:AN2)-MIN(AH2:AN2)-MAX(AH2:AN2))/(COUNTA(AH2:AN2)-2)</f>
        <v>-23.419999983161688</v>
      </c>
      <c r="AH2" s="43">
        <f>INDEX(D:D,MATCH(9.99999999999999E+307,D:D))</f>
        <v>-43.899999989662319</v>
      </c>
      <c r="AI2" s="43">
        <f>INDEX(D:D,MATCH(9.99999999999999E+307,D:D)-1)</f>
        <v>-13.199999986682087</v>
      </c>
      <c r="AJ2" s="43">
        <f>INDEX(D:D,MATCH(9.99999999999999E+307,D:D)-2)</f>
        <v>-12.999999977182597</v>
      </c>
      <c r="AK2" s="43">
        <f>INDEX(D:D,MATCH(9.99999999999999E+307,D:D)-3)</f>
        <v>-41.099999973084778</v>
      </c>
      <c r="AL2" s="43">
        <f>INDEX(D:D,MATCH(9.99999999999999E+307,D:D)-4)</f>
        <v>-30.599999998230487</v>
      </c>
      <c r="AM2" s="43">
        <f>INDEX(D:D,MATCH(9.99999999999999E+307,D:D)-5)</f>
        <v>14.800000004470348</v>
      </c>
      <c r="AN2" s="43">
        <f>INDEX(D:D,MATCH(9.99999999999999E+307,D:D)-6)</f>
        <v>-19.19999998062849</v>
      </c>
      <c r="AO2" s="43">
        <f>INDEX(D:D,MATCH(9.99999999999999E+307,D:D)-7)</f>
        <v>60.999999986961484</v>
      </c>
      <c r="AP2" s="43">
        <f>INDEX(D:D,MATCH(9.99999999999999E+307,D:D)-8)</f>
        <v>-18.40000000083819</v>
      </c>
      <c r="AQ2" s="43">
        <f>INDEX(D:D,MATCH(9.99999999999999E+307,D:D)-9)</f>
        <v>-48.499999975319952</v>
      </c>
      <c r="AR2" s="43">
        <f>INDEX(D:D,MATCH(9.99999999999999E+307,D:D)-10)</f>
        <v>-21.200000017415732</v>
      </c>
      <c r="AS2" s="43">
        <f>INDEX(D:D,MATCH(9.99999999999999E+307,D:D)-11)</f>
        <v>-21.599999978207052</v>
      </c>
      <c r="AT2" s="43">
        <f>INDEX(D:D,MATCH(9.99999999999999E+307,D:D)-12)</f>
        <v>-28.200000000651926</v>
      </c>
      <c r="AU2" s="43">
        <f>INDEX(D:D,MATCH(9.99999999999999E+307,D:D)-13)</f>
        <v>-111.99999996460974</v>
      </c>
    </row>
    <row r="3" spans="1:48" ht="14.4">
      <c r="A3" s="173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62" t="str">
        <f t="shared" si="0"/>
        <v>média cota</v>
      </c>
      <c r="W3" s="70">
        <f t="shared" si="0"/>
        <v>-6.1599999999998545</v>
      </c>
      <c r="X3" s="84" t="s">
        <v>56</v>
      </c>
      <c r="Y3" s="80"/>
      <c r="Z3" s="22"/>
      <c r="AA3" s="23"/>
      <c r="AB3" s="23"/>
      <c r="AC3" s="23"/>
      <c r="AD3" s="23"/>
      <c r="AF3" s="8" t="s">
        <v>34</v>
      </c>
      <c r="AG3" s="69">
        <f>(SUM(AH3:AN3)-MIN(AH3:AN3)-MAX(AH3:AN3))/(COUNTA(AH3:AN3)-2)</f>
        <v>2.0200001075863838</v>
      </c>
      <c r="AH3" s="43">
        <f>INDEX(F:F,MATCH(9.99999999999999E+307,F:F))</f>
        <v>2.1000001579523087</v>
      </c>
      <c r="AI3" s="43">
        <f>INDEX(F:F,MATCH(9.99999999999999E+307,F:F)-1)</f>
        <v>0.30000042170286179</v>
      </c>
      <c r="AJ3" s="43">
        <f>INDEX(F:F,MATCH(9.99999999999999E+307,F:F)-2)</f>
        <v>2.3999996483325958</v>
      </c>
      <c r="AK3" s="43">
        <f>INDEX(F:F,MATCH(9.99999999999999E+307,F:F)-3)</f>
        <v>0.19999966025352478</v>
      </c>
      <c r="AL3" s="43">
        <f>INDEX(F:F,MATCH(9.99999999999999E+307,F:F)-4)</f>
        <v>3.0000004917383194</v>
      </c>
      <c r="AM3" s="43">
        <f>INDEX(F:F,MATCH(9.99999999999999E+307,F:F)-5)</f>
        <v>2.2999998182058334</v>
      </c>
      <c r="AN3" s="43">
        <f>INDEX(F:F,MATCH(9.99999999999999E+307,F:F)-6)</f>
        <v>4.1000004857778549</v>
      </c>
      <c r="AO3" s="43">
        <f>INDEX(F:F,MATCH(9.99999999999999E+307,F:F)-7)</f>
        <v>1.7999997362494469</v>
      </c>
      <c r="AP3" s="43">
        <f>INDEX(F:F,MATCH(9.99999999999999E+307,F:F)-8)</f>
        <v>7.799999788403511</v>
      </c>
      <c r="AQ3" s="43">
        <f>INDEX(F:F,MATCH(9.99999999999999E+307,F:F)-9)</f>
        <v>-0.29999949038028717</v>
      </c>
      <c r="AR3" s="43">
        <f>INDEX(F:F,MATCH(9.99999999999999E+307,F:F)-10)</f>
        <v>4.999999888241291</v>
      </c>
      <c r="AS3" s="43">
        <f>INDEX(F:F,MATCH(9.99999999999999E+307,F:F)-11)</f>
        <v>1.4000004157423973</v>
      </c>
      <c r="AT3" s="43">
        <f>INDEX(F:F,MATCH(9.99999999999999E+307,F:F)-12)</f>
        <v>6.199999712407589</v>
      </c>
      <c r="AU3" s="43">
        <f>INDEX(F:F,MATCH(9.99999999999999E+307,F:F)-13)</f>
        <v>3.1000003218650818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J4" s="44"/>
      <c r="L4" s="43"/>
      <c r="X4" s="175" t="s">
        <v>64</v>
      </c>
      <c r="Y4" s="175"/>
      <c r="Z4" s="22"/>
      <c r="AA4" s="23"/>
      <c r="AB4" s="23"/>
      <c r="AC4" s="23"/>
      <c r="AD4" s="23"/>
      <c r="AF4" s="8" t="s">
        <v>35</v>
      </c>
      <c r="AG4" s="69">
        <f>(SUM(AH4:AN4)-MIN(AH4:AN4)-MAX(AH4:AN4))/(COUNTA(AH4:AN4)-2)</f>
        <v>-6.1599999999998545</v>
      </c>
      <c r="AH4" s="43">
        <f>INDEX(H:H,MATCH(9.99999999999999E+307,H:H))</f>
        <v>-17.399999999994975</v>
      </c>
      <c r="AI4" s="43">
        <f>INDEX(H:H,MATCH(9.99999999999999E+307,H:H)-1)</f>
        <v>-4.9999999999954525</v>
      </c>
      <c r="AJ4" s="43">
        <f>INDEX(H:H,MATCH(9.99999999999999E+307,H:H)-2)</f>
        <v>-2.0999999999986585</v>
      </c>
      <c r="AK4" s="43">
        <f>INDEX(H:H,MATCH(9.99999999999999E+307,H:H)-3)</f>
        <v>-2.6000000000010459</v>
      </c>
      <c r="AL4" s="43">
        <f>INDEX(H:H,MATCH(9.99999999999999E+307,H:H)-4)</f>
        <v>-0.10000000000331966</v>
      </c>
      <c r="AM4" s="43">
        <f>INDEX(H:H,MATCH(9.99999999999999E+307,H:H)-5)</f>
        <v>-9.6000000000060481</v>
      </c>
      <c r="AN4" s="43">
        <f>INDEX(H:H,MATCH(9.99999999999999E+307,H:H)-6)</f>
        <v>-11.499999999998067</v>
      </c>
      <c r="AO4" s="43">
        <f>INDEX(H:H,MATCH(9.99999999999999E+307,H:H)-7)</f>
        <v>-21.799999999998931</v>
      </c>
      <c r="AP4" s="43">
        <f>INDEX(H:H,MATCH(9.99999999999999E+307,H:H)-8)</f>
        <v>8.7999999999937017</v>
      </c>
      <c r="AQ4" s="43">
        <f>INDEX(H:H,MATCH(9.99999999999999E+307,H:H)-9)</f>
        <v>-10.500000000007503</v>
      </c>
      <c r="AR4" s="43">
        <f>INDEX(H:H,MATCH(9.99999999999999E+307,H:H)-10)</f>
        <v>7.8999999999922466</v>
      </c>
      <c r="AS4" s="43">
        <f>INDEX(H:H,MATCH(9.99999999999999E+307,H:H)-11)</f>
        <v>-4.8000000000030241</v>
      </c>
      <c r="AT4" s="43">
        <f>INDEX(H:H,MATCH(9.99999999999999E+307,H:H)-12)</f>
        <v>6.0000000000002274</v>
      </c>
      <c r="AU4" s="43">
        <f>INDEX(H:H,MATCH(9.99999999999999E+307,H:H)-13)</f>
        <v>-3.3999999999991815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J5" s="42"/>
      <c r="K5" s="36"/>
      <c r="AG5" s="36"/>
      <c r="AH5" s="71">
        <f>INDEX(L:L,MATCH(9.99999999999999E+307,L:L))</f>
        <v>47.269228888946095</v>
      </c>
      <c r="AI5" s="72">
        <f>INDEX(L:L,MATCH(9.99999999999999E+307,L:L)-1)</f>
        <v>14.118427671004428</v>
      </c>
      <c r="AJ5" s="72">
        <f>INDEX(L:L,MATCH(9.99999999999999E+307,L:L)-2)</f>
        <v>13.385439765608691</v>
      </c>
      <c r="AK5" s="72">
        <f>INDEX(L:L,MATCH(9.99999999999999E+307,L:L)-3)</f>
        <v>41.182641945990738</v>
      </c>
      <c r="AL5" s="72">
        <f>INDEX(L:L,MATCH(9.99999999999999E+307,L:L)-4)</f>
        <v>30.746869805593814</v>
      </c>
      <c r="AM5" s="72">
        <f>INDEX(L:L,MATCH(9.99999999999999E+307,L:L)-5)</f>
        <v>17.790165802942514</v>
      </c>
      <c r="AN5" s="72">
        <f>INDEX(L:L,MATCH(9.99999999999999E+307,L:L)-6)</f>
        <v>22.753021848525268</v>
      </c>
      <c r="AO5" s="72">
        <f>INDEX(L:L,MATCH(9.99999999999999E+307,L:L)-7)</f>
        <v>64.803394953194797</v>
      </c>
      <c r="AP5" s="72">
        <f>INDEX(L:L,MATCH(9.99999999999999E+307,L:L)-8)</f>
        <v>21.836666337374606</v>
      </c>
      <c r="AQ5" s="72">
        <f>INDEX(L:L,MATCH(9.99999999999999E+307,L:L)-9)</f>
        <v>49.624489894611727</v>
      </c>
      <c r="AR5" s="72">
        <f>INDEX(L:L,MATCH(9.99999999999999E+307,L:L)-10)</f>
        <v>23.170023729394785</v>
      </c>
      <c r="AS5" s="72">
        <f>INDEX(L:L,MATCH(9.99999999999999E+307,L:L)-11)</f>
        <v>22.171152433345735</v>
      </c>
      <c r="AT5" s="72">
        <f>INDEX(L:L,MATCH(9.99999999999999E+307,L:L)-12)</f>
        <v>29.490337340739686</v>
      </c>
      <c r="AU5" s="73">
        <f>INDEX(L:L,MATCH(9.99999999999999E+307,L:L)-13)</f>
        <v>112.09446906100291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49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272.73871288391354</v>
      </c>
      <c r="AI6" s="75">
        <f>INDEX(J:J,MATCH(9.99999999999999E+307,J:J)-1)</f>
        <v>271.30195450338596</v>
      </c>
      <c r="AJ6" s="75">
        <f>INDEX(J:J,MATCH(9.99999999999999E+307,J:J)-2)</f>
        <v>280.45990761204024</v>
      </c>
      <c r="AK6" s="75">
        <f>INDEX(J:J,MATCH(9.99999999999999E+307,J:J)-3)</f>
        <v>270.27880890501228</v>
      </c>
      <c r="AL6" s="75">
        <f>INDEX(J:J,MATCH(9.99999999999999E+307,J:J)-4)</f>
        <v>275.59934024881301</v>
      </c>
      <c r="AM6" s="75">
        <f>INDEX(J:J,MATCH(9.99999999999999E+307,J:J)-5)</f>
        <v>81.166586038597245</v>
      </c>
      <c r="AN6" s="75">
        <f>INDEX(J:J,MATCH(9.99999999999999E+307,J:J)-6)</f>
        <v>282.05399307513079</v>
      </c>
      <c r="AO6" s="75">
        <f>INDEX(J:J,MATCH(9.99999999999999E+307,J:J)-7)</f>
        <v>88.309795572836379</v>
      </c>
      <c r="AP6" s="75">
        <f>INDEX(J:J,MATCH(9.99999999999999E+307,J:J)-8)</f>
        <v>292.97272077136802</v>
      </c>
      <c r="AQ6" s="75">
        <f>INDEX(J:J,MATCH(9.99999999999999E+307,J:J)-9)</f>
        <v>269.64559823816478</v>
      </c>
      <c r="AR6" s="75">
        <f>INDEX(J:J,MATCH(9.99999999999999E+307,J:J)-10)</f>
        <v>283.27064357976082</v>
      </c>
      <c r="AS6" s="75">
        <f>INDEX(J:J,MATCH(9.99999999999999E+307,J:J)-11)</f>
        <v>273.70842925903912</v>
      </c>
      <c r="AT6" s="75">
        <f>INDEX(J:J,MATCH(9.99999999999999E+307,J:J)-12)</f>
        <v>282.39966586865404</v>
      </c>
      <c r="AU6" s="76">
        <f>INDEX(J:J,MATCH(9.99999999999999E+307,J:J)-13)</f>
        <v>271.58546069799604</v>
      </c>
      <c r="AV6" s="8" t="s">
        <v>53</v>
      </c>
    </row>
    <row r="7" spans="1:48" ht="15.9" customHeight="1">
      <c r="B7" s="185" t="s">
        <v>27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12.659112707405678</v>
      </c>
      <c r="Y7" s="36"/>
      <c r="AF7" s="8" t="s">
        <v>33</v>
      </c>
      <c r="AG7" s="69">
        <f>(SUM(AO2:AU2)-MIN(AO2:AU2)-MAX(AO2:AU2))/(COUNTA(AO2:AU2)-2)</f>
        <v>-27.57999999448657</v>
      </c>
      <c r="AK7" s="8" t="s">
        <v>54</v>
      </c>
      <c r="AN7" s="78">
        <f>(SUM(AH5:AN5)-MIN(AH5:AN5)-MAX(AH5:AN5))/(COUNTA(AH5:AN5)-2)</f>
        <v>25.318225414811355</v>
      </c>
      <c r="AO7" s="8" t="s">
        <v>54</v>
      </c>
      <c r="AR7" s="78">
        <f>(SUM(AO5:AU5)-MIN(AO5:AU5)-MAX(AO5:AU5))/(COUNTA(AO5:AU5)-2)</f>
        <v>37.851879670257354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86" t="s">
        <v>18</v>
      </c>
      <c r="N8" s="172" t="s">
        <v>19</v>
      </c>
      <c r="O8" s="172" t="s">
        <v>20</v>
      </c>
      <c r="P8" s="172" t="s">
        <v>21</v>
      </c>
      <c r="Q8" s="172" t="s">
        <v>22</v>
      </c>
      <c r="R8" s="172" t="s">
        <v>23</v>
      </c>
      <c r="S8" s="172" t="s">
        <v>24</v>
      </c>
      <c r="T8" s="172" t="s">
        <v>25</v>
      </c>
      <c r="W8" s="89" t="s">
        <v>66</v>
      </c>
      <c r="X8" s="90">
        <f>Y2</f>
        <v>175.07037765950079</v>
      </c>
      <c r="Y8" s="36"/>
      <c r="AF8" s="8" t="s">
        <v>34</v>
      </c>
      <c r="AG8" s="69">
        <f>(SUM(AO3:AU3)-MIN(AO3:AU3)-MAX(AO3:AU3))/(COUNTA(AO3:AU3)-2)</f>
        <v>3.5000000149011612</v>
      </c>
      <c r="AK8" s="8" t="s">
        <v>55</v>
      </c>
      <c r="AN8" s="78">
        <f>(SUM(AH6:AN6)-MIN(AH6:AN6)-MAX(AH6:AN6))/(COUNTA(AH6:AN6)-2)</f>
        <v>274.07574483063297</v>
      </c>
      <c r="AO8" s="8" t="s">
        <v>55</v>
      </c>
      <c r="AR8" s="78">
        <f>(SUM(AO6:AU6)-MIN(AO6:AU6)-MAX(AO6:AU6))/(COUNTA(AO6:AU6)-2)</f>
        <v>276.12195952872287</v>
      </c>
    </row>
    <row r="9" spans="1:48" ht="30" customHeight="1">
      <c r="A9" s="5" t="s">
        <v>4</v>
      </c>
      <c r="B9" s="14">
        <v>45675</v>
      </c>
      <c r="C9" s="35">
        <v>401611.94469999999</v>
      </c>
      <c r="D9" s="6"/>
      <c r="E9" s="35">
        <v>6666187.2017999999</v>
      </c>
      <c r="F9" s="6"/>
      <c r="G9" s="35">
        <v>72.356200000000001</v>
      </c>
      <c r="H9" s="7"/>
      <c r="I9" s="46"/>
      <c r="J9" s="104"/>
      <c r="K9" s="46">
        <v>0</v>
      </c>
      <c r="L9" s="41">
        <v>0</v>
      </c>
      <c r="M9" s="172"/>
      <c r="N9" s="172"/>
      <c r="O9" s="172"/>
      <c r="P9" s="172"/>
      <c r="Q9" s="172"/>
      <c r="R9" s="172"/>
      <c r="S9" s="172"/>
      <c r="T9" s="172"/>
      <c r="AF9" s="8" t="s">
        <v>35</v>
      </c>
      <c r="AG9" s="69">
        <f>(SUM(AO4:AU4)-MIN(AO4:AU4)-MAX(AO4:AU4))/(COUNTA(AO4:AU4)-2)</f>
        <v>-0.96000000000344698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45677</v>
      </c>
      <c r="C10" s="11">
        <v>401611.9215</v>
      </c>
      <c r="D10" s="9">
        <f t="shared" ref="D10:D49" si="1">IF(C10="","",(C10-$C$9)*1000)</f>
        <v>-23.199999995995313</v>
      </c>
      <c r="E10" s="12">
        <v>6666187.2049000002</v>
      </c>
      <c r="F10" s="9">
        <f>IF(E10="","",(E10-$E$9)*1000)</f>
        <v>3.1000003218650818</v>
      </c>
      <c r="G10" s="12">
        <v>72.366</v>
      </c>
      <c r="H10" s="9">
        <f>IF(G10="","",(G10-$G$9)*1000)</f>
        <v>9.7999999999984766</v>
      </c>
      <c r="I10" s="47">
        <f t="shared" ref="I10:I48" si="2">IF(MOD(DEGREES(ATAN2(D10, F10)), 360) &gt; 180, MOD(DEGREES(ATAN2(D10, F10)), 360) - 360, MOD(DEGREES(ATAN2(D10, F10)), 360))</f>
        <v>172.38917974018557</v>
      </c>
      <c r="J10" s="40">
        <f>MOD(DEGREES(ATAN2(F10, D10)) + 360, 360)</f>
        <v>277.61082025981443</v>
      </c>
      <c r="K10" s="47">
        <f t="shared" ref="K10:K33" si="3">SQRT(POWER(C10 - $C$9,2) + POWER(E10 - $E$9,2)) *1000</f>
        <v>23.406195799611396</v>
      </c>
      <c r="L10" s="40">
        <f t="shared" ref="L10:L41" si="4">SQRT((D10^2) + (F10^2) + (H10^2))</f>
        <v>25.374987720385526</v>
      </c>
      <c r="M10" s="12">
        <f t="shared" ref="M10:M41" si="5">(D10-$D$9)/(B10-$B$9)</f>
        <v>-11.599999997997656</v>
      </c>
      <c r="N10" s="12">
        <f t="shared" ref="N10:N41" si="6">(F10-$F$9)/(B10-$B$9)</f>
        <v>1.5500001609325409</v>
      </c>
      <c r="O10" s="12">
        <f t="shared" ref="O10:O41" si="7">(H10-$H$9)/(B10-$B$9)</f>
        <v>4.8999999999992383</v>
      </c>
      <c r="P10" s="81">
        <f t="shared" ref="P10:P41" si="8">(L10-$L$9)/(B10-$B$9)</f>
        <v>12.687493860192763</v>
      </c>
      <c r="Q10" s="12">
        <f t="shared" ref="Q10:Q41" si="9">(M10-0)/(B10-$B$9)</f>
        <v>-5.7999999989988282</v>
      </c>
      <c r="R10" s="12">
        <f t="shared" ref="R10:R41" si="10">(N10-0)/(B10-$B$9)</f>
        <v>0.77500008046627045</v>
      </c>
      <c r="S10" s="12">
        <f t="shared" ref="S10:S41" si="11">(O10-0)/(B10-$B$9)</f>
        <v>2.4499999999996191</v>
      </c>
      <c r="T10" s="12">
        <f t="shared" ref="T10:T41" si="12">(P10-0)/(B10-$B$9)</f>
        <v>6.3437469300963816</v>
      </c>
    </row>
    <row r="11" spans="1:48" ht="15.9" customHeight="1">
      <c r="B11" s="18">
        <v>45678</v>
      </c>
      <c r="C11" s="11">
        <v>401611.90899999999</v>
      </c>
      <c r="D11" s="9">
        <f t="shared" si="1"/>
        <v>-35.700000007636845</v>
      </c>
      <c r="E11" s="12">
        <v>6666187.2055000002</v>
      </c>
      <c r="F11" s="9">
        <f t="shared" ref="F11:F30" si="13">IF(E11="","",(E11-$E$9)*1000)</f>
        <v>3.7000002339482307</v>
      </c>
      <c r="G11" s="12">
        <v>72.368499999999997</v>
      </c>
      <c r="H11" s="9">
        <f t="shared" ref="H11:H30" si="14">IF(G11="","",(G11-$G$9)*1000)</f>
        <v>12.299999999996203</v>
      </c>
      <c r="I11" s="47">
        <f t="shared" si="2"/>
        <v>174.08290748794644</v>
      </c>
      <c r="J11" s="40">
        <f t="shared" ref="J11:J35" si="15">MOD(DEGREES(ATAN2(F11, D11)) + 360, 360)</f>
        <v>275.91709251205361</v>
      </c>
      <c r="K11" s="47">
        <f t="shared" si="3"/>
        <v>35.891224585913584</v>
      </c>
      <c r="L11" s="40">
        <f t="shared" si="4"/>
        <v>37.940347946169311</v>
      </c>
      <c r="M11" s="12">
        <f t="shared" si="5"/>
        <v>-11.900000002545616</v>
      </c>
      <c r="N11" s="12">
        <f t="shared" si="6"/>
        <v>1.233333411316077</v>
      </c>
      <c r="O11" s="12">
        <f t="shared" si="7"/>
        <v>4.099999999998734</v>
      </c>
      <c r="P11" s="81">
        <f t="shared" si="8"/>
        <v>12.646782648723104</v>
      </c>
      <c r="Q11" s="12">
        <f t="shared" si="9"/>
        <v>-3.9666666675152054</v>
      </c>
      <c r="R11" s="12">
        <f t="shared" si="10"/>
        <v>0.41111113710535901</v>
      </c>
      <c r="S11" s="12">
        <f t="shared" si="11"/>
        <v>1.3666666666662446</v>
      </c>
      <c r="T11" s="12">
        <f t="shared" si="12"/>
        <v>4.2155942162410343</v>
      </c>
    </row>
    <row r="12" spans="1:48" ht="15.9" customHeight="1">
      <c r="B12" s="18">
        <v>45679</v>
      </c>
      <c r="C12" s="11">
        <v>401611.95600000001</v>
      </c>
      <c r="D12" s="9">
        <f t="shared" si="1"/>
        <v>11.300000012852252</v>
      </c>
      <c r="E12" s="11">
        <v>6666187.2023999998</v>
      </c>
      <c r="F12" s="9">
        <f t="shared" si="13"/>
        <v>0.59999991208314896</v>
      </c>
      <c r="G12" s="12">
        <v>72.343299999999999</v>
      </c>
      <c r="H12" s="9">
        <f t="shared" si="14"/>
        <v>-12.90000000000191</v>
      </c>
      <c r="I12" s="47">
        <f t="shared" si="2"/>
        <v>3.0393991209541231</v>
      </c>
      <c r="J12" s="40">
        <f t="shared" si="15"/>
        <v>86.960600879045899</v>
      </c>
      <c r="K12" s="47">
        <f t="shared" si="3"/>
        <v>11.315918000098828</v>
      </c>
      <c r="L12" s="40">
        <f t="shared" si="4"/>
        <v>17.159836834451834</v>
      </c>
      <c r="M12" s="12">
        <f t="shared" si="5"/>
        <v>2.8250000032130629</v>
      </c>
      <c r="N12" s="12">
        <f t="shared" si="6"/>
        <v>0.14999997802078724</v>
      </c>
      <c r="O12" s="12">
        <f t="shared" si="7"/>
        <v>-3.2250000000004775</v>
      </c>
      <c r="P12" s="81">
        <f t="shared" si="8"/>
        <v>4.2899592086129585</v>
      </c>
      <c r="Q12" s="12">
        <f t="shared" si="9"/>
        <v>0.70625000080326572</v>
      </c>
      <c r="R12" s="12">
        <f t="shared" si="10"/>
        <v>3.749999450519681E-2</v>
      </c>
      <c r="S12" s="12">
        <f t="shared" si="11"/>
        <v>-0.80625000000011937</v>
      </c>
      <c r="T12" s="12">
        <f t="shared" si="12"/>
        <v>1.0724898021532396</v>
      </c>
    </row>
    <row r="13" spans="1:48" ht="15.9" customHeight="1">
      <c r="B13" s="18">
        <v>45680</v>
      </c>
      <c r="C13" s="11">
        <v>401611.91960000002</v>
      </c>
      <c r="D13" s="9">
        <f t="shared" si="1"/>
        <v>-25.099999969825149</v>
      </c>
      <c r="E13" s="11">
        <v>6666187.2015000004</v>
      </c>
      <c r="F13" s="9">
        <f t="shared" si="13"/>
        <v>-0.29999949038028717</v>
      </c>
      <c r="G13" s="12">
        <v>72.343599999999995</v>
      </c>
      <c r="H13" s="9">
        <f t="shared" si="14"/>
        <v>-12.600000000006162</v>
      </c>
      <c r="I13" s="47">
        <f t="shared" si="2"/>
        <v>-179.31522365531066</v>
      </c>
      <c r="J13" s="40">
        <f t="shared" si="15"/>
        <v>269.31522365531066</v>
      </c>
      <c r="K13" s="47">
        <f t="shared" si="3"/>
        <v>25.101792728397925</v>
      </c>
      <c r="L13" s="40">
        <f t="shared" si="4"/>
        <v>28.086651601421025</v>
      </c>
      <c r="M13" s="12">
        <f t="shared" si="5"/>
        <v>-5.0199999939650297</v>
      </c>
      <c r="N13" s="12">
        <f t="shared" si="6"/>
        <v>-5.9999898076057434E-2</v>
      </c>
      <c r="O13" s="12">
        <f t="shared" si="7"/>
        <v>-2.5200000000012324</v>
      </c>
      <c r="P13" s="81">
        <f t="shared" si="8"/>
        <v>5.6173303202842053</v>
      </c>
      <c r="Q13" s="12">
        <f t="shared" si="9"/>
        <v>-1.0039999987930059</v>
      </c>
      <c r="R13" s="12">
        <f t="shared" si="10"/>
        <v>-1.1999979615211487E-2</v>
      </c>
      <c r="S13" s="12">
        <f t="shared" si="11"/>
        <v>-0.50400000000024647</v>
      </c>
      <c r="T13" s="12">
        <f t="shared" si="12"/>
        <v>1.123466064056841</v>
      </c>
    </row>
    <row r="14" spans="1:48" ht="15.9" customHeight="1">
      <c r="B14" s="18">
        <v>45681</v>
      </c>
      <c r="C14" s="11">
        <v>401611.93300000002</v>
      </c>
      <c r="D14" s="9">
        <f t="shared" si="1"/>
        <v>-11.699999973643571</v>
      </c>
      <c r="E14" s="11">
        <v>6666187.2060000002</v>
      </c>
      <c r="F14" s="9">
        <f t="shared" si="13"/>
        <v>4.2000003159046173</v>
      </c>
      <c r="G14" s="12">
        <v>72.375500000000002</v>
      </c>
      <c r="H14" s="9">
        <f t="shared" si="14"/>
        <v>19.300000000001205</v>
      </c>
      <c r="I14" s="47">
        <f t="shared" si="2"/>
        <v>160.25316198311666</v>
      </c>
      <c r="J14" s="40">
        <f t="shared" si="15"/>
        <v>289.74683801688332</v>
      </c>
      <c r="K14" s="47">
        <f t="shared" si="3"/>
        <v>12.431009694986907</v>
      </c>
      <c r="L14" s="40">
        <f t="shared" si="4"/>
        <v>22.956916213570693</v>
      </c>
      <c r="M14" s="12">
        <f t="shared" si="5"/>
        <v>-1.9499999956072618</v>
      </c>
      <c r="N14" s="12">
        <f t="shared" si="6"/>
        <v>0.70000005265076959</v>
      </c>
      <c r="O14" s="12">
        <f t="shared" si="7"/>
        <v>3.2166666666668675</v>
      </c>
      <c r="P14" s="81">
        <f t="shared" si="8"/>
        <v>3.8261527022617821</v>
      </c>
      <c r="Q14" s="12">
        <f t="shared" si="9"/>
        <v>-0.32499999926787698</v>
      </c>
      <c r="R14" s="12">
        <f t="shared" si="10"/>
        <v>0.11666667544179493</v>
      </c>
      <c r="S14" s="12">
        <f t="shared" si="11"/>
        <v>0.53611111111114462</v>
      </c>
      <c r="T14" s="12">
        <f t="shared" si="12"/>
        <v>0.63769211704363038</v>
      </c>
    </row>
    <row r="15" spans="1:48" ht="15.9" customHeight="1">
      <c r="B15" s="18">
        <v>45684</v>
      </c>
      <c r="C15" s="11">
        <v>401611.90330000001</v>
      </c>
      <c r="D15" s="9">
        <f t="shared" si="1"/>
        <v>-41.399999987334013</v>
      </c>
      <c r="E15" s="11">
        <v>6666187.2016000003</v>
      </c>
      <c r="F15" s="9">
        <f t="shared" si="13"/>
        <v>-0.19999966025352478</v>
      </c>
      <c r="G15" s="12">
        <v>72.333799999999997</v>
      </c>
      <c r="H15" s="9">
        <f t="shared" si="14"/>
        <v>-22.400000000004638</v>
      </c>
      <c r="I15" s="47">
        <f t="shared" si="2"/>
        <v>-179.72321141792077</v>
      </c>
      <c r="J15" s="40">
        <f t="shared" si="15"/>
        <v>269.72321141792077</v>
      </c>
      <c r="K15" s="47">
        <f t="shared" si="3"/>
        <v>41.400483074661793</v>
      </c>
      <c r="L15" s="40">
        <f t="shared" si="4"/>
        <v>47.071859946421974</v>
      </c>
      <c r="M15" s="12">
        <f t="shared" si="5"/>
        <v>-4.5999999985926685</v>
      </c>
      <c r="N15" s="12">
        <f t="shared" si="6"/>
        <v>-2.2222184472613864E-2</v>
      </c>
      <c r="O15" s="12">
        <f t="shared" si="7"/>
        <v>-2.4888888888894041</v>
      </c>
      <c r="P15" s="81">
        <f t="shared" si="8"/>
        <v>5.2302066607135522</v>
      </c>
      <c r="Q15" s="12">
        <f t="shared" si="9"/>
        <v>-0.51111111095474093</v>
      </c>
      <c r="R15" s="12">
        <f t="shared" si="10"/>
        <v>-2.4691316080682072E-3</v>
      </c>
      <c r="S15" s="12">
        <f t="shared" si="11"/>
        <v>-0.27654320987660047</v>
      </c>
      <c r="T15" s="12">
        <f t="shared" si="12"/>
        <v>0.58113407341261691</v>
      </c>
    </row>
    <row r="16" spans="1:48" ht="15.9" customHeight="1">
      <c r="B16" s="18">
        <v>45686</v>
      </c>
      <c r="C16" s="11">
        <v>401611.94459999999</v>
      </c>
      <c r="D16" s="9">
        <f t="shared" si="1"/>
        <v>-0.10000000474974513</v>
      </c>
      <c r="E16" s="11">
        <v>6666187.2402999997</v>
      </c>
      <c r="F16" s="9">
        <f t="shared" si="13"/>
        <v>38.499999791383743</v>
      </c>
      <c r="G16" s="12">
        <v>72.365300000000005</v>
      </c>
      <c r="H16" s="9">
        <f t="shared" si="14"/>
        <v>9.1000000000036607</v>
      </c>
      <c r="I16" s="47">
        <f t="shared" si="2"/>
        <v>90.148819879731917</v>
      </c>
      <c r="J16" s="40">
        <f t="shared" si="15"/>
        <v>359.85118012026811</v>
      </c>
      <c r="K16" s="47">
        <f t="shared" si="3"/>
        <v>38.500129661307611</v>
      </c>
      <c r="L16" s="40">
        <f t="shared" si="4"/>
        <v>39.560965407046943</v>
      </c>
      <c r="M16" s="12">
        <f t="shared" si="5"/>
        <v>-9.0909095227041034E-3</v>
      </c>
      <c r="N16" s="12">
        <f t="shared" si="6"/>
        <v>3.4999999810348856</v>
      </c>
      <c r="O16" s="12">
        <f t="shared" si="7"/>
        <v>0.82727272727306012</v>
      </c>
      <c r="P16" s="81">
        <f t="shared" si="8"/>
        <v>3.5964514006406314</v>
      </c>
      <c r="Q16" s="12">
        <f t="shared" si="9"/>
        <v>-8.2644632024582757E-4</v>
      </c>
      <c r="R16" s="12">
        <f t="shared" si="10"/>
        <v>0.31818181645771687</v>
      </c>
      <c r="S16" s="12">
        <f t="shared" si="11"/>
        <v>7.5206611570278192E-2</v>
      </c>
      <c r="T16" s="12">
        <f t="shared" si="12"/>
        <v>0.32695012733096651</v>
      </c>
    </row>
    <row r="17" spans="2:20" ht="15.9" customHeight="1">
      <c r="B17" s="18">
        <v>45687</v>
      </c>
      <c r="C17" s="11">
        <v>401611.94459999999</v>
      </c>
      <c r="D17" s="9">
        <f t="shared" si="1"/>
        <v>-0.10000000474974513</v>
      </c>
      <c r="E17" s="11">
        <v>6666187.2049000002</v>
      </c>
      <c r="F17" s="9">
        <f t="shared" si="13"/>
        <v>3.1000003218650818</v>
      </c>
      <c r="G17" s="12">
        <v>72.371099999999998</v>
      </c>
      <c r="H17" s="9">
        <f t="shared" si="14"/>
        <v>14.899999999997249</v>
      </c>
      <c r="I17" s="47">
        <f t="shared" si="2"/>
        <v>91.847610161990858</v>
      </c>
      <c r="J17" s="40">
        <f t="shared" si="15"/>
        <v>358.15238983800913</v>
      </c>
      <c r="K17" s="47">
        <f t="shared" si="3"/>
        <v>3.1016128057050514</v>
      </c>
      <c r="L17" s="40">
        <f t="shared" si="4"/>
        <v>15.219395585779075</v>
      </c>
      <c r="M17" s="12">
        <f t="shared" si="5"/>
        <v>-8.3333337291454281E-3</v>
      </c>
      <c r="N17" s="12">
        <f t="shared" si="6"/>
        <v>0.25833336015542346</v>
      </c>
      <c r="O17" s="12">
        <f t="shared" si="7"/>
        <v>1.2416666666664373</v>
      </c>
      <c r="P17" s="81">
        <f t="shared" si="8"/>
        <v>1.2682829654815897</v>
      </c>
      <c r="Q17" s="12">
        <f t="shared" si="9"/>
        <v>-6.9444447742878564E-4</v>
      </c>
      <c r="R17" s="12">
        <f t="shared" si="10"/>
        <v>2.1527780012951955E-2</v>
      </c>
      <c r="S17" s="12">
        <f t="shared" si="11"/>
        <v>0.10347222222220311</v>
      </c>
      <c r="T17" s="12">
        <f t="shared" si="12"/>
        <v>0.10569024712346581</v>
      </c>
    </row>
    <row r="18" spans="2:20" ht="15.9" customHeight="1">
      <c r="B18" s="18">
        <v>45688</v>
      </c>
      <c r="C18" s="11">
        <v>401611.95240000001</v>
      </c>
      <c r="D18" s="9">
        <f t="shared" si="1"/>
        <v>7.7000000164844096</v>
      </c>
      <c r="E18" s="12">
        <v>6666187.2050000001</v>
      </c>
      <c r="F18" s="9">
        <f t="shared" si="13"/>
        <v>3.2000001519918442</v>
      </c>
      <c r="G18" s="12">
        <v>72.365300000000005</v>
      </c>
      <c r="H18" s="9">
        <f t="shared" si="14"/>
        <v>9.1000000000036607</v>
      </c>
      <c r="I18" s="47">
        <f t="shared" si="2"/>
        <v>22.567009998815543</v>
      </c>
      <c r="J18" s="40">
        <f t="shared" si="15"/>
        <v>67.432990001184464</v>
      </c>
      <c r="K18" s="47">
        <f t="shared" si="3"/>
        <v>8.3384651601243576</v>
      </c>
      <c r="L18" s="40">
        <f t="shared" si="4"/>
        <v>12.342609174184945</v>
      </c>
      <c r="M18" s="12">
        <f t="shared" si="5"/>
        <v>0.59230769357572377</v>
      </c>
      <c r="N18" s="12">
        <f t="shared" si="6"/>
        <v>0.24615385784552649</v>
      </c>
      <c r="O18" s="12">
        <f t="shared" si="7"/>
        <v>0.70000000000028162</v>
      </c>
      <c r="P18" s="81">
        <f t="shared" si="8"/>
        <v>0.94943147493730351</v>
      </c>
      <c r="Q18" s="12">
        <f t="shared" si="9"/>
        <v>4.5562130275055672E-2</v>
      </c>
      <c r="R18" s="12">
        <f t="shared" si="10"/>
        <v>1.8934912141963575E-2</v>
      </c>
      <c r="S18" s="12">
        <f t="shared" si="11"/>
        <v>5.3846153846175512E-2</v>
      </c>
      <c r="T18" s="12">
        <f t="shared" si="12"/>
        <v>7.3033190379792584E-2</v>
      </c>
    </row>
    <row r="19" spans="2:20" ht="15.9" customHeight="1">
      <c r="B19" s="18">
        <v>45691</v>
      </c>
      <c r="C19" s="11">
        <v>401611.85989999998</v>
      </c>
      <c r="D19" s="9">
        <f t="shared" si="1"/>
        <v>-84.800000011455268</v>
      </c>
      <c r="E19" s="11">
        <v>6666187.2010000004</v>
      </c>
      <c r="F19" s="9">
        <f t="shared" si="13"/>
        <v>-0.79999957233667374</v>
      </c>
      <c r="G19" s="12">
        <v>72.364999999999995</v>
      </c>
      <c r="H19" s="9">
        <f t="shared" si="14"/>
        <v>8.7999999999937017</v>
      </c>
      <c r="I19" s="47">
        <f t="shared" si="2"/>
        <v>-179.45949010187067</v>
      </c>
      <c r="J19" s="40">
        <f t="shared" si="15"/>
        <v>269.4594901018707</v>
      </c>
      <c r="K19" s="47">
        <f t="shared" si="3"/>
        <v>84.80377350836784</v>
      </c>
      <c r="L19" s="40">
        <f t="shared" si="4"/>
        <v>85.259134415371832</v>
      </c>
      <c r="M19" s="12">
        <f t="shared" si="5"/>
        <v>-5.3000000007159542</v>
      </c>
      <c r="N19" s="12">
        <f t="shared" si="6"/>
        <v>-4.9999973271042109E-2</v>
      </c>
      <c r="O19" s="12">
        <f t="shared" si="7"/>
        <v>0.54999999999960636</v>
      </c>
      <c r="P19" s="81">
        <f t="shared" si="8"/>
        <v>5.3286959009607395</v>
      </c>
      <c r="Q19" s="12">
        <f t="shared" si="9"/>
        <v>-0.33125000004474714</v>
      </c>
      <c r="R19" s="12">
        <f t="shared" si="10"/>
        <v>-3.1249983294401318E-3</v>
      </c>
      <c r="S19" s="12">
        <f t="shared" si="11"/>
        <v>3.4374999999975397E-2</v>
      </c>
      <c r="T19" s="12">
        <f t="shared" si="12"/>
        <v>0.33304349381004622</v>
      </c>
    </row>
    <row r="20" spans="2:20" ht="15.9" customHeight="1">
      <c r="B20" s="18">
        <v>45692</v>
      </c>
      <c r="C20" s="11">
        <v>401611.88949999999</v>
      </c>
      <c r="D20" s="9">
        <f t="shared" si="1"/>
        <v>-55.200000002514571</v>
      </c>
      <c r="E20" s="11">
        <v>6666187.2019999996</v>
      </c>
      <c r="F20" s="9">
        <f t="shared" si="13"/>
        <v>0.19999966025352478</v>
      </c>
      <c r="G20" s="12">
        <v>72.360699999999994</v>
      </c>
      <c r="H20" s="9">
        <f t="shared" si="14"/>
        <v>4.4999999999930651</v>
      </c>
      <c r="I20" s="47">
        <f t="shared" si="2"/>
        <v>179.79240785700415</v>
      </c>
      <c r="J20" s="40">
        <f t="shared" si="15"/>
        <v>270.20759214299585</v>
      </c>
      <c r="K20" s="47">
        <f t="shared" si="3"/>
        <v>55.200362318935106</v>
      </c>
      <c r="L20" s="40">
        <f t="shared" si="4"/>
        <v>55.383481293086369</v>
      </c>
      <c r="M20" s="12">
        <f t="shared" si="5"/>
        <v>-3.2470588236773277</v>
      </c>
      <c r="N20" s="12">
        <f t="shared" si="6"/>
        <v>1.1764685897266163E-2</v>
      </c>
      <c r="O20" s="12">
        <f t="shared" si="7"/>
        <v>0.26470588235253323</v>
      </c>
      <c r="P20" s="81">
        <f t="shared" si="8"/>
        <v>3.2578518407697863</v>
      </c>
      <c r="Q20" s="12">
        <f t="shared" si="9"/>
        <v>-0.1910034602163134</v>
      </c>
      <c r="R20" s="12">
        <f t="shared" si="10"/>
        <v>6.9204034689800955E-4</v>
      </c>
      <c r="S20" s="12">
        <f t="shared" si="11"/>
        <v>1.5570934256031366E-2</v>
      </c>
      <c r="T20" s="12">
        <f t="shared" si="12"/>
        <v>0.19163834357469331</v>
      </c>
    </row>
    <row r="21" spans="2:20" ht="15.9" customHeight="1">
      <c r="B21" s="18">
        <v>45693</v>
      </c>
      <c r="C21" s="11">
        <v>401611.93800000002</v>
      </c>
      <c r="D21" s="9">
        <f t="shared" si="1"/>
        <v>-6.6999999689869583</v>
      </c>
      <c r="E21" s="12">
        <v>6666187.2019999996</v>
      </c>
      <c r="F21" s="9">
        <f t="shared" si="13"/>
        <v>0.19999966025352478</v>
      </c>
      <c r="G21" s="12">
        <v>72.362300000000005</v>
      </c>
      <c r="H21" s="9">
        <f t="shared" si="14"/>
        <v>6.100000000003547</v>
      </c>
      <c r="I21" s="47">
        <f t="shared" si="2"/>
        <v>178.29018885074117</v>
      </c>
      <c r="J21" s="40">
        <f t="shared" si="15"/>
        <v>271.70981114925883</v>
      </c>
      <c r="K21" s="47">
        <f t="shared" si="3"/>
        <v>6.7029843688111619</v>
      </c>
      <c r="L21" s="40">
        <f t="shared" si="4"/>
        <v>9.063112017876092</v>
      </c>
      <c r="M21" s="12">
        <f t="shared" si="5"/>
        <v>-0.37222222049927545</v>
      </c>
      <c r="N21" s="12">
        <f t="shared" si="6"/>
        <v>1.1111092236306932E-2</v>
      </c>
      <c r="O21" s="12">
        <f t="shared" si="7"/>
        <v>0.33888888888908597</v>
      </c>
      <c r="P21" s="81">
        <f t="shared" si="8"/>
        <v>0.50350622321533844</v>
      </c>
      <c r="Q21" s="12">
        <f t="shared" si="9"/>
        <v>-2.0679012249959747E-2</v>
      </c>
      <c r="R21" s="12">
        <f t="shared" si="10"/>
        <v>6.1728290201705179E-4</v>
      </c>
      <c r="S21" s="12">
        <f t="shared" si="11"/>
        <v>1.8827160493838108E-2</v>
      </c>
      <c r="T21" s="12">
        <f t="shared" si="12"/>
        <v>2.7972567956407693E-2</v>
      </c>
    </row>
    <row r="22" spans="2:20" ht="15.9" customHeight="1">
      <c r="B22" s="18">
        <v>45694</v>
      </c>
      <c r="C22" s="12">
        <v>401611.90850000002</v>
      </c>
      <c r="D22" s="9">
        <f t="shared" si="1"/>
        <v>-36.19999997317791</v>
      </c>
      <c r="E22" s="11">
        <v>6666187.2050000001</v>
      </c>
      <c r="F22" s="9">
        <f t="shared" si="13"/>
        <v>3.2000001519918442</v>
      </c>
      <c r="G22" s="12">
        <v>72.362399999999994</v>
      </c>
      <c r="H22" s="9">
        <f t="shared" si="14"/>
        <v>6.1999999999926558</v>
      </c>
      <c r="I22" s="47">
        <f t="shared" si="2"/>
        <v>174.94831041381315</v>
      </c>
      <c r="J22" s="40">
        <f t="shared" si="15"/>
        <v>275.05168958618685</v>
      </c>
      <c r="K22" s="47">
        <f t="shared" si="3"/>
        <v>36.341161222927767</v>
      </c>
      <c r="L22" s="40">
        <f t="shared" si="4"/>
        <v>36.866244710178137</v>
      </c>
      <c r="M22" s="12">
        <f t="shared" si="5"/>
        <v>-1.9052631564830478</v>
      </c>
      <c r="N22" s="12">
        <f t="shared" si="6"/>
        <v>0.1684210606311497</v>
      </c>
      <c r="O22" s="12">
        <f t="shared" si="7"/>
        <v>0.3263157894732977</v>
      </c>
      <c r="P22" s="81">
        <f t="shared" si="8"/>
        <v>1.9403286689567441</v>
      </c>
      <c r="Q22" s="12">
        <f t="shared" si="9"/>
        <v>-0.10027700823594989</v>
      </c>
      <c r="R22" s="12">
        <f t="shared" si="10"/>
        <v>8.864266349007879E-3</v>
      </c>
      <c r="S22" s="12">
        <f t="shared" si="11"/>
        <v>1.717451523543672E-2</v>
      </c>
      <c r="T22" s="12">
        <f t="shared" si="12"/>
        <v>0.10212256152403916</v>
      </c>
    </row>
    <row r="23" spans="2:20" ht="15.9" customHeight="1">
      <c r="B23" s="18">
        <v>45695</v>
      </c>
      <c r="C23" s="11">
        <v>401611.92670000001</v>
      </c>
      <c r="D23" s="9">
        <f t="shared" si="1"/>
        <v>-17.99999998183921</v>
      </c>
      <c r="E23" s="11">
        <v>6666187.2039999999</v>
      </c>
      <c r="F23" s="9">
        <f t="shared" si="13"/>
        <v>2.199999988079071</v>
      </c>
      <c r="G23" s="12">
        <v>72.370400000000004</v>
      </c>
      <c r="H23" s="9">
        <f t="shared" si="14"/>
        <v>14.200000000002433</v>
      </c>
      <c r="I23" s="47">
        <f t="shared" si="2"/>
        <v>173.03174328904709</v>
      </c>
      <c r="J23" s="40">
        <f t="shared" si="15"/>
        <v>276.96825671095291</v>
      </c>
      <c r="K23" s="47">
        <f t="shared" si="3"/>
        <v>18.133946048606177</v>
      </c>
      <c r="L23" s="40">
        <f t="shared" si="4"/>
        <v>23.032151425644731</v>
      </c>
      <c r="M23" s="12">
        <f t="shared" si="5"/>
        <v>-0.89999999909196049</v>
      </c>
      <c r="N23" s="12">
        <f t="shared" si="6"/>
        <v>0.10999999940395355</v>
      </c>
      <c r="O23" s="12">
        <f t="shared" si="7"/>
        <v>0.71000000000012164</v>
      </c>
      <c r="P23" s="81">
        <f t="shared" si="8"/>
        <v>1.1516075712822365</v>
      </c>
      <c r="Q23" s="12">
        <f t="shared" si="9"/>
        <v>-4.4999999954598024E-2</v>
      </c>
      <c r="R23" s="12">
        <f t="shared" si="10"/>
        <v>5.4999999701976776E-3</v>
      </c>
      <c r="S23" s="12">
        <f t="shared" si="11"/>
        <v>3.5500000000006082E-2</v>
      </c>
      <c r="T23" s="12">
        <f t="shared" si="12"/>
        <v>5.7580378564111821E-2</v>
      </c>
    </row>
    <row r="24" spans="2:20" ht="15.9" customHeight="1">
      <c r="B24" s="18">
        <v>45696</v>
      </c>
      <c r="C24" s="11">
        <v>401611.88209999999</v>
      </c>
      <c r="D24" s="9">
        <f t="shared" si="1"/>
        <v>-62.600000004749745</v>
      </c>
      <c r="E24" s="11">
        <v>6666187.2019999996</v>
      </c>
      <c r="F24" s="9">
        <f t="shared" si="13"/>
        <v>0.19999966025352478</v>
      </c>
      <c r="G24" s="12">
        <v>72.345299999999995</v>
      </c>
      <c r="H24" s="9">
        <f t="shared" si="14"/>
        <v>-10.900000000006571</v>
      </c>
      <c r="I24" s="47">
        <f t="shared" si="2"/>
        <v>179.81694732512634</v>
      </c>
      <c r="J24" s="40">
        <f t="shared" si="15"/>
        <v>270.18305267487369</v>
      </c>
      <c r="K24" s="47">
        <f t="shared" si="3"/>
        <v>62.600319491666887</v>
      </c>
      <c r="L24" s="40">
        <f t="shared" si="4"/>
        <v>63.54219071183266</v>
      </c>
      <c r="M24" s="12">
        <f t="shared" si="5"/>
        <v>-2.9809523811785592</v>
      </c>
      <c r="N24" s="12">
        <f t="shared" si="6"/>
        <v>9.5237933454059426E-3</v>
      </c>
      <c r="O24" s="12">
        <f t="shared" si="7"/>
        <v>-0.51904761904793195</v>
      </c>
      <c r="P24" s="81">
        <f t="shared" si="8"/>
        <v>3.0258186053253646</v>
      </c>
      <c r="Q24" s="12">
        <f t="shared" si="9"/>
        <v>-0.14195011338945521</v>
      </c>
      <c r="R24" s="12">
        <f t="shared" si="10"/>
        <v>4.5351396882885439E-4</v>
      </c>
      <c r="S24" s="12">
        <f t="shared" si="11"/>
        <v>-2.4716553287996761E-2</v>
      </c>
      <c r="T24" s="12">
        <f t="shared" si="12"/>
        <v>0.1440866002535888</v>
      </c>
    </row>
    <row r="25" spans="2:20" ht="15.9" customHeight="1">
      <c r="B25" s="18">
        <v>45698</v>
      </c>
      <c r="C25" s="11">
        <v>401611.82789999997</v>
      </c>
      <c r="D25" s="9">
        <f t="shared" si="1"/>
        <v>-116.80000001797453</v>
      </c>
      <c r="E25" s="11">
        <v>6666187.2039999999</v>
      </c>
      <c r="F25" s="9">
        <f t="shared" si="13"/>
        <v>2.199999988079071</v>
      </c>
      <c r="G25" s="12">
        <v>72.363299999999995</v>
      </c>
      <c r="H25" s="9">
        <f t="shared" si="14"/>
        <v>7.099999999994111</v>
      </c>
      <c r="I25" s="47">
        <f t="shared" si="2"/>
        <v>178.92092627891546</v>
      </c>
      <c r="J25" s="40">
        <f t="shared" si="15"/>
        <v>271.07907372108457</v>
      </c>
      <c r="K25" s="47">
        <f t="shared" si="3"/>
        <v>116.82071735846513</v>
      </c>
      <c r="L25" s="40">
        <f t="shared" si="4"/>
        <v>117.03627644515316</v>
      </c>
      <c r="M25" s="12">
        <f t="shared" si="5"/>
        <v>-5.0782608703467185</v>
      </c>
      <c r="N25" s="12">
        <f t="shared" si="6"/>
        <v>9.5652173394742218E-2</v>
      </c>
      <c r="O25" s="12">
        <f t="shared" si="7"/>
        <v>0.30869565217365702</v>
      </c>
      <c r="P25" s="81">
        <f t="shared" si="8"/>
        <v>5.0885337584849202</v>
      </c>
      <c r="Q25" s="12">
        <f t="shared" si="9"/>
        <v>-0.22079395088463993</v>
      </c>
      <c r="R25" s="12">
        <f t="shared" si="10"/>
        <v>4.1587901475974879E-3</v>
      </c>
      <c r="S25" s="12">
        <f t="shared" si="11"/>
        <v>1.3421550094506827E-2</v>
      </c>
      <c r="T25" s="12">
        <f t="shared" si="12"/>
        <v>0.22124059819499653</v>
      </c>
    </row>
    <row r="26" spans="2:20" ht="15.9" customHeight="1">
      <c r="B26" s="18">
        <v>45699</v>
      </c>
      <c r="C26" s="11">
        <v>401611.92570000002</v>
      </c>
      <c r="D26" s="9">
        <f t="shared" si="1"/>
        <v>-18.999999971129</v>
      </c>
      <c r="E26" s="11">
        <v>6666187.199</v>
      </c>
      <c r="F26" s="9">
        <f t="shared" si="13"/>
        <v>-2.79999990016222</v>
      </c>
      <c r="G26" s="12">
        <v>72.362700000000004</v>
      </c>
      <c r="H26" s="9">
        <f t="shared" si="14"/>
        <v>6.5000000000026148</v>
      </c>
      <c r="I26" s="47">
        <f t="shared" si="2"/>
        <v>-171.61675180118124</v>
      </c>
      <c r="J26" s="40">
        <f t="shared" si="15"/>
        <v>261.61675180118124</v>
      </c>
      <c r="K26" s="47">
        <f t="shared" si="3"/>
        <v>19.205207583981238</v>
      </c>
      <c r="L26" s="40">
        <f t="shared" si="4"/>
        <v>20.275354456675831</v>
      </c>
      <c r="M26" s="12">
        <f t="shared" si="5"/>
        <v>-0.79166666546370834</v>
      </c>
      <c r="N26" s="12">
        <f t="shared" si="6"/>
        <v>-0.11666666250675917</v>
      </c>
      <c r="O26" s="12">
        <f t="shared" si="7"/>
        <v>0.27083333333344228</v>
      </c>
      <c r="P26" s="81">
        <f t="shared" si="8"/>
        <v>0.84480643569482627</v>
      </c>
      <c r="Q26" s="12">
        <f t="shared" si="9"/>
        <v>-3.2986111060987845E-2</v>
      </c>
      <c r="R26" s="12">
        <f t="shared" si="10"/>
        <v>-4.8611109377816319E-3</v>
      </c>
      <c r="S26" s="12">
        <f t="shared" si="11"/>
        <v>1.1284722222226762E-2</v>
      </c>
      <c r="T26" s="12">
        <f t="shared" si="12"/>
        <v>3.5200268153951095E-2</v>
      </c>
    </row>
    <row r="27" spans="2:20" ht="15.9" customHeight="1">
      <c r="B27" s="18">
        <v>45700</v>
      </c>
      <c r="C27" s="12">
        <v>401611.96230000001</v>
      </c>
      <c r="D27" s="9">
        <f t="shared" si="1"/>
        <v>17.60000002104789</v>
      </c>
      <c r="E27" s="12">
        <v>6666187.2050000001</v>
      </c>
      <c r="F27" s="9">
        <f t="shared" si="13"/>
        <v>3.2000001519918442</v>
      </c>
      <c r="G27" s="12">
        <v>72.357299999999995</v>
      </c>
      <c r="H27" s="9">
        <f t="shared" si="14"/>
        <v>1.0999999999938836</v>
      </c>
      <c r="I27" s="47">
        <f t="shared" si="2"/>
        <v>10.304846935673494</v>
      </c>
      <c r="J27" s="40">
        <f t="shared" si="15"/>
        <v>79.695153064326519</v>
      </c>
      <c r="K27" s="47">
        <f t="shared" si="3"/>
        <v>17.88854386789583</v>
      </c>
      <c r="L27" s="40">
        <f t="shared" si="4"/>
        <v>17.922332485299457</v>
      </c>
      <c r="M27" s="12">
        <f t="shared" si="5"/>
        <v>0.70400000084191561</v>
      </c>
      <c r="N27" s="12">
        <f t="shared" si="6"/>
        <v>0.12800000607967377</v>
      </c>
      <c r="O27" s="12">
        <f t="shared" si="7"/>
        <v>4.3999999999755346E-2</v>
      </c>
      <c r="P27" s="81">
        <f t="shared" si="8"/>
        <v>0.71689329941197821</v>
      </c>
      <c r="Q27" s="12">
        <f t="shared" si="9"/>
        <v>2.8160000033676625E-2</v>
      </c>
      <c r="R27" s="12">
        <f t="shared" si="10"/>
        <v>5.120000243186951E-3</v>
      </c>
      <c r="S27" s="12">
        <f t="shared" si="11"/>
        <v>1.7599999999902138E-3</v>
      </c>
      <c r="T27" s="12">
        <f t="shared" si="12"/>
        <v>2.867573197647913E-2</v>
      </c>
    </row>
    <row r="28" spans="2:20" ht="15.9" customHeight="1">
      <c r="B28" s="18">
        <v>45701</v>
      </c>
      <c r="C28" s="11">
        <v>401611.97960000002</v>
      </c>
      <c r="D28" s="9">
        <f t="shared" si="1"/>
        <v>34.900000027846545</v>
      </c>
      <c r="E28" s="11">
        <v>6666187.2028999999</v>
      </c>
      <c r="F28" s="9">
        <f t="shared" si="13"/>
        <v>1.0999999940395355</v>
      </c>
      <c r="G28" s="12">
        <v>72.358199999999997</v>
      </c>
      <c r="H28" s="9">
        <f t="shared" si="14"/>
        <v>1.9999999999953388</v>
      </c>
      <c r="I28" s="47">
        <f t="shared" si="2"/>
        <v>1.8052865102980373</v>
      </c>
      <c r="J28" s="40">
        <f t="shared" si="15"/>
        <v>88.19471348970194</v>
      </c>
      <c r="K28" s="47">
        <f t="shared" si="3"/>
        <v>34.917330968024686</v>
      </c>
      <c r="L28" s="40">
        <f t="shared" si="4"/>
        <v>34.974562212135794</v>
      </c>
      <c r="M28" s="12">
        <f t="shared" si="5"/>
        <v>1.3423076933787133</v>
      </c>
      <c r="N28" s="12">
        <f t="shared" si="6"/>
        <v>4.2307692078443676E-2</v>
      </c>
      <c r="O28" s="12">
        <f t="shared" si="7"/>
        <v>7.6923076922897654E-2</v>
      </c>
      <c r="P28" s="81">
        <f t="shared" si="8"/>
        <v>1.3451754696975304</v>
      </c>
      <c r="Q28" s="12">
        <f t="shared" si="9"/>
        <v>5.1627218976104353E-2</v>
      </c>
      <c r="R28" s="12">
        <f t="shared" si="10"/>
        <v>1.6272189260939875E-3</v>
      </c>
      <c r="S28" s="12">
        <f t="shared" si="11"/>
        <v>2.9585798816499096E-3</v>
      </c>
      <c r="T28" s="12">
        <f t="shared" si="12"/>
        <v>5.1737518065289631E-2</v>
      </c>
    </row>
    <row r="29" spans="2:20" ht="15.9" customHeight="1">
      <c r="B29" s="18">
        <v>45702</v>
      </c>
      <c r="C29" s="11">
        <v>401611.9117</v>
      </c>
      <c r="D29" s="9">
        <f t="shared" si="1"/>
        <v>-32.999999995809048</v>
      </c>
      <c r="E29" s="11">
        <v>6666187.2040999997</v>
      </c>
      <c r="F29" s="9">
        <f t="shared" si="13"/>
        <v>2.2999998182058334</v>
      </c>
      <c r="G29" s="12">
        <v>72.362499999999997</v>
      </c>
      <c r="H29" s="9">
        <f t="shared" si="14"/>
        <v>6.2999999999959755</v>
      </c>
      <c r="I29" s="47">
        <f t="shared" si="2"/>
        <v>176.01310543380538</v>
      </c>
      <c r="J29" s="40">
        <f t="shared" si="15"/>
        <v>273.98689456619462</v>
      </c>
      <c r="K29" s="47">
        <f t="shared" si="3"/>
        <v>33.080054396677525</v>
      </c>
      <c r="L29" s="40">
        <f t="shared" si="4"/>
        <v>33.674619506196258</v>
      </c>
      <c r="M29" s="12">
        <f t="shared" si="5"/>
        <v>-1.2222222220670018</v>
      </c>
      <c r="N29" s="12">
        <f t="shared" si="6"/>
        <v>8.5185178452067911E-2</v>
      </c>
      <c r="O29" s="12">
        <f t="shared" si="7"/>
        <v>0.23333333333318429</v>
      </c>
      <c r="P29" s="81">
        <f t="shared" si="8"/>
        <v>1.2472081298591207</v>
      </c>
      <c r="Q29" s="12">
        <f t="shared" si="9"/>
        <v>-4.526748970618525E-2</v>
      </c>
      <c r="R29" s="12">
        <f t="shared" si="10"/>
        <v>3.1550066093358484E-3</v>
      </c>
      <c r="S29" s="12">
        <f t="shared" si="11"/>
        <v>8.6419753086364546E-3</v>
      </c>
      <c r="T29" s="12">
        <f t="shared" si="12"/>
        <v>4.6192893698485948E-2</v>
      </c>
    </row>
    <row r="30" spans="2:20" ht="15.9" customHeight="1">
      <c r="B30" s="18">
        <v>45705</v>
      </c>
      <c r="C30" s="11">
        <v>401611.92080000002</v>
      </c>
      <c r="D30" s="9">
        <f t="shared" si="1"/>
        <v>-23.899999971035868</v>
      </c>
      <c r="E30" s="11">
        <v>6666187.2039000001</v>
      </c>
      <c r="F30" s="9">
        <f t="shared" si="13"/>
        <v>2.1000001579523087</v>
      </c>
      <c r="G30" s="12">
        <v>72.375600000000006</v>
      </c>
      <c r="H30" s="9">
        <f t="shared" si="14"/>
        <v>19.400000000004525</v>
      </c>
      <c r="I30" s="47">
        <f t="shared" si="2"/>
        <v>174.97853857598372</v>
      </c>
      <c r="J30" s="40">
        <f t="shared" si="15"/>
        <v>275.02146142401625</v>
      </c>
      <c r="K30" s="47">
        <f t="shared" si="3"/>
        <v>23.992082012174649</v>
      </c>
      <c r="L30" s="40">
        <f t="shared" si="4"/>
        <v>30.854173125836475</v>
      </c>
      <c r="M30" s="12">
        <f t="shared" si="5"/>
        <v>-0.7966666657011956</v>
      </c>
      <c r="N30" s="12">
        <f t="shared" si="6"/>
        <v>7.0000005265076951E-2</v>
      </c>
      <c r="O30" s="12">
        <f t="shared" si="7"/>
        <v>0.64666666666681749</v>
      </c>
      <c r="P30" s="81">
        <f t="shared" si="8"/>
        <v>1.0284724375278824</v>
      </c>
      <c r="Q30" s="12">
        <f t="shared" si="9"/>
        <v>-2.6555555523373187E-2</v>
      </c>
      <c r="R30" s="12">
        <f t="shared" si="10"/>
        <v>2.3333335088358983E-3</v>
      </c>
      <c r="S30" s="12">
        <f t="shared" si="11"/>
        <v>2.1555555555560584E-2</v>
      </c>
      <c r="T30" s="12">
        <f t="shared" si="12"/>
        <v>3.4282414584262746E-2</v>
      </c>
    </row>
    <row r="31" spans="2:20" ht="15.9" customHeight="1">
      <c r="B31" s="18">
        <v>45706</v>
      </c>
      <c r="C31" s="11">
        <v>401611.90590000001</v>
      </c>
      <c r="D31" s="9">
        <f t="shared" si="1"/>
        <v>-38.799999980255961</v>
      </c>
      <c r="E31" s="11">
        <v>6666187.2060000002</v>
      </c>
      <c r="F31" s="9">
        <f>IF(E31="","",(E31-$E$9)*1000)</f>
        <v>4.2000003159046173</v>
      </c>
      <c r="G31" s="12">
        <v>72.372900000000001</v>
      </c>
      <c r="H31" s="9">
        <f>IF(G31="","",(G31-$G$9)*1000)</f>
        <v>16.700000000000159</v>
      </c>
      <c r="I31" s="47">
        <f t="shared" si="2"/>
        <v>173.82193463366013</v>
      </c>
      <c r="J31" s="40">
        <f t="shared" si="15"/>
        <v>276.17806536633987</v>
      </c>
      <c r="K31" s="47">
        <f t="shared" si="3"/>
        <v>39.026657570453828</v>
      </c>
      <c r="L31" s="40">
        <f t="shared" si="4"/>
        <v>42.449617208185359</v>
      </c>
      <c r="M31" s="12">
        <f t="shared" si="5"/>
        <v>-1.251612902588902</v>
      </c>
      <c r="N31" s="12">
        <f t="shared" si="6"/>
        <v>0.13548388115821347</v>
      </c>
      <c r="O31" s="12">
        <f t="shared" si="7"/>
        <v>0.53870967741935993</v>
      </c>
      <c r="P31" s="81">
        <f t="shared" si="8"/>
        <v>1.3693424905866245</v>
      </c>
      <c r="Q31" s="12">
        <f t="shared" si="9"/>
        <v>-4.0374609760932323E-2</v>
      </c>
      <c r="R31" s="12">
        <f t="shared" si="10"/>
        <v>4.3704477792972088E-3</v>
      </c>
      <c r="S31" s="12">
        <f t="shared" si="11"/>
        <v>1.7377731529656774E-2</v>
      </c>
      <c r="T31" s="12">
        <f t="shared" si="12"/>
        <v>4.4172338406020147E-2</v>
      </c>
    </row>
    <row r="32" spans="2:20" ht="15.9" customHeight="1">
      <c r="B32" s="18">
        <v>45707</v>
      </c>
      <c r="C32" s="11">
        <v>401611.90500000003</v>
      </c>
      <c r="D32" s="9">
        <f t="shared" si="1"/>
        <v>-39.699999964796007</v>
      </c>
      <c r="E32" s="11">
        <v>6666187.2050000001</v>
      </c>
      <c r="F32" s="9">
        <f>IF(E32="","",(E32-$E$9)*1000)</f>
        <v>3.2000001519918442</v>
      </c>
      <c r="G32" s="12">
        <v>72.376900000000006</v>
      </c>
      <c r="H32" s="9">
        <f>IF(G32="","",(G32-$G$9)*1000)</f>
        <v>20.700000000005048</v>
      </c>
      <c r="I32" s="47">
        <f t="shared" si="2"/>
        <v>175.39166319766289</v>
      </c>
      <c r="J32" s="40">
        <f t="shared" si="15"/>
        <v>274.60833680233713</v>
      </c>
      <c r="K32" s="47">
        <f t="shared" si="3"/>
        <v>39.828758431283681</v>
      </c>
      <c r="L32" s="40">
        <f t="shared" si="4"/>
        <v>44.88674635321388</v>
      </c>
      <c r="M32" s="12">
        <f t="shared" si="5"/>
        <v>-1.2406249988998752</v>
      </c>
      <c r="N32" s="12">
        <f t="shared" si="6"/>
        <v>0.10000000474974513</v>
      </c>
      <c r="O32" s="12">
        <f t="shared" si="7"/>
        <v>0.64687500000015774</v>
      </c>
      <c r="P32" s="81">
        <f t="shared" si="8"/>
        <v>1.4027108235379337</v>
      </c>
      <c r="Q32" s="12">
        <f t="shared" si="9"/>
        <v>-3.87695312156211E-2</v>
      </c>
      <c r="R32" s="12">
        <f t="shared" si="10"/>
        <v>3.1250001484295353E-3</v>
      </c>
      <c r="S32" s="12">
        <f t="shared" si="11"/>
        <v>2.0214843750004929E-2</v>
      </c>
      <c r="T32" s="12">
        <f t="shared" si="12"/>
        <v>4.383471323556043E-2</v>
      </c>
    </row>
    <row r="33" spans="2:20" ht="15.9" customHeight="1">
      <c r="B33" s="18">
        <v>45708</v>
      </c>
      <c r="C33" s="11">
        <v>401611.9314</v>
      </c>
      <c r="D33" s="9">
        <f t="shared" si="1"/>
        <v>-13.299999991431832</v>
      </c>
      <c r="E33" s="11">
        <v>6666187.2039999999</v>
      </c>
      <c r="F33" s="9">
        <f>IF(E33="","",(E33-$E$9)*1000)</f>
        <v>2.199999988079071</v>
      </c>
      <c r="G33" s="12">
        <v>72.3703</v>
      </c>
      <c r="H33" s="9">
        <f>IF(G33="","",(G33-$G$9)*1000)</f>
        <v>14.099999999999113</v>
      </c>
      <c r="I33" s="47">
        <f t="shared" si="2"/>
        <v>170.60755070322514</v>
      </c>
      <c r="J33" s="40">
        <f t="shared" si="15"/>
        <v>279.39244929677488</v>
      </c>
      <c r="K33" s="47">
        <f t="shared" si="3"/>
        <v>13.480726972965318</v>
      </c>
      <c r="L33" s="40">
        <f t="shared" si="4"/>
        <v>19.507434473031292</v>
      </c>
      <c r="M33" s="12">
        <f t="shared" si="5"/>
        <v>-0.4030303027706616</v>
      </c>
      <c r="N33" s="12">
        <f t="shared" si="6"/>
        <v>6.6666666305426392E-2</v>
      </c>
      <c r="O33" s="12">
        <f t="shared" si="7"/>
        <v>0.42727272727270038</v>
      </c>
      <c r="P33" s="81">
        <f t="shared" si="8"/>
        <v>0.59113437797064528</v>
      </c>
      <c r="Q33" s="12">
        <f t="shared" si="9"/>
        <v>-1.2213039477898837E-2</v>
      </c>
      <c r="R33" s="12">
        <f t="shared" si="10"/>
        <v>2.0202020092553452E-3</v>
      </c>
      <c r="S33" s="12">
        <f t="shared" si="11"/>
        <v>1.2947658402203042E-2</v>
      </c>
      <c r="T33" s="12">
        <f t="shared" si="12"/>
        <v>1.7913162968807433E-2</v>
      </c>
    </row>
    <row r="34" spans="2:20" ht="15.9" customHeight="1">
      <c r="B34" s="18">
        <v>45712</v>
      </c>
      <c r="C34" s="11">
        <v>401611.94040000002</v>
      </c>
      <c r="D34" s="9">
        <f t="shared" si="1"/>
        <v>-4.299999971408397</v>
      </c>
      <c r="E34" s="11">
        <v>6666187.2019999996</v>
      </c>
      <c r="F34" s="9">
        <f>IF(E34="","",(E34-$E$9)*1000)</f>
        <v>0.19999966025352478</v>
      </c>
      <c r="G34" s="12">
        <v>72.3536</v>
      </c>
      <c r="H34" s="9">
        <f>IF(G34="","",(G34-$G$9)*1000)</f>
        <v>-2.6000000000010459</v>
      </c>
      <c r="I34" s="47">
        <f t="shared" si="2"/>
        <v>177.33700373346517</v>
      </c>
      <c r="J34" s="40">
        <f t="shared" si="15"/>
        <v>272.66299626653483</v>
      </c>
      <c r="K34" s="47">
        <f>SQRT(POWER(C34 - $C$9,2) + POWER(E34 - $E$9,2)) *1000</f>
        <v>4.3046486056603666</v>
      </c>
      <c r="L34" s="40">
        <f t="shared" si="4"/>
        <v>5.0289163463135056</v>
      </c>
      <c r="M34" s="12">
        <f t="shared" si="5"/>
        <v>-0.11621621544347019</v>
      </c>
      <c r="N34" s="12">
        <f t="shared" si="6"/>
        <v>5.4053962230682373E-3</v>
      </c>
      <c r="O34" s="12">
        <f t="shared" si="7"/>
        <v>-7.0270270270298543E-2</v>
      </c>
      <c r="P34" s="81">
        <f t="shared" si="8"/>
        <v>0.13591665800847313</v>
      </c>
      <c r="Q34" s="12">
        <f t="shared" si="9"/>
        <v>-3.1409787957694646E-3</v>
      </c>
      <c r="R34" s="12">
        <f t="shared" si="10"/>
        <v>1.4609178981265505E-4</v>
      </c>
      <c r="S34" s="12">
        <f t="shared" si="11"/>
        <v>-1.8991964937918526E-3</v>
      </c>
      <c r="T34" s="12">
        <f t="shared" si="12"/>
        <v>3.6734231894181928E-3</v>
      </c>
    </row>
    <row r="35" spans="2:20" ht="15.9" customHeight="1">
      <c r="B35" s="18">
        <v>45714</v>
      </c>
      <c r="C35" s="11">
        <v>401611.95309999998</v>
      </c>
      <c r="D35" s="9">
        <f t="shared" si="1"/>
        <v>8.3999999915249646</v>
      </c>
      <c r="E35" s="11">
        <v>6666187.2019999996</v>
      </c>
      <c r="F35" s="9">
        <f>IF(E35="","",(E35-$E$9)*1000)</f>
        <v>0.19999966025352478</v>
      </c>
      <c r="G35" s="12">
        <v>72.360399999999998</v>
      </c>
      <c r="H35" s="9">
        <f>IF(G35="","",(G35-$G$9)*1000)</f>
        <v>4.199999999997317</v>
      </c>
      <c r="I35" s="47">
        <f t="shared" si="2"/>
        <v>1.3639252169058607</v>
      </c>
      <c r="J35" s="40">
        <f t="shared" si="15"/>
        <v>88.636074783094159</v>
      </c>
      <c r="K35" s="47">
        <f>SQRT(POWER(C35 - $C$9,2) + POWER(E35 - $E$9,2)) *1000</f>
        <v>8.4023805984804643</v>
      </c>
      <c r="L35" s="40">
        <f t="shared" si="4"/>
        <v>9.3936148378405644</v>
      </c>
      <c r="M35" s="12">
        <f t="shared" si="5"/>
        <v>0.21538461516730678</v>
      </c>
      <c r="N35" s="12">
        <f t="shared" si="6"/>
        <v>5.1281964167570453E-3</v>
      </c>
      <c r="O35" s="12">
        <f t="shared" si="7"/>
        <v>0.10769230769223889</v>
      </c>
      <c r="P35" s="81">
        <f t="shared" si="8"/>
        <v>0.24086191891898884</v>
      </c>
      <c r="Q35" s="12">
        <f t="shared" si="9"/>
        <v>5.5226824401873537E-3</v>
      </c>
      <c r="R35" s="12">
        <f t="shared" si="10"/>
        <v>1.3149221581428323E-4</v>
      </c>
      <c r="S35" s="12">
        <f t="shared" si="11"/>
        <v>2.7613412228779202E-3</v>
      </c>
      <c r="T35" s="12">
        <f t="shared" si="12"/>
        <v>6.1759466389484314E-3</v>
      </c>
    </row>
    <row r="36" spans="2:20" ht="15.9" customHeight="1">
      <c r="B36" s="18">
        <v>45715</v>
      </c>
      <c r="C36" s="11">
        <v>401611.91889999999</v>
      </c>
      <c r="D36" s="9">
        <f t="shared" si="1"/>
        <v>-25.800000003073364</v>
      </c>
      <c r="E36" s="11">
        <v>6666187.2000000002</v>
      </c>
      <c r="F36" s="9">
        <f t="shared" ref="F36:F49" si="16">IF(E36="","",(E36-$E$9)*1000)</f>
        <v>-1.7999997362494469</v>
      </c>
      <c r="G36" s="12">
        <v>72.367900000000006</v>
      </c>
      <c r="H36" s="9">
        <f t="shared" ref="H36:H49" si="17">IF(G36="","",(G36-$G$9)*1000)</f>
        <v>11.700000000004707</v>
      </c>
      <c r="I36" s="47">
        <f t="shared" si="2"/>
        <v>-176.00908748493529</v>
      </c>
      <c r="J36" s="40">
        <f t="shared" ref="J36:J49" si="18">MOD(DEGREES(ATAN2(F36, D36)) + 360, 360)</f>
        <v>266.00908748493532</v>
      </c>
      <c r="K36" s="47">
        <f t="shared" ref="K36:K49" si="19">SQRT(POWER(C36 - $C$9,2) + POWER(E36 - $E$9,2)) *1000</f>
        <v>25.8627144594121</v>
      </c>
      <c r="L36" s="40">
        <f t="shared" si="4"/>
        <v>28.38608812797554</v>
      </c>
      <c r="M36" s="12">
        <f t="shared" si="5"/>
        <v>-0.64500000007683411</v>
      </c>
      <c r="N36" s="12">
        <f t="shared" si="6"/>
        <v>-4.4999993406236172E-2</v>
      </c>
      <c r="O36" s="12">
        <f t="shared" si="7"/>
        <v>0.29250000000011767</v>
      </c>
      <c r="P36" s="81">
        <f t="shared" si="8"/>
        <v>0.70965220319938849</v>
      </c>
      <c r="Q36" s="12">
        <f t="shared" si="9"/>
        <v>-1.6125000001920853E-2</v>
      </c>
      <c r="R36" s="12">
        <f t="shared" si="10"/>
        <v>-1.1249998351559043E-3</v>
      </c>
      <c r="S36" s="12">
        <f t="shared" si="11"/>
        <v>7.3125000000029416E-3</v>
      </c>
      <c r="T36" s="12">
        <f t="shared" si="12"/>
        <v>1.7741305079984712E-2</v>
      </c>
    </row>
    <row r="37" spans="2:20" ht="15.9" customHeight="1">
      <c r="B37" s="18">
        <v>45717</v>
      </c>
      <c r="C37" s="11">
        <v>401611.98100000003</v>
      </c>
      <c r="D37" s="9">
        <f t="shared" si="1"/>
        <v>36.300000036135316</v>
      </c>
      <c r="E37" s="11">
        <v>6666187.2039999999</v>
      </c>
      <c r="F37" s="9">
        <f t="shared" si="16"/>
        <v>2.199999988079071</v>
      </c>
      <c r="G37" s="12">
        <v>72.391599999999997</v>
      </c>
      <c r="H37" s="9">
        <f t="shared" si="17"/>
        <v>35.399999999995657</v>
      </c>
      <c r="I37" s="47">
        <f t="shared" si="2"/>
        <v>3.4682292367259921</v>
      </c>
      <c r="J37" s="40">
        <f t="shared" si="18"/>
        <v>86.531770763274039</v>
      </c>
      <c r="K37" s="47">
        <f t="shared" si="19"/>
        <v>36.366605595944357</v>
      </c>
      <c r="L37" s="40">
        <f t="shared" si="4"/>
        <v>50.751256167415839</v>
      </c>
      <c r="M37" s="12">
        <f t="shared" si="5"/>
        <v>0.86428571514607899</v>
      </c>
      <c r="N37" s="12">
        <f t="shared" si="6"/>
        <v>5.2380952097120737E-2</v>
      </c>
      <c r="O37" s="12">
        <f t="shared" si="7"/>
        <v>0.8428571428570395</v>
      </c>
      <c r="P37" s="81">
        <f t="shared" si="8"/>
        <v>1.2083632420813295</v>
      </c>
      <c r="Q37" s="12">
        <f t="shared" si="9"/>
        <v>2.057823131300188E-2</v>
      </c>
      <c r="R37" s="12">
        <f t="shared" si="10"/>
        <v>1.2471655261219222E-3</v>
      </c>
      <c r="S37" s="12">
        <f t="shared" si="11"/>
        <v>2.0068027210881894E-2</v>
      </c>
      <c r="T37" s="12">
        <f t="shared" si="12"/>
        <v>2.8770553382888798E-2</v>
      </c>
    </row>
    <row r="38" spans="2:20" ht="15.9" customHeight="1">
      <c r="B38" s="18">
        <v>45719</v>
      </c>
      <c r="C38" s="11">
        <v>401611.9572</v>
      </c>
      <c r="D38" s="9">
        <f t="shared" si="1"/>
        <v>12.500000011641532</v>
      </c>
      <c r="E38" s="11">
        <v>6666187.2010000004</v>
      </c>
      <c r="F38" s="9">
        <f t="shared" si="16"/>
        <v>-0.79999957233667374</v>
      </c>
      <c r="G38" s="12">
        <v>72.346100000000007</v>
      </c>
      <c r="H38" s="9">
        <f t="shared" si="17"/>
        <v>-10.099999999994225</v>
      </c>
      <c r="I38" s="47">
        <f t="shared" si="2"/>
        <v>-3.6619336198508563</v>
      </c>
      <c r="J38" s="40">
        <f t="shared" si="18"/>
        <v>93.661933619850856</v>
      </c>
      <c r="K38" s="47">
        <f t="shared" si="19"/>
        <v>12.525573823453247</v>
      </c>
      <c r="L38" s="40">
        <f t="shared" si="4"/>
        <v>16.090369778431462</v>
      </c>
      <c r="M38" s="12">
        <f t="shared" si="5"/>
        <v>0.28409090935548936</v>
      </c>
      <c r="N38" s="12">
        <f t="shared" si="6"/>
        <v>-1.8181808462197132E-2</v>
      </c>
      <c r="O38" s="12">
        <f t="shared" si="7"/>
        <v>-0.2295454545453233</v>
      </c>
      <c r="P38" s="81">
        <f t="shared" si="8"/>
        <v>0.3656902222370787</v>
      </c>
      <c r="Q38" s="12">
        <f t="shared" si="9"/>
        <v>6.4566115762611223E-3</v>
      </c>
      <c r="R38" s="12">
        <f t="shared" si="10"/>
        <v>-4.1322291959538935E-4</v>
      </c>
      <c r="S38" s="12">
        <f t="shared" si="11"/>
        <v>-5.216942148757348E-3</v>
      </c>
      <c r="T38" s="12">
        <f t="shared" si="12"/>
        <v>8.3111414144790615E-3</v>
      </c>
    </row>
    <row r="39" spans="2:20" ht="15.9" customHeight="1">
      <c r="B39" s="18">
        <v>45720</v>
      </c>
      <c r="C39" s="11">
        <v>401611.91820000001</v>
      </c>
      <c r="D39" s="9">
        <f t="shared" si="1"/>
        <v>-26.499999978113919</v>
      </c>
      <c r="E39" s="11">
        <v>6666187.2039999999</v>
      </c>
      <c r="F39" s="9">
        <f t="shared" si="16"/>
        <v>2.199999988079071</v>
      </c>
      <c r="G39" s="12">
        <v>72.366900000000001</v>
      </c>
      <c r="H39" s="9">
        <f t="shared" si="17"/>
        <v>10.699999999999932</v>
      </c>
      <c r="I39" s="47">
        <f t="shared" si="2"/>
        <v>175.25425207789402</v>
      </c>
      <c r="J39" s="40">
        <f t="shared" si="18"/>
        <v>274.74574792210598</v>
      </c>
      <c r="K39" s="47">
        <f t="shared" si="19"/>
        <v>26.591163923145327</v>
      </c>
      <c r="L39" s="40">
        <f t="shared" si="4"/>
        <v>28.663216825534153</v>
      </c>
      <c r="M39" s="12">
        <f t="shared" si="5"/>
        <v>-0.58888888840253151</v>
      </c>
      <c r="N39" s="12">
        <f t="shared" si="6"/>
        <v>4.888888862397936E-2</v>
      </c>
      <c r="O39" s="12">
        <f t="shared" si="7"/>
        <v>0.23777777777777626</v>
      </c>
      <c r="P39" s="81">
        <f t="shared" si="8"/>
        <v>0.63696037390075899</v>
      </c>
      <c r="Q39" s="12">
        <f t="shared" si="9"/>
        <v>-1.3086419742278478E-2</v>
      </c>
      <c r="R39" s="12">
        <f t="shared" si="10"/>
        <v>1.0864197471995413E-3</v>
      </c>
      <c r="S39" s="12">
        <f t="shared" si="11"/>
        <v>5.2839506172839166E-3</v>
      </c>
      <c r="T39" s="12">
        <f t="shared" si="12"/>
        <v>1.4154674975572422E-2</v>
      </c>
    </row>
    <row r="40" spans="2:20" ht="15.9" customHeight="1">
      <c r="B40" s="18">
        <v>45721</v>
      </c>
      <c r="C40" s="11">
        <v>401611.9253</v>
      </c>
      <c r="D40" s="9">
        <f t="shared" si="1"/>
        <v>-19.399999990127981</v>
      </c>
      <c r="E40" s="11">
        <v>6666187.2019999996</v>
      </c>
      <c r="F40" s="9">
        <f t="shared" si="16"/>
        <v>0.19999966025352478</v>
      </c>
      <c r="G40" s="12">
        <v>72.369699999999995</v>
      </c>
      <c r="H40" s="9">
        <f t="shared" si="17"/>
        <v>13.499999999993406</v>
      </c>
      <c r="I40" s="47">
        <f t="shared" si="2"/>
        <v>179.40934378835024</v>
      </c>
      <c r="J40" s="40">
        <f t="shared" si="18"/>
        <v>270.59065621164979</v>
      </c>
      <c r="K40" s="47">
        <f t="shared" si="19"/>
        <v>19.401030887070593</v>
      </c>
      <c r="L40" s="40">
        <f t="shared" si="4"/>
        <v>23.635777953790502</v>
      </c>
      <c r="M40" s="12">
        <f t="shared" si="5"/>
        <v>-0.42173913022017351</v>
      </c>
      <c r="N40" s="12">
        <f t="shared" si="6"/>
        <v>4.3478187011635819E-3</v>
      </c>
      <c r="O40" s="12">
        <f t="shared" si="7"/>
        <v>0.29347826086942186</v>
      </c>
      <c r="P40" s="81">
        <f t="shared" si="8"/>
        <v>0.51382125986501093</v>
      </c>
      <c r="Q40" s="12">
        <f t="shared" si="9"/>
        <v>-9.1682419613081205E-3</v>
      </c>
      <c r="R40" s="12">
        <f t="shared" si="10"/>
        <v>9.4517797851382214E-5</v>
      </c>
      <c r="S40" s="12">
        <f t="shared" si="11"/>
        <v>6.3799621928135189E-3</v>
      </c>
      <c r="T40" s="12">
        <f t="shared" si="12"/>
        <v>1.1170027388369802E-2</v>
      </c>
    </row>
    <row r="41" spans="2:20" ht="15.9" customHeight="1">
      <c r="B41" s="18">
        <v>45722</v>
      </c>
      <c r="C41" s="11">
        <v>401611.9363</v>
      </c>
      <c r="D41" s="9">
        <f t="shared" si="1"/>
        <v>-8.3999999915249646</v>
      </c>
      <c r="E41" s="11">
        <v>6666187.2029999997</v>
      </c>
      <c r="F41" s="9">
        <f t="shared" si="16"/>
        <v>1.1999998241662979</v>
      </c>
      <c r="G41" s="12">
        <v>72.36</v>
      </c>
      <c r="H41" s="9">
        <f t="shared" si="17"/>
        <v>3.7999999999982492</v>
      </c>
      <c r="I41" s="47">
        <f t="shared" si="2"/>
        <v>171.86989881311268</v>
      </c>
      <c r="J41" s="40">
        <f t="shared" si="18"/>
        <v>278.13010118688732</v>
      </c>
      <c r="K41" s="47">
        <f t="shared" si="19"/>
        <v>8.4852813409820751</v>
      </c>
      <c r="L41" s="40">
        <f t="shared" si="4"/>
        <v>9.2973114089829885</v>
      </c>
      <c r="M41" s="12">
        <f t="shared" si="5"/>
        <v>-0.17872340407499926</v>
      </c>
      <c r="N41" s="12">
        <f t="shared" si="6"/>
        <v>2.5531911152474423E-2</v>
      </c>
      <c r="O41" s="12">
        <f t="shared" si="7"/>
        <v>8.0851063829749978E-2</v>
      </c>
      <c r="P41" s="81">
        <f t="shared" si="8"/>
        <v>0.19781513636134018</v>
      </c>
      <c r="Q41" s="12">
        <f t="shared" si="9"/>
        <v>-3.8026256186170057E-3</v>
      </c>
      <c r="R41" s="12">
        <f t="shared" si="10"/>
        <v>5.4323215218030692E-4</v>
      </c>
      <c r="S41" s="12">
        <f t="shared" si="11"/>
        <v>1.7202354006329783E-3</v>
      </c>
      <c r="T41" s="12">
        <f t="shared" si="12"/>
        <v>4.2088326885391528E-3</v>
      </c>
    </row>
    <row r="42" spans="2:20" ht="15.9" customHeight="1">
      <c r="B42" s="18">
        <v>45724</v>
      </c>
      <c r="C42" s="11">
        <v>401611.8664</v>
      </c>
      <c r="D42" s="9">
        <f t="shared" si="1"/>
        <v>-78.299999993760139</v>
      </c>
      <c r="E42" s="11">
        <v>6666187.2039999999</v>
      </c>
      <c r="F42" s="9">
        <f t="shared" si="16"/>
        <v>2.199999988079071</v>
      </c>
      <c r="G42" s="12">
        <v>72.382099999999994</v>
      </c>
      <c r="H42" s="9">
        <f t="shared" si="17"/>
        <v>25.899999999992929</v>
      </c>
      <c r="I42" s="47">
        <f t="shared" si="2"/>
        <v>178.39058033299349</v>
      </c>
      <c r="J42" s="40">
        <f t="shared" si="18"/>
        <v>271.60941966700648</v>
      </c>
      <c r="K42" s="47">
        <f t="shared" si="19"/>
        <v>78.330900664874179</v>
      </c>
      <c r="L42" s="40">
        <f t="shared" ref="L42:L73" si="20">SQRT((D42^2) + (F42^2) + (H42^2))</f>
        <v>82.501757550794153</v>
      </c>
      <c r="M42" s="12">
        <f t="shared" ref="M42:M73" si="21">(D42-$D$9)/(B42-$B$9)</f>
        <v>-1.5979591835461253</v>
      </c>
      <c r="N42" s="12">
        <f t="shared" ref="N42:N73" si="22">(F42-$F$9)/(B42-$B$9)</f>
        <v>4.4897958940389206E-2</v>
      </c>
      <c r="O42" s="12">
        <f t="shared" ref="O42:O73" si="23">(H42-$H$9)/(B42-$B$9)</f>
        <v>0.52857142857128425</v>
      </c>
      <c r="P42" s="81">
        <f t="shared" ref="P42:P73" si="24">(L42-$L$9)/(B42-$B$9)</f>
        <v>1.6837093377713093</v>
      </c>
      <c r="Q42" s="12">
        <f t="shared" ref="Q42:Q73" si="25">(M42-0)/(B42-$B$9)</f>
        <v>-3.2611411909104597E-2</v>
      </c>
      <c r="R42" s="12">
        <f t="shared" ref="R42:R73" si="26">(N42-0)/(B42-$B$9)</f>
        <v>9.1628487633447359E-4</v>
      </c>
      <c r="S42" s="12">
        <f t="shared" ref="S42:S73" si="27">(O42-0)/(B42-$B$9)</f>
        <v>1.0787172011658862E-2</v>
      </c>
      <c r="T42" s="12">
        <f t="shared" ref="T42:T73" si="28">(P42-0)/(B42-$B$9)</f>
        <v>3.4361415056557335E-2</v>
      </c>
    </row>
    <row r="43" spans="2:20" ht="15.9" customHeight="1">
      <c r="B43" s="18">
        <v>45726</v>
      </c>
      <c r="C43" s="11">
        <v>401611.89980000001</v>
      </c>
      <c r="D43" s="9">
        <f t="shared" si="1"/>
        <v>-44.89999997895211</v>
      </c>
      <c r="E43" s="11">
        <v>6666187.2060000002</v>
      </c>
      <c r="F43" s="9">
        <f t="shared" si="16"/>
        <v>4.2000003159046173</v>
      </c>
      <c r="G43" s="12">
        <v>72.363699999999994</v>
      </c>
      <c r="H43" s="9">
        <f t="shared" si="17"/>
        <v>7.4999999999931788</v>
      </c>
      <c r="I43" s="47">
        <f t="shared" si="2"/>
        <v>174.65603376133092</v>
      </c>
      <c r="J43" s="40">
        <f t="shared" si="18"/>
        <v>275.34396623866911</v>
      </c>
      <c r="K43" s="47">
        <f t="shared" si="19"/>
        <v>45.096008701031387</v>
      </c>
      <c r="L43" s="40">
        <f t="shared" si="20"/>
        <v>45.71542410131832</v>
      </c>
      <c r="M43" s="12">
        <f t="shared" si="21"/>
        <v>-0.88039215645004132</v>
      </c>
      <c r="N43" s="12">
        <f t="shared" si="22"/>
        <v>8.2352947370678775E-2</v>
      </c>
      <c r="O43" s="12">
        <f t="shared" si="23"/>
        <v>0.14705882352927802</v>
      </c>
      <c r="P43" s="81">
        <f t="shared" si="24"/>
        <v>0.89638086473173173</v>
      </c>
      <c r="Q43" s="12">
        <f t="shared" si="25"/>
        <v>-1.7262591302941988E-2</v>
      </c>
      <c r="R43" s="12">
        <f t="shared" si="26"/>
        <v>1.6147636739348779E-3</v>
      </c>
      <c r="S43" s="12">
        <f t="shared" si="27"/>
        <v>2.8835063437113338E-3</v>
      </c>
      <c r="T43" s="12">
        <f t="shared" si="28"/>
        <v>1.7576095386896702E-2</v>
      </c>
    </row>
    <row r="44" spans="2:20" ht="15.9" customHeight="1">
      <c r="B44" s="18">
        <v>45727</v>
      </c>
      <c r="C44" s="11">
        <v>401611.91940000001</v>
      </c>
      <c r="D44" s="9">
        <f t="shared" si="1"/>
        <v>-25.299999979324639</v>
      </c>
      <c r="E44" s="11">
        <v>6666187.2029999997</v>
      </c>
      <c r="F44" s="9">
        <f t="shared" si="16"/>
        <v>1.1999998241662979</v>
      </c>
      <c r="G44" s="12">
        <v>72.327799999999996</v>
      </c>
      <c r="H44" s="9">
        <f t="shared" si="17"/>
        <v>-28.400000000004866</v>
      </c>
      <c r="I44" s="47">
        <f t="shared" si="2"/>
        <v>177.2844491718609</v>
      </c>
      <c r="J44" s="40">
        <f t="shared" si="18"/>
        <v>272.7155508281391</v>
      </c>
      <c r="K44" s="47">
        <f t="shared" si="19"/>
        <v>25.328442481365212</v>
      </c>
      <c r="L44" s="40">
        <f t="shared" si="20"/>
        <v>38.05377771696395</v>
      </c>
      <c r="M44" s="12">
        <f t="shared" si="21"/>
        <v>-0.48653846114085841</v>
      </c>
      <c r="N44" s="12">
        <f t="shared" si="22"/>
        <v>2.3076919695505731E-2</v>
      </c>
      <c r="O44" s="12">
        <f t="shared" si="23"/>
        <v>-0.54615384615393969</v>
      </c>
      <c r="P44" s="81">
        <f t="shared" si="24"/>
        <v>0.73180341763392209</v>
      </c>
      <c r="Q44" s="12">
        <f t="shared" si="25"/>
        <v>-9.3565088680934317E-3</v>
      </c>
      <c r="R44" s="12">
        <f t="shared" si="26"/>
        <v>4.4378691722126405E-4</v>
      </c>
      <c r="S44" s="12">
        <f t="shared" si="27"/>
        <v>-1.0502958579883455E-2</v>
      </c>
      <c r="T44" s="12">
        <f t="shared" si="28"/>
        <v>1.4073142646806194E-2</v>
      </c>
    </row>
    <row r="45" spans="2:20" ht="15.9" customHeight="1">
      <c r="B45" s="18">
        <v>45729</v>
      </c>
      <c r="C45" s="11">
        <v>401611.96260000003</v>
      </c>
      <c r="D45" s="9">
        <f t="shared" si="1"/>
        <v>17.900000035297126</v>
      </c>
      <c r="E45" s="11">
        <v>6666187.2070000004</v>
      </c>
      <c r="F45" s="9">
        <f t="shared" si="16"/>
        <v>5.2000004798173904</v>
      </c>
      <c r="G45" s="12">
        <v>72.376300000000001</v>
      </c>
      <c r="H45" s="9">
        <f t="shared" si="17"/>
        <v>20.099999999999341</v>
      </c>
      <c r="I45" s="47">
        <f t="shared" si="2"/>
        <v>16.198729959673525</v>
      </c>
      <c r="J45" s="40">
        <f t="shared" si="18"/>
        <v>73.801270040326472</v>
      </c>
      <c r="K45" s="47">
        <f t="shared" si="19"/>
        <v>18.640010897361037</v>
      </c>
      <c r="L45" s="40">
        <f t="shared" si="20"/>
        <v>27.412770860562631</v>
      </c>
      <c r="M45" s="12">
        <f t="shared" si="21"/>
        <v>0.33148148213513196</v>
      </c>
      <c r="N45" s="12">
        <f t="shared" si="22"/>
        <v>9.6296305181803529E-2</v>
      </c>
      <c r="O45" s="12">
        <f t="shared" si="23"/>
        <v>0.37222222222221002</v>
      </c>
      <c r="P45" s="81">
        <f t="shared" si="24"/>
        <v>0.50764390482523392</v>
      </c>
      <c r="Q45" s="12">
        <f t="shared" si="25"/>
        <v>6.1385459654654069E-3</v>
      </c>
      <c r="R45" s="12">
        <f t="shared" si="26"/>
        <v>1.7832649107741394E-3</v>
      </c>
      <c r="S45" s="12">
        <f t="shared" si="27"/>
        <v>6.8930041152261111E-3</v>
      </c>
      <c r="T45" s="12">
        <f t="shared" si="28"/>
        <v>9.4008130523191465E-3</v>
      </c>
    </row>
    <row r="46" spans="2:20" ht="15.9" customHeight="1">
      <c r="B46" s="18">
        <v>45730</v>
      </c>
      <c r="C46" s="11">
        <v>401611.92050000001</v>
      </c>
      <c r="D46" s="9">
        <f t="shared" si="1"/>
        <v>-24.199999985285103</v>
      </c>
      <c r="E46" s="11">
        <v>6666187.2079999996</v>
      </c>
      <c r="F46" s="9">
        <f t="shared" si="16"/>
        <v>6.199999712407589</v>
      </c>
      <c r="G46" s="12">
        <v>72.39</v>
      </c>
      <c r="H46" s="9">
        <f t="shared" si="17"/>
        <v>33.799999999999386</v>
      </c>
      <c r="I46" s="47">
        <f t="shared" si="2"/>
        <v>165.62999911540697</v>
      </c>
      <c r="J46" s="40">
        <f t="shared" si="18"/>
        <v>284.37000088459303</v>
      </c>
      <c r="K46" s="47">
        <f t="shared" si="19"/>
        <v>24.981593138181822</v>
      </c>
      <c r="L46" s="40">
        <f t="shared" si="20"/>
        <v>42.029989242463671</v>
      </c>
      <c r="M46" s="12">
        <f t="shared" si="21"/>
        <v>-0.4399999997324564</v>
      </c>
      <c r="N46" s="12">
        <f t="shared" si="22"/>
        <v>0.11272726749831979</v>
      </c>
      <c r="O46" s="12">
        <f t="shared" si="23"/>
        <v>0.6145454545454434</v>
      </c>
      <c r="P46" s="81">
        <f t="shared" si="24"/>
        <v>0.76418162259024858</v>
      </c>
      <c r="Q46" s="12">
        <f t="shared" si="25"/>
        <v>-7.9999999951355701E-3</v>
      </c>
      <c r="R46" s="12">
        <f t="shared" si="26"/>
        <v>2.0495866817876328E-3</v>
      </c>
      <c r="S46" s="12">
        <f t="shared" si="27"/>
        <v>1.1173553719008062E-2</v>
      </c>
      <c r="T46" s="12">
        <f t="shared" si="28"/>
        <v>1.3894211319822701E-2</v>
      </c>
    </row>
    <row r="47" spans="2:20" ht="15.9" customHeight="1">
      <c r="B47" s="18">
        <v>45731</v>
      </c>
      <c r="C47" s="11">
        <v>401611.8247</v>
      </c>
      <c r="D47" s="9">
        <f t="shared" si="1"/>
        <v>-119.99999999534339</v>
      </c>
      <c r="E47" s="11">
        <v>6666187.2070000004</v>
      </c>
      <c r="F47" s="9">
        <f t="shared" si="16"/>
        <v>5.2000004798173904</v>
      </c>
      <c r="G47" s="12">
        <v>72.354600000000005</v>
      </c>
      <c r="H47" s="9">
        <f t="shared" si="17"/>
        <v>-1.5999999999962711</v>
      </c>
      <c r="I47" s="47">
        <f t="shared" si="2"/>
        <v>177.51873497004146</v>
      </c>
      <c r="J47" s="40">
        <f t="shared" si="18"/>
        <v>272.48126502995854</v>
      </c>
      <c r="K47" s="47">
        <f t="shared" si="19"/>
        <v>120.11261384164659</v>
      </c>
      <c r="L47" s="40">
        <f t="shared" si="20"/>
        <v>120.12327003487918</v>
      </c>
      <c r="M47" s="12">
        <f t="shared" si="21"/>
        <v>-2.1428571427739889</v>
      </c>
      <c r="N47" s="12">
        <f t="shared" si="22"/>
        <v>9.285715142531055E-2</v>
      </c>
      <c r="O47" s="12">
        <f t="shared" si="23"/>
        <v>-2.8571428571361985E-2</v>
      </c>
      <c r="P47" s="81">
        <f t="shared" si="24"/>
        <v>2.1450583934799856</v>
      </c>
      <c r="Q47" s="12">
        <f t="shared" si="25"/>
        <v>-3.8265306120964085E-2</v>
      </c>
      <c r="R47" s="12">
        <f t="shared" si="26"/>
        <v>1.658163418309117E-3</v>
      </c>
      <c r="S47" s="12">
        <f t="shared" si="27"/>
        <v>-5.1020408163146406E-4</v>
      </c>
      <c r="T47" s="12">
        <f t="shared" si="28"/>
        <v>3.8304614169285454E-2</v>
      </c>
    </row>
    <row r="48" spans="2:20" ht="15.9" customHeight="1">
      <c r="B48" s="18">
        <v>45733</v>
      </c>
      <c r="C48" s="11">
        <v>401611.9461</v>
      </c>
      <c r="D48" s="9">
        <f t="shared" si="1"/>
        <v>1.4000000082887709</v>
      </c>
      <c r="E48" s="11">
        <v>6666187.2010000004</v>
      </c>
      <c r="F48" s="9">
        <f t="shared" si="16"/>
        <v>-0.79999957233667374</v>
      </c>
      <c r="G48" s="12">
        <v>72.353800000000007</v>
      </c>
      <c r="H48" s="9">
        <f t="shared" si="17"/>
        <v>-2.3999999999944066</v>
      </c>
      <c r="I48" s="47">
        <f t="shared" si="2"/>
        <v>-29.744867956727319</v>
      </c>
      <c r="J48" s="40">
        <f t="shared" si="18"/>
        <v>119.74486795672732</v>
      </c>
      <c r="K48" s="47">
        <f t="shared" si="19"/>
        <v>1.6124513446759934</v>
      </c>
      <c r="L48" s="40">
        <f t="shared" si="20"/>
        <v>2.8913663446406392</v>
      </c>
      <c r="M48" s="12">
        <f t="shared" si="21"/>
        <v>2.4137931177392602E-2</v>
      </c>
      <c r="N48" s="12">
        <f t="shared" si="22"/>
        <v>-1.3793096074770236E-2</v>
      </c>
      <c r="O48" s="12">
        <f t="shared" si="23"/>
        <v>-4.1379310344731149E-2</v>
      </c>
      <c r="P48" s="81">
        <f t="shared" si="24"/>
        <v>4.985114387311447E-2</v>
      </c>
      <c r="Q48" s="12">
        <f t="shared" si="25"/>
        <v>4.1617122719642417E-4</v>
      </c>
      <c r="R48" s="12">
        <f t="shared" si="26"/>
        <v>-2.37812001289142E-4</v>
      </c>
      <c r="S48" s="12">
        <f t="shared" si="27"/>
        <v>-7.1343638525398531E-4</v>
      </c>
      <c r="T48" s="12">
        <f t="shared" si="28"/>
        <v>8.5950248057093911E-4</v>
      </c>
    </row>
    <row r="49" spans="1:20" ht="15.9" customHeight="1">
      <c r="B49" s="18">
        <v>45734</v>
      </c>
      <c r="C49" s="11">
        <v>401611.91090000002</v>
      </c>
      <c r="D49" s="9">
        <f t="shared" si="1"/>
        <v>-33.799999975599349</v>
      </c>
      <c r="E49" s="11">
        <v>6666187.2050000001</v>
      </c>
      <c r="F49" s="9">
        <f t="shared" si="16"/>
        <v>3.2000001519918442</v>
      </c>
      <c r="G49" s="12">
        <v>72.363699999999994</v>
      </c>
      <c r="H49" s="9">
        <f t="shared" si="17"/>
        <v>7.4999999999931788</v>
      </c>
      <c r="I49" s="47">
        <f>IF(MOD(DEGREES(ATAN2(D49, F49)), 360) &gt; 180, MOD(DEGREES(ATAN2(D49, F49)), 360) - 360, MOD(DEGREES(ATAN2(D49, F49)), 360))</f>
        <v>174.59166758328462</v>
      </c>
      <c r="J49" s="40">
        <f t="shared" si="18"/>
        <v>275.40833241671533</v>
      </c>
      <c r="K49" s="47">
        <f t="shared" si="19"/>
        <v>33.951141355236707</v>
      </c>
      <c r="L49" s="40">
        <f t="shared" si="20"/>
        <v>34.769670681833631</v>
      </c>
      <c r="M49" s="12">
        <f t="shared" si="21"/>
        <v>-0.57288135551863306</v>
      </c>
      <c r="N49" s="12">
        <f t="shared" si="22"/>
        <v>5.4237290711726172E-2</v>
      </c>
      <c r="O49" s="12">
        <f t="shared" si="23"/>
        <v>0.127118644067681</v>
      </c>
      <c r="P49" s="81">
        <f t="shared" si="24"/>
        <v>0.58931645223446827</v>
      </c>
      <c r="Q49" s="12">
        <f t="shared" si="25"/>
        <v>-9.7098534833666619E-3</v>
      </c>
      <c r="R49" s="12">
        <f t="shared" si="26"/>
        <v>9.1927611375807068E-4</v>
      </c>
      <c r="S49" s="12">
        <f t="shared" si="27"/>
        <v>2.1545532892827289E-3</v>
      </c>
      <c r="T49" s="12">
        <f t="shared" si="28"/>
        <v>9.9884144446520037E-3</v>
      </c>
    </row>
    <row r="50" spans="1:20" ht="15.9" customHeight="1">
      <c r="B50" s="18">
        <v>45735</v>
      </c>
      <c r="C50" s="11">
        <v>401611.94329999998</v>
      </c>
      <c r="D50" s="9">
        <f t="shared" ref="D50:D87" si="29">IF(C50="","",(C50-$C$9)*1000)</f>
        <v>-1.4000000082887709</v>
      </c>
      <c r="E50" s="11">
        <v>6666187.2060000002</v>
      </c>
      <c r="F50" s="9">
        <f t="shared" ref="F50:F87" si="30">IF(E50="","",(E50-$E$9)*1000)</f>
        <v>4.2000003159046173</v>
      </c>
      <c r="G50" s="12">
        <v>72.357799999999997</v>
      </c>
      <c r="H50" s="9">
        <f t="shared" ref="H50:H87" si="31">IF(G50="","",(G50-$G$9)*1000)</f>
        <v>1.5999999999962711</v>
      </c>
      <c r="I50" s="47">
        <f t="shared" ref="I50:I87" si="32">IF(MOD(DEGREES(ATAN2(D50, F50)), 360) &gt; 180, MOD(DEGREES(ATAN2(D50, F50)), 360) - 360, MOD(DEGREES(ATAN2(D50, F50)), 360))</f>
        <v>108.43494763183162</v>
      </c>
      <c r="J50" s="40">
        <f t="shared" ref="J50:J87" si="33">MOD(DEGREES(ATAN2(F50, D50)) + 360, 360)</f>
        <v>341.56505236816838</v>
      </c>
      <c r="K50" s="47">
        <f t="shared" ref="K50:K87" si="34">SQRT(POWER(C50 - $C$9,2) + POWER(E50 - $E$9,2)) *1000</f>
        <v>4.4271890265503062</v>
      </c>
      <c r="L50" s="40">
        <f t="shared" si="20"/>
        <v>4.7074412026912782</v>
      </c>
      <c r="M50" s="12">
        <f t="shared" si="21"/>
        <v>-2.3333333471479516E-2</v>
      </c>
      <c r="N50" s="12">
        <f t="shared" si="22"/>
        <v>7.0000005265076951E-2</v>
      </c>
      <c r="O50" s="12">
        <f t="shared" si="23"/>
        <v>2.6666666666604517E-2</v>
      </c>
      <c r="P50" s="81">
        <f t="shared" si="24"/>
        <v>7.8457353378187975E-2</v>
      </c>
      <c r="Q50" s="12">
        <f t="shared" si="25"/>
        <v>-3.8888889119132527E-4</v>
      </c>
      <c r="R50" s="12">
        <f t="shared" si="26"/>
        <v>1.1666667544179491E-3</v>
      </c>
      <c r="S50" s="12">
        <f t="shared" si="27"/>
        <v>4.4444444444340862E-4</v>
      </c>
      <c r="T50" s="12">
        <f t="shared" si="28"/>
        <v>1.3076225563031329E-3</v>
      </c>
    </row>
    <row r="51" spans="1:20" ht="15.9" customHeight="1">
      <c r="B51" s="18">
        <v>45736</v>
      </c>
      <c r="C51" s="11">
        <v>401611.91930000001</v>
      </c>
      <c r="D51" s="9">
        <f t="shared" si="29"/>
        <v>-25.399999984074384</v>
      </c>
      <c r="E51" s="11">
        <v>6666187.2010000004</v>
      </c>
      <c r="F51" s="9">
        <f t="shared" si="30"/>
        <v>-0.79999957233667374</v>
      </c>
      <c r="G51" s="12">
        <v>72.338499999999996</v>
      </c>
      <c r="H51" s="9">
        <f t="shared" si="31"/>
        <v>-17.700000000004934</v>
      </c>
      <c r="I51" s="47">
        <f t="shared" si="32"/>
        <v>-178.19600584641</v>
      </c>
      <c r="J51" s="40">
        <f t="shared" si="33"/>
        <v>268.19600584641</v>
      </c>
      <c r="K51" s="47">
        <f t="shared" si="34"/>
        <v>25.412595272949151</v>
      </c>
      <c r="L51" s="40">
        <f t="shared" si="20"/>
        <v>30.969178201994517</v>
      </c>
      <c r="M51" s="12">
        <f t="shared" si="21"/>
        <v>-0.41639344236187514</v>
      </c>
      <c r="N51" s="12">
        <f t="shared" si="22"/>
        <v>-1.3114747087486455E-2</v>
      </c>
      <c r="O51" s="12">
        <f t="shared" si="23"/>
        <v>-0.29016393442631039</v>
      </c>
      <c r="P51" s="81">
        <f t="shared" si="24"/>
        <v>0.50769144593433635</v>
      </c>
      <c r="Q51" s="12">
        <f t="shared" si="25"/>
        <v>-6.8261220059323792E-3</v>
      </c>
      <c r="R51" s="12">
        <f t="shared" si="26"/>
        <v>-2.1499585389322059E-4</v>
      </c>
      <c r="S51" s="12">
        <f t="shared" si="27"/>
        <v>-4.7567858102673831E-3</v>
      </c>
      <c r="T51" s="12">
        <f t="shared" si="28"/>
        <v>8.3228105890874819E-3</v>
      </c>
    </row>
    <row r="52" spans="1:20" ht="15.9" customHeight="1">
      <c r="B52" s="18">
        <v>45737</v>
      </c>
      <c r="C52" s="11">
        <v>401611.83260000002</v>
      </c>
      <c r="D52" s="9">
        <f t="shared" si="29"/>
        <v>-112.09999996935949</v>
      </c>
      <c r="E52" s="11">
        <v>6666187.2060000002</v>
      </c>
      <c r="F52" s="9">
        <f t="shared" si="30"/>
        <v>4.2000003159046173</v>
      </c>
      <c r="G52" s="12">
        <v>72.376800000000003</v>
      </c>
      <c r="H52" s="9">
        <f t="shared" si="31"/>
        <v>20.600000000001728</v>
      </c>
      <c r="I52" s="47">
        <f t="shared" si="32"/>
        <v>177.85432839489633</v>
      </c>
      <c r="J52" s="40">
        <f t="shared" si="33"/>
        <v>272.14567160510364</v>
      </c>
      <c r="K52" s="47">
        <f t="shared" si="34"/>
        <v>112.17865213927288</v>
      </c>
      <c r="L52" s="40">
        <f t="shared" si="20"/>
        <v>114.05441681839449</v>
      </c>
      <c r="M52" s="12">
        <f t="shared" si="21"/>
        <v>-1.8080645156348305</v>
      </c>
      <c r="N52" s="12">
        <f t="shared" si="22"/>
        <v>6.7741940579106735E-2</v>
      </c>
      <c r="O52" s="12">
        <f t="shared" si="23"/>
        <v>0.33225806451615691</v>
      </c>
      <c r="P52" s="81">
        <f t="shared" si="24"/>
        <v>1.8395873680386208</v>
      </c>
      <c r="Q52" s="12">
        <f t="shared" si="25"/>
        <v>-2.9162330897335977E-2</v>
      </c>
      <c r="R52" s="12">
        <f t="shared" si="26"/>
        <v>1.0926119448243022E-3</v>
      </c>
      <c r="S52" s="12">
        <f t="shared" si="27"/>
        <v>5.3590010405831761E-3</v>
      </c>
      <c r="T52" s="12">
        <f t="shared" si="28"/>
        <v>2.9670764000622917E-2</v>
      </c>
    </row>
    <row r="53" spans="1:20" ht="15.9" customHeight="1">
      <c r="B53" s="18">
        <v>45738</v>
      </c>
      <c r="C53" s="11">
        <v>401611.89439999999</v>
      </c>
      <c r="D53" s="9">
        <f t="shared" si="29"/>
        <v>-50.300000002607703</v>
      </c>
      <c r="E53" s="11">
        <v>6666187.2050000001</v>
      </c>
      <c r="F53" s="9">
        <f t="shared" si="30"/>
        <v>3.2000001519918442</v>
      </c>
      <c r="G53" s="12">
        <v>72.3673</v>
      </c>
      <c r="H53" s="9">
        <f t="shared" si="31"/>
        <v>11.099999999999</v>
      </c>
      <c r="I53" s="47">
        <f>IF(MOD(DEGREES(ATAN2(D53, F53)), 360) &gt; 180, MOD(DEGREES(ATAN2(D53, F53)), 360) - 360, MOD(DEGREES(ATAN2(D53, F53)), 360))</f>
        <v>176.35984592276273</v>
      </c>
      <c r="J53" s="40">
        <f t="shared" si="33"/>
        <v>273.6401540772373</v>
      </c>
      <c r="K53" s="47">
        <f t="shared" si="34"/>
        <v>50.401686491972498</v>
      </c>
      <c r="L53" s="40">
        <f t="shared" si="20"/>
        <v>51.609495262355168</v>
      </c>
      <c r="M53" s="12">
        <f t="shared" si="21"/>
        <v>-0.79841269845409057</v>
      </c>
      <c r="N53" s="12">
        <f t="shared" si="22"/>
        <v>5.0793653206219751E-2</v>
      </c>
      <c r="O53" s="12">
        <f t="shared" si="23"/>
        <v>0.1761904761904603</v>
      </c>
      <c r="P53" s="81">
        <f t="shared" si="24"/>
        <v>0.8191983374977011</v>
      </c>
      <c r="Q53" s="12">
        <f t="shared" si="25"/>
        <v>-1.2673217435779215E-2</v>
      </c>
      <c r="R53" s="12">
        <f t="shared" si="26"/>
        <v>8.0624846359078964E-4</v>
      </c>
      <c r="S53" s="12">
        <f t="shared" si="27"/>
        <v>2.7966742252454016E-3</v>
      </c>
      <c r="T53" s="12">
        <f t="shared" si="28"/>
        <v>1.3003148214249223E-2</v>
      </c>
    </row>
    <row r="54" spans="1:20" ht="15.9" customHeight="1">
      <c r="B54" s="18">
        <v>45740</v>
      </c>
      <c r="C54" s="11">
        <v>401611.92680000002</v>
      </c>
      <c r="D54" s="9">
        <f t="shared" si="29"/>
        <v>-17.899999977089465</v>
      </c>
      <c r="E54" s="11">
        <v>6666187.2039999999</v>
      </c>
      <c r="F54" s="9">
        <f t="shared" si="30"/>
        <v>2.199999988079071</v>
      </c>
      <c r="G54" s="12">
        <v>72.373599999999996</v>
      </c>
      <c r="H54" s="9">
        <f t="shared" si="31"/>
        <v>17.399999999994975</v>
      </c>
      <c r="I54" s="47">
        <f t="shared" si="32"/>
        <v>172.99320038863013</v>
      </c>
      <c r="J54" s="40">
        <f t="shared" si="33"/>
        <v>277.00679961136984</v>
      </c>
      <c r="K54" s="47">
        <f t="shared" si="34"/>
        <v>18.0346887726778</v>
      </c>
      <c r="L54" s="40">
        <f t="shared" si="20"/>
        <v>25.060127675795584</v>
      </c>
      <c r="M54" s="12">
        <f t="shared" si="21"/>
        <v>-0.27538461503214562</v>
      </c>
      <c r="N54" s="12">
        <f t="shared" si="22"/>
        <v>3.3846153662754938E-2</v>
      </c>
      <c r="O54" s="12">
        <f t="shared" si="23"/>
        <v>0.2676923076922304</v>
      </c>
      <c r="P54" s="81">
        <f t="shared" si="24"/>
        <v>0.38554042578147052</v>
      </c>
      <c r="Q54" s="12">
        <f t="shared" si="25"/>
        <v>-4.2366863851099326E-3</v>
      </c>
      <c r="R54" s="12">
        <f t="shared" si="26"/>
        <v>5.2071005635007594E-4</v>
      </c>
      <c r="S54" s="12">
        <f t="shared" si="27"/>
        <v>4.1183431952650828E-3</v>
      </c>
      <c r="T54" s="12">
        <f t="shared" si="28"/>
        <v>5.9313911658687773E-3</v>
      </c>
    </row>
    <row r="55" spans="1:20" ht="15.9" customHeight="1">
      <c r="B55" s="18">
        <v>45741</v>
      </c>
      <c r="C55" s="11">
        <v>401611.94319999998</v>
      </c>
      <c r="D55" s="9">
        <f t="shared" si="29"/>
        <v>-1.500000013038516</v>
      </c>
      <c r="E55" s="11">
        <v>6666187.2039999999</v>
      </c>
      <c r="F55" s="9">
        <f t="shared" si="30"/>
        <v>2.199999988079071</v>
      </c>
      <c r="G55" s="12">
        <v>72.3703</v>
      </c>
      <c r="H55" s="9">
        <f t="shared" si="31"/>
        <v>14.099999999999113</v>
      </c>
      <c r="I55" s="47">
        <f t="shared" si="32"/>
        <v>124.28687735351961</v>
      </c>
      <c r="J55" s="40">
        <f t="shared" si="33"/>
        <v>325.71312264648037</v>
      </c>
      <c r="K55" s="47">
        <f t="shared" si="34"/>
        <v>2.662705388634548</v>
      </c>
      <c r="L55" s="40">
        <f t="shared" si="20"/>
        <v>14.349216005992748</v>
      </c>
      <c r="M55" s="12">
        <f t="shared" si="21"/>
        <v>-2.2727272924826E-2</v>
      </c>
      <c r="N55" s="12">
        <f t="shared" si="22"/>
        <v>3.3333333152713196E-2</v>
      </c>
      <c r="O55" s="12">
        <f t="shared" si="23"/>
        <v>0.21363636363635019</v>
      </c>
      <c r="P55" s="81">
        <f t="shared" si="24"/>
        <v>0.21741236372716286</v>
      </c>
      <c r="Q55" s="12">
        <f t="shared" si="25"/>
        <v>-3.4435262007312124E-4</v>
      </c>
      <c r="R55" s="12">
        <f t="shared" si="26"/>
        <v>5.050505023138363E-4</v>
      </c>
      <c r="S55" s="12">
        <f t="shared" si="27"/>
        <v>3.2369146005507606E-3</v>
      </c>
      <c r="T55" s="12">
        <f t="shared" si="28"/>
        <v>3.294126723138831E-3</v>
      </c>
    </row>
    <row r="56" spans="1:20" ht="15.9" customHeight="1">
      <c r="B56" s="18">
        <v>45742</v>
      </c>
      <c r="C56" s="11">
        <v>401611.87929999997</v>
      </c>
      <c r="D56" s="9">
        <f t="shared" si="29"/>
        <v>-65.400000021327287</v>
      </c>
      <c r="E56" s="11">
        <v>6666187.2050000001</v>
      </c>
      <c r="F56" s="9">
        <f t="shared" si="30"/>
        <v>3.2000001519918442</v>
      </c>
      <c r="G56" s="12">
        <v>72.3536</v>
      </c>
      <c r="H56" s="9">
        <f t="shared" si="31"/>
        <v>-2.6000000000010459</v>
      </c>
      <c r="I56" s="47">
        <f t="shared" si="32"/>
        <v>177.1987707103228</v>
      </c>
      <c r="J56" s="40">
        <f t="shared" si="33"/>
        <v>272.80122928967717</v>
      </c>
      <c r="K56" s="47">
        <f t="shared" si="34"/>
        <v>65.478240689272923</v>
      </c>
      <c r="L56" s="40">
        <f t="shared" si="20"/>
        <v>65.529840559567688</v>
      </c>
      <c r="M56" s="12">
        <f t="shared" si="21"/>
        <v>-0.97611940330339231</v>
      </c>
      <c r="N56" s="12">
        <f t="shared" si="22"/>
        <v>4.7761196298385732E-2</v>
      </c>
      <c r="O56" s="12">
        <f t="shared" si="23"/>
        <v>-3.8805970149269342E-2</v>
      </c>
      <c r="P56" s="81">
        <f t="shared" si="24"/>
        <v>0.97805732178459237</v>
      </c>
      <c r="Q56" s="12">
        <f t="shared" si="25"/>
        <v>-1.4568946317961079E-2</v>
      </c>
      <c r="R56" s="12">
        <f t="shared" si="26"/>
        <v>7.1285367609530946E-4</v>
      </c>
      <c r="S56" s="12">
        <f t="shared" si="27"/>
        <v>-5.7919358431745291E-4</v>
      </c>
      <c r="T56" s="12">
        <f t="shared" si="28"/>
        <v>1.4597870474396901E-2</v>
      </c>
    </row>
    <row r="57" spans="1:20" ht="15.9" customHeight="1">
      <c r="B57" s="18">
        <v>45743</v>
      </c>
      <c r="C57" s="11">
        <v>401611.89640000003</v>
      </c>
      <c r="D57" s="9">
        <f t="shared" si="29"/>
        <v>-48.299999965820462</v>
      </c>
      <c r="E57" s="11">
        <v>6666187.2019999996</v>
      </c>
      <c r="F57" s="9">
        <f t="shared" si="30"/>
        <v>0.19999966025352478</v>
      </c>
      <c r="G57" s="12">
        <v>72.341200000000001</v>
      </c>
      <c r="H57" s="9">
        <f t="shared" si="31"/>
        <v>-15.000000000000568</v>
      </c>
      <c r="I57" s="47">
        <f t="shared" si="32"/>
        <v>179.76275215419545</v>
      </c>
      <c r="J57" s="40">
        <f t="shared" si="33"/>
        <v>270.23724784580452</v>
      </c>
      <c r="K57" s="47">
        <f t="shared" si="34"/>
        <v>48.300414041313957</v>
      </c>
      <c r="L57" s="40">
        <f t="shared" si="20"/>
        <v>50.575982408277298</v>
      </c>
      <c r="M57" s="12">
        <f t="shared" si="21"/>
        <v>-0.71029411714441859</v>
      </c>
      <c r="N57" s="12">
        <f t="shared" si="22"/>
        <v>2.9411714743165407E-3</v>
      </c>
      <c r="O57" s="12">
        <f t="shared" si="23"/>
        <v>-0.22058823529412599</v>
      </c>
      <c r="P57" s="81">
        <f t="shared" si="24"/>
        <v>0.74376444718054846</v>
      </c>
      <c r="Q57" s="12">
        <f t="shared" si="25"/>
        <v>-1.0445501722712039E-2</v>
      </c>
      <c r="R57" s="12">
        <f t="shared" si="26"/>
        <v>4.3252521681125597E-5</v>
      </c>
      <c r="S57" s="12">
        <f t="shared" si="27"/>
        <v>-3.2439446366783233E-3</v>
      </c>
      <c r="T57" s="12">
        <f t="shared" si="28"/>
        <v>1.0937712458537478E-2</v>
      </c>
    </row>
    <row r="58" spans="1:20" ht="15.9" customHeight="1">
      <c r="A58" s="8" t="s">
        <v>40</v>
      </c>
      <c r="B58" s="18">
        <v>45744</v>
      </c>
      <c r="C58" s="11">
        <v>401611.94520000002</v>
      </c>
      <c r="D58" s="9">
        <f t="shared" si="29"/>
        <v>0.50000002374872565</v>
      </c>
      <c r="E58" s="11">
        <v>6666187.2050000001</v>
      </c>
      <c r="F58" s="9">
        <f t="shared" si="30"/>
        <v>3.2000001519918442</v>
      </c>
      <c r="G58" s="12">
        <v>72.372699999999995</v>
      </c>
      <c r="H58" s="9">
        <f t="shared" si="31"/>
        <v>16.49999999999352</v>
      </c>
      <c r="I58" s="47">
        <f t="shared" si="32"/>
        <v>81.119340849479755</v>
      </c>
      <c r="J58" s="40">
        <f t="shared" si="33"/>
        <v>8.8806591505202732</v>
      </c>
      <c r="K58" s="47">
        <f t="shared" si="34"/>
        <v>3.2388271019763546</v>
      </c>
      <c r="L58" s="40">
        <f t="shared" si="20"/>
        <v>16.814874397279414</v>
      </c>
      <c r="M58" s="12">
        <f t="shared" si="21"/>
        <v>7.2463771557786331E-3</v>
      </c>
      <c r="N58" s="12">
        <f t="shared" si="22"/>
        <v>4.6376813796983246E-2</v>
      </c>
      <c r="O58" s="12">
        <f t="shared" si="23"/>
        <v>0.23913043478251478</v>
      </c>
      <c r="P58" s="81">
        <f t="shared" si="24"/>
        <v>0.2436938318446292</v>
      </c>
      <c r="Q58" s="12">
        <f t="shared" si="25"/>
        <v>1.0501995877940048E-4</v>
      </c>
      <c r="R58" s="12">
        <f t="shared" si="26"/>
        <v>6.7212773618816296E-4</v>
      </c>
      <c r="S58" s="12">
        <f t="shared" si="27"/>
        <v>3.4656584751089096E-3</v>
      </c>
      <c r="T58" s="12">
        <f t="shared" si="28"/>
        <v>3.5317946644149159E-3</v>
      </c>
    </row>
    <row r="59" spans="1:20" ht="15.9" customHeight="1">
      <c r="A59" s="8" t="s">
        <v>41</v>
      </c>
      <c r="B59" s="18">
        <v>45744</v>
      </c>
      <c r="C59" s="11">
        <v>401611.91399999999</v>
      </c>
      <c r="D59" s="9">
        <f t="shared" si="29"/>
        <v>-30.700000002980232</v>
      </c>
      <c r="E59" s="11">
        <v>6666187.2029999997</v>
      </c>
      <c r="F59" s="9">
        <f t="shared" si="30"/>
        <v>1.1999998241662979</v>
      </c>
      <c r="G59" s="12">
        <v>72.375699999999995</v>
      </c>
      <c r="H59" s="9">
        <f t="shared" si="31"/>
        <v>19.499999999993634</v>
      </c>
      <c r="I59" s="47">
        <f t="shared" si="32"/>
        <v>177.76156543103394</v>
      </c>
      <c r="J59" s="40">
        <f t="shared" si="33"/>
        <v>272.238434568966</v>
      </c>
      <c r="K59" s="47">
        <f t="shared" si="34"/>
        <v>30.72344381349502</v>
      </c>
      <c r="L59" s="40">
        <f t="shared" si="20"/>
        <v>36.389284133666841</v>
      </c>
      <c r="M59" s="12">
        <f t="shared" si="21"/>
        <v>-0.44492753627507581</v>
      </c>
      <c r="N59" s="12">
        <f t="shared" si="22"/>
        <v>1.7391301799511562E-2</v>
      </c>
      <c r="O59" s="12">
        <f t="shared" si="23"/>
        <v>0.28260869565208163</v>
      </c>
      <c r="P59" s="81">
        <f t="shared" si="24"/>
        <v>0.52738092947343251</v>
      </c>
      <c r="Q59" s="12">
        <f t="shared" si="25"/>
        <v>-6.4482251634068958E-3</v>
      </c>
      <c r="R59" s="12">
        <f t="shared" si="26"/>
        <v>2.5204785216683426E-4</v>
      </c>
      <c r="S59" s="12">
        <f t="shared" si="27"/>
        <v>4.0957781978562553E-3</v>
      </c>
      <c r="T59" s="12">
        <f t="shared" si="28"/>
        <v>7.6432018764265586E-3</v>
      </c>
    </row>
    <row r="60" spans="1:20" ht="15.9" customHeight="1">
      <c r="B60" s="18">
        <v>45745</v>
      </c>
      <c r="C60" s="11">
        <v>401611.859</v>
      </c>
      <c r="D60" s="9">
        <f t="shared" si="29"/>
        <v>-85.699999995995313</v>
      </c>
      <c r="E60" s="11">
        <v>6666187.2060000002</v>
      </c>
      <c r="F60" s="9">
        <f t="shared" si="30"/>
        <v>4.2000003159046173</v>
      </c>
      <c r="G60" s="12">
        <v>72.376199999999997</v>
      </c>
      <c r="H60" s="9">
        <f t="shared" si="31"/>
        <v>19.999999999996021</v>
      </c>
      <c r="I60" s="47">
        <f t="shared" si="32"/>
        <v>177.19428341964914</v>
      </c>
      <c r="J60" s="40">
        <f t="shared" si="33"/>
        <v>272.80571658035086</v>
      </c>
      <c r="K60" s="47">
        <f t="shared" si="34"/>
        <v>85.802855441804468</v>
      </c>
      <c r="L60" s="40">
        <f t="shared" si="20"/>
        <v>88.102951153562586</v>
      </c>
      <c r="M60" s="12">
        <f t="shared" si="21"/>
        <v>-1.2242857142285044</v>
      </c>
      <c r="N60" s="12">
        <f t="shared" si="22"/>
        <v>6.0000004512923102E-2</v>
      </c>
      <c r="O60" s="12">
        <f t="shared" si="23"/>
        <v>0.28571428571422886</v>
      </c>
      <c r="P60" s="81">
        <f t="shared" si="24"/>
        <v>1.2586135879080369</v>
      </c>
      <c r="Q60" s="12">
        <f t="shared" si="25"/>
        <v>-1.7489795917550063E-2</v>
      </c>
      <c r="R60" s="12">
        <f t="shared" si="26"/>
        <v>8.5714292161318721E-4</v>
      </c>
      <c r="S60" s="12">
        <f t="shared" si="27"/>
        <v>4.0816326530604121E-3</v>
      </c>
      <c r="T60" s="12">
        <f t="shared" si="28"/>
        <v>1.7980194112971956E-2</v>
      </c>
    </row>
    <row r="61" spans="1:20" ht="15.9" customHeight="1">
      <c r="B61" s="18">
        <v>45747</v>
      </c>
      <c r="C61" s="11">
        <v>401611.87089999998</v>
      </c>
      <c r="D61" s="9">
        <f t="shared" si="29"/>
        <v>-73.800000012852252</v>
      </c>
      <c r="E61" s="11">
        <v>6666187.2019999996</v>
      </c>
      <c r="F61" s="9">
        <f t="shared" si="30"/>
        <v>0.19999966025352478</v>
      </c>
      <c r="G61" s="12">
        <v>72.358000000000004</v>
      </c>
      <c r="H61" s="9">
        <f t="shared" si="31"/>
        <v>1.8000000000029104</v>
      </c>
      <c r="I61" s="47">
        <f t="shared" si="32"/>
        <v>179.84472752870064</v>
      </c>
      <c r="J61" s="40">
        <f t="shared" si="33"/>
        <v>270.15527247129933</v>
      </c>
      <c r="K61" s="47">
        <f t="shared" si="34"/>
        <v>73.800271014143931</v>
      </c>
      <c r="L61" s="40">
        <f t="shared" si="20"/>
        <v>73.822218889444827</v>
      </c>
      <c r="M61" s="12">
        <f t="shared" si="21"/>
        <v>-1.0250000001785036</v>
      </c>
      <c r="N61" s="12">
        <f t="shared" si="22"/>
        <v>2.777773059076733E-3</v>
      </c>
      <c r="O61" s="12">
        <f t="shared" si="23"/>
        <v>2.500000000004042E-2</v>
      </c>
      <c r="P61" s="81">
        <f t="shared" si="24"/>
        <v>1.0253085956867336</v>
      </c>
      <c r="Q61" s="12">
        <f t="shared" si="25"/>
        <v>-1.4236111113590327E-2</v>
      </c>
      <c r="R61" s="12">
        <f t="shared" si="26"/>
        <v>3.8580181376065737E-5</v>
      </c>
      <c r="S61" s="12">
        <f t="shared" si="27"/>
        <v>3.4722222222278364E-4</v>
      </c>
      <c r="T61" s="12">
        <f t="shared" si="28"/>
        <v>1.4240397162315744E-2</v>
      </c>
    </row>
    <row r="62" spans="1:20" ht="15.9" customHeight="1">
      <c r="B62" s="18">
        <v>45748</v>
      </c>
      <c r="C62" s="11">
        <v>401611.93829999998</v>
      </c>
      <c r="D62" s="9">
        <f t="shared" si="29"/>
        <v>-6.4000000129453838</v>
      </c>
      <c r="E62" s="11">
        <v>6666187.2070000004</v>
      </c>
      <c r="F62" s="9">
        <f t="shared" si="30"/>
        <v>5.2000004798173904</v>
      </c>
      <c r="G62" s="12">
        <v>72.365799999999993</v>
      </c>
      <c r="H62" s="9">
        <f t="shared" si="31"/>
        <v>9.5999999999918373</v>
      </c>
      <c r="I62" s="47">
        <f t="shared" si="32"/>
        <v>140.90613858305366</v>
      </c>
      <c r="J62" s="40">
        <f t="shared" si="33"/>
        <v>309.09386141694631</v>
      </c>
      <c r="K62" s="47">
        <f t="shared" si="34"/>
        <v>8.2462115638517304</v>
      </c>
      <c r="L62" s="40">
        <f t="shared" si="20"/>
        <v>12.65543381933805</v>
      </c>
      <c r="M62" s="12">
        <f t="shared" si="21"/>
        <v>-8.7671233054046352E-2</v>
      </c>
      <c r="N62" s="12">
        <f t="shared" si="22"/>
        <v>7.1232883285169732E-2</v>
      </c>
      <c r="O62" s="12">
        <f t="shared" si="23"/>
        <v>0.13150684931495668</v>
      </c>
      <c r="P62" s="81">
        <f t="shared" si="24"/>
        <v>0.17336210711421987</v>
      </c>
      <c r="Q62" s="12">
        <f t="shared" si="25"/>
        <v>-1.200975795260909E-3</v>
      </c>
      <c r="R62" s="12">
        <f t="shared" si="26"/>
        <v>9.7579292171465389E-4</v>
      </c>
      <c r="S62" s="12">
        <f t="shared" si="27"/>
        <v>1.801463689245982E-3</v>
      </c>
      <c r="T62" s="12">
        <f t="shared" si="28"/>
        <v>2.3748233851262996E-3</v>
      </c>
    </row>
    <row r="63" spans="1:20" ht="15.9" customHeight="1">
      <c r="B63" s="18">
        <v>45749</v>
      </c>
      <c r="C63" s="11">
        <v>401611.9351</v>
      </c>
      <c r="D63" s="9">
        <f t="shared" si="29"/>
        <v>-9.5999999903142452</v>
      </c>
      <c r="E63" s="11">
        <v>6666187.2039999999</v>
      </c>
      <c r="F63" s="9">
        <f t="shared" si="30"/>
        <v>2.199999988079071</v>
      </c>
      <c r="G63" s="12">
        <v>72.372299999999996</v>
      </c>
      <c r="H63" s="9">
        <f t="shared" si="31"/>
        <v>16.099999999994452</v>
      </c>
      <c r="I63" s="47">
        <f t="shared" si="32"/>
        <v>167.09259138374534</v>
      </c>
      <c r="J63" s="40">
        <f t="shared" si="33"/>
        <v>282.90740861625466</v>
      </c>
      <c r="K63" s="47">
        <f t="shared" si="34"/>
        <v>9.8488577896922358</v>
      </c>
      <c r="L63" s="40">
        <f t="shared" si="20"/>
        <v>18.873526426224718</v>
      </c>
      <c r="M63" s="12">
        <f t="shared" si="21"/>
        <v>-0.12972972959884116</v>
      </c>
      <c r="N63" s="12">
        <f t="shared" si="22"/>
        <v>2.9729729568636096E-2</v>
      </c>
      <c r="O63" s="12">
        <f t="shared" si="23"/>
        <v>0.2175675675674926</v>
      </c>
      <c r="P63" s="81">
        <f t="shared" si="24"/>
        <v>0.25504765440844213</v>
      </c>
      <c r="Q63" s="12">
        <f t="shared" si="25"/>
        <v>-1.753104454038394E-3</v>
      </c>
      <c r="R63" s="12">
        <f t="shared" si="26"/>
        <v>4.0175310227886618E-4</v>
      </c>
      <c r="S63" s="12">
        <f t="shared" si="27"/>
        <v>2.9401022644255756E-3</v>
      </c>
      <c r="T63" s="12">
        <f t="shared" si="28"/>
        <v>3.4465899244384072E-3</v>
      </c>
    </row>
    <row r="64" spans="1:20" ht="15.9" customHeight="1">
      <c r="B64" s="18">
        <v>45750</v>
      </c>
      <c r="C64" s="11">
        <v>401611.87339999998</v>
      </c>
      <c r="D64" s="9">
        <f t="shared" si="29"/>
        <v>-71.300000010523945</v>
      </c>
      <c r="E64" s="11">
        <v>6666187.2050000001</v>
      </c>
      <c r="F64" s="9">
        <f t="shared" si="30"/>
        <v>3.2000001519918442</v>
      </c>
      <c r="G64" s="12">
        <v>72.360699999999994</v>
      </c>
      <c r="H64" s="9">
        <f t="shared" si="31"/>
        <v>4.4999999999930651</v>
      </c>
      <c r="I64" s="47">
        <f t="shared" si="32"/>
        <v>177.43024477353399</v>
      </c>
      <c r="J64" s="40">
        <f t="shared" si="33"/>
        <v>272.56975522646599</v>
      </c>
      <c r="K64" s="47">
        <f t="shared" si="34"/>
        <v>71.371773149288245</v>
      </c>
      <c r="L64" s="40">
        <f t="shared" si="20"/>
        <v>71.513495247214706</v>
      </c>
      <c r="M64" s="12">
        <f t="shared" si="21"/>
        <v>-0.95066666680698597</v>
      </c>
      <c r="N64" s="12">
        <f t="shared" si="22"/>
        <v>4.2666668693224587E-2</v>
      </c>
      <c r="O64" s="12">
        <f t="shared" si="23"/>
        <v>5.9999999999907537E-2</v>
      </c>
      <c r="P64" s="81">
        <f t="shared" si="24"/>
        <v>0.95351326996286279</v>
      </c>
      <c r="Q64" s="12">
        <f t="shared" si="25"/>
        <v>-1.267555555742648E-2</v>
      </c>
      <c r="R64" s="12">
        <f t="shared" si="26"/>
        <v>5.6888891590966119E-4</v>
      </c>
      <c r="S64" s="12">
        <f t="shared" si="27"/>
        <v>7.9999999999876719E-4</v>
      </c>
      <c r="T64" s="12">
        <f t="shared" si="28"/>
        <v>1.2713510266171504E-2</v>
      </c>
    </row>
    <row r="65" spans="2:20" ht="15.9" customHeight="1">
      <c r="B65" s="18">
        <v>45751</v>
      </c>
      <c r="C65" s="11">
        <v>401611.89569999999</v>
      </c>
      <c r="D65" s="9">
        <f t="shared" si="29"/>
        <v>-48.999999999068677</v>
      </c>
      <c r="E65" s="11">
        <v>6666187.21</v>
      </c>
      <c r="F65" s="9">
        <f t="shared" si="30"/>
        <v>8.2000000402331352</v>
      </c>
      <c r="G65" s="12">
        <v>72.352500000000006</v>
      </c>
      <c r="H65" s="9">
        <f t="shared" si="31"/>
        <v>-3.6999999999949296</v>
      </c>
      <c r="I65" s="47">
        <f t="shared" si="32"/>
        <v>170.49975863872234</v>
      </c>
      <c r="J65" s="40">
        <f t="shared" si="33"/>
        <v>279.50024136127763</v>
      </c>
      <c r="K65" s="47">
        <f t="shared" si="34"/>
        <v>49.681384849544543</v>
      </c>
      <c r="L65" s="40">
        <f t="shared" si="20"/>
        <v>49.818972295386786</v>
      </c>
      <c r="M65" s="12">
        <f t="shared" si="21"/>
        <v>-0.64473684209300897</v>
      </c>
      <c r="N65" s="12">
        <f t="shared" si="22"/>
        <v>0.10789473737148862</v>
      </c>
      <c r="O65" s="12">
        <f t="shared" si="23"/>
        <v>-4.8684210526249071E-2</v>
      </c>
      <c r="P65" s="81">
        <f t="shared" si="24"/>
        <v>0.6555127933603524</v>
      </c>
      <c r="Q65" s="12">
        <f t="shared" si="25"/>
        <v>-8.483379501223803E-3</v>
      </c>
      <c r="R65" s="12">
        <f t="shared" si="26"/>
        <v>1.4196675969932713E-3</v>
      </c>
      <c r="S65" s="12">
        <f t="shared" si="27"/>
        <v>-6.4058171745064564E-4</v>
      </c>
      <c r="T65" s="12">
        <f t="shared" si="28"/>
        <v>8.6251683336888482E-3</v>
      </c>
    </row>
    <row r="66" spans="2:20" ht="15.9" customHeight="1">
      <c r="B66" s="18">
        <v>45752</v>
      </c>
      <c r="C66" s="11">
        <v>401611.93050000002</v>
      </c>
      <c r="D66" s="9">
        <f t="shared" si="29"/>
        <v>-14.199999975971878</v>
      </c>
      <c r="E66" s="11">
        <v>6666187.2070000004</v>
      </c>
      <c r="F66" s="9">
        <f t="shared" si="30"/>
        <v>5.2000004798173904</v>
      </c>
      <c r="G66" s="12">
        <v>72.361099999999993</v>
      </c>
      <c r="H66" s="9">
        <f t="shared" si="31"/>
        <v>4.8999999999921329</v>
      </c>
      <c r="I66" s="47">
        <f t="shared" si="32"/>
        <v>159.88740997251998</v>
      </c>
      <c r="J66" s="40">
        <f t="shared" si="33"/>
        <v>290.11259002748</v>
      </c>
      <c r="K66" s="47">
        <f t="shared" si="34"/>
        <v>15.122169299002785</v>
      </c>
      <c r="L66" s="40">
        <f t="shared" si="20"/>
        <v>15.896226102683157</v>
      </c>
      <c r="M66" s="12">
        <f t="shared" si="21"/>
        <v>-0.18441558410353087</v>
      </c>
      <c r="N66" s="12">
        <f t="shared" si="22"/>
        <v>6.7532473763862219E-2</v>
      </c>
      <c r="O66" s="12">
        <f t="shared" si="23"/>
        <v>6.3636363636261462E-2</v>
      </c>
      <c r="P66" s="81">
        <f t="shared" si="24"/>
        <v>0.20644449484004099</v>
      </c>
      <c r="Q66" s="12">
        <f t="shared" si="25"/>
        <v>-2.3950075857601411E-3</v>
      </c>
      <c r="R66" s="12">
        <f t="shared" si="26"/>
        <v>8.7704511381639242E-4</v>
      </c>
      <c r="S66" s="12">
        <f t="shared" si="27"/>
        <v>8.2644628099040856E-4</v>
      </c>
      <c r="T66" s="12">
        <f t="shared" si="28"/>
        <v>2.6810973355849478E-3</v>
      </c>
    </row>
    <row r="67" spans="2:20" ht="15.9" customHeight="1">
      <c r="B67" s="18">
        <v>45754</v>
      </c>
      <c r="C67" s="11">
        <v>401611.94790000003</v>
      </c>
      <c r="D67" s="9">
        <f t="shared" si="29"/>
        <v>3.2000000355765224</v>
      </c>
      <c r="E67" s="11">
        <v>6666187.2089999998</v>
      </c>
      <c r="F67" s="9">
        <f t="shared" si="30"/>
        <v>7.1999998763203621</v>
      </c>
      <c r="G67" s="12">
        <v>72.372</v>
      </c>
      <c r="H67" s="9">
        <f t="shared" si="31"/>
        <v>15.799999999998704</v>
      </c>
      <c r="I67" s="47">
        <f t="shared" si="32"/>
        <v>66.037510423736947</v>
      </c>
      <c r="J67" s="40">
        <f t="shared" si="33"/>
        <v>23.962489576263067</v>
      </c>
      <c r="K67" s="47">
        <f t="shared" si="34"/>
        <v>7.8790861428659973</v>
      </c>
      <c r="L67" s="40">
        <f t="shared" si="20"/>
        <v>17.655593970372735</v>
      </c>
      <c r="M67" s="12">
        <f t="shared" si="21"/>
        <v>4.0506329564259778E-2</v>
      </c>
      <c r="N67" s="12">
        <f t="shared" si="22"/>
        <v>9.1139238940764075E-2</v>
      </c>
      <c r="O67" s="12">
        <f t="shared" si="23"/>
        <v>0.19999999999998361</v>
      </c>
      <c r="P67" s="81">
        <f t="shared" si="24"/>
        <v>0.22348853127054094</v>
      </c>
      <c r="Q67" s="12">
        <f t="shared" si="25"/>
        <v>5.1273834891468078E-4</v>
      </c>
      <c r="R67" s="12">
        <f t="shared" si="26"/>
        <v>1.1536612524147352E-3</v>
      </c>
      <c r="S67" s="12">
        <f t="shared" si="27"/>
        <v>2.5316455696200455E-3</v>
      </c>
      <c r="T67" s="12">
        <f t="shared" si="28"/>
        <v>2.828968750260012E-3</v>
      </c>
    </row>
    <row r="68" spans="2:20" ht="15.9" customHeight="1">
      <c r="B68" s="18">
        <v>45755</v>
      </c>
      <c r="C68" s="11">
        <v>401611.86359999998</v>
      </c>
      <c r="D68" s="9">
        <f t="shared" si="29"/>
        <v>-81.100000010337681</v>
      </c>
      <c r="E68" s="11">
        <v>6666187.2029999997</v>
      </c>
      <c r="F68" s="9">
        <f t="shared" si="30"/>
        <v>1.1999998241662979</v>
      </c>
      <c r="G68" s="12">
        <v>72.349299999999999</v>
      </c>
      <c r="H68" s="9">
        <f t="shared" si="31"/>
        <v>-6.9000000000016826</v>
      </c>
      <c r="I68" s="47">
        <f t="shared" si="32"/>
        <v>179.15228226500014</v>
      </c>
      <c r="J68" s="40">
        <f t="shared" si="33"/>
        <v>270.84771773499983</v>
      </c>
      <c r="K68" s="47">
        <f t="shared" si="34"/>
        <v>81.108877450343059</v>
      </c>
      <c r="L68" s="40">
        <f t="shared" si="20"/>
        <v>81.401842738692309</v>
      </c>
      <c r="M68" s="12">
        <f t="shared" si="21"/>
        <v>-1.013750000129221</v>
      </c>
      <c r="N68" s="12">
        <f t="shared" si="22"/>
        <v>1.4999997802078724E-2</v>
      </c>
      <c r="O68" s="12">
        <f t="shared" si="23"/>
        <v>-8.6250000000021032E-2</v>
      </c>
      <c r="P68" s="81">
        <f t="shared" si="24"/>
        <v>1.0175230342336539</v>
      </c>
      <c r="Q68" s="12">
        <f t="shared" si="25"/>
        <v>-1.2671875001615263E-2</v>
      </c>
      <c r="R68" s="12">
        <f t="shared" si="26"/>
        <v>1.8749997252598405E-4</v>
      </c>
      <c r="S68" s="12">
        <f t="shared" si="27"/>
        <v>-1.0781250000002629E-3</v>
      </c>
      <c r="T68" s="12">
        <f t="shared" si="28"/>
        <v>1.2719037927920673E-2</v>
      </c>
    </row>
    <row r="69" spans="2:20" ht="15.9" customHeight="1">
      <c r="B69" s="18">
        <v>45756</v>
      </c>
      <c r="C69" s="11">
        <v>401611.97240000003</v>
      </c>
      <c r="D69" s="9">
        <f t="shared" si="29"/>
        <v>27.700000035110861</v>
      </c>
      <c r="E69" s="11">
        <v>6666187.2070000004</v>
      </c>
      <c r="F69" s="9">
        <f t="shared" si="30"/>
        <v>5.2000004798173904</v>
      </c>
      <c r="G69" s="12">
        <v>72.380700000000004</v>
      </c>
      <c r="H69" s="9">
        <f t="shared" si="31"/>
        <v>24.500000000003297</v>
      </c>
      <c r="I69" s="47">
        <f t="shared" si="32"/>
        <v>10.632144403584588</v>
      </c>
      <c r="J69" s="40">
        <f t="shared" si="33"/>
        <v>79.367855596415438</v>
      </c>
      <c r="K69" s="47">
        <f t="shared" si="34"/>
        <v>28.183860752835884</v>
      </c>
      <c r="L69" s="40">
        <f t="shared" si="20"/>
        <v>37.344075928256743</v>
      </c>
      <c r="M69" s="12">
        <f t="shared" si="21"/>
        <v>0.34197530907544271</v>
      </c>
      <c r="N69" s="12">
        <f t="shared" si="22"/>
        <v>6.419753678786902E-2</v>
      </c>
      <c r="O69" s="12">
        <f t="shared" si="23"/>
        <v>0.30246913580250984</v>
      </c>
      <c r="P69" s="81">
        <f t="shared" si="24"/>
        <v>0.46103797442292277</v>
      </c>
      <c r="Q69" s="12">
        <f t="shared" si="25"/>
        <v>4.2219173959931197E-3</v>
      </c>
      <c r="R69" s="12">
        <f t="shared" si="26"/>
        <v>7.9256218256628416E-4</v>
      </c>
      <c r="S69" s="12">
        <f t="shared" si="27"/>
        <v>3.7341868617593809E-3</v>
      </c>
      <c r="T69" s="12">
        <f t="shared" si="28"/>
        <v>5.6918268447274413E-3</v>
      </c>
    </row>
    <row r="70" spans="2:20" ht="15.9" customHeight="1">
      <c r="B70" s="18">
        <v>45757</v>
      </c>
      <c r="C70" s="11">
        <v>401612.01770000003</v>
      </c>
      <c r="D70" s="9">
        <f t="shared" si="29"/>
        <v>73.000000033061951</v>
      </c>
      <c r="E70" s="11">
        <v>6666187.2019999996</v>
      </c>
      <c r="F70" s="9">
        <f t="shared" si="30"/>
        <v>0.19999966025352478</v>
      </c>
      <c r="G70" s="12">
        <v>72.361199999999997</v>
      </c>
      <c r="H70" s="9">
        <f t="shared" si="31"/>
        <v>4.9999999999954525</v>
      </c>
      <c r="I70" s="47">
        <f t="shared" si="32"/>
        <v>0.15697407891065246</v>
      </c>
      <c r="J70" s="40">
        <f t="shared" si="33"/>
        <v>89.84302592108935</v>
      </c>
      <c r="K70" s="47">
        <f t="shared" si="34"/>
        <v>73.000274004219648</v>
      </c>
      <c r="L70" s="40">
        <f t="shared" si="20"/>
        <v>73.171305883461585</v>
      </c>
      <c r="M70" s="12">
        <f t="shared" si="21"/>
        <v>0.89024390284221888</v>
      </c>
      <c r="N70" s="12">
        <f t="shared" si="22"/>
        <v>2.4390202469942047E-3</v>
      </c>
      <c r="O70" s="12">
        <f t="shared" si="23"/>
        <v>6.0975609756042104E-2</v>
      </c>
      <c r="P70" s="81">
        <f t="shared" si="24"/>
        <v>0.89233299857879977</v>
      </c>
      <c r="Q70" s="12">
        <f t="shared" si="25"/>
        <v>1.0856632961490474E-2</v>
      </c>
      <c r="R70" s="12">
        <f t="shared" si="26"/>
        <v>2.9744149353587862E-5</v>
      </c>
      <c r="S70" s="12">
        <f t="shared" si="27"/>
        <v>7.4360499702490375E-4</v>
      </c>
      <c r="T70" s="12">
        <f t="shared" si="28"/>
        <v>1.0882109738765851E-2</v>
      </c>
    </row>
    <row r="71" spans="2:20" ht="15.9" customHeight="1">
      <c r="B71" s="18">
        <v>45758</v>
      </c>
      <c r="C71" s="11">
        <v>401611.88400000002</v>
      </c>
      <c r="D71" s="9">
        <f t="shared" si="29"/>
        <v>-60.699999972712249</v>
      </c>
      <c r="E71" s="11">
        <v>6666187.2029999997</v>
      </c>
      <c r="F71" s="9">
        <f t="shared" si="30"/>
        <v>1.1999998241662979</v>
      </c>
      <c r="G71" s="12">
        <v>72.373199999999997</v>
      </c>
      <c r="H71" s="9">
        <f t="shared" si="31"/>
        <v>16.999999999995907</v>
      </c>
      <c r="I71" s="47">
        <f t="shared" si="32"/>
        <v>178.86744694613813</v>
      </c>
      <c r="J71" s="40">
        <f t="shared" si="33"/>
        <v>271.1325530538619</v>
      </c>
      <c r="K71" s="47">
        <f t="shared" si="34"/>
        <v>60.711860425004815</v>
      </c>
      <c r="L71" s="40">
        <f t="shared" si="20"/>
        <v>63.047045896418709</v>
      </c>
      <c r="M71" s="12">
        <f t="shared" si="21"/>
        <v>-0.73132530087605119</v>
      </c>
      <c r="N71" s="12">
        <f t="shared" si="22"/>
        <v>1.4457829206822866E-2</v>
      </c>
      <c r="O71" s="12">
        <f t="shared" si="23"/>
        <v>0.20481927710838443</v>
      </c>
      <c r="P71" s="81">
        <f t="shared" si="24"/>
        <v>0.7596029626074543</v>
      </c>
      <c r="Q71" s="12">
        <f t="shared" si="25"/>
        <v>-8.8111482033259182E-3</v>
      </c>
      <c r="R71" s="12">
        <f t="shared" si="26"/>
        <v>1.7419071333521526E-4</v>
      </c>
      <c r="S71" s="12">
        <f t="shared" si="27"/>
        <v>2.4677021338359571E-3</v>
      </c>
      <c r="T71" s="12">
        <f t="shared" si="28"/>
        <v>9.1518429229813774E-3</v>
      </c>
    </row>
    <row r="72" spans="2:20" ht="15.9" customHeight="1">
      <c r="B72" s="18">
        <v>45761</v>
      </c>
      <c r="C72" s="11">
        <v>401611.87280000001</v>
      </c>
      <c r="D72" s="9">
        <f t="shared" si="29"/>
        <v>-71.899999980814755</v>
      </c>
      <c r="E72" s="11">
        <v>6666187.2060000002</v>
      </c>
      <c r="F72" s="9">
        <f t="shared" si="30"/>
        <v>4.2000003159046173</v>
      </c>
      <c r="G72" s="12">
        <v>72.353800000000007</v>
      </c>
      <c r="H72" s="9">
        <f t="shared" si="31"/>
        <v>-2.3999999999944066</v>
      </c>
      <c r="I72" s="47">
        <f t="shared" si="32"/>
        <v>176.65689651502154</v>
      </c>
      <c r="J72" s="40">
        <f t="shared" si="33"/>
        <v>273.34310348497843</v>
      </c>
      <c r="K72" s="47">
        <f t="shared" si="34"/>
        <v>72.022565907462365</v>
      </c>
      <c r="L72" s="40">
        <f t="shared" si="20"/>
        <v>72.062542280263287</v>
      </c>
      <c r="M72" s="12">
        <f t="shared" si="21"/>
        <v>-0.83604651140482278</v>
      </c>
      <c r="N72" s="12">
        <f t="shared" si="22"/>
        <v>4.8837212975635085E-2</v>
      </c>
      <c r="O72" s="12">
        <f t="shared" si="23"/>
        <v>-2.7906976744121008E-2</v>
      </c>
      <c r="P72" s="81">
        <f t="shared" si="24"/>
        <v>0.83793653814259639</v>
      </c>
      <c r="Q72" s="12">
        <f t="shared" si="25"/>
        <v>-9.721471062846777E-3</v>
      </c>
      <c r="R72" s="12">
        <f t="shared" si="26"/>
        <v>5.6787456948412891E-4</v>
      </c>
      <c r="S72" s="12">
        <f t="shared" si="27"/>
        <v>-3.2449972958280244E-4</v>
      </c>
      <c r="T72" s="12">
        <f t="shared" si="28"/>
        <v>9.743448117937167E-3</v>
      </c>
    </row>
    <row r="73" spans="2:20" ht="15.9" customHeight="1">
      <c r="B73" s="18">
        <v>45762</v>
      </c>
      <c r="C73" s="11">
        <v>401611.9325</v>
      </c>
      <c r="D73" s="9">
        <f t="shared" si="29"/>
        <v>-12.199999997392297</v>
      </c>
      <c r="E73" s="11">
        <v>6666187.2050000001</v>
      </c>
      <c r="F73" s="9">
        <f t="shared" si="30"/>
        <v>3.2000001519918442</v>
      </c>
      <c r="G73" s="12">
        <v>72.3536</v>
      </c>
      <c r="H73" s="9">
        <f t="shared" si="31"/>
        <v>-2.6000000000010459</v>
      </c>
      <c r="I73" s="47">
        <f t="shared" si="32"/>
        <v>165.30268004961994</v>
      </c>
      <c r="J73" s="40">
        <f t="shared" si="33"/>
        <v>284.69731995038006</v>
      </c>
      <c r="K73" s="47">
        <f t="shared" si="34"/>
        <v>12.612692056381931</v>
      </c>
      <c r="L73" s="40">
        <f t="shared" si="20"/>
        <v>12.877888060902118</v>
      </c>
      <c r="M73" s="12">
        <f t="shared" si="21"/>
        <v>-0.14022988502749767</v>
      </c>
      <c r="N73" s="12">
        <f t="shared" si="22"/>
        <v>3.678161094243499E-2</v>
      </c>
      <c r="O73" s="12">
        <f t="shared" si="23"/>
        <v>-2.9885057471276389E-2</v>
      </c>
      <c r="P73" s="81">
        <f t="shared" si="24"/>
        <v>0.14802170184944963</v>
      </c>
      <c r="Q73" s="12">
        <f t="shared" si="25"/>
        <v>-1.6118377589367549E-3</v>
      </c>
      <c r="R73" s="12">
        <f t="shared" si="26"/>
        <v>4.2277713726936769E-4</v>
      </c>
      <c r="S73" s="12">
        <f t="shared" si="27"/>
        <v>-3.4350640771582056E-4</v>
      </c>
      <c r="T73" s="12">
        <f t="shared" si="28"/>
        <v>1.7013988718327544E-3</v>
      </c>
    </row>
    <row r="74" spans="2:20" ht="15.9" customHeight="1">
      <c r="B74" s="18">
        <v>45763</v>
      </c>
      <c r="C74" s="11">
        <v>401611.93979999999</v>
      </c>
      <c r="D74" s="9">
        <f t="shared" si="29"/>
        <v>-4.8999999999068677</v>
      </c>
      <c r="E74" s="11">
        <v>6666187.2029999997</v>
      </c>
      <c r="F74" s="9">
        <f t="shared" si="30"/>
        <v>1.1999998241662979</v>
      </c>
      <c r="G74" s="12">
        <v>72.3626</v>
      </c>
      <c r="H74" s="9">
        <f t="shared" si="31"/>
        <v>6.3999999999992951</v>
      </c>
      <c r="I74" s="47">
        <f t="shared" si="32"/>
        <v>166.23921682765041</v>
      </c>
      <c r="J74" s="40">
        <f t="shared" si="33"/>
        <v>283.76078317234965</v>
      </c>
      <c r="K74" s="47">
        <f t="shared" si="34"/>
        <v>5.0447992603359806</v>
      </c>
      <c r="L74" s="40">
        <f t="shared" ref="L74:L105" si="35">SQRT((D74^2) + (F74^2) + (H74^2))</f>
        <v>8.1492330668031219</v>
      </c>
      <c r="M74" s="12">
        <f t="shared" ref="M74:M105" si="36">(D74-$D$9)/(B74-$B$9)</f>
        <v>-5.5681818180759859E-2</v>
      </c>
      <c r="N74" s="12">
        <f t="shared" ref="N74:N105" si="37">(F74-$F$9)/(B74-$B$9)</f>
        <v>1.3636361638253386E-2</v>
      </c>
      <c r="O74" s="12">
        <f t="shared" ref="O74:O105" si="38">(H74-$H$9)/(B74-$B$9)</f>
        <v>7.2727272727264716E-2</v>
      </c>
      <c r="P74" s="81">
        <f t="shared" ref="P74:P105" si="39">(L74-$L$9)/(B74-$B$9)</f>
        <v>9.2604921213671837E-2</v>
      </c>
      <c r="Q74" s="12">
        <f t="shared" ref="Q74:Q105" si="40">(M74-0)/(B74-$B$9)</f>
        <v>-6.3274793387227109E-4</v>
      </c>
      <c r="R74" s="12">
        <f t="shared" ref="R74:R105" si="41">(N74-0)/(B74-$B$9)</f>
        <v>1.5495865498015211E-4</v>
      </c>
      <c r="S74" s="12">
        <f t="shared" ref="S74:S105" si="42">(O74-0)/(B74-$B$9)</f>
        <v>8.2644628099164455E-4</v>
      </c>
      <c r="T74" s="12">
        <f t="shared" ref="T74:T105" si="43">(P74-0)/(B74-$B$9)</f>
        <v>1.0523286501553618E-3</v>
      </c>
    </row>
    <row r="75" spans="2:20" ht="15.9" customHeight="1">
      <c r="B75" s="18">
        <v>45764</v>
      </c>
      <c r="C75" s="11">
        <v>401611.92589999997</v>
      </c>
      <c r="D75" s="9">
        <f t="shared" si="29"/>
        <v>-18.800000019837171</v>
      </c>
      <c r="E75" s="11">
        <v>6666187.2070000004</v>
      </c>
      <c r="F75" s="9">
        <f t="shared" si="30"/>
        <v>5.2000004798173904</v>
      </c>
      <c r="G75" s="12">
        <v>72.377200000000002</v>
      </c>
      <c r="H75" s="9">
        <f t="shared" si="31"/>
        <v>21.000000000000796</v>
      </c>
      <c r="I75" s="47">
        <f t="shared" si="32"/>
        <v>164.53878091670128</v>
      </c>
      <c r="J75" s="40">
        <f t="shared" si="33"/>
        <v>285.46121908329872</v>
      </c>
      <c r="K75" s="47">
        <f t="shared" si="34"/>
        <v>19.505896691410488</v>
      </c>
      <c r="L75" s="40">
        <f t="shared" si="35"/>
        <v>28.661472497692998</v>
      </c>
      <c r="M75" s="12">
        <f t="shared" si="36"/>
        <v>-0.21123595527906933</v>
      </c>
      <c r="N75" s="12">
        <f t="shared" si="37"/>
        <v>5.8426971683341468E-2</v>
      </c>
      <c r="O75" s="12">
        <f t="shared" si="38"/>
        <v>0.23595505617978421</v>
      </c>
      <c r="P75" s="81">
        <f t="shared" si="39"/>
        <v>0.32203901682801123</v>
      </c>
      <c r="Q75" s="12">
        <f t="shared" si="40"/>
        <v>-2.3734376997648237E-3</v>
      </c>
      <c r="R75" s="12">
        <f t="shared" si="41"/>
        <v>6.5648282790271308E-4</v>
      </c>
      <c r="S75" s="12">
        <f t="shared" si="42"/>
        <v>2.6511804065144293E-3</v>
      </c>
      <c r="T75" s="12">
        <f t="shared" si="43"/>
        <v>3.6184159194158566E-3</v>
      </c>
    </row>
    <row r="76" spans="2:20" ht="15.9" customHeight="1">
      <c r="B76" s="18">
        <v>45766</v>
      </c>
      <c r="C76" s="11">
        <v>401611.9178</v>
      </c>
      <c r="D76" s="9">
        <f t="shared" si="29"/>
        <v>-26.8999999971129</v>
      </c>
      <c r="E76" s="11">
        <v>6666187.2050000001</v>
      </c>
      <c r="F76" s="9">
        <f t="shared" si="30"/>
        <v>3.2000001519918442</v>
      </c>
      <c r="G76" s="12">
        <v>72.352400000000003</v>
      </c>
      <c r="H76" s="9">
        <f t="shared" si="31"/>
        <v>-3.7999999999982492</v>
      </c>
      <c r="I76" s="47">
        <f t="shared" si="32"/>
        <v>173.21602561001737</v>
      </c>
      <c r="J76" s="40">
        <f t="shared" si="33"/>
        <v>276.78397438998263</v>
      </c>
      <c r="K76" s="47">
        <f t="shared" si="34"/>
        <v>27.0896659414143</v>
      </c>
      <c r="L76" s="40">
        <f t="shared" si="35"/>
        <v>27.354889888599597</v>
      </c>
      <c r="M76" s="12">
        <f t="shared" si="36"/>
        <v>-0.29560439557266921</v>
      </c>
      <c r="N76" s="12">
        <f t="shared" si="37"/>
        <v>3.5164836835075208E-2</v>
      </c>
      <c r="O76" s="12">
        <f t="shared" si="38"/>
        <v>-4.1758241758222521E-2</v>
      </c>
      <c r="P76" s="81">
        <f t="shared" si="39"/>
        <v>0.30060318558900656</v>
      </c>
      <c r="Q76" s="12">
        <f t="shared" si="40"/>
        <v>-3.2483999513480133E-3</v>
      </c>
      <c r="R76" s="12">
        <f t="shared" si="41"/>
        <v>3.8642677840741989E-4</v>
      </c>
      <c r="S76" s="12">
        <f t="shared" si="42"/>
        <v>-4.5888177756288486E-4</v>
      </c>
      <c r="T76" s="12">
        <f t="shared" si="43"/>
        <v>3.3033317097693029E-3</v>
      </c>
    </row>
    <row r="77" spans="2:20" ht="15.9" customHeight="1">
      <c r="B77" s="18">
        <v>45768</v>
      </c>
      <c r="C77" s="11">
        <v>401611.83630000002</v>
      </c>
      <c r="D77" s="9">
        <f t="shared" si="29"/>
        <v>-108.3999999682419</v>
      </c>
      <c r="E77" s="11">
        <v>6666187.2089999998</v>
      </c>
      <c r="F77" s="9">
        <f t="shared" si="30"/>
        <v>7.1999998763203621</v>
      </c>
      <c r="G77" s="12">
        <v>72.367099999999994</v>
      </c>
      <c r="H77" s="9">
        <f t="shared" si="31"/>
        <v>10.89999999999236</v>
      </c>
      <c r="I77" s="47">
        <f t="shared" si="32"/>
        <v>176.19995799440827</v>
      </c>
      <c r="J77" s="40">
        <f t="shared" si="33"/>
        <v>273.80004200559171</v>
      </c>
      <c r="K77" s="47">
        <f t="shared" si="34"/>
        <v>108.6388512058824</v>
      </c>
      <c r="L77" s="40">
        <f t="shared" si="35"/>
        <v>109.18429370259118</v>
      </c>
      <c r="M77" s="12">
        <f t="shared" si="36"/>
        <v>-1.1655913975079775</v>
      </c>
      <c r="N77" s="12">
        <f t="shared" si="37"/>
        <v>7.7419353508821093E-2</v>
      </c>
      <c r="O77" s="12">
        <f t="shared" si="38"/>
        <v>0.11720430107518667</v>
      </c>
      <c r="P77" s="81">
        <f t="shared" si="39"/>
        <v>1.1740246634687224</v>
      </c>
      <c r="Q77" s="12">
        <f t="shared" si="40"/>
        <v>-1.2533240833419113E-2</v>
      </c>
      <c r="R77" s="12">
        <f t="shared" si="41"/>
        <v>8.3246616676151716E-4</v>
      </c>
      <c r="S77" s="12">
        <f t="shared" si="42"/>
        <v>1.2602613018837276E-3</v>
      </c>
      <c r="T77" s="12">
        <f t="shared" si="43"/>
        <v>1.2623921112566907E-2</v>
      </c>
    </row>
    <row r="78" spans="2:20" ht="15.9" customHeight="1">
      <c r="B78" s="18">
        <v>45769</v>
      </c>
      <c r="C78" s="11">
        <v>401611.98729999998</v>
      </c>
      <c r="D78" s="9">
        <f t="shared" si="29"/>
        <v>42.599999986123294</v>
      </c>
      <c r="E78" s="11">
        <v>6666187.2039999999</v>
      </c>
      <c r="F78" s="9">
        <f t="shared" si="30"/>
        <v>2.199999988079071</v>
      </c>
      <c r="G78" s="12">
        <v>72.363200000000006</v>
      </c>
      <c r="H78" s="9">
        <f t="shared" si="31"/>
        <v>7.0000000000050022</v>
      </c>
      <c r="I78" s="47">
        <f t="shared" si="32"/>
        <v>2.9563106424742864</v>
      </c>
      <c r="J78" s="40">
        <f t="shared" si="33"/>
        <v>87.04368935752575</v>
      </c>
      <c r="K78" s="47">
        <f t="shared" si="34"/>
        <v>42.656769671005939</v>
      </c>
      <c r="L78" s="40">
        <f t="shared" si="35"/>
        <v>43.227306170582992</v>
      </c>
      <c r="M78" s="12">
        <f t="shared" si="36"/>
        <v>0.45319148921407759</v>
      </c>
      <c r="N78" s="12">
        <f t="shared" si="37"/>
        <v>2.3404255192330543E-2</v>
      </c>
      <c r="O78" s="12">
        <f t="shared" si="38"/>
        <v>7.4468085106436196E-2</v>
      </c>
      <c r="P78" s="81">
        <f t="shared" si="39"/>
        <v>0.45986495926152121</v>
      </c>
      <c r="Q78" s="12">
        <f t="shared" si="40"/>
        <v>4.8211860554689106E-3</v>
      </c>
      <c r="R78" s="12">
        <f t="shared" si="41"/>
        <v>2.4898143821628239E-4</v>
      </c>
      <c r="S78" s="12">
        <f t="shared" si="42"/>
        <v>7.9221367134506596E-4</v>
      </c>
      <c r="T78" s="12">
        <f t="shared" si="43"/>
        <v>4.8921804176757571E-3</v>
      </c>
    </row>
    <row r="79" spans="2:20" ht="15.9" customHeight="1">
      <c r="B79" s="18">
        <v>45770</v>
      </c>
      <c r="C79" s="11">
        <v>401611.91389999999</v>
      </c>
      <c r="D79" s="9">
        <f t="shared" si="29"/>
        <v>-30.800000007729977</v>
      </c>
      <c r="E79" s="11">
        <v>6666187.2019999996</v>
      </c>
      <c r="F79" s="9">
        <f t="shared" si="30"/>
        <v>0.19999966025352478</v>
      </c>
      <c r="G79" s="12">
        <v>72.346400000000003</v>
      </c>
      <c r="H79" s="9">
        <f t="shared" si="31"/>
        <v>-9.7999999999984766</v>
      </c>
      <c r="I79" s="47">
        <f t="shared" si="32"/>
        <v>179.62795534487768</v>
      </c>
      <c r="J79" s="40">
        <f t="shared" si="33"/>
        <v>270.37204465512229</v>
      </c>
      <c r="K79" s="47">
        <f t="shared" si="34"/>
        <v>30.800649349328143</v>
      </c>
      <c r="L79" s="40">
        <f t="shared" si="35"/>
        <v>32.322128648036752</v>
      </c>
      <c r="M79" s="12">
        <f t="shared" si="36"/>
        <v>-0.32421052639715764</v>
      </c>
      <c r="N79" s="12">
        <f t="shared" si="37"/>
        <v>2.1052595816160504E-3</v>
      </c>
      <c r="O79" s="12">
        <f t="shared" si="38"/>
        <v>-0.10315789473682607</v>
      </c>
      <c r="P79" s="81">
        <f t="shared" si="39"/>
        <v>0.34023293313722897</v>
      </c>
      <c r="Q79" s="12">
        <f t="shared" si="40"/>
        <v>-3.412742383127975E-3</v>
      </c>
      <c r="R79" s="12">
        <f t="shared" si="41"/>
        <v>2.2160627174905795E-5</v>
      </c>
      <c r="S79" s="12">
        <f t="shared" si="42"/>
        <v>-1.0858725761771165E-3</v>
      </c>
      <c r="T79" s="12">
        <f t="shared" si="43"/>
        <v>3.5813992961813575E-3</v>
      </c>
    </row>
    <row r="80" spans="2:20" ht="15.9" customHeight="1">
      <c r="B80" s="18">
        <v>45771</v>
      </c>
      <c r="C80" s="11">
        <v>401611.87929999997</v>
      </c>
      <c r="D80" s="9">
        <f t="shared" si="29"/>
        <v>-65.400000021327287</v>
      </c>
      <c r="E80" s="11">
        <v>6666187.2050000001</v>
      </c>
      <c r="F80" s="9">
        <f t="shared" si="30"/>
        <v>3.2000001519918442</v>
      </c>
      <c r="G80" s="12">
        <v>72.353899999999996</v>
      </c>
      <c r="H80" s="9">
        <f t="shared" si="31"/>
        <v>-2.3000000000052978</v>
      </c>
      <c r="I80" s="47">
        <f t="shared" si="32"/>
        <v>177.1987707103228</v>
      </c>
      <c r="J80" s="40">
        <f t="shared" si="33"/>
        <v>272.80122928967717</v>
      </c>
      <c r="K80" s="47">
        <f t="shared" si="34"/>
        <v>65.478240689272923</v>
      </c>
      <c r="L80" s="40">
        <f t="shared" si="35"/>
        <v>65.518623335372226</v>
      </c>
      <c r="M80" s="12">
        <f t="shared" si="36"/>
        <v>-0.6812500002221592</v>
      </c>
      <c r="N80" s="12">
        <f t="shared" si="37"/>
        <v>3.3333334916581712E-2</v>
      </c>
      <c r="O80" s="12">
        <f t="shared" si="38"/>
        <v>-2.395833333338852E-2</v>
      </c>
      <c r="P80" s="81">
        <f t="shared" si="39"/>
        <v>0.68248565974346065</v>
      </c>
      <c r="Q80" s="12">
        <f t="shared" si="40"/>
        <v>-7.096354168980825E-3</v>
      </c>
      <c r="R80" s="12">
        <f t="shared" si="41"/>
        <v>3.4722223871439282E-4</v>
      </c>
      <c r="S80" s="12">
        <f t="shared" si="42"/>
        <v>-2.495659722227971E-4</v>
      </c>
      <c r="T80" s="12">
        <f t="shared" si="43"/>
        <v>7.1092256223277148E-3</v>
      </c>
    </row>
    <row r="81" spans="2:20" ht="15.9" customHeight="1">
      <c r="B81" s="18">
        <v>45773</v>
      </c>
      <c r="C81" s="11">
        <v>401611.87469999999</v>
      </c>
      <c r="D81" s="9">
        <f t="shared" si="29"/>
        <v>-70.000000006984919</v>
      </c>
      <c r="E81" s="11">
        <v>6666187.2050000001</v>
      </c>
      <c r="F81" s="9">
        <f t="shared" si="30"/>
        <v>3.2000001519918442</v>
      </c>
      <c r="G81" s="12">
        <v>72.366799999999998</v>
      </c>
      <c r="H81" s="9">
        <f t="shared" si="31"/>
        <v>10.599999999996612</v>
      </c>
      <c r="I81" s="47">
        <f t="shared" si="32"/>
        <v>177.3825865128488</v>
      </c>
      <c r="J81" s="40">
        <f t="shared" si="33"/>
        <v>272.61741348715117</v>
      </c>
      <c r="K81" s="47">
        <f t="shared" si="34"/>
        <v>70.073104697527398</v>
      </c>
      <c r="L81" s="40">
        <f t="shared" si="35"/>
        <v>70.87030409099826</v>
      </c>
      <c r="M81" s="12">
        <f t="shared" si="36"/>
        <v>-0.71428571435698895</v>
      </c>
      <c r="N81" s="12">
        <f t="shared" si="37"/>
        <v>3.2653062775426983E-2</v>
      </c>
      <c r="O81" s="12">
        <f t="shared" si="38"/>
        <v>0.10816326530608789</v>
      </c>
      <c r="P81" s="81">
        <f t="shared" si="39"/>
        <v>0.72316636827549241</v>
      </c>
      <c r="Q81" s="12">
        <f t="shared" si="40"/>
        <v>-7.2886297383366223E-3</v>
      </c>
      <c r="R81" s="12">
        <f t="shared" si="41"/>
        <v>3.3319451811660185E-4</v>
      </c>
      <c r="S81" s="12">
        <f t="shared" si="42"/>
        <v>1.1037067888376316E-3</v>
      </c>
      <c r="T81" s="12">
        <f t="shared" si="43"/>
        <v>7.3792486558723717E-3</v>
      </c>
    </row>
    <row r="82" spans="2:20" ht="15.9" customHeight="1">
      <c r="B82" s="18">
        <v>45775</v>
      </c>
      <c r="C82" s="11">
        <v>401611.83270000003</v>
      </c>
      <c r="D82" s="9">
        <f t="shared" si="29"/>
        <v>-111.99999996460974</v>
      </c>
      <c r="E82" s="11">
        <v>6666187.2089999998</v>
      </c>
      <c r="F82" s="9">
        <f t="shared" si="30"/>
        <v>7.1999998763203621</v>
      </c>
      <c r="G82" s="12">
        <v>72.3553</v>
      </c>
      <c r="H82" s="9">
        <f t="shared" si="31"/>
        <v>-0.90000000000145519</v>
      </c>
      <c r="I82" s="47">
        <f t="shared" si="32"/>
        <v>176.32176133985786</v>
      </c>
      <c r="J82" s="40">
        <f t="shared" si="33"/>
        <v>273.67823866014214</v>
      </c>
      <c r="K82" s="47">
        <f t="shared" si="34"/>
        <v>112.23118991747168</v>
      </c>
      <c r="L82" s="40">
        <f t="shared" si="35"/>
        <v>112.23479848198419</v>
      </c>
      <c r="M82" s="12">
        <f t="shared" si="36"/>
        <v>-1.1199999996460974</v>
      </c>
      <c r="N82" s="12">
        <f t="shared" si="37"/>
        <v>7.1999998763203621E-2</v>
      </c>
      <c r="O82" s="12">
        <f t="shared" si="38"/>
        <v>-9.0000000000145519E-3</v>
      </c>
      <c r="P82" s="81">
        <f t="shared" si="39"/>
        <v>1.1223479848198419</v>
      </c>
      <c r="Q82" s="12">
        <f t="shared" si="40"/>
        <v>-1.1199999996460975E-2</v>
      </c>
      <c r="R82" s="12">
        <f t="shared" si="41"/>
        <v>7.1999998763203619E-4</v>
      </c>
      <c r="S82" s="12">
        <f t="shared" si="42"/>
        <v>-9.0000000000145519E-5</v>
      </c>
      <c r="T82" s="12">
        <f t="shared" si="43"/>
        <v>1.1223479848198419E-2</v>
      </c>
    </row>
    <row r="83" spans="2:20" ht="15.9" customHeight="1">
      <c r="B83" s="18">
        <v>45776</v>
      </c>
      <c r="C83" s="11">
        <v>401611.88140000001</v>
      </c>
      <c r="D83" s="9">
        <f t="shared" si="29"/>
        <v>-63.2999999797903</v>
      </c>
      <c r="E83" s="11">
        <v>6666187.21</v>
      </c>
      <c r="F83" s="9">
        <f t="shared" si="30"/>
        <v>8.2000000402331352</v>
      </c>
      <c r="G83" s="12">
        <v>72.365899999999996</v>
      </c>
      <c r="H83" s="9">
        <f t="shared" si="31"/>
        <v>9.6999999999951569</v>
      </c>
      <c r="I83" s="47">
        <f t="shared" si="32"/>
        <v>172.61890235489844</v>
      </c>
      <c r="J83" s="40">
        <f t="shared" si="33"/>
        <v>277.38109764510159</v>
      </c>
      <c r="K83" s="47">
        <f t="shared" si="34"/>
        <v>63.828911929479688</v>
      </c>
      <c r="L83" s="40">
        <f t="shared" si="35"/>
        <v>64.561753369167278</v>
      </c>
      <c r="M83" s="12">
        <f t="shared" si="36"/>
        <v>-0.62673267306723068</v>
      </c>
      <c r="N83" s="12">
        <f t="shared" si="37"/>
        <v>8.1188119210229059E-2</v>
      </c>
      <c r="O83" s="12">
        <f t="shared" si="38"/>
        <v>9.6039603960348094E-2</v>
      </c>
      <c r="P83" s="81">
        <f t="shared" si="39"/>
        <v>0.63922528088284436</v>
      </c>
      <c r="Q83" s="12">
        <f t="shared" si="40"/>
        <v>-6.2052739907646603E-3</v>
      </c>
      <c r="R83" s="12">
        <f t="shared" si="41"/>
        <v>8.0384276445771342E-4</v>
      </c>
      <c r="S83" s="12">
        <f t="shared" si="42"/>
        <v>9.5088716792423851E-4</v>
      </c>
      <c r="T83" s="12">
        <f t="shared" si="43"/>
        <v>6.3289631770578648E-3</v>
      </c>
    </row>
    <row r="84" spans="2:20" ht="15.9" customHeight="1">
      <c r="B84" s="18">
        <v>45777</v>
      </c>
      <c r="C84" s="11">
        <v>401611.9007</v>
      </c>
      <c r="D84" s="9">
        <f t="shared" si="29"/>
        <v>-43.999999994412065</v>
      </c>
      <c r="E84" s="11">
        <v>6666187.2079999996</v>
      </c>
      <c r="F84" s="9">
        <f t="shared" si="30"/>
        <v>6.199999712407589</v>
      </c>
      <c r="G84" s="12">
        <v>72.362300000000005</v>
      </c>
      <c r="H84" s="9">
        <f t="shared" si="31"/>
        <v>6.100000000003547</v>
      </c>
      <c r="I84" s="47">
        <f t="shared" si="32"/>
        <v>171.9793105706714</v>
      </c>
      <c r="J84" s="40">
        <f t="shared" si="33"/>
        <v>278.02068942932857</v>
      </c>
      <c r="K84" s="47">
        <f t="shared" si="34"/>
        <v>44.434671101991022</v>
      </c>
      <c r="L84" s="40">
        <f t="shared" si="35"/>
        <v>44.851421336922634</v>
      </c>
      <c r="M84" s="12">
        <f t="shared" si="36"/>
        <v>-0.43137254896482419</v>
      </c>
      <c r="N84" s="12">
        <f t="shared" si="37"/>
        <v>6.0784310905956755E-2</v>
      </c>
      <c r="O84" s="12">
        <f t="shared" si="38"/>
        <v>5.9803921568662224E-2</v>
      </c>
      <c r="P84" s="81">
        <f t="shared" si="39"/>
        <v>0.43971981702865326</v>
      </c>
      <c r="Q84" s="12">
        <f t="shared" si="40"/>
        <v>-4.2291426369100412E-3</v>
      </c>
      <c r="R84" s="12">
        <f t="shared" si="41"/>
        <v>5.9592461672506626E-4</v>
      </c>
      <c r="S84" s="12">
        <f t="shared" si="42"/>
        <v>5.8631295655551196E-4</v>
      </c>
      <c r="T84" s="12">
        <f t="shared" si="43"/>
        <v>4.3109785983201296E-3</v>
      </c>
    </row>
    <row r="85" spans="2:20" ht="15.9" customHeight="1">
      <c r="B85" s="18">
        <v>45779</v>
      </c>
      <c r="C85" s="11">
        <v>401611.91590000002</v>
      </c>
      <c r="D85" s="9">
        <f t="shared" si="29"/>
        <v>-28.799999970942736</v>
      </c>
      <c r="E85" s="11">
        <v>6666187.2089999998</v>
      </c>
      <c r="F85" s="9">
        <f t="shared" si="30"/>
        <v>7.1999998763203621</v>
      </c>
      <c r="G85" s="12">
        <v>72.376800000000003</v>
      </c>
      <c r="H85" s="9">
        <f t="shared" si="31"/>
        <v>20.600000000001728</v>
      </c>
      <c r="I85" s="47">
        <f t="shared" si="32"/>
        <v>165.96375675005086</v>
      </c>
      <c r="J85" s="40">
        <f t="shared" si="33"/>
        <v>284.03624324994917</v>
      </c>
      <c r="K85" s="47">
        <f t="shared" si="34"/>
        <v>29.686360446260753</v>
      </c>
      <c r="L85" s="40">
        <f t="shared" si="35"/>
        <v>36.133640787296621</v>
      </c>
      <c r="M85" s="12">
        <f t="shared" si="36"/>
        <v>-0.27692307664368015</v>
      </c>
      <c r="N85" s="12">
        <f t="shared" si="37"/>
        <v>6.9230768041541949E-2</v>
      </c>
      <c r="O85" s="12">
        <f t="shared" si="38"/>
        <v>0.19807692307693969</v>
      </c>
      <c r="P85" s="81">
        <f t="shared" si="39"/>
        <v>0.34743885372400596</v>
      </c>
      <c r="Q85" s="12">
        <f t="shared" si="40"/>
        <v>-2.662721890804617E-3</v>
      </c>
      <c r="R85" s="12">
        <f t="shared" si="41"/>
        <v>6.6568046193790338E-4</v>
      </c>
      <c r="S85" s="12">
        <f t="shared" si="42"/>
        <v>1.9045857988167279E-3</v>
      </c>
      <c r="T85" s="12">
        <f t="shared" si="43"/>
        <v>3.3407582088846727E-3</v>
      </c>
    </row>
    <row r="86" spans="2:20" ht="15.9" customHeight="1">
      <c r="B86" s="18">
        <v>45780</v>
      </c>
      <c r="C86" s="11">
        <v>401612.05660000001</v>
      </c>
      <c r="D86" s="9">
        <f t="shared" si="29"/>
        <v>111.90000001806766</v>
      </c>
      <c r="E86" s="11">
        <v>6666187.2019999996</v>
      </c>
      <c r="F86" s="9">
        <f t="shared" si="30"/>
        <v>0.19999966025352478</v>
      </c>
      <c r="G86" s="12">
        <v>72.355400000000003</v>
      </c>
      <c r="H86" s="9">
        <f t="shared" si="31"/>
        <v>-0.79999999999813554</v>
      </c>
      <c r="I86" s="47">
        <f t="shared" si="32"/>
        <v>0.1024050422949766</v>
      </c>
      <c r="J86" s="40">
        <f t="shared" si="33"/>
        <v>89.897594957704996</v>
      </c>
      <c r="K86" s="47">
        <f t="shared" si="34"/>
        <v>111.90017874832749</v>
      </c>
      <c r="L86" s="40">
        <f t="shared" si="35"/>
        <v>111.90303840337688</v>
      </c>
      <c r="M86" s="12">
        <f t="shared" si="36"/>
        <v>1.0657142858863586</v>
      </c>
      <c r="N86" s="12">
        <f t="shared" si="37"/>
        <v>1.9047586690811883E-3</v>
      </c>
      <c r="O86" s="12">
        <f t="shared" si="38"/>
        <v>-7.6190476190298624E-3</v>
      </c>
      <c r="P86" s="81">
        <f t="shared" si="39"/>
        <v>1.0657432228893036</v>
      </c>
      <c r="Q86" s="12">
        <f t="shared" si="40"/>
        <v>1.0149659865584368E-2</v>
      </c>
      <c r="R86" s="12">
        <f t="shared" si="41"/>
        <v>1.8140558753154174E-5</v>
      </c>
      <c r="S86" s="12">
        <f t="shared" si="42"/>
        <v>-7.2562358276474881E-5</v>
      </c>
      <c r="T86" s="12">
        <f t="shared" si="43"/>
        <v>1.0149935456088605E-2</v>
      </c>
    </row>
    <row r="87" spans="2:20" ht="15.9" customHeight="1">
      <c r="B87" s="18">
        <v>45782</v>
      </c>
      <c r="C87" s="11">
        <v>401611.92359999998</v>
      </c>
      <c r="D87" s="9">
        <f t="shared" si="29"/>
        <v>-21.100000012665987</v>
      </c>
      <c r="E87" s="11">
        <v>6666187.2050000001</v>
      </c>
      <c r="F87" s="9">
        <f t="shared" si="30"/>
        <v>3.2000001519918442</v>
      </c>
      <c r="G87" s="12">
        <v>72.339699999999993</v>
      </c>
      <c r="H87" s="9">
        <f t="shared" si="31"/>
        <v>-16.500000000007731</v>
      </c>
      <c r="I87" s="47">
        <f t="shared" si="32"/>
        <v>171.37630764672755</v>
      </c>
      <c r="J87" s="40">
        <f t="shared" si="33"/>
        <v>278.62369235327242</v>
      </c>
      <c r="K87" s="47">
        <f t="shared" si="34"/>
        <v>21.341274598937442</v>
      </c>
      <c r="L87" s="40">
        <f t="shared" si="35"/>
        <v>26.975915211675538</v>
      </c>
      <c r="M87" s="12">
        <f t="shared" si="36"/>
        <v>-0.1971962618006167</v>
      </c>
      <c r="N87" s="12">
        <f t="shared" si="37"/>
        <v>2.9906543476559293E-2</v>
      </c>
      <c r="O87" s="12">
        <f t="shared" si="38"/>
        <v>-0.15420560747670775</v>
      </c>
      <c r="P87" s="81">
        <f t="shared" si="39"/>
        <v>0.252111357118463</v>
      </c>
      <c r="Q87" s="12">
        <f t="shared" si="40"/>
        <v>-1.8429557177627729E-3</v>
      </c>
      <c r="R87" s="12">
        <f t="shared" si="41"/>
        <v>2.7950040632298407E-4</v>
      </c>
      <c r="S87" s="12">
        <f t="shared" si="42"/>
        <v>-1.4411739016514742E-3</v>
      </c>
      <c r="T87" s="12">
        <f t="shared" si="43"/>
        <v>2.356180907649187E-3</v>
      </c>
    </row>
    <row r="88" spans="2:20" ht="15.9" customHeight="1">
      <c r="B88" s="18">
        <v>45783</v>
      </c>
      <c r="C88" s="11">
        <v>401611.88189999998</v>
      </c>
      <c r="D88" s="9">
        <f t="shared" ref="D88:D118" si="44">IF(C88="","",(C88-$C$9)*1000)</f>
        <v>-62.800000014249235</v>
      </c>
      <c r="E88" s="11">
        <v>6666187.2050000001</v>
      </c>
      <c r="F88" s="9">
        <f t="shared" ref="F88:F118" si="45">IF(E88="","",(E88-$E$9)*1000)</f>
        <v>3.2000001519918442</v>
      </c>
      <c r="G88" s="12">
        <v>72.349699999999999</v>
      </c>
      <c r="H88" s="9">
        <f t="shared" ref="H88:H118" si="46">IF(G88="","",(G88-$G$9)*1000)</f>
        <v>-6.5000000000026148</v>
      </c>
      <c r="I88" s="47">
        <f t="shared" ref="I88:I118" si="47">IF(MOD(DEGREES(ATAN2(D88, F88)), 360) &gt; 180, MOD(DEGREES(ATAN2(D88, F88)), 360) - 360, MOD(DEGREES(ATAN2(D88, F88)), 360))</f>
        <v>177.08299257572187</v>
      </c>
      <c r="J88" s="40">
        <f t="shared" ref="J88:J118" si="48">MOD(DEGREES(ATAN2(F88, D88)) + 360, 360)</f>
        <v>272.9170074242781</v>
      </c>
      <c r="K88" s="47">
        <f t="shared" ref="K88:K118" si="49">SQRT(POWER(C88 - $C$9,2) + POWER(E88 - $E$9,2)) *1000</f>
        <v>62.881475831618737</v>
      </c>
      <c r="L88" s="40">
        <f t="shared" si="35"/>
        <v>63.216532669567428</v>
      </c>
      <c r="M88" s="12">
        <f t="shared" si="36"/>
        <v>-0.58148148161341884</v>
      </c>
      <c r="N88" s="12">
        <f t="shared" si="37"/>
        <v>2.9629631036961521E-2</v>
      </c>
      <c r="O88" s="12">
        <f t="shared" si="38"/>
        <v>-6.0185185185209399E-2</v>
      </c>
      <c r="P88" s="81">
        <f t="shared" si="39"/>
        <v>0.58533826545895762</v>
      </c>
      <c r="Q88" s="12">
        <f t="shared" si="40"/>
        <v>-5.384087792716841E-3</v>
      </c>
      <c r="R88" s="12">
        <f t="shared" si="41"/>
        <v>2.7434843552742147E-4</v>
      </c>
      <c r="S88" s="12">
        <f t="shared" si="42"/>
        <v>-5.5727023319638333E-4</v>
      </c>
      <c r="T88" s="12">
        <f t="shared" si="43"/>
        <v>5.4197987542496072E-3</v>
      </c>
    </row>
    <row r="89" spans="2:20" ht="15.9" customHeight="1">
      <c r="B89" s="18">
        <v>45785</v>
      </c>
      <c r="C89" s="11">
        <v>401611.89169999998</v>
      </c>
      <c r="D89" s="9">
        <f t="shared" si="44"/>
        <v>-53.0000000144355</v>
      </c>
      <c r="E89" s="11">
        <v>6666187.2070000004</v>
      </c>
      <c r="F89" s="9">
        <f t="shared" si="45"/>
        <v>5.2000004798173904</v>
      </c>
      <c r="G89" s="12">
        <v>72.392899999999997</v>
      </c>
      <c r="H89" s="9">
        <f t="shared" si="46"/>
        <v>36.69999999999618</v>
      </c>
      <c r="I89" s="47">
        <f t="shared" si="47"/>
        <v>174.39646112013003</v>
      </c>
      <c r="J89" s="40">
        <f t="shared" si="48"/>
        <v>275.60353887986997</v>
      </c>
      <c r="K89" s="47">
        <f t="shared" si="49"/>
        <v>53.254483440554225</v>
      </c>
      <c r="L89" s="40">
        <f t="shared" si="35"/>
        <v>64.675575038185656</v>
      </c>
      <c r="M89" s="12">
        <f t="shared" si="36"/>
        <v>-0.48181818194941362</v>
      </c>
      <c r="N89" s="12">
        <f t="shared" si="37"/>
        <v>4.7272731634703552E-2</v>
      </c>
      <c r="O89" s="12">
        <f t="shared" si="38"/>
        <v>0.33363636363632893</v>
      </c>
      <c r="P89" s="81">
        <f t="shared" si="39"/>
        <v>0.58795977307441505</v>
      </c>
      <c r="Q89" s="12">
        <f t="shared" si="40"/>
        <v>-4.3801652904492143E-3</v>
      </c>
      <c r="R89" s="12">
        <f t="shared" si="41"/>
        <v>4.2975210577003231E-4</v>
      </c>
      <c r="S89" s="12">
        <f t="shared" si="42"/>
        <v>3.0330578512393538E-3</v>
      </c>
      <c r="T89" s="12">
        <f t="shared" si="43"/>
        <v>5.3450888461310459E-3</v>
      </c>
    </row>
    <row r="90" spans="2:20" ht="15.9" customHeight="1">
      <c r="B90" s="18">
        <v>45786</v>
      </c>
      <c r="C90" s="11">
        <v>401611.97120000003</v>
      </c>
      <c r="D90" s="9">
        <f t="shared" si="44"/>
        <v>26.50000003632158</v>
      </c>
      <c r="E90" s="11">
        <v>6666187.2066000002</v>
      </c>
      <c r="F90" s="9">
        <f t="shared" si="45"/>
        <v>4.8000002279877663</v>
      </c>
      <c r="G90" s="12">
        <v>72.393500000000003</v>
      </c>
      <c r="H90" s="9">
        <f t="shared" si="46"/>
        <v>37.300000000001887</v>
      </c>
      <c r="I90" s="47">
        <f t="shared" si="47"/>
        <v>10.266789296209106</v>
      </c>
      <c r="J90" s="40">
        <f t="shared" si="48"/>
        <v>79.733210703790917</v>
      </c>
      <c r="K90" s="47">
        <f t="shared" si="49"/>
        <v>26.931208738445555</v>
      </c>
      <c r="L90" s="40">
        <f t="shared" si="35"/>
        <v>46.006303960586393</v>
      </c>
      <c r="M90" s="12">
        <f t="shared" si="36"/>
        <v>0.23873873906596019</v>
      </c>
      <c r="N90" s="12">
        <f t="shared" si="37"/>
        <v>4.324324529718708E-2</v>
      </c>
      <c r="O90" s="12">
        <f t="shared" si="38"/>
        <v>0.33603603603605303</v>
      </c>
      <c r="P90" s="81">
        <f t="shared" si="39"/>
        <v>0.41447120685212968</v>
      </c>
      <c r="Q90" s="12">
        <f t="shared" si="40"/>
        <v>2.1507994510446865E-3</v>
      </c>
      <c r="R90" s="12">
        <f t="shared" si="41"/>
        <v>3.8957878646114487E-4</v>
      </c>
      <c r="S90" s="12">
        <f t="shared" si="42"/>
        <v>3.0273516760004776E-3</v>
      </c>
      <c r="T90" s="12">
        <f t="shared" si="43"/>
        <v>3.7339748365056726E-3</v>
      </c>
    </row>
    <row r="91" spans="2:20" ht="15.9" customHeight="1">
      <c r="B91" s="18">
        <v>45787</v>
      </c>
      <c r="C91" s="11">
        <v>401611.90639999998</v>
      </c>
      <c r="D91" s="9">
        <f t="shared" si="44"/>
        <v>-38.300000014714897</v>
      </c>
      <c r="E91" s="11">
        <v>6666187.2077000001</v>
      </c>
      <c r="F91" s="9">
        <f t="shared" si="45"/>
        <v>5.9000002220273018</v>
      </c>
      <c r="G91" s="12">
        <v>72.371499999999997</v>
      </c>
      <c r="H91" s="9">
        <f t="shared" si="46"/>
        <v>15.299999999996317</v>
      </c>
      <c r="I91" s="47">
        <f t="shared" si="47"/>
        <v>171.24259633748326</v>
      </c>
      <c r="J91" s="40">
        <f t="shared" si="48"/>
        <v>278.75740366251671</v>
      </c>
      <c r="K91" s="47">
        <f t="shared" si="49"/>
        <v>38.751774201281201</v>
      </c>
      <c r="L91" s="40">
        <f t="shared" si="35"/>
        <v>41.662813200106527</v>
      </c>
      <c r="M91" s="12">
        <f t="shared" si="36"/>
        <v>-0.34196428584566874</v>
      </c>
      <c r="N91" s="12">
        <f t="shared" si="37"/>
        <v>5.2678573410958052E-2</v>
      </c>
      <c r="O91" s="12">
        <f t="shared" si="38"/>
        <v>0.13660714285710998</v>
      </c>
      <c r="P91" s="81">
        <f t="shared" si="39"/>
        <v>0.3719894035723797</v>
      </c>
      <c r="Q91" s="12">
        <f t="shared" si="40"/>
        <v>-3.0532525521934709E-3</v>
      </c>
      <c r="R91" s="12">
        <f t="shared" si="41"/>
        <v>4.7034440545498261E-4</v>
      </c>
      <c r="S91" s="12">
        <f t="shared" si="42"/>
        <v>1.2197066326527677E-3</v>
      </c>
      <c r="T91" s="12">
        <f t="shared" si="43"/>
        <v>3.321333960467676E-3</v>
      </c>
    </row>
    <row r="92" spans="2:20" ht="15.9" customHeight="1">
      <c r="B92" s="18">
        <v>45787</v>
      </c>
      <c r="C92" s="11">
        <v>401611.9325</v>
      </c>
      <c r="D92" s="9">
        <f t="shared" si="44"/>
        <v>-12.199999997392297</v>
      </c>
      <c r="E92" s="11">
        <v>6666187.2074999996</v>
      </c>
      <c r="F92" s="9">
        <f t="shared" si="45"/>
        <v>5.6999996304512024</v>
      </c>
      <c r="G92" s="12">
        <v>72.378</v>
      </c>
      <c r="H92" s="9">
        <f t="shared" si="46"/>
        <v>21.799999999998931</v>
      </c>
      <c r="I92" s="47">
        <f t="shared" si="47"/>
        <v>154.95740324205903</v>
      </c>
      <c r="J92" s="40">
        <f t="shared" si="48"/>
        <v>295.04259675794094</v>
      </c>
      <c r="K92" s="47">
        <f t="shared" si="49"/>
        <v>13.46588265668151</v>
      </c>
      <c r="L92" s="40">
        <f t="shared" si="35"/>
        <v>25.623621830714509</v>
      </c>
      <c r="M92" s="12">
        <f t="shared" si="36"/>
        <v>-0.10892857140528836</v>
      </c>
      <c r="N92" s="12">
        <f t="shared" si="37"/>
        <v>5.0892853843314309E-2</v>
      </c>
      <c r="O92" s="12">
        <f t="shared" si="38"/>
        <v>0.1946428571428476</v>
      </c>
      <c r="P92" s="81">
        <f t="shared" si="39"/>
        <v>0.22878233777423668</v>
      </c>
      <c r="Q92" s="12">
        <f t="shared" si="40"/>
        <v>-9.7257653040436036E-4</v>
      </c>
      <c r="R92" s="12">
        <f t="shared" si="41"/>
        <v>4.5440048074387774E-4</v>
      </c>
      <c r="S92" s="12">
        <f t="shared" si="42"/>
        <v>1.7378826530611393E-3</v>
      </c>
      <c r="T92" s="12">
        <f t="shared" si="43"/>
        <v>2.0426994444128275E-3</v>
      </c>
    </row>
    <row r="93" spans="2:20" ht="15.9" customHeight="1">
      <c r="B93" s="18">
        <v>45788</v>
      </c>
      <c r="C93" s="12">
        <v>401611.9</v>
      </c>
      <c r="D93" s="9">
        <f t="shared" si="44"/>
        <v>-44.69999996945262</v>
      </c>
      <c r="E93" s="11">
        <v>6666187.2128999997</v>
      </c>
      <c r="F93" s="9">
        <f t="shared" si="45"/>
        <v>11.099999770522118</v>
      </c>
      <c r="G93" s="12">
        <v>72.390900000000002</v>
      </c>
      <c r="H93" s="9">
        <f t="shared" si="46"/>
        <v>34.700000000000841</v>
      </c>
      <c r="I93" s="47">
        <f t="shared" si="47"/>
        <v>166.05427138425128</v>
      </c>
      <c r="J93" s="40">
        <f t="shared" si="48"/>
        <v>283.94572861574875</v>
      </c>
      <c r="K93" s="47">
        <f t="shared" si="49"/>
        <v>46.057572582308929</v>
      </c>
      <c r="L93" s="40">
        <f t="shared" si="35"/>
        <v>57.666194535227604</v>
      </c>
      <c r="M93" s="12">
        <f t="shared" si="36"/>
        <v>-0.39557522096860726</v>
      </c>
      <c r="N93" s="12">
        <f t="shared" si="37"/>
        <v>9.82300864647975E-2</v>
      </c>
      <c r="O93" s="12">
        <f t="shared" si="38"/>
        <v>0.30707964601770654</v>
      </c>
      <c r="P93" s="81">
        <f t="shared" si="39"/>
        <v>0.51032030562148323</v>
      </c>
      <c r="Q93" s="12">
        <f t="shared" si="40"/>
        <v>-3.5006656722885599E-3</v>
      </c>
      <c r="R93" s="12">
        <f t="shared" si="41"/>
        <v>8.6929280057342919E-4</v>
      </c>
      <c r="S93" s="12">
        <f t="shared" si="42"/>
        <v>2.7175189913071374E-3</v>
      </c>
      <c r="T93" s="12">
        <f t="shared" si="43"/>
        <v>4.5161088993051612E-3</v>
      </c>
    </row>
    <row r="94" spans="2:20" ht="15.9" customHeight="1">
      <c r="B94" s="18">
        <v>45788</v>
      </c>
      <c r="C94" s="11">
        <v>401611.96019999997</v>
      </c>
      <c r="D94" s="9">
        <f t="shared" si="44"/>
        <v>15.499999979510903</v>
      </c>
      <c r="E94" s="11">
        <v>6666187.2084999997</v>
      </c>
      <c r="F94" s="9">
        <f t="shared" si="45"/>
        <v>6.6999997943639755</v>
      </c>
      <c r="G94" s="12">
        <v>72.357900000000001</v>
      </c>
      <c r="H94" s="9">
        <f t="shared" si="46"/>
        <v>1.6999999999995907</v>
      </c>
      <c r="I94" s="47">
        <f t="shared" si="47"/>
        <v>23.376803259214697</v>
      </c>
      <c r="J94" s="40">
        <f t="shared" si="48"/>
        <v>66.623196740785318</v>
      </c>
      <c r="K94" s="47">
        <f t="shared" si="49"/>
        <v>16.886088848792525</v>
      </c>
      <c r="L94" s="40">
        <f t="shared" si="35"/>
        <v>16.971446509043179</v>
      </c>
      <c r="M94" s="12">
        <f t="shared" si="36"/>
        <v>0.13716814141160091</v>
      </c>
      <c r="N94" s="12">
        <f t="shared" si="37"/>
        <v>5.929203357844226E-2</v>
      </c>
      <c r="O94" s="12">
        <f t="shared" si="38"/>
        <v>1.5044247787606997E-2</v>
      </c>
      <c r="P94" s="81">
        <f t="shared" si="39"/>
        <v>0.15018979211542638</v>
      </c>
      <c r="Q94" s="12">
        <f t="shared" si="40"/>
        <v>1.2138773576247869E-3</v>
      </c>
      <c r="R94" s="12">
        <f t="shared" si="41"/>
        <v>5.2470826175612625E-4</v>
      </c>
      <c r="S94" s="12">
        <f t="shared" si="42"/>
        <v>1.3313493617351325E-4</v>
      </c>
      <c r="T94" s="12">
        <f t="shared" si="43"/>
        <v>1.3291132045612955E-3</v>
      </c>
    </row>
    <row r="95" spans="2:20" ht="15.9" customHeight="1">
      <c r="B95" s="18">
        <v>45789</v>
      </c>
      <c r="C95" s="11">
        <v>401611.94699999999</v>
      </c>
      <c r="D95" s="9">
        <f t="shared" si="44"/>
        <v>2.2999999928288162</v>
      </c>
      <c r="E95" s="11">
        <v>6666187.21</v>
      </c>
      <c r="F95" s="9">
        <f t="shared" si="45"/>
        <v>8.2000000402331352</v>
      </c>
      <c r="G95" s="12">
        <v>72.346599999999995</v>
      </c>
      <c r="H95" s="9">
        <f t="shared" si="46"/>
        <v>-9.6000000000060481</v>
      </c>
      <c r="I95" s="47">
        <f t="shared" si="47"/>
        <v>74.331839697799964</v>
      </c>
      <c r="J95" s="40">
        <f t="shared" si="48"/>
        <v>15.668160302200022</v>
      </c>
      <c r="K95" s="47">
        <f t="shared" si="49"/>
        <v>8.5164546982201443</v>
      </c>
      <c r="L95" s="40">
        <f t="shared" si="35"/>
        <v>12.833160196418968</v>
      </c>
      <c r="M95" s="12">
        <f t="shared" si="36"/>
        <v>2.0175438533586106E-2</v>
      </c>
      <c r="N95" s="12">
        <f t="shared" si="37"/>
        <v>7.1929824914325743E-2</v>
      </c>
      <c r="O95" s="12">
        <f t="shared" si="38"/>
        <v>-8.4210526315842527E-2</v>
      </c>
      <c r="P95" s="81">
        <f t="shared" si="39"/>
        <v>0.11257158067034183</v>
      </c>
      <c r="Q95" s="12">
        <f t="shared" si="40"/>
        <v>1.7697753099636936E-4</v>
      </c>
      <c r="R95" s="12">
        <f t="shared" si="41"/>
        <v>6.3096337644145387E-4</v>
      </c>
      <c r="S95" s="12">
        <f t="shared" si="42"/>
        <v>-7.3868882733195201E-4</v>
      </c>
      <c r="T95" s="12">
        <f t="shared" si="43"/>
        <v>9.8747000588019157E-4</v>
      </c>
    </row>
    <row r="96" spans="2:20" ht="15.9" customHeight="1">
      <c r="B96" s="18">
        <v>45790</v>
      </c>
      <c r="C96" s="11">
        <v>401611.9633</v>
      </c>
      <c r="D96" s="9">
        <f t="shared" si="44"/>
        <v>18.600000010337681</v>
      </c>
      <c r="E96" s="11">
        <v>6666187.2070000004</v>
      </c>
      <c r="F96" s="9">
        <f t="shared" si="45"/>
        <v>5.2000004798173904</v>
      </c>
      <c r="G96" s="12">
        <v>72.367000000000004</v>
      </c>
      <c r="H96" s="9">
        <f t="shared" si="46"/>
        <v>10.800000000003251</v>
      </c>
      <c r="I96" s="47">
        <f t="shared" si="47"/>
        <v>15.619393501343811</v>
      </c>
      <c r="J96" s="40">
        <f t="shared" si="48"/>
        <v>74.380606498656221</v>
      </c>
      <c r="K96" s="47">
        <f t="shared" si="49"/>
        <v>19.313208054972712</v>
      </c>
      <c r="L96" s="40">
        <f t="shared" si="35"/>
        <v>22.127810677397189</v>
      </c>
      <c r="M96" s="12">
        <f t="shared" si="36"/>
        <v>0.16173913052467548</v>
      </c>
      <c r="N96" s="12">
        <f t="shared" si="37"/>
        <v>4.5217395476672959E-2</v>
      </c>
      <c r="O96" s="12">
        <f t="shared" si="38"/>
        <v>9.3913043478289146E-2</v>
      </c>
      <c r="P96" s="81">
        <f t="shared" si="39"/>
        <v>0.19241574502084513</v>
      </c>
      <c r="Q96" s="12">
        <f t="shared" si="40"/>
        <v>1.4064272219536998E-3</v>
      </c>
      <c r="R96" s="12">
        <f t="shared" si="41"/>
        <v>3.9319474327541705E-4</v>
      </c>
      <c r="S96" s="12">
        <f t="shared" si="42"/>
        <v>8.1663516068077523E-4</v>
      </c>
      <c r="T96" s="12">
        <f t="shared" si="43"/>
        <v>1.6731803914856098E-3</v>
      </c>
    </row>
    <row r="97" spans="2:20" ht="15.9" customHeight="1">
      <c r="B97" s="18">
        <v>45791</v>
      </c>
      <c r="C97" s="11">
        <v>401611.90580000001</v>
      </c>
      <c r="D97" s="9">
        <f t="shared" si="44"/>
        <v>-38.899999985005707</v>
      </c>
      <c r="E97" s="11">
        <v>6666187.2050000001</v>
      </c>
      <c r="F97" s="9">
        <f t="shared" si="45"/>
        <v>3.2000001519918442</v>
      </c>
      <c r="G97" s="12">
        <v>72.335099999999997</v>
      </c>
      <c r="H97" s="9">
        <f t="shared" si="46"/>
        <v>-21.100000000004115</v>
      </c>
      <c r="I97" s="47">
        <f t="shared" si="47"/>
        <v>175.29731101904002</v>
      </c>
      <c r="J97" s="40">
        <f t="shared" si="48"/>
        <v>274.70268898095998</v>
      </c>
      <c r="K97" s="47">
        <f t="shared" si="49"/>
        <v>39.031397615332608</v>
      </c>
      <c r="L97" s="40">
        <f t="shared" si="35"/>
        <v>44.369584174368427</v>
      </c>
      <c r="M97" s="12">
        <f t="shared" si="36"/>
        <v>-0.33534482745694577</v>
      </c>
      <c r="N97" s="12">
        <f t="shared" si="37"/>
        <v>2.7586208206826245E-2</v>
      </c>
      <c r="O97" s="12">
        <f t="shared" si="38"/>
        <v>-0.18189655172417341</v>
      </c>
      <c r="P97" s="81">
        <f t="shared" si="39"/>
        <v>0.38249641529627953</v>
      </c>
      <c r="Q97" s="12">
        <f t="shared" si="40"/>
        <v>-2.8909036849736705E-3</v>
      </c>
      <c r="R97" s="12">
        <f t="shared" si="41"/>
        <v>2.3781213971401936E-4</v>
      </c>
      <c r="S97" s="12">
        <f t="shared" si="42"/>
        <v>-1.5680737217601156E-3</v>
      </c>
      <c r="T97" s="12">
        <f t="shared" si="43"/>
        <v>3.2973828904851684E-3</v>
      </c>
    </row>
    <row r="98" spans="2:20" ht="15.9" customHeight="1">
      <c r="B98" s="18">
        <v>45791</v>
      </c>
      <c r="C98" s="11">
        <v>401611.93920000002</v>
      </c>
      <c r="D98" s="9">
        <f t="shared" si="44"/>
        <v>-5.4999999701976776</v>
      </c>
      <c r="E98" s="11">
        <v>6666187.2050000001</v>
      </c>
      <c r="F98" s="9">
        <f t="shared" si="45"/>
        <v>3.2000001519918442</v>
      </c>
      <c r="G98" s="12">
        <v>72.363</v>
      </c>
      <c r="H98" s="9">
        <f t="shared" si="46"/>
        <v>6.7999999999983629</v>
      </c>
      <c r="I98" s="47">
        <f t="shared" si="47"/>
        <v>149.80837572116508</v>
      </c>
      <c r="J98" s="40">
        <f t="shared" si="48"/>
        <v>300.19162427883492</v>
      </c>
      <c r="K98" s="47">
        <f t="shared" si="49"/>
        <v>6.3631753586493494</v>
      </c>
      <c r="L98" s="40">
        <f t="shared" si="35"/>
        <v>9.3128943215790869</v>
      </c>
      <c r="M98" s="12">
        <f t="shared" si="36"/>
        <v>-4.7413792846531702E-2</v>
      </c>
      <c r="N98" s="12">
        <f t="shared" si="37"/>
        <v>2.7586208206826245E-2</v>
      </c>
      <c r="O98" s="12">
        <f t="shared" si="38"/>
        <v>5.8620689655158299E-2</v>
      </c>
      <c r="P98" s="81">
        <f t="shared" si="39"/>
        <v>8.0283571737750747E-2</v>
      </c>
      <c r="Q98" s="12">
        <f t="shared" si="40"/>
        <v>-4.0873959350458362E-4</v>
      </c>
      <c r="R98" s="12">
        <f t="shared" si="41"/>
        <v>2.3781213971401936E-4</v>
      </c>
      <c r="S98" s="12">
        <f t="shared" si="42"/>
        <v>5.0535077288929565E-4</v>
      </c>
      <c r="T98" s="12">
        <f t="shared" si="43"/>
        <v>6.9209975635992028E-4</v>
      </c>
    </row>
    <row r="99" spans="2:20" ht="15.9" customHeight="1">
      <c r="B99" s="18">
        <v>45792</v>
      </c>
      <c r="C99" s="11">
        <v>401611.9241</v>
      </c>
      <c r="D99" s="9">
        <f t="shared" si="44"/>
        <v>-20.599999988917261</v>
      </c>
      <c r="E99" s="11">
        <v>6666187.2079999996</v>
      </c>
      <c r="F99" s="9">
        <f t="shared" si="45"/>
        <v>6.199999712407589</v>
      </c>
      <c r="G99" s="12">
        <v>72.367000000000004</v>
      </c>
      <c r="H99" s="9">
        <f t="shared" si="46"/>
        <v>10.800000000003251</v>
      </c>
      <c r="I99" s="47">
        <f t="shared" si="47"/>
        <v>163.24973621992322</v>
      </c>
      <c r="J99" s="40">
        <f t="shared" si="48"/>
        <v>286.75026378007681</v>
      </c>
      <c r="K99" s="47">
        <f t="shared" si="49"/>
        <v>21.512786801742941</v>
      </c>
      <c r="L99" s="40">
        <f t="shared" si="35"/>
        <v>24.071559899128175</v>
      </c>
      <c r="M99" s="12">
        <f t="shared" si="36"/>
        <v>-0.1760683759736518</v>
      </c>
      <c r="N99" s="12">
        <f t="shared" si="37"/>
        <v>5.2991450533398196E-2</v>
      </c>
      <c r="O99" s="12">
        <f t="shared" si="38"/>
        <v>9.2307692307720096E-2</v>
      </c>
      <c r="P99" s="81">
        <f t="shared" si="39"/>
        <v>0.20573982819767672</v>
      </c>
      <c r="Q99" s="12">
        <f t="shared" si="40"/>
        <v>-1.5048579143047162E-3</v>
      </c>
      <c r="R99" s="12">
        <f t="shared" si="41"/>
        <v>4.5291838062733501E-4</v>
      </c>
      <c r="S99" s="12">
        <f t="shared" si="42"/>
        <v>7.8895463510871879E-4</v>
      </c>
      <c r="T99" s="12">
        <f t="shared" si="43"/>
        <v>1.7584600700656129E-3</v>
      </c>
    </row>
    <row r="100" spans="2:20" ht="15.9" customHeight="1">
      <c r="B100" s="18">
        <v>45792</v>
      </c>
      <c r="C100" s="11">
        <v>401611.8664</v>
      </c>
      <c r="D100" s="9">
        <f t="shared" si="44"/>
        <v>-78.299999993760139</v>
      </c>
      <c r="E100" s="11">
        <v>6666187.2050000001</v>
      </c>
      <c r="F100" s="9">
        <f t="shared" si="45"/>
        <v>3.2000001519918442</v>
      </c>
      <c r="G100" s="12">
        <v>72.355800000000002</v>
      </c>
      <c r="H100" s="9">
        <f t="shared" si="46"/>
        <v>-0.39999999999906777</v>
      </c>
      <c r="I100" s="47">
        <f t="shared" si="47"/>
        <v>177.65971228161584</v>
      </c>
      <c r="J100" s="40">
        <f t="shared" si="48"/>
        <v>272.34028771838416</v>
      </c>
      <c r="K100" s="47">
        <f t="shared" si="49"/>
        <v>78.365362246311264</v>
      </c>
      <c r="L100" s="40">
        <f t="shared" si="35"/>
        <v>78.366383098849113</v>
      </c>
      <c r="M100" s="12">
        <f t="shared" si="36"/>
        <v>-0.66923076917743707</v>
      </c>
      <c r="N100" s="12">
        <f t="shared" si="37"/>
        <v>2.7350428649502941E-2</v>
      </c>
      <c r="O100" s="12">
        <f t="shared" si="38"/>
        <v>-3.4188034187954512E-3</v>
      </c>
      <c r="P100" s="81">
        <f t="shared" si="39"/>
        <v>0.66979814614400957</v>
      </c>
      <c r="Q100" s="12">
        <f t="shared" si="40"/>
        <v>-5.7199211040806584E-3</v>
      </c>
      <c r="R100" s="12">
        <f t="shared" si="41"/>
        <v>2.3376434743164906E-4</v>
      </c>
      <c r="S100" s="12">
        <f t="shared" si="42"/>
        <v>-2.9220542040986763E-5</v>
      </c>
      <c r="T100" s="12">
        <f t="shared" si="43"/>
        <v>5.7247704798633293E-3</v>
      </c>
    </row>
    <row r="101" spans="2:20" ht="15.9" customHeight="1">
      <c r="B101" s="18">
        <v>45793</v>
      </c>
      <c r="C101" s="11">
        <v>401611.88949999999</v>
      </c>
      <c r="D101" s="9">
        <f t="shared" si="44"/>
        <v>-55.200000002514571</v>
      </c>
      <c r="E101" s="11">
        <v>6666187.2070000004</v>
      </c>
      <c r="F101" s="9">
        <f t="shared" si="45"/>
        <v>5.2000004798173904</v>
      </c>
      <c r="G101" s="12">
        <v>72.373500000000007</v>
      </c>
      <c r="H101" s="9">
        <f t="shared" si="46"/>
        <v>17.300000000005866</v>
      </c>
      <c r="I101" s="47">
        <f t="shared" si="47"/>
        <v>174.61845245445795</v>
      </c>
      <c r="J101" s="40">
        <f t="shared" si="48"/>
        <v>275.38154754554205</v>
      </c>
      <c r="K101" s="47">
        <f t="shared" si="49"/>
        <v>55.444386598353759</v>
      </c>
      <c r="L101" s="40">
        <f t="shared" si="35"/>
        <v>58.080719737860619</v>
      </c>
      <c r="M101" s="12">
        <f t="shared" si="36"/>
        <v>-0.46779661019080143</v>
      </c>
      <c r="N101" s="12">
        <f t="shared" si="37"/>
        <v>4.4067800676418564E-2</v>
      </c>
      <c r="O101" s="12">
        <f t="shared" si="38"/>
        <v>0.14661016949157513</v>
      </c>
      <c r="P101" s="81">
        <f t="shared" si="39"/>
        <v>0.49220948930390357</v>
      </c>
      <c r="Q101" s="12">
        <f t="shared" si="40"/>
        <v>-3.9643780524644193E-3</v>
      </c>
      <c r="R101" s="12">
        <f t="shared" si="41"/>
        <v>3.7345593793575052E-4</v>
      </c>
      <c r="S101" s="12">
        <f t="shared" si="42"/>
        <v>1.2424590634879248E-3</v>
      </c>
      <c r="T101" s="12">
        <f t="shared" si="43"/>
        <v>4.1712668585076572E-3</v>
      </c>
    </row>
    <row r="102" spans="2:20" ht="15.9" customHeight="1">
      <c r="B102" s="18">
        <v>45793</v>
      </c>
      <c r="C102" s="11">
        <v>401611.97139999998</v>
      </c>
      <c r="D102" s="9">
        <f t="shared" si="44"/>
        <v>26.69999998761341</v>
      </c>
      <c r="E102" s="11">
        <v>6666187.2044000002</v>
      </c>
      <c r="F102" s="9">
        <f t="shared" si="45"/>
        <v>2.6000002399086952</v>
      </c>
      <c r="G102" s="12">
        <v>72.363200000000006</v>
      </c>
      <c r="H102" s="9">
        <f t="shared" si="46"/>
        <v>7.0000000000050022</v>
      </c>
      <c r="I102" s="47">
        <f t="shared" si="47"/>
        <v>5.5618289781941277</v>
      </c>
      <c r="J102" s="40">
        <f t="shared" si="48"/>
        <v>84.438171021805886</v>
      </c>
      <c r="K102" s="47">
        <f t="shared" si="49"/>
        <v>26.826293083206288</v>
      </c>
      <c r="L102" s="40">
        <f t="shared" si="35"/>
        <v>27.724537878676198</v>
      </c>
      <c r="M102" s="12">
        <f t="shared" si="36"/>
        <v>0.22627118633570686</v>
      </c>
      <c r="N102" s="12">
        <f t="shared" si="37"/>
        <v>2.2033900338209282E-2</v>
      </c>
      <c r="O102" s="12">
        <f t="shared" si="38"/>
        <v>5.9322033898347476E-2</v>
      </c>
      <c r="P102" s="81">
        <f t="shared" si="39"/>
        <v>0.23495371083623898</v>
      </c>
      <c r="Q102" s="12">
        <f t="shared" si="40"/>
        <v>1.917552426573787E-3</v>
      </c>
      <c r="R102" s="12">
        <f t="shared" si="41"/>
        <v>1.8672796896787526E-4</v>
      </c>
      <c r="S102" s="12">
        <f t="shared" si="42"/>
        <v>5.0272910083345318E-4</v>
      </c>
      <c r="T102" s="12">
        <f t="shared" si="43"/>
        <v>1.9911331426799915E-3</v>
      </c>
    </row>
    <row r="103" spans="2:20" ht="15.9" customHeight="1">
      <c r="B103" s="18">
        <v>45794</v>
      </c>
      <c r="C103" s="11">
        <v>401611.89179999998</v>
      </c>
      <c r="D103" s="9">
        <f t="shared" si="44"/>
        <v>-52.900000009685755</v>
      </c>
      <c r="E103" s="11">
        <v>6666187.2070000004</v>
      </c>
      <c r="F103" s="9">
        <f t="shared" si="45"/>
        <v>5.2000004798173904</v>
      </c>
      <c r="G103" s="12">
        <v>72.372399999999999</v>
      </c>
      <c r="H103" s="9">
        <f t="shared" si="46"/>
        <v>16.199999999997772</v>
      </c>
      <c r="I103" s="47">
        <f t="shared" si="47"/>
        <v>174.38593602453309</v>
      </c>
      <c r="J103" s="40">
        <f t="shared" si="48"/>
        <v>275.61406397546688</v>
      </c>
      <c r="K103" s="47">
        <f t="shared" si="49"/>
        <v>53.154962195592368</v>
      </c>
      <c r="L103" s="40">
        <f t="shared" si="35"/>
        <v>55.568786256447801</v>
      </c>
      <c r="M103" s="12">
        <f t="shared" si="36"/>
        <v>-0.44453781520744334</v>
      </c>
      <c r="N103" s="12">
        <f t="shared" si="37"/>
        <v>4.369748302367555E-2</v>
      </c>
      <c r="O103" s="12">
        <f t="shared" si="38"/>
        <v>0.13613445378149389</v>
      </c>
      <c r="P103" s="81">
        <f t="shared" si="39"/>
        <v>0.46696459039031768</v>
      </c>
      <c r="Q103" s="12">
        <f t="shared" si="40"/>
        <v>-3.7356118924995237E-3</v>
      </c>
      <c r="R103" s="12">
        <f t="shared" si="41"/>
        <v>3.672057396947525E-4</v>
      </c>
      <c r="S103" s="12">
        <f t="shared" si="42"/>
        <v>1.1439870065671756E-3</v>
      </c>
      <c r="T103" s="12">
        <f t="shared" si="43"/>
        <v>3.9240721881539297E-3</v>
      </c>
    </row>
    <row r="104" spans="2:20" ht="15.9" customHeight="1">
      <c r="B104" s="18">
        <v>45794</v>
      </c>
      <c r="C104" s="11">
        <v>401611.9411</v>
      </c>
      <c r="D104" s="9">
        <f t="shared" si="44"/>
        <v>-3.599999996367842</v>
      </c>
      <c r="E104" s="11">
        <v>6666187.2029999997</v>
      </c>
      <c r="F104" s="9">
        <f t="shared" si="45"/>
        <v>1.1999998241662979</v>
      </c>
      <c r="G104" s="12">
        <v>72.356300000000005</v>
      </c>
      <c r="H104" s="9">
        <f t="shared" si="46"/>
        <v>0.10000000000331966</v>
      </c>
      <c r="I104" s="47">
        <f t="shared" si="47"/>
        <v>161.565053678368</v>
      </c>
      <c r="J104" s="40">
        <f t="shared" si="48"/>
        <v>288.43494632163197</v>
      </c>
      <c r="K104" s="47">
        <f t="shared" si="49"/>
        <v>3.7947331331527923</v>
      </c>
      <c r="L104" s="40">
        <f t="shared" si="35"/>
        <v>3.7960505201917782</v>
      </c>
      <c r="M104" s="12">
        <f t="shared" si="36"/>
        <v>-3.0252100809813796E-2</v>
      </c>
      <c r="N104" s="12">
        <f t="shared" si="37"/>
        <v>1.0084032135851243E-2</v>
      </c>
      <c r="O104" s="12">
        <f t="shared" si="38"/>
        <v>8.4033613448167776E-4</v>
      </c>
      <c r="P104" s="81">
        <f t="shared" si="39"/>
        <v>3.1899584203292253E-2</v>
      </c>
      <c r="Q104" s="12">
        <f t="shared" si="40"/>
        <v>-2.542193345362504E-4</v>
      </c>
      <c r="R104" s="12">
        <f t="shared" si="41"/>
        <v>8.4739765847489433E-5</v>
      </c>
      <c r="S104" s="12">
        <f t="shared" si="42"/>
        <v>7.0616481889216618E-6</v>
      </c>
      <c r="T104" s="12">
        <f t="shared" si="43"/>
        <v>2.6806373280077522E-4</v>
      </c>
    </row>
    <row r="105" spans="2:20" ht="15.9" customHeight="1">
      <c r="B105" s="18">
        <v>45795</v>
      </c>
      <c r="C105" s="11">
        <v>401611.93369999999</v>
      </c>
      <c r="D105" s="9">
        <f t="shared" si="44"/>
        <v>-10.999999998603016</v>
      </c>
      <c r="E105" s="11">
        <v>6666187.2039999999</v>
      </c>
      <c r="F105" s="9">
        <f t="shared" si="45"/>
        <v>2.199999988079071</v>
      </c>
      <c r="G105" s="12">
        <v>72.377600000000001</v>
      </c>
      <c r="H105" s="9">
        <f t="shared" si="46"/>
        <v>21.399999999999864</v>
      </c>
      <c r="I105" s="47">
        <f t="shared" si="47"/>
        <v>168.69006758428492</v>
      </c>
      <c r="J105" s="40">
        <f t="shared" si="48"/>
        <v>281.30993241571508</v>
      </c>
      <c r="K105" s="47">
        <f t="shared" si="49"/>
        <v>11.217842926196385</v>
      </c>
      <c r="L105" s="40">
        <f t="shared" si="35"/>
        <v>24.161953561680573</v>
      </c>
      <c r="M105" s="12">
        <f t="shared" si="36"/>
        <v>-9.1666666655025139E-2</v>
      </c>
      <c r="N105" s="12">
        <f t="shared" si="37"/>
        <v>1.833333323399226E-2</v>
      </c>
      <c r="O105" s="12">
        <f t="shared" si="38"/>
        <v>0.17833333333333221</v>
      </c>
      <c r="P105" s="81">
        <f t="shared" si="39"/>
        <v>0.20134961301400478</v>
      </c>
      <c r="Q105" s="12">
        <f t="shared" si="40"/>
        <v>-7.6388888879187614E-4</v>
      </c>
      <c r="R105" s="12">
        <f t="shared" si="41"/>
        <v>1.527777769499355E-4</v>
      </c>
      <c r="S105" s="12">
        <f t="shared" si="42"/>
        <v>1.4861111111111017E-3</v>
      </c>
      <c r="T105" s="12">
        <f t="shared" si="43"/>
        <v>1.6779134417833732E-3</v>
      </c>
    </row>
    <row r="106" spans="2:20" ht="15.9" customHeight="1">
      <c r="B106" s="18">
        <v>45796</v>
      </c>
      <c r="C106" s="11">
        <v>401611.90029999998</v>
      </c>
      <c r="D106" s="9">
        <f t="shared" si="44"/>
        <v>-44.400000013411045</v>
      </c>
      <c r="E106" s="11">
        <v>6666187.2079999996</v>
      </c>
      <c r="F106" s="9">
        <f t="shared" si="45"/>
        <v>6.199999712407589</v>
      </c>
      <c r="G106" s="12">
        <v>72.351100000000002</v>
      </c>
      <c r="H106" s="9">
        <f t="shared" si="46"/>
        <v>-5.0999999999987722</v>
      </c>
      <c r="I106" s="47">
        <f t="shared" si="47"/>
        <v>172.0506411966476</v>
      </c>
      <c r="J106" s="40">
        <f t="shared" si="48"/>
        <v>277.94935880335242</v>
      </c>
      <c r="K106" s="47">
        <f t="shared" si="49"/>
        <v>44.830792962257043</v>
      </c>
      <c r="L106" s="40">
        <f t="shared" ref="L106:L118" si="50">SQRT((D106^2) + (F106^2) + (H106^2))</f>
        <v>45.119951214786823</v>
      </c>
      <c r="M106" s="12">
        <f t="shared" ref="M106:M118" si="51">(D106-$D$9)/(B106-$B$9)</f>
        <v>-0.36694214887116566</v>
      </c>
      <c r="N106" s="12">
        <f t="shared" ref="N106:N118" si="52">(F106-$F$9)/(B106-$B$9)</f>
        <v>5.1239667044690816E-2</v>
      </c>
      <c r="O106" s="12">
        <f t="shared" ref="O106:O118" si="53">(H106-$H$9)/(B106-$B$9)</f>
        <v>-4.2148760330568365E-2</v>
      </c>
      <c r="P106" s="81">
        <f t="shared" ref="P106:P118" si="54">(L106-$L$9)/(B106-$B$9)</f>
        <v>0.37289215879989113</v>
      </c>
      <c r="Q106" s="12">
        <f t="shared" ref="Q106:Q118" si="55">(M106-0)/(B106-$B$9)</f>
        <v>-3.0325797427369064E-3</v>
      </c>
      <c r="R106" s="12">
        <f t="shared" ref="R106:R118" si="56">(N106-0)/(B106-$B$9)</f>
        <v>4.2346832268339517E-4</v>
      </c>
      <c r="S106" s="12">
        <f t="shared" ref="S106:S118" si="57">(O106-0)/(B106-$B$9)</f>
        <v>-3.4833686223610221E-4</v>
      </c>
      <c r="T106" s="12">
        <f t="shared" ref="T106:T118" si="58">(P106-0)/(B106-$B$9)</f>
        <v>3.0817533785114969E-3</v>
      </c>
    </row>
    <row r="107" spans="2:20" ht="15.9" customHeight="1">
      <c r="B107" s="18">
        <v>45796</v>
      </c>
      <c r="C107" s="11">
        <v>401611.95490000001</v>
      </c>
      <c r="D107" s="9">
        <f t="shared" si="44"/>
        <v>10.200000018812716</v>
      </c>
      <c r="E107" s="11">
        <v>6666187.2060000002</v>
      </c>
      <c r="F107" s="9">
        <f t="shared" si="45"/>
        <v>4.2000003159046173</v>
      </c>
      <c r="G107" s="12">
        <v>72.371300000000005</v>
      </c>
      <c r="H107" s="9">
        <f t="shared" si="46"/>
        <v>15.100000000003888</v>
      </c>
      <c r="I107" s="47">
        <f t="shared" si="47"/>
        <v>22.380136532012799</v>
      </c>
      <c r="J107" s="40">
        <f t="shared" si="48"/>
        <v>67.619863467987216</v>
      </c>
      <c r="K107" s="47">
        <f t="shared" si="49"/>
        <v>11.030865924186473</v>
      </c>
      <c r="L107" s="40">
        <f t="shared" si="50"/>
        <v>18.700000081216462</v>
      </c>
      <c r="M107" s="12">
        <f t="shared" si="51"/>
        <v>8.4297520816634011E-2</v>
      </c>
      <c r="N107" s="12">
        <f t="shared" si="52"/>
        <v>3.4710746412434851E-2</v>
      </c>
      <c r="O107" s="12">
        <f t="shared" si="53"/>
        <v>0.1247933884297842</v>
      </c>
      <c r="P107" s="81">
        <f t="shared" si="54"/>
        <v>0.15454545521666499</v>
      </c>
      <c r="Q107" s="12">
        <f t="shared" si="55"/>
        <v>6.966737257573059E-4</v>
      </c>
      <c r="R107" s="12">
        <f t="shared" si="56"/>
        <v>2.8686567283004008E-4</v>
      </c>
      <c r="S107" s="12">
        <f t="shared" si="57"/>
        <v>1.0313503176015222E-3</v>
      </c>
      <c r="T107" s="12">
        <f t="shared" si="58"/>
        <v>1.277235167079876E-3</v>
      </c>
    </row>
    <row r="108" spans="2:20" ht="15.9" customHeight="1">
      <c r="B108" s="18">
        <v>45797</v>
      </c>
      <c r="C108" s="11">
        <v>401611.91960000002</v>
      </c>
      <c r="D108" s="9">
        <f t="shared" si="44"/>
        <v>-25.099999969825149</v>
      </c>
      <c r="E108" s="11">
        <v>6666187.2068999996</v>
      </c>
      <c r="F108" s="9">
        <f t="shared" si="45"/>
        <v>5.0999997183680534</v>
      </c>
      <c r="G108" s="12">
        <v>72.357799999999997</v>
      </c>
      <c r="H108" s="9">
        <f t="shared" si="46"/>
        <v>1.5999999999962711</v>
      </c>
      <c r="I108" s="47">
        <f t="shared" si="47"/>
        <v>168.51458390219298</v>
      </c>
      <c r="J108" s="40">
        <f t="shared" si="48"/>
        <v>281.48541609780699</v>
      </c>
      <c r="K108" s="47">
        <f t="shared" si="49"/>
        <v>25.612887295511545</v>
      </c>
      <c r="L108" s="40">
        <f t="shared" si="50"/>
        <v>25.662813478115858</v>
      </c>
      <c r="M108" s="12">
        <f t="shared" si="51"/>
        <v>-0.20573770467069794</v>
      </c>
      <c r="N108" s="12">
        <f t="shared" si="52"/>
        <v>4.1803276380066014E-2</v>
      </c>
      <c r="O108" s="12">
        <f t="shared" si="53"/>
        <v>1.311475409833009E-2</v>
      </c>
      <c r="P108" s="81">
        <f t="shared" si="54"/>
        <v>0.21035093014849063</v>
      </c>
      <c r="Q108" s="12">
        <f t="shared" si="55"/>
        <v>-1.6863746284483437E-3</v>
      </c>
      <c r="R108" s="12">
        <f t="shared" si="56"/>
        <v>3.426498063939837E-4</v>
      </c>
      <c r="S108" s="12">
        <f t="shared" si="57"/>
        <v>1.0749798441254172E-4</v>
      </c>
      <c r="T108" s="12">
        <f t="shared" si="58"/>
        <v>1.7241879520368084E-3</v>
      </c>
    </row>
    <row r="109" spans="2:20" ht="15.9" customHeight="1">
      <c r="B109" s="18">
        <v>45797</v>
      </c>
      <c r="C109" s="11">
        <v>401611.93079999997</v>
      </c>
      <c r="D109" s="9">
        <f t="shared" si="44"/>
        <v>-13.900000019930303</v>
      </c>
      <c r="E109" s="11">
        <v>6666187.2066000002</v>
      </c>
      <c r="F109" s="9">
        <f t="shared" si="45"/>
        <v>4.8000002279877663</v>
      </c>
      <c r="G109" s="12">
        <v>72.370599999999996</v>
      </c>
      <c r="H109" s="9">
        <f t="shared" si="46"/>
        <v>14.399999999994861</v>
      </c>
      <c r="I109" s="47">
        <f t="shared" si="47"/>
        <v>160.94899045438598</v>
      </c>
      <c r="J109" s="40">
        <f t="shared" si="48"/>
        <v>289.05100954561402</v>
      </c>
      <c r="K109" s="47">
        <f t="shared" si="49"/>
        <v>14.705441263108872</v>
      </c>
      <c r="L109" s="40">
        <f t="shared" si="50"/>
        <v>20.581788132778868</v>
      </c>
      <c r="M109" s="12">
        <f t="shared" si="51"/>
        <v>-0.11393442639287134</v>
      </c>
      <c r="N109" s="12">
        <f t="shared" si="52"/>
        <v>3.9344264163834151E-2</v>
      </c>
      <c r="O109" s="12">
        <f t="shared" si="53"/>
        <v>0.11803278688520379</v>
      </c>
      <c r="P109" s="81">
        <f t="shared" si="54"/>
        <v>0.16870318141622023</v>
      </c>
      <c r="Q109" s="12">
        <f t="shared" si="55"/>
        <v>-9.3388874092517485E-4</v>
      </c>
      <c r="R109" s="12">
        <f t="shared" si="56"/>
        <v>3.2249396855601765E-4</v>
      </c>
      <c r="S109" s="12">
        <f t="shared" si="57"/>
        <v>9.6748185971478511E-4</v>
      </c>
      <c r="T109" s="12">
        <f t="shared" si="58"/>
        <v>1.3828129624280346E-3</v>
      </c>
    </row>
    <row r="110" spans="2:20" ht="15.9" customHeight="1">
      <c r="B110" s="18">
        <v>45798</v>
      </c>
      <c r="C110" s="11">
        <v>401611.85590000002</v>
      </c>
      <c r="D110" s="9">
        <f t="shared" si="44"/>
        <v>-88.799999968614429</v>
      </c>
      <c r="E110" s="11">
        <v>6666187.21</v>
      </c>
      <c r="F110" s="9">
        <f t="shared" si="45"/>
        <v>8.2000000402331352</v>
      </c>
      <c r="G110" s="12">
        <v>72.397099999999995</v>
      </c>
      <c r="H110" s="9">
        <f t="shared" si="46"/>
        <v>40.899999999993497</v>
      </c>
      <c r="I110" s="47">
        <f t="shared" si="47"/>
        <v>174.72413549380462</v>
      </c>
      <c r="J110" s="40">
        <f t="shared" si="48"/>
        <v>275.27586450619538</v>
      </c>
      <c r="K110" s="47">
        <f t="shared" si="49"/>
        <v>89.177799900455867</v>
      </c>
      <c r="L110" s="40">
        <f t="shared" si="50"/>
        <v>98.109581566150894</v>
      </c>
      <c r="M110" s="12">
        <f t="shared" si="51"/>
        <v>-0.72195121925702788</v>
      </c>
      <c r="N110" s="12">
        <f t="shared" si="52"/>
        <v>6.6666666993765333E-2</v>
      </c>
      <c r="O110" s="12">
        <f t="shared" si="53"/>
        <v>0.33252032520319919</v>
      </c>
      <c r="P110" s="81">
        <f t="shared" si="54"/>
        <v>0.79763887452155202</v>
      </c>
      <c r="Q110" s="12">
        <f t="shared" si="55"/>
        <v>-5.8695221077807143E-3</v>
      </c>
      <c r="R110" s="12">
        <f t="shared" si="56"/>
        <v>5.4200542271353933E-4</v>
      </c>
      <c r="S110" s="12">
        <f t="shared" si="57"/>
        <v>2.7034172780747903E-3</v>
      </c>
      <c r="T110" s="12">
        <f t="shared" si="58"/>
        <v>6.4848688985492033E-3</v>
      </c>
    </row>
    <row r="111" spans="2:20" ht="15.9" customHeight="1">
      <c r="B111" s="18">
        <v>45798</v>
      </c>
      <c r="C111" s="11">
        <v>401611.94520000002</v>
      </c>
      <c r="D111" s="9">
        <f t="shared" si="44"/>
        <v>0.50000002374872565</v>
      </c>
      <c r="E111" s="11">
        <v>6666187.2110000001</v>
      </c>
      <c r="F111" s="9">
        <f t="shared" si="45"/>
        <v>9.2000002041459084</v>
      </c>
      <c r="G111" s="12">
        <v>72.375900000000001</v>
      </c>
      <c r="H111" s="9">
        <f t="shared" si="46"/>
        <v>19.700000000000273</v>
      </c>
      <c r="I111" s="47">
        <f t="shared" si="47"/>
        <v>86.88915926793571</v>
      </c>
      <c r="J111" s="40">
        <f t="shared" si="48"/>
        <v>3.1108407320642755</v>
      </c>
      <c r="K111" s="47">
        <f t="shared" si="49"/>
        <v>9.2135771435438407</v>
      </c>
      <c r="L111" s="40">
        <f t="shared" si="50"/>
        <v>21.748103452486248</v>
      </c>
      <c r="M111" s="12">
        <f t="shared" si="51"/>
        <v>4.0650408434855746E-3</v>
      </c>
      <c r="N111" s="12">
        <f t="shared" si="52"/>
        <v>7.4796749627202508E-2</v>
      </c>
      <c r="O111" s="12">
        <f t="shared" si="53"/>
        <v>0.16016260162601847</v>
      </c>
      <c r="P111" s="81">
        <f t="shared" si="54"/>
        <v>0.17681384920720528</v>
      </c>
      <c r="Q111" s="12">
        <f t="shared" si="55"/>
        <v>3.3049112548663208E-5</v>
      </c>
      <c r="R111" s="12">
        <f t="shared" si="56"/>
        <v>6.0810365550571148E-4</v>
      </c>
      <c r="S111" s="12">
        <f t="shared" si="57"/>
        <v>1.302134972569256E-3</v>
      </c>
      <c r="T111" s="12">
        <f t="shared" si="58"/>
        <v>1.4375109691642705E-3</v>
      </c>
    </row>
    <row r="112" spans="2:20" ht="15.9" customHeight="1">
      <c r="B112" s="18">
        <v>45799</v>
      </c>
      <c r="C112" s="11">
        <v>401611.81709999999</v>
      </c>
      <c r="D112" s="9">
        <f t="shared" si="44"/>
        <v>-127.60000000707805</v>
      </c>
      <c r="E112" s="11">
        <v>6666187.21</v>
      </c>
      <c r="F112" s="9">
        <f t="shared" si="45"/>
        <v>8.2000000402331352</v>
      </c>
      <c r="G112" s="12">
        <v>72.353800000000007</v>
      </c>
      <c r="H112" s="9">
        <f t="shared" si="46"/>
        <v>-2.3999999999944066</v>
      </c>
      <c r="I112" s="47">
        <f t="shared" si="47"/>
        <v>176.32303891476937</v>
      </c>
      <c r="J112" s="40">
        <f t="shared" si="48"/>
        <v>273.67696108523063</v>
      </c>
      <c r="K112" s="47">
        <f t="shared" si="49"/>
        <v>127.86320816586036</v>
      </c>
      <c r="L112" s="40">
        <f t="shared" si="50"/>
        <v>127.88573025348104</v>
      </c>
      <c r="M112" s="12">
        <f t="shared" si="51"/>
        <v>-1.0290322581215972</v>
      </c>
      <c r="N112" s="12">
        <f t="shared" si="52"/>
        <v>6.6129032582525282E-2</v>
      </c>
      <c r="O112" s="12">
        <f t="shared" si="53"/>
        <v>-1.935483870963231E-2</v>
      </c>
      <c r="P112" s="81">
        <f t="shared" si="54"/>
        <v>1.0313365343022665</v>
      </c>
      <c r="Q112" s="12">
        <f t="shared" si="55"/>
        <v>-8.2986472429161066E-3</v>
      </c>
      <c r="R112" s="12">
        <f t="shared" si="56"/>
        <v>5.3329864985907484E-4</v>
      </c>
      <c r="S112" s="12">
        <f t="shared" si="57"/>
        <v>-1.5608740894864766E-4</v>
      </c>
      <c r="T112" s="12">
        <f t="shared" si="58"/>
        <v>8.3172301153408585E-3</v>
      </c>
    </row>
    <row r="113" spans="2:20" ht="15.9" customHeight="1">
      <c r="B113" s="18">
        <v>45799</v>
      </c>
      <c r="C113" s="11">
        <v>401611.89270000003</v>
      </c>
      <c r="D113" s="9">
        <f t="shared" si="44"/>
        <v>-51.999999966938049</v>
      </c>
      <c r="E113" s="11">
        <v>6666187.2089999998</v>
      </c>
      <c r="F113" s="9">
        <f t="shared" si="45"/>
        <v>7.1999998763203621</v>
      </c>
      <c r="G113" s="12">
        <v>72.375</v>
      </c>
      <c r="H113" s="9">
        <f t="shared" si="46"/>
        <v>18.799999999998818</v>
      </c>
      <c r="I113" s="47">
        <f t="shared" si="47"/>
        <v>172.11686081203308</v>
      </c>
      <c r="J113" s="40">
        <f t="shared" si="48"/>
        <v>277.88313918796695</v>
      </c>
      <c r="K113" s="47">
        <f t="shared" si="49"/>
        <v>52.496095043160786</v>
      </c>
      <c r="L113" s="40">
        <f t="shared" si="50"/>
        <v>55.760918166584432</v>
      </c>
      <c r="M113" s="12">
        <f t="shared" si="51"/>
        <v>-0.41935483844304877</v>
      </c>
      <c r="N113" s="12">
        <f t="shared" si="52"/>
        <v>5.8064515131615826E-2</v>
      </c>
      <c r="O113" s="12">
        <f t="shared" si="53"/>
        <v>0.15161290322579693</v>
      </c>
      <c r="P113" s="81">
        <f t="shared" si="54"/>
        <v>0.449684823924068</v>
      </c>
      <c r="Q113" s="12">
        <f t="shared" si="55"/>
        <v>-3.3818938584116837E-3</v>
      </c>
      <c r="R113" s="12">
        <f t="shared" si="56"/>
        <v>4.6826221880335342E-4</v>
      </c>
      <c r="S113" s="12">
        <f t="shared" si="57"/>
        <v>1.2226847034338463E-3</v>
      </c>
      <c r="T113" s="12">
        <f t="shared" si="58"/>
        <v>3.6264905155166775E-3</v>
      </c>
    </row>
    <row r="114" spans="2:20" ht="15.9" customHeight="1">
      <c r="B114" s="18">
        <v>45800</v>
      </c>
      <c r="C114" s="11">
        <v>401611.84899999999</v>
      </c>
      <c r="D114" s="9">
        <f t="shared" si="44"/>
        <v>-95.700000005308539</v>
      </c>
      <c r="E114" s="11">
        <v>6666187.21</v>
      </c>
      <c r="F114" s="9">
        <f t="shared" si="45"/>
        <v>8.2000000402331352</v>
      </c>
      <c r="G114" s="12">
        <v>72.338499999999996</v>
      </c>
      <c r="H114" s="9">
        <f t="shared" si="46"/>
        <v>-17.700000000004934</v>
      </c>
      <c r="I114" s="47">
        <f t="shared" si="47"/>
        <v>175.10260562812442</v>
      </c>
      <c r="J114" s="40">
        <f t="shared" si="48"/>
        <v>274.89739437187558</v>
      </c>
      <c r="K114" s="47">
        <f t="shared" si="49"/>
        <v>96.050663723244924</v>
      </c>
      <c r="L114" s="40">
        <f t="shared" si="50"/>
        <v>97.667906712881148</v>
      </c>
      <c r="M114" s="12">
        <f t="shared" si="51"/>
        <v>-0.76560000004246831</v>
      </c>
      <c r="N114" s="12">
        <f t="shared" si="52"/>
        <v>6.5600000321865082E-2</v>
      </c>
      <c r="O114" s="12">
        <f t="shared" si="53"/>
        <v>-0.14160000000003947</v>
      </c>
      <c r="P114" s="81">
        <f t="shared" si="54"/>
        <v>0.78134325370304913</v>
      </c>
      <c r="Q114" s="12">
        <f t="shared" si="55"/>
        <v>-6.1248000003397461E-3</v>
      </c>
      <c r="R114" s="12">
        <f t="shared" si="56"/>
        <v>5.2480000257492071E-4</v>
      </c>
      <c r="S114" s="12">
        <f t="shared" si="57"/>
        <v>-1.1328000000003157E-3</v>
      </c>
      <c r="T114" s="12">
        <f t="shared" si="58"/>
        <v>6.2507460296243929E-3</v>
      </c>
    </row>
    <row r="115" spans="2:20" ht="15.9" customHeight="1">
      <c r="B115" s="18">
        <v>45800</v>
      </c>
      <c r="C115" s="11">
        <v>401611.91230000003</v>
      </c>
      <c r="D115" s="9">
        <f t="shared" si="44"/>
        <v>-32.399999967310578</v>
      </c>
      <c r="E115" s="11">
        <v>6666187.2092000004</v>
      </c>
      <c r="F115" s="9">
        <f t="shared" si="45"/>
        <v>7.4000004678964615</v>
      </c>
      <c r="G115" s="12">
        <v>72.386700000000005</v>
      </c>
      <c r="H115" s="9">
        <f t="shared" si="46"/>
        <v>30.500000000003524</v>
      </c>
      <c r="I115" s="47">
        <f t="shared" si="47"/>
        <v>167.13460135900084</v>
      </c>
      <c r="J115" s="40">
        <f t="shared" si="48"/>
        <v>282.86539864099916</v>
      </c>
      <c r="K115" s="47">
        <f t="shared" si="49"/>
        <v>33.234319683221941</v>
      </c>
      <c r="L115" s="40">
        <f t="shared" si="50"/>
        <v>45.108424986988943</v>
      </c>
      <c r="M115" s="12">
        <f t="shared" si="51"/>
        <v>-0.25919999973848462</v>
      </c>
      <c r="N115" s="12">
        <f t="shared" si="52"/>
        <v>5.9200003743171692E-2</v>
      </c>
      <c r="O115" s="12">
        <f t="shared" si="53"/>
        <v>0.24400000000002819</v>
      </c>
      <c r="P115" s="81">
        <f t="shared" si="54"/>
        <v>0.36086739989591154</v>
      </c>
      <c r="Q115" s="12">
        <f t="shared" si="55"/>
        <v>-2.0735999979078772E-3</v>
      </c>
      <c r="R115" s="12">
        <f t="shared" si="56"/>
        <v>4.7360002994537351E-4</v>
      </c>
      <c r="S115" s="12">
        <f t="shared" si="57"/>
        <v>1.9520000000002255E-3</v>
      </c>
      <c r="T115" s="12">
        <f t="shared" si="58"/>
        <v>2.8869391991672923E-3</v>
      </c>
    </row>
    <row r="116" spans="2:20" ht="15.9" customHeight="1">
      <c r="B116" s="18">
        <v>45801</v>
      </c>
      <c r="C116" s="11">
        <v>401611.90590000001</v>
      </c>
      <c r="D116" s="9">
        <f t="shared" si="44"/>
        <v>-38.799999980255961</v>
      </c>
      <c r="E116" s="11">
        <v>6666187.2079999996</v>
      </c>
      <c r="F116" s="9">
        <f t="shared" si="45"/>
        <v>6.199999712407589</v>
      </c>
      <c r="G116" s="12">
        <v>72.370400000000004</v>
      </c>
      <c r="H116" s="9">
        <f t="shared" si="46"/>
        <v>14.200000000002433</v>
      </c>
      <c r="I116" s="47">
        <f t="shared" si="47"/>
        <v>170.92124254358052</v>
      </c>
      <c r="J116" s="40">
        <f t="shared" si="48"/>
        <v>279.07875745641951</v>
      </c>
      <c r="K116" s="47">
        <f t="shared" si="49"/>
        <v>39.292238354434794</v>
      </c>
      <c r="L116" s="40">
        <f t="shared" si="50"/>
        <v>41.779420710462063</v>
      </c>
      <c r="M116" s="12">
        <f t="shared" si="51"/>
        <v>-0.30793650777980924</v>
      </c>
      <c r="N116" s="12">
        <f t="shared" si="52"/>
        <v>4.9206346923869757E-2</v>
      </c>
      <c r="O116" s="12">
        <f t="shared" si="53"/>
        <v>0.112698412698432</v>
      </c>
      <c r="P116" s="81">
        <f t="shared" si="54"/>
        <v>0.3315827040512862</v>
      </c>
      <c r="Q116" s="12">
        <f t="shared" si="55"/>
        <v>-2.4439405379349942E-3</v>
      </c>
      <c r="R116" s="12">
        <f t="shared" si="56"/>
        <v>3.9052656288785523E-4</v>
      </c>
      <c r="S116" s="12">
        <f t="shared" si="57"/>
        <v>8.9443184681295244E-4</v>
      </c>
      <c r="T116" s="12">
        <f t="shared" si="58"/>
        <v>2.6316087623117954E-3</v>
      </c>
    </row>
    <row r="117" spans="2:20" ht="15.9" customHeight="1">
      <c r="B117" s="18">
        <v>45801</v>
      </c>
      <c r="C117" s="11">
        <v>401611.96539999999</v>
      </c>
      <c r="D117" s="9">
        <f t="shared" si="44"/>
        <v>20.699999993667006</v>
      </c>
      <c r="E117" s="11">
        <v>6666187.2079999996</v>
      </c>
      <c r="F117" s="9">
        <f t="shared" si="45"/>
        <v>6.199999712407589</v>
      </c>
      <c r="G117" s="12">
        <v>72.381299999999996</v>
      </c>
      <c r="H117" s="9">
        <f t="shared" si="46"/>
        <v>25.099999999994793</v>
      </c>
      <c r="I117" s="47">
        <f t="shared" si="47"/>
        <v>16.673846444590708</v>
      </c>
      <c r="J117" s="40">
        <f t="shared" si="48"/>
        <v>73.326153555409292</v>
      </c>
      <c r="K117" s="47">
        <f t="shared" si="49"/>
        <v>21.608563028847342</v>
      </c>
      <c r="L117" s="40">
        <f t="shared" si="50"/>
        <v>33.120084483156241</v>
      </c>
      <c r="M117" s="12">
        <f t="shared" si="51"/>
        <v>0.16428571423545243</v>
      </c>
      <c r="N117" s="12">
        <f t="shared" si="52"/>
        <v>4.9206346923869757E-2</v>
      </c>
      <c r="O117" s="12">
        <f t="shared" si="53"/>
        <v>0.19920634920630789</v>
      </c>
      <c r="P117" s="81">
        <f t="shared" si="54"/>
        <v>0.26285781335838287</v>
      </c>
      <c r="Q117" s="12">
        <f t="shared" si="55"/>
        <v>1.3038548748845432E-3</v>
      </c>
      <c r="R117" s="12">
        <f t="shared" si="56"/>
        <v>3.9052656288785523E-4</v>
      </c>
      <c r="S117" s="12">
        <f t="shared" si="57"/>
        <v>1.581002771478634E-3</v>
      </c>
      <c r="T117" s="12">
        <f t="shared" si="58"/>
        <v>2.0861731218919277E-3</v>
      </c>
    </row>
    <row r="118" spans="2:20" ht="15.9" customHeight="1">
      <c r="B118" s="18">
        <v>45802</v>
      </c>
      <c r="C118" s="11">
        <v>401611.96840000001</v>
      </c>
      <c r="D118" s="9">
        <f t="shared" si="44"/>
        <v>23.700000019744039</v>
      </c>
      <c r="E118" s="11">
        <v>6666187.2070000004</v>
      </c>
      <c r="F118" s="9">
        <f t="shared" si="45"/>
        <v>5.2000004798173904</v>
      </c>
      <c r="G118" s="12">
        <v>72.363900000000001</v>
      </c>
      <c r="H118" s="9">
        <f t="shared" si="46"/>
        <v>7.6999999999998181</v>
      </c>
      <c r="I118" s="47">
        <f t="shared" si="47"/>
        <v>12.375132519446991</v>
      </c>
      <c r="J118" s="40">
        <f t="shared" si="48"/>
        <v>77.624867480553007</v>
      </c>
      <c r="K118" s="47">
        <f t="shared" si="49"/>
        <v>24.263759105422398</v>
      </c>
      <c r="L118" s="40">
        <f t="shared" si="50"/>
        <v>25.456237073180429</v>
      </c>
      <c r="M118" s="12">
        <f t="shared" si="51"/>
        <v>0.18661417338381134</v>
      </c>
      <c r="N118" s="12">
        <f t="shared" si="52"/>
        <v>4.0944885667853467E-2</v>
      </c>
      <c r="O118" s="12">
        <f t="shared" si="53"/>
        <v>6.0629921259841089E-2</v>
      </c>
      <c r="P118" s="81">
        <f t="shared" si="54"/>
        <v>0.20044281159984589</v>
      </c>
      <c r="Q118" s="12">
        <f t="shared" si="55"/>
        <v>1.4694029400300105E-3</v>
      </c>
      <c r="R118" s="12">
        <f t="shared" si="56"/>
        <v>3.224006745500273E-4</v>
      </c>
      <c r="S118" s="12">
        <f t="shared" si="57"/>
        <v>4.7740095480189836E-4</v>
      </c>
      <c r="T118" s="12">
        <f t="shared" si="58"/>
        <v>1.5782898551168969E-3</v>
      </c>
    </row>
    <row r="119" spans="2:20" ht="15.9" customHeight="1">
      <c r="B119" s="18">
        <v>45802</v>
      </c>
      <c r="C119" s="11">
        <v>401611.82709999999</v>
      </c>
      <c r="D119" s="9">
        <f t="shared" ref="D119:D182" si="59">IF(C119="","",(C119-$C$9)*1000)</f>
        <v>-117.59999999776483</v>
      </c>
      <c r="E119" s="11">
        <v>6666187.2060000002</v>
      </c>
      <c r="F119" s="9">
        <f t="shared" ref="F119:F182" si="60">IF(E119="","",(E119-$E$9)*1000)</f>
        <v>4.2000003159046173</v>
      </c>
      <c r="G119" s="12">
        <v>72.369699999999995</v>
      </c>
      <c r="H119" s="9">
        <f t="shared" ref="H119:H167" si="61">IF(G119="","",(G119-$G$9)*1000)</f>
        <v>13.499999999993406</v>
      </c>
      <c r="I119" s="47">
        <f t="shared" ref="I119:I149" si="62">IF(MOD(DEGREES(ATAN2(D119, F119)), 360) &gt; 180, MOD(DEGREES(ATAN2(D119, F119)), 360) - 360, MOD(DEGREES(ATAN2(D119, F119)), 360))</f>
        <v>177.9545913573584</v>
      </c>
      <c r="J119" s="40">
        <f t="shared" ref="J119:J149" si="63">MOD(DEGREES(ATAN2(F119, D119)) + 360, 360)</f>
        <v>272.04540864264158</v>
      </c>
      <c r="K119" s="47">
        <f t="shared" ref="K119:K149" si="64">SQRT(POWER(C119 - $C$9,2) + POWER(E119 - $E$9,2)) *1000</f>
        <v>117.67497610846533</v>
      </c>
      <c r="L119" s="40">
        <f t="shared" ref="L119:L149" si="65">SQRT((D119^2) + (F119^2) + (H119^2))</f>
        <v>118.44682352063185</v>
      </c>
      <c r="M119" s="12">
        <f t="shared" ref="M119:M149" si="66">(D119-$D$9)/(B119-$B$9)</f>
        <v>-0.92598425195090417</v>
      </c>
      <c r="N119" s="12">
        <f t="shared" ref="N119:N149" si="67">(F119-$F$9)/(B119-$B$9)</f>
        <v>3.3070868629170212E-2</v>
      </c>
      <c r="O119" s="12">
        <f t="shared" ref="O119:O149" si="68">(H119-$H$9)/(B119-$B$9)</f>
        <v>0.10629921259837327</v>
      </c>
      <c r="P119" s="81">
        <f t="shared" ref="P119:P149" si="69">(L119-$L$9)/(B119-$B$9)</f>
        <v>0.9326521537057626</v>
      </c>
      <c r="Q119" s="12">
        <f t="shared" ref="Q119:Q149" si="70">(M119-0)/(B119-$B$9)</f>
        <v>-7.2912145822905837E-3</v>
      </c>
      <c r="R119" s="12">
        <f t="shared" ref="R119:R149" si="71">(N119-0)/(B119-$B$9)</f>
        <v>2.6040054038716702E-4</v>
      </c>
      <c r="S119" s="12">
        <f t="shared" ref="S119:S149" si="72">(O119-0)/(B119-$B$9)</f>
        <v>8.3700167400293916E-4</v>
      </c>
      <c r="T119" s="12">
        <f t="shared" ref="T119:T149" si="73">(P119-0)/(B119-$B$9)</f>
        <v>7.3437177457146658E-3</v>
      </c>
    </row>
    <row r="120" spans="2:20" ht="15.9" customHeight="1">
      <c r="B120" s="18">
        <v>45803</v>
      </c>
      <c r="C120" s="11">
        <v>401611.93449999997</v>
      </c>
      <c r="D120" s="9">
        <f t="shared" si="59"/>
        <v>-10.200000018812716</v>
      </c>
      <c r="E120" s="11">
        <v>6666187.2070000004</v>
      </c>
      <c r="F120" s="9">
        <f t="shared" si="60"/>
        <v>5.2000004798173904</v>
      </c>
      <c r="G120" s="12">
        <v>72.378100000000003</v>
      </c>
      <c r="H120" s="9">
        <f t="shared" si="61"/>
        <v>21.900000000002251</v>
      </c>
      <c r="I120" s="47">
        <f t="shared" si="62"/>
        <v>152.98733255556783</v>
      </c>
      <c r="J120" s="40">
        <f t="shared" si="63"/>
        <v>297.01266744443217</v>
      </c>
      <c r="K120" s="47">
        <f t="shared" si="64"/>
        <v>11.449017659776775</v>
      </c>
      <c r="L120" s="40">
        <f t="shared" si="65"/>
        <v>24.712142872967917</v>
      </c>
      <c r="M120" s="12">
        <f t="shared" si="66"/>
        <v>-7.9687500146974344E-2</v>
      </c>
      <c r="N120" s="12">
        <f t="shared" si="67"/>
        <v>4.0625003748573363E-2</v>
      </c>
      <c r="O120" s="12">
        <f t="shared" si="68"/>
        <v>0.17109375000001759</v>
      </c>
      <c r="P120" s="81">
        <f t="shared" si="69"/>
        <v>0.19306361619506185</v>
      </c>
      <c r="Q120" s="12">
        <f t="shared" si="70"/>
        <v>-6.2255859489823706E-4</v>
      </c>
      <c r="R120" s="12">
        <f t="shared" si="71"/>
        <v>3.173828417857294E-4</v>
      </c>
      <c r="S120" s="12">
        <f t="shared" si="72"/>
        <v>1.3366699218751374E-3</v>
      </c>
      <c r="T120" s="12">
        <f t="shared" si="73"/>
        <v>1.5083095015239207E-3</v>
      </c>
    </row>
    <row r="121" spans="2:20" ht="15.9" customHeight="1">
      <c r="B121" s="18">
        <v>45803</v>
      </c>
      <c r="C121" s="11">
        <v>401611.77750000003</v>
      </c>
      <c r="D121" s="9">
        <f t="shared" si="59"/>
        <v>-167.19999996712431</v>
      </c>
      <c r="E121" s="11">
        <v>6666187.2079999996</v>
      </c>
      <c r="F121" s="9">
        <f t="shared" si="60"/>
        <v>6.199999712407589</v>
      </c>
      <c r="G121" s="12">
        <v>72.390600000000006</v>
      </c>
      <c r="H121" s="9">
        <f t="shared" si="61"/>
        <v>34.400000000005093</v>
      </c>
      <c r="I121" s="47">
        <f t="shared" si="62"/>
        <v>177.87636882634428</v>
      </c>
      <c r="J121" s="40">
        <f t="shared" si="63"/>
        <v>272.12363117365572</v>
      </c>
      <c r="K121" s="47">
        <f t="shared" si="64"/>
        <v>167.3149126212013</v>
      </c>
      <c r="L121" s="40">
        <f t="shared" si="65"/>
        <v>170.8146363326064</v>
      </c>
      <c r="M121" s="12">
        <f t="shared" si="66"/>
        <v>-1.3062499997431587</v>
      </c>
      <c r="N121" s="12">
        <f t="shared" si="67"/>
        <v>4.8437497753184289E-2</v>
      </c>
      <c r="O121" s="12">
        <f t="shared" si="68"/>
        <v>0.26875000000003979</v>
      </c>
      <c r="P121" s="81">
        <f t="shared" si="69"/>
        <v>1.3344893463484875</v>
      </c>
      <c r="Q121" s="12">
        <f t="shared" si="70"/>
        <v>-1.0205078122993427E-2</v>
      </c>
      <c r="R121" s="12">
        <f t="shared" si="71"/>
        <v>3.7841795119675226E-4</v>
      </c>
      <c r="S121" s="12">
        <f t="shared" si="72"/>
        <v>2.0996093750003109E-3</v>
      </c>
      <c r="T121" s="12">
        <f t="shared" si="73"/>
        <v>1.0425698018347558E-2</v>
      </c>
    </row>
    <row r="122" spans="2:20" ht="15.9" customHeight="1">
      <c r="B122" s="18">
        <v>45804</v>
      </c>
      <c r="C122" s="11">
        <v>401611.91830000002</v>
      </c>
      <c r="D122" s="9">
        <f t="shared" si="59"/>
        <v>-26.399999973364174</v>
      </c>
      <c r="E122" s="11">
        <v>6666187.2060000002</v>
      </c>
      <c r="F122" s="9">
        <f t="shared" si="60"/>
        <v>4.2000003159046173</v>
      </c>
      <c r="G122" s="12">
        <v>72.378</v>
      </c>
      <c r="H122" s="9">
        <f t="shared" si="61"/>
        <v>21.799999999998931</v>
      </c>
      <c r="I122" s="47">
        <f t="shared" si="62"/>
        <v>170.96051651899342</v>
      </c>
      <c r="J122" s="40">
        <f t="shared" si="63"/>
        <v>279.03948348100658</v>
      </c>
      <c r="K122" s="47">
        <f t="shared" si="64"/>
        <v>26.732003315262912</v>
      </c>
      <c r="L122" s="40">
        <f t="shared" si="65"/>
        <v>34.494057477298618</v>
      </c>
      <c r="M122" s="12">
        <f t="shared" si="66"/>
        <v>-0.20465116258421839</v>
      </c>
      <c r="N122" s="12">
        <f t="shared" si="67"/>
        <v>3.2558141983756721E-2</v>
      </c>
      <c r="O122" s="12">
        <f t="shared" si="68"/>
        <v>0.16899224806200722</v>
      </c>
      <c r="P122" s="81">
        <f t="shared" si="69"/>
        <v>0.2673957943976637</v>
      </c>
      <c r="Q122" s="12">
        <f t="shared" si="70"/>
        <v>-1.5864431208078946E-3</v>
      </c>
      <c r="R122" s="12">
        <f t="shared" si="71"/>
        <v>2.5238869754850169E-4</v>
      </c>
      <c r="S122" s="12">
        <f t="shared" si="72"/>
        <v>1.3100174268372653E-3</v>
      </c>
      <c r="T122" s="12">
        <f t="shared" si="73"/>
        <v>2.0728356154857651E-3</v>
      </c>
    </row>
    <row r="123" spans="2:20" ht="15.9" customHeight="1">
      <c r="B123" s="18">
        <v>45804</v>
      </c>
      <c r="C123" s="11">
        <v>401611.90549999999</v>
      </c>
      <c r="D123" s="9">
        <f t="shared" si="59"/>
        <v>-39.199999999254942</v>
      </c>
      <c r="E123" s="11">
        <v>6666187.2070000004</v>
      </c>
      <c r="F123" s="9">
        <f t="shared" si="60"/>
        <v>5.2000004798173904</v>
      </c>
      <c r="G123" s="12">
        <v>72.384799999999998</v>
      </c>
      <c r="H123" s="9">
        <f t="shared" si="61"/>
        <v>28.599999999997294</v>
      </c>
      <c r="I123" s="47">
        <f t="shared" si="62"/>
        <v>172.443655254232</v>
      </c>
      <c r="J123" s="40">
        <f t="shared" si="63"/>
        <v>277.556344745768</v>
      </c>
      <c r="K123" s="47">
        <f t="shared" si="64"/>
        <v>39.543393948062786</v>
      </c>
      <c r="L123" s="40">
        <f t="shared" si="65"/>
        <v>48.802049187831585</v>
      </c>
      <c r="M123" s="12">
        <f t="shared" si="66"/>
        <v>-0.3038759689864724</v>
      </c>
      <c r="N123" s="12">
        <f t="shared" si="67"/>
        <v>4.0310081238894499E-2</v>
      </c>
      <c r="O123" s="12">
        <f t="shared" si="68"/>
        <v>0.22170542635656817</v>
      </c>
      <c r="P123" s="81">
        <f t="shared" si="69"/>
        <v>0.37831045882039988</v>
      </c>
      <c r="Q123" s="12">
        <f t="shared" si="70"/>
        <v>-2.3556276665618017E-3</v>
      </c>
      <c r="R123" s="12">
        <f t="shared" si="71"/>
        <v>3.1248124991391083E-4</v>
      </c>
      <c r="S123" s="12">
        <f t="shared" si="72"/>
        <v>1.718646715942389E-3</v>
      </c>
      <c r="T123" s="12">
        <f t="shared" si="73"/>
        <v>2.9326392156620146E-3</v>
      </c>
    </row>
    <row r="124" spans="2:20" ht="15.9" customHeight="1">
      <c r="B124" s="18">
        <v>45805</v>
      </c>
      <c r="C124" s="11">
        <v>401611.96610000002</v>
      </c>
      <c r="D124" s="9">
        <f t="shared" si="59"/>
        <v>21.400000026915222</v>
      </c>
      <c r="E124" s="11">
        <v>6666187.2060000002</v>
      </c>
      <c r="F124" s="9">
        <f t="shared" si="60"/>
        <v>4.2000003159046173</v>
      </c>
      <c r="G124" s="12">
        <v>72.378299999999996</v>
      </c>
      <c r="H124" s="9">
        <f t="shared" si="61"/>
        <v>22.099999999994679</v>
      </c>
      <c r="I124" s="47">
        <f t="shared" si="62"/>
        <v>11.103834237441568</v>
      </c>
      <c r="J124" s="40">
        <f t="shared" si="63"/>
        <v>78.896165762558439</v>
      </c>
      <c r="K124" s="47">
        <f t="shared" si="64"/>
        <v>21.808255404905054</v>
      </c>
      <c r="L124" s="40">
        <f t="shared" si="65"/>
        <v>31.048510492539496</v>
      </c>
      <c r="M124" s="12">
        <f t="shared" si="66"/>
        <v>0.1646153848224248</v>
      </c>
      <c r="N124" s="12">
        <f t="shared" si="67"/>
        <v>3.2307694737727828E-2</v>
      </c>
      <c r="O124" s="12">
        <f t="shared" si="68"/>
        <v>0.16999999999995907</v>
      </c>
      <c r="P124" s="81">
        <f t="shared" si="69"/>
        <v>0.23883469609645766</v>
      </c>
      <c r="Q124" s="12">
        <f t="shared" si="70"/>
        <v>1.2662721909417292E-3</v>
      </c>
      <c r="R124" s="12">
        <f t="shared" si="71"/>
        <v>2.4852072875175253E-4</v>
      </c>
      <c r="S124" s="12">
        <f t="shared" si="72"/>
        <v>1.3076923076919928E-3</v>
      </c>
      <c r="T124" s="12">
        <f t="shared" si="73"/>
        <v>1.8371899699727511E-3</v>
      </c>
    </row>
    <row r="125" spans="2:20" ht="15.9" customHeight="1">
      <c r="B125" s="18">
        <v>45805</v>
      </c>
      <c r="C125" s="11">
        <v>401611.88770000002</v>
      </c>
      <c r="D125" s="9">
        <f t="shared" si="59"/>
        <v>-56.999999971594661</v>
      </c>
      <c r="E125" s="11">
        <v>6666187.2089999998</v>
      </c>
      <c r="F125" s="9">
        <f t="shared" si="60"/>
        <v>7.1999998763203621</v>
      </c>
      <c r="G125" s="12">
        <v>72.377200000000002</v>
      </c>
      <c r="H125" s="9">
        <f t="shared" si="61"/>
        <v>21.000000000000796</v>
      </c>
      <c r="I125" s="47">
        <f t="shared" si="62"/>
        <v>172.80076648045127</v>
      </c>
      <c r="J125" s="40">
        <f t="shared" si="63"/>
        <v>277.19923351954873</v>
      </c>
      <c r="K125" s="47">
        <f t="shared" si="64"/>
        <v>57.452937218046607</v>
      </c>
      <c r="L125" s="40">
        <f t="shared" si="65"/>
        <v>61.170581123452131</v>
      </c>
      <c r="M125" s="12">
        <f t="shared" si="66"/>
        <v>-0.43846153824303585</v>
      </c>
      <c r="N125" s="12">
        <f t="shared" si="67"/>
        <v>5.5384614433233552E-2</v>
      </c>
      <c r="O125" s="12">
        <f t="shared" si="68"/>
        <v>0.16153846153846765</v>
      </c>
      <c r="P125" s="81">
        <f t="shared" si="69"/>
        <v>0.47054293171886252</v>
      </c>
      <c r="Q125" s="12">
        <f t="shared" si="70"/>
        <v>-3.3727810634079682E-3</v>
      </c>
      <c r="R125" s="12">
        <f t="shared" si="71"/>
        <v>4.2603549564025807E-4</v>
      </c>
      <c r="S125" s="12">
        <f t="shared" si="72"/>
        <v>1.2426035502959051E-3</v>
      </c>
      <c r="T125" s="12">
        <f t="shared" si="73"/>
        <v>3.6195610132220193E-3</v>
      </c>
    </row>
    <row r="126" spans="2:20" ht="15.9" customHeight="1">
      <c r="B126" s="18">
        <v>45806</v>
      </c>
      <c r="C126" s="11">
        <v>401611.97149999999</v>
      </c>
      <c r="D126" s="9">
        <f t="shared" si="59"/>
        <v>26.799999992363155</v>
      </c>
      <c r="E126" s="11">
        <v>6666187.2130000005</v>
      </c>
      <c r="F126" s="9">
        <f t="shared" si="60"/>
        <v>11.200000531971455</v>
      </c>
      <c r="G126" s="12">
        <v>72.39</v>
      </c>
      <c r="H126" s="9">
        <f t="shared" si="61"/>
        <v>33.799999999999386</v>
      </c>
      <c r="I126" s="47">
        <f t="shared" si="62"/>
        <v>22.680560581040098</v>
      </c>
      <c r="J126" s="40">
        <f t="shared" si="63"/>
        <v>67.319439418959917</v>
      </c>
      <c r="K126" s="47">
        <f t="shared" si="64"/>
        <v>29.046170341489532</v>
      </c>
      <c r="L126" s="40">
        <f t="shared" si="65"/>
        <v>44.565906380402325</v>
      </c>
      <c r="M126" s="12">
        <f t="shared" si="66"/>
        <v>0.20458015261345919</v>
      </c>
      <c r="N126" s="12">
        <f t="shared" si="67"/>
        <v>8.5496187266957666E-2</v>
      </c>
      <c r="O126" s="12">
        <f t="shared" si="68"/>
        <v>0.25801526717556783</v>
      </c>
      <c r="P126" s="81">
        <f t="shared" si="69"/>
        <v>0.3401977586290254</v>
      </c>
      <c r="Q126" s="12">
        <f t="shared" si="70"/>
        <v>1.5616805543012151E-3</v>
      </c>
      <c r="R126" s="12">
        <f t="shared" si="71"/>
        <v>6.526426508928066E-4</v>
      </c>
      <c r="S126" s="12">
        <f t="shared" si="72"/>
        <v>1.9695821921799071E-3</v>
      </c>
      <c r="T126" s="12">
        <f t="shared" si="73"/>
        <v>2.5969294551834001E-3</v>
      </c>
    </row>
    <row r="127" spans="2:20" ht="15.9" customHeight="1">
      <c r="B127" s="18">
        <v>45806</v>
      </c>
      <c r="C127" s="11">
        <v>401611.91039999999</v>
      </c>
      <c r="D127" s="9">
        <f t="shared" si="59"/>
        <v>-34.299999999348074</v>
      </c>
      <c r="E127" s="11">
        <v>6666187.2120000003</v>
      </c>
      <c r="F127" s="9">
        <f t="shared" si="60"/>
        <v>10.200000368058681</v>
      </c>
      <c r="G127" s="12">
        <v>72.376000000000005</v>
      </c>
      <c r="H127" s="9">
        <f t="shared" si="61"/>
        <v>19.800000000003593</v>
      </c>
      <c r="I127" s="47">
        <f t="shared" si="62"/>
        <v>163.43878009862729</v>
      </c>
      <c r="J127" s="40">
        <f t="shared" si="63"/>
        <v>286.56121990137274</v>
      </c>
      <c r="K127" s="47">
        <f t="shared" si="64"/>
        <v>35.784493952879572</v>
      </c>
      <c r="L127" s="40">
        <f t="shared" si="65"/>
        <v>40.897066000678059</v>
      </c>
      <c r="M127" s="12">
        <f t="shared" si="66"/>
        <v>-0.26183206106372575</v>
      </c>
      <c r="N127" s="12">
        <f t="shared" si="67"/>
        <v>7.7862598229455585E-2</v>
      </c>
      <c r="O127" s="12">
        <f t="shared" si="68"/>
        <v>0.15114503816796634</v>
      </c>
      <c r="P127" s="81">
        <f t="shared" si="69"/>
        <v>0.31219134351662642</v>
      </c>
      <c r="Q127" s="12">
        <f t="shared" si="70"/>
        <v>-1.9987180233872193E-3</v>
      </c>
      <c r="R127" s="12">
        <f t="shared" si="71"/>
        <v>5.9437097885080596E-4</v>
      </c>
      <c r="S127" s="12">
        <f t="shared" si="72"/>
        <v>1.1537789173127202E-3</v>
      </c>
      <c r="T127" s="12">
        <f t="shared" si="73"/>
        <v>2.3831400268444765E-3</v>
      </c>
    </row>
    <row r="128" spans="2:20" ht="15.9" customHeight="1">
      <c r="B128" s="18">
        <v>45807</v>
      </c>
      <c r="C128" s="11">
        <v>401611.88530000002</v>
      </c>
      <c r="D128" s="9">
        <f t="shared" si="59"/>
        <v>-59.399999969173223</v>
      </c>
      <c r="E128" s="11">
        <v>6666187.2130000005</v>
      </c>
      <c r="F128" s="9">
        <f t="shared" si="60"/>
        <v>11.200000531971455</v>
      </c>
      <c r="G128" s="12">
        <v>72.355999999999995</v>
      </c>
      <c r="H128" s="9">
        <f t="shared" si="61"/>
        <v>-0.20000000000663931</v>
      </c>
      <c r="I128" s="47">
        <f>IF(MOD(DEGREES(ATAN2(D128, F128)), 360) &gt; 180, MOD(DEGREES(ATAN2(D128, F128)), 360) - 360, MOD(DEGREES(ATAN2(D128, F128)), 360))</f>
        <v>169.32211682476165</v>
      </c>
      <c r="J128" s="40">
        <f>MOD(DEGREES(ATAN2(F128, D128)) + 360, 360)</f>
        <v>280.67788317523832</v>
      </c>
      <c r="K128" s="47">
        <f>SQRT(POWER(C128 - $C$9,2) + POWER(E128 - $E$9,2)) *1000</f>
        <v>60.446670778910061</v>
      </c>
      <c r="L128" s="40">
        <f>SQRT((D128^2) + (F128^2) + (H128^2))</f>
        <v>60.447001648170627</v>
      </c>
      <c r="M128" s="12">
        <f>(D128-$D$9)/(B128-$B$9)</f>
        <v>-0.44999999976646382</v>
      </c>
      <c r="N128" s="12">
        <f>(F128-$F$9)/(B128-$B$9)</f>
        <v>8.4848488878571632E-2</v>
      </c>
      <c r="O128" s="12">
        <f>(H128-$H$9)/(B128-$B$9)</f>
        <v>-1.515151515201813E-3</v>
      </c>
      <c r="P128" s="81">
        <f>(L128-$L$9)/(B128-$B$9)</f>
        <v>0.45793183066795928</v>
      </c>
      <c r="Q128" s="12">
        <f>(M128-0)/(B128-$B$9)</f>
        <v>-3.4090909073216957E-3</v>
      </c>
      <c r="R128" s="12">
        <f>(N128-0)/(B128-$B$9)</f>
        <v>6.4279158241342151E-4</v>
      </c>
      <c r="S128" s="12">
        <f>(O128-0)/(B128-$B$9)</f>
        <v>-1.1478420569710704E-5</v>
      </c>
      <c r="T128" s="12">
        <f>(P128-0)/(B128-$B$9)</f>
        <v>3.469180535363328E-3</v>
      </c>
    </row>
    <row r="129" spans="2:20" ht="15.9" customHeight="1">
      <c r="B129" s="18">
        <v>45807</v>
      </c>
      <c r="C129" s="11">
        <v>401611.92989999999</v>
      </c>
      <c r="D129" s="9">
        <f t="shared" si="59"/>
        <v>-14.800000004470348</v>
      </c>
      <c r="E129" s="11">
        <v>6666187.2110000001</v>
      </c>
      <c r="F129" s="9">
        <f t="shared" si="60"/>
        <v>9.2000002041459084</v>
      </c>
      <c r="G129" s="12">
        <v>72.371300000000005</v>
      </c>
      <c r="H129" s="9">
        <f t="shared" si="61"/>
        <v>15.100000000003888</v>
      </c>
      <c r="I129" s="47">
        <f>IF(MOD(DEGREES(ATAN2(D129, F129)), 360) &gt; 180, MOD(DEGREES(ATAN2(D129, F129)), 360) - 360, MOD(DEGREES(ATAN2(D129, F129)), 360))</f>
        <v>148.13402174411127</v>
      </c>
      <c r="J129" s="40">
        <f>MOD(DEGREES(ATAN2(F129, D129)) + 360, 360)</f>
        <v>301.86597825588876</v>
      </c>
      <c r="K129" s="47">
        <f>SQRT(POWER(C129 - $C$9,2) + POWER(E129 - $E$9,2)) *1000</f>
        <v>17.426416840205768</v>
      </c>
      <c r="L129" s="40">
        <f>SQRT((D129^2) + (F129^2) + (H129^2))</f>
        <v>23.058404192153553</v>
      </c>
      <c r="M129" s="12">
        <f>(D129-$D$9)/(B129-$B$9)</f>
        <v>-0.11212121215507839</v>
      </c>
      <c r="N129" s="12">
        <f>(F129-$F$9)/(B129-$B$9)</f>
        <v>6.969697124352961E-2</v>
      </c>
      <c r="O129" s="12">
        <f>(H129-$H$9)/(B129-$B$9)</f>
        <v>0.11439393939396884</v>
      </c>
      <c r="P129" s="81">
        <f>(L129-$L$9)/(B129-$B$9)</f>
        <v>0.17468488024358753</v>
      </c>
      <c r="Q129" s="12">
        <f>(M129-0)/(B129-$B$9)</f>
        <v>-8.4940312238695754E-4</v>
      </c>
      <c r="R129" s="12">
        <f>(N129-0)/(B129-$B$9)</f>
        <v>5.2800735790552731E-4</v>
      </c>
      <c r="S129" s="12">
        <f>(O129-0)/(B129-$B$9)</f>
        <v>8.666207529846124E-4</v>
      </c>
      <c r="T129" s="12">
        <f>(P129-0)/(B129-$B$9)</f>
        <v>1.3233703048756631E-3</v>
      </c>
    </row>
    <row r="130" spans="2:20" ht="15.9" customHeight="1">
      <c r="B130" s="18">
        <v>45808</v>
      </c>
      <c r="C130" s="11">
        <v>401611.87699999998</v>
      </c>
      <c r="D130" s="9">
        <f t="shared" si="59"/>
        <v>-67.700000014156103</v>
      </c>
      <c r="E130" s="11">
        <v>6666187.2110000001</v>
      </c>
      <c r="F130" s="9">
        <f t="shared" si="60"/>
        <v>9.2000002041459084</v>
      </c>
      <c r="G130" s="12">
        <v>72.3459</v>
      </c>
      <c r="H130" s="9">
        <f t="shared" si="61"/>
        <v>-10.300000000000864</v>
      </c>
      <c r="I130" s="47">
        <f>IF(MOD(DEGREES(ATAN2(D130, F130)), 360) &gt; 180, MOD(DEGREES(ATAN2(D130, F130)), 360) - 360, MOD(DEGREES(ATAN2(D130, F130)), 360))</f>
        <v>172.2612722069498</v>
      </c>
      <c r="J130" s="40">
        <f t="shared" si="63"/>
        <v>277.7387277930502</v>
      </c>
      <c r="K130" s="47">
        <f t="shared" si="64"/>
        <v>68.322251175389567</v>
      </c>
      <c r="L130" s="40">
        <f t="shared" si="65"/>
        <v>69.094283451476926</v>
      </c>
      <c r="M130" s="12">
        <f t="shared" si="66"/>
        <v>-0.50902255649741435</v>
      </c>
      <c r="N130" s="12">
        <f t="shared" si="67"/>
        <v>6.9172933865758707E-2</v>
      </c>
      <c r="O130" s="12">
        <f t="shared" si="68"/>
        <v>-7.7443609022562893E-2</v>
      </c>
      <c r="P130" s="81">
        <f t="shared" si="69"/>
        <v>0.51950589061260843</v>
      </c>
      <c r="Q130" s="12">
        <f t="shared" si="70"/>
        <v>-3.8272372668978522E-3</v>
      </c>
      <c r="R130" s="12">
        <f t="shared" si="71"/>
        <v>5.2009724711096772E-4</v>
      </c>
      <c r="S130" s="12">
        <f t="shared" si="72"/>
        <v>-5.8228277460573605E-4</v>
      </c>
      <c r="T130" s="12">
        <f t="shared" si="73"/>
        <v>3.9060593279143492E-3</v>
      </c>
    </row>
    <row r="131" spans="2:20" ht="15.9" customHeight="1">
      <c r="B131" s="18">
        <v>45808</v>
      </c>
      <c r="C131" s="11">
        <v>401611.92440000002</v>
      </c>
      <c r="D131" s="9">
        <f t="shared" si="59"/>
        <v>-20.299999974668026</v>
      </c>
      <c r="E131" s="11">
        <v>6666187.2106999997</v>
      </c>
      <c r="F131" s="9">
        <f t="shared" si="60"/>
        <v>8.8999997824430466</v>
      </c>
      <c r="G131" s="12">
        <v>72.378600000000006</v>
      </c>
      <c r="H131" s="9">
        <f t="shared" si="61"/>
        <v>22.400000000004638</v>
      </c>
      <c r="I131" s="47">
        <f>IF(MOD(DEGREES(ATAN2(D131, F131)), 360) &gt; 180, MOD(DEGREES(ATAN2(D131, F131)), 360) - 360, MOD(DEGREES(ATAN2(D131, F131)), 360))</f>
        <v>156.32621890789451</v>
      </c>
      <c r="J131" s="40">
        <f t="shared" si="63"/>
        <v>293.67378109210546</v>
      </c>
      <c r="K131" s="47">
        <f t="shared" si="64"/>
        <v>22.165288067133442</v>
      </c>
      <c r="L131" s="40">
        <f t="shared" si="65"/>
        <v>31.51285444226238</v>
      </c>
      <c r="M131" s="12">
        <f t="shared" si="66"/>
        <v>-0.15263157875690245</v>
      </c>
      <c r="N131" s="12">
        <f t="shared" si="67"/>
        <v>6.6917291597316145E-2</v>
      </c>
      <c r="O131" s="12">
        <f t="shared" si="68"/>
        <v>0.16842105263161383</v>
      </c>
      <c r="P131" s="81">
        <f t="shared" si="69"/>
        <v>0.23693875520498031</v>
      </c>
      <c r="Q131" s="12">
        <f t="shared" si="70"/>
        <v>-1.1476058553150561E-3</v>
      </c>
      <c r="R131" s="12">
        <f t="shared" si="71"/>
        <v>5.0313753080688832E-4</v>
      </c>
      <c r="S131" s="12">
        <f t="shared" si="72"/>
        <v>1.2663237039970965E-3</v>
      </c>
      <c r="T131" s="12">
        <f t="shared" si="73"/>
        <v>1.7814944000374459E-3</v>
      </c>
    </row>
    <row r="132" spans="2:20" ht="15.9" customHeight="1">
      <c r="B132" s="18">
        <v>45809</v>
      </c>
      <c r="C132" s="11">
        <v>401611.86459999997</v>
      </c>
      <c r="D132" s="9">
        <f t="shared" si="59"/>
        <v>-80.10000002104789</v>
      </c>
      <c r="E132" s="11">
        <v>6666187.2123999996</v>
      </c>
      <c r="F132" s="9">
        <f t="shared" si="60"/>
        <v>10.599999688565731</v>
      </c>
      <c r="G132" s="12">
        <v>72.355099999999993</v>
      </c>
      <c r="H132" s="9">
        <f t="shared" si="61"/>
        <v>-1.1000000000080945</v>
      </c>
      <c r="I132" s="47">
        <f>IF(MOD(DEGREES(ATAN2(D132, F132)), 360) &gt; 180, MOD(DEGREES(ATAN2(D132, F132)), 360) - 360, MOD(DEGREES(ATAN2(D132, F132)), 360))</f>
        <v>172.46158889069326</v>
      </c>
      <c r="J132" s="40">
        <f t="shared" si="63"/>
        <v>277.53841110930671</v>
      </c>
      <c r="K132" s="47">
        <f t="shared" si="64"/>
        <v>80.798329170654668</v>
      </c>
      <c r="L132" s="40">
        <f t="shared" si="65"/>
        <v>80.80581660233058</v>
      </c>
      <c r="M132" s="12">
        <f t="shared" si="66"/>
        <v>-0.59776119418692453</v>
      </c>
      <c r="N132" s="12">
        <f t="shared" si="67"/>
        <v>7.9104475287803969E-2</v>
      </c>
      <c r="O132" s="12">
        <f t="shared" si="68"/>
        <v>-8.2089552239410033E-3</v>
      </c>
      <c r="P132" s="81">
        <f t="shared" si="69"/>
        <v>0.6030284821069446</v>
      </c>
      <c r="Q132" s="12">
        <f t="shared" si="70"/>
        <v>-4.4609044342307797E-3</v>
      </c>
      <c r="R132" s="12">
        <f t="shared" si="71"/>
        <v>5.903319051328654E-4</v>
      </c>
      <c r="S132" s="12">
        <f t="shared" si="72"/>
        <v>-6.1260859880156736E-5</v>
      </c>
      <c r="T132" s="12">
        <f t="shared" si="73"/>
        <v>4.5002125530369001E-3</v>
      </c>
    </row>
    <row r="133" spans="2:20" ht="15.9" customHeight="1">
      <c r="B133" s="18">
        <v>45809</v>
      </c>
      <c r="C133" s="11">
        <v>401611.8835</v>
      </c>
      <c r="D133" s="9">
        <f t="shared" si="59"/>
        <v>-61.199999996460974</v>
      </c>
      <c r="E133" s="11">
        <v>6666187.2105999999</v>
      </c>
      <c r="F133" s="9">
        <f t="shared" si="60"/>
        <v>8.7999999523162842</v>
      </c>
      <c r="G133" s="12">
        <v>72.365499999999997</v>
      </c>
      <c r="H133" s="9">
        <f t="shared" si="61"/>
        <v>9.2999999999960892</v>
      </c>
      <c r="I133" s="47">
        <f t="shared" si="62"/>
        <v>171.81747704544929</v>
      </c>
      <c r="J133" s="40">
        <f t="shared" si="63"/>
        <v>278.18252295455073</v>
      </c>
      <c r="K133" s="47">
        <f t="shared" si="64"/>
        <v>61.829442814306432</v>
      </c>
      <c r="L133" s="40">
        <f t="shared" si="65"/>
        <v>62.52495500780082</v>
      </c>
      <c r="M133" s="12">
        <f t="shared" si="66"/>
        <v>-0.45671641788403711</v>
      </c>
      <c r="N133" s="12">
        <f t="shared" si="67"/>
        <v>6.5671641435196146E-2</v>
      </c>
      <c r="O133" s="12">
        <f t="shared" si="68"/>
        <v>6.9402985074597676E-2</v>
      </c>
      <c r="P133" s="81">
        <f t="shared" si="69"/>
        <v>0.46660414184925986</v>
      </c>
      <c r="Q133" s="12">
        <f t="shared" si="70"/>
        <v>-3.4083314767465456E-3</v>
      </c>
      <c r="R133" s="12">
        <f t="shared" si="71"/>
        <v>4.9008687638206082E-4</v>
      </c>
      <c r="S133" s="12">
        <f t="shared" si="72"/>
        <v>5.1793272443729609E-4</v>
      </c>
      <c r="T133" s="12">
        <f t="shared" si="73"/>
        <v>3.4821204615616409E-3</v>
      </c>
    </row>
    <row r="134" spans="2:20" ht="15.9" customHeight="1">
      <c r="B134" s="18">
        <v>45810</v>
      </c>
      <c r="C134" s="11">
        <v>401611.94660000002</v>
      </c>
      <c r="D134" s="9">
        <f t="shared" si="59"/>
        <v>1.9000000320374966</v>
      </c>
      <c r="E134" s="11">
        <v>6666187.2110000001</v>
      </c>
      <c r="F134" s="9">
        <f t="shared" si="60"/>
        <v>9.2000002041459084</v>
      </c>
      <c r="G134" s="12">
        <v>72.349999999999994</v>
      </c>
      <c r="H134" s="9">
        <f t="shared" si="61"/>
        <v>-6.2000000000068667</v>
      </c>
      <c r="I134" s="47">
        <f t="shared" si="62"/>
        <v>78.331226060096611</v>
      </c>
      <c r="J134" s="40">
        <f t="shared" si="63"/>
        <v>11.668773939903417</v>
      </c>
      <c r="K134" s="47">
        <f t="shared" si="64"/>
        <v>9.3941473204345307</v>
      </c>
      <c r="L134" s="40">
        <f t="shared" si="65"/>
        <v>11.255665412498383</v>
      </c>
      <c r="M134" s="12">
        <f t="shared" si="66"/>
        <v>1.4074074311388863E-2</v>
      </c>
      <c r="N134" s="12">
        <f t="shared" si="67"/>
        <v>6.8148149660340065E-2</v>
      </c>
      <c r="O134" s="12">
        <f t="shared" si="68"/>
        <v>-4.5925925925976788E-2</v>
      </c>
      <c r="P134" s="81">
        <f t="shared" si="69"/>
        <v>8.3375299351839877E-2</v>
      </c>
      <c r="Q134" s="12">
        <f t="shared" si="70"/>
        <v>1.0425240230658417E-4</v>
      </c>
      <c r="R134" s="12">
        <f t="shared" si="71"/>
        <v>5.0480110859511156E-4</v>
      </c>
      <c r="S134" s="12">
        <f t="shared" si="72"/>
        <v>-3.4019204389612438E-4</v>
      </c>
      <c r="T134" s="12">
        <f t="shared" si="73"/>
        <v>6.1759481001362872E-4</v>
      </c>
    </row>
    <row r="135" spans="2:20" ht="15.9" customHeight="1">
      <c r="B135" s="18">
        <v>45810</v>
      </c>
      <c r="C135" s="11">
        <v>401611.8835</v>
      </c>
      <c r="D135" s="9">
        <f t="shared" si="59"/>
        <v>-61.199999996460974</v>
      </c>
      <c r="E135" s="11">
        <v>6666187.2110000001</v>
      </c>
      <c r="F135" s="9">
        <f t="shared" si="60"/>
        <v>9.2000002041459084</v>
      </c>
      <c r="G135" s="12">
        <v>72.365499999999997</v>
      </c>
      <c r="H135" s="9">
        <f t="shared" si="61"/>
        <v>9.2999999999960892</v>
      </c>
      <c r="I135" s="47">
        <f t="shared" si="62"/>
        <v>171.45092299219527</v>
      </c>
      <c r="J135" s="40">
        <f t="shared" si="63"/>
        <v>278.54907700780473</v>
      </c>
      <c r="K135" s="47">
        <f t="shared" si="64"/>
        <v>61.887640149896711</v>
      </c>
      <c r="L135" s="40">
        <f t="shared" si="65"/>
        <v>62.582505569232652</v>
      </c>
      <c r="M135" s="12">
        <f t="shared" si="66"/>
        <v>-0.45333333330711834</v>
      </c>
      <c r="N135" s="12">
        <f t="shared" si="67"/>
        <v>6.8148149660340065E-2</v>
      </c>
      <c r="O135" s="12">
        <f t="shared" si="68"/>
        <v>6.8888888888859925E-2</v>
      </c>
      <c r="P135" s="81">
        <f t="shared" si="69"/>
        <v>0.46357411532764925</v>
      </c>
      <c r="Q135" s="12">
        <f t="shared" si="70"/>
        <v>-3.3580246911638395E-3</v>
      </c>
      <c r="R135" s="12">
        <f t="shared" si="71"/>
        <v>5.0480110859511156E-4</v>
      </c>
      <c r="S135" s="12">
        <f t="shared" si="72"/>
        <v>5.1028806584340681E-4</v>
      </c>
      <c r="T135" s="12">
        <f t="shared" si="73"/>
        <v>3.4338823357603649E-3</v>
      </c>
    </row>
    <row r="136" spans="2:20" ht="15.9" customHeight="1">
      <c r="B136" s="18">
        <v>45811</v>
      </c>
      <c r="C136" s="11">
        <v>401611.86229999998</v>
      </c>
      <c r="D136" s="9">
        <f t="shared" si="59"/>
        <v>-82.400000013876706</v>
      </c>
      <c r="E136" s="11">
        <v>6666187.2110000001</v>
      </c>
      <c r="F136" s="9">
        <f t="shared" si="60"/>
        <v>9.2000002041459084</v>
      </c>
      <c r="G136" s="12">
        <v>72.377399999999994</v>
      </c>
      <c r="H136" s="9">
        <f t="shared" si="61"/>
        <v>21.199999999993224</v>
      </c>
      <c r="I136" s="47">
        <f t="shared" si="62"/>
        <v>173.62928292896757</v>
      </c>
      <c r="J136" s="40">
        <f t="shared" si="63"/>
        <v>276.37071707103246</v>
      </c>
      <c r="K136" s="47">
        <f t="shared" si="64"/>
        <v>82.912001580248727</v>
      </c>
      <c r="L136" s="40">
        <f t="shared" si="65"/>
        <v>85.579436817747748</v>
      </c>
      <c r="M136" s="12">
        <f t="shared" si="66"/>
        <v>-0.60588235304321103</v>
      </c>
      <c r="N136" s="12">
        <f t="shared" si="67"/>
        <v>6.7647060324602271E-2</v>
      </c>
      <c r="O136" s="12">
        <f t="shared" si="68"/>
        <v>0.15588235294112665</v>
      </c>
      <c r="P136" s="81">
        <f t="shared" si="69"/>
        <v>0.62926056483638049</v>
      </c>
      <c r="Q136" s="12">
        <f t="shared" si="70"/>
        <v>-4.455017301788316E-3</v>
      </c>
      <c r="R136" s="12">
        <f t="shared" si="71"/>
        <v>4.9740485532795788E-4</v>
      </c>
      <c r="S136" s="12">
        <f t="shared" si="72"/>
        <v>1.1461937716259313E-3</v>
      </c>
      <c r="T136" s="12">
        <f t="shared" si="73"/>
        <v>4.6269159179145626E-3</v>
      </c>
    </row>
    <row r="137" spans="2:20" ht="15.9" customHeight="1">
      <c r="B137" s="18">
        <v>45811</v>
      </c>
      <c r="C137" s="11">
        <v>401611.90289999999</v>
      </c>
      <c r="D137" s="9">
        <f t="shared" si="59"/>
        <v>-41.800000006332994</v>
      </c>
      <c r="E137" s="11">
        <v>6666187.2089999998</v>
      </c>
      <c r="F137" s="9">
        <f t="shared" si="60"/>
        <v>7.1999998763203621</v>
      </c>
      <c r="G137" s="12">
        <v>72.365399999999994</v>
      </c>
      <c r="H137" s="9">
        <f t="shared" si="61"/>
        <v>9.1999999999927695</v>
      </c>
      <c r="I137" s="47">
        <f t="shared" si="62"/>
        <v>170.22677367891706</v>
      </c>
      <c r="J137" s="40">
        <f t="shared" si="63"/>
        <v>279.77322632108292</v>
      </c>
      <c r="K137" s="47">
        <f t="shared" si="64"/>
        <v>42.415563166701581</v>
      </c>
      <c r="L137" s="40">
        <f t="shared" si="65"/>
        <v>43.401843264408924</v>
      </c>
      <c r="M137" s="12">
        <f t="shared" si="66"/>
        <v>-0.30735294122303669</v>
      </c>
      <c r="N137" s="12">
        <f t="shared" si="67"/>
        <v>5.2941175561179131E-2</v>
      </c>
      <c r="O137" s="12">
        <f t="shared" si="68"/>
        <v>6.7647058823476242E-2</v>
      </c>
      <c r="P137" s="81">
        <f t="shared" si="69"/>
        <v>0.31913120047359506</v>
      </c>
      <c r="Q137" s="12">
        <f t="shared" si="70"/>
        <v>-2.2599480972282111E-3</v>
      </c>
      <c r="R137" s="12">
        <f t="shared" si="71"/>
        <v>3.8927334971455244E-4</v>
      </c>
      <c r="S137" s="12">
        <f t="shared" si="72"/>
        <v>4.9740484429026651E-4</v>
      </c>
      <c r="T137" s="12">
        <f t="shared" si="73"/>
        <v>2.346552944658787E-3</v>
      </c>
    </row>
    <row r="138" spans="2:20" ht="15.9" customHeight="1">
      <c r="B138" s="18">
        <v>45812</v>
      </c>
      <c r="C138" s="11">
        <v>401611.98310000001</v>
      </c>
      <c r="D138" s="9">
        <f t="shared" si="59"/>
        <v>38.400000019464642</v>
      </c>
      <c r="E138" s="11">
        <v>6666187.2089999998</v>
      </c>
      <c r="F138" s="9">
        <f t="shared" si="60"/>
        <v>7.1999998763203621</v>
      </c>
      <c r="G138" s="12">
        <v>72.373500000000007</v>
      </c>
      <c r="H138" s="9">
        <f t="shared" si="61"/>
        <v>17.300000000005866</v>
      </c>
      <c r="I138" s="47">
        <f t="shared" si="62"/>
        <v>10.619655092622327</v>
      </c>
      <c r="J138" s="40">
        <f t="shared" si="63"/>
        <v>79.380344907377662</v>
      </c>
      <c r="K138" s="47">
        <f t="shared" si="64"/>
        <v>39.069169426977808</v>
      </c>
      <c r="L138" s="40">
        <f t="shared" si="65"/>
        <v>42.72809379921015</v>
      </c>
      <c r="M138" s="12">
        <f t="shared" si="66"/>
        <v>0.28029197094499736</v>
      </c>
      <c r="N138" s="12">
        <f t="shared" si="67"/>
        <v>5.2554743622776366E-2</v>
      </c>
      <c r="O138" s="12">
        <f t="shared" si="68"/>
        <v>0.12627737226281655</v>
      </c>
      <c r="P138" s="81">
        <f t="shared" si="69"/>
        <v>0.31188389634459962</v>
      </c>
      <c r="Q138" s="12">
        <f t="shared" si="70"/>
        <v>2.0459267952189588E-3</v>
      </c>
      <c r="R138" s="12">
        <f t="shared" si="71"/>
        <v>3.836112673195355E-4</v>
      </c>
      <c r="S138" s="12">
        <f t="shared" si="72"/>
        <v>9.2173264425413537E-4</v>
      </c>
      <c r="T138" s="12">
        <f t="shared" si="73"/>
        <v>2.2765247908364938E-3</v>
      </c>
    </row>
    <row r="139" spans="2:20" ht="15.9" customHeight="1">
      <c r="B139" s="18">
        <v>45812</v>
      </c>
      <c r="C139" s="11">
        <v>401611.94530000002</v>
      </c>
      <c r="D139" s="9">
        <f t="shared" si="59"/>
        <v>0.60000002849847078</v>
      </c>
      <c r="E139" s="11">
        <v>6666187.2050000001</v>
      </c>
      <c r="F139" s="9">
        <f t="shared" si="60"/>
        <v>3.2000001519918442</v>
      </c>
      <c r="G139" s="12">
        <v>72.352800000000002</v>
      </c>
      <c r="H139" s="9">
        <f t="shared" si="61"/>
        <v>-3.3999999999991815</v>
      </c>
      <c r="I139" s="47">
        <f t="shared" si="62"/>
        <v>79.380344723844871</v>
      </c>
      <c r="J139" s="40">
        <f t="shared" si="63"/>
        <v>10.619655276155129</v>
      </c>
      <c r="K139" s="47">
        <f t="shared" si="64"/>
        <v>3.2557642738604389</v>
      </c>
      <c r="L139" s="40">
        <f t="shared" si="65"/>
        <v>4.7074410253279249</v>
      </c>
      <c r="M139" s="12">
        <f t="shared" si="66"/>
        <v>4.379562251813655E-3</v>
      </c>
      <c r="N139" s="12">
        <f t="shared" si="67"/>
        <v>2.3357665343006161E-2</v>
      </c>
      <c r="O139" s="12">
        <f t="shared" si="68"/>
        <v>-2.4817518248169208E-2</v>
      </c>
      <c r="P139" s="81">
        <f t="shared" si="69"/>
        <v>3.4360883396554194E-2</v>
      </c>
      <c r="Q139" s="12">
        <f t="shared" si="70"/>
        <v>3.1967607677471935E-5</v>
      </c>
      <c r="R139" s="12">
        <f t="shared" si="71"/>
        <v>1.7049390761318366E-4</v>
      </c>
      <c r="S139" s="12">
        <f t="shared" si="72"/>
        <v>-1.8114976823481173E-4</v>
      </c>
      <c r="T139" s="12">
        <f t="shared" si="73"/>
        <v>2.5080936785805983E-4</v>
      </c>
    </row>
    <row r="140" spans="2:20" ht="15.9" customHeight="1">
      <c r="B140" s="18">
        <v>45813</v>
      </c>
      <c r="C140" s="11">
        <v>401611.9706</v>
      </c>
      <c r="D140" s="9">
        <f t="shared" si="59"/>
        <v>25.90000000782311</v>
      </c>
      <c r="E140" s="11">
        <v>6666187.2079999996</v>
      </c>
      <c r="F140" s="9">
        <f t="shared" si="60"/>
        <v>6.199999712407589</v>
      </c>
      <c r="G140" s="12">
        <v>72.377300000000005</v>
      </c>
      <c r="H140" s="9">
        <f t="shared" si="61"/>
        <v>21.100000000004115</v>
      </c>
      <c r="I140" s="47">
        <f t="shared" si="62"/>
        <v>13.462260630168913</v>
      </c>
      <c r="J140" s="40">
        <f t="shared" si="63"/>
        <v>76.537739369831115</v>
      </c>
      <c r="K140" s="47">
        <f t="shared" si="64"/>
        <v>26.631747911826803</v>
      </c>
      <c r="L140" s="40">
        <f t="shared" si="65"/>
        <v>33.977345347146603</v>
      </c>
      <c r="M140" s="12">
        <f t="shared" si="66"/>
        <v>0.18768115947697905</v>
      </c>
      <c r="N140" s="12">
        <f t="shared" si="67"/>
        <v>4.4927534147881081E-2</v>
      </c>
      <c r="O140" s="12">
        <f t="shared" si="68"/>
        <v>0.15289855072466751</v>
      </c>
      <c r="P140" s="81">
        <f t="shared" si="69"/>
        <v>0.24621264744309132</v>
      </c>
      <c r="Q140" s="12">
        <f t="shared" si="70"/>
        <v>1.3600084020070945E-3</v>
      </c>
      <c r="R140" s="12">
        <f t="shared" si="71"/>
        <v>3.2556184165131216E-4</v>
      </c>
      <c r="S140" s="12">
        <f t="shared" si="72"/>
        <v>1.1079605124975907E-3</v>
      </c>
      <c r="T140" s="12">
        <f t="shared" si="73"/>
        <v>1.7841496191528356E-3</v>
      </c>
    </row>
    <row r="141" spans="2:20" ht="15.9" customHeight="1">
      <c r="B141" s="18">
        <v>45813</v>
      </c>
      <c r="C141" s="11">
        <v>401611.91970000003</v>
      </c>
      <c r="D141" s="9">
        <f t="shared" si="59"/>
        <v>-24.999999965075403</v>
      </c>
      <c r="E141" s="11">
        <v>6666187.2079999996</v>
      </c>
      <c r="F141" s="9">
        <f t="shared" si="60"/>
        <v>6.199999712407589</v>
      </c>
      <c r="G141" s="12">
        <v>72.377399999999994</v>
      </c>
      <c r="H141" s="9">
        <f t="shared" si="61"/>
        <v>21.199999999993224</v>
      </c>
      <c r="I141" s="47">
        <f t="shared" si="62"/>
        <v>166.07165866307014</v>
      </c>
      <c r="J141" s="40">
        <f t="shared" si="63"/>
        <v>283.92834133692986</v>
      </c>
      <c r="K141" s="47">
        <f t="shared" si="64"/>
        <v>25.757328950953443</v>
      </c>
      <c r="L141" s="40">
        <f t="shared" si="65"/>
        <v>33.359856035171035</v>
      </c>
      <c r="M141" s="12">
        <f t="shared" si="66"/>
        <v>-0.18115942003677829</v>
      </c>
      <c r="N141" s="12">
        <f t="shared" si="67"/>
        <v>4.4927534147881081E-2</v>
      </c>
      <c r="O141" s="12">
        <f t="shared" si="68"/>
        <v>0.15362318840574801</v>
      </c>
      <c r="P141" s="81">
        <f t="shared" si="69"/>
        <v>0.24173808721138432</v>
      </c>
      <c r="Q141" s="12">
        <f t="shared" si="70"/>
        <v>-1.3127494205563645E-3</v>
      </c>
      <c r="R141" s="12">
        <f t="shared" si="71"/>
        <v>3.2556184165131216E-4</v>
      </c>
      <c r="S141" s="12">
        <f t="shared" si="72"/>
        <v>1.1132115101865799E-3</v>
      </c>
      <c r="T141" s="12">
        <f t="shared" si="73"/>
        <v>1.7517252696477123E-3</v>
      </c>
    </row>
    <row r="142" spans="2:20" ht="15.9" customHeight="1">
      <c r="B142" s="18">
        <v>45814</v>
      </c>
      <c r="C142" s="11">
        <v>401611.97879999998</v>
      </c>
      <c r="D142" s="9">
        <f t="shared" si="59"/>
        <v>34.099999989848584</v>
      </c>
      <c r="E142" s="11">
        <v>6666187.2120000003</v>
      </c>
      <c r="F142" s="9">
        <f t="shared" si="60"/>
        <v>10.200000368058681</v>
      </c>
      <c r="G142" s="12">
        <v>72.3797</v>
      </c>
      <c r="H142" s="9">
        <f t="shared" si="61"/>
        <v>23.499999999998522</v>
      </c>
      <c r="I142" s="47">
        <f t="shared" si="62"/>
        <v>16.652988804913008</v>
      </c>
      <c r="J142" s="40">
        <f t="shared" si="63"/>
        <v>73.34701119508702</v>
      </c>
      <c r="K142" s="47">
        <f t="shared" si="64"/>
        <v>35.592836453647109</v>
      </c>
      <c r="L142" s="40">
        <f t="shared" si="65"/>
        <v>42.650908628257866</v>
      </c>
      <c r="M142" s="12">
        <f t="shared" si="66"/>
        <v>0.24532374093416248</v>
      </c>
      <c r="N142" s="12">
        <f t="shared" si="67"/>
        <v>7.3381297611932961E-2</v>
      </c>
      <c r="O142" s="12">
        <f t="shared" si="68"/>
        <v>0.16906474820142822</v>
      </c>
      <c r="P142" s="81">
        <f t="shared" si="69"/>
        <v>0.30684106926804222</v>
      </c>
      <c r="Q142" s="12">
        <f t="shared" si="70"/>
        <v>1.7649189995263487E-3</v>
      </c>
      <c r="R142" s="12">
        <f t="shared" si="71"/>
        <v>5.2792300440239535E-4</v>
      </c>
      <c r="S142" s="12">
        <f t="shared" si="72"/>
        <v>1.2162931525282607E-3</v>
      </c>
      <c r="T142" s="12">
        <f t="shared" si="73"/>
        <v>2.2074897069643325E-3</v>
      </c>
    </row>
    <row r="143" spans="2:20" ht="15.9" customHeight="1">
      <c r="B143" s="18">
        <v>45815</v>
      </c>
      <c r="C143" s="11">
        <v>401611.91149999999</v>
      </c>
      <c r="D143" s="9">
        <f t="shared" si="59"/>
        <v>-33.200000005308539</v>
      </c>
      <c r="E143" s="11">
        <v>6666187.2070000004</v>
      </c>
      <c r="F143" s="9">
        <f t="shared" si="60"/>
        <v>5.2000004798173904</v>
      </c>
      <c r="G143" s="12">
        <v>72.338899999999995</v>
      </c>
      <c r="H143" s="9">
        <f t="shared" si="61"/>
        <v>-17.300000000005866</v>
      </c>
      <c r="I143" s="47">
        <f t="shared" si="62"/>
        <v>171.09828316027838</v>
      </c>
      <c r="J143" s="40">
        <f t="shared" si="63"/>
        <v>278.90171683972164</v>
      </c>
      <c r="K143" s="47">
        <f t="shared" si="64"/>
        <v>33.604761646864688</v>
      </c>
      <c r="L143" s="40">
        <f t="shared" si="65"/>
        <v>37.796428473372863</v>
      </c>
      <c r="M143" s="12">
        <f t="shared" si="66"/>
        <v>-0.23714285718077527</v>
      </c>
      <c r="N143" s="12">
        <f t="shared" si="67"/>
        <v>3.7142860570124218E-2</v>
      </c>
      <c r="O143" s="12">
        <f t="shared" si="68"/>
        <v>-0.12357142857147048</v>
      </c>
      <c r="P143" s="81">
        <f t="shared" si="69"/>
        <v>0.26997448909552046</v>
      </c>
      <c r="Q143" s="12">
        <f t="shared" si="70"/>
        <v>-1.6938775512912519E-3</v>
      </c>
      <c r="R143" s="12">
        <f t="shared" si="71"/>
        <v>2.6530614692945871E-4</v>
      </c>
      <c r="S143" s="12">
        <f t="shared" si="72"/>
        <v>-8.8265306122478919E-4</v>
      </c>
      <c r="T143" s="12">
        <f t="shared" si="73"/>
        <v>1.9283892078251462E-3</v>
      </c>
    </row>
    <row r="144" spans="2:20" ht="15.9" customHeight="1">
      <c r="B144" s="18">
        <v>45815</v>
      </c>
      <c r="C144" s="11">
        <v>401611.89679999999</v>
      </c>
      <c r="D144" s="9">
        <f t="shared" si="59"/>
        <v>-47.900000005029142</v>
      </c>
      <c r="E144" s="11">
        <v>6666187.2070000004</v>
      </c>
      <c r="F144" s="9">
        <f t="shared" si="60"/>
        <v>5.2000004798173904</v>
      </c>
      <c r="G144" s="12">
        <v>72.351799999999997</v>
      </c>
      <c r="H144" s="9">
        <f t="shared" si="61"/>
        <v>-4.4000000000039563</v>
      </c>
      <c r="I144" s="47">
        <f t="shared" si="62"/>
        <v>173.80426155850424</v>
      </c>
      <c r="J144" s="40">
        <f t="shared" si="63"/>
        <v>276.19573844149579</v>
      </c>
      <c r="K144" s="47">
        <f t="shared" si="64"/>
        <v>48.181428014037657</v>
      </c>
      <c r="L144" s="40">
        <f t="shared" si="65"/>
        <v>48.381918166520926</v>
      </c>
      <c r="M144" s="12">
        <f t="shared" si="66"/>
        <v>-0.34214285717877957</v>
      </c>
      <c r="N144" s="12">
        <f t="shared" si="67"/>
        <v>3.7142860570124218E-2</v>
      </c>
      <c r="O144" s="12">
        <f t="shared" si="68"/>
        <v>-3.1428571428599686E-2</v>
      </c>
      <c r="P144" s="81">
        <f t="shared" si="69"/>
        <v>0.34558512976086375</v>
      </c>
      <c r="Q144" s="12">
        <f t="shared" si="70"/>
        <v>-2.4438775512769968E-3</v>
      </c>
      <c r="R144" s="12">
        <f t="shared" si="71"/>
        <v>2.6530614692945871E-4</v>
      </c>
      <c r="S144" s="12">
        <f t="shared" si="72"/>
        <v>-2.244897959185692E-4</v>
      </c>
      <c r="T144" s="12">
        <f t="shared" si="73"/>
        <v>2.4684652125775983E-3</v>
      </c>
    </row>
    <row r="145" spans="2:20" ht="15.9" customHeight="1">
      <c r="B145" s="18">
        <v>45816</v>
      </c>
      <c r="C145" s="11">
        <v>401611.94780000002</v>
      </c>
      <c r="D145" s="9">
        <f t="shared" si="59"/>
        <v>3.1000000308267772</v>
      </c>
      <c r="E145" s="11">
        <v>6666187.21</v>
      </c>
      <c r="F145" s="9">
        <f t="shared" si="60"/>
        <v>8.2000000402331352</v>
      </c>
      <c r="G145" s="12">
        <v>72.367699999999999</v>
      </c>
      <c r="H145" s="9">
        <f t="shared" si="61"/>
        <v>11.499999999998067</v>
      </c>
      <c r="I145" s="47">
        <f t="shared" si="62"/>
        <v>69.290962312877738</v>
      </c>
      <c r="J145" s="40">
        <f t="shared" si="63"/>
        <v>20.709037687122247</v>
      </c>
      <c r="K145" s="47">
        <f t="shared" si="64"/>
        <v>8.7664132261118883</v>
      </c>
      <c r="L145" s="40">
        <f t="shared" si="65"/>
        <v>14.460290482936538</v>
      </c>
      <c r="M145" s="12">
        <f t="shared" si="66"/>
        <v>2.1985815821466505E-2</v>
      </c>
      <c r="N145" s="12">
        <f t="shared" si="67"/>
        <v>5.8156028654135709E-2</v>
      </c>
      <c r="O145" s="12">
        <f t="shared" si="68"/>
        <v>8.1560283687929558E-2</v>
      </c>
      <c r="P145" s="81">
        <f t="shared" si="69"/>
        <v>0.10255525165203218</v>
      </c>
      <c r="Q145" s="12">
        <f t="shared" si="70"/>
        <v>1.5592777178345039E-4</v>
      </c>
      <c r="R145" s="12">
        <f t="shared" si="71"/>
        <v>4.124541039300405E-4</v>
      </c>
      <c r="S145" s="12">
        <f t="shared" si="72"/>
        <v>5.7844172828318838E-4</v>
      </c>
      <c r="T145" s="12">
        <f t="shared" si="73"/>
        <v>7.2734221029810051E-4</v>
      </c>
    </row>
    <row r="146" spans="2:20" ht="15.9" customHeight="1">
      <c r="B146" s="18">
        <v>45816</v>
      </c>
      <c r="C146" s="11">
        <v>401611.92839999998</v>
      </c>
      <c r="D146" s="9">
        <f t="shared" si="59"/>
        <v>-16.300000017508864</v>
      </c>
      <c r="E146" s="11">
        <v>6666187.2070000004</v>
      </c>
      <c r="F146" s="9">
        <f t="shared" si="60"/>
        <v>5.2000004798173904</v>
      </c>
      <c r="G146" s="12">
        <v>72.368499999999997</v>
      </c>
      <c r="H146" s="9">
        <f t="shared" si="61"/>
        <v>12.299999999996203</v>
      </c>
      <c r="I146" s="47">
        <f t="shared" si="62"/>
        <v>162.30635849354678</v>
      </c>
      <c r="J146" s="40">
        <f t="shared" si="63"/>
        <v>287.69364150645322</v>
      </c>
      <c r="K146" s="47">
        <f t="shared" si="64"/>
        <v>17.109354329164209</v>
      </c>
      <c r="L146" s="40">
        <f t="shared" si="65"/>
        <v>21.071782211308008</v>
      </c>
      <c r="M146" s="12">
        <f t="shared" si="66"/>
        <v>-0.11560283700360897</v>
      </c>
      <c r="N146" s="12">
        <f t="shared" si="67"/>
        <v>3.6879436027073692E-2</v>
      </c>
      <c r="O146" s="12">
        <f t="shared" si="68"/>
        <v>8.7234042553164554E-2</v>
      </c>
      <c r="P146" s="81">
        <f t="shared" si="69"/>
        <v>0.14944526390998589</v>
      </c>
      <c r="Q146" s="12">
        <f t="shared" si="70"/>
        <v>-8.1987827662134021E-4</v>
      </c>
      <c r="R146" s="12">
        <f t="shared" si="71"/>
        <v>2.6155628387995527E-4</v>
      </c>
      <c r="S146" s="12">
        <f t="shared" si="72"/>
        <v>6.1868115285932312E-4</v>
      </c>
      <c r="T146" s="12">
        <f t="shared" si="73"/>
        <v>1.0598954887233042E-3</v>
      </c>
    </row>
    <row r="147" spans="2:20" ht="15.9" customHeight="1">
      <c r="B147" s="18">
        <v>45817</v>
      </c>
      <c r="C147" s="11">
        <v>401611.93560000003</v>
      </c>
      <c r="D147" s="9">
        <f t="shared" si="59"/>
        <v>-9.0999999665655196</v>
      </c>
      <c r="E147" s="11">
        <v>6666187.2120000003</v>
      </c>
      <c r="F147" s="9">
        <f t="shared" si="60"/>
        <v>10.200000368058681</v>
      </c>
      <c r="G147" s="12">
        <v>72.356700000000004</v>
      </c>
      <c r="H147" s="9">
        <f t="shared" si="61"/>
        <v>0.50000000000238742</v>
      </c>
      <c r="I147" s="47">
        <f t="shared" si="62"/>
        <v>131.73796539098765</v>
      </c>
      <c r="J147" s="40">
        <f t="shared" si="63"/>
        <v>318.26203460901235</v>
      </c>
      <c r="K147" s="47">
        <f t="shared" si="64"/>
        <v>13.669308940099704</v>
      </c>
      <c r="L147" s="40">
        <f t="shared" si="65"/>
        <v>13.678450456827779</v>
      </c>
      <c r="M147" s="12">
        <f t="shared" si="66"/>
        <v>-6.4084506806799432E-2</v>
      </c>
      <c r="N147" s="12">
        <f t="shared" si="67"/>
        <v>7.1830988507455507E-2</v>
      </c>
      <c r="O147" s="12">
        <f t="shared" si="68"/>
        <v>3.5211267605801933E-3</v>
      </c>
      <c r="P147" s="81">
        <f t="shared" si="69"/>
        <v>9.6327115893153376E-2</v>
      </c>
      <c r="Q147" s="12">
        <f t="shared" si="70"/>
        <v>-4.5129934370985518E-4</v>
      </c>
      <c r="R147" s="12">
        <f t="shared" si="71"/>
        <v>5.0585203174264442E-4</v>
      </c>
      <c r="S147" s="12">
        <f t="shared" si="72"/>
        <v>2.479666732802953E-5</v>
      </c>
      <c r="T147" s="12">
        <f t="shared" si="73"/>
        <v>6.7835997107854485E-4</v>
      </c>
    </row>
    <row r="148" spans="2:20" ht="15.9" customHeight="1">
      <c r="B148" s="18">
        <v>45817</v>
      </c>
      <c r="C148" s="11">
        <v>401611.95909999998</v>
      </c>
      <c r="D148" s="9">
        <f t="shared" si="59"/>
        <v>14.399999985471368</v>
      </c>
      <c r="E148" s="11">
        <v>6666187.2103000004</v>
      </c>
      <c r="F148" s="9">
        <f t="shared" si="60"/>
        <v>8.500000461935997</v>
      </c>
      <c r="G148" s="12">
        <v>72.381600000000006</v>
      </c>
      <c r="H148" s="9">
        <f t="shared" si="61"/>
        <v>25.400000000004752</v>
      </c>
      <c r="I148" s="47">
        <f t="shared" si="62"/>
        <v>30.552410673522793</v>
      </c>
      <c r="J148" s="40">
        <f t="shared" si="63"/>
        <v>59.447589326477214</v>
      </c>
      <c r="K148" s="47">
        <f t="shared" si="64"/>
        <v>16.721543213306827</v>
      </c>
      <c r="L148" s="40">
        <f t="shared" si="65"/>
        <v>30.41003136194912</v>
      </c>
      <c r="M148" s="12">
        <f t="shared" si="66"/>
        <v>0.10140845060191105</v>
      </c>
      <c r="N148" s="12">
        <f t="shared" si="67"/>
        <v>5.9859158182647865E-2</v>
      </c>
      <c r="O148" s="12">
        <f t="shared" si="68"/>
        <v>0.17887323943665318</v>
      </c>
      <c r="P148" s="81">
        <f t="shared" si="69"/>
        <v>0.2141551504362614</v>
      </c>
      <c r="Q148" s="12">
        <f t="shared" si="70"/>
        <v>7.1414401832331725E-4</v>
      </c>
      <c r="R148" s="12">
        <f t="shared" si="71"/>
        <v>4.2154336748343569E-4</v>
      </c>
      <c r="S148" s="12">
        <f t="shared" si="72"/>
        <v>1.2596707002581209E-3</v>
      </c>
      <c r="T148" s="12">
        <f t="shared" si="73"/>
        <v>1.508134862227193E-3</v>
      </c>
    </row>
    <row r="149" spans="2:20" ht="15.9" customHeight="1">
      <c r="B149" s="18">
        <v>45818</v>
      </c>
      <c r="C149" s="11">
        <v>401611.92430000001</v>
      </c>
      <c r="D149" s="9">
        <f t="shared" si="59"/>
        <v>-20.399999979417771</v>
      </c>
      <c r="E149" s="11">
        <v>6666187.2128999997</v>
      </c>
      <c r="F149" s="9">
        <f t="shared" si="60"/>
        <v>11.099999770522118</v>
      </c>
      <c r="G149" s="12">
        <v>72.364400000000003</v>
      </c>
      <c r="H149" s="9">
        <f t="shared" si="61"/>
        <v>8.2000000000022055</v>
      </c>
      <c r="I149" s="47">
        <f t="shared" si="62"/>
        <v>151.44860860005755</v>
      </c>
      <c r="J149" s="40">
        <f t="shared" si="63"/>
        <v>298.55139139994242</v>
      </c>
      <c r="K149" s="47">
        <f t="shared" si="64"/>
        <v>23.22434055179686</v>
      </c>
      <c r="L149" s="40">
        <f t="shared" si="65"/>
        <v>24.62945379146424</v>
      </c>
      <c r="M149" s="12">
        <f t="shared" si="66"/>
        <v>-0.14265734251341097</v>
      </c>
      <c r="N149" s="12">
        <f t="shared" si="67"/>
        <v>7.762237601763719E-2</v>
      </c>
      <c r="O149" s="12">
        <f t="shared" si="68"/>
        <v>5.7342657342672763E-2</v>
      </c>
      <c r="P149" s="81">
        <f t="shared" si="69"/>
        <v>0.17223394259765204</v>
      </c>
      <c r="Q149" s="12">
        <f t="shared" si="70"/>
        <v>-9.9760379380007679E-4</v>
      </c>
      <c r="R149" s="12">
        <f t="shared" si="71"/>
        <v>5.4281381830515515E-4</v>
      </c>
      <c r="S149" s="12">
        <f t="shared" si="72"/>
        <v>4.0099760379491445E-4</v>
      </c>
      <c r="T149" s="12">
        <f t="shared" si="73"/>
        <v>1.2044331650185457E-3</v>
      </c>
    </row>
    <row r="150" spans="2:20" ht="15.9" customHeight="1">
      <c r="B150" s="18">
        <v>45818</v>
      </c>
      <c r="C150" s="11">
        <v>401611.87239999999</v>
      </c>
      <c r="D150" s="9">
        <f t="shared" si="59"/>
        <v>-72.299999999813735</v>
      </c>
      <c r="E150" s="11">
        <v>6666187.2115000002</v>
      </c>
      <c r="F150" s="9">
        <f t="shared" si="60"/>
        <v>9.7000002861022949</v>
      </c>
      <c r="G150" s="12">
        <v>72.380600000000001</v>
      </c>
      <c r="H150" s="9">
        <f t="shared" si="61"/>
        <v>24.399999999999977</v>
      </c>
      <c r="I150" s="47">
        <f t="shared" ref="I150:I167" si="74">IF(MOD(DEGREES(ATAN2(D150, F150)), 360) &gt; 180, MOD(DEGREES(ATAN2(D150, F150)), 360) - 360, MOD(DEGREES(ATAN2(D150, F150)), 360))</f>
        <v>172.3586436718852</v>
      </c>
      <c r="J150" s="40">
        <f t="shared" ref="J150:J167" si="75">MOD(DEGREES(ATAN2(F150, D150)) + 360, 360)</f>
        <v>277.6413563281148</v>
      </c>
      <c r="K150" s="47">
        <f t="shared" ref="K150:K167" si="76">SQRT(POWER(C150 - $C$9,2) + POWER(E150 - $E$9,2)) *1000</f>
        <v>72.947789586274993</v>
      </c>
      <c r="L150" s="40">
        <f t="shared" ref="L150:L167" si="77">SQRT((D150^2) + (F150^2) + (H150^2))</f>
        <v>76.920348449051176</v>
      </c>
      <c r="M150" s="12">
        <f t="shared" ref="M150:M167" si="78">(D150-$D$9)/(B150-$B$9)</f>
        <v>-0.50559440559310309</v>
      </c>
      <c r="N150" s="12">
        <f t="shared" ref="N150:N167" si="79">(F150-$F$9)/(B150-$B$9)</f>
        <v>6.7832169832883177E-2</v>
      </c>
      <c r="O150" s="12">
        <f t="shared" ref="O150:O167" si="80">(H150-$H$9)/(B150-$B$9)</f>
        <v>0.17062937062937047</v>
      </c>
      <c r="P150" s="81">
        <f t="shared" ref="P150:P167" si="81">(L150-$L$9)/(B150-$B$9)</f>
        <v>0.53790453460874943</v>
      </c>
      <c r="Q150" s="12">
        <f t="shared" ref="Q150:Q167" si="82">(M150-0)/(B150-$B$9)</f>
        <v>-3.5356252139377839E-3</v>
      </c>
      <c r="R150" s="12">
        <f t="shared" ref="R150:R167" si="83">(N150-0)/(B150-$B$9)</f>
        <v>4.7435083799219003E-4</v>
      </c>
      <c r="S150" s="12">
        <f t="shared" ref="S150:S167" si="84">(O150-0)/(B150-$B$9)</f>
        <v>1.1932123820235698E-3</v>
      </c>
      <c r="T150" s="12">
        <f t="shared" ref="T150:T167" si="85">(P150-0)/(B150-$B$9)</f>
        <v>3.7615701720891568E-3</v>
      </c>
    </row>
    <row r="151" spans="2:20" ht="15.9" customHeight="1">
      <c r="B151" s="18">
        <v>45819</v>
      </c>
      <c r="C151" s="12">
        <v>401611.91360000003</v>
      </c>
      <c r="D151" s="9">
        <f t="shared" si="59"/>
        <v>-31.099999963771552</v>
      </c>
      <c r="E151" s="39">
        <v>6666187.2139999997</v>
      </c>
      <c r="F151" s="9">
        <f t="shared" si="60"/>
        <v>12.199999764561653</v>
      </c>
      <c r="G151" s="12">
        <v>72.346000000000004</v>
      </c>
      <c r="H151" s="9">
        <f t="shared" si="61"/>
        <v>-10.199999999997544</v>
      </c>
      <c r="I151" s="47">
        <f t="shared" si="74"/>
        <v>158.58076938669757</v>
      </c>
      <c r="J151" s="40">
        <f t="shared" si="75"/>
        <v>291.41923061330243</v>
      </c>
      <c r="K151" s="47">
        <f t="shared" si="76"/>
        <v>33.407334404317488</v>
      </c>
      <c r="L151" s="40">
        <f t="shared" si="77"/>
        <v>34.929786601149523</v>
      </c>
      <c r="M151" s="12">
        <f t="shared" si="78"/>
        <v>-0.21597222197063579</v>
      </c>
      <c r="N151" s="12">
        <f t="shared" si="79"/>
        <v>8.4722220587233707E-2</v>
      </c>
      <c r="O151" s="12">
        <f t="shared" si="80"/>
        <v>-7.0833333333316276E-2</v>
      </c>
      <c r="P151" s="81">
        <f t="shared" si="81"/>
        <v>0.24256796250798279</v>
      </c>
      <c r="Q151" s="12">
        <f t="shared" si="82"/>
        <v>-1.4998070970183041E-3</v>
      </c>
      <c r="R151" s="12">
        <f t="shared" si="83"/>
        <v>5.8834875407801188E-4</v>
      </c>
      <c r="S151" s="12">
        <f t="shared" si="84"/>
        <v>-4.918981481480297E-4</v>
      </c>
      <c r="T151" s="12">
        <f t="shared" si="85"/>
        <v>1.6844997396387694E-3</v>
      </c>
    </row>
    <row r="152" spans="2:20" ht="15.9" customHeight="1">
      <c r="B152" s="18">
        <v>45819</v>
      </c>
      <c r="C152" s="12">
        <v>401611.94189999998</v>
      </c>
      <c r="D152" s="9">
        <f t="shared" si="59"/>
        <v>-2.8000000165775418</v>
      </c>
      <c r="E152" s="39">
        <v>6666187.2110000001</v>
      </c>
      <c r="F152" s="9">
        <f t="shared" si="60"/>
        <v>9.2000002041459084</v>
      </c>
      <c r="G152" s="11">
        <v>72.367000000000004</v>
      </c>
      <c r="H152" s="9">
        <f t="shared" si="61"/>
        <v>10.800000000003251</v>
      </c>
      <c r="I152" s="47">
        <f t="shared" si="74"/>
        <v>106.92751280449757</v>
      </c>
      <c r="J152" s="40">
        <f t="shared" si="75"/>
        <v>343.07248719550245</v>
      </c>
      <c r="K152" s="47">
        <f t="shared" si="76"/>
        <v>9.6166524242648492</v>
      </c>
      <c r="L152" s="40">
        <f t="shared" si="77"/>
        <v>14.460982119108966</v>
      </c>
      <c r="M152" s="12">
        <f t="shared" si="78"/>
        <v>-1.9444444559566263E-2</v>
      </c>
      <c r="N152" s="12">
        <f t="shared" si="79"/>
        <v>6.3888890306568802E-2</v>
      </c>
      <c r="O152" s="12">
        <f t="shared" si="80"/>
        <v>7.5000000000022576E-2</v>
      </c>
      <c r="P152" s="81">
        <f t="shared" si="81"/>
        <v>0.1004234869382567</v>
      </c>
      <c r="Q152" s="12">
        <f t="shared" si="82"/>
        <v>-1.3503086499698795E-4</v>
      </c>
      <c r="R152" s="12">
        <f t="shared" si="83"/>
        <v>4.4367284935117223E-4</v>
      </c>
      <c r="S152" s="12">
        <f t="shared" si="84"/>
        <v>5.208333333334901E-4</v>
      </c>
      <c r="T152" s="12">
        <f t="shared" si="85"/>
        <v>6.9738532596011601E-4</v>
      </c>
    </row>
    <row r="153" spans="2:20" ht="15.9" customHeight="1">
      <c r="B153" s="18">
        <v>45820</v>
      </c>
      <c r="C153" s="11">
        <v>401611.84519999998</v>
      </c>
      <c r="D153" s="9">
        <f t="shared" si="59"/>
        <v>-99.500000011175871</v>
      </c>
      <c r="E153" s="39">
        <v>6666187.2110000001</v>
      </c>
      <c r="F153" s="9">
        <f t="shared" si="60"/>
        <v>9.2000002041459084</v>
      </c>
      <c r="G153" s="11">
        <v>72.330100000000002</v>
      </c>
      <c r="H153" s="9">
        <f t="shared" si="61"/>
        <v>-26.099999999999568</v>
      </c>
      <c r="I153" s="47">
        <f t="shared" si="74"/>
        <v>174.71731986807475</v>
      </c>
      <c r="J153" s="40">
        <f t="shared" si="75"/>
        <v>275.28268013192525</v>
      </c>
      <c r="K153" s="47">
        <f t="shared" si="76"/>
        <v>99.924421469329928</v>
      </c>
      <c r="L153" s="40">
        <f t="shared" si="77"/>
        <v>103.2768125281772</v>
      </c>
      <c r="M153" s="12">
        <f t="shared" ref="M153" si="86">(D153-$D$9)/(B153-$B$9)</f>
        <v>-0.68620689662879908</v>
      </c>
      <c r="N153" s="12">
        <f t="shared" ref="N153" si="87">(F153-$F$9)/(B153-$B$9)</f>
        <v>6.3448277269971778E-2</v>
      </c>
      <c r="O153" s="12">
        <f t="shared" ref="O153" si="88">(H153-$H$9)/(B153-$B$9)</f>
        <v>-0.17999999999999702</v>
      </c>
      <c r="P153" s="81">
        <f t="shared" ref="P153" si="89">(L153-$L$9)/(B153-$B$9)</f>
        <v>0.71225387950467034</v>
      </c>
      <c r="Q153" s="12">
        <f t="shared" ref="Q153" si="90">(M153-0)/(B153-$B$9)</f>
        <v>-4.732461356060683E-3</v>
      </c>
      <c r="R153" s="12">
        <f t="shared" ref="R153" si="91">(N153-0)/(B153-$B$9)</f>
        <v>4.3757432599980537E-4</v>
      </c>
      <c r="S153" s="12">
        <f t="shared" ref="S153" si="92">(O153-0)/(B153-$B$9)</f>
        <v>-1.2413793103448071E-3</v>
      </c>
      <c r="T153" s="12">
        <f t="shared" ref="T153" si="93">(P153-0)/(B153-$B$9)</f>
        <v>4.9120957207218641E-3</v>
      </c>
    </row>
    <row r="154" spans="2:20" ht="15.9" customHeight="1">
      <c r="B154" s="18">
        <v>45820</v>
      </c>
      <c r="C154" s="11">
        <v>401611.96029999998</v>
      </c>
      <c r="D154" s="9">
        <f t="shared" si="59"/>
        <v>15.599999984260648</v>
      </c>
      <c r="E154" s="39">
        <v>6666187.2079999996</v>
      </c>
      <c r="F154" s="9">
        <f t="shared" si="60"/>
        <v>6.199999712407589</v>
      </c>
      <c r="G154" s="11">
        <v>72.3703</v>
      </c>
      <c r="H154" s="9">
        <f t="shared" si="61"/>
        <v>14.099999999999113</v>
      </c>
      <c r="I154" s="47">
        <f t="shared" si="74"/>
        <v>21.674648226678432</v>
      </c>
      <c r="J154" s="40">
        <f t="shared" si="75"/>
        <v>68.325351773321586</v>
      </c>
      <c r="K154" s="47">
        <f t="shared" si="76"/>
        <v>16.786899533349999</v>
      </c>
      <c r="L154" s="40">
        <f t="shared" si="77"/>
        <v>21.922819069242927</v>
      </c>
      <c r="M154" s="12">
        <f t="shared" si="78"/>
        <v>0.10758620678800447</v>
      </c>
      <c r="N154" s="12">
        <f t="shared" si="79"/>
        <v>4.2758618706259237E-2</v>
      </c>
      <c r="O154" s="12">
        <f t="shared" si="80"/>
        <v>9.7241379310338716E-2</v>
      </c>
      <c r="P154" s="81">
        <f t="shared" si="81"/>
        <v>0.15119185564995122</v>
      </c>
      <c r="Q154" s="12">
        <f t="shared" si="82"/>
        <v>7.4197383991727217E-4</v>
      </c>
      <c r="R154" s="12">
        <f t="shared" si="83"/>
        <v>2.9488702556040852E-4</v>
      </c>
      <c r="S154" s="12">
        <f t="shared" si="84"/>
        <v>6.7063020214026706E-4</v>
      </c>
      <c r="T154" s="12">
        <f t="shared" si="85"/>
        <v>1.0427024527582842E-3</v>
      </c>
    </row>
    <row r="155" spans="2:20" ht="15.9" customHeight="1">
      <c r="B155" s="18">
        <v>45821</v>
      </c>
      <c r="C155" s="12">
        <v>401611.84399999998</v>
      </c>
      <c r="D155" s="9">
        <f t="shared" si="59"/>
        <v>-100.70000000996515</v>
      </c>
      <c r="E155" s="39">
        <v>6666187.21</v>
      </c>
      <c r="F155" s="9">
        <f t="shared" si="60"/>
        <v>8.2000000402331352</v>
      </c>
      <c r="G155" s="11">
        <v>72.349000000000004</v>
      </c>
      <c r="H155" s="9">
        <f t="shared" si="61"/>
        <v>-7.1999999999974307</v>
      </c>
      <c r="I155" s="47">
        <f t="shared" si="74"/>
        <v>175.34467666269785</v>
      </c>
      <c r="J155" s="40">
        <f t="shared" si="75"/>
        <v>274.65532333730215</v>
      </c>
      <c r="K155" s="47">
        <f t="shared" si="76"/>
        <v>101.03331135158743</v>
      </c>
      <c r="L155" s="40">
        <f t="shared" si="77"/>
        <v>101.28953550425024</v>
      </c>
      <c r="M155" s="12">
        <f t="shared" si="78"/>
        <v>-0.6897260274655147</v>
      </c>
      <c r="N155" s="12">
        <f t="shared" si="79"/>
        <v>5.6164383837213255E-2</v>
      </c>
      <c r="O155" s="12">
        <f t="shared" si="80"/>
        <v>-4.9315068493133087E-2</v>
      </c>
      <c r="P155" s="81">
        <f t="shared" si="81"/>
        <v>0.69376394180993317</v>
      </c>
      <c r="Q155" s="12">
        <f t="shared" si="82"/>
        <v>-4.7241508730514704E-3</v>
      </c>
      <c r="R155" s="12">
        <f t="shared" si="83"/>
        <v>3.8468756052885791E-4</v>
      </c>
      <c r="S155" s="12">
        <f t="shared" si="84"/>
        <v>-3.3777444173378827E-4</v>
      </c>
      <c r="T155" s="12">
        <f t="shared" si="85"/>
        <v>4.7518078206159808E-3</v>
      </c>
    </row>
    <row r="156" spans="2:20" ht="15.9" customHeight="1">
      <c r="B156" s="18">
        <v>45821</v>
      </c>
      <c r="C156" s="12">
        <v>401611.87670000002</v>
      </c>
      <c r="D156" s="9">
        <f t="shared" si="59"/>
        <v>-67.999999970197678</v>
      </c>
      <c r="E156" s="38">
        <v>6666187.2052999996</v>
      </c>
      <c r="F156" s="9">
        <f t="shared" si="60"/>
        <v>3.4999996423721313</v>
      </c>
      <c r="G156" s="11">
        <v>72.345200000000006</v>
      </c>
      <c r="H156" s="9">
        <f t="shared" si="61"/>
        <v>-10.99999999999568</v>
      </c>
      <c r="I156" s="47">
        <f t="shared" si="74"/>
        <v>177.05355291923431</v>
      </c>
      <c r="J156" s="40">
        <f t="shared" si="75"/>
        <v>272.94644708076567</v>
      </c>
      <c r="K156" s="47">
        <f t="shared" si="76"/>
        <v>68.090013903974864</v>
      </c>
      <c r="L156" s="40">
        <f t="shared" si="77"/>
        <v>68.972820686437018</v>
      </c>
      <c r="M156" s="12">
        <f t="shared" si="78"/>
        <v>-0.46575342445340873</v>
      </c>
      <c r="N156" s="12">
        <f t="shared" si="79"/>
        <v>2.3972600290220077E-2</v>
      </c>
      <c r="O156" s="12">
        <f t="shared" si="80"/>
        <v>-7.5342465753395066E-2</v>
      </c>
      <c r="P156" s="81">
        <f t="shared" si="81"/>
        <v>0.47241658004408915</v>
      </c>
      <c r="Q156" s="12">
        <f t="shared" si="82"/>
        <v>-3.1900919483110186E-3</v>
      </c>
      <c r="R156" s="12">
        <f t="shared" si="83"/>
        <v>1.6419589239876766E-4</v>
      </c>
      <c r="S156" s="12">
        <f t="shared" si="84"/>
        <v>-5.1604428598215799E-4</v>
      </c>
      <c r="T156" s="12">
        <f t="shared" si="85"/>
        <v>3.2357300003019807E-3</v>
      </c>
    </row>
    <row r="157" spans="2:20" ht="15.9" customHeight="1">
      <c r="B157" s="18">
        <v>45822</v>
      </c>
      <c r="C157" s="11">
        <v>401611.94459999999</v>
      </c>
      <c r="D157" s="9">
        <f t="shared" si="59"/>
        <v>-0.10000000474974513</v>
      </c>
      <c r="E157" s="38">
        <v>6666187.2089999998</v>
      </c>
      <c r="F157" s="9">
        <f t="shared" si="60"/>
        <v>7.1999998763203621</v>
      </c>
      <c r="G157" s="11">
        <v>72.371799999999993</v>
      </c>
      <c r="H157" s="9">
        <f t="shared" si="61"/>
        <v>15.599999999992065</v>
      </c>
      <c r="I157" s="47">
        <f t="shared" si="74"/>
        <v>90.795723604196212</v>
      </c>
      <c r="J157" s="40">
        <f t="shared" si="75"/>
        <v>359.20427639580379</v>
      </c>
      <c r="K157" s="47">
        <f t="shared" si="76"/>
        <v>7.2006942873561277</v>
      </c>
      <c r="L157" s="40">
        <f t="shared" si="77"/>
        <v>17.181676234282719</v>
      </c>
      <c r="M157" s="12">
        <f t="shared" si="78"/>
        <v>-6.8027214115472874E-4</v>
      </c>
      <c r="N157" s="12">
        <f t="shared" si="79"/>
        <v>4.8979590995376611E-2</v>
      </c>
      <c r="O157" s="12">
        <f t="shared" si="80"/>
        <v>0.10612244897953786</v>
      </c>
      <c r="P157" s="81">
        <f t="shared" si="81"/>
        <v>0.11688215125362394</v>
      </c>
      <c r="Q157" s="12">
        <f t="shared" si="82"/>
        <v>-4.6277016405083585E-6</v>
      </c>
      <c r="R157" s="12">
        <f t="shared" si="83"/>
        <v>3.3319449656718785E-4</v>
      </c>
      <c r="S157" s="12">
        <f t="shared" si="84"/>
        <v>7.2192142162950924E-4</v>
      </c>
      <c r="T157" s="12">
        <f t="shared" si="85"/>
        <v>7.9511667519472067E-4</v>
      </c>
    </row>
    <row r="158" spans="2:20" ht="15.9" customHeight="1">
      <c r="B158" s="18">
        <v>45822</v>
      </c>
      <c r="C158" s="12">
        <v>401611.9669</v>
      </c>
      <c r="D158" s="9">
        <f t="shared" si="59"/>
        <v>22.200000006705523</v>
      </c>
      <c r="E158" s="38">
        <v>6666187.2081000004</v>
      </c>
      <c r="F158" s="9">
        <f t="shared" si="60"/>
        <v>6.300000473856926</v>
      </c>
      <c r="G158" s="11">
        <v>72.370500000000007</v>
      </c>
      <c r="H158" s="9">
        <f t="shared" si="61"/>
        <v>14.300000000005753</v>
      </c>
      <c r="I158" s="47">
        <f t="shared" si="74"/>
        <v>15.843083244965459</v>
      </c>
      <c r="J158" s="40">
        <f t="shared" si="75"/>
        <v>74.156916755034558</v>
      </c>
      <c r="K158" s="47">
        <f t="shared" si="76"/>
        <v>23.076611672174117</v>
      </c>
      <c r="L158" s="40">
        <f t="shared" si="77"/>
        <v>27.148112388681596</v>
      </c>
      <c r="M158" s="12">
        <f t="shared" si="78"/>
        <v>0.1510204082088811</v>
      </c>
      <c r="N158" s="12">
        <f t="shared" si="79"/>
        <v>4.285714608065936E-2</v>
      </c>
      <c r="O158" s="12">
        <f t="shared" si="80"/>
        <v>9.7278911564664977E-2</v>
      </c>
      <c r="P158" s="81">
        <f t="shared" si="81"/>
        <v>0.18468103665769794</v>
      </c>
      <c r="Q158" s="12">
        <f t="shared" si="82"/>
        <v>1.0273497157066741E-3</v>
      </c>
      <c r="R158" s="12">
        <f t="shared" si="83"/>
        <v>2.9154521143305687E-4</v>
      </c>
      <c r="S158" s="12">
        <f t="shared" si="84"/>
        <v>6.6176130316098619E-4</v>
      </c>
      <c r="T158" s="12">
        <f t="shared" si="85"/>
        <v>1.2563335827054283E-3</v>
      </c>
    </row>
    <row r="159" spans="2:20" ht="15.9" customHeight="1">
      <c r="B159" s="18">
        <v>45823</v>
      </c>
      <c r="C159" s="11">
        <v>401611.95400000003</v>
      </c>
      <c r="D159" s="9">
        <f t="shared" si="59"/>
        <v>9.3000000342726707</v>
      </c>
      <c r="E159" s="39">
        <v>6666187.2094999999</v>
      </c>
      <c r="F159" s="9">
        <f t="shared" si="60"/>
        <v>7.6999999582767487</v>
      </c>
      <c r="G159" s="11">
        <v>72.349000000000004</v>
      </c>
      <c r="H159" s="9">
        <f t="shared" si="61"/>
        <v>-7.1999999999974307</v>
      </c>
      <c r="I159" s="47">
        <f t="shared" si="74"/>
        <v>39.623294315723463</v>
      </c>
      <c r="J159" s="40">
        <f t="shared" si="75"/>
        <v>50.376705684276544</v>
      </c>
      <c r="K159" s="47">
        <f t="shared" si="76"/>
        <v>12.073938876561105</v>
      </c>
      <c r="L159" s="40">
        <f t="shared" si="77"/>
        <v>14.05773808245468</v>
      </c>
      <c r="M159" s="12">
        <f t="shared" si="78"/>
        <v>6.2837838069409943E-2</v>
      </c>
      <c r="N159" s="12">
        <f t="shared" si="79"/>
        <v>5.202702674511317E-2</v>
      </c>
      <c r="O159" s="12">
        <f t="shared" si="80"/>
        <v>-4.864864864863129E-2</v>
      </c>
      <c r="P159" s="81">
        <f t="shared" si="81"/>
        <v>9.4984716773342429E-2</v>
      </c>
      <c r="Q159" s="12">
        <f t="shared" si="82"/>
        <v>4.245799869554726E-4</v>
      </c>
      <c r="R159" s="12">
        <f t="shared" si="83"/>
        <v>3.5153396449400789E-4</v>
      </c>
      <c r="S159" s="12">
        <f t="shared" si="84"/>
        <v>-3.2870708546372493E-4</v>
      </c>
      <c r="T159" s="12">
        <f t="shared" si="85"/>
        <v>6.4178862684690827E-4</v>
      </c>
    </row>
    <row r="160" spans="2:20" ht="15.9" customHeight="1">
      <c r="B160" s="18">
        <v>45823</v>
      </c>
      <c r="C160" s="12">
        <v>401611.93780000001</v>
      </c>
      <c r="D160" s="9">
        <f t="shared" si="59"/>
        <v>-6.8999999784864485</v>
      </c>
      <c r="E160" s="39">
        <v>6666187.2089</v>
      </c>
      <c r="F160" s="9">
        <f t="shared" si="60"/>
        <v>7.1000000461935997</v>
      </c>
      <c r="G160" s="11">
        <v>72.369299999999996</v>
      </c>
      <c r="H160" s="9">
        <f t="shared" si="61"/>
        <v>13.099999999994338</v>
      </c>
      <c r="I160" s="47">
        <f t="shared" si="74"/>
        <v>134.18154426271528</v>
      </c>
      <c r="J160" s="40">
        <f t="shared" si="75"/>
        <v>315.81845573728475</v>
      </c>
      <c r="K160" s="47">
        <f t="shared" si="76"/>
        <v>9.9005050557566054</v>
      </c>
      <c r="L160" s="40">
        <f t="shared" si="77"/>
        <v>16.420414134817484</v>
      </c>
      <c r="M160" s="12">
        <f t="shared" si="78"/>
        <v>-4.6621621476259791E-2</v>
      </c>
      <c r="N160" s="12">
        <f t="shared" si="79"/>
        <v>4.797297328509189E-2</v>
      </c>
      <c r="O160" s="12">
        <f t="shared" si="80"/>
        <v>8.8513513513475264E-2</v>
      </c>
      <c r="P160" s="81">
        <f t="shared" si="81"/>
        <v>0.11094874415417219</v>
      </c>
      <c r="Q160" s="12">
        <f t="shared" si="82"/>
        <v>-3.1501095592067428E-4</v>
      </c>
      <c r="R160" s="12">
        <f t="shared" si="83"/>
        <v>3.2414171138575603E-4</v>
      </c>
      <c r="S160" s="12">
        <f t="shared" si="84"/>
        <v>5.9806428049645444E-4</v>
      </c>
      <c r="T160" s="12">
        <f t="shared" si="85"/>
        <v>7.496536767173797E-4</v>
      </c>
    </row>
    <row r="161" spans="2:20" ht="15.9" customHeight="1">
      <c r="B161" s="18">
        <v>45824</v>
      </c>
      <c r="C161" s="11">
        <v>401612.00679999997</v>
      </c>
      <c r="D161" s="9">
        <f t="shared" si="59"/>
        <v>62.099999981001019</v>
      </c>
      <c r="E161" s="39">
        <v>6666187.2089</v>
      </c>
      <c r="F161" s="9">
        <f t="shared" si="60"/>
        <v>7.1000000461935997</v>
      </c>
      <c r="G161" s="11">
        <v>72.335300000000004</v>
      </c>
      <c r="H161" s="9">
        <f t="shared" si="61"/>
        <v>-20.899999999997476</v>
      </c>
      <c r="I161" s="47">
        <f t="shared" si="74"/>
        <v>6.5224039020440623</v>
      </c>
      <c r="J161" s="40">
        <f t="shared" si="75"/>
        <v>83.477596097955939</v>
      </c>
      <c r="K161" s="47">
        <f t="shared" si="76"/>
        <v>62.504559820034544</v>
      </c>
      <c r="L161" s="40">
        <f t="shared" si="77"/>
        <v>65.906221241216457</v>
      </c>
      <c r="M161" s="12">
        <f t="shared" si="78"/>
        <v>0.41677852336242294</v>
      </c>
      <c r="N161" s="12">
        <f t="shared" si="79"/>
        <v>4.7651007021433558E-2</v>
      </c>
      <c r="O161" s="12">
        <f t="shared" si="80"/>
        <v>-0.140268456375822</v>
      </c>
      <c r="P161" s="81">
        <f t="shared" si="81"/>
        <v>0.44232363249138562</v>
      </c>
      <c r="Q161" s="12">
        <f t="shared" si="82"/>
        <v>2.7971712977343821E-3</v>
      </c>
      <c r="R161" s="12">
        <f t="shared" si="83"/>
        <v>3.1980541625123193E-4</v>
      </c>
      <c r="S161" s="12">
        <f t="shared" si="84"/>
        <v>-9.413990360793423E-4</v>
      </c>
      <c r="T161" s="12">
        <f t="shared" si="85"/>
        <v>2.9686149831636621E-3</v>
      </c>
    </row>
    <row r="162" spans="2:20" ht="15.9" customHeight="1">
      <c r="B162" s="18">
        <v>45824</v>
      </c>
      <c r="C162" s="11">
        <v>401611.87719999999</v>
      </c>
      <c r="D162" s="9">
        <f t="shared" si="59"/>
        <v>-67.500000004656613</v>
      </c>
      <c r="E162" s="38">
        <v>6666187.2070000004</v>
      </c>
      <c r="F162" s="9">
        <f t="shared" si="60"/>
        <v>5.2000004798173904</v>
      </c>
      <c r="G162" s="11">
        <v>72.372500000000002</v>
      </c>
      <c r="H162" s="9">
        <f t="shared" si="61"/>
        <v>16.300000000001091</v>
      </c>
      <c r="I162" s="47">
        <f t="shared" si="74"/>
        <v>175.59480327189229</v>
      </c>
      <c r="J162" s="40">
        <f t="shared" si="75"/>
        <v>274.40519672810774</v>
      </c>
      <c r="K162" s="47">
        <f t="shared" si="76"/>
        <v>67.700000041497375</v>
      </c>
      <c r="L162" s="40">
        <f t="shared" si="77"/>
        <v>69.634617867974114</v>
      </c>
      <c r="M162" s="12">
        <f t="shared" si="78"/>
        <v>-0.45302013425944038</v>
      </c>
      <c r="N162" s="12">
        <f t="shared" si="79"/>
        <v>3.4899332079311347E-2</v>
      </c>
      <c r="O162" s="12">
        <f t="shared" si="80"/>
        <v>0.10939597315436975</v>
      </c>
      <c r="P162" s="81">
        <f t="shared" si="81"/>
        <v>0.46734642864412157</v>
      </c>
      <c r="Q162" s="12">
        <f t="shared" si="82"/>
        <v>-3.040403585633828E-3</v>
      </c>
      <c r="R162" s="12">
        <f t="shared" si="83"/>
        <v>2.3422370523027751E-4</v>
      </c>
      <c r="S162" s="12">
        <f t="shared" si="84"/>
        <v>7.3420116210986403E-4</v>
      </c>
      <c r="T162" s="12">
        <f t="shared" si="85"/>
        <v>3.1365532123766547E-3</v>
      </c>
    </row>
    <row r="163" spans="2:20" ht="15.9" customHeight="1">
      <c r="B163" s="18">
        <v>45825</v>
      </c>
      <c r="C163" s="11">
        <v>401611.96470000001</v>
      </c>
      <c r="D163" s="9">
        <f t="shared" si="59"/>
        <v>20.000000018626451</v>
      </c>
      <c r="E163" s="38">
        <v>6666187.2079999996</v>
      </c>
      <c r="F163" s="9">
        <f t="shared" si="60"/>
        <v>6.199999712407589</v>
      </c>
      <c r="G163" s="12">
        <v>72.371399999999994</v>
      </c>
      <c r="H163" s="9">
        <f t="shared" si="61"/>
        <v>15.199999999992997</v>
      </c>
      <c r="I163" s="47">
        <f t="shared" si="74"/>
        <v>17.223435424382593</v>
      </c>
      <c r="J163" s="40">
        <f t="shared" si="75"/>
        <v>72.776564575617385</v>
      </c>
      <c r="K163" s="47">
        <f t="shared" si="76"/>
        <v>20.938958837031802</v>
      </c>
      <c r="L163" s="40">
        <f t="shared" si="77"/>
        <v>25.87431153052578</v>
      </c>
      <c r="M163" s="12">
        <f t="shared" si="78"/>
        <v>0.13333333345750967</v>
      </c>
      <c r="N163" s="12">
        <f t="shared" si="79"/>
        <v>4.1333331416050591E-2</v>
      </c>
      <c r="O163" s="12">
        <f t="shared" si="80"/>
        <v>0.10133333333328665</v>
      </c>
      <c r="P163" s="81">
        <f t="shared" si="81"/>
        <v>0.1724954102035052</v>
      </c>
      <c r="Q163" s="12">
        <f t="shared" si="82"/>
        <v>8.8888888971673107E-4</v>
      </c>
      <c r="R163" s="12">
        <f t="shared" si="83"/>
        <v>2.755555427736706E-4</v>
      </c>
      <c r="S163" s="12">
        <f t="shared" si="84"/>
        <v>6.7555555555524427E-4</v>
      </c>
      <c r="T163" s="12">
        <f t="shared" si="85"/>
        <v>1.1499694013567014E-3</v>
      </c>
    </row>
    <row r="164" spans="2:20" ht="15.9" customHeight="1">
      <c r="B164" s="18">
        <v>45825</v>
      </c>
      <c r="C164" s="12">
        <v>401611.91840000002</v>
      </c>
      <c r="D164" s="9">
        <f t="shared" si="59"/>
        <v>-26.299999968614429</v>
      </c>
      <c r="E164" s="38">
        <v>6666187.2050000001</v>
      </c>
      <c r="F164" s="9">
        <f t="shared" si="60"/>
        <v>3.2000001519918442</v>
      </c>
      <c r="G164" s="11">
        <v>72.351600000000005</v>
      </c>
      <c r="H164" s="9">
        <f t="shared" si="61"/>
        <v>-4.5999999999963848</v>
      </c>
      <c r="I164" s="47">
        <f t="shared" si="74"/>
        <v>173.06274971211684</v>
      </c>
      <c r="J164" s="40">
        <f t="shared" si="75"/>
        <v>276.93725028788316</v>
      </c>
      <c r="K164" s="47">
        <f t="shared" si="76"/>
        <v>26.493961563380189</v>
      </c>
      <c r="L164" s="40">
        <f t="shared" si="77"/>
        <v>26.890332822816333</v>
      </c>
      <c r="M164" s="12">
        <f t="shared" si="78"/>
        <v>-0.17533333312409619</v>
      </c>
      <c r="N164" s="12">
        <f t="shared" si="79"/>
        <v>2.1333334346612293E-2</v>
      </c>
      <c r="O164" s="12">
        <f t="shared" si="80"/>
        <v>-3.0666666666642566E-2</v>
      </c>
      <c r="P164" s="81">
        <f t="shared" si="81"/>
        <v>0.17926888548544223</v>
      </c>
      <c r="Q164" s="12">
        <f t="shared" si="82"/>
        <v>-1.1688888874939747E-3</v>
      </c>
      <c r="R164" s="12">
        <f t="shared" si="83"/>
        <v>1.422222289774153E-4</v>
      </c>
      <c r="S164" s="12">
        <f t="shared" si="84"/>
        <v>-2.0444444444428378E-4</v>
      </c>
      <c r="T164" s="12">
        <f t="shared" si="85"/>
        <v>1.1951259032362816E-3</v>
      </c>
    </row>
    <row r="165" spans="2:20" ht="15.9" customHeight="1">
      <c r="B165" s="18">
        <v>45826</v>
      </c>
      <c r="C165" s="11">
        <v>401611.94140000001</v>
      </c>
      <c r="D165" s="9">
        <f t="shared" si="59"/>
        <v>-3.2999999821186066</v>
      </c>
      <c r="E165" s="38">
        <v>6666187.2060000002</v>
      </c>
      <c r="F165" s="9">
        <f t="shared" si="60"/>
        <v>4.2000003159046173</v>
      </c>
      <c r="G165" s="11">
        <v>72.359399999999994</v>
      </c>
      <c r="H165" s="9">
        <f t="shared" si="61"/>
        <v>3.1999999999925421</v>
      </c>
      <c r="I165" s="47">
        <f t="shared" si="74"/>
        <v>128.15722434295893</v>
      </c>
      <c r="J165" s="40">
        <f t="shared" si="75"/>
        <v>321.84277565704105</v>
      </c>
      <c r="K165" s="47">
        <f t="shared" si="76"/>
        <v>5.3413483817835443</v>
      </c>
      <c r="L165" s="40">
        <f t="shared" si="77"/>
        <v>6.2265562340296867</v>
      </c>
      <c r="M165" s="12">
        <f t="shared" si="78"/>
        <v>-2.1854304517341765E-2</v>
      </c>
      <c r="N165" s="12">
        <f t="shared" si="79"/>
        <v>2.7814571628507399E-2</v>
      </c>
      <c r="O165" s="12">
        <f t="shared" si="80"/>
        <v>2.1192052980083059E-2</v>
      </c>
      <c r="P165" s="81">
        <f t="shared" si="81"/>
        <v>4.1235471748540975E-2</v>
      </c>
      <c r="Q165" s="12">
        <f t="shared" si="82"/>
        <v>-1.4473049349232958E-4</v>
      </c>
      <c r="R165" s="12">
        <f t="shared" si="83"/>
        <v>1.8420246111594305E-4</v>
      </c>
      <c r="S165" s="12">
        <f t="shared" si="84"/>
        <v>1.4034472172240437E-4</v>
      </c>
      <c r="T165" s="12">
        <f t="shared" si="85"/>
        <v>2.7308259436119851E-4</v>
      </c>
    </row>
    <row r="166" spans="2:20" ht="15.9" customHeight="1">
      <c r="B166" s="18">
        <v>45826</v>
      </c>
      <c r="C166" s="12">
        <v>401611.913</v>
      </c>
      <c r="D166" s="9">
        <f t="shared" si="59"/>
        <v>-31.699999992270023</v>
      </c>
      <c r="E166" s="39">
        <v>6666187.2060000002</v>
      </c>
      <c r="F166" s="9">
        <f t="shared" si="60"/>
        <v>4.2000003159046173</v>
      </c>
      <c r="G166" s="11">
        <v>72.349400000000003</v>
      </c>
      <c r="H166" s="9">
        <f t="shared" si="61"/>
        <v>-6.7999999999983629</v>
      </c>
      <c r="I166" s="47">
        <f t="shared" si="74"/>
        <v>172.45271772703819</v>
      </c>
      <c r="J166" s="40">
        <f t="shared" si="75"/>
        <v>277.54728227296181</v>
      </c>
      <c r="K166" s="47">
        <f t="shared" si="76"/>
        <v>31.977023034727896</v>
      </c>
      <c r="L166" s="40">
        <f t="shared" si="77"/>
        <v>32.692047995858204</v>
      </c>
      <c r="M166" s="12">
        <f t="shared" si="78"/>
        <v>-0.20993377478324518</v>
      </c>
      <c r="N166" s="12">
        <f t="shared" si="79"/>
        <v>2.7814571628507399E-2</v>
      </c>
      <c r="O166" s="12">
        <f t="shared" si="80"/>
        <v>-4.5033112582770617E-2</v>
      </c>
      <c r="P166" s="81">
        <f t="shared" si="81"/>
        <v>0.21650362911164373</v>
      </c>
      <c r="Q166" s="12">
        <f t="shared" si="82"/>
        <v>-1.3902898992267892E-3</v>
      </c>
      <c r="R166" s="12">
        <f t="shared" si="83"/>
        <v>1.8420246111594305E-4</v>
      </c>
      <c r="S166" s="12">
        <f t="shared" si="84"/>
        <v>-2.9823253366073258E-4</v>
      </c>
      <c r="T166" s="12">
        <f t="shared" si="85"/>
        <v>1.4337988682890312E-3</v>
      </c>
    </row>
    <row r="167" spans="2:20" ht="15.9" customHeight="1">
      <c r="B167" s="18">
        <v>45827</v>
      </c>
      <c r="C167" s="11">
        <v>401611.87829999998</v>
      </c>
      <c r="D167" s="9">
        <f t="shared" si="59"/>
        <v>-66.400000010617077</v>
      </c>
      <c r="E167" s="39">
        <v>6666187.2079999996</v>
      </c>
      <c r="F167" s="9">
        <f t="shared" si="60"/>
        <v>6.199999712407589</v>
      </c>
      <c r="G167" s="11">
        <v>72.373599999999996</v>
      </c>
      <c r="H167" s="9">
        <f t="shared" si="61"/>
        <v>17.399999999994975</v>
      </c>
      <c r="I167" s="47">
        <f t="shared" si="74"/>
        <v>174.66556020983151</v>
      </c>
      <c r="J167" s="40">
        <f t="shared" si="75"/>
        <v>275.33443979016852</v>
      </c>
      <c r="K167" s="47">
        <f t="shared" si="76"/>
        <v>66.688829633183701</v>
      </c>
      <c r="L167" s="40">
        <f t="shared" si="77"/>
        <v>68.92140449703291</v>
      </c>
      <c r="M167" s="12">
        <f t="shared" si="78"/>
        <v>-0.4368421053330071</v>
      </c>
      <c r="N167" s="12">
        <f t="shared" si="79"/>
        <v>4.0789471792155189E-2</v>
      </c>
      <c r="O167" s="12">
        <f t="shared" si="80"/>
        <v>0.11447368421049325</v>
      </c>
      <c r="P167" s="81">
        <f t="shared" si="81"/>
        <v>0.45343029274363755</v>
      </c>
      <c r="Q167" s="12">
        <f t="shared" si="82"/>
        <v>-2.8739612192960995E-3</v>
      </c>
      <c r="R167" s="12">
        <f t="shared" si="83"/>
        <v>2.6835178810628412E-4</v>
      </c>
      <c r="S167" s="12">
        <f t="shared" si="84"/>
        <v>7.5311634349008725E-4</v>
      </c>
      <c r="T167" s="12">
        <f t="shared" si="85"/>
        <v>2.9830940312081419E-3</v>
      </c>
    </row>
    <row r="168" spans="2:20" ht="15.9" customHeight="1">
      <c r="B168" s="18">
        <v>45827</v>
      </c>
      <c r="C168" s="11">
        <v>401611.94059999997</v>
      </c>
      <c r="D168" s="9">
        <f t="shared" si="59"/>
        <v>-4.1000000201165676</v>
      </c>
      <c r="E168" s="39">
        <v>6666187.2070000004</v>
      </c>
      <c r="F168" s="9">
        <f t="shared" si="60"/>
        <v>5.2000004798173904</v>
      </c>
      <c r="G168" s="11">
        <v>72.363100000000003</v>
      </c>
      <c r="H168" s="9">
        <f t="shared" ref="H168:H176" si="94">IF(G168="","",(G168-$G$9)*1000)</f>
        <v>6.9000000000016826</v>
      </c>
      <c r="I168" s="47">
        <f t="shared" ref="I168:I176" si="95">IF(MOD(DEGREES(ATAN2(D168, F168)), 360) &gt; 180, MOD(DEGREES(ATAN2(D168, F168)), 360) - 360, MOD(DEGREES(ATAN2(D168, F168)), 360))</f>
        <v>128.25441791872697</v>
      </c>
      <c r="J168" s="40">
        <f t="shared" ref="J168:J176" si="96">MOD(DEGREES(ATAN2(F168, D168)) + 360, 360)</f>
        <v>321.74558208127303</v>
      </c>
      <c r="K168" s="47">
        <f t="shared" ref="K168:K176" si="97">SQRT(POWER(C168 - $C$9,2) + POWER(E168 - $E$9,2)) *1000</f>
        <v>6.6219336416983934</v>
      </c>
      <c r="L168" s="40">
        <f t="shared" ref="L168:L176" si="98">SQRT((D168^2) + (F168^2) + (H168^2))</f>
        <v>9.5634724423234552</v>
      </c>
      <c r="M168" s="12">
        <f t="shared" ref="M168:M176" si="99">(D168-$D$9)/(B168-$B$9)</f>
        <v>-2.6973684342872156E-2</v>
      </c>
      <c r="N168" s="12">
        <f t="shared" ref="N168:N176" si="100">(F168-$F$9)/(B168-$B$9)</f>
        <v>3.4210529472482834E-2</v>
      </c>
      <c r="O168" s="12">
        <f t="shared" ref="O168:O176" si="101">(H168-$H$9)/(B168-$B$9)</f>
        <v>4.5394736842116333E-2</v>
      </c>
      <c r="P168" s="81">
        <f t="shared" ref="P168:P176" si="102">(L168-$L$9)/(B168-$B$9)</f>
        <v>6.2917581857391158E-2</v>
      </c>
      <c r="Q168" s="12">
        <f t="shared" ref="Q168:Q176" si="103">(M168-0)/(B168-$B$9)</f>
        <v>-1.7745844962415892E-4</v>
      </c>
      <c r="R168" s="12">
        <f t="shared" ref="R168:R176" si="104">(N168-0)/(B168-$B$9)</f>
        <v>2.2506927284528179E-4</v>
      </c>
      <c r="S168" s="12">
        <f t="shared" ref="S168:S176" si="105">(O168-0)/(B168-$B$9)</f>
        <v>2.9864958448760746E-4</v>
      </c>
      <c r="T168" s="12">
        <f t="shared" ref="T168:T176" si="106">(P168-0)/(B168-$B$9)</f>
        <v>4.1393145958809971E-4</v>
      </c>
    </row>
    <row r="169" spans="2:20" ht="15.9" customHeight="1">
      <c r="B169" s="18">
        <v>45828</v>
      </c>
      <c r="C169" s="11">
        <v>401611.93040000001</v>
      </c>
      <c r="D169" s="9">
        <f t="shared" si="59"/>
        <v>-14.299999980721623</v>
      </c>
      <c r="E169" s="39">
        <v>6666187.2070000004</v>
      </c>
      <c r="F169" s="9">
        <f t="shared" si="60"/>
        <v>5.2000004798173904</v>
      </c>
      <c r="G169" s="11">
        <v>72.354699999999994</v>
      </c>
      <c r="H169" s="9">
        <f t="shared" si="94"/>
        <v>-1.5000000000071623</v>
      </c>
      <c r="I169" s="47">
        <f t="shared" si="95"/>
        <v>160.01689175533247</v>
      </c>
      <c r="J169" s="40">
        <f t="shared" si="96"/>
        <v>289.98310824466751</v>
      </c>
      <c r="K169" s="47">
        <f t="shared" si="97"/>
        <v>15.216110029792093</v>
      </c>
      <c r="L169" s="40">
        <f t="shared" si="98"/>
        <v>15.289866070007317</v>
      </c>
      <c r="M169" s="12">
        <f t="shared" si="99"/>
        <v>-9.3464052161579228E-2</v>
      </c>
      <c r="N169" s="12">
        <f t="shared" si="100"/>
        <v>3.3986931240636536E-2</v>
      </c>
      <c r="O169" s="12">
        <f t="shared" si="101"/>
        <v>-9.8039215686742624E-3</v>
      </c>
      <c r="P169" s="81">
        <f t="shared" si="102"/>
        <v>9.9933765163446514E-2</v>
      </c>
      <c r="Q169" s="12">
        <f t="shared" si="103"/>
        <v>-6.1087615791881854E-4</v>
      </c>
      <c r="R169" s="12">
        <f t="shared" si="104"/>
        <v>2.2213680549435644E-4</v>
      </c>
      <c r="S169" s="12">
        <f t="shared" si="105"/>
        <v>-6.4077918749504985E-5</v>
      </c>
      <c r="T169" s="12">
        <f t="shared" si="106"/>
        <v>6.5316186381337595E-4</v>
      </c>
    </row>
    <row r="170" spans="2:20" ht="15.9" customHeight="1">
      <c r="B170" s="18">
        <v>45828</v>
      </c>
      <c r="C170" s="11">
        <v>401611.94280000002</v>
      </c>
      <c r="D170" s="9">
        <f t="shared" si="59"/>
        <v>-1.8999999738298357</v>
      </c>
      <c r="E170" s="39">
        <v>6666187.2060000002</v>
      </c>
      <c r="F170" s="9">
        <f t="shared" si="60"/>
        <v>4.2000003159046173</v>
      </c>
      <c r="G170" s="11">
        <v>72.337999999999994</v>
      </c>
      <c r="H170" s="9">
        <f t="shared" si="94"/>
        <v>-18.200000000007321</v>
      </c>
      <c r="I170" s="47">
        <f t="shared" si="95"/>
        <v>114.34108802197967</v>
      </c>
      <c r="J170" s="40">
        <f t="shared" si="96"/>
        <v>335.65891197802034</v>
      </c>
      <c r="K170" s="47">
        <f t="shared" si="97"/>
        <v>4.6097725056831456</v>
      </c>
      <c r="L170" s="40">
        <f t="shared" si="98"/>
        <v>18.774717109837336</v>
      </c>
      <c r="M170" s="12">
        <f t="shared" si="99"/>
        <v>-1.2418300482547946E-2</v>
      </c>
      <c r="N170" s="12">
        <f t="shared" si="100"/>
        <v>2.7450982456892925E-2</v>
      </c>
      <c r="O170" s="12">
        <f t="shared" si="101"/>
        <v>-0.11895424836606093</v>
      </c>
      <c r="P170" s="81">
        <f t="shared" si="102"/>
        <v>0.12271056934534207</v>
      </c>
      <c r="Q170" s="12">
        <f t="shared" si="103"/>
        <v>-8.1165362631032325E-5</v>
      </c>
      <c r="R170" s="12">
        <f t="shared" si="104"/>
        <v>1.7941818599276422E-4</v>
      </c>
      <c r="S170" s="12">
        <f t="shared" si="105"/>
        <v>-7.7747874749059434E-4</v>
      </c>
      <c r="T170" s="12">
        <f t="shared" si="106"/>
        <v>8.0202986500223575E-4</v>
      </c>
    </row>
    <row r="171" spans="2:20" ht="15.9" customHeight="1">
      <c r="B171" s="18">
        <v>45829</v>
      </c>
      <c r="C171" s="11">
        <v>401611.94280000002</v>
      </c>
      <c r="D171" s="9">
        <f t="shared" si="59"/>
        <v>-1.8999999738298357</v>
      </c>
      <c r="E171" s="39">
        <v>6666187.2056</v>
      </c>
      <c r="F171" s="9">
        <f t="shared" si="60"/>
        <v>3.8000000640749931</v>
      </c>
      <c r="G171" s="11">
        <v>72.337999999999994</v>
      </c>
      <c r="H171" s="9">
        <f t="shared" si="94"/>
        <v>-18.200000000007321</v>
      </c>
      <c r="I171" s="47">
        <f t="shared" si="95"/>
        <v>116.56505047496151</v>
      </c>
      <c r="J171" s="40">
        <f t="shared" si="96"/>
        <v>333.43494952503846</v>
      </c>
      <c r="K171" s="47">
        <f t="shared" si="97"/>
        <v>4.2485292028563633</v>
      </c>
      <c r="L171" s="40">
        <f t="shared" si="98"/>
        <v>18.689301762981671</v>
      </c>
      <c r="M171" s="12">
        <f t="shared" si="99"/>
        <v>-1.2337662167726205E-2</v>
      </c>
      <c r="N171" s="12">
        <f t="shared" si="100"/>
        <v>2.4675325091396059E-2</v>
      </c>
      <c r="O171" s="12">
        <f t="shared" si="101"/>
        <v>-0.11818181818186572</v>
      </c>
      <c r="P171" s="81">
        <f t="shared" si="102"/>
        <v>0.12135910235702384</v>
      </c>
      <c r="Q171" s="12">
        <f t="shared" si="103"/>
        <v>-8.0114689400819511E-5</v>
      </c>
      <c r="R171" s="12">
        <f t="shared" si="104"/>
        <v>1.6022938371036401E-4</v>
      </c>
      <c r="S171" s="12">
        <f t="shared" si="105"/>
        <v>-7.6741440377834887E-4</v>
      </c>
      <c r="T171" s="12">
        <f t="shared" si="106"/>
        <v>7.8804611920145354E-4</v>
      </c>
    </row>
    <row r="172" spans="2:20" ht="15.9" customHeight="1">
      <c r="B172" s="18">
        <v>45829</v>
      </c>
      <c r="C172" s="11">
        <v>401611.92810000002</v>
      </c>
      <c r="D172" s="9">
        <f t="shared" si="59"/>
        <v>-16.599999973550439</v>
      </c>
      <c r="E172" s="39">
        <v>6666187.2079999996</v>
      </c>
      <c r="F172" s="9">
        <f t="shared" si="60"/>
        <v>6.199999712407589</v>
      </c>
      <c r="G172" s="11">
        <v>72.366799999999998</v>
      </c>
      <c r="H172" s="9">
        <f t="shared" si="94"/>
        <v>10.599999999996612</v>
      </c>
      <c r="I172" s="47">
        <f t="shared" si="95"/>
        <v>159.5196435293889</v>
      </c>
      <c r="J172" s="40">
        <f t="shared" si="96"/>
        <v>290.48035647061107</v>
      </c>
      <c r="K172" s="47">
        <f t="shared" si="97"/>
        <v>17.72004502126698</v>
      </c>
      <c r="L172" s="40">
        <f t="shared" si="98"/>
        <v>20.64848651973449</v>
      </c>
      <c r="M172" s="12">
        <f t="shared" si="99"/>
        <v>-0.10779220762045739</v>
      </c>
      <c r="N172" s="12">
        <f t="shared" si="100"/>
        <v>4.025973839225707E-2</v>
      </c>
      <c r="O172" s="12">
        <f t="shared" si="101"/>
        <v>6.883116883114683E-2</v>
      </c>
      <c r="P172" s="81">
        <f t="shared" si="102"/>
        <v>0.13408108129697721</v>
      </c>
      <c r="Q172" s="12">
        <f t="shared" si="103"/>
        <v>-6.9994940013284022E-4</v>
      </c>
      <c r="R172" s="12">
        <f t="shared" si="104"/>
        <v>2.6142687267699397E-4</v>
      </c>
      <c r="S172" s="12">
        <f t="shared" si="105"/>
        <v>4.4695564176069371E-4</v>
      </c>
      <c r="T172" s="12">
        <f t="shared" si="106"/>
        <v>8.706563720582936E-4</v>
      </c>
    </row>
    <row r="173" spans="2:20" ht="15.9" customHeight="1">
      <c r="B173" s="18">
        <v>45831</v>
      </c>
      <c r="C173" s="11">
        <v>401611.87199999997</v>
      </c>
      <c r="D173" s="9">
        <f t="shared" si="59"/>
        <v>-72.700000018812716</v>
      </c>
      <c r="E173" s="39">
        <v>6666187.2089999998</v>
      </c>
      <c r="F173" s="9">
        <f t="shared" si="60"/>
        <v>7.1999998763203621</v>
      </c>
      <c r="G173" s="11">
        <v>72.335300000000004</v>
      </c>
      <c r="H173" s="9">
        <f t="shared" si="94"/>
        <v>-20.899999999997476</v>
      </c>
      <c r="I173" s="47">
        <f t="shared" si="95"/>
        <v>174.34403381080347</v>
      </c>
      <c r="J173" s="40">
        <f t="shared" si="96"/>
        <v>275.65596618919653</v>
      </c>
      <c r="K173" s="47">
        <f t="shared" si="97"/>
        <v>73.05566371578854</v>
      </c>
      <c r="L173" s="40">
        <f t="shared" si="98"/>
        <v>75.986446166104372</v>
      </c>
      <c r="M173" s="12">
        <f t="shared" si="99"/>
        <v>-0.46602564114623535</v>
      </c>
      <c r="N173" s="12">
        <f t="shared" si="100"/>
        <v>4.6153845361027963E-2</v>
      </c>
      <c r="O173" s="12">
        <f t="shared" si="101"/>
        <v>-0.13397435897434279</v>
      </c>
      <c r="P173" s="81">
        <f t="shared" si="102"/>
        <v>0.48709260362887419</v>
      </c>
      <c r="Q173" s="12">
        <f t="shared" si="103"/>
        <v>-2.9873438535015086E-3</v>
      </c>
      <c r="R173" s="12">
        <f t="shared" si="104"/>
        <v>2.9585798308351261E-4</v>
      </c>
      <c r="S173" s="12">
        <f t="shared" si="105"/>
        <v>-8.5880999342527432E-4</v>
      </c>
      <c r="T173" s="12">
        <f t="shared" si="106"/>
        <v>3.1223884848004756E-3</v>
      </c>
    </row>
    <row r="174" spans="2:20" ht="15.9" customHeight="1">
      <c r="B174" s="18">
        <v>45831</v>
      </c>
      <c r="C174" s="11">
        <v>401611.91810000001</v>
      </c>
      <c r="D174" s="9">
        <f t="shared" si="59"/>
        <v>-26.599999982863665</v>
      </c>
      <c r="E174" s="39">
        <v>6666187.21</v>
      </c>
      <c r="F174" s="9">
        <f t="shared" si="60"/>
        <v>8.2000000402331352</v>
      </c>
      <c r="G174" s="11">
        <v>72.374099999999999</v>
      </c>
      <c r="H174" s="9">
        <f t="shared" si="94"/>
        <v>17.899999999997362</v>
      </c>
      <c r="I174" s="47">
        <f t="shared" si="95"/>
        <v>162.86700376012521</v>
      </c>
      <c r="J174" s="40">
        <f t="shared" si="96"/>
        <v>287.13299623987479</v>
      </c>
      <c r="K174" s="47">
        <f t="shared" si="97"/>
        <v>27.835229471807313</v>
      </c>
      <c r="L174" s="40">
        <f t="shared" si="98"/>
        <v>33.093957148519969</v>
      </c>
      <c r="M174" s="12">
        <f t="shared" si="99"/>
        <v>-0.17051282040297222</v>
      </c>
      <c r="N174" s="12">
        <f t="shared" si="100"/>
        <v>5.2564102822007276E-2</v>
      </c>
      <c r="O174" s="12">
        <f t="shared" si="101"/>
        <v>0.11474358974357284</v>
      </c>
      <c r="P174" s="81">
        <f t="shared" si="102"/>
        <v>0.21214075095205109</v>
      </c>
      <c r="Q174" s="12">
        <f t="shared" si="103"/>
        <v>-1.0930309000190526E-3</v>
      </c>
      <c r="R174" s="12">
        <f t="shared" si="104"/>
        <v>3.3694937706414918E-4</v>
      </c>
      <c r="S174" s="12">
        <f t="shared" si="105"/>
        <v>7.3553583168956948E-4</v>
      </c>
      <c r="T174" s="12">
        <f t="shared" si="106"/>
        <v>1.3598766086669943E-3</v>
      </c>
    </row>
    <row r="175" spans="2:20" ht="15.9" customHeight="1">
      <c r="B175" s="18">
        <v>45832</v>
      </c>
      <c r="C175" s="11">
        <v>401611.8861</v>
      </c>
      <c r="D175" s="9">
        <f t="shared" si="59"/>
        <v>-58.599999989382923</v>
      </c>
      <c r="E175" s="39">
        <v>6666187.2110000001</v>
      </c>
      <c r="F175" s="9">
        <f t="shared" si="60"/>
        <v>9.2000002041459084</v>
      </c>
      <c r="G175" s="11">
        <v>72.313500000000005</v>
      </c>
      <c r="H175" s="9">
        <f t="shared" si="94"/>
        <v>-42.699999999996407</v>
      </c>
      <c r="I175" s="47">
        <f t="shared" si="95"/>
        <v>171.07758858296549</v>
      </c>
      <c r="J175" s="40">
        <f t="shared" si="96"/>
        <v>278.92241141703448</v>
      </c>
      <c r="K175" s="47">
        <f t="shared" si="97"/>
        <v>59.317788246966558</v>
      </c>
      <c r="L175" s="40">
        <f t="shared" si="98"/>
        <v>73.088234364442386</v>
      </c>
      <c r="M175" s="12">
        <f t="shared" si="99"/>
        <v>-0.37324840757568739</v>
      </c>
      <c r="N175" s="12">
        <f t="shared" si="100"/>
        <v>5.8598727414942091E-2</v>
      </c>
      <c r="O175" s="12">
        <f t="shared" si="101"/>
        <v>-0.27197452229297076</v>
      </c>
      <c r="P175" s="81">
        <f t="shared" si="102"/>
        <v>0.4655301551875311</v>
      </c>
      <c r="Q175" s="12">
        <f t="shared" si="103"/>
        <v>-2.3773783922018303E-3</v>
      </c>
      <c r="R175" s="12">
        <f t="shared" si="104"/>
        <v>3.7324030200600055E-4</v>
      </c>
      <c r="S175" s="12">
        <f t="shared" si="105"/>
        <v>-1.7323217980443997E-3</v>
      </c>
      <c r="T175" s="12">
        <f t="shared" si="106"/>
        <v>2.9651602241244019E-3</v>
      </c>
    </row>
    <row r="176" spans="2:20" ht="15.9" customHeight="1">
      <c r="B176" s="18">
        <v>45832</v>
      </c>
      <c r="C176" s="11">
        <v>401611.87819999998</v>
      </c>
      <c r="D176" s="9">
        <f t="shared" si="59"/>
        <v>-66.500000015366822</v>
      </c>
      <c r="E176" s="39">
        <v>6666187.21</v>
      </c>
      <c r="F176" s="9">
        <f t="shared" si="60"/>
        <v>8.2000000402331352</v>
      </c>
      <c r="G176" s="11">
        <v>72.350200000000001</v>
      </c>
      <c r="H176" s="9">
        <f t="shared" si="94"/>
        <v>-6.0000000000002274</v>
      </c>
      <c r="I176" s="47">
        <f t="shared" si="95"/>
        <v>172.97044114142426</v>
      </c>
      <c r="J176" s="40">
        <f t="shared" si="96"/>
        <v>277.02955885857574</v>
      </c>
      <c r="K176" s="47">
        <f t="shared" si="97"/>
        <v>67.003656636810589</v>
      </c>
      <c r="L176" s="40">
        <f t="shared" si="98"/>
        <v>67.271762298185806</v>
      </c>
      <c r="M176" s="12">
        <f t="shared" si="99"/>
        <v>-0.42356687907876955</v>
      </c>
      <c r="N176" s="12">
        <f t="shared" si="100"/>
        <v>5.2229299619319332E-2</v>
      </c>
      <c r="O176" s="12">
        <f t="shared" si="101"/>
        <v>-3.8216560509555589E-2</v>
      </c>
      <c r="P176" s="81">
        <f t="shared" si="102"/>
        <v>0.42848256240882676</v>
      </c>
      <c r="Q176" s="12">
        <f t="shared" si="103"/>
        <v>-2.6978782106927999E-3</v>
      </c>
      <c r="R176" s="12">
        <f t="shared" si="104"/>
        <v>3.3267069821222504E-4</v>
      </c>
      <c r="S176" s="12">
        <f t="shared" si="105"/>
        <v>-2.434175828634114E-4</v>
      </c>
      <c r="T176" s="12">
        <f t="shared" si="106"/>
        <v>2.7291882955976228E-3</v>
      </c>
    </row>
    <row r="177" spans="1:20" ht="15.9" customHeight="1">
      <c r="B177" s="18">
        <v>45833</v>
      </c>
      <c r="C177" s="11">
        <v>401611.77710000001</v>
      </c>
      <c r="D177" s="9">
        <f t="shared" si="59"/>
        <v>-167.59999998612329</v>
      </c>
      <c r="E177" s="39">
        <v>6666187.2110000001</v>
      </c>
      <c r="F177" s="9">
        <f t="shared" si="60"/>
        <v>9.2000002041459084</v>
      </c>
      <c r="G177" s="11">
        <f>70.8267+1.5</f>
        <v>72.326700000000002</v>
      </c>
      <c r="H177" s="9">
        <f t="shared" ref="H177:H198" si="107">IF(G177="","",(G177-$G$9)*1000)</f>
        <v>-29.499999999998749</v>
      </c>
      <c r="I177" s="47">
        <f t="shared" ref="I177:I198" si="108">IF(MOD(DEGREES(ATAN2(D177, F177)), 360) &gt; 180, MOD(DEGREES(ATAN2(D177, F177)), 360) - 360, MOD(DEGREES(ATAN2(D177, F177)), 360))</f>
        <v>176.85803879322444</v>
      </c>
      <c r="J177" s="40">
        <f t="shared" ref="J177:J183" si="109">MOD(DEGREES(ATAN2(F177, D177)) + 360, 360)</f>
        <v>273.14196120677559</v>
      </c>
      <c r="K177" s="47">
        <f t="shared" ref="K177:K183" si="110">SQRT(POWER(C177 - $C$9,2) + POWER(E177 - $E$9,2)) *1000</f>
        <v>167.85231603735713</v>
      </c>
      <c r="L177" s="40">
        <f t="shared" ref="L177:L183" si="111">SQRT((D177^2) + (F177^2) + (H177^2))</f>
        <v>170.42491014844262</v>
      </c>
      <c r="M177" s="12">
        <f t="shared" ref="M177:M183" si="112">(D177-$D$9)/(B177-$B$9)</f>
        <v>-1.0607594935830589</v>
      </c>
      <c r="N177" s="12">
        <f t="shared" ref="N177:N183" si="113">(F177-$F$9)/(B177-$B$9)</f>
        <v>5.8227849393328535E-2</v>
      </c>
      <c r="O177" s="12">
        <f t="shared" ref="O177:O183" si="114">(H177-$H$9)/(B177-$B$9)</f>
        <v>-0.18670886075948576</v>
      </c>
      <c r="P177" s="81">
        <f t="shared" ref="P177:P183" si="115">(L177-$L$9)/(B177-$B$9)</f>
        <v>1.0786386718255863</v>
      </c>
      <c r="Q177" s="12">
        <f t="shared" ref="Q177:Q183" si="116">(M177-0)/(B177-$B$9)</f>
        <v>-6.7136676809054358E-3</v>
      </c>
      <c r="R177" s="12">
        <f t="shared" ref="R177:R183" si="117">(N177-0)/(B177-$B$9)</f>
        <v>3.6853069236283882E-4</v>
      </c>
      <c r="S177" s="12">
        <f t="shared" ref="S177:S183" si="118">(O177-0)/(B177-$B$9)</f>
        <v>-1.1817016503764921E-3</v>
      </c>
      <c r="T177" s="12">
        <f t="shared" ref="T177:T183" si="119">(P177-0)/(B177-$B$9)</f>
        <v>6.8268270368707995E-3</v>
      </c>
    </row>
    <row r="178" spans="1:20" ht="15.9" customHeight="1">
      <c r="B178" s="18">
        <v>45833</v>
      </c>
      <c r="C178" s="11">
        <v>401611.85639999999</v>
      </c>
      <c r="D178" s="9">
        <f t="shared" si="59"/>
        <v>-88.300000003073364</v>
      </c>
      <c r="E178" s="39">
        <v>6666187.2083000001</v>
      </c>
      <c r="F178" s="9">
        <f t="shared" si="60"/>
        <v>6.5000001341104507</v>
      </c>
      <c r="G178" s="11">
        <v>72.357299999999995</v>
      </c>
      <c r="H178" s="9">
        <f t="shared" si="107"/>
        <v>1.0999999999938836</v>
      </c>
      <c r="I178" s="47">
        <f t="shared" si="108"/>
        <v>175.78989744820512</v>
      </c>
      <c r="J178" s="40">
        <f t="shared" si="109"/>
        <v>274.21010255179488</v>
      </c>
      <c r="K178" s="47">
        <f t="shared" si="110"/>
        <v>88.538918009461753</v>
      </c>
      <c r="L178" s="40">
        <f t="shared" si="111"/>
        <v>88.545750899104007</v>
      </c>
      <c r="M178" s="12">
        <f t="shared" si="112"/>
        <v>-0.55886075951312253</v>
      </c>
      <c r="N178" s="12">
        <f t="shared" si="113"/>
        <v>4.1139241355129433E-2</v>
      </c>
      <c r="O178" s="12">
        <f t="shared" si="114"/>
        <v>6.9620253164169848E-3</v>
      </c>
      <c r="P178" s="81">
        <f t="shared" si="115"/>
        <v>0.56041614493103797</v>
      </c>
      <c r="Q178" s="12">
        <f t="shared" si="116"/>
        <v>-3.5370934146400162E-3</v>
      </c>
      <c r="R178" s="12">
        <f t="shared" si="117"/>
        <v>2.603749452856293E-4</v>
      </c>
      <c r="S178" s="12">
        <f t="shared" si="118"/>
        <v>4.4063451369727749E-5</v>
      </c>
      <c r="T178" s="12">
        <f t="shared" si="119"/>
        <v>3.5469376261458101E-3</v>
      </c>
    </row>
    <row r="179" spans="1:20" ht="15.9" customHeight="1">
      <c r="B179" s="18">
        <v>45834</v>
      </c>
      <c r="C179" s="11">
        <v>401611.96220000001</v>
      </c>
      <c r="D179" s="9">
        <f t="shared" si="59"/>
        <v>17.500000016298145</v>
      </c>
      <c r="E179" s="39">
        <v>6666187.2092000004</v>
      </c>
      <c r="F179" s="9">
        <f t="shared" si="60"/>
        <v>7.4000004678964615</v>
      </c>
      <c r="G179" s="11">
        <v>72.3369</v>
      </c>
      <c r="H179" s="9">
        <f t="shared" si="107"/>
        <v>-19.300000000001205</v>
      </c>
      <c r="I179" s="47">
        <f t="shared" si="108"/>
        <v>22.921420178311976</v>
      </c>
      <c r="J179" s="40">
        <f t="shared" si="109"/>
        <v>67.078579821688038</v>
      </c>
      <c r="K179" s="47">
        <f t="shared" si="110"/>
        <v>19.00026335331442</v>
      </c>
      <c r="L179" s="40">
        <f t="shared" si="111"/>
        <v>27.083205266278018</v>
      </c>
      <c r="M179" s="12">
        <f t="shared" si="112"/>
        <v>0.11006289318426506</v>
      </c>
      <c r="N179" s="12">
        <f t="shared" si="113"/>
        <v>4.6540883445889698E-2</v>
      </c>
      <c r="O179" s="12">
        <f t="shared" si="114"/>
        <v>-0.12138364779874972</v>
      </c>
      <c r="P179" s="81">
        <f t="shared" si="115"/>
        <v>0.17033462431621396</v>
      </c>
      <c r="Q179" s="12">
        <f t="shared" si="116"/>
        <v>6.922194539890884E-4</v>
      </c>
      <c r="R179" s="12">
        <f t="shared" si="117"/>
        <v>2.927099587791805E-4</v>
      </c>
      <c r="S179" s="12">
        <f t="shared" si="118"/>
        <v>-7.6341916854559566E-4</v>
      </c>
      <c r="T179" s="12">
        <f t="shared" si="119"/>
        <v>1.0712869453849934E-3</v>
      </c>
    </row>
    <row r="180" spans="1:20" ht="15.9" customHeight="1">
      <c r="B180" s="18">
        <v>45834</v>
      </c>
      <c r="C180" s="11">
        <v>401611.91940000001</v>
      </c>
      <c r="D180" s="9">
        <f t="shared" si="59"/>
        <v>-25.299999979324639</v>
      </c>
      <c r="E180" s="39">
        <v>6666187.2079999996</v>
      </c>
      <c r="F180" s="9">
        <f t="shared" si="60"/>
        <v>6.199999712407589</v>
      </c>
      <c r="G180" s="11">
        <v>72.346000000000004</v>
      </c>
      <c r="H180" s="9">
        <f t="shared" si="107"/>
        <v>-10.199999999997544</v>
      </c>
      <c r="I180" s="47">
        <f t="shared" si="108"/>
        <v>166.23049533668706</v>
      </c>
      <c r="J180" s="40">
        <f t="shared" si="109"/>
        <v>283.76950466331294</v>
      </c>
      <c r="K180" s="47">
        <f t="shared" si="110"/>
        <v>26.048608319595136</v>
      </c>
      <c r="L180" s="40">
        <f t="shared" si="111"/>
        <v>27.974452548488429</v>
      </c>
      <c r="M180" s="12">
        <f t="shared" si="112"/>
        <v>-0.1591194967253122</v>
      </c>
      <c r="N180" s="12">
        <f t="shared" si="113"/>
        <v>3.8993708883066594E-2</v>
      </c>
      <c r="O180" s="12">
        <f t="shared" si="114"/>
        <v>-6.4150943396210969E-2</v>
      </c>
      <c r="P180" s="81">
        <f t="shared" si="115"/>
        <v>0.17593995313514735</v>
      </c>
      <c r="Q180" s="12">
        <f t="shared" si="116"/>
        <v>-1.0007515517315233E-3</v>
      </c>
      <c r="R180" s="12">
        <f t="shared" si="117"/>
        <v>2.4524345209475846E-4</v>
      </c>
      <c r="S180" s="12">
        <f t="shared" si="118"/>
        <v>-4.0346505280635829E-4</v>
      </c>
      <c r="T180" s="12">
        <f t="shared" si="119"/>
        <v>1.1065405857556437E-3</v>
      </c>
    </row>
    <row r="181" spans="1:20" ht="15.9" customHeight="1">
      <c r="B181" s="18">
        <v>45835</v>
      </c>
      <c r="C181" s="11">
        <v>401611.90909999999</v>
      </c>
      <c r="D181" s="9">
        <f t="shared" si="59"/>
        <v>-35.6000000028871</v>
      </c>
      <c r="E181" s="39">
        <v>6666187.21</v>
      </c>
      <c r="F181" s="9">
        <f t="shared" si="60"/>
        <v>8.2000000402331352</v>
      </c>
      <c r="G181" s="11">
        <v>72.338800000000006</v>
      </c>
      <c r="H181" s="9">
        <f t="shared" si="107"/>
        <v>-17.399999999994975</v>
      </c>
      <c r="I181" s="47">
        <f t="shared" si="108"/>
        <v>167.02889392984085</v>
      </c>
      <c r="J181" s="40">
        <f t="shared" si="109"/>
        <v>282.97110607015912</v>
      </c>
      <c r="K181" s="47">
        <f t="shared" si="110"/>
        <v>36.532177609135005</v>
      </c>
      <c r="L181" s="40">
        <f t="shared" si="111"/>
        <v>40.464305268535256</v>
      </c>
      <c r="M181" s="12">
        <f t="shared" si="112"/>
        <v>-0.22250000001804437</v>
      </c>
      <c r="N181" s="12">
        <f t="shared" si="113"/>
        <v>5.1250000251457095E-2</v>
      </c>
      <c r="O181" s="12">
        <f t="shared" si="114"/>
        <v>-0.10874999999996859</v>
      </c>
      <c r="P181" s="81">
        <f t="shared" si="115"/>
        <v>0.25290190792834533</v>
      </c>
      <c r="Q181" s="12">
        <f t="shared" si="116"/>
        <v>-1.3906250001127773E-3</v>
      </c>
      <c r="R181" s="12">
        <f t="shared" si="117"/>
        <v>3.2031250157160684E-4</v>
      </c>
      <c r="S181" s="12">
        <f t="shared" si="118"/>
        <v>-6.7968749999980371E-4</v>
      </c>
      <c r="T181" s="12">
        <f t="shared" si="119"/>
        <v>1.5806369245521582E-3</v>
      </c>
    </row>
    <row r="182" spans="1:20" ht="15.9" customHeight="1">
      <c r="B182" s="18">
        <v>45835</v>
      </c>
      <c r="C182" s="11">
        <v>401611.92450000002</v>
      </c>
      <c r="D182" s="9">
        <f t="shared" si="59"/>
        <v>-20.199999969918281</v>
      </c>
      <c r="E182" s="39">
        <v>6666187.2120000003</v>
      </c>
      <c r="F182" s="9">
        <f t="shared" si="60"/>
        <v>10.200000368058681</v>
      </c>
      <c r="G182" s="11">
        <v>72.389899999999997</v>
      </c>
      <c r="H182" s="9">
        <f t="shared" si="107"/>
        <v>33.699999999996066</v>
      </c>
      <c r="I182" s="47">
        <f t="shared" si="108"/>
        <v>153.20848360438399</v>
      </c>
      <c r="J182" s="40">
        <f t="shared" si="109"/>
        <v>296.79151639561604</v>
      </c>
      <c r="K182" s="47">
        <f t="shared" si="110"/>
        <v>22.629184834922707</v>
      </c>
      <c r="L182" s="40">
        <f t="shared" si="111"/>
        <v>40.592733417359696</v>
      </c>
      <c r="M182" s="12">
        <f t="shared" si="112"/>
        <v>-0.12624999981198926</v>
      </c>
      <c r="N182" s="12">
        <f t="shared" si="113"/>
        <v>6.3750002300366759E-2</v>
      </c>
      <c r="O182" s="12">
        <f t="shared" si="114"/>
        <v>0.21062499999997542</v>
      </c>
      <c r="P182" s="81">
        <f t="shared" si="115"/>
        <v>0.25370458385849809</v>
      </c>
      <c r="Q182" s="12">
        <f t="shared" si="116"/>
        <v>-7.8906249882493285E-4</v>
      </c>
      <c r="R182" s="12">
        <f t="shared" si="117"/>
        <v>3.9843751437729225E-4</v>
      </c>
      <c r="S182" s="12">
        <f t="shared" si="118"/>
        <v>1.3164062499998463E-3</v>
      </c>
      <c r="T182" s="12">
        <f t="shared" si="119"/>
        <v>1.5856536491156131E-3</v>
      </c>
    </row>
    <row r="183" spans="1:20" ht="15.9" customHeight="1">
      <c r="B183" s="18">
        <v>45836</v>
      </c>
      <c r="C183" s="11">
        <v>401611.92450000002</v>
      </c>
      <c r="D183" s="9">
        <f t="shared" ref="D183:D228" si="120">IF(C183="","",(C183-$C$9)*1000)</f>
        <v>-20.199999969918281</v>
      </c>
      <c r="E183" s="39">
        <v>6666187.2079999996</v>
      </c>
      <c r="F183" s="9">
        <f t="shared" ref="F183:F227" si="121">IF(E183="","",(E183-$E$9)*1000)</f>
        <v>6.199999712407589</v>
      </c>
      <c r="G183" s="11">
        <v>72.328900000000004</v>
      </c>
      <c r="H183" s="9">
        <f t="shared" si="107"/>
        <v>-27.299999999996771</v>
      </c>
      <c r="I183" s="47">
        <f t="shared" si="108"/>
        <v>162.93714354810766</v>
      </c>
      <c r="J183" s="40">
        <f t="shared" si="109"/>
        <v>287.06285645189234</v>
      </c>
      <c r="K183" s="47">
        <f t="shared" si="110"/>
        <v>21.130073242148327</v>
      </c>
      <c r="L183" s="40">
        <f t="shared" si="111"/>
        <v>34.522021887751251</v>
      </c>
      <c r="M183" s="12">
        <f t="shared" si="112"/>
        <v>-0.12546583832247379</v>
      </c>
      <c r="N183" s="12">
        <f t="shared" si="113"/>
        <v>3.850931498389807E-2</v>
      </c>
      <c r="O183" s="12">
        <f t="shared" si="114"/>
        <v>-0.1695652173912843</v>
      </c>
      <c r="P183" s="81">
        <f t="shared" si="115"/>
        <v>0.21442249619721274</v>
      </c>
      <c r="Q183" s="12">
        <f t="shared" si="116"/>
        <v>-7.7929092125760121E-4</v>
      </c>
      <c r="R183" s="12">
        <f t="shared" si="117"/>
        <v>2.3918829182545384E-4</v>
      </c>
      <c r="S183" s="12">
        <f t="shared" si="118"/>
        <v>-1.0532001080203993E-3</v>
      </c>
      <c r="T183" s="12">
        <f t="shared" si="119"/>
        <v>1.3318167465665388E-3</v>
      </c>
    </row>
    <row r="184" spans="1:20" ht="15.9" customHeight="1">
      <c r="B184" s="18">
        <v>45836</v>
      </c>
      <c r="C184" s="11">
        <v>401611.93060000002</v>
      </c>
      <c r="D184" s="9">
        <f t="shared" si="120"/>
        <v>-14.099999971222132</v>
      </c>
      <c r="E184" s="39">
        <v>6666187.21</v>
      </c>
      <c r="F184" s="9">
        <f t="shared" si="121"/>
        <v>8.2000000402331352</v>
      </c>
      <c r="G184" s="11">
        <v>72.386200000000002</v>
      </c>
      <c r="H184" s="9">
        <f t="shared" si="107"/>
        <v>30.000000000001137</v>
      </c>
      <c r="I184" s="47">
        <f t="shared" si="108"/>
        <v>149.81941757880102</v>
      </c>
      <c r="J184" s="40">
        <f t="shared" ref="J184:J247" si="122">MOD(DEGREES(ATAN2(F184, D184)) + 360, 360)</f>
        <v>300.18058242119901</v>
      </c>
      <c r="K184" s="47">
        <f t="shared" ref="K184:K247" si="123">SQRT(POWER(C184 - $C$9,2) + POWER(E184 - $E$9,2)) *1000</f>
        <v>16.311039201972619</v>
      </c>
      <c r="L184" s="40">
        <f t="shared" ref="L184:L247" si="124">SQRT((D184^2) + (F184^2) + (H184^2))</f>
        <v>34.147474282124527</v>
      </c>
      <c r="M184" s="12">
        <f t="shared" ref="M184:M247" si="125">(D184-$D$9)/(B184-$B$9)</f>
        <v>-8.7577639572808272E-2</v>
      </c>
      <c r="N184" s="12">
        <f t="shared" ref="N184:N247" si="126">(F184-$F$9)/(B184-$B$9)</f>
        <v>5.0931677268528791E-2</v>
      </c>
      <c r="O184" s="12">
        <f t="shared" ref="O184:O247" si="127">(H184-$H$9)/(B184-$B$9)</f>
        <v>0.18633540372671514</v>
      </c>
      <c r="P184" s="81">
        <f t="shared" ref="P184:P247" si="128">(L184-$L$9)/(B184-$B$9)</f>
        <v>0.2120961135535685</v>
      </c>
      <c r="Q184" s="12">
        <f t="shared" ref="Q184:Q247" si="129">(M184-0)/(B184-$B$9)</f>
        <v>-5.4396049424104513E-4</v>
      </c>
      <c r="R184" s="12">
        <f t="shared" ref="R184:R247" si="130">(N184-0)/(B184-$B$9)</f>
        <v>3.163458215436571E-4</v>
      </c>
      <c r="S184" s="12">
        <f t="shared" ref="S184:S247" si="131">(O184-0)/(B184-$B$9)</f>
        <v>1.1573627560665537E-3</v>
      </c>
      <c r="T184" s="12">
        <f t="shared" ref="T184:T247" si="132">(P184-0)/(B184-$B$9)</f>
        <v>1.317367164928997E-3</v>
      </c>
    </row>
    <row r="185" spans="1:20" ht="15.9" customHeight="1">
      <c r="B185" s="18">
        <v>45838</v>
      </c>
      <c r="C185" s="11">
        <v>401611.90700000001</v>
      </c>
      <c r="D185" s="9">
        <f t="shared" si="120"/>
        <v>-37.699999986216426</v>
      </c>
      <c r="E185" s="39">
        <v>6666187.2110000001</v>
      </c>
      <c r="F185" s="9">
        <f t="shared" si="121"/>
        <v>9.2000002041459084</v>
      </c>
      <c r="G185" s="11">
        <v>72.337000000000003</v>
      </c>
      <c r="H185" s="9">
        <f t="shared" si="107"/>
        <v>-19.199999999997885</v>
      </c>
      <c r="I185" s="47">
        <f t="shared" si="108"/>
        <v>166.28604159511579</v>
      </c>
      <c r="J185" s="40">
        <f t="shared" si="122"/>
        <v>283.71395840488424</v>
      </c>
      <c r="K185" s="47">
        <f t="shared" si="123"/>
        <v>38.806313954265264</v>
      </c>
      <c r="L185" s="40">
        <f t="shared" si="124"/>
        <v>43.296304723577997</v>
      </c>
      <c r="M185" s="12">
        <f t="shared" si="125"/>
        <v>-0.2312883434737204</v>
      </c>
      <c r="N185" s="12">
        <f t="shared" si="126"/>
        <v>5.6441719043839926E-2</v>
      </c>
      <c r="O185" s="12">
        <f t="shared" si="127"/>
        <v>-0.11779141104293181</v>
      </c>
      <c r="P185" s="81">
        <f t="shared" si="128"/>
        <v>0.26562150137164414</v>
      </c>
      <c r="Q185" s="12">
        <f t="shared" si="129"/>
        <v>-1.4189468924768122E-3</v>
      </c>
      <c r="R185" s="12">
        <f t="shared" si="130"/>
        <v>3.4626821499288298E-4</v>
      </c>
      <c r="S185" s="12">
        <f t="shared" si="131"/>
        <v>-7.2264669351491907E-4</v>
      </c>
      <c r="T185" s="12">
        <f t="shared" si="132"/>
        <v>1.6295797630162217E-3</v>
      </c>
    </row>
    <row r="186" spans="1:20" ht="15.9" customHeight="1">
      <c r="B186" s="18">
        <v>45839</v>
      </c>
      <c r="C186" s="11">
        <v>401611.91450000001</v>
      </c>
      <c r="D186" s="9">
        <f t="shared" si="120"/>
        <v>-30.199999979231507</v>
      </c>
      <c r="E186" s="39">
        <v>6666187.2139999997</v>
      </c>
      <c r="F186" s="9">
        <f t="shared" si="121"/>
        <v>12.199999764561653</v>
      </c>
      <c r="G186" s="11">
        <v>72.297799999999995</v>
      </c>
      <c r="H186" s="9">
        <f t="shared" si="107"/>
        <v>-58.400000000006003</v>
      </c>
      <c r="I186" s="47">
        <f t="shared" si="108"/>
        <v>158.00259696368178</v>
      </c>
      <c r="J186" s="40">
        <f t="shared" si="122"/>
        <v>291.99740303631819</v>
      </c>
      <c r="K186" s="47">
        <f t="shared" si="123"/>
        <v>32.571152773595337</v>
      </c>
      <c r="L186" s="40">
        <f t="shared" si="124"/>
        <v>66.868826765553379</v>
      </c>
      <c r="M186" s="12">
        <f t="shared" si="125"/>
        <v>-0.18414634133677749</v>
      </c>
      <c r="N186" s="12">
        <f t="shared" si="126"/>
        <v>7.4390242466839354E-2</v>
      </c>
      <c r="O186" s="12">
        <f t="shared" si="127"/>
        <v>-0.35609756097564638</v>
      </c>
      <c r="P186" s="81">
        <f t="shared" si="128"/>
        <v>0.40773674857044745</v>
      </c>
      <c r="Q186" s="12">
        <f t="shared" si="129"/>
        <v>-1.1228435447364481E-3</v>
      </c>
      <c r="R186" s="12">
        <f t="shared" si="130"/>
        <v>4.535990394319473E-4</v>
      </c>
      <c r="S186" s="12">
        <f t="shared" si="131"/>
        <v>-2.1713265913149171E-3</v>
      </c>
      <c r="T186" s="12">
        <f t="shared" si="132"/>
        <v>2.4861996864051672E-3</v>
      </c>
    </row>
    <row r="187" spans="1:20" ht="15.9" customHeight="1">
      <c r="B187" s="18">
        <v>45839</v>
      </c>
      <c r="C187" s="11">
        <v>401611.92989999999</v>
      </c>
      <c r="D187" s="9">
        <f t="shared" si="120"/>
        <v>-14.800000004470348</v>
      </c>
      <c r="E187" s="39">
        <v>6666187.2130000005</v>
      </c>
      <c r="F187" s="9">
        <f t="shared" si="121"/>
        <v>11.200000531971455</v>
      </c>
      <c r="G187" s="11">
        <v>72.344700000000003</v>
      </c>
      <c r="H187" s="9">
        <f t="shared" si="107"/>
        <v>-11.499999999998067</v>
      </c>
      <c r="I187" s="47">
        <f t="shared" si="108"/>
        <v>142.88313801554779</v>
      </c>
      <c r="J187" s="40">
        <f t="shared" si="122"/>
        <v>307.11686198445221</v>
      </c>
      <c r="K187" s="47">
        <f t="shared" si="123"/>
        <v>18.560172737571254</v>
      </c>
      <c r="L187" s="40">
        <f t="shared" si="124"/>
        <v>21.83414784342267</v>
      </c>
      <c r="M187" s="12">
        <f t="shared" si="125"/>
        <v>-9.0243902466282611E-2</v>
      </c>
      <c r="N187" s="12">
        <f t="shared" si="126"/>
        <v>6.8292686170557657E-2</v>
      </c>
      <c r="O187" s="12">
        <f t="shared" si="127"/>
        <v>-7.0121951219500406E-2</v>
      </c>
      <c r="P187" s="81">
        <f t="shared" si="128"/>
        <v>0.13313504782574798</v>
      </c>
      <c r="Q187" s="12">
        <f t="shared" si="129"/>
        <v>-5.5026769796513784E-4</v>
      </c>
      <c r="R187" s="12">
        <f t="shared" si="130"/>
        <v>4.1641881811315643E-4</v>
      </c>
      <c r="S187" s="12">
        <f t="shared" si="131"/>
        <v>-4.275728732896366E-4</v>
      </c>
      <c r="T187" s="12">
        <f t="shared" si="132"/>
        <v>8.1179907210821934E-4</v>
      </c>
    </row>
    <row r="188" spans="1:20" ht="15.9" customHeight="1">
      <c r="B188" s="18">
        <v>45840</v>
      </c>
      <c r="C188" s="11">
        <v>401611.93209999998</v>
      </c>
      <c r="D188" s="9">
        <f t="shared" si="120"/>
        <v>-12.600000016391277</v>
      </c>
      <c r="E188" s="39">
        <v>6666187.216</v>
      </c>
      <c r="F188" s="9">
        <f t="shared" si="121"/>
        <v>14.200000092387199</v>
      </c>
      <c r="G188" s="11">
        <v>72.366299999999995</v>
      </c>
      <c r="H188" s="9">
        <f t="shared" si="107"/>
        <v>10.099999999994225</v>
      </c>
      <c r="I188" s="47">
        <f t="shared" si="108"/>
        <v>131.58341166016859</v>
      </c>
      <c r="J188" s="40">
        <f t="shared" si="122"/>
        <v>318.41658833983143</v>
      </c>
      <c r="K188" s="47">
        <f t="shared" si="123"/>
        <v>18.984204040118634</v>
      </c>
      <c r="L188" s="40">
        <f t="shared" si="124"/>
        <v>21.503720678913684</v>
      </c>
      <c r="M188" s="12">
        <f t="shared" si="125"/>
        <v>-7.6363636462977433E-2</v>
      </c>
      <c r="N188" s="12">
        <f t="shared" si="126"/>
        <v>8.6060606620528488E-2</v>
      </c>
      <c r="O188" s="12">
        <f t="shared" si="127"/>
        <v>6.1212121212086211E-2</v>
      </c>
      <c r="P188" s="81">
        <f t="shared" si="128"/>
        <v>0.13032557987220414</v>
      </c>
      <c r="Q188" s="12">
        <f t="shared" si="129"/>
        <v>-4.6280991795743896E-4</v>
      </c>
      <c r="R188" s="12">
        <f t="shared" si="130"/>
        <v>5.2157943406380897E-4</v>
      </c>
      <c r="S188" s="12">
        <f t="shared" si="131"/>
        <v>3.7098255280052249E-4</v>
      </c>
      <c r="T188" s="12">
        <f t="shared" si="132"/>
        <v>7.8985199922547965E-4</v>
      </c>
    </row>
    <row r="189" spans="1:20" ht="15.9" customHeight="1">
      <c r="B189" s="18">
        <v>45840</v>
      </c>
      <c r="C189" s="11">
        <v>401611.95319999999</v>
      </c>
      <c r="D189" s="9">
        <f t="shared" si="120"/>
        <v>8.4999999962747097</v>
      </c>
      <c r="E189" s="39">
        <v>6666187.2110000001</v>
      </c>
      <c r="F189" s="9">
        <f t="shared" si="121"/>
        <v>9.2000002041459084</v>
      </c>
      <c r="G189" s="11">
        <v>72.349400000000003</v>
      </c>
      <c r="H189" s="9">
        <f t="shared" si="107"/>
        <v>-6.7999999999983629</v>
      </c>
      <c r="I189" s="47">
        <f t="shared" si="108"/>
        <v>47.264755194444469</v>
      </c>
      <c r="J189" s="40">
        <f t="shared" si="122"/>
        <v>42.73524480555551</v>
      </c>
      <c r="K189" s="47">
        <f t="shared" si="123"/>
        <v>12.525573986566636</v>
      </c>
      <c r="L189" s="40">
        <f t="shared" si="124"/>
        <v>14.252368353818692</v>
      </c>
      <c r="M189" s="12">
        <f t="shared" si="125"/>
        <v>5.1515151492573998E-2</v>
      </c>
      <c r="N189" s="12">
        <f t="shared" si="126"/>
        <v>5.5757576994823685E-2</v>
      </c>
      <c r="O189" s="12">
        <f t="shared" si="127"/>
        <v>-4.1212121212111291E-2</v>
      </c>
      <c r="P189" s="81">
        <f t="shared" si="128"/>
        <v>8.6377990023143586E-2</v>
      </c>
      <c r="Q189" s="12">
        <f t="shared" si="129"/>
        <v>3.1221303934893333E-4</v>
      </c>
      <c r="R189" s="12">
        <f t="shared" si="130"/>
        <v>3.3792470905953751E-4</v>
      </c>
      <c r="S189" s="12">
        <f t="shared" si="131"/>
        <v>-2.4977043158855327E-4</v>
      </c>
      <c r="T189" s="12">
        <f t="shared" si="132"/>
        <v>5.2350296983723387E-4</v>
      </c>
    </row>
    <row r="190" spans="1:20" ht="15.9" customHeight="1">
      <c r="B190" s="18">
        <v>45841</v>
      </c>
      <c r="C190" s="11">
        <v>401611.9227</v>
      </c>
      <c r="D190" s="9">
        <f t="shared" si="120"/>
        <v>-21.999999997206032</v>
      </c>
      <c r="E190" s="39">
        <v>6666187.2120000003</v>
      </c>
      <c r="F190" s="9">
        <f t="shared" si="121"/>
        <v>10.200000368058681</v>
      </c>
      <c r="G190" s="11">
        <v>72.346100000000007</v>
      </c>
      <c r="H190" s="9">
        <f t="shared" si="107"/>
        <v>-10.099999999994225</v>
      </c>
      <c r="I190" s="47">
        <f t="shared" si="108"/>
        <v>155.12584529413465</v>
      </c>
      <c r="J190" s="40">
        <f t="shared" si="122"/>
        <v>294.87415470586535</v>
      </c>
      <c r="K190" s="47">
        <f t="shared" si="123"/>
        <v>24.249536230317123</v>
      </c>
      <c r="L190" s="40">
        <f t="shared" si="124"/>
        <v>26.268802930193566</v>
      </c>
      <c r="M190" s="12">
        <f t="shared" si="125"/>
        <v>-0.13253012046509657</v>
      </c>
      <c r="N190" s="12">
        <f t="shared" si="126"/>
        <v>6.1445785349751092E-2</v>
      </c>
      <c r="O190" s="12">
        <f t="shared" si="127"/>
        <v>-6.0843373493941109E-2</v>
      </c>
      <c r="P190" s="81">
        <f t="shared" si="128"/>
        <v>0.15824580078429859</v>
      </c>
      <c r="Q190" s="12">
        <f t="shared" si="129"/>
        <v>-7.9837421966925644E-4</v>
      </c>
      <c r="R190" s="12">
        <f t="shared" si="130"/>
        <v>3.7015533343223549E-4</v>
      </c>
      <c r="S190" s="12">
        <f t="shared" si="131"/>
        <v>-3.6652634634904281E-4</v>
      </c>
      <c r="T190" s="12">
        <f t="shared" si="132"/>
        <v>9.5328795653191925E-4</v>
      </c>
    </row>
    <row r="191" spans="1:20" ht="15.9" customHeight="1">
      <c r="B191" s="18">
        <v>45841</v>
      </c>
      <c r="C191" s="11">
        <v>401611.87089999998</v>
      </c>
      <c r="D191" s="9">
        <f t="shared" si="120"/>
        <v>-73.800000012852252</v>
      </c>
      <c r="E191" s="39">
        <v>6666187.2089999998</v>
      </c>
      <c r="F191" s="9">
        <f t="shared" si="121"/>
        <v>7.1999998763203621</v>
      </c>
      <c r="G191" s="11">
        <v>72.354900000000001</v>
      </c>
      <c r="H191" s="9">
        <f t="shared" si="107"/>
        <v>-1.300000000000523</v>
      </c>
      <c r="I191" s="47">
        <f t="shared" si="108"/>
        <v>174.42780229211579</v>
      </c>
      <c r="J191" s="40">
        <f t="shared" si="122"/>
        <v>275.57219770788419</v>
      </c>
      <c r="K191" s="47">
        <f t="shared" si="123"/>
        <v>74.150387727347763</v>
      </c>
      <c r="L191" s="40">
        <f t="shared" si="124"/>
        <v>74.161782611504208</v>
      </c>
      <c r="M191" s="12">
        <f t="shared" si="125"/>
        <v>-0.44457831333043524</v>
      </c>
      <c r="N191" s="12">
        <f t="shared" si="126"/>
        <v>4.3373493230845557E-2</v>
      </c>
      <c r="O191" s="12">
        <f t="shared" si="127"/>
        <v>-7.8313253012079701E-3</v>
      </c>
      <c r="P191" s="81">
        <f t="shared" si="128"/>
        <v>0.44675772657532653</v>
      </c>
      <c r="Q191" s="12">
        <f t="shared" si="129"/>
        <v>-2.6781826104243086E-3</v>
      </c>
      <c r="R191" s="12">
        <f t="shared" si="130"/>
        <v>2.6128610380027442E-4</v>
      </c>
      <c r="S191" s="12">
        <f t="shared" si="131"/>
        <v>-4.7176658441011868E-5</v>
      </c>
      <c r="T191" s="12">
        <f t="shared" si="132"/>
        <v>2.691311605875461E-3</v>
      </c>
    </row>
    <row r="192" spans="1:20" ht="15.9" customHeight="1">
      <c r="A192" s="15"/>
      <c r="B192" s="18">
        <v>45842</v>
      </c>
      <c r="C192" s="11">
        <v>401611.90059999999</v>
      </c>
      <c r="D192" s="9">
        <f t="shared" si="120"/>
        <v>-44.09999999916181</v>
      </c>
      <c r="E192" s="39">
        <v>6666187.2089999998</v>
      </c>
      <c r="F192" s="9">
        <f t="shared" si="121"/>
        <v>7.1999998763203621</v>
      </c>
      <c r="G192" s="11">
        <v>72.302700000000002</v>
      </c>
      <c r="H192" s="9">
        <f t="shared" si="107"/>
        <v>-53.499999999999659</v>
      </c>
      <c r="I192" s="47">
        <f t="shared" si="108"/>
        <v>170.72739837914207</v>
      </c>
      <c r="J192" s="40">
        <f t="shared" si="122"/>
        <v>279.27260162085793</v>
      </c>
      <c r="K192" s="47">
        <f t="shared" si="123"/>
        <v>44.683889693547101</v>
      </c>
      <c r="L192" s="40">
        <f t="shared" si="124"/>
        <v>69.705810361440086</v>
      </c>
      <c r="M192" s="12">
        <f t="shared" si="125"/>
        <v>-0.26407185628240604</v>
      </c>
      <c r="N192" s="12">
        <f t="shared" si="126"/>
        <v>4.3113771714493189E-2</v>
      </c>
      <c r="O192" s="12">
        <f t="shared" si="127"/>
        <v>-0.32035928143712372</v>
      </c>
      <c r="P192" s="81">
        <f t="shared" si="128"/>
        <v>0.41740006204455143</v>
      </c>
      <c r="Q192" s="12">
        <f t="shared" si="129"/>
        <v>-1.5812686004934493E-3</v>
      </c>
      <c r="R192" s="12">
        <f t="shared" si="130"/>
        <v>2.5816629769157597E-4</v>
      </c>
      <c r="S192" s="12">
        <f t="shared" si="131"/>
        <v>-1.9183190505216989E-3</v>
      </c>
      <c r="T192" s="12">
        <f t="shared" si="132"/>
        <v>2.4994015691290504E-3</v>
      </c>
    </row>
    <row r="193" spans="1:20" ht="15.9" customHeight="1">
      <c r="A193" s="34"/>
      <c r="B193" s="18">
        <v>45842</v>
      </c>
      <c r="C193" s="11">
        <v>401611.89909999998</v>
      </c>
      <c r="D193" s="9">
        <f t="shared" si="120"/>
        <v>-45.600000012200326</v>
      </c>
      <c r="E193" s="39">
        <v>6666187.2070000004</v>
      </c>
      <c r="F193" s="9">
        <f t="shared" si="121"/>
        <v>5.2000004798173904</v>
      </c>
      <c r="G193" s="11">
        <v>72.346999999999994</v>
      </c>
      <c r="H193" s="9">
        <f t="shared" si="107"/>
        <v>-9.2000000000069804</v>
      </c>
      <c r="I193" s="47">
        <f t="shared" si="108"/>
        <v>173.49437276089722</v>
      </c>
      <c r="J193" s="40">
        <f t="shared" si="122"/>
        <v>276.50562723910275</v>
      </c>
      <c r="K193" s="47">
        <f t="shared" si="123"/>
        <v>45.895533618237529</v>
      </c>
      <c r="L193" s="40">
        <f t="shared" si="124"/>
        <v>46.80854629341632</v>
      </c>
      <c r="M193" s="12">
        <f t="shared" si="125"/>
        <v>-0.2730538922886247</v>
      </c>
      <c r="N193" s="12">
        <f t="shared" si="126"/>
        <v>3.1137727424056232E-2</v>
      </c>
      <c r="O193" s="12">
        <f t="shared" si="127"/>
        <v>-5.5089820359323236E-2</v>
      </c>
      <c r="P193" s="81">
        <f t="shared" si="128"/>
        <v>0.28029069636776238</v>
      </c>
      <c r="Q193" s="12">
        <f t="shared" si="129"/>
        <v>-1.6350532472372736E-3</v>
      </c>
      <c r="R193" s="12">
        <f t="shared" si="130"/>
        <v>1.8645345762907924E-4</v>
      </c>
      <c r="S193" s="12">
        <f t="shared" si="131"/>
        <v>-3.2987916382828285E-4</v>
      </c>
      <c r="T193" s="12">
        <f t="shared" si="132"/>
        <v>1.6783874033997747E-3</v>
      </c>
    </row>
    <row r="194" spans="1:20" ht="15.9" customHeight="1">
      <c r="A194" s="34"/>
      <c r="B194" s="18">
        <v>45843</v>
      </c>
      <c r="C194" s="11">
        <v>401611.93170000002</v>
      </c>
      <c r="D194" s="9">
        <f t="shared" si="120"/>
        <v>-12.999999977182597</v>
      </c>
      <c r="E194" s="39">
        <v>6666187.2079999996</v>
      </c>
      <c r="F194" s="9">
        <f t="shared" si="121"/>
        <v>6.199999712407589</v>
      </c>
      <c r="G194" s="11">
        <v>72.368300000000005</v>
      </c>
      <c r="H194" s="9">
        <f t="shared" si="107"/>
        <v>12.100000000003774</v>
      </c>
      <c r="I194" s="47">
        <f t="shared" si="108"/>
        <v>154.50244950023284</v>
      </c>
      <c r="J194" s="40">
        <f t="shared" si="122"/>
        <v>295.49755049976716</v>
      </c>
      <c r="K194" s="47">
        <f t="shared" si="123"/>
        <v>14.402777365515364</v>
      </c>
      <c r="L194" s="40">
        <f t="shared" si="124"/>
        <v>18.810900984288153</v>
      </c>
      <c r="M194" s="12">
        <f t="shared" si="125"/>
        <v>-7.7380952245134499E-2</v>
      </c>
      <c r="N194" s="12">
        <f t="shared" si="126"/>
        <v>3.6904760192902314E-2</v>
      </c>
      <c r="O194" s="12">
        <f t="shared" si="127"/>
        <v>7.2023809523831986E-2</v>
      </c>
      <c r="P194" s="81">
        <f t="shared" si="128"/>
        <v>0.11196964871600092</v>
      </c>
      <c r="Q194" s="12">
        <f t="shared" si="129"/>
        <v>-4.6060090622103867E-4</v>
      </c>
      <c r="R194" s="12">
        <f t="shared" si="130"/>
        <v>2.1967119162441854E-4</v>
      </c>
      <c r="S194" s="12">
        <f t="shared" si="131"/>
        <v>4.2871315192757133E-4</v>
      </c>
      <c r="T194" s="12">
        <f t="shared" si="132"/>
        <v>6.6648600426191026E-4</v>
      </c>
    </row>
    <row r="195" spans="1:20" ht="15.9" customHeight="1">
      <c r="A195" s="180"/>
      <c r="B195" s="18">
        <v>45843</v>
      </c>
      <c r="C195" s="11">
        <v>401611.94540000003</v>
      </c>
      <c r="D195" s="9">
        <f t="shared" si="120"/>
        <v>0.70000003324821591</v>
      </c>
      <c r="E195" s="39">
        <v>6666187.2050000001</v>
      </c>
      <c r="F195" s="9">
        <f t="shared" si="121"/>
        <v>3.2000001519918442</v>
      </c>
      <c r="G195" s="11">
        <v>72.355099999999993</v>
      </c>
      <c r="H195" s="9">
        <f t="shared" si="107"/>
        <v>-1.1000000000080945</v>
      </c>
      <c r="I195" s="47">
        <f t="shared" si="108"/>
        <v>77.66091272167381</v>
      </c>
      <c r="J195" s="40">
        <f t="shared" si="122"/>
        <v>12.33908727832619</v>
      </c>
      <c r="K195" s="47">
        <f t="shared" si="123"/>
        <v>3.2756680264177152</v>
      </c>
      <c r="L195" s="40">
        <f t="shared" si="124"/>
        <v>3.4554306561285726</v>
      </c>
      <c r="M195" s="12">
        <f t="shared" si="125"/>
        <v>4.1666668645727141E-3</v>
      </c>
      <c r="N195" s="12">
        <f t="shared" si="126"/>
        <v>1.9047619952332406E-2</v>
      </c>
      <c r="O195" s="12">
        <f t="shared" si="127"/>
        <v>-6.5476190476672289E-3</v>
      </c>
      <c r="P195" s="81">
        <f t="shared" si="128"/>
        <v>2.0568039619812933E-2</v>
      </c>
      <c r="Q195" s="12">
        <f t="shared" si="129"/>
        <v>2.4801588479599488E-5</v>
      </c>
      <c r="R195" s="12">
        <f t="shared" si="130"/>
        <v>1.1337869019245479E-4</v>
      </c>
      <c r="S195" s="12">
        <f t="shared" si="131"/>
        <v>-3.8973922902781122E-5</v>
      </c>
      <c r="T195" s="12">
        <f t="shared" si="132"/>
        <v>1.2242880726079128E-4</v>
      </c>
    </row>
    <row r="196" spans="1:20" ht="15.9" customHeight="1">
      <c r="A196" s="180"/>
      <c r="B196" s="18">
        <v>45845</v>
      </c>
      <c r="C196" s="11">
        <v>401611.86810000002</v>
      </c>
      <c r="D196" s="9">
        <f t="shared" si="120"/>
        <v>-76.599999971222132</v>
      </c>
      <c r="E196" s="39">
        <v>6666187.21</v>
      </c>
      <c r="F196" s="9">
        <f t="shared" si="121"/>
        <v>8.2000000402331352</v>
      </c>
      <c r="G196" s="11">
        <v>72.340800000000002</v>
      </c>
      <c r="H196" s="9">
        <f t="shared" si="107"/>
        <v>-15.399999999999636</v>
      </c>
      <c r="I196" s="47">
        <f t="shared" si="108"/>
        <v>173.88977857918428</v>
      </c>
      <c r="J196" s="40">
        <f t="shared" si="122"/>
        <v>276.11022142081572</v>
      </c>
      <c r="K196" s="47">
        <f t="shared" si="123"/>
        <v>77.037653107107658</v>
      </c>
      <c r="L196" s="40">
        <f t="shared" si="124"/>
        <v>78.561822765584068</v>
      </c>
      <c r="M196" s="12">
        <f t="shared" si="125"/>
        <v>-0.45058823512483609</v>
      </c>
      <c r="N196" s="12">
        <f t="shared" si="126"/>
        <v>4.8235294354312563E-2</v>
      </c>
      <c r="O196" s="12">
        <f t="shared" si="127"/>
        <v>-9.0588235294115513E-2</v>
      </c>
      <c r="P196" s="81">
        <f t="shared" si="128"/>
        <v>0.46212836920931805</v>
      </c>
      <c r="Q196" s="12">
        <f t="shared" si="129"/>
        <v>-2.6505190301460944E-3</v>
      </c>
      <c r="R196" s="12">
        <f t="shared" si="130"/>
        <v>2.837370256136033E-4</v>
      </c>
      <c r="S196" s="12">
        <f t="shared" si="131"/>
        <v>-5.3287197231832652E-4</v>
      </c>
      <c r="T196" s="12">
        <f t="shared" si="132"/>
        <v>2.7184021718195178E-3</v>
      </c>
    </row>
    <row r="197" spans="1:20" ht="15.9" customHeight="1">
      <c r="A197" s="15"/>
      <c r="B197" s="18">
        <v>45845</v>
      </c>
      <c r="C197" s="11">
        <v>401611.94679999998</v>
      </c>
      <c r="D197" s="9">
        <f t="shared" si="120"/>
        <v>2.0999999833293259</v>
      </c>
      <c r="E197" s="39">
        <v>6666187.2050000001</v>
      </c>
      <c r="F197" s="9">
        <f t="shared" si="121"/>
        <v>3.2000001519918442</v>
      </c>
      <c r="G197" s="11">
        <v>72.3369</v>
      </c>
      <c r="H197" s="9">
        <f t="shared" si="107"/>
        <v>-19.300000000001205</v>
      </c>
      <c r="I197" s="47">
        <f t="shared" si="108"/>
        <v>56.725113472116647</v>
      </c>
      <c r="J197" s="40">
        <f t="shared" si="122"/>
        <v>33.274886527883382</v>
      </c>
      <c r="K197" s="47">
        <f t="shared" si="123"/>
        <v>3.8275319597269197</v>
      </c>
      <c r="L197" s="40">
        <f t="shared" si="124"/>
        <v>19.675873574069779</v>
      </c>
      <c r="M197" s="12">
        <f t="shared" si="125"/>
        <v>1.23529410784078E-2</v>
      </c>
      <c r="N197" s="12">
        <f t="shared" si="126"/>
        <v>1.8823530305834377E-2</v>
      </c>
      <c r="O197" s="12">
        <f t="shared" si="127"/>
        <v>-0.11352941176471297</v>
      </c>
      <c r="P197" s="81">
        <f t="shared" si="128"/>
        <v>0.11574043278864576</v>
      </c>
      <c r="Q197" s="12">
        <f t="shared" si="129"/>
        <v>7.2664359284751765E-5</v>
      </c>
      <c r="R197" s="12">
        <f t="shared" si="130"/>
        <v>1.1072664885784927E-4</v>
      </c>
      <c r="S197" s="12">
        <f t="shared" si="131"/>
        <v>-6.6782006920419398E-4</v>
      </c>
      <c r="T197" s="12">
        <f t="shared" si="132"/>
        <v>6.8082607522732799E-4</v>
      </c>
    </row>
    <row r="198" spans="1:20" ht="15.9" customHeight="1">
      <c r="A198" s="15"/>
      <c r="B198" s="18">
        <v>45846</v>
      </c>
      <c r="C198" s="11">
        <v>401611.92379999999</v>
      </c>
      <c r="D198" s="9">
        <f t="shared" si="120"/>
        <v>-20.900000003166497</v>
      </c>
      <c r="E198" s="39">
        <v>6666187.2070000004</v>
      </c>
      <c r="F198" s="9">
        <f t="shared" si="121"/>
        <v>5.2000004798173904</v>
      </c>
      <c r="G198" s="11">
        <v>72.347999999999999</v>
      </c>
      <c r="H198" s="9">
        <f t="shared" si="107"/>
        <v>-8.2000000000022055</v>
      </c>
      <c r="I198" s="47">
        <f t="shared" si="108"/>
        <v>166.0282775423556</v>
      </c>
      <c r="J198" s="40">
        <f t="shared" si="122"/>
        <v>283.97172245764443</v>
      </c>
      <c r="K198" s="47">
        <f t="shared" si="123"/>
        <v>21.537177278428587</v>
      </c>
      <c r="L198" s="40">
        <f t="shared" si="124"/>
        <v>23.045390105669654</v>
      </c>
      <c r="M198" s="12">
        <f t="shared" si="125"/>
        <v>-0.12222222224073975</v>
      </c>
      <c r="N198" s="12">
        <f t="shared" si="126"/>
        <v>3.0409359531095852E-2</v>
      </c>
      <c r="O198" s="12">
        <f t="shared" si="127"/>
        <v>-4.7953216374281904E-2</v>
      </c>
      <c r="P198" s="81">
        <f t="shared" si="128"/>
        <v>0.13476836319105059</v>
      </c>
      <c r="Q198" s="12">
        <f t="shared" si="129"/>
        <v>-7.1474983766514481E-4</v>
      </c>
      <c r="R198" s="12">
        <f t="shared" si="130"/>
        <v>1.7783251187775351E-4</v>
      </c>
      <c r="S198" s="12">
        <f t="shared" si="131"/>
        <v>-2.8042816593147314E-4</v>
      </c>
      <c r="T198" s="12">
        <f t="shared" si="132"/>
        <v>7.8811908298859993E-4</v>
      </c>
    </row>
    <row r="199" spans="1:20" ht="15.9" customHeight="1">
      <c r="A199" s="34"/>
      <c r="B199" s="18">
        <v>45846</v>
      </c>
      <c r="C199" s="11">
        <v>401611.90029999998</v>
      </c>
      <c r="D199" s="9">
        <f t="shared" si="120"/>
        <v>-44.400000013411045</v>
      </c>
      <c r="E199" s="39">
        <v>6666187.2050000001</v>
      </c>
      <c r="F199" s="9">
        <f t="shared" si="121"/>
        <v>3.2000001519918442</v>
      </c>
      <c r="G199" s="11">
        <v>72.346500000000006</v>
      </c>
      <c r="H199" s="9">
        <f t="shared" ref="H199:H216" si="133">IF(G199="","",(G199-$G$9)*1000)</f>
        <v>-9.6999999999951569</v>
      </c>
      <c r="I199" s="47">
        <f t="shared" ref="I199:I216" si="134">IF(MOD(DEGREES(ATAN2(D199, F199)), 360) &gt; 180, MOD(DEGREES(ATAN2(D199, F199)), 360) - 360, MOD(DEGREES(ATAN2(D199, F199)), 360))</f>
        <v>175.87770199433356</v>
      </c>
      <c r="J199" s="40">
        <f t="shared" si="122"/>
        <v>274.12229800566644</v>
      </c>
      <c r="K199" s="47">
        <f t="shared" si="123"/>
        <v>44.515165979289002</v>
      </c>
      <c r="L199" s="40">
        <f t="shared" si="124"/>
        <v>45.559741023885934</v>
      </c>
      <c r="M199" s="12">
        <f t="shared" si="125"/>
        <v>-0.25964912288544473</v>
      </c>
      <c r="N199" s="12">
        <f t="shared" si="126"/>
        <v>1.8713451181238856E-2</v>
      </c>
      <c r="O199" s="12">
        <f t="shared" si="127"/>
        <v>-5.672514619880209E-2</v>
      </c>
      <c r="P199" s="81">
        <f t="shared" si="128"/>
        <v>0.26643123405781249</v>
      </c>
      <c r="Q199" s="12">
        <f t="shared" si="129"/>
        <v>-1.5184159233066943E-3</v>
      </c>
      <c r="R199" s="12">
        <f t="shared" si="130"/>
        <v>1.0943538702478864E-4</v>
      </c>
      <c r="S199" s="12">
        <f t="shared" si="131"/>
        <v>-3.3172600116258534E-4</v>
      </c>
      <c r="T199" s="12">
        <f t="shared" si="132"/>
        <v>1.5580773921509503E-3</v>
      </c>
    </row>
    <row r="200" spans="1:20" ht="15.9" customHeight="1">
      <c r="A200" s="34"/>
      <c r="B200" s="18">
        <v>45847</v>
      </c>
      <c r="C200" s="11">
        <v>401611.92940000002</v>
      </c>
      <c r="D200" s="9">
        <f t="shared" si="120"/>
        <v>-15.299999970011413</v>
      </c>
      <c r="E200" s="39">
        <v>6666187.2089999998</v>
      </c>
      <c r="F200" s="9">
        <f t="shared" si="121"/>
        <v>7.1999998763203621</v>
      </c>
      <c r="G200" s="11">
        <v>72.339799999999997</v>
      </c>
      <c r="H200" s="9">
        <f t="shared" si="133"/>
        <v>-16.400000000004411</v>
      </c>
      <c r="I200" s="47">
        <f t="shared" si="134"/>
        <v>154.79887669044467</v>
      </c>
      <c r="J200" s="40">
        <f t="shared" si="122"/>
        <v>295.20112330955533</v>
      </c>
      <c r="K200" s="47">
        <f t="shared" si="123"/>
        <v>16.909464725453685</v>
      </c>
      <c r="L200" s="40">
        <f t="shared" si="124"/>
        <v>23.556103185830782</v>
      </c>
      <c r="M200" s="12">
        <f t="shared" si="125"/>
        <v>-8.8953488197740779E-2</v>
      </c>
      <c r="N200" s="12">
        <f t="shared" si="126"/>
        <v>4.186046439721141E-2</v>
      </c>
      <c r="O200" s="12">
        <f t="shared" si="127"/>
        <v>-9.5348837209327977E-2</v>
      </c>
      <c r="P200" s="81">
        <f t="shared" si="128"/>
        <v>0.13695408828971384</v>
      </c>
      <c r="Q200" s="12">
        <f t="shared" si="129"/>
        <v>-5.1717144301012086E-4</v>
      </c>
      <c r="R200" s="12">
        <f t="shared" si="130"/>
        <v>2.4337479300704307E-4</v>
      </c>
      <c r="S200" s="12">
        <f t="shared" si="131"/>
        <v>-5.5435370470539522E-4</v>
      </c>
      <c r="T200" s="12">
        <f t="shared" si="132"/>
        <v>7.9624469935880144E-4</v>
      </c>
    </row>
    <row r="201" spans="1:20" ht="15.9" customHeight="1">
      <c r="A201" s="181"/>
      <c r="B201" s="18">
        <v>45847</v>
      </c>
      <c r="C201" s="11">
        <v>401611.9388</v>
      </c>
      <c r="D201" s="9">
        <f t="shared" si="120"/>
        <v>-5.8999999891966581</v>
      </c>
      <c r="E201" s="39">
        <v>6666187.2079999996</v>
      </c>
      <c r="F201" s="9">
        <f t="shared" si="121"/>
        <v>6.199999712407589</v>
      </c>
      <c r="G201" s="11">
        <v>72.316400000000002</v>
      </c>
      <c r="H201" s="9">
        <f t="shared" si="133"/>
        <v>-39.799999999999613</v>
      </c>
      <c r="I201" s="47">
        <f t="shared" si="134"/>
        <v>133.57973572843363</v>
      </c>
      <c r="J201" s="40">
        <f t="shared" si="122"/>
        <v>316.42026427156634</v>
      </c>
      <c r="K201" s="47">
        <f t="shared" si="123"/>
        <v>8.5586211685279512</v>
      </c>
      <c r="L201" s="40">
        <f t="shared" si="124"/>
        <v>40.709826778142201</v>
      </c>
      <c r="M201" s="12">
        <f t="shared" si="125"/>
        <v>-3.4302325518585225E-2</v>
      </c>
      <c r="N201" s="12">
        <f t="shared" si="126"/>
        <v>3.6046509955858078E-2</v>
      </c>
      <c r="O201" s="12">
        <f t="shared" si="127"/>
        <v>-0.23139534883720705</v>
      </c>
      <c r="P201" s="81">
        <f t="shared" si="128"/>
        <v>0.2366850394078035</v>
      </c>
      <c r="Q201" s="12">
        <f t="shared" si="129"/>
        <v>-1.9943212510805362E-4</v>
      </c>
      <c r="R201" s="12">
        <f t="shared" si="130"/>
        <v>2.0957273230150046E-4</v>
      </c>
      <c r="S201" s="12">
        <f t="shared" si="131"/>
        <v>-1.3453217955651574E-3</v>
      </c>
      <c r="T201" s="12">
        <f t="shared" si="132"/>
        <v>1.3760758105104854E-3</v>
      </c>
    </row>
    <row r="202" spans="1:20" ht="15.9" customHeight="1">
      <c r="A202" s="181"/>
      <c r="B202" s="18">
        <v>45848</v>
      </c>
      <c r="C202" s="11">
        <v>401611.91279999999</v>
      </c>
      <c r="D202" s="9">
        <f t="shared" si="120"/>
        <v>-31.900000001769513</v>
      </c>
      <c r="E202" s="39">
        <v>6666187.2070000004</v>
      </c>
      <c r="F202" s="9">
        <f t="shared" si="121"/>
        <v>5.2000004798173904</v>
      </c>
      <c r="G202" s="11">
        <v>72.302999999999997</v>
      </c>
      <c r="H202" s="9">
        <f t="shared" si="133"/>
        <v>-53.200000000003911</v>
      </c>
      <c r="I202" s="47">
        <f t="shared" si="134"/>
        <v>170.741679375041</v>
      </c>
      <c r="J202" s="40">
        <f t="shared" si="122"/>
        <v>279.25832062495897</v>
      </c>
      <c r="K202" s="47">
        <f t="shared" si="123"/>
        <v>32.321045854102493</v>
      </c>
      <c r="L202" s="40">
        <f t="shared" si="124"/>
        <v>62.248614483403664</v>
      </c>
      <c r="M202" s="12">
        <f t="shared" si="125"/>
        <v>-0.18439306359404342</v>
      </c>
      <c r="N202" s="12">
        <f t="shared" si="126"/>
        <v>3.0057806241719019E-2</v>
      </c>
      <c r="O202" s="12">
        <f t="shared" si="127"/>
        <v>-0.30751445086707463</v>
      </c>
      <c r="P202" s="81">
        <f t="shared" si="128"/>
        <v>0.35981858082892293</v>
      </c>
      <c r="Q202" s="12">
        <f t="shared" si="129"/>
        <v>-1.0658558589251065E-3</v>
      </c>
      <c r="R202" s="12">
        <f t="shared" si="130"/>
        <v>1.7374454474982092E-4</v>
      </c>
      <c r="S202" s="12">
        <f t="shared" si="131"/>
        <v>-1.7775401784223966E-3</v>
      </c>
      <c r="T202" s="12">
        <f t="shared" si="132"/>
        <v>2.0798761897625603E-3</v>
      </c>
    </row>
    <row r="203" spans="1:20" ht="15.9" customHeight="1">
      <c r="A203" s="15"/>
      <c r="B203" s="18">
        <v>45848</v>
      </c>
      <c r="C203" s="11">
        <v>401611.92680000002</v>
      </c>
      <c r="D203" s="9">
        <f t="shared" si="120"/>
        <v>-17.899999977089465</v>
      </c>
      <c r="E203" s="39">
        <v>6666187.2060000002</v>
      </c>
      <c r="F203" s="9">
        <f t="shared" si="121"/>
        <v>4.2000003159046173</v>
      </c>
      <c r="G203" s="11">
        <v>72.360200000000006</v>
      </c>
      <c r="H203" s="9">
        <f t="shared" si="133"/>
        <v>4.0000000000048885</v>
      </c>
      <c r="I203" s="47">
        <f t="shared" si="134"/>
        <v>166.79516629296896</v>
      </c>
      <c r="J203" s="40">
        <f t="shared" si="122"/>
        <v>283.20483370703107</v>
      </c>
      <c r="K203" s="47">
        <f t="shared" si="123"/>
        <v>18.386136131156043</v>
      </c>
      <c r="L203" s="40">
        <f t="shared" si="124"/>
        <v>18.816216459039815</v>
      </c>
      <c r="M203" s="12">
        <f t="shared" si="125"/>
        <v>-0.10346820796005471</v>
      </c>
      <c r="N203" s="12">
        <f t="shared" si="126"/>
        <v>2.4277458473437093E-2</v>
      </c>
      <c r="O203" s="12">
        <f t="shared" si="127"/>
        <v>2.3121387283265252E-2</v>
      </c>
      <c r="P203" s="81">
        <f t="shared" si="128"/>
        <v>0.10876425698866946</v>
      </c>
      <c r="Q203" s="12">
        <f t="shared" si="129"/>
        <v>-5.9808212693673239E-4</v>
      </c>
      <c r="R203" s="12">
        <f t="shared" si="130"/>
        <v>1.4033212990426064E-4</v>
      </c>
      <c r="S203" s="12">
        <f t="shared" si="131"/>
        <v>1.3364963747552168E-4</v>
      </c>
      <c r="T203" s="12">
        <f t="shared" si="132"/>
        <v>6.2869512710213554E-4</v>
      </c>
    </row>
    <row r="204" spans="1:20" ht="15.9" customHeight="1">
      <c r="A204" s="15"/>
      <c r="B204" s="18">
        <v>45849</v>
      </c>
      <c r="C204" s="11">
        <v>401611.84580000001</v>
      </c>
      <c r="D204" s="9">
        <f t="shared" si="120"/>
        <v>-98.8999999826774</v>
      </c>
      <c r="E204" s="39">
        <v>6666187.2098000003</v>
      </c>
      <c r="F204" s="9">
        <f t="shared" si="121"/>
        <v>8.0000003799796104</v>
      </c>
      <c r="G204" s="11">
        <v>72.349400000000003</v>
      </c>
      <c r="H204" s="9">
        <f t="shared" si="133"/>
        <v>-6.7999999999983629</v>
      </c>
      <c r="I204" s="47">
        <f t="shared" si="134"/>
        <v>175.3754252426757</v>
      </c>
      <c r="J204" s="40">
        <f t="shared" si="122"/>
        <v>274.6245747573243</v>
      </c>
      <c r="K204" s="47">
        <f t="shared" si="123"/>
        <v>99.223031613901341</v>
      </c>
      <c r="L204" s="40">
        <f t="shared" si="124"/>
        <v>99.455769076777258</v>
      </c>
      <c r="M204" s="12">
        <f t="shared" si="125"/>
        <v>-0.56839080449814594</v>
      </c>
      <c r="N204" s="12">
        <f t="shared" si="126"/>
        <v>4.5977013678043736E-2</v>
      </c>
      <c r="O204" s="12">
        <f t="shared" si="127"/>
        <v>-3.9080459770105533E-2</v>
      </c>
      <c r="P204" s="81">
        <f t="shared" si="128"/>
        <v>0.57158487975159344</v>
      </c>
      <c r="Q204" s="12">
        <f t="shared" si="129"/>
        <v>-3.2666138189548616E-3</v>
      </c>
      <c r="R204" s="12">
        <f t="shared" si="130"/>
        <v>2.6423571079335482E-4</v>
      </c>
      <c r="S204" s="12">
        <f t="shared" si="131"/>
        <v>-2.2460034350635364E-4</v>
      </c>
      <c r="T204" s="12">
        <f t="shared" si="132"/>
        <v>3.2849705732850196E-3</v>
      </c>
    </row>
    <row r="205" spans="1:20" ht="15.9" customHeight="1">
      <c r="A205" s="15"/>
      <c r="B205" s="18">
        <v>45849</v>
      </c>
      <c r="C205" s="11">
        <v>401611.9192</v>
      </c>
      <c r="D205" s="9">
        <f t="shared" si="120"/>
        <v>-25.499999988824129</v>
      </c>
      <c r="E205" s="39">
        <v>6666187.2070000004</v>
      </c>
      <c r="F205" s="9">
        <f t="shared" si="121"/>
        <v>5.2000004798173904</v>
      </c>
      <c r="G205" s="11">
        <v>72.361599999999996</v>
      </c>
      <c r="H205" s="9">
        <f t="shared" si="133"/>
        <v>5.3999999999945203</v>
      </c>
      <c r="I205" s="47">
        <f t="shared" si="134"/>
        <v>168.47418288249639</v>
      </c>
      <c r="J205" s="40">
        <f t="shared" si="122"/>
        <v>281.52581711750361</v>
      </c>
      <c r="K205" s="47">
        <f t="shared" si="123"/>
        <v>26.024795953477362</v>
      </c>
      <c r="L205" s="40">
        <f t="shared" si="124"/>
        <v>26.579127232098358</v>
      </c>
      <c r="M205" s="12">
        <f t="shared" si="125"/>
        <v>-0.1465517240737019</v>
      </c>
      <c r="N205" s="12">
        <f t="shared" si="126"/>
        <v>2.9885060228835577E-2</v>
      </c>
      <c r="O205" s="12">
        <f t="shared" si="127"/>
        <v>3.1034482758589197E-2</v>
      </c>
      <c r="P205" s="81">
        <f t="shared" si="128"/>
        <v>0.15275360478217448</v>
      </c>
      <c r="Q205" s="12">
        <f t="shared" si="129"/>
        <v>-8.4225128777989597E-4</v>
      </c>
      <c r="R205" s="12">
        <f t="shared" si="130"/>
        <v>1.7175321970595159E-4</v>
      </c>
      <c r="S205" s="12">
        <f t="shared" si="131"/>
        <v>1.7835909631373103E-4</v>
      </c>
      <c r="T205" s="12">
        <f t="shared" si="132"/>
        <v>8.7789428035732464E-4</v>
      </c>
    </row>
    <row r="206" spans="1:20" ht="15.9" customHeight="1">
      <c r="B206" s="18">
        <v>45850</v>
      </c>
      <c r="C206" s="11">
        <v>401611.96179999999</v>
      </c>
      <c r="D206" s="9">
        <f t="shared" si="120"/>
        <v>17.099999997299165</v>
      </c>
      <c r="E206" s="39">
        <v>6666187.21</v>
      </c>
      <c r="F206" s="9">
        <f t="shared" si="121"/>
        <v>8.2000000402331352</v>
      </c>
      <c r="G206" s="11">
        <v>72.345799999999997</v>
      </c>
      <c r="H206" s="9">
        <f t="shared" si="133"/>
        <v>-10.400000000004184</v>
      </c>
      <c r="I206" s="47">
        <f t="shared" si="134"/>
        <v>25.619216328480114</v>
      </c>
      <c r="J206" s="40">
        <f t="shared" si="122"/>
        <v>64.380783671519907</v>
      </c>
      <c r="K206" s="47">
        <f t="shared" si="123"/>
        <v>18.96444042326203</v>
      </c>
      <c r="L206" s="40">
        <f t="shared" si="124"/>
        <v>21.628915843554012</v>
      </c>
      <c r="M206" s="12">
        <f t="shared" si="125"/>
        <v>9.7714285698852363E-2</v>
      </c>
      <c r="N206" s="12">
        <f t="shared" si="126"/>
        <v>4.6857143087046485E-2</v>
      </c>
      <c r="O206" s="12">
        <f t="shared" si="127"/>
        <v>-5.9428571428595332E-2</v>
      </c>
      <c r="P206" s="81">
        <f t="shared" si="128"/>
        <v>0.12359380482030864</v>
      </c>
      <c r="Q206" s="12">
        <f t="shared" si="129"/>
        <v>5.5836734685058497E-4</v>
      </c>
      <c r="R206" s="12">
        <f t="shared" si="130"/>
        <v>2.6775510335455132E-4</v>
      </c>
      <c r="S206" s="12">
        <f t="shared" si="131"/>
        <v>-3.3959183673483049E-4</v>
      </c>
      <c r="T206" s="12">
        <f t="shared" si="132"/>
        <v>7.0625031325890651E-4</v>
      </c>
    </row>
    <row r="207" spans="1:20" ht="15.9" customHeight="1">
      <c r="B207" s="18">
        <v>45850</v>
      </c>
      <c r="C207" s="11">
        <v>401611.93719999999</v>
      </c>
      <c r="D207" s="9">
        <f t="shared" si="120"/>
        <v>-7.5000000069849193</v>
      </c>
      <c r="E207" s="39">
        <v>6666187.2070000004</v>
      </c>
      <c r="F207" s="9">
        <f t="shared" si="121"/>
        <v>5.2000004798173904</v>
      </c>
      <c r="G207" s="11">
        <v>72.3172</v>
      </c>
      <c r="H207" s="9">
        <f t="shared" si="133"/>
        <v>-39.000000000001478</v>
      </c>
      <c r="I207" s="47">
        <f t="shared" si="134"/>
        <v>145.26513800967638</v>
      </c>
      <c r="J207" s="40">
        <f t="shared" si="122"/>
        <v>304.73486199032362</v>
      </c>
      <c r="K207" s="47">
        <f t="shared" si="123"/>
        <v>9.1263357978366582</v>
      </c>
      <c r="L207" s="40">
        <f t="shared" si="124"/>
        <v>40.053589166203196</v>
      </c>
      <c r="M207" s="12">
        <f t="shared" si="125"/>
        <v>-4.285714289705668E-2</v>
      </c>
      <c r="N207" s="12">
        <f t="shared" si="126"/>
        <v>2.9714288456099375E-2</v>
      </c>
      <c r="O207" s="12">
        <f t="shared" si="127"/>
        <v>-0.2228571428571513</v>
      </c>
      <c r="P207" s="81">
        <f t="shared" si="128"/>
        <v>0.22887765237830399</v>
      </c>
      <c r="Q207" s="12">
        <f t="shared" si="129"/>
        <v>-2.4489795941175246E-4</v>
      </c>
      <c r="R207" s="12">
        <f t="shared" si="130"/>
        <v>1.6979593403485357E-4</v>
      </c>
      <c r="S207" s="12">
        <f t="shared" si="131"/>
        <v>-1.2734693877551502E-3</v>
      </c>
      <c r="T207" s="12">
        <f t="shared" si="132"/>
        <v>1.3078722993045942E-3</v>
      </c>
    </row>
    <row r="208" spans="1:20" ht="15.9" customHeight="1">
      <c r="B208" s="18">
        <v>45852</v>
      </c>
      <c r="C208" s="11">
        <v>401611.92479999998</v>
      </c>
      <c r="D208" s="9">
        <f t="shared" si="120"/>
        <v>-19.900000013876706</v>
      </c>
      <c r="E208" s="39">
        <v>6666187.2070000004</v>
      </c>
      <c r="F208" s="9">
        <f t="shared" si="121"/>
        <v>5.2000004798173904</v>
      </c>
      <c r="G208" s="11">
        <v>72.348200000000006</v>
      </c>
      <c r="H208" s="9">
        <f t="shared" si="133"/>
        <v>-7.9999999999955662</v>
      </c>
      <c r="I208" s="47">
        <f t="shared" si="134"/>
        <v>165.35568607943412</v>
      </c>
      <c r="J208" s="40">
        <f t="shared" si="122"/>
        <v>284.64431392056588</v>
      </c>
      <c r="K208" s="47">
        <f t="shared" si="123"/>
        <v>20.568179441613058</v>
      </c>
      <c r="L208" s="40">
        <f t="shared" si="124"/>
        <v>22.069209445340878</v>
      </c>
      <c r="M208" s="12">
        <f t="shared" si="125"/>
        <v>-0.11242937860947291</v>
      </c>
      <c r="N208" s="12">
        <f t="shared" si="126"/>
        <v>2.9378533784279043E-2</v>
      </c>
      <c r="O208" s="12">
        <f t="shared" si="127"/>
        <v>-4.5197740112969301E-2</v>
      </c>
      <c r="P208" s="81">
        <f t="shared" si="128"/>
        <v>0.12468479912621964</v>
      </c>
      <c r="Q208" s="12">
        <f t="shared" si="129"/>
        <v>-6.3519422943205035E-4</v>
      </c>
      <c r="R208" s="12">
        <f t="shared" si="130"/>
        <v>1.6598041686033358E-4</v>
      </c>
      <c r="S208" s="12">
        <f t="shared" si="131"/>
        <v>-2.5535446391508078E-4</v>
      </c>
      <c r="T208" s="12">
        <f t="shared" si="132"/>
        <v>7.0443389336847259E-4</v>
      </c>
    </row>
    <row r="209" spans="1:20" ht="15.9" customHeight="1">
      <c r="B209" s="18">
        <v>45852</v>
      </c>
      <c r="C209" s="11">
        <v>401611.9068</v>
      </c>
      <c r="D209" s="9">
        <f t="shared" si="120"/>
        <v>-37.899999995715916</v>
      </c>
      <c r="E209" s="39">
        <v>6666187.2029999997</v>
      </c>
      <c r="F209" s="9">
        <f t="shared" si="121"/>
        <v>1.1999998241662979</v>
      </c>
      <c r="G209" s="11">
        <v>72.338999999999999</v>
      </c>
      <c r="H209" s="9">
        <f t="shared" si="133"/>
        <v>-17.200000000002547</v>
      </c>
      <c r="I209" s="47">
        <f t="shared" si="134"/>
        <v>178.18649172618174</v>
      </c>
      <c r="J209" s="40">
        <f t="shared" si="122"/>
        <v>271.81350827381829</v>
      </c>
      <c r="K209" s="47">
        <f t="shared" si="123"/>
        <v>37.918992592805857</v>
      </c>
      <c r="L209" s="40">
        <f t="shared" si="124"/>
        <v>41.637603188144162</v>
      </c>
      <c r="M209" s="12">
        <f t="shared" si="125"/>
        <v>-0.21412429376110687</v>
      </c>
      <c r="N209" s="12">
        <f t="shared" si="126"/>
        <v>6.7796600235384063E-3</v>
      </c>
      <c r="O209" s="12">
        <f t="shared" si="127"/>
        <v>-9.7175141242952234E-2</v>
      </c>
      <c r="P209" s="81">
        <f t="shared" si="128"/>
        <v>0.23524069597821559</v>
      </c>
      <c r="Q209" s="12">
        <f t="shared" si="129"/>
        <v>-1.2097417726616207E-3</v>
      </c>
      <c r="R209" s="12">
        <f t="shared" si="130"/>
        <v>3.8303163974793259E-5</v>
      </c>
      <c r="S209" s="12">
        <f t="shared" si="131"/>
        <v>-5.4901209741780926E-4</v>
      </c>
      <c r="T209" s="12">
        <f t="shared" si="132"/>
        <v>1.329043480102913E-3</v>
      </c>
    </row>
    <row r="210" spans="1:20" ht="15.9" customHeight="1">
      <c r="A210" s="8" t="s">
        <v>172</v>
      </c>
      <c r="B210" s="18">
        <v>45853</v>
      </c>
      <c r="C210" s="11">
        <v>401611.88370000001</v>
      </c>
      <c r="D210" s="9">
        <f t="shared" si="120"/>
        <v>-60.999999986961484</v>
      </c>
      <c r="E210" s="39">
        <v>6666187.2089999998</v>
      </c>
      <c r="F210" s="9">
        <f t="shared" si="121"/>
        <v>7.1999998763203621</v>
      </c>
      <c r="G210" s="11">
        <v>72.371399999999994</v>
      </c>
      <c r="H210" s="9">
        <f t="shared" si="133"/>
        <v>15.199999999992997</v>
      </c>
      <c r="I210" s="47">
        <f t="shared" si="134"/>
        <v>173.26836540668438</v>
      </c>
      <c r="J210" s="40">
        <f t="shared" si="122"/>
        <v>276.73163459331562</v>
      </c>
      <c r="K210" s="47">
        <f t="shared" si="123"/>
        <v>61.423448263902557</v>
      </c>
      <c r="L210" s="40">
        <f t="shared" si="124"/>
        <v>63.276219835164781</v>
      </c>
      <c r="M210" s="12">
        <f t="shared" si="125"/>
        <v>-0.34269662914023308</v>
      </c>
      <c r="N210" s="12">
        <f t="shared" si="126"/>
        <v>4.0449437507417765E-2</v>
      </c>
      <c r="O210" s="12">
        <f t="shared" si="127"/>
        <v>8.5393258426926952E-2</v>
      </c>
      <c r="P210" s="81">
        <f t="shared" si="128"/>
        <v>0.35548438109643138</v>
      </c>
      <c r="Q210" s="12">
        <f t="shared" si="129"/>
        <v>-1.9252619614619835E-3</v>
      </c>
      <c r="R210" s="12">
        <f t="shared" si="130"/>
        <v>2.2724403094054923E-4</v>
      </c>
      <c r="S210" s="12">
        <f t="shared" si="131"/>
        <v>4.7973740689284802E-4</v>
      </c>
      <c r="T210" s="12">
        <f t="shared" si="132"/>
        <v>1.9971032645866933E-3</v>
      </c>
    </row>
    <row r="211" spans="1:20" ht="15.9" customHeight="1">
      <c r="B211" s="18">
        <v>45853</v>
      </c>
      <c r="C211" s="11">
        <v>401611.94400000002</v>
      </c>
      <c r="D211" s="9">
        <f t="shared" si="120"/>
        <v>-0.699999975040555</v>
      </c>
      <c r="E211" s="39">
        <v>6666187.2029999997</v>
      </c>
      <c r="F211" s="9">
        <f t="shared" si="121"/>
        <v>1.1999998241662979</v>
      </c>
      <c r="G211" s="11">
        <v>72.338099999999997</v>
      </c>
      <c r="H211" s="9">
        <f t="shared" si="133"/>
        <v>-18.100000000004002</v>
      </c>
      <c r="I211" s="47">
        <f t="shared" si="134"/>
        <v>120.25643992834063</v>
      </c>
      <c r="J211" s="40">
        <f t="shared" si="122"/>
        <v>329.74356007165937</v>
      </c>
      <c r="K211" s="47">
        <f t="shared" si="123"/>
        <v>1.3892442344871989</v>
      </c>
      <c r="L211" s="40">
        <f t="shared" si="124"/>
        <v>18.153236613430696</v>
      </c>
      <c r="M211" s="12">
        <f t="shared" si="125"/>
        <v>-3.9325841294413199E-3</v>
      </c>
      <c r="N211" s="12">
        <f t="shared" si="126"/>
        <v>6.7415720458780777E-3</v>
      </c>
      <c r="O211" s="12">
        <f t="shared" si="127"/>
        <v>-0.10168539325844944</v>
      </c>
      <c r="P211" s="81">
        <f t="shared" si="128"/>
        <v>0.10198447535635223</v>
      </c>
      <c r="Q211" s="12">
        <f t="shared" si="129"/>
        <v>-2.2093169266524269E-5</v>
      </c>
      <c r="R211" s="12">
        <f t="shared" si="130"/>
        <v>3.7874000257742013E-5</v>
      </c>
      <c r="S211" s="12">
        <f t="shared" si="131"/>
        <v>-5.7126625426095188E-4</v>
      </c>
      <c r="T211" s="12">
        <f t="shared" si="132"/>
        <v>5.7294649076602381E-4</v>
      </c>
    </row>
    <row r="212" spans="1:20" ht="15.9" customHeight="1">
      <c r="B212" s="18">
        <v>45854</v>
      </c>
      <c r="C212" s="11">
        <v>401611.96779999998</v>
      </c>
      <c r="D212" s="9">
        <f t="shared" si="120"/>
        <v>23.099999991245568</v>
      </c>
      <c r="E212" s="39">
        <v>6666187.2060000002</v>
      </c>
      <c r="F212" s="9">
        <f t="shared" si="121"/>
        <v>4.2000003159046173</v>
      </c>
      <c r="G212" s="11">
        <v>72.3596</v>
      </c>
      <c r="H212" s="9">
        <f t="shared" si="133"/>
        <v>3.3999999999991815</v>
      </c>
      <c r="I212" s="47">
        <f t="shared" si="134"/>
        <v>10.304847231063929</v>
      </c>
      <c r="J212" s="40">
        <f t="shared" si="122"/>
        <v>79.695152768936055</v>
      </c>
      <c r="K212" s="47">
        <f t="shared" si="123"/>
        <v>23.47871381164531</v>
      </c>
      <c r="L212" s="40">
        <f t="shared" si="124"/>
        <v>23.723616972315554</v>
      </c>
      <c r="M212" s="12">
        <f t="shared" si="125"/>
        <v>0.12905027928070151</v>
      </c>
      <c r="N212" s="12">
        <f t="shared" si="126"/>
        <v>2.3463688915668253E-2</v>
      </c>
      <c r="O212" s="12">
        <f t="shared" si="127"/>
        <v>1.8994413407816657E-2</v>
      </c>
      <c r="P212" s="81">
        <f t="shared" si="128"/>
        <v>0.13253417302969583</v>
      </c>
      <c r="Q212" s="12">
        <f t="shared" si="129"/>
        <v>7.2095128089777374E-4</v>
      </c>
      <c r="R212" s="12">
        <f t="shared" si="130"/>
        <v>1.3108206098138688E-4</v>
      </c>
      <c r="S212" s="12">
        <f t="shared" si="131"/>
        <v>1.061140413844506E-4</v>
      </c>
      <c r="T212" s="12">
        <f t="shared" si="132"/>
        <v>7.4041437446757446E-4</v>
      </c>
    </row>
    <row r="213" spans="1:20" ht="15.9" customHeight="1">
      <c r="B213" s="18">
        <v>45854</v>
      </c>
      <c r="C213" s="11">
        <v>401611.8395</v>
      </c>
      <c r="D213" s="9">
        <f t="shared" si="120"/>
        <v>-105.19999999087304</v>
      </c>
      <c r="E213" s="39">
        <v>6666187.2029999997</v>
      </c>
      <c r="F213" s="9">
        <f t="shared" si="121"/>
        <v>1.1999998241662979</v>
      </c>
      <c r="G213" s="11">
        <v>72.352999999999994</v>
      </c>
      <c r="H213" s="9">
        <f t="shared" si="133"/>
        <v>-3.200000000006753</v>
      </c>
      <c r="I213" s="47">
        <f t="shared" si="134"/>
        <v>179.34646441501852</v>
      </c>
      <c r="J213" s="40">
        <f t="shared" si="122"/>
        <v>270.65353558498146</v>
      </c>
      <c r="K213" s="47">
        <f t="shared" si="123"/>
        <v>105.20684387271433</v>
      </c>
      <c r="L213" s="40">
        <f t="shared" si="124"/>
        <v>105.25549865758904</v>
      </c>
      <c r="M213" s="12">
        <f t="shared" si="125"/>
        <v>-0.5877094971557153</v>
      </c>
      <c r="N213" s="12">
        <f t="shared" si="126"/>
        <v>6.7039096322139549E-3</v>
      </c>
      <c r="O213" s="12">
        <f t="shared" si="127"/>
        <v>-1.7877094972104764E-2</v>
      </c>
      <c r="P213" s="81">
        <f t="shared" si="128"/>
        <v>0.58801954557312319</v>
      </c>
      <c r="Q213" s="12">
        <f t="shared" si="129"/>
        <v>-3.2832932801995268E-3</v>
      </c>
      <c r="R213" s="12">
        <f t="shared" si="130"/>
        <v>3.7452009118513717E-5</v>
      </c>
      <c r="S213" s="12">
        <f t="shared" si="131"/>
        <v>-9.9872038950305948E-5</v>
      </c>
      <c r="T213" s="12">
        <f t="shared" si="132"/>
        <v>3.2850253942632579E-3</v>
      </c>
    </row>
    <row r="214" spans="1:20" ht="15.9" customHeight="1">
      <c r="B214" s="18">
        <v>45855</v>
      </c>
      <c r="C214" s="11">
        <v>401611.9362</v>
      </c>
      <c r="D214" s="9">
        <f t="shared" si="120"/>
        <v>-8.4999999962747097</v>
      </c>
      <c r="E214" s="39">
        <v>6666187.2089999998</v>
      </c>
      <c r="F214" s="9">
        <f t="shared" si="121"/>
        <v>7.1999998763203621</v>
      </c>
      <c r="G214" s="11">
        <v>72.371899999999997</v>
      </c>
      <c r="H214" s="9">
        <f t="shared" si="133"/>
        <v>15.699999999995384</v>
      </c>
      <c r="I214" s="47">
        <f t="shared" si="134"/>
        <v>139.73343880359457</v>
      </c>
      <c r="J214" s="40">
        <f t="shared" si="122"/>
        <v>310.26656119640541</v>
      </c>
      <c r="K214" s="47">
        <f t="shared" si="123"/>
        <v>11.139569029171788</v>
      </c>
      <c r="L214" s="40">
        <f t="shared" si="124"/>
        <v>19.250454492181174</v>
      </c>
      <c r="M214" s="12">
        <f t="shared" si="125"/>
        <v>-4.7222222201526165E-2</v>
      </c>
      <c r="N214" s="12">
        <f t="shared" si="126"/>
        <v>3.9999999312890902E-2</v>
      </c>
      <c r="O214" s="12">
        <f t="shared" si="127"/>
        <v>8.7222222222196583E-2</v>
      </c>
      <c r="P214" s="81">
        <f t="shared" si="128"/>
        <v>0.10694696940100652</v>
      </c>
      <c r="Q214" s="12">
        <f t="shared" si="129"/>
        <v>-2.6234567889736756E-4</v>
      </c>
      <c r="R214" s="12">
        <f t="shared" si="130"/>
        <v>2.2222221840494945E-4</v>
      </c>
      <c r="S214" s="12">
        <f t="shared" si="131"/>
        <v>4.8456790123442545E-4</v>
      </c>
      <c r="T214" s="12">
        <f t="shared" si="132"/>
        <v>5.941498300055918E-4</v>
      </c>
    </row>
    <row r="215" spans="1:20" ht="15.9" customHeight="1">
      <c r="B215" s="18">
        <v>45855</v>
      </c>
      <c r="C215" s="11">
        <v>401611.94349999999</v>
      </c>
      <c r="D215" s="9">
        <f t="shared" si="120"/>
        <v>-1.1999999987892807</v>
      </c>
      <c r="E215" s="39">
        <v>6666187.2070000004</v>
      </c>
      <c r="F215" s="9">
        <f t="shared" si="121"/>
        <v>5.2000004798173904</v>
      </c>
      <c r="G215" s="11">
        <v>72.358599999999996</v>
      </c>
      <c r="H215" s="9">
        <f t="shared" si="133"/>
        <v>2.3999999999944066</v>
      </c>
      <c r="I215" s="47">
        <f t="shared" si="134"/>
        <v>102.99461562090069</v>
      </c>
      <c r="J215" s="40">
        <f t="shared" si="122"/>
        <v>347.00538437909933</v>
      </c>
      <c r="K215" s="47">
        <f t="shared" si="123"/>
        <v>5.3366660929081338</v>
      </c>
      <c r="L215" s="40">
        <f t="shared" si="124"/>
        <v>5.8514959614758784</v>
      </c>
      <c r="M215" s="12">
        <f t="shared" si="125"/>
        <v>-6.6666666599404477E-3</v>
      </c>
      <c r="N215" s="12">
        <f t="shared" si="126"/>
        <v>2.8888891554541059E-2</v>
      </c>
      <c r="O215" s="12">
        <f t="shared" si="127"/>
        <v>1.3333333333302258E-2</v>
      </c>
      <c r="P215" s="81">
        <f t="shared" si="128"/>
        <v>3.2508310897088215E-2</v>
      </c>
      <c r="Q215" s="12">
        <f t="shared" si="129"/>
        <v>-3.7037036999669155E-5</v>
      </c>
      <c r="R215" s="12">
        <f t="shared" si="130"/>
        <v>1.6049384196967255E-4</v>
      </c>
      <c r="S215" s="12">
        <f t="shared" si="131"/>
        <v>7.4074074073901441E-5</v>
      </c>
      <c r="T215" s="12">
        <f t="shared" si="132"/>
        <v>1.8060172720604564E-4</v>
      </c>
    </row>
    <row r="216" spans="1:20" ht="15.9" customHeight="1">
      <c r="B216" s="18">
        <v>45856</v>
      </c>
      <c r="C216" s="11">
        <v>401611.93680000002</v>
      </c>
      <c r="D216" s="9">
        <f t="shared" si="120"/>
        <v>-7.8999999677762389</v>
      </c>
      <c r="E216" s="39">
        <v>6666187.2079999996</v>
      </c>
      <c r="F216" s="9">
        <f t="shared" si="121"/>
        <v>6.199999712407589</v>
      </c>
      <c r="G216" s="11">
        <v>72.351200000000006</v>
      </c>
      <c r="H216" s="9">
        <f t="shared" si="133"/>
        <v>-4.9999999999954525</v>
      </c>
      <c r="I216" s="47">
        <f t="shared" si="134"/>
        <v>141.87481920597645</v>
      </c>
      <c r="J216" s="40">
        <f t="shared" si="122"/>
        <v>308.12518079402355</v>
      </c>
      <c r="K216" s="47">
        <f t="shared" si="123"/>
        <v>10.042409866397545</v>
      </c>
      <c r="L216" s="40">
        <f t="shared" si="124"/>
        <v>11.218288457900933</v>
      </c>
      <c r="M216" s="12">
        <f t="shared" si="125"/>
        <v>-4.3646408661747176E-2</v>
      </c>
      <c r="N216" s="12">
        <f t="shared" si="126"/>
        <v>3.4254142057500492E-2</v>
      </c>
      <c r="O216" s="12">
        <f t="shared" si="127"/>
        <v>-2.762430939224007E-2</v>
      </c>
      <c r="P216" s="81">
        <f t="shared" si="128"/>
        <v>6.197949424254659E-2</v>
      </c>
      <c r="Q216" s="12">
        <f t="shared" si="129"/>
        <v>-2.4114037934666949E-4</v>
      </c>
      <c r="R216" s="12">
        <f t="shared" si="130"/>
        <v>1.8924940363259941E-4</v>
      </c>
      <c r="S216" s="12">
        <f t="shared" si="131"/>
        <v>-1.526204938797794E-4</v>
      </c>
      <c r="T216" s="12">
        <f t="shared" si="132"/>
        <v>3.4242814498644525E-4</v>
      </c>
    </row>
    <row r="217" spans="1:20" ht="15.9" customHeight="1">
      <c r="B217" s="18">
        <v>45856</v>
      </c>
      <c r="C217" s="11">
        <v>401611.92989999999</v>
      </c>
      <c r="D217" s="9">
        <f t="shared" si="120"/>
        <v>-14.800000004470348</v>
      </c>
      <c r="E217" s="39">
        <v>6666187.2050000001</v>
      </c>
      <c r="F217" s="9">
        <f t="shared" si="121"/>
        <v>3.2000001519918442</v>
      </c>
      <c r="G217" s="11">
        <v>72.338700000000003</v>
      </c>
      <c r="H217" s="9">
        <f t="shared" ref="H217:H223" si="135">IF(G217="","",(G217-$G$9)*1000)</f>
        <v>-17.499999999998295</v>
      </c>
      <c r="I217" s="47">
        <f t="shared" ref="I217:I223" si="136">IF(MOD(DEGREES(ATAN2(D217, F217)), 360) &gt; 180, MOD(DEGREES(ATAN2(D217, F217)), 360) - 360, MOD(DEGREES(ATAN2(D217, F217)), 360))</f>
        <v>167.7995307140618</v>
      </c>
      <c r="J217" s="40">
        <f t="shared" si="122"/>
        <v>282.2004692859382</v>
      </c>
      <c r="K217" s="47">
        <f t="shared" si="123"/>
        <v>15.141994621088404</v>
      </c>
      <c r="L217" s="40">
        <f t="shared" si="124"/>
        <v>23.141521149332654</v>
      </c>
      <c r="M217" s="12">
        <f t="shared" si="125"/>
        <v>-8.1767955825803026E-2</v>
      </c>
      <c r="N217" s="12">
        <f t="shared" si="126"/>
        <v>1.7679558850783671E-2</v>
      </c>
      <c r="O217" s="12">
        <f t="shared" si="127"/>
        <v>-9.6685082872918757E-2</v>
      </c>
      <c r="P217" s="81">
        <f t="shared" si="128"/>
        <v>0.12785370800736273</v>
      </c>
      <c r="Q217" s="12">
        <f t="shared" si="129"/>
        <v>-4.5175666202101119E-4</v>
      </c>
      <c r="R217" s="12">
        <f t="shared" si="130"/>
        <v>9.7677120722561715E-5</v>
      </c>
      <c r="S217" s="12">
        <f t="shared" si="131"/>
        <v>-5.3417172857966161E-4</v>
      </c>
      <c r="T217" s="12">
        <f t="shared" si="132"/>
        <v>7.0637407738874435E-4</v>
      </c>
    </row>
    <row r="218" spans="1:20" ht="15.9" customHeight="1">
      <c r="B218" s="18">
        <v>45857</v>
      </c>
      <c r="C218" s="11">
        <v>401611.91899999999</v>
      </c>
      <c r="D218" s="9">
        <f t="shared" si="120"/>
        <v>-25.699999998323619</v>
      </c>
      <c r="E218" s="39">
        <v>6666187.21</v>
      </c>
      <c r="F218" s="9">
        <f t="shared" si="121"/>
        <v>8.2000000402331352</v>
      </c>
      <c r="G218" s="11">
        <v>72.369100000000003</v>
      </c>
      <c r="H218" s="9">
        <f t="shared" si="135"/>
        <v>12.90000000000191</v>
      </c>
      <c r="I218" s="47">
        <f t="shared" si="136"/>
        <v>162.30387716899577</v>
      </c>
      <c r="J218" s="40">
        <f t="shared" si="122"/>
        <v>287.69612283100423</v>
      </c>
      <c r="K218" s="47">
        <f t="shared" si="123"/>
        <v>26.976471240205928</v>
      </c>
      <c r="L218" s="40">
        <f t="shared" si="124"/>
        <v>29.902173843613891</v>
      </c>
      <c r="M218" s="12">
        <f t="shared" si="125"/>
        <v>-0.14120879119958032</v>
      </c>
      <c r="N218" s="12">
        <f t="shared" si="126"/>
        <v>4.5054945276006238E-2</v>
      </c>
      <c r="O218" s="12">
        <f t="shared" si="127"/>
        <v>7.0879120879131369E-2</v>
      </c>
      <c r="P218" s="81">
        <f t="shared" si="128"/>
        <v>0.16429765848139499</v>
      </c>
      <c r="Q218" s="12">
        <f t="shared" si="129"/>
        <v>-7.758724791185732E-4</v>
      </c>
      <c r="R218" s="12">
        <f t="shared" si="130"/>
        <v>2.4755464437366064E-4</v>
      </c>
      <c r="S218" s="12">
        <f t="shared" si="131"/>
        <v>3.8944571911610643E-4</v>
      </c>
      <c r="T218" s="12">
        <f t="shared" si="132"/>
        <v>9.0273438726041209E-4</v>
      </c>
    </row>
    <row r="219" spans="1:20" ht="15.9" customHeight="1">
      <c r="B219" s="18">
        <v>45859</v>
      </c>
      <c r="C219" s="11">
        <v>401611.89350000001</v>
      </c>
      <c r="D219" s="9">
        <f t="shared" si="120"/>
        <v>-51.199999987147748</v>
      </c>
      <c r="E219" s="39">
        <v>6666187.2070000004</v>
      </c>
      <c r="F219" s="9">
        <f t="shared" si="121"/>
        <v>5.2000004798173904</v>
      </c>
      <c r="G219" s="11">
        <v>72.349400000000003</v>
      </c>
      <c r="H219" s="9">
        <f t="shared" si="135"/>
        <v>-6.7999999999983629</v>
      </c>
      <c r="I219" s="47">
        <f t="shared" si="136"/>
        <v>174.20078183799419</v>
      </c>
      <c r="J219" s="40">
        <f t="shared" si="122"/>
        <v>275.79921816200579</v>
      </c>
      <c r="K219" s="47">
        <f t="shared" si="123"/>
        <v>51.463385077878726</v>
      </c>
      <c r="L219" s="40">
        <f t="shared" si="124"/>
        <v>51.910692575557192</v>
      </c>
      <c r="M219" s="12">
        <f t="shared" si="125"/>
        <v>-0.27826086949536821</v>
      </c>
      <c r="N219" s="12">
        <f t="shared" si="126"/>
        <v>2.8260872172920601E-2</v>
      </c>
      <c r="O219" s="12">
        <f t="shared" si="127"/>
        <v>-3.6956521739121541E-2</v>
      </c>
      <c r="P219" s="81">
        <f t="shared" si="128"/>
        <v>0.28212332921498473</v>
      </c>
      <c r="Q219" s="12">
        <f t="shared" si="129"/>
        <v>-1.5122873342139577E-3</v>
      </c>
      <c r="R219" s="12">
        <f t="shared" si="130"/>
        <v>1.5359169659195977E-4</v>
      </c>
      <c r="S219" s="12">
        <f t="shared" si="131"/>
        <v>-2.0085066162566054E-4</v>
      </c>
      <c r="T219" s="12">
        <f t="shared" si="132"/>
        <v>1.533278963124917E-3</v>
      </c>
    </row>
    <row r="220" spans="1:20" ht="15.9" customHeight="1">
      <c r="B220" s="18">
        <v>45859</v>
      </c>
      <c r="C220" s="11">
        <v>401611.94750000001</v>
      </c>
      <c r="D220" s="9">
        <f t="shared" si="120"/>
        <v>2.8000000165775418</v>
      </c>
      <c r="E220" s="39">
        <v>6666187.2019999996</v>
      </c>
      <c r="F220" s="9">
        <f t="shared" si="121"/>
        <v>0.19999966025352478</v>
      </c>
      <c r="G220" s="11">
        <v>72.338800000000006</v>
      </c>
      <c r="H220" s="9">
        <f t="shared" si="135"/>
        <v>-17.399999999994975</v>
      </c>
      <c r="I220" s="47">
        <f t="shared" si="136"/>
        <v>4.0856098390009734</v>
      </c>
      <c r="J220" s="40">
        <f t="shared" si="122"/>
        <v>85.914390160999005</v>
      </c>
      <c r="K220" s="47">
        <f t="shared" si="123"/>
        <v>2.80713376185314</v>
      </c>
      <c r="L220" s="40">
        <f t="shared" si="124"/>
        <v>17.624982268267985</v>
      </c>
      <c r="M220" s="12">
        <f t="shared" si="125"/>
        <v>1.5217391394443162E-2</v>
      </c>
      <c r="N220" s="12">
        <f t="shared" si="126"/>
        <v>1.0869546752908955E-3</v>
      </c>
      <c r="O220" s="12">
        <f t="shared" si="127"/>
        <v>-9.4565217391277032E-2</v>
      </c>
      <c r="P220" s="81">
        <f t="shared" si="128"/>
        <v>9.5787947110152094E-2</v>
      </c>
      <c r="Q220" s="12">
        <f t="shared" si="129"/>
        <v>8.2703214100234582E-5</v>
      </c>
      <c r="R220" s="12">
        <f t="shared" si="130"/>
        <v>5.9073623657113884E-6</v>
      </c>
      <c r="S220" s="12">
        <f t="shared" si="131"/>
        <v>-5.1394139886563601E-4</v>
      </c>
      <c r="T220" s="12">
        <f t="shared" si="132"/>
        <v>5.2058666907691352E-4</v>
      </c>
    </row>
    <row r="221" spans="1:20" ht="15.9" customHeight="1">
      <c r="A221" s="8" t="s">
        <v>173</v>
      </c>
      <c r="B221" s="18">
        <v>45860</v>
      </c>
      <c r="C221" s="11">
        <v>401611.93239999999</v>
      </c>
      <c r="D221" s="9">
        <f t="shared" si="120"/>
        <v>-12.300000002142042</v>
      </c>
      <c r="E221" s="39">
        <v>6666187.2060000002</v>
      </c>
      <c r="F221" s="9">
        <f t="shared" si="121"/>
        <v>4.2000003159046173</v>
      </c>
      <c r="G221" s="11">
        <v>72.365399999999994</v>
      </c>
      <c r="H221" s="9">
        <f t="shared" si="135"/>
        <v>9.1999999999927695</v>
      </c>
      <c r="I221" s="47">
        <f t="shared" si="136"/>
        <v>161.14683992074902</v>
      </c>
      <c r="J221" s="40">
        <f t="shared" si="122"/>
        <v>288.85316007925098</v>
      </c>
      <c r="K221" s="47">
        <f t="shared" si="123"/>
        <v>12.997307517570441</v>
      </c>
      <c r="L221" s="40">
        <f t="shared" si="124"/>
        <v>15.923881521355279</v>
      </c>
      <c r="M221" s="12">
        <f t="shared" si="125"/>
        <v>-6.6486486498065087E-2</v>
      </c>
      <c r="N221" s="12">
        <f t="shared" si="126"/>
        <v>2.2702704410295229E-2</v>
      </c>
      <c r="O221" s="12">
        <f t="shared" si="127"/>
        <v>4.9729729729690648E-2</v>
      </c>
      <c r="P221" s="81">
        <f t="shared" si="128"/>
        <v>8.6075035250569074E-2</v>
      </c>
      <c r="Q221" s="12">
        <f t="shared" si="129"/>
        <v>-3.593864135030545E-4</v>
      </c>
      <c r="R221" s="12">
        <f t="shared" si="130"/>
        <v>1.2271732113673097E-4</v>
      </c>
      <c r="S221" s="12">
        <f t="shared" si="131"/>
        <v>2.6880934989021972E-4</v>
      </c>
      <c r="T221" s="12">
        <f t="shared" si="132"/>
        <v>4.6527046081388688E-4</v>
      </c>
    </row>
    <row r="222" spans="1:20" ht="15.9" customHeight="1">
      <c r="B222" s="18">
        <v>45860</v>
      </c>
      <c r="C222" s="11">
        <v>401611.90990000003</v>
      </c>
      <c r="D222" s="9">
        <f t="shared" si="120"/>
        <v>-34.799999964889139</v>
      </c>
      <c r="E222" s="39">
        <v>6666187.2019999996</v>
      </c>
      <c r="F222" s="9">
        <f t="shared" si="121"/>
        <v>0.19999966025352478</v>
      </c>
      <c r="G222" s="11">
        <v>72.336600000000004</v>
      </c>
      <c r="H222" s="9">
        <f t="shared" si="135"/>
        <v>-19.599999999996953</v>
      </c>
      <c r="I222" s="47">
        <f t="shared" si="136"/>
        <v>179.67071809517157</v>
      </c>
      <c r="J222" s="40">
        <f t="shared" si="122"/>
        <v>270.32928190482841</v>
      </c>
      <c r="K222" s="47">
        <f t="shared" si="123"/>
        <v>34.800574670835331</v>
      </c>
      <c r="L222" s="40">
        <f t="shared" si="124"/>
        <v>39.94045564863108</v>
      </c>
      <c r="M222" s="12">
        <f t="shared" si="125"/>
        <v>-0.18810810791831967</v>
      </c>
      <c r="N222" s="12">
        <f t="shared" si="126"/>
        <v>1.0810792446136475E-3</v>
      </c>
      <c r="O222" s="12">
        <f t="shared" si="127"/>
        <v>-0.10594594594592947</v>
      </c>
      <c r="P222" s="81">
        <f t="shared" si="128"/>
        <v>0.2158943548574653</v>
      </c>
      <c r="Q222" s="12">
        <f t="shared" si="129"/>
        <v>-1.0168005833422684E-3</v>
      </c>
      <c r="R222" s="12">
        <f t="shared" si="130"/>
        <v>5.8436715925062029E-6</v>
      </c>
      <c r="S222" s="12">
        <f t="shared" si="131"/>
        <v>-5.7268078889691611E-4</v>
      </c>
      <c r="T222" s="12">
        <f t="shared" si="132"/>
        <v>1.1669965127430557E-3</v>
      </c>
    </row>
    <row r="223" spans="1:20" ht="15.9" customHeight="1">
      <c r="B223" s="18">
        <v>45861</v>
      </c>
      <c r="C223" s="11">
        <v>401611.94260000001</v>
      </c>
      <c r="D223" s="9">
        <f t="shared" si="120"/>
        <v>-2.0999999833293259</v>
      </c>
      <c r="E223" s="39">
        <v>6666187.2089999998</v>
      </c>
      <c r="F223" s="9">
        <f t="shared" si="121"/>
        <v>7.1999998763203621</v>
      </c>
      <c r="G223" s="12">
        <v>72.368600000000001</v>
      </c>
      <c r="H223" s="9">
        <f t="shared" si="135"/>
        <v>12.399999999999523</v>
      </c>
      <c r="I223" s="47">
        <f t="shared" si="136"/>
        <v>106.26020485060756</v>
      </c>
      <c r="J223" s="40">
        <f t="shared" si="122"/>
        <v>343.73979514939242</v>
      </c>
      <c r="K223" s="47">
        <f t="shared" si="123"/>
        <v>7.499999876599758</v>
      </c>
      <c r="L223" s="40">
        <f t="shared" si="124"/>
        <v>14.491721710997094</v>
      </c>
      <c r="M223" s="12">
        <f t="shared" si="125"/>
        <v>-1.1290322491017881E-2</v>
      </c>
      <c r="N223" s="12">
        <f t="shared" si="126"/>
        <v>3.8709676754410546E-2</v>
      </c>
      <c r="O223" s="12">
        <f t="shared" si="127"/>
        <v>6.6666666666664098E-2</v>
      </c>
      <c r="P223" s="81">
        <f t="shared" si="128"/>
        <v>7.7912482317188683E-2</v>
      </c>
      <c r="Q223" s="12">
        <f t="shared" si="129"/>
        <v>-6.0700658553859575E-5</v>
      </c>
      <c r="R223" s="12">
        <f t="shared" si="130"/>
        <v>2.0811654169037929E-4</v>
      </c>
      <c r="S223" s="12">
        <f t="shared" si="131"/>
        <v>3.5842293906808653E-4</v>
      </c>
      <c r="T223" s="12">
        <f t="shared" si="132"/>
        <v>4.1888431353327249E-4</v>
      </c>
    </row>
    <row r="224" spans="1:20" ht="15.9" customHeight="1">
      <c r="B224" s="18">
        <v>45861</v>
      </c>
      <c r="C224" s="12">
        <v>401611.94160000002</v>
      </c>
      <c r="D224" s="9">
        <f t="shared" si="120"/>
        <v>-3.0999999726191163</v>
      </c>
      <c r="E224" s="39">
        <v>6666187.2085999995</v>
      </c>
      <c r="F224" s="9">
        <f t="shared" si="121"/>
        <v>6.7999996244907379</v>
      </c>
      <c r="G224" s="12">
        <v>72.364599999999996</v>
      </c>
      <c r="H224" s="9">
        <f t="shared" ref="H224:H241" si="137">IF(G224="","",(G224-$G$9)*1000)</f>
        <v>8.399999999994634</v>
      </c>
      <c r="I224" s="47">
        <f t="shared" ref="I224:I245" si="138">IF(MOD(DEGREES(ATAN2(D224, F224)), 360) &gt; 180, MOD(DEGREES(ATAN2(D224, F224)), 360) - 360, MOD(DEGREES(ATAN2(D224, F224)), 360))</f>
        <v>114.5074062333329</v>
      </c>
      <c r="J224" s="40">
        <f t="shared" si="122"/>
        <v>335.49259376666708</v>
      </c>
      <c r="K224" s="47">
        <f t="shared" si="123"/>
        <v>7.4732854035767087</v>
      </c>
      <c r="L224" s="40">
        <f t="shared" si="124"/>
        <v>11.243219944625407</v>
      </c>
      <c r="M224" s="12">
        <f t="shared" si="125"/>
        <v>-1.6666666519457616E-2</v>
      </c>
      <c r="N224" s="12">
        <f t="shared" si="126"/>
        <v>3.6559137766079233E-2</v>
      </c>
      <c r="O224" s="12">
        <f t="shared" si="127"/>
        <v>4.5161290322551798E-2</v>
      </c>
      <c r="P224" s="81">
        <f t="shared" si="128"/>
        <v>6.0447419057125848E-2</v>
      </c>
      <c r="Q224" s="12">
        <f t="shared" si="129"/>
        <v>-8.9605733975578578E-5</v>
      </c>
      <c r="R224" s="12">
        <f t="shared" si="130"/>
        <v>1.9655450411870556E-4</v>
      </c>
      <c r="S224" s="12">
        <f t="shared" si="131"/>
        <v>2.4280263614275159E-4</v>
      </c>
      <c r="T224" s="12">
        <f t="shared" si="132"/>
        <v>3.2498612396304218E-4</v>
      </c>
    </row>
    <row r="225" spans="2:20" ht="15.9" customHeight="1">
      <c r="B225" s="18">
        <v>45862</v>
      </c>
      <c r="C225" s="12">
        <v>401611.90629999997</v>
      </c>
      <c r="D225" s="9">
        <f t="shared" si="120"/>
        <v>-38.400000019464642</v>
      </c>
      <c r="E225" s="39">
        <v>6666187.2072999999</v>
      </c>
      <c r="F225" s="9">
        <f t="shared" si="121"/>
        <v>5.4999999701976776</v>
      </c>
      <c r="G225" s="12">
        <v>72.324600000000004</v>
      </c>
      <c r="H225" s="9">
        <f t="shared" si="137"/>
        <v>-31.599999999997408</v>
      </c>
      <c r="I225" s="47">
        <f t="shared" si="138"/>
        <v>171.84900969605482</v>
      </c>
      <c r="J225" s="40">
        <f t="shared" si="122"/>
        <v>278.15099030394521</v>
      </c>
      <c r="K225" s="47">
        <f t="shared" si="123"/>
        <v>38.791880608795687</v>
      </c>
      <c r="L225" s="40">
        <f t="shared" si="124"/>
        <v>50.033688662409205</v>
      </c>
      <c r="M225" s="12">
        <f t="shared" si="125"/>
        <v>-0.20534759368697669</v>
      </c>
      <c r="N225" s="12">
        <f t="shared" si="126"/>
        <v>2.9411764546511645E-2</v>
      </c>
      <c r="O225" s="12">
        <f t="shared" si="127"/>
        <v>-0.16898395721923748</v>
      </c>
      <c r="P225" s="81">
        <f t="shared" si="128"/>
        <v>0.26755983241930054</v>
      </c>
      <c r="Q225" s="12">
        <f t="shared" si="129"/>
        <v>-1.0981154742619075E-3</v>
      </c>
      <c r="R225" s="12">
        <f t="shared" si="130"/>
        <v>1.5728216335032964E-4</v>
      </c>
      <c r="S225" s="12">
        <f t="shared" si="131"/>
        <v>-9.0365752523656408E-4</v>
      </c>
      <c r="T225" s="12">
        <f t="shared" si="132"/>
        <v>1.4308012428839601E-3</v>
      </c>
    </row>
    <row r="226" spans="2:20" ht="15.9" customHeight="1">
      <c r="B226" s="18">
        <v>45862</v>
      </c>
      <c r="C226" s="12">
        <v>401611.90610000002</v>
      </c>
      <c r="D226" s="9">
        <f t="shared" si="120"/>
        <v>-38.599999970756471</v>
      </c>
      <c r="E226" s="39">
        <v>6666187.2039000001</v>
      </c>
      <c r="F226" s="9">
        <f t="shared" si="121"/>
        <v>2.1000001579523087</v>
      </c>
      <c r="G226" s="12">
        <v>72.313100000000006</v>
      </c>
      <c r="H226" s="9">
        <f t="shared" si="137"/>
        <v>-43.099999999995475</v>
      </c>
      <c r="I226" s="47">
        <f t="shared" si="138"/>
        <v>176.88594178274067</v>
      </c>
      <c r="J226" s="40">
        <f t="shared" si="122"/>
        <v>273.1140582172593</v>
      </c>
      <c r="K226" s="47">
        <f t="shared" si="123"/>
        <v>38.65708212482933</v>
      </c>
      <c r="L226" s="40">
        <f t="shared" si="124"/>
        <v>57.896286568357809</v>
      </c>
      <c r="M226" s="12">
        <f t="shared" si="125"/>
        <v>-0.20641711214308273</v>
      </c>
      <c r="N226" s="12">
        <f t="shared" si="126"/>
        <v>1.1229947368728923E-2</v>
      </c>
      <c r="O226" s="12">
        <f t="shared" si="127"/>
        <v>-0.23048128342243571</v>
      </c>
      <c r="P226" s="81">
        <f t="shared" si="128"/>
        <v>0.30960581052597758</v>
      </c>
      <c r="Q226" s="12">
        <f t="shared" si="129"/>
        <v>-1.1038348242945601E-3</v>
      </c>
      <c r="R226" s="12">
        <f t="shared" si="130"/>
        <v>6.0053194485181407E-5</v>
      </c>
      <c r="S226" s="12">
        <f t="shared" si="131"/>
        <v>-1.2325202322055386E-3</v>
      </c>
      <c r="T226" s="12">
        <f t="shared" si="132"/>
        <v>1.655646045593463E-3</v>
      </c>
    </row>
    <row r="227" spans="2:20" ht="15.9" customHeight="1">
      <c r="B227" s="18">
        <v>45863</v>
      </c>
      <c r="C227" s="12">
        <v>401611.88559999998</v>
      </c>
      <c r="D227" s="9">
        <f t="shared" si="120"/>
        <v>-59.100000013131648</v>
      </c>
      <c r="E227" s="39">
        <v>6666187.2044000002</v>
      </c>
      <c r="F227" s="9">
        <f t="shared" si="121"/>
        <v>2.6000002399086952</v>
      </c>
      <c r="G227" s="12">
        <v>72.335800000000006</v>
      </c>
      <c r="H227" s="9">
        <f t="shared" si="137"/>
        <v>-20.399999999995089</v>
      </c>
      <c r="I227" s="47">
        <f t="shared" si="138"/>
        <v>177.48099751671791</v>
      </c>
      <c r="J227" s="40">
        <f t="shared" si="122"/>
        <v>272.51900248328207</v>
      </c>
      <c r="K227" s="47">
        <f t="shared" si="123"/>
        <v>59.157163579736363</v>
      </c>
      <c r="L227" s="40">
        <f t="shared" si="124"/>
        <v>62.575794064474209</v>
      </c>
      <c r="M227" s="12">
        <f t="shared" si="125"/>
        <v>-0.31436170219750875</v>
      </c>
      <c r="N227" s="12">
        <f t="shared" si="126"/>
        <v>1.3829788510152635E-2</v>
      </c>
      <c r="O227" s="12">
        <f t="shared" si="127"/>
        <v>-0.10851063829784621</v>
      </c>
      <c r="P227" s="81">
        <f t="shared" si="128"/>
        <v>0.33284996842805431</v>
      </c>
      <c r="Q227" s="12">
        <f t="shared" si="129"/>
        <v>-1.6721367138165359E-3</v>
      </c>
      <c r="R227" s="12">
        <f t="shared" si="130"/>
        <v>7.3562704841237416E-5</v>
      </c>
      <c r="S227" s="12">
        <f t="shared" si="131"/>
        <v>-5.7718424626513947E-4</v>
      </c>
      <c r="T227" s="12">
        <f t="shared" si="132"/>
        <v>1.770478555468374E-3</v>
      </c>
    </row>
    <row r="228" spans="2:20" ht="15.9" customHeight="1">
      <c r="B228" s="18">
        <v>45863</v>
      </c>
      <c r="C228" s="12">
        <v>401611.85159999999</v>
      </c>
      <c r="D228" s="9">
        <f t="shared" si="120"/>
        <v>-93.099999998230487</v>
      </c>
      <c r="E228" s="39">
        <v>6666187.2030999996</v>
      </c>
      <c r="F228" s="9">
        <f t="shared" ref="F228:F241" si="139">IF(E228="","",(E228-$E$9)*1000)</f>
        <v>1.2999996542930603</v>
      </c>
      <c r="G228" s="12">
        <v>72.367599999999996</v>
      </c>
      <c r="H228" s="9">
        <f t="shared" si="137"/>
        <v>11.399999999994748</v>
      </c>
      <c r="I228" s="47">
        <f t="shared" si="138"/>
        <v>179.20000372540775</v>
      </c>
      <c r="J228" s="40">
        <f t="shared" si="122"/>
        <v>270.79999627459227</v>
      </c>
      <c r="K228" s="47">
        <f t="shared" si="123"/>
        <v>93.109075813111147</v>
      </c>
      <c r="L228" s="40">
        <f t="shared" si="124"/>
        <v>93.804370893746523</v>
      </c>
      <c r="M228" s="12">
        <f t="shared" si="125"/>
        <v>-0.49521276594803448</v>
      </c>
      <c r="N228" s="12">
        <f t="shared" si="126"/>
        <v>6.9148917781545758E-3</v>
      </c>
      <c r="O228" s="12">
        <f t="shared" si="127"/>
        <v>6.0638297872312487E-2</v>
      </c>
      <c r="P228" s="81">
        <f t="shared" si="128"/>
        <v>0.49895941964758789</v>
      </c>
      <c r="Q228" s="12">
        <f t="shared" si="129"/>
        <v>-2.634110457170396E-3</v>
      </c>
      <c r="R228" s="12">
        <f t="shared" si="130"/>
        <v>3.678133924550306E-5</v>
      </c>
      <c r="S228" s="12">
        <f t="shared" si="131"/>
        <v>3.2254413761868345E-4</v>
      </c>
      <c r="T228" s="12">
        <f t="shared" si="132"/>
        <v>2.654039466210574E-3</v>
      </c>
    </row>
    <row r="229" spans="2:20" ht="15.9" customHeight="1">
      <c r="B229" s="18">
        <v>45864</v>
      </c>
      <c r="C229" s="12">
        <v>401611.90830000001</v>
      </c>
      <c r="D229" s="9">
        <f t="shared" ref="D229:D241" si="140">IF(C229="","",(C229-$C$9)*1000)</f>
        <v>-36.3999999826774</v>
      </c>
      <c r="E229" s="39">
        <v>6666187.2030999996</v>
      </c>
      <c r="F229" s="9">
        <f t="shared" si="139"/>
        <v>1.2999996542930603</v>
      </c>
      <c r="G229" s="12">
        <v>72.337999999999994</v>
      </c>
      <c r="H229" s="9">
        <f t="shared" si="137"/>
        <v>-18.200000000007321</v>
      </c>
      <c r="I229" s="47">
        <f t="shared" si="138"/>
        <v>177.95459205361044</v>
      </c>
      <c r="J229" s="40">
        <f t="shared" si="122"/>
        <v>272.04540794638956</v>
      </c>
      <c r="K229" s="47">
        <f t="shared" si="123"/>
        <v>36.423206858266568</v>
      </c>
      <c r="L229" s="40">
        <f t="shared" si="124"/>
        <v>40.717195358230938</v>
      </c>
      <c r="M229" s="12">
        <f t="shared" si="125"/>
        <v>-0.19259259250093863</v>
      </c>
      <c r="N229" s="12">
        <f t="shared" si="126"/>
        <v>6.8783050491696314E-3</v>
      </c>
      <c r="O229" s="12">
        <f t="shared" si="127"/>
        <v>-9.6296296296335029E-2</v>
      </c>
      <c r="P229" s="81">
        <f t="shared" si="128"/>
        <v>0.21543489607529598</v>
      </c>
      <c r="Q229" s="12">
        <f t="shared" si="129"/>
        <v>-1.0190084259308922E-3</v>
      </c>
      <c r="R229" s="12">
        <f t="shared" si="130"/>
        <v>3.6393148408304928E-5</v>
      </c>
      <c r="S229" s="12">
        <f t="shared" si="131"/>
        <v>-5.0950421320812187E-4</v>
      </c>
      <c r="T229" s="12">
        <f t="shared" si="132"/>
        <v>1.1398671750015661E-3</v>
      </c>
    </row>
    <row r="230" spans="2:20" ht="15.9" customHeight="1">
      <c r="B230" s="18">
        <v>45864</v>
      </c>
      <c r="C230" s="12">
        <v>401611.8628</v>
      </c>
      <c r="D230" s="9">
        <f t="shared" si="140"/>
        <v>-81.899999990127981</v>
      </c>
      <c r="E230" s="39">
        <v>6666187.2029999997</v>
      </c>
      <c r="F230" s="9">
        <f t="shared" si="139"/>
        <v>1.1999998241662979</v>
      </c>
      <c r="G230" s="12">
        <v>72.365399999999994</v>
      </c>
      <c r="H230" s="9">
        <f t="shared" si="137"/>
        <v>9.1999999999927695</v>
      </c>
      <c r="I230" s="47">
        <f t="shared" si="138"/>
        <v>179.16056158917024</v>
      </c>
      <c r="J230" s="40">
        <f t="shared" si="122"/>
        <v>270.83943841082976</v>
      </c>
      <c r="K230" s="47">
        <f t="shared" si="123"/>
        <v>81.908790724567311</v>
      </c>
      <c r="L230" s="40">
        <f t="shared" si="124"/>
        <v>82.423843625257064</v>
      </c>
      <c r="M230" s="12">
        <f t="shared" si="125"/>
        <v>-0.43333333328110041</v>
      </c>
      <c r="N230" s="12">
        <f t="shared" si="126"/>
        <v>6.3492054188693013E-3</v>
      </c>
      <c r="O230" s="12">
        <f t="shared" si="127"/>
        <v>4.8677248677210419E-2</v>
      </c>
      <c r="P230" s="81">
        <f t="shared" si="128"/>
        <v>0.43610499272622782</v>
      </c>
      <c r="Q230" s="12">
        <f t="shared" si="129"/>
        <v>-2.2927689591592613E-3</v>
      </c>
      <c r="R230" s="12">
        <f t="shared" si="130"/>
        <v>3.3593679464916936E-5</v>
      </c>
      <c r="S230" s="12">
        <f t="shared" si="131"/>
        <v>2.5755158030270066E-4</v>
      </c>
      <c r="T230" s="12">
        <f t="shared" si="132"/>
        <v>2.3074338239482952E-3</v>
      </c>
    </row>
    <row r="231" spans="2:20" ht="15.9" customHeight="1">
      <c r="B231" s="18">
        <v>45866</v>
      </c>
      <c r="C231" s="12">
        <v>401611.87430000002</v>
      </c>
      <c r="D231" s="9">
        <f t="shared" si="140"/>
        <v>-70.399999967776239</v>
      </c>
      <c r="E231" s="39">
        <v>6666187.2050000001</v>
      </c>
      <c r="F231" s="9">
        <f t="shared" si="139"/>
        <v>3.2000001519918442</v>
      </c>
      <c r="G231" s="12">
        <v>72.339699999999993</v>
      </c>
      <c r="H231" s="9">
        <f t="shared" si="137"/>
        <v>-16.500000000007731</v>
      </c>
      <c r="I231" s="47">
        <f t="shared" si="138"/>
        <v>177.39743767286546</v>
      </c>
      <c r="J231" s="40">
        <f t="shared" si="122"/>
        <v>272.60256232713454</v>
      </c>
      <c r="K231" s="47">
        <f t="shared" si="123"/>
        <v>70.472689720455833</v>
      </c>
      <c r="L231" s="40">
        <f t="shared" si="124"/>
        <v>72.378518888105859</v>
      </c>
      <c r="M231" s="12">
        <f t="shared" si="125"/>
        <v>-0.3685863872658442</v>
      </c>
      <c r="N231" s="12">
        <f t="shared" si="126"/>
        <v>1.6753927497339498E-2</v>
      </c>
      <c r="O231" s="12">
        <f t="shared" si="127"/>
        <v>-8.6387434555014297E-2</v>
      </c>
      <c r="P231" s="81">
        <f t="shared" si="128"/>
        <v>0.37894512506861705</v>
      </c>
      <c r="Q231" s="12">
        <f t="shared" si="129"/>
        <v>-1.9297716610777182E-3</v>
      </c>
      <c r="R231" s="12">
        <f t="shared" si="130"/>
        <v>8.7716897891829828E-5</v>
      </c>
      <c r="S231" s="12">
        <f t="shared" si="131"/>
        <v>-4.5229023327232615E-4</v>
      </c>
      <c r="T231" s="12">
        <f t="shared" si="132"/>
        <v>1.9840058904116078E-3</v>
      </c>
    </row>
    <row r="232" spans="2:20" ht="15.9" customHeight="1">
      <c r="B232" s="18">
        <v>45866</v>
      </c>
      <c r="C232" s="12">
        <v>401611.92320000002</v>
      </c>
      <c r="D232" s="9">
        <f t="shared" si="140"/>
        <v>-21.499999973457307</v>
      </c>
      <c r="E232" s="39">
        <v>6666187.2067999998</v>
      </c>
      <c r="F232" s="9">
        <f t="shared" si="139"/>
        <v>4.999999888241291</v>
      </c>
      <c r="G232" s="12">
        <v>72.353200000000001</v>
      </c>
      <c r="H232" s="9">
        <f t="shared" si="137"/>
        <v>-3.0000000000001137</v>
      </c>
      <c r="I232" s="47">
        <f t="shared" si="138"/>
        <v>166.90810720259429</v>
      </c>
      <c r="J232" s="40">
        <f t="shared" si="122"/>
        <v>283.09189279740565</v>
      </c>
      <c r="K232" s="47">
        <f t="shared" si="123"/>
        <v>22.073740003476463</v>
      </c>
      <c r="L232" s="40">
        <f t="shared" si="124"/>
        <v>22.27666935924394</v>
      </c>
      <c r="M232" s="12">
        <f t="shared" si="125"/>
        <v>-0.11256544488721103</v>
      </c>
      <c r="N232" s="12">
        <f t="shared" si="126"/>
        <v>2.6178009886080059E-2</v>
      </c>
      <c r="O232" s="12">
        <f t="shared" si="127"/>
        <v>-1.5706806282723109E-2</v>
      </c>
      <c r="P232" s="81">
        <f t="shared" si="128"/>
        <v>0.11663177674996827</v>
      </c>
      <c r="Q232" s="12">
        <f t="shared" si="129"/>
        <v>-5.8934787899063369E-4</v>
      </c>
      <c r="R232" s="12">
        <f t="shared" si="130"/>
        <v>1.370576433826181E-4</v>
      </c>
      <c r="S232" s="12">
        <f t="shared" si="131"/>
        <v>-8.2234587867660258E-5</v>
      </c>
      <c r="T232" s="12">
        <f t="shared" si="132"/>
        <v>6.1063757460716375E-4</v>
      </c>
    </row>
    <row r="233" spans="2:20" ht="15.9" customHeight="1">
      <c r="B233" s="18">
        <v>45867</v>
      </c>
      <c r="C233" s="12">
        <v>401611.9276</v>
      </c>
      <c r="D233" s="9">
        <f t="shared" si="140"/>
        <v>-17.099999997299165</v>
      </c>
      <c r="E233" s="39">
        <v>6666187.2094000001</v>
      </c>
      <c r="F233" s="9">
        <f t="shared" si="139"/>
        <v>7.6000001281499863</v>
      </c>
      <c r="G233" s="12">
        <v>72.327699999999993</v>
      </c>
      <c r="H233" s="9">
        <f t="shared" si="137"/>
        <v>-28.500000000008185</v>
      </c>
      <c r="I233" s="47">
        <f t="shared" si="138"/>
        <v>156.03751066350611</v>
      </c>
      <c r="J233" s="40">
        <f t="shared" si="122"/>
        <v>293.96248933649389</v>
      </c>
      <c r="K233" s="47">
        <f t="shared" si="123"/>
        <v>18.712829872991183</v>
      </c>
      <c r="L233" s="40">
        <f t="shared" si="124"/>
        <v>34.094281072578397</v>
      </c>
      <c r="M233" s="12">
        <f t="shared" si="125"/>
        <v>-8.9062499985933144E-2</v>
      </c>
      <c r="N233" s="12">
        <f t="shared" si="126"/>
        <v>3.9583334000781178E-2</v>
      </c>
      <c r="O233" s="12">
        <f t="shared" si="127"/>
        <v>-0.14843750000004263</v>
      </c>
      <c r="P233" s="81">
        <f t="shared" si="128"/>
        <v>0.17757438058634581</v>
      </c>
      <c r="Q233" s="12">
        <f t="shared" si="129"/>
        <v>-4.6386718742673512E-4</v>
      </c>
      <c r="R233" s="12">
        <f t="shared" si="130"/>
        <v>2.0616319792073531E-4</v>
      </c>
      <c r="S233" s="12">
        <f t="shared" si="131"/>
        <v>-7.7311197916688868E-4</v>
      </c>
      <c r="T233" s="12">
        <f t="shared" si="132"/>
        <v>9.2486656555388442E-4</v>
      </c>
    </row>
    <row r="234" spans="2:20" ht="15.9" customHeight="1">
      <c r="B234" s="18">
        <v>45867</v>
      </c>
      <c r="C234" s="12">
        <v>401611.96470000001</v>
      </c>
      <c r="D234" s="9">
        <f t="shared" si="140"/>
        <v>20.000000018626451</v>
      </c>
      <c r="E234" s="39">
        <v>6666187.2057999996</v>
      </c>
      <c r="F234" s="9">
        <f t="shared" si="139"/>
        <v>3.9999997243285179</v>
      </c>
      <c r="G234" s="12">
        <v>72.340100000000007</v>
      </c>
      <c r="H234" s="9">
        <f t="shared" si="137"/>
        <v>-16.099999999994452</v>
      </c>
      <c r="I234" s="47">
        <f t="shared" si="138"/>
        <v>11.309931704392527</v>
      </c>
      <c r="J234" s="40">
        <f t="shared" si="122"/>
        <v>78.690068295607489</v>
      </c>
      <c r="K234" s="47">
        <f t="shared" si="123"/>
        <v>20.396078018572254</v>
      </c>
      <c r="L234" s="40">
        <f t="shared" si="124"/>
        <v>25.984803223028411</v>
      </c>
      <c r="M234" s="12">
        <f t="shared" si="125"/>
        <v>0.10416666676367943</v>
      </c>
      <c r="N234" s="12">
        <f t="shared" si="126"/>
        <v>2.0833331897544365E-2</v>
      </c>
      <c r="O234" s="12">
        <f t="shared" si="127"/>
        <v>-8.3854166666637767E-2</v>
      </c>
      <c r="P234" s="81">
        <f t="shared" si="128"/>
        <v>0.1353375167866063</v>
      </c>
      <c r="Q234" s="12">
        <f t="shared" si="129"/>
        <v>5.42534722727497E-4</v>
      </c>
      <c r="R234" s="12">
        <f t="shared" si="130"/>
        <v>1.085069369663769E-4</v>
      </c>
      <c r="S234" s="12">
        <f t="shared" si="131"/>
        <v>-4.3674045138873837E-4</v>
      </c>
      <c r="T234" s="12">
        <f t="shared" si="132"/>
        <v>7.048828999302411E-4</v>
      </c>
    </row>
    <row r="235" spans="2:20" ht="15.9" customHeight="1">
      <c r="B235" s="18">
        <v>45868</v>
      </c>
      <c r="C235" s="12">
        <v>401611.90010000003</v>
      </c>
      <c r="D235" s="9">
        <f t="shared" si="140"/>
        <v>-44.599999964702874</v>
      </c>
      <c r="E235" s="39">
        <v>6666187.21</v>
      </c>
      <c r="F235" s="9">
        <f t="shared" si="139"/>
        <v>8.2000000402331352</v>
      </c>
      <c r="G235" s="12">
        <v>72.340800000000002</v>
      </c>
      <c r="H235" s="9">
        <f t="shared" si="137"/>
        <v>-15.399999999999636</v>
      </c>
      <c r="I235" s="47">
        <f t="shared" si="138"/>
        <v>169.58214419267316</v>
      </c>
      <c r="J235" s="40">
        <f t="shared" si="122"/>
        <v>280.41785580732687</v>
      </c>
      <c r="K235" s="47">
        <f t="shared" si="123"/>
        <v>45.347546763979629</v>
      </c>
      <c r="L235" s="40">
        <f t="shared" si="124"/>
        <v>47.891126500754908</v>
      </c>
      <c r="M235" s="12">
        <f t="shared" si="125"/>
        <v>-0.23108808271866774</v>
      </c>
      <c r="N235" s="12">
        <f t="shared" si="126"/>
        <v>4.2487046840586191E-2</v>
      </c>
      <c r="O235" s="12">
        <f t="shared" si="127"/>
        <v>-7.9792746113987748E-2</v>
      </c>
      <c r="P235" s="81">
        <f t="shared" si="128"/>
        <v>0.24814055181738295</v>
      </c>
      <c r="Q235" s="12">
        <f t="shared" si="129"/>
        <v>-1.1973475788532007E-3</v>
      </c>
      <c r="R235" s="12">
        <f t="shared" si="130"/>
        <v>2.2014013907039478E-4</v>
      </c>
      <c r="S235" s="12">
        <f t="shared" si="131"/>
        <v>-4.1343391768905571E-4</v>
      </c>
      <c r="T235" s="12">
        <f t="shared" si="132"/>
        <v>1.2857023410227095E-3</v>
      </c>
    </row>
    <row r="236" spans="2:20" ht="15.9" customHeight="1">
      <c r="B236" s="18">
        <v>45868</v>
      </c>
      <c r="C236" s="12">
        <v>401611.92969999998</v>
      </c>
      <c r="D236" s="9">
        <f t="shared" si="140"/>
        <v>-15.000000013969839</v>
      </c>
      <c r="E236" s="39">
        <v>6666187.2056</v>
      </c>
      <c r="F236" s="9">
        <f t="shared" si="139"/>
        <v>3.8000000640749931</v>
      </c>
      <c r="G236" s="12">
        <v>72.350099999999998</v>
      </c>
      <c r="H236" s="9">
        <f t="shared" si="137"/>
        <v>-6.100000000003547</v>
      </c>
      <c r="I236" s="47">
        <f t="shared" si="138"/>
        <v>165.78414630904098</v>
      </c>
      <c r="J236" s="40">
        <f t="shared" si="122"/>
        <v>284.21585369095902</v>
      </c>
      <c r="K236" s="47">
        <f t="shared" si="123"/>
        <v>15.473848936385062</v>
      </c>
      <c r="L236" s="40">
        <f t="shared" si="124"/>
        <v>16.632798949849313</v>
      </c>
      <c r="M236" s="12">
        <f t="shared" si="125"/>
        <v>-7.7720207326268595E-2</v>
      </c>
      <c r="N236" s="12">
        <f t="shared" si="126"/>
        <v>1.968911950297924E-2</v>
      </c>
      <c r="O236" s="12">
        <f t="shared" si="127"/>
        <v>-3.1606217616598688E-2</v>
      </c>
      <c r="P236" s="81">
        <f t="shared" si="128"/>
        <v>8.6180305439633745E-2</v>
      </c>
      <c r="Q236" s="12">
        <f t="shared" si="129"/>
        <v>-4.0269537474750566E-4</v>
      </c>
      <c r="R236" s="12">
        <f t="shared" si="130"/>
        <v>1.0201616322787171E-4</v>
      </c>
      <c r="S236" s="12">
        <f t="shared" si="131"/>
        <v>-1.6376278557823153E-4</v>
      </c>
      <c r="T236" s="12">
        <f t="shared" si="132"/>
        <v>4.4653007999810232E-4</v>
      </c>
    </row>
    <row r="237" spans="2:20" ht="15.9" customHeight="1">
      <c r="B237" s="18">
        <v>45869</v>
      </c>
      <c r="C237" s="12">
        <v>401611.8885</v>
      </c>
      <c r="D237" s="9">
        <f t="shared" si="140"/>
        <v>-56.199999991804361</v>
      </c>
      <c r="E237" s="39">
        <v>6666187.2065000003</v>
      </c>
      <c r="F237" s="9">
        <f t="shared" si="139"/>
        <v>4.7000003978610039</v>
      </c>
      <c r="G237" s="12">
        <v>72.328400000000002</v>
      </c>
      <c r="H237" s="9">
        <f t="shared" si="137"/>
        <v>-27.799999999999159</v>
      </c>
      <c r="I237" s="47">
        <f t="shared" si="138"/>
        <v>175.21948387313057</v>
      </c>
      <c r="J237" s="40">
        <f t="shared" si="122"/>
        <v>274.78051612686943</v>
      </c>
      <c r="K237" s="47">
        <f t="shared" si="123"/>
        <v>56.396187839416093</v>
      </c>
      <c r="L237" s="40">
        <f t="shared" si="124"/>
        <v>62.875830036816666</v>
      </c>
      <c r="M237" s="12">
        <f t="shared" si="125"/>
        <v>-0.28969072160723897</v>
      </c>
      <c r="N237" s="12">
        <f t="shared" si="126"/>
        <v>2.4226806174541256E-2</v>
      </c>
      <c r="O237" s="12">
        <f t="shared" si="127"/>
        <v>-0.14329896907216061</v>
      </c>
      <c r="P237" s="81">
        <f t="shared" si="128"/>
        <v>0.32410221668462197</v>
      </c>
      <c r="Q237" s="12">
        <f t="shared" si="129"/>
        <v>-1.4932511423053556E-3</v>
      </c>
      <c r="R237" s="12">
        <f t="shared" si="130"/>
        <v>1.2488044419866628E-4</v>
      </c>
      <c r="S237" s="12">
        <f t="shared" si="131"/>
        <v>-7.3865447975340523E-4</v>
      </c>
      <c r="T237" s="12">
        <f t="shared" si="132"/>
        <v>1.6706299829104226E-3</v>
      </c>
    </row>
    <row r="238" spans="2:20" ht="15.9" customHeight="1">
      <c r="B238" s="18">
        <v>45869</v>
      </c>
      <c r="C238" s="12">
        <v>401611.94870000001</v>
      </c>
      <c r="D238" s="9">
        <f t="shared" si="140"/>
        <v>4.0000000153668225</v>
      </c>
      <c r="E238" s="39">
        <v>6666187.2011000002</v>
      </c>
      <c r="F238" s="9">
        <f t="shared" si="139"/>
        <v>-0.69999974220991135</v>
      </c>
      <c r="G238" s="12">
        <v>72.332700000000003</v>
      </c>
      <c r="H238" s="9">
        <f t="shared" si="137"/>
        <v>-23.499999999998522</v>
      </c>
      <c r="I238" s="47">
        <f t="shared" si="138"/>
        <v>-9.9262418864300912</v>
      </c>
      <c r="J238" s="40">
        <f t="shared" si="122"/>
        <v>99.926241886430034</v>
      </c>
      <c r="K238" s="47">
        <f t="shared" si="123"/>
        <v>4.0607880715482461</v>
      </c>
      <c r="L238" s="40">
        <f t="shared" si="124"/>
        <v>23.848270372543983</v>
      </c>
      <c r="M238" s="12">
        <f t="shared" si="125"/>
        <v>2.0618556780241354E-2</v>
      </c>
      <c r="N238" s="12">
        <f t="shared" si="126"/>
        <v>-3.6082460938655224E-3</v>
      </c>
      <c r="O238" s="12">
        <f t="shared" si="127"/>
        <v>-0.12113402061854908</v>
      </c>
      <c r="P238" s="81">
        <f t="shared" si="128"/>
        <v>0.12292922872445351</v>
      </c>
      <c r="Q238" s="12">
        <f t="shared" si="129"/>
        <v>1.0628122051670801E-4</v>
      </c>
      <c r="R238" s="12">
        <f t="shared" si="130"/>
        <v>-1.8599206669409911E-5</v>
      </c>
      <c r="S238" s="12">
        <f t="shared" si="131"/>
        <v>-6.2440216813685093E-4</v>
      </c>
      <c r="T238" s="12">
        <f t="shared" si="132"/>
        <v>6.3365581816728609E-4</v>
      </c>
    </row>
    <row r="239" spans="2:20" ht="15.9" customHeight="1">
      <c r="B239" s="18">
        <v>45870</v>
      </c>
      <c r="C239" s="12">
        <v>401611.9008</v>
      </c>
      <c r="D239" s="9">
        <f t="shared" si="140"/>
        <v>-43.899999989662319</v>
      </c>
      <c r="E239" s="39">
        <v>6666187.2039000001</v>
      </c>
      <c r="F239" s="9">
        <f t="shared" si="139"/>
        <v>2.1000001579523087</v>
      </c>
      <c r="G239" s="12">
        <v>72.338800000000006</v>
      </c>
      <c r="H239" s="9">
        <f t="shared" si="137"/>
        <v>-17.399999999994975</v>
      </c>
      <c r="I239" s="47">
        <f t="shared" si="138"/>
        <v>177.26128711608646</v>
      </c>
      <c r="J239" s="40">
        <f t="shared" si="122"/>
        <v>272.73871288391354</v>
      </c>
      <c r="K239" s="47">
        <f t="shared" si="123"/>
        <v>43.950199086645235</v>
      </c>
      <c r="L239" s="40">
        <f t="shared" si="124"/>
        <v>47.269228888946095</v>
      </c>
      <c r="M239" s="12">
        <f t="shared" si="125"/>
        <v>-0.22512820507519138</v>
      </c>
      <c r="N239" s="12">
        <f t="shared" si="126"/>
        <v>1.0769231579242608E-2</v>
      </c>
      <c r="O239" s="12">
        <f t="shared" si="127"/>
        <v>-8.9230769230743467E-2</v>
      </c>
      <c r="P239" s="81">
        <f t="shared" si="128"/>
        <v>0.24240630199459537</v>
      </c>
      <c r="Q239" s="12">
        <f t="shared" si="129"/>
        <v>-1.1545036157702122E-3</v>
      </c>
      <c r="R239" s="12">
        <f t="shared" si="130"/>
        <v>5.522682861150055E-5</v>
      </c>
      <c r="S239" s="12">
        <f t="shared" si="131"/>
        <v>-4.5759368836278703E-4</v>
      </c>
      <c r="T239" s="12">
        <f t="shared" si="132"/>
        <v>1.243109240997925E-3</v>
      </c>
    </row>
    <row r="240" spans="2:20" ht="15.9" customHeight="1">
      <c r="B240" s="18">
        <v>45870</v>
      </c>
      <c r="C240" s="12">
        <v>401611.95939999999</v>
      </c>
      <c r="D240" s="9">
        <f t="shared" si="140"/>
        <v>14.699999999720603</v>
      </c>
      <c r="E240" s="39">
        <v>6666187.1985999998</v>
      </c>
      <c r="F240" s="9">
        <f t="shared" si="139"/>
        <v>-3.2000001519918442</v>
      </c>
      <c r="G240" s="12">
        <v>72.322800000000001</v>
      </c>
      <c r="H240" s="9">
        <f t="shared" si="137"/>
        <v>-33.400000000000318</v>
      </c>
      <c r="I240" s="47">
        <f t="shared" si="138"/>
        <v>-12.280954970937103</v>
      </c>
      <c r="J240" s="40">
        <f t="shared" si="122"/>
        <v>102.28095497093705</v>
      </c>
      <c r="K240" s="47">
        <f t="shared" si="123"/>
        <v>15.044268043495288</v>
      </c>
      <c r="L240" s="40">
        <f t="shared" si="124"/>
        <v>36.631816784928304</v>
      </c>
      <c r="M240" s="12">
        <f t="shared" si="125"/>
        <v>7.5384615383182585E-2</v>
      </c>
      <c r="N240" s="12">
        <f t="shared" si="126"/>
        <v>-1.6410257189701766E-2</v>
      </c>
      <c r="O240" s="12">
        <f t="shared" si="127"/>
        <v>-0.17128205128205293</v>
      </c>
      <c r="P240" s="81">
        <f t="shared" si="128"/>
        <v>0.18785547069194003</v>
      </c>
      <c r="Q240" s="12">
        <f t="shared" si="129"/>
        <v>3.8658777119580815E-4</v>
      </c>
      <c r="R240" s="12">
        <f t="shared" si="130"/>
        <v>-8.4155165075393672E-5</v>
      </c>
      <c r="S240" s="12">
        <f t="shared" si="131"/>
        <v>-8.7836949375411761E-4</v>
      </c>
      <c r="T240" s="12">
        <f t="shared" si="132"/>
        <v>9.6336138816379498E-4</v>
      </c>
    </row>
    <row r="241" spans="2:20" ht="15.9" customHeight="1">
      <c r="B241" s="18">
        <v>45871</v>
      </c>
      <c r="C241" s="12">
        <v>401611.91820000001</v>
      </c>
      <c r="D241" s="9">
        <f t="shared" si="140"/>
        <v>-26.499999978113919</v>
      </c>
      <c r="E241" s="39">
        <v>6666187.2023999998</v>
      </c>
      <c r="F241" s="9">
        <f t="shared" si="139"/>
        <v>0.59999991208314896</v>
      </c>
      <c r="G241" s="12">
        <v>72.363399999999999</v>
      </c>
      <c r="H241" s="9">
        <f t="shared" si="137"/>
        <v>7.1999999999974307</v>
      </c>
      <c r="I241" s="47">
        <f t="shared" si="138"/>
        <v>178.70295886379014</v>
      </c>
      <c r="J241" s="40">
        <f t="shared" si="122"/>
        <v>271.29704113620983</v>
      </c>
      <c r="K241" s="47">
        <f t="shared" si="123"/>
        <v>26.506791558665441</v>
      </c>
      <c r="L241" s="40">
        <f t="shared" si="124"/>
        <v>27.467253206946275</v>
      </c>
      <c r="M241" s="12">
        <f t="shared" si="125"/>
        <v>-0.13520408152098939</v>
      </c>
      <c r="N241" s="12">
        <f t="shared" si="126"/>
        <v>3.0612240412405561E-3</v>
      </c>
      <c r="O241" s="12">
        <f t="shared" si="127"/>
        <v>3.6734693877537909E-2</v>
      </c>
      <c r="P241" s="81">
        <f t="shared" si="128"/>
        <v>0.1401390469742157</v>
      </c>
      <c r="Q241" s="12">
        <f t="shared" si="129"/>
        <v>-6.8981674245402751E-4</v>
      </c>
      <c r="R241" s="12">
        <f t="shared" si="130"/>
        <v>1.5618490006329368E-5</v>
      </c>
      <c r="S241" s="12">
        <f t="shared" si="131"/>
        <v>1.8742190753845872E-4</v>
      </c>
      <c r="T241" s="12">
        <f t="shared" si="132"/>
        <v>7.1499513762354945E-4</v>
      </c>
    </row>
    <row r="242" spans="2:20" ht="15.9" customHeight="1">
      <c r="B242" s="18">
        <v>45871</v>
      </c>
      <c r="C242" s="12">
        <v>401611.93160000001</v>
      </c>
      <c r="D242" s="9">
        <f t="shared" ref="D242:D305" si="141">IF(C242="","",(C242-$C$9)*1000)</f>
        <v>-13.099999981932342</v>
      </c>
      <c r="E242" s="39">
        <v>6666187.1989000002</v>
      </c>
      <c r="F242" s="9">
        <f t="shared" ref="F242:F305" si="142">IF(E242="","",(E242-$E$9)*1000)</f>
        <v>-2.8999997302889824</v>
      </c>
      <c r="G242" s="12">
        <v>72.353899999999996</v>
      </c>
      <c r="H242" s="9">
        <f t="shared" ref="H242:H305" si="143">IF(G242="","",(G242-$G$9)*1000)</f>
        <v>-2.3000000000052978</v>
      </c>
      <c r="I242" s="47">
        <f t="shared" si="138"/>
        <v>-167.51751172290125</v>
      </c>
      <c r="J242" s="40">
        <f t="shared" si="122"/>
        <v>257.51751172290125</v>
      </c>
      <c r="K242" s="47">
        <f t="shared" si="123"/>
        <v>13.41715312435181</v>
      </c>
      <c r="L242" s="40">
        <f t="shared" si="124"/>
        <v>13.612861490602477</v>
      </c>
      <c r="M242" s="12">
        <f t="shared" si="125"/>
        <v>-6.6836734601695619E-2</v>
      </c>
      <c r="N242" s="12">
        <f t="shared" si="126"/>
        <v>-1.4795916991270319E-2</v>
      </c>
      <c r="O242" s="12">
        <f t="shared" si="127"/>
        <v>-1.1734693877578049E-2</v>
      </c>
      <c r="P242" s="81">
        <f t="shared" si="128"/>
        <v>6.9453374952053448E-2</v>
      </c>
      <c r="Q242" s="12">
        <f t="shared" si="129"/>
        <v>-3.4100374796783479E-4</v>
      </c>
      <c r="R242" s="12">
        <f t="shared" si="130"/>
        <v>-7.5489372404440397E-5</v>
      </c>
      <c r="S242" s="12">
        <f t="shared" si="131"/>
        <v>-5.9870887130500253E-5</v>
      </c>
      <c r="T242" s="12">
        <f t="shared" si="132"/>
        <v>3.5435395383700738E-4</v>
      </c>
    </row>
    <row r="243" spans="2:20" ht="15.9" customHeight="1">
      <c r="B243" s="18">
        <v>45873</v>
      </c>
      <c r="C243" s="12">
        <v>401611.96289999998</v>
      </c>
      <c r="D243" s="9">
        <f t="shared" si="141"/>
        <v>18.1999999913387</v>
      </c>
      <c r="E243" s="39">
        <v>6666187.2052999996</v>
      </c>
      <c r="F243" s="9">
        <f t="shared" si="142"/>
        <v>3.4999996423721313</v>
      </c>
      <c r="G243" s="12">
        <v>72.344099999999997</v>
      </c>
      <c r="H243" s="9">
        <f t="shared" si="143"/>
        <v>-12.100000000003774</v>
      </c>
      <c r="I243" s="47">
        <f t="shared" si="138"/>
        <v>10.885525974011749</v>
      </c>
      <c r="J243" s="40">
        <f t="shared" si="122"/>
        <v>79.114474025988272</v>
      </c>
      <c r="K243" s="47">
        <f t="shared" si="123"/>
        <v>18.533483136780678</v>
      </c>
      <c r="L243" s="40">
        <f t="shared" si="124"/>
        <v>22.13368467249466</v>
      </c>
      <c r="M243" s="12">
        <f t="shared" si="125"/>
        <v>9.1919191875447975E-2</v>
      </c>
      <c r="N243" s="12">
        <f t="shared" si="126"/>
        <v>1.7676765870566321E-2</v>
      </c>
      <c r="O243" s="12">
        <f t="shared" si="127"/>
        <v>-6.1111111111130177E-2</v>
      </c>
      <c r="P243" s="81">
        <f t="shared" si="128"/>
        <v>0.1117862862247205</v>
      </c>
      <c r="Q243" s="12">
        <f t="shared" si="129"/>
        <v>4.6423834280529279E-4</v>
      </c>
      <c r="R243" s="12">
        <f t="shared" si="130"/>
        <v>8.9276595305890511E-5</v>
      </c>
      <c r="S243" s="12">
        <f t="shared" si="131"/>
        <v>-3.0864197530873825E-4</v>
      </c>
      <c r="T243" s="12">
        <f t="shared" si="132"/>
        <v>5.6457720315515408E-4</v>
      </c>
    </row>
    <row r="244" spans="2:20" ht="15.9" customHeight="1">
      <c r="B244" s="18">
        <v>45873</v>
      </c>
      <c r="C244" s="12">
        <v>401611.9535</v>
      </c>
      <c r="D244" s="9">
        <f t="shared" si="141"/>
        <v>8.8000000105239451</v>
      </c>
      <c r="E244" s="39">
        <v>6666187.2050000001</v>
      </c>
      <c r="F244" s="9">
        <f t="shared" si="142"/>
        <v>3.2000001519918442</v>
      </c>
      <c r="G244" s="12">
        <v>72.328900000000004</v>
      </c>
      <c r="H244" s="9">
        <f t="shared" si="143"/>
        <v>-27.299999999996771</v>
      </c>
      <c r="I244" s="47">
        <f t="shared" si="138"/>
        <v>19.983107373920891</v>
      </c>
      <c r="J244" s="40">
        <f t="shared" si="122"/>
        <v>70.016892626079141</v>
      </c>
      <c r="K244" s="47">
        <f t="shared" si="123"/>
        <v>9.3637599904081945</v>
      </c>
      <c r="L244" s="40">
        <f t="shared" si="124"/>
        <v>28.861219675505627</v>
      </c>
      <c r="M244" s="12">
        <f t="shared" si="125"/>
        <v>4.444444449759568E-2</v>
      </c>
      <c r="N244" s="12">
        <f t="shared" si="126"/>
        <v>1.6161616929251738E-2</v>
      </c>
      <c r="O244" s="12">
        <f t="shared" si="127"/>
        <v>-0.13787878787877159</v>
      </c>
      <c r="P244" s="81">
        <f t="shared" si="128"/>
        <v>0.14576373573487691</v>
      </c>
      <c r="Q244" s="12">
        <f t="shared" si="129"/>
        <v>2.2446689140199837E-4</v>
      </c>
      <c r="R244" s="12">
        <f t="shared" si="130"/>
        <v>8.1624327925513827E-5</v>
      </c>
      <c r="S244" s="12">
        <f t="shared" si="131"/>
        <v>-6.9635751453925039E-4</v>
      </c>
      <c r="T244" s="12">
        <f t="shared" si="132"/>
        <v>7.3618048350947932E-4</v>
      </c>
    </row>
    <row r="245" spans="2:20" ht="15.9" customHeight="1">
      <c r="B245" s="18">
        <v>45874</v>
      </c>
      <c r="C245" s="12">
        <v>401611.95569999999</v>
      </c>
      <c r="D245" s="9">
        <f t="shared" si="141"/>
        <v>10.999999998603016</v>
      </c>
      <c r="E245" s="39">
        <v>6666187.2073999997</v>
      </c>
      <c r="F245" s="9">
        <f t="shared" si="142"/>
        <v>5.59999980032444</v>
      </c>
      <c r="G245" s="12">
        <v>72.340199999999996</v>
      </c>
      <c r="H245" s="9">
        <f t="shared" si="143"/>
        <v>-16.000000000005343</v>
      </c>
      <c r="I245" s="47">
        <f t="shared" si="138"/>
        <v>26.980229895185275</v>
      </c>
      <c r="J245" s="40">
        <f t="shared" si="122"/>
        <v>63.019770104814711</v>
      </c>
      <c r="K245" s="47">
        <f t="shared" si="123"/>
        <v>12.343419207533225</v>
      </c>
      <c r="L245" s="40">
        <f t="shared" si="124"/>
        <v>20.207919183653498</v>
      </c>
      <c r="M245" s="12">
        <f t="shared" si="125"/>
        <v>5.5276381902527719E-2</v>
      </c>
      <c r="N245" s="12">
        <f t="shared" si="126"/>
        <v>2.8140702514193167E-2</v>
      </c>
      <c r="O245" s="12">
        <f t="shared" si="127"/>
        <v>-8.0402010050278111E-2</v>
      </c>
      <c r="P245" s="81">
        <f t="shared" si="128"/>
        <v>0.10154733258117336</v>
      </c>
      <c r="Q245" s="12">
        <f t="shared" si="129"/>
        <v>2.7777076332928503E-4</v>
      </c>
      <c r="R245" s="12">
        <f t="shared" si="130"/>
        <v>1.414105653979556E-4</v>
      </c>
      <c r="S245" s="12">
        <f t="shared" si="131"/>
        <v>-4.0403020125767897E-4</v>
      </c>
      <c r="T245" s="12">
        <f t="shared" si="132"/>
        <v>5.1028810342298168E-4</v>
      </c>
    </row>
    <row r="246" spans="2:20" ht="15.9" customHeight="1">
      <c r="B246" s="18">
        <v>45874</v>
      </c>
      <c r="C246" s="12">
        <v>401612.11119999998</v>
      </c>
      <c r="D246" s="9">
        <f t="shared" si="141"/>
        <v>166.49999999208376</v>
      </c>
      <c r="E246" s="39">
        <v>6666187.2022000002</v>
      </c>
      <c r="F246" s="9">
        <f t="shared" si="142"/>
        <v>0.40000025182962418</v>
      </c>
      <c r="G246" s="12">
        <v>72.290099999999995</v>
      </c>
      <c r="H246" s="9">
        <f t="shared" si="143"/>
        <v>-66.100000000005821</v>
      </c>
      <c r="J246" s="40">
        <f t="shared" si="122"/>
        <v>89.862352659796557</v>
      </c>
      <c r="K246" s="47">
        <f t="shared" si="123"/>
        <v>166.50048047247597</v>
      </c>
      <c r="L246" s="40">
        <f t="shared" si="124"/>
        <v>179.14134083892006</v>
      </c>
      <c r="M246" s="12">
        <f t="shared" si="125"/>
        <v>0.83668341704564697</v>
      </c>
      <c r="N246" s="12">
        <f t="shared" si="126"/>
        <v>2.0100515167317799E-3</v>
      </c>
      <c r="O246" s="12">
        <f t="shared" si="127"/>
        <v>-0.33216080402012976</v>
      </c>
      <c r="P246" s="81">
        <f t="shared" si="128"/>
        <v>0.90020774290914607</v>
      </c>
      <c r="Q246" s="12">
        <f t="shared" si="129"/>
        <v>4.2044392816364172E-3</v>
      </c>
      <c r="R246" s="12">
        <f t="shared" si="130"/>
        <v>1.0100761390611959E-5</v>
      </c>
      <c r="S246" s="12">
        <f t="shared" si="131"/>
        <v>-1.6691497689453757E-3</v>
      </c>
      <c r="T246" s="12">
        <f t="shared" si="132"/>
        <v>4.5236569995434472E-3</v>
      </c>
    </row>
    <row r="247" spans="2:20" ht="15.9" customHeight="1">
      <c r="B247" s="18">
        <v>45875</v>
      </c>
      <c r="C247" s="12">
        <v>401611.9118</v>
      </c>
      <c r="D247" s="9">
        <f t="shared" si="141"/>
        <v>-32.899999991059303</v>
      </c>
      <c r="E247" s="39">
        <v>6666187.2046999997</v>
      </c>
      <c r="F247" s="9">
        <f t="shared" si="142"/>
        <v>2.8999997302889824</v>
      </c>
      <c r="G247" s="12">
        <v>72.329800000000006</v>
      </c>
      <c r="H247" s="9">
        <f t="shared" si="143"/>
        <v>-26.399999999995316</v>
      </c>
      <c r="J247" s="40">
        <f t="shared" si="122"/>
        <v>275.03736803730942</v>
      </c>
      <c r="K247" s="47">
        <f t="shared" si="123"/>
        <v>33.027564213053594</v>
      </c>
      <c r="L247" s="40">
        <f t="shared" si="124"/>
        <v>42.282147507513514</v>
      </c>
      <c r="M247" s="12">
        <f t="shared" si="125"/>
        <v>-0.16449999995529652</v>
      </c>
      <c r="N247" s="12">
        <f t="shared" si="126"/>
        <v>1.4499998651444912E-2</v>
      </c>
      <c r="O247" s="12">
        <f t="shared" si="127"/>
        <v>-0.13199999999997658</v>
      </c>
      <c r="P247" s="81">
        <f t="shared" si="128"/>
        <v>0.21141073753756756</v>
      </c>
      <c r="Q247" s="12">
        <f t="shared" si="129"/>
        <v>-8.224999997764826E-4</v>
      </c>
      <c r="R247" s="12">
        <f t="shared" si="130"/>
        <v>7.2499993257224554E-5</v>
      </c>
      <c r="S247" s="12">
        <f t="shared" si="131"/>
        <v>-6.599999999998829E-4</v>
      </c>
      <c r="T247" s="12">
        <f t="shared" si="132"/>
        <v>1.0570536876878377E-3</v>
      </c>
    </row>
    <row r="248" spans="2:20" ht="15.9" customHeight="1">
      <c r="B248" s="18">
        <v>45875</v>
      </c>
      <c r="C248" s="12">
        <v>401611.90220000001</v>
      </c>
      <c r="D248" s="9">
        <f t="shared" si="141"/>
        <v>-42.499999981373549</v>
      </c>
      <c r="E248" s="39">
        <v>6666187.2016000003</v>
      </c>
      <c r="F248" s="9">
        <f t="shared" si="142"/>
        <v>-0.19999966025352478</v>
      </c>
      <c r="G248" s="12">
        <v>72.326499999999996</v>
      </c>
      <c r="H248" s="9">
        <f t="shared" si="143"/>
        <v>-29.700000000005389</v>
      </c>
      <c r="J248" s="40">
        <f t="shared" ref="J248:J269" si="144">MOD(DEGREES(ATAN2(F248, D248)) + 360, 360)</f>
        <v>269.73037525048869</v>
      </c>
      <c r="K248" s="47">
        <f t="shared" ref="K248:K269" si="145">SQRT(POWER(C248 - $C$9,2) + POWER(E248 - $E$9,2)) *1000</f>
        <v>42.50047056540496</v>
      </c>
      <c r="L248" s="40">
        <f t="shared" ref="L248:L269" si="146">SQRT((D248^2) + (F248^2) + (H248^2))</f>
        <v>51.849590145739562</v>
      </c>
      <c r="M248" s="12">
        <f t="shared" ref="M248:M269" si="147">(D248-$D$9)/(B248-$B$9)</f>
        <v>-0.21249999990686774</v>
      </c>
      <c r="N248" s="12">
        <f t="shared" ref="N248:N269" si="148">(F248-$F$9)/(B248-$B$9)</f>
        <v>-9.999983012676239E-4</v>
      </c>
      <c r="O248" s="12">
        <f t="shared" ref="O248:O269" si="149">(H248-$H$9)/(B248-$B$9)</f>
        <v>-0.14850000000002694</v>
      </c>
      <c r="P248" s="81">
        <f t="shared" ref="P248:P269" si="150">(L248-$L$9)/(B248-$B$9)</f>
        <v>0.25924795072869783</v>
      </c>
      <c r="Q248" s="12">
        <f t="shared" ref="Q248:Q269" si="151">(M248-0)/(B248-$B$9)</f>
        <v>-1.0624999995343387E-3</v>
      </c>
      <c r="R248" s="12">
        <f t="shared" ref="R248:R269" si="152">(N248-0)/(B248-$B$9)</f>
        <v>-4.9999915063381193E-6</v>
      </c>
      <c r="S248" s="12">
        <f t="shared" ref="S248:S269" si="153">(O248-0)/(B248-$B$9)</f>
        <v>-7.4250000000013476E-4</v>
      </c>
      <c r="T248" s="12">
        <f t="shared" ref="T248:T269" si="154">(P248-0)/(B248-$B$9)</f>
        <v>1.2962397536434892E-3</v>
      </c>
    </row>
    <row r="249" spans="2:20" ht="15.9" customHeight="1">
      <c r="B249" s="18">
        <v>45876</v>
      </c>
      <c r="C249" s="12">
        <v>401611.95299999998</v>
      </c>
      <c r="D249" s="9">
        <f t="shared" si="141"/>
        <v>8.2999999867752194</v>
      </c>
      <c r="E249" s="39">
        <v>6666187.2049000002</v>
      </c>
      <c r="F249" s="9">
        <f t="shared" si="142"/>
        <v>3.1000003218650818</v>
      </c>
      <c r="G249" s="12">
        <v>72.369399999999999</v>
      </c>
      <c r="H249" s="9">
        <f t="shared" si="143"/>
        <v>13.199999999997658</v>
      </c>
      <c r="J249" s="40">
        <f t="shared" si="144"/>
        <v>69.519640708401198</v>
      </c>
      <c r="K249" s="47">
        <f t="shared" si="145"/>
        <v>8.8600226735619731</v>
      </c>
      <c r="L249" s="40">
        <f t="shared" si="146"/>
        <v>15.897798645597774</v>
      </c>
      <c r="M249" s="12">
        <f t="shared" si="147"/>
        <v>4.1293532272513526E-2</v>
      </c>
      <c r="N249" s="12">
        <f t="shared" si="148"/>
        <v>1.5422887173458119E-2</v>
      </c>
      <c r="O249" s="12">
        <f t="shared" si="149"/>
        <v>6.5671641791033131E-2</v>
      </c>
      <c r="P249" s="81">
        <f t="shared" si="150"/>
        <v>7.9093525599988931E-2</v>
      </c>
      <c r="Q249" s="12">
        <f t="shared" si="151"/>
        <v>2.0544045906723148E-4</v>
      </c>
      <c r="R249" s="12">
        <f t="shared" si="152"/>
        <v>7.6730781957503081E-5</v>
      </c>
      <c r="S249" s="12">
        <f t="shared" si="153"/>
        <v>3.2672458602504048E-4</v>
      </c>
      <c r="T249" s="12">
        <f t="shared" si="154"/>
        <v>3.9350012736312902E-4</v>
      </c>
    </row>
    <row r="250" spans="2:20" ht="15.9" customHeight="1">
      <c r="B250" s="18">
        <v>45876</v>
      </c>
      <c r="C250" s="12">
        <v>401611.89169999998</v>
      </c>
      <c r="D250" s="9">
        <f t="shared" si="141"/>
        <v>-53.0000000144355</v>
      </c>
      <c r="E250" s="39">
        <v>6666187.2038000003</v>
      </c>
      <c r="F250" s="9">
        <f t="shared" si="142"/>
        <v>2.0000003278255463</v>
      </c>
      <c r="G250" s="12">
        <v>72.370099999999994</v>
      </c>
      <c r="H250" s="9">
        <f t="shared" si="143"/>
        <v>13.899999999992474</v>
      </c>
      <c r="J250" s="40">
        <f t="shared" si="144"/>
        <v>272.16107984153098</v>
      </c>
      <c r="K250" s="47">
        <f t="shared" si="145"/>
        <v>53.037722451491689</v>
      </c>
      <c r="L250" s="40">
        <f t="shared" si="146"/>
        <v>54.828915754748024</v>
      </c>
      <c r="M250" s="12">
        <f t="shared" si="147"/>
        <v>-0.2636815921116194</v>
      </c>
      <c r="N250" s="12">
        <f t="shared" si="148"/>
        <v>9.9502503871917725E-3</v>
      </c>
      <c r="O250" s="12">
        <f t="shared" si="149"/>
        <v>6.9154228855683952E-2</v>
      </c>
      <c r="P250" s="81">
        <f t="shared" si="150"/>
        <v>0.27278067539675632</v>
      </c>
      <c r="Q250" s="12">
        <f t="shared" si="151"/>
        <v>-1.3118487169732308E-3</v>
      </c>
      <c r="R250" s="12">
        <f t="shared" si="152"/>
        <v>4.9503733269610806E-5</v>
      </c>
      <c r="S250" s="12">
        <f t="shared" si="153"/>
        <v>3.440508898292734E-4</v>
      </c>
      <c r="T250" s="12">
        <f t="shared" si="154"/>
        <v>1.3571177880435637E-3</v>
      </c>
    </row>
    <row r="251" spans="2:20" ht="15.9" customHeight="1">
      <c r="B251" s="18">
        <v>45877</v>
      </c>
      <c r="C251" s="12">
        <v>401611.96269999997</v>
      </c>
      <c r="D251" s="9">
        <f t="shared" si="141"/>
        <v>17.99999998183921</v>
      </c>
      <c r="E251" s="39">
        <v>6666187.2078</v>
      </c>
      <c r="F251" s="9">
        <f t="shared" si="142"/>
        <v>6.0000000521540642</v>
      </c>
      <c r="G251" s="12">
        <v>72.373999999999995</v>
      </c>
      <c r="H251" s="9">
        <f t="shared" si="143"/>
        <v>17.799999999994043</v>
      </c>
      <c r="J251" s="40">
        <f t="shared" si="144"/>
        <v>71.565051010325305</v>
      </c>
      <c r="K251" s="47">
        <f t="shared" si="145"/>
        <v>18.973665960274001</v>
      </c>
      <c r="L251" s="40">
        <f t="shared" si="146"/>
        <v>26.016148830521558</v>
      </c>
      <c r="M251" s="12">
        <f t="shared" si="147"/>
        <v>8.9108910801184202E-2</v>
      </c>
      <c r="N251" s="12">
        <f t="shared" si="148"/>
        <v>2.9702970555218141E-2</v>
      </c>
      <c r="O251" s="12">
        <f t="shared" si="149"/>
        <v>8.8118811881158624E-2</v>
      </c>
      <c r="P251" s="81">
        <f t="shared" si="150"/>
        <v>0.12879281599268097</v>
      </c>
      <c r="Q251" s="12">
        <f t="shared" si="151"/>
        <v>4.4113322178804059E-4</v>
      </c>
      <c r="R251" s="12">
        <f t="shared" si="152"/>
        <v>1.470444086891987E-4</v>
      </c>
      <c r="S251" s="12">
        <f t="shared" si="153"/>
        <v>4.3623174198593377E-4</v>
      </c>
      <c r="T251" s="12">
        <f t="shared" si="154"/>
        <v>6.3758819798356912E-4</v>
      </c>
    </row>
    <row r="252" spans="2:20" ht="15.9" customHeight="1">
      <c r="B252" s="18">
        <v>45877</v>
      </c>
      <c r="C252" s="12">
        <v>401611.96159999998</v>
      </c>
      <c r="D252" s="9">
        <f t="shared" si="141"/>
        <v>16.899999987799674</v>
      </c>
      <c r="E252" s="39">
        <v>6666187.2067</v>
      </c>
      <c r="F252" s="9">
        <f t="shared" si="142"/>
        <v>4.9000000581145287</v>
      </c>
      <c r="G252" s="12">
        <v>72.363100000000003</v>
      </c>
      <c r="H252" s="9">
        <f t="shared" si="143"/>
        <v>6.9000000000016826</v>
      </c>
      <c r="J252" s="40">
        <f t="shared" si="144"/>
        <v>73.830968119581598</v>
      </c>
      <c r="K252" s="47">
        <f t="shared" si="145"/>
        <v>17.59602228224184</v>
      </c>
      <c r="L252" s="40">
        <f t="shared" si="146"/>
        <v>18.900529097281233</v>
      </c>
      <c r="M252" s="12">
        <f t="shared" si="147"/>
        <v>8.3663366276236009E-2</v>
      </c>
      <c r="N252" s="12">
        <f t="shared" si="148"/>
        <v>2.4257426030269945E-2</v>
      </c>
      <c r="O252" s="12">
        <f t="shared" si="149"/>
        <v>3.4158415841592488E-2</v>
      </c>
      <c r="P252" s="81">
        <f t="shared" si="150"/>
        <v>9.3566975729115015E-2</v>
      </c>
      <c r="Q252" s="12">
        <f t="shared" si="151"/>
        <v>4.1417508057542581E-4</v>
      </c>
      <c r="R252" s="12">
        <f t="shared" si="152"/>
        <v>1.2008626747658388E-4</v>
      </c>
      <c r="S252" s="12">
        <f t="shared" si="153"/>
        <v>1.691010685227351E-4</v>
      </c>
      <c r="T252" s="12">
        <f t="shared" si="154"/>
        <v>4.6320285014413376E-4</v>
      </c>
    </row>
    <row r="253" spans="2:20" ht="15.9" customHeight="1">
      <c r="B253" s="18">
        <v>45878</v>
      </c>
      <c r="C253" s="12">
        <v>401611.69699999999</v>
      </c>
      <c r="D253" s="9">
        <f t="shared" si="141"/>
        <v>-247.70000000717118</v>
      </c>
      <c r="E253" s="39">
        <v>6666187.2082000002</v>
      </c>
      <c r="F253" s="9">
        <f t="shared" si="142"/>
        <v>6.4000003039836884</v>
      </c>
      <c r="G253" s="12">
        <v>72.351500000000001</v>
      </c>
      <c r="H253" s="9">
        <f t="shared" si="143"/>
        <v>-4.6999999999997044</v>
      </c>
      <c r="J253" s="40">
        <f t="shared" si="144"/>
        <v>271.48006232988212</v>
      </c>
      <c r="K253" s="47">
        <f t="shared" si="145"/>
        <v>247.78266688257997</v>
      </c>
      <c r="L253" s="40">
        <f t="shared" si="146"/>
        <v>247.82723822744666</v>
      </c>
      <c r="M253" s="12">
        <f t="shared" si="147"/>
        <v>-1.2201970443703014</v>
      </c>
      <c r="N253" s="12">
        <f t="shared" si="148"/>
        <v>3.1527095093515707E-2</v>
      </c>
      <c r="O253" s="12">
        <f t="shared" si="149"/>
        <v>-2.3152709359604454E-2</v>
      </c>
      <c r="P253" s="81">
        <f t="shared" si="150"/>
        <v>1.2208238336327422</v>
      </c>
      <c r="Q253" s="12">
        <f t="shared" si="151"/>
        <v>-6.0108228786714358E-3</v>
      </c>
      <c r="R253" s="12">
        <f t="shared" si="152"/>
        <v>1.5530588716017589E-4</v>
      </c>
      <c r="S253" s="12">
        <f t="shared" si="153"/>
        <v>-1.140527554660318E-4</v>
      </c>
      <c r="T253" s="12">
        <f t="shared" si="154"/>
        <v>6.0139105105061191E-3</v>
      </c>
    </row>
    <row r="254" spans="2:20" ht="15.9" customHeight="1">
      <c r="B254" s="18">
        <v>45879</v>
      </c>
      <c r="C254" s="12">
        <v>401611.85560000001</v>
      </c>
      <c r="D254" s="9">
        <f t="shared" si="141"/>
        <v>-89.099999982863665</v>
      </c>
      <c r="E254" s="39">
        <v>6666187.2050000001</v>
      </c>
      <c r="F254" s="9">
        <f t="shared" si="142"/>
        <v>3.2000001519918442</v>
      </c>
      <c r="G254" s="12">
        <v>72.355599999999995</v>
      </c>
      <c r="H254" s="9">
        <f t="shared" si="143"/>
        <v>-0.60000000000570708</v>
      </c>
      <c r="J254" s="40">
        <f t="shared" si="144"/>
        <v>272.0568769173089</v>
      </c>
      <c r="K254" s="47">
        <f t="shared" si="145"/>
        <v>89.157444994341631</v>
      </c>
      <c r="L254" s="40">
        <f t="shared" si="146"/>
        <v>89.159463871868695</v>
      </c>
      <c r="M254" s="12">
        <f t="shared" si="147"/>
        <v>-0.4367647057983513</v>
      </c>
      <c r="N254" s="12">
        <f t="shared" si="148"/>
        <v>1.5686275254861982E-2</v>
      </c>
      <c r="O254" s="12">
        <f t="shared" si="149"/>
        <v>-2.9411764706162111E-3</v>
      </c>
      <c r="P254" s="81">
        <f t="shared" si="150"/>
        <v>0.43705619545033675</v>
      </c>
      <c r="Q254" s="12">
        <f t="shared" si="151"/>
        <v>-2.1410034597958397E-3</v>
      </c>
      <c r="R254" s="12">
        <f t="shared" si="152"/>
        <v>7.6893506151284226E-5</v>
      </c>
      <c r="S254" s="12">
        <f t="shared" si="153"/>
        <v>-1.4417531718706917E-5</v>
      </c>
      <c r="T254" s="12">
        <f t="shared" si="154"/>
        <v>2.1424323306389057E-3</v>
      </c>
    </row>
    <row r="255" spans="2:20" ht="15.9" customHeight="1">
      <c r="B255" s="18">
        <v>45880</v>
      </c>
      <c r="C255" s="12">
        <v>401611.90789999999</v>
      </c>
      <c r="D255" s="9">
        <f t="shared" si="141"/>
        <v>-36.800000001676381</v>
      </c>
      <c r="E255" s="39">
        <v>6666187.2079999996</v>
      </c>
      <c r="F255" s="9">
        <f t="shared" si="142"/>
        <v>6.199999712407589</v>
      </c>
      <c r="G255" s="12">
        <v>72.355500000000006</v>
      </c>
      <c r="H255" s="9">
        <f t="shared" si="143"/>
        <v>-0.69999999999481588</v>
      </c>
      <c r="J255" s="40">
        <f t="shared" si="144"/>
        <v>279.56328339370737</v>
      </c>
      <c r="K255" s="47">
        <f t="shared" si="145"/>
        <v>37.318628010113606</v>
      </c>
      <c r="L255" s="40">
        <f t="shared" si="146"/>
        <v>37.32519251868942</v>
      </c>
      <c r="M255" s="12">
        <f t="shared" si="147"/>
        <v>-0.1795121951301287</v>
      </c>
      <c r="N255" s="12">
        <f t="shared" si="148"/>
        <v>3.0243901036134582E-2</v>
      </c>
      <c r="O255" s="12">
        <f t="shared" si="149"/>
        <v>-3.414634146316175E-3</v>
      </c>
      <c r="P255" s="81">
        <f t="shared" si="150"/>
        <v>0.18207410984726546</v>
      </c>
      <c r="Q255" s="12">
        <f t="shared" si="151"/>
        <v>-8.7566924453721321E-4</v>
      </c>
      <c r="R255" s="12">
        <f t="shared" si="152"/>
        <v>1.4753122456651014E-4</v>
      </c>
      <c r="S255" s="12">
        <f t="shared" si="153"/>
        <v>-1.6656751933249635E-5</v>
      </c>
      <c r="T255" s="12">
        <f t="shared" si="154"/>
        <v>8.8816638949885593E-4</v>
      </c>
    </row>
    <row r="256" spans="2:20" ht="15.9" customHeight="1">
      <c r="B256" s="18">
        <v>45880</v>
      </c>
      <c r="C256" s="12">
        <v>401611.83270000003</v>
      </c>
      <c r="D256" s="9">
        <f t="shared" si="141"/>
        <v>-111.99999996460974</v>
      </c>
      <c r="E256" s="39">
        <v>6666187.2049000002</v>
      </c>
      <c r="F256" s="9">
        <f t="shared" si="142"/>
        <v>3.1000003218650818</v>
      </c>
      <c r="G256" s="12">
        <v>72.352800000000002</v>
      </c>
      <c r="H256" s="9">
        <f t="shared" si="143"/>
        <v>-3.3999999999991815</v>
      </c>
      <c r="J256" s="40">
        <f t="shared" si="144"/>
        <v>271.58546069799604</v>
      </c>
      <c r="K256" s="47">
        <f t="shared" si="145"/>
        <v>112.0428935455888</v>
      </c>
      <c r="L256" s="40">
        <f t="shared" si="146"/>
        <v>112.09446906100291</v>
      </c>
      <c r="M256" s="12">
        <f t="shared" si="147"/>
        <v>-0.54634146324199873</v>
      </c>
      <c r="N256" s="12">
        <f t="shared" si="148"/>
        <v>1.5121952789585764E-2</v>
      </c>
      <c r="O256" s="12">
        <f t="shared" si="149"/>
        <v>-1.6585365853654544E-2</v>
      </c>
      <c r="P256" s="81">
        <f t="shared" si="150"/>
        <v>0.54680228810245324</v>
      </c>
      <c r="Q256" s="12">
        <f t="shared" si="151"/>
        <v>-2.6650803084975546E-3</v>
      </c>
      <c r="R256" s="12">
        <f t="shared" si="152"/>
        <v>7.3765623363833001E-5</v>
      </c>
      <c r="S256" s="12">
        <f t="shared" si="153"/>
        <v>-8.0904223676363628E-5</v>
      </c>
      <c r="T256" s="12">
        <f t="shared" si="154"/>
        <v>2.6673282346461134E-3</v>
      </c>
    </row>
    <row r="257" spans="1:20" ht="15.9" customHeight="1">
      <c r="B257" s="18">
        <v>45881</v>
      </c>
      <c r="C257" s="12">
        <v>401611.91649999999</v>
      </c>
      <c r="D257" s="9">
        <f t="shared" si="141"/>
        <v>-28.200000000651926</v>
      </c>
      <c r="E257" s="39">
        <v>6666187.2079999996</v>
      </c>
      <c r="F257" s="9">
        <f t="shared" si="142"/>
        <v>6.199999712407589</v>
      </c>
      <c r="G257" s="12">
        <v>72.362200000000001</v>
      </c>
      <c r="H257" s="9">
        <f t="shared" si="143"/>
        <v>6.0000000000002274</v>
      </c>
      <c r="J257" s="40">
        <f t="shared" si="144"/>
        <v>282.39966586865404</v>
      </c>
      <c r="K257" s="47">
        <f t="shared" si="145"/>
        <v>28.87351721683077</v>
      </c>
      <c r="L257" s="40">
        <f t="shared" si="146"/>
        <v>29.490337340739686</v>
      </c>
      <c r="M257" s="12">
        <f t="shared" si="147"/>
        <v>-0.13689320388665985</v>
      </c>
      <c r="N257" s="12">
        <f t="shared" si="148"/>
        <v>3.0097085982561111E-2</v>
      </c>
      <c r="O257" s="12">
        <f t="shared" si="149"/>
        <v>2.9126213592234114E-2</v>
      </c>
      <c r="P257" s="81">
        <f t="shared" si="150"/>
        <v>0.14315697738223149</v>
      </c>
      <c r="Q257" s="12">
        <f t="shared" si="151"/>
        <v>-6.6453011595465948E-4</v>
      </c>
      <c r="R257" s="12">
        <f t="shared" si="152"/>
        <v>1.4610235913864618E-4</v>
      </c>
      <c r="S257" s="12">
        <f t="shared" si="153"/>
        <v>1.4138938637006852E-4</v>
      </c>
      <c r="T257" s="12">
        <f t="shared" si="154"/>
        <v>6.9493678340889077E-4</v>
      </c>
    </row>
    <row r="258" spans="1:20" ht="15.9" customHeight="1">
      <c r="B258" s="18">
        <v>45881</v>
      </c>
      <c r="C258" s="12">
        <v>401611.92310000001</v>
      </c>
      <c r="D258" s="9">
        <f t="shared" si="141"/>
        <v>-21.599999978207052</v>
      </c>
      <c r="E258" s="39">
        <v>6666187.2032000003</v>
      </c>
      <c r="F258" s="9">
        <f t="shared" si="142"/>
        <v>1.4000004157423973</v>
      </c>
      <c r="G258" s="12">
        <v>72.351399999999998</v>
      </c>
      <c r="H258" s="9">
        <f t="shared" si="143"/>
        <v>-4.8000000000030241</v>
      </c>
      <c r="J258" s="40">
        <f t="shared" si="144"/>
        <v>273.70842925903912</v>
      </c>
      <c r="K258" s="47">
        <f t="shared" si="145"/>
        <v>21.645322825558029</v>
      </c>
      <c r="L258" s="40">
        <f t="shared" si="146"/>
        <v>22.171152433345735</v>
      </c>
      <c r="M258" s="12">
        <f t="shared" si="147"/>
        <v>-0.10485436882624782</v>
      </c>
      <c r="N258" s="12">
        <f t="shared" si="148"/>
        <v>6.7961185230213461E-3</v>
      </c>
      <c r="O258" s="12">
        <f t="shared" si="149"/>
        <v>-2.3300970873801088E-2</v>
      </c>
      <c r="P258" s="81">
        <f t="shared" si="150"/>
        <v>0.10762695355993075</v>
      </c>
      <c r="Q258" s="12">
        <f t="shared" si="151"/>
        <v>-5.0900179041867878E-4</v>
      </c>
      <c r="R258" s="12">
        <f t="shared" si="152"/>
        <v>3.2990866616608479E-5</v>
      </c>
      <c r="S258" s="12">
        <f t="shared" si="153"/>
        <v>-1.1311150909612178E-4</v>
      </c>
      <c r="T258" s="12">
        <f t="shared" si="154"/>
        <v>5.224609396113143E-4</v>
      </c>
    </row>
    <row r="259" spans="1:20" ht="15.9" customHeight="1">
      <c r="B259" s="18">
        <v>45882</v>
      </c>
      <c r="C259" s="12">
        <v>401611.92349999998</v>
      </c>
      <c r="D259" s="9">
        <f t="shared" si="141"/>
        <v>-21.200000017415732</v>
      </c>
      <c r="E259" s="39">
        <v>6666187.2067999998</v>
      </c>
      <c r="F259" s="9">
        <f t="shared" si="142"/>
        <v>4.999999888241291</v>
      </c>
      <c r="G259" s="12">
        <v>72.364099999999993</v>
      </c>
      <c r="H259" s="9">
        <f t="shared" si="143"/>
        <v>7.8999999999922466</v>
      </c>
      <c r="J259" s="40">
        <f t="shared" si="144"/>
        <v>283.27064357976082</v>
      </c>
      <c r="K259" s="47">
        <f t="shared" si="145"/>
        <v>21.781643639102171</v>
      </c>
      <c r="L259" s="40">
        <f t="shared" si="146"/>
        <v>23.170023729394785</v>
      </c>
      <c r="M259" s="12">
        <f t="shared" si="147"/>
        <v>-0.10241545902133203</v>
      </c>
      <c r="N259" s="12">
        <f t="shared" si="148"/>
        <v>2.4154588832083532E-2</v>
      </c>
      <c r="O259" s="12">
        <f t="shared" si="149"/>
        <v>3.8164251207692013E-2</v>
      </c>
      <c r="P259" s="81">
        <f t="shared" si="150"/>
        <v>0.11193248178451587</v>
      </c>
      <c r="Q259" s="12">
        <f t="shared" si="151"/>
        <v>-4.9476067160063785E-4</v>
      </c>
      <c r="R259" s="12">
        <f t="shared" si="152"/>
        <v>1.1668883493760161E-4</v>
      </c>
      <c r="S259" s="12">
        <f t="shared" si="153"/>
        <v>1.8436836332218364E-4</v>
      </c>
      <c r="T259" s="12">
        <f t="shared" si="154"/>
        <v>5.4073662697833751E-4</v>
      </c>
    </row>
    <row r="260" spans="1:20" ht="15.9" customHeight="1">
      <c r="B260" s="18">
        <v>45882</v>
      </c>
      <c r="C260" s="12">
        <v>401611.89620000002</v>
      </c>
      <c r="D260" s="9">
        <f t="shared" si="141"/>
        <v>-48.499999975319952</v>
      </c>
      <c r="E260" s="39">
        <v>6666187.2015000004</v>
      </c>
      <c r="F260" s="9">
        <f t="shared" si="142"/>
        <v>-0.29999949038028717</v>
      </c>
      <c r="G260" s="12">
        <v>72.345699999999994</v>
      </c>
      <c r="H260" s="9">
        <f t="shared" si="143"/>
        <v>-10.500000000007503</v>
      </c>
      <c r="J260" s="40">
        <f t="shared" si="144"/>
        <v>269.64559823816478</v>
      </c>
      <c r="K260" s="47">
        <f t="shared" si="145"/>
        <v>48.50092779834489</v>
      </c>
      <c r="L260" s="40">
        <f t="shared" si="146"/>
        <v>49.624489894611727</v>
      </c>
      <c r="M260" s="12">
        <f t="shared" si="147"/>
        <v>-0.23429951678898528</v>
      </c>
      <c r="N260" s="12">
        <f t="shared" si="148"/>
        <v>-1.4492729003878608E-3</v>
      </c>
      <c r="O260" s="12">
        <f t="shared" si="149"/>
        <v>-5.0724637681195665E-2</v>
      </c>
      <c r="P260" s="81">
        <f t="shared" si="150"/>
        <v>0.23973183523967018</v>
      </c>
      <c r="Q260" s="12">
        <f t="shared" si="151"/>
        <v>-1.1318817236182863E-3</v>
      </c>
      <c r="R260" s="12">
        <f t="shared" si="152"/>
        <v>-7.0013183593616462E-6</v>
      </c>
      <c r="S260" s="12">
        <f t="shared" si="153"/>
        <v>-2.4504655884635587E-4</v>
      </c>
      <c r="T260" s="12">
        <f t="shared" si="154"/>
        <v>1.1581248079211119E-3</v>
      </c>
    </row>
    <row r="261" spans="1:20" ht="15.9" customHeight="1">
      <c r="B261" s="18">
        <v>45883</v>
      </c>
      <c r="C261" s="12">
        <v>401611.92629999999</v>
      </c>
      <c r="D261" s="9">
        <f t="shared" si="141"/>
        <v>-18.40000000083819</v>
      </c>
      <c r="E261" s="39">
        <v>6666187.2095999997</v>
      </c>
      <c r="F261" s="9">
        <f t="shared" si="142"/>
        <v>7.799999788403511</v>
      </c>
      <c r="G261" s="12">
        <v>72.364999999999995</v>
      </c>
      <c r="H261" s="9">
        <f t="shared" si="143"/>
        <v>8.7999999999937017</v>
      </c>
      <c r="J261" s="40">
        <f t="shared" si="144"/>
        <v>292.97272077136802</v>
      </c>
      <c r="K261" s="47">
        <f t="shared" si="145"/>
        <v>19.984994288964415</v>
      </c>
      <c r="L261" s="40">
        <f t="shared" si="146"/>
        <v>21.836666337374606</v>
      </c>
      <c r="M261" s="12">
        <f t="shared" si="147"/>
        <v>-8.8461538465568229E-2</v>
      </c>
      <c r="N261" s="12">
        <f t="shared" si="148"/>
        <v>3.7499998982709185E-2</v>
      </c>
      <c r="O261" s="12">
        <f t="shared" si="149"/>
        <v>4.2307692307662029E-2</v>
      </c>
      <c r="P261" s="81">
        <f t="shared" si="150"/>
        <v>0.10498397277583946</v>
      </c>
      <c r="Q261" s="12">
        <f t="shared" si="151"/>
        <v>-4.2529585800753954E-4</v>
      </c>
      <c r="R261" s="12">
        <f t="shared" si="152"/>
        <v>1.8028845664764032E-4</v>
      </c>
      <c r="S261" s="12">
        <f t="shared" si="153"/>
        <v>2.0340236686375976E-4</v>
      </c>
      <c r="T261" s="12">
        <f t="shared" si="154"/>
        <v>5.0473063834538198E-4</v>
      </c>
    </row>
    <row r="262" spans="1:20" ht="15.9" customHeight="1">
      <c r="B262" s="18">
        <v>45883</v>
      </c>
      <c r="C262" s="12">
        <v>401612.00569999998</v>
      </c>
      <c r="D262" s="9">
        <f t="shared" si="141"/>
        <v>60.999999986961484</v>
      </c>
      <c r="E262" s="39">
        <v>6666187.2035999997</v>
      </c>
      <c r="F262" s="9">
        <f t="shared" si="142"/>
        <v>1.7999997362494469</v>
      </c>
      <c r="G262" s="12">
        <v>72.334400000000002</v>
      </c>
      <c r="H262" s="9">
        <f t="shared" si="143"/>
        <v>-21.799999999998931</v>
      </c>
      <c r="J262" s="40">
        <f t="shared" si="144"/>
        <v>88.309795572836379</v>
      </c>
      <c r="K262" s="47">
        <f t="shared" si="145"/>
        <v>61.02655157765183</v>
      </c>
      <c r="L262" s="40">
        <f t="shared" si="146"/>
        <v>64.803394953194797</v>
      </c>
      <c r="M262" s="12">
        <f t="shared" si="147"/>
        <v>0.29326923070654559</v>
      </c>
      <c r="N262" s="12">
        <f t="shared" si="148"/>
        <v>8.6538448858146481E-3</v>
      </c>
      <c r="O262" s="12">
        <f t="shared" si="149"/>
        <v>-0.10480769230768718</v>
      </c>
      <c r="P262" s="81">
        <f t="shared" si="150"/>
        <v>0.31155478342882115</v>
      </c>
      <c r="Q262" s="12">
        <f t="shared" si="151"/>
        <v>1.4099482245506999E-3</v>
      </c>
      <c r="R262" s="12">
        <f t="shared" si="152"/>
        <v>4.1605023489493498E-5</v>
      </c>
      <c r="S262" s="12">
        <f t="shared" si="153"/>
        <v>-5.0388313609464987E-4</v>
      </c>
      <c r="T262" s="12">
        <f t="shared" si="154"/>
        <v>1.4978595357154863E-3</v>
      </c>
    </row>
    <row r="263" spans="1:20" ht="15.9" customHeight="1">
      <c r="B263" s="18">
        <v>45884</v>
      </c>
      <c r="C263" s="12">
        <v>401611.92550000001</v>
      </c>
      <c r="D263" s="9">
        <f t="shared" si="141"/>
        <v>-19.19999998062849</v>
      </c>
      <c r="E263" s="39">
        <v>6666187.2059000004</v>
      </c>
      <c r="F263" s="9">
        <f t="shared" si="142"/>
        <v>4.1000004857778549</v>
      </c>
      <c r="G263" s="12">
        <v>72.344700000000003</v>
      </c>
      <c r="H263" s="9">
        <f t="shared" si="143"/>
        <v>-11.499999999998067</v>
      </c>
      <c r="J263" s="40">
        <f t="shared" si="144"/>
        <v>282.05399307513079</v>
      </c>
      <c r="K263" s="47">
        <f t="shared" si="145"/>
        <v>19.632880665850152</v>
      </c>
      <c r="L263" s="40">
        <f t="shared" si="146"/>
        <v>22.753021848525268</v>
      </c>
      <c r="M263" s="12">
        <f t="shared" si="147"/>
        <v>-9.186602861544732E-2</v>
      </c>
      <c r="N263" s="12">
        <f t="shared" si="148"/>
        <v>1.9617227204678733E-2</v>
      </c>
      <c r="O263" s="12">
        <f t="shared" si="149"/>
        <v>-5.502392344496683E-2</v>
      </c>
      <c r="P263" s="81">
        <f t="shared" si="150"/>
        <v>0.10886613324653238</v>
      </c>
      <c r="Q263" s="12">
        <f t="shared" si="151"/>
        <v>-4.3955037615046562E-4</v>
      </c>
      <c r="R263" s="12">
        <f t="shared" si="152"/>
        <v>9.3862331122864754E-5</v>
      </c>
      <c r="S263" s="12">
        <f t="shared" si="153"/>
        <v>-2.6327236098070252E-4</v>
      </c>
      <c r="T263" s="12">
        <f t="shared" si="154"/>
        <v>5.2089058969632723E-4</v>
      </c>
    </row>
    <row r="264" spans="1:20" ht="15.9" customHeight="1">
      <c r="B264" s="18">
        <v>45884</v>
      </c>
      <c r="C264" s="12">
        <v>401611.9595</v>
      </c>
      <c r="D264" s="9">
        <f t="shared" si="141"/>
        <v>14.800000004470348</v>
      </c>
      <c r="E264" s="39">
        <v>6666187.2040999997</v>
      </c>
      <c r="F264" s="9">
        <f t="shared" si="142"/>
        <v>2.2999998182058334</v>
      </c>
      <c r="G264" s="12">
        <v>72.346599999999995</v>
      </c>
      <c r="H264" s="9">
        <f t="shared" si="143"/>
        <v>-9.6000000000060481</v>
      </c>
      <c r="J264" s="40">
        <f t="shared" si="144"/>
        <v>81.166586038597245</v>
      </c>
      <c r="K264" s="47">
        <f t="shared" si="145"/>
        <v>14.977649992441043</v>
      </c>
      <c r="L264" s="40">
        <f t="shared" si="146"/>
        <v>17.790165802942514</v>
      </c>
      <c r="M264" s="12">
        <f t="shared" si="147"/>
        <v>7.081339715057583E-2</v>
      </c>
      <c r="N264" s="12">
        <f t="shared" si="148"/>
        <v>1.1004783819166667E-2</v>
      </c>
      <c r="O264" s="12">
        <f t="shared" si="149"/>
        <v>-4.5933014354095927E-2</v>
      </c>
      <c r="P264" s="81">
        <f t="shared" si="150"/>
        <v>8.5120410540394806E-2</v>
      </c>
      <c r="Q264" s="12">
        <f t="shared" si="151"/>
        <v>3.3882008206017141E-4</v>
      </c>
      <c r="R264" s="12">
        <f t="shared" si="152"/>
        <v>5.2654468034290273E-5</v>
      </c>
      <c r="S264" s="12">
        <f t="shared" si="153"/>
        <v>-2.1977518829710969E-4</v>
      </c>
      <c r="T264" s="12">
        <f t="shared" si="154"/>
        <v>4.0727469158083638E-4</v>
      </c>
    </row>
    <row r="265" spans="1:20" ht="15.9" customHeight="1">
      <c r="B265" s="18">
        <v>45885</v>
      </c>
      <c r="C265" s="12">
        <v>401611.91409999999</v>
      </c>
      <c r="D265" s="9">
        <f t="shared" si="141"/>
        <v>-30.599999998230487</v>
      </c>
      <c r="E265" s="39">
        <v>6666187.2048000004</v>
      </c>
      <c r="F265" s="9">
        <f t="shared" si="142"/>
        <v>3.0000004917383194</v>
      </c>
      <c r="G265" s="12">
        <v>72.356099999999998</v>
      </c>
      <c r="H265" s="9">
        <f t="shared" si="143"/>
        <v>-0.10000000000331966</v>
      </c>
      <c r="J265" s="40">
        <f t="shared" si="144"/>
        <v>275.59934024881301</v>
      </c>
      <c r="K265" s="47">
        <f t="shared" si="145"/>
        <v>30.746707186984036</v>
      </c>
      <c r="L265" s="40">
        <f t="shared" si="146"/>
        <v>30.746869805593814</v>
      </c>
      <c r="M265" s="12">
        <f t="shared" si="147"/>
        <v>-0.14571428570585945</v>
      </c>
      <c r="N265" s="12">
        <f t="shared" si="148"/>
        <v>1.4285716627325331E-2</v>
      </c>
      <c r="O265" s="12">
        <f t="shared" si="149"/>
        <v>-4.7619047620628407E-4</v>
      </c>
      <c r="P265" s="81">
        <f t="shared" si="150"/>
        <v>0.14641366574092293</v>
      </c>
      <c r="Q265" s="12">
        <f t="shared" si="151"/>
        <v>-6.9387755098028307E-4</v>
      </c>
      <c r="R265" s="12">
        <f t="shared" si="152"/>
        <v>6.8027222034882523E-5</v>
      </c>
      <c r="S265" s="12">
        <f t="shared" si="153"/>
        <v>-2.2675736962204005E-6</v>
      </c>
      <c r="T265" s="12">
        <f t="shared" si="154"/>
        <v>6.9720793209963297E-4</v>
      </c>
    </row>
    <row r="266" spans="1:20" ht="15.9" customHeight="1">
      <c r="B266" s="18">
        <v>45885</v>
      </c>
      <c r="C266" s="12">
        <v>401611.90360000002</v>
      </c>
      <c r="D266" s="9">
        <f t="shared" si="141"/>
        <v>-41.099999973084778</v>
      </c>
      <c r="E266" s="39">
        <v>6666187.2019999996</v>
      </c>
      <c r="F266" s="9">
        <f t="shared" si="142"/>
        <v>0.19999966025352478</v>
      </c>
      <c r="G266" s="12">
        <v>72.3536</v>
      </c>
      <c r="H266" s="9">
        <f t="shared" si="143"/>
        <v>-2.6000000000010459</v>
      </c>
      <c r="J266" s="40">
        <f t="shared" si="144"/>
        <v>270.27880890501228</v>
      </c>
      <c r="K266" s="47">
        <f t="shared" si="145"/>
        <v>41.100486586556009</v>
      </c>
      <c r="L266" s="40">
        <f t="shared" si="146"/>
        <v>41.182641945990738</v>
      </c>
      <c r="M266" s="12">
        <f t="shared" si="147"/>
        <v>-0.19571428558611798</v>
      </c>
      <c r="N266" s="12">
        <f t="shared" si="148"/>
        <v>9.5237933454059417E-4</v>
      </c>
      <c r="O266" s="12">
        <f t="shared" si="149"/>
        <v>-1.2380952380957362E-2</v>
      </c>
      <c r="P266" s="81">
        <f t="shared" si="150"/>
        <v>0.1961078187904321</v>
      </c>
      <c r="Q266" s="12">
        <f t="shared" si="151"/>
        <v>-9.3197278850532374E-4</v>
      </c>
      <c r="R266" s="12">
        <f t="shared" si="152"/>
        <v>4.5351396882885434E-6</v>
      </c>
      <c r="S266" s="12">
        <f t="shared" si="153"/>
        <v>-5.8956916099796963E-5</v>
      </c>
      <c r="T266" s="12">
        <f t="shared" si="154"/>
        <v>9.3384675614491481E-4</v>
      </c>
    </row>
    <row r="267" spans="1:20" ht="15.9" customHeight="1">
      <c r="B267" s="18">
        <v>45887</v>
      </c>
      <c r="C267" s="12">
        <v>401611.93170000002</v>
      </c>
      <c r="D267" s="9">
        <f t="shared" si="141"/>
        <v>-12.999999977182597</v>
      </c>
      <c r="E267" s="39">
        <v>6666187.2041999996</v>
      </c>
      <c r="F267" s="9">
        <f t="shared" si="142"/>
        <v>2.3999996483325958</v>
      </c>
      <c r="G267" s="12">
        <v>72.354100000000003</v>
      </c>
      <c r="H267" s="9">
        <f t="shared" si="143"/>
        <v>-2.0999999999986585</v>
      </c>
      <c r="J267" s="40">
        <f t="shared" si="144"/>
        <v>280.45990761204024</v>
      </c>
      <c r="K267" s="47">
        <f t="shared" si="145"/>
        <v>13.219682209446038</v>
      </c>
      <c r="L267" s="40">
        <f t="shared" si="146"/>
        <v>13.385439765608691</v>
      </c>
      <c r="M267" s="12">
        <f t="shared" si="147"/>
        <v>-6.1320754609351873E-2</v>
      </c>
      <c r="N267" s="12">
        <f t="shared" si="148"/>
        <v>1.1320753058172622E-2</v>
      </c>
      <c r="O267" s="12">
        <f t="shared" si="149"/>
        <v>-9.9056603773521636E-3</v>
      </c>
      <c r="P267" s="81">
        <f t="shared" si="150"/>
        <v>6.3138866818908915E-2</v>
      </c>
      <c r="Q267" s="12">
        <f t="shared" si="151"/>
        <v>-2.8924884249694279E-4</v>
      </c>
      <c r="R267" s="12">
        <f t="shared" si="152"/>
        <v>5.3399778576285957E-5</v>
      </c>
      <c r="S267" s="12">
        <f t="shared" si="153"/>
        <v>-4.6724813100717753E-5</v>
      </c>
      <c r="T267" s="12">
        <f t="shared" si="154"/>
        <v>2.978248434854194E-4</v>
      </c>
    </row>
    <row r="268" spans="1:20" ht="15.9" customHeight="1">
      <c r="B268" s="18">
        <v>45887</v>
      </c>
      <c r="C268" s="12">
        <v>401611.93150000001</v>
      </c>
      <c r="D268" s="9">
        <f t="shared" si="141"/>
        <v>-13.199999986682087</v>
      </c>
      <c r="E268" s="39">
        <v>6666187.2021000003</v>
      </c>
      <c r="F268" s="9">
        <f t="shared" si="142"/>
        <v>0.30000042170286179</v>
      </c>
      <c r="G268" s="12">
        <v>72.351200000000006</v>
      </c>
      <c r="H268" s="9">
        <f t="shared" si="143"/>
        <v>-4.9999999999954525</v>
      </c>
      <c r="J268" s="40">
        <f t="shared" si="144"/>
        <v>271.30195450338596</v>
      </c>
      <c r="K268" s="47">
        <f t="shared" si="145"/>
        <v>13.203408647066446</v>
      </c>
      <c r="L268" s="40">
        <f t="shared" si="146"/>
        <v>14.118427671004428</v>
      </c>
      <c r="M268" s="12">
        <f t="shared" si="147"/>
        <v>-6.226415088057588E-2</v>
      </c>
      <c r="N268" s="12">
        <f t="shared" si="148"/>
        <v>1.4150963287870839E-3</v>
      </c>
      <c r="O268" s="12">
        <f t="shared" si="149"/>
        <v>-2.3584905660355909E-2</v>
      </c>
      <c r="P268" s="81">
        <f t="shared" si="150"/>
        <v>6.6596356938700127E-2</v>
      </c>
      <c r="Q268" s="12">
        <f t="shared" si="151"/>
        <v>-2.936988249083768E-4</v>
      </c>
      <c r="R268" s="12">
        <f t="shared" si="152"/>
        <v>6.6749826829579436E-6</v>
      </c>
      <c r="S268" s="12">
        <f t="shared" si="153"/>
        <v>-1.1124955500167882E-4</v>
      </c>
      <c r="T268" s="12">
        <f t="shared" si="154"/>
        <v>3.1413375914481192E-4</v>
      </c>
    </row>
    <row r="269" spans="1:20" ht="15.9" customHeight="1">
      <c r="B269" s="18">
        <v>45888</v>
      </c>
      <c r="C269" s="12">
        <v>401611.9008</v>
      </c>
      <c r="D269" s="9">
        <f t="shared" si="141"/>
        <v>-43.899999989662319</v>
      </c>
      <c r="E269" s="39">
        <v>6666187.2039000001</v>
      </c>
      <c r="F269" s="9">
        <f t="shared" si="142"/>
        <v>2.1000001579523087</v>
      </c>
      <c r="G269" s="12">
        <v>72.338800000000006</v>
      </c>
      <c r="H269" s="9">
        <f t="shared" si="143"/>
        <v>-17.399999999994975</v>
      </c>
      <c r="J269" s="40">
        <f t="shared" si="144"/>
        <v>272.73871288391354</v>
      </c>
      <c r="K269" s="47">
        <f t="shared" si="145"/>
        <v>43.950199086645235</v>
      </c>
      <c r="L269" s="40">
        <f t="shared" si="146"/>
        <v>47.269228888946095</v>
      </c>
      <c r="M269" s="12">
        <f t="shared" si="147"/>
        <v>-0.20610328633644281</v>
      </c>
      <c r="N269" s="12">
        <f t="shared" si="148"/>
        <v>9.8591556711376E-3</v>
      </c>
      <c r="O269" s="12">
        <f t="shared" si="149"/>
        <v>-8.1690140845046832E-2</v>
      </c>
      <c r="P269" s="81">
        <f t="shared" si="150"/>
        <v>0.22192126238941828</v>
      </c>
      <c r="Q269" s="12">
        <f t="shared" si="151"/>
        <v>-9.6762106261240755E-4</v>
      </c>
      <c r="R269" s="12">
        <f t="shared" si="152"/>
        <v>4.6287115826937091E-5</v>
      </c>
      <c r="S269" s="12">
        <f t="shared" si="153"/>
        <v>-3.8352178800491469E-4</v>
      </c>
      <c r="T269" s="12">
        <f t="shared" si="154"/>
        <v>1.0418838609831844E-3</v>
      </c>
    </row>
    <row r="270" spans="1:20" ht="15.9" customHeight="1">
      <c r="A270" s="55" t="s">
        <v>179</v>
      </c>
      <c r="B270" s="18"/>
      <c r="C270" s="12"/>
      <c r="D270" s="9" t="str">
        <f t="shared" si="141"/>
        <v/>
      </c>
      <c r="E270" s="39"/>
      <c r="F270" s="9" t="str">
        <f t="shared" si="142"/>
        <v/>
      </c>
      <c r="G270" s="12"/>
      <c r="H270" s="9" t="str">
        <f t="shared" si="143"/>
        <v/>
      </c>
      <c r="J270" s="69" t="e">
        <f t="shared" ref="J270" si="155">MOD(DEGREES(ATAN2(F270, D270)) + 360, 360)</f>
        <v>#VALUE!</v>
      </c>
      <c r="K270" s="10"/>
      <c r="L270" s="69" t="e">
        <f t="shared" ref="L270" si="156">SQRT((D270^2) + (F270^2) + (H270^2))</f>
        <v>#VALUE!</v>
      </c>
      <c r="M270" s="12" t="e">
        <f t="shared" ref="M270" si="157">(D270-$D$9)/(B270-$B$9)</f>
        <v>#VALUE!</v>
      </c>
      <c r="N270" s="12" t="e">
        <f t="shared" ref="N270" si="158">(F270-$F$9)/(B270-$B$9)</f>
        <v>#VALUE!</v>
      </c>
      <c r="O270" s="163" t="e">
        <f t="shared" ref="O270" si="159">(H270-$H$9)/(B270-$B$9)</f>
        <v>#VALUE!</v>
      </c>
      <c r="P270" s="12" t="e">
        <f t="shared" ref="P270" si="160">(L270-$L$9)/(B270-$B$9)</f>
        <v>#VALUE!</v>
      </c>
      <c r="Q270" s="12" t="e">
        <f t="shared" ref="Q270" si="161">(M270-0)/(B270-$B$9)</f>
        <v>#VALUE!</v>
      </c>
      <c r="R270" s="163" t="e">
        <f t="shared" ref="R270" si="162">(N270-0)/(B270-$B$9)</f>
        <v>#VALUE!</v>
      </c>
      <c r="S270" s="12" t="e">
        <f t="shared" ref="S270" si="163">(O270-0)/(B270-$B$9)</f>
        <v>#VALUE!</v>
      </c>
      <c r="T270" s="12" t="e">
        <f t="shared" ref="T270" si="164">(P270-0)/(B270-$B$9)</f>
        <v>#VALUE!</v>
      </c>
    </row>
    <row r="271" spans="1:20" ht="15.9" customHeight="1">
      <c r="B271" s="18"/>
      <c r="C271" s="12"/>
      <c r="D271" s="9" t="str">
        <f t="shared" si="141"/>
        <v/>
      </c>
      <c r="E271" s="39"/>
      <c r="F271" s="9" t="str">
        <f t="shared" si="142"/>
        <v/>
      </c>
      <c r="G271" s="12"/>
      <c r="H271" s="9" t="str">
        <f t="shared" si="143"/>
        <v/>
      </c>
      <c r="J271" s="11"/>
      <c r="K271" s="10"/>
      <c r="L271" s="169"/>
      <c r="M271" s="12"/>
      <c r="N271" s="12"/>
      <c r="O271" s="163"/>
      <c r="P271" s="163"/>
      <c r="Q271" s="12"/>
      <c r="R271" s="163"/>
      <c r="S271" s="12"/>
      <c r="T271" s="12"/>
    </row>
    <row r="272" spans="1:20" ht="15.9" customHeight="1">
      <c r="B272" s="18"/>
      <c r="C272" s="12"/>
      <c r="D272" s="9" t="str">
        <f t="shared" si="141"/>
        <v/>
      </c>
      <c r="E272" s="39"/>
      <c r="F272" s="9" t="str">
        <f t="shared" si="142"/>
        <v/>
      </c>
      <c r="G272" s="12"/>
      <c r="H272" s="9" t="str">
        <f t="shared" si="143"/>
        <v/>
      </c>
      <c r="J272" s="11"/>
      <c r="K272" s="10"/>
      <c r="L272" s="169"/>
      <c r="M272" s="12"/>
      <c r="N272" s="12"/>
      <c r="O272" s="163"/>
      <c r="P272" s="163"/>
      <c r="Q272" s="12"/>
      <c r="R272" s="163"/>
      <c r="S272" s="12"/>
      <c r="T272" s="12"/>
    </row>
    <row r="273" spans="2:20" ht="15.9" customHeight="1">
      <c r="B273" s="18"/>
      <c r="C273" s="12"/>
      <c r="D273" s="9" t="str">
        <f t="shared" si="141"/>
        <v/>
      </c>
      <c r="E273" s="39"/>
      <c r="F273" s="9" t="str">
        <f t="shared" si="142"/>
        <v/>
      </c>
      <c r="G273" s="12"/>
      <c r="H273" s="9" t="str">
        <f t="shared" si="143"/>
        <v/>
      </c>
      <c r="J273" s="11"/>
      <c r="K273" s="10"/>
      <c r="L273" s="169"/>
      <c r="M273" s="12"/>
      <c r="N273" s="12"/>
      <c r="O273" s="163"/>
      <c r="P273" s="163"/>
      <c r="Q273" s="12"/>
      <c r="R273" s="163"/>
      <c r="S273" s="12"/>
      <c r="T273" s="12"/>
    </row>
    <row r="274" spans="2:20" ht="15.9" customHeight="1">
      <c r="B274" s="18"/>
      <c r="C274" s="12"/>
      <c r="D274" s="9" t="str">
        <f t="shared" si="141"/>
        <v/>
      </c>
      <c r="E274" s="39"/>
      <c r="F274" s="9" t="str">
        <f t="shared" si="142"/>
        <v/>
      </c>
      <c r="G274" s="12"/>
      <c r="H274" s="9" t="str">
        <f t="shared" si="143"/>
        <v/>
      </c>
      <c r="J274" s="11"/>
      <c r="K274" s="10"/>
      <c r="L274" s="169"/>
      <c r="M274" s="12"/>
      <c r="N274" s="12"/>
      <c r="O274" s="163"/>
      <c r="P274" s="163"/>
      <c r="Q274" s="12"/>
      <c r="R274" s="163"/>
      <c r="S274" s="12"/>
      <c r="T274" s="12"/>
    </row>
    <row r="275" spans="2:20" ht="15.9" customHeight="1">
      <c r="B275" s="18"/>
      <c r="C275" s="12"/>
      <c r="D275" s="9" t="str">
        <f t="shared" si="141"/>
        <v/>
      </c>
      <c r="E275" s="39"/>
      <c r="F275" s="9" t="str">
        <f t="shared" si="142"/>
        <v/>
      </c>
      <c r="G275" s="12"/>
      <c r="H275" s="9" t="str">
        <f t="shared" si="143"/>
        <v/>
      </c>
      <c r="J275" s="11"/>
      <c r="K275" s="10"/>
      <c r="L275" s="169"/>
      <c r="M275" s="12"/>
      <c r="N275" s="12"/>
      <c r="O275" s="163"/>
      <c r="P275" s="163"/>
      <c r="Q275" s="12"/>
      <c r="R275" s="163"/>
      <c r="S275" s="12"/>
      <c r="T275" s="12"/>
    </row>
    <row r="276" spans="2:20" ht="15.9" customHeight="1">
      <c r="B276" s="18"/>
      <c r="C276" s="12"/>
      <c r="D276" s="9" t="str">
        <f t="shared" si="141"/>
        <v/>
      </c>
      <c r="E276" s="39"/>
      <c r="F276" s="9" t="str">
        <f t="shared" si="142"/>
        <v/>
      </c>
      <c r="G276" s="12"/>
      <c r="H276" s="9" t="str">
        <f t="shared" si="143"/>
        <v/>
      </c>
      <c r="J276" s="11"/>
      <c r="K276" s="10"/>
      <c r="L276" s="169"/>
      <c r="M276" s="12"/>
      <c r="N276" s="12"/>
      <c r="O276" s="163"/>
      <c r="P276" s="163"/>
      <c r="Q276" s="12"/>
      <c r="R276" s="163"/>
      <c r="S276" s="12"/>
      <c r="T276" s="12"/>
    </row>
    <row r="277" spans="2:20" ht="15.9" customHeight="1">
      <c r="B277" s="18"/>
      <c r="C277" s="12"/>
      <c r="D277" s="9" t="str">
        <f t="shared" si="141"/>
        <v/>
      </c>
      <c r="E277" s="39"/>
      <c r="F277" s="9" t="str">
        <f t="shared" si="142"/>
        <v/>
      </c>
      <c r="G277" s="12"/>
      <c r="H277" s="9" t="str">
        <f t="shared" si="143"/>
        <v/>
      </c>
      <c r="J277" s="11"/>
      <c r="K277" s="10"/>
      <c r="L277" s="169"/>
      <c r="M277" s="12"/>
      <c r="N277" s="12"/>
      <c r="O277" s="163"/>
      <c r="P277" s="163"/>
      <c r="Q277" s="12"/>
      <c r="R277" s="163"/>
      <c r="S277" s="12"/>
      <c r="T277" s="12"/>
    </row>
    <row r="278" spans="2:20" ht="15.9" customHeight="1">
      <c r="B278" s="18"/>
      <c r="C278" s="12"/>
      <c r="D278" s="9" t="str">
        <f t="shared" si="141"/>
        <v/>
      </c>
      <c r="E278" s="39"/>
      <c r="F278" s="9" t="str">
        <f t="shared" si="142"/>
        <v/>
      </c>
      <c r="G278" s="12"/>
      <c r="H278" s="9" t="str">
        <f t="shared" si="143"/>
        <v/>
      </c>
      <c r="J278" s="11"/>
      <c r="K278" s="10"/>
      <c r="L278" s="169"/>
      <c r="M278" s="12"/>
      <c r="N278" s="12"/>
      <c r="O278" s="163"/>
      <c r="P278" s="163"/>
      <c r="Q278" s="12"/>
      <c r="R278" s="163"/>
      <c r="S278" s="12"/>
      <c r="T278" s="12"/>
    </row>
    <row r="279" spans="2:20" ht="15.9" customHeight="1">
      <c r="B279" s="18"/>
      <c r="C279" s="12"/>
      <c r="D279" s="9" t="str">
        <f t="shared" si="141"/>
        <v/>
      </c>
      <c r="E279" s="39"/>
      <c r="F279" s="9" t="str">
        <f t="shared" si="142"/>
        <v/>
      </c>
      <c r="G279" s="12"/>
      <c r="H279" s="9" t="str">
        <f t="shared" si="143"/>
        <v/>
      </c>
    </row>
    <row r="280" spans="2:20" ht="15.9" customHeight="1">
      <c r="B280" s="18"/>
      <c r="C280" s="12"/>
      <c r="D280" s="9" t="str">
        <f t="shared" si="141"/>
        <v/>
      </c>
      <c r="E280" s="39"/>
      <c r="F280" s="9" t="str">
        <f t="shared" si="142"/>
        <v/>
      </c>
      <c r="G280" s="12"/>
      <c r="H280" s="9" t="str">
        <f t="shared" si="143"/>
        <v/>
      </c>
    </row>
    <row r="281" spans="2:20" ht="15.9" customHeight="1">
      <c r="B281" s="18"/>
      <c r="C281" s="12"/>
      <c r="D281" s="9" t="str">
        <f t="shared" si="141"/>
        <v/>
      </c>
      <c r="E281" s="39"/>
      <c r="F281" s="9" t="str">
        <f t="shared" si="142"/>
        <v/>
      </c>
      <c r="G281" s="12"/>
      <c r="H281" s="9" t="str">
        <f t="shared" si="143"/>
        <v/>
      </c>
    </row>
    <row r="282" spans="2:20" ht="15.9" customHeight="1">
      <c r="B282" s="18"/>
      <c r="C282" s="12"/>
      <c r="D282" s="9" t="str">
        <f t="shared" si="141"/>
        <v/>
      </c>
      <c r="E282" s="39"/>
      <c r="F282" s="9" t="str">
        <f t="shared" si="142"/>
        <v/>
      </c>
      <c r="G282" s="12"/>
      <c r="H282" s="9" t="str">
        <f t="shared" si="143"/>
        <v/>
      </c>
    </row>
    <row r="283" spans="2:20" ht="15.9" customHeight="1">
      <c r="B283" s="18"/>
      <c r="C283" s="12"/>
      <c r="D283" s="9" t="str">
        <f t="shared" si="141"/>
        <v/>
      </c>
      <c r="E283" s="39"/>
      <c r="F283" s="9" t="str">
        <f t="shared" si="142"/>
        <v/>
      </c>
      <c r="G283" s="12"/>
      <c r="H283" s="9" t="str">
        <f t="shared" si="143"/>
        <v/>
      </c>
    </row>
    <row r="284" spans="2:20" ht="15.9" customHeight="1">
      <c r="B284" s="18"/>
      <c r="C284" s="12"/>
      <c r="D284" s="9" t="str">
        <f t="shared" si="141"/>
        <v/>
      </c>
      <c r="E284" s="39"/>
      <c r="F284" s="9" t="str">
        <f t="shared" si="142"/>
        <v/>
      </c>
      <c r="G284" s="12"/>
      <c r="H284" s="9" t="str">
        <f t="shared" si="143"/>
        <v/>
      </c>
    </row>
    <row r="285" spans="2:20" ht="15.9" customHeight="1">
      <c r="B285" s="18"/>
      <c r="C285" s="12"/>
      <c r="D285" s="9" t="str">
        <f t="shared" si="141"/>
        <v/>
      </c>
      <c r="E285" s="39"/>
      <c r="F285" s="9" t="str">
        <f t="shared" si="142"/>
        <v/>
      </c>
      <c r="G285" s="12"/>
      <c r="H285" s="9" t="str">
        <f t="shared" si="143"/>
        <v/>
      </c>
    </row>
    <row r="286" spans="2:20" ht="15.9" customHeight="1">
      <c r="B286" s="18"/>
      <c r="C286" s="12"/>
      <c r="D286" s="9" t="str">
        <f t="shared" si="141"/>
        <v/>
      </c>
      <c r="E286" s="39"/>
      <c r="F286" s="9" t="str">
        <f t="shared" si="142"/>
        <v/>
      </c>
      <c r="G286" s="12"/>
      <c r="H286" s="9" t="str">
        <f t="shared" si="143"/>
        <v/>
      </c>
    </row>
    <row r="287" spans="2:20" ht="15.9" customHeight="1">
      <c r="B287" s="18"/>
      <c r="C287" s="12"/>
      <c r="D287" s="9" t="str">
        <f t="shared" si="141"/>
        <v/>
      </c>
      <c r="E287" s="39"/>
      <c r="F287" s="9" t="str">
        <f t="shared" si="142"/>
        <v/>
      </c>
      <c r="G287" s="12"/>
      <c r="H287" s="9" t="str">
        <f t="shared" si="143"/>
        <v/>
      </c>
    </row>
    <row r="288" spans="2:20" ht="15.9" customHeight="1">
      <c r="B288" s="18"/>
      <c r="C288" s="12"/>
      <c r="D288" s="9" t="str">
        <f t="shared" si="141"/>
        <v/>
      </c>
      <c r="E288" s="39"/>
      <c r="F288" s="9" t="str">
        <f t="shared" si="142"/>
        <v/>
      </c>
      <c r="G288" s="12"/>
      <c r="H288" s="9" t="str">
        <f t="shared" si="143"/>
        <v/>
      </c>
    </row>
    <row r="289" spans="2:8" ht="15.9" customHeight="1">
      <c r="B289" s="18"/>
      <c r="C289" s="12"/>
      <c r="D289" s="9" t="str">
        <f t="shared" si="141"/>
        <v/>
      </c>
      <c r="E289" s="39"/>
      <c r="F289" s="9" t="str">
        <f t="shared" si="142"/>
        <v/>
      </c>
      <c r="G289" s="12"/>
      <c r="H289" s="9" t="str">
        <f t="shared" si="143"/>
        <v/>
      </c>
    </row>
    <row r="290" spans="2:8" ht="15.9" customHeight="1">
      <c r="B290" s="18"/>
      <c r="C290" s="12"/>
      <c r="D290" s="9" t="str">
        <f t="shared" si="141"/>
        <v/>
      </c>
      <c r="E290" s="39"/>
      <c r="F290" s="9" t="str">
        <f t="shared" si="142"/>
        <v/>
      </c>
      <c r="G290" s="12"/>
      <c r="H290" s="9" t="str">
        <f t="shared" si="143"/>
        <v/>
      </c>
    </row>
    <row r="291" spans="2:8" ht="15.9" customHeight="1">
      <c r="B291" s="18"/>
      <c r="C291" s="12"/>
      <c r="D291" s="9" t="str">
        <f t="shared" si="141"/>
        <v/>
      </c>
      <c r="E291" s="39"/>
      <c r="F291" s="9" t="str">
        <f t="shared" si="142"/>
        <v/>
      </c>
      <c r="G291" s="12"/>
      <c r="H291" s="9" t="str">
        <f t="shared" si="143"/>
        <v/>
      </c>
    </row>
    <row r="292" spans="2:8" ht="15.9" customHeight="1">
      <c r="B292" s="18"/>
      <c r="C292" s="12"/>
      <c r="D292" s="9" t="str">
        <f t="shared" si="141"/>
        <v/>
      </c>
      <c r="E292" s="39"/>
      <c r="F292" s="9" t="str">
        <f t="shared" si="142"/>
        <v/>
      </c>
      <c r="G292" s="12"/>
      <c r="H292" s="9" t="str">
        <f t="shared" si="143"/>
        <v/>
      </c>
    </row>
    <row r="293" spans="2:8" ht="15.9" customHeight="1">
      <c r="B293" s="18"/>
      <c r="C293" s="12"/>
      <c r="D293" s="9" t="str">
        <f t="shared" si="141"/>
        <v/>
      </c>
      <c r="E293" s="39"/>
      <c r="F293" s="9" t="str">
        <f t="shared" si="142"/>
        <v/>
      </c>
      <c r="G293" s="12"/>
      <c r="H293" s="9" t="str">
        <f t="shared" si="143"/>
        <v/>
      </c>
    </row>
    <row r="294" spans="2:8" ht="15.9" customHeight="1">
      <c r="B294" s="18"/>
      <c r="C294" s="12"/>
      <c r="D294" s="9" t="str">
        <f t="shared" si="141"/>
        <v/>
      </c>
      <c r="E294" s="39"/>
      <c r="F294" s="9" t="str">
        <f t="shared" si="142"/>
        <v/>
      </c>
      <c r="G294" s="12"/>
      <c r="H294" s="9" t="str">
        <f t="shared" si="143"/>
        <v/>
      </c>
    </row>
    <row r="295" spans="2:8" ht="15.9" customHeight="1">
      <c r="B295" s="18"/>
      <c r="C295" s="12"/>
      <c r="D295" s="9" t="str">
        <f t="shared" si="141"/>
        <v/>
      </c>
      <c r="E295" s="39"/>
      <c r="F295" s="9" t="str">
        <f t="shared" si="142"/>
        <v/>
      </c>
      <c r="G295" s="12"/>
      <c r="H295" s="9" t="str">
        <f t="shared" si="143"/>
        <v/>
      </c>
    </row>
    <row r="296" spans="2:8" ht="15.9" customHeight="1">
      <c r="B296" s="18"/>
      <c r="C296" s="12"/>
      <c r="D296" s="9" t="str">
        <f t="shared" si="141"/>
        <v/>
      </c>
      <c r="E296" s="39"/>
      <c r="F296" s="9" t="str">
        <f t="shared" si="142"/>
        <v/>
      </c>
      <c r="G296" s="12"/>
      <c r="H296" s="9" t="str">
        <f t="shared" si="143"/>
        <v/>
      </c>
    </row>
    <row r="297" spans="2:8" ht="15.9" customHeight="1">
      <c r="B297" s="18"/>
      <c r="C297" s="12"/>
      <c r="D297" s="9" t="str">
        <f t="shared" si="141"/>
        <v/>
      </c>
      <c r="E297" s="39"/>
      <c r="F297" s="9" t="str">
        <f t="shared" si="142"/>
        <v/>
      </c>
      <c r="G297" s="12"/>
      <c r="H297" s="9" t="str">
        <f t="shared" si="143"/>
        <v/>
      </c>
    </row>
    <row r="298" spans="2:8" ht="15.9" customHeight="1">
      <c r="B298" s="18"/>
      <c r="C298" s="12"/>
      <c r="D298" s="9" t="str">
        <f t="shared" si="141"/>
        <v/>
      </c>
      <c r="E298" s="39"/>
      <c r="F298" s="9" t="str">
        <f t="shared" si="142"/>
        <v/>
      </c>
      <c r="G298" s="12"/>
      <c r="H298" s="9" t="str">
        <f t="shared" si="143"/>
        <v/>
      </c>
    </row>
    <row r="299" spans="2:8" ht="15.9" customHeight="1">
      <c r="B299" s="18"/>
      <c r="C299" s="12"/>
      <c r="D299" s="9" t="str">
        <f t="shared" si="141"/>
        <v/>
      </c>
      <c r="E299" s="39"/>
      <c r="F299" s="9" t="str">
        <f t="shared" si="142"/>
        <v/>
      </c>
      <c r="G299" s="12"/>
      <c r="H299" s="9" t="str">
        <f t="shared" si="143"/>
        <v/>
      </c>
    </row>
    <row r="300" spans="2:8" ht="15.9" customHeight="1">
      <c r="B300" s="18"/>
      <c r="C300" s="12"/>
      <c r="D300" s="9" t="str">
        <f t="shared" si="141"/>
        <v/>
      </c>
      <c r="E300" s="39"/>
      <c r="F300" s="9" t="str">
        <f t="shared" si="142"/>
        <v/>
      </c>
      <c r="G300" s="12"/>
      <c r="H300" s="9" t="str">
        <f t="shared" si="143"/>
        <v/>
      </c>
    </row>
    <row r="301" spans="2:8" ht="15.9" customHeight="1">
      <c r="B301" s="18"/>
      <c r="C301" s="12"/>
      <c r="D301" s="9" t="str">
        <f t="shared" si="141"/>
        <v/>
      </c>
      <c r="E301" s="39"/>
      <c r="F301" s="9" t="str">
        <f t="shared" si="142"/>
        <v/>
      </c>
      <c r="G301" s="12"/>
      <c r="H301" s="9" t="str">
        <f t="shared" si="143"/>
        <v/>
      </c>
    </row>
    <row r="302" spans="2:8" ht="15.9" customHeight="1">
      <c r="B302" s="18"/>
      <c r="C302" s="12"/>
      <c r="D302" s="9" t="str">
        <f t="shared" si="141"/>
        <v/>
      </c>
      <c r="E302" s="39"/>
      <c r="F302" s="9" t="str">
        <f t="shared" si="142"/>
        <v/>
      </c>
      <c r="G302" s="12"/>
      <c r="H302" s="9" t="str">
        <f t="shared" si="143"/>
        <v/>
      </c>
    </row>
    <row r="303" spans="2:8" ht="15.9" customHeight="1">
      <c r="B303" s="18"/>
      <c r="C303" s="12"/>
      <c r="D303" s="9" t="str">
        <f t="shared" si="141"/>
        <v/>
      </c>
      <c r="E303" s="39"/>
      <c r="F303" s="9" t="str">
        <f t="shared" si="142"/>
        <v/>
      </c>
      <c r="G303" s="12"/>
      <c r="H303" s="9" t="str">
        <f t="shared" si="143"/>
        <v/>
      </c>
    </row>
    <row r="304" spans="2:8" ht="15.9" customHeight="1">
      <c r="B304" s="18"/>
      <c r="C304" s="12"/>
      <c r="D304" s="9" t="str">
        <f t="shared" si="141"/>
        <v/>
      </c>
      <c r="E304" s="39"/>
      <c r="F304" s="9" t="str">
        <f t="shared" si="142"/>
        <v/>
      </c>
      <c r="G304" s="12"/>
      <c r="H304" s="9" t="str">
        <f t="shared" si="143"/>
        <v/>
      </c>
    </row>
    <row r="305" spans="2:8" ht="15.9" customHeight="1">
      <c r="B305" s="18"/>
      <c r="C305" s="12"/>
      <c r="D305" s="9" t="str">
        <f t="shared" si="141"/>
        <v/>
      </c>
      <c r="E305" s="39"/>
      <c r="F305" s="9" t="str">
        <f t="shared" si="142"/>
        <v/>
      </c>
      <c r="G305" s="12"/>
      <c r="H305" s="9" t="str">
        <f t="shared" si="143"/>
        <v/>
      </c>
    </row>
    <row r="306" spans="2:8" ht="15.9" customHeight="1">
      <c r="B306" s="18"/>
      <c r="C306" s="12"/>
      <c r="D306" s="9" t="str">
        <f t="shared" ref="D306:D309" si="165">IF(C306="","",(C306-$C$9)*1000)</f>
        <v/>
      </c>
      <c r="E306" s="39"/>
      <c r="F306" s="9" t="str">
        <f t="shared" ref="F306:F309" si="166">IF(E306="","",(E306-$E$9)*1000)</f>
        <v/>
      </c>
      <c r="G306" s="12"/>
      <c r="H306" s="9" t="str">
        <f t="shared" ref="H306:H309" si="167">IF(G306="","",(G306-$G$9)*1000)</f>
        <v/>
      </c>
    </row>
    <row r="307" spans="2:8" ht="15.9" customHeight="1">
      <c r="B307" s="18"/>
      <c r="C307" s="12"/>
      <c r="D307" s="9" t="str">
        <f t="shared" si="165"/>
        <v/>
      </c>
      <c r="E307" s="39"/>
      <c r="F307" s="9" t="str">
        <f t="shared" si="166"/>
        <v/>
      </c>
      <c r="G307" s="12"/>
      <c r="H307" s="9" t="str">
        <f t="shared" si="167"/>
        <v/>
      </c>
    </row>
    <row r="308" spans="2:8" ht="15.9" customHeight="1">
      <c r="B308" s="18"/>
      <c r="C308" s="12"/>
      <c r="D308" s="9" t="str">
        <f t="shared" si="165"/>
        <v/>
      </c>
      <c r="E308" s="39"/>
      <c r="F308" s="9" t="str">
        <f t="shared" si="166"/>
        <v/>
      </c>
      <c r="G308" s="12"/>
      <c r="H308" s="9" t="str">
        <f t="shared" si="167"/>
        <v/>
      </c>
    </row>
    <row r="309" spans="2:8" ht="15.9" customHeight="1">
      <c r="B309" s="18"/>
      <c r="C309" s="12"/>
      <c r="D309" s="9" t="str">
        <f t="shared" si="165"/>
        <v/>
      </c>
      <c r="E309" s="39"/>
      <c r="F309" s="9" t="str">
        <f t="shared" si="166"/>
        <v/>
      </c>
      <c r="G309" s="12"/>
      <c r="H309" s="9" t="str">
        <f t="shared" si="167"/>
        <v/>
      </c>
    </row>
  </sheetData>
  <mergeCells count="19">
    <mergeCell ref="X4:Y4"/>
    <mergeCell ref="A195:A196"/>
    <mergeCell ref="A201:A202"/>
    <mergeCell ref="Q8:Q9"/>
    <mergeCell ref="R8:R9"/>
    <mergeCell ref="J7:J8"/>
    <mergeCell ref="K7:K8"/>
    <mergeCell ref="B7:H7"/>
    <mergeCell ref="L7:L8"/>
    <mergeCell ref="M8:M9"/>
    <mergeCell ref="N8:N9"/>
    <mergeCell ref="O8:O9"/>
    <mergeCell ref="P8:P9"/>
    <mergeCell ref="I7:I8"/>
    <mergeCell ref="B1:U3"/>
    <mergeCell ref="S8:S9"/>
    <mergeCell ref="T8:T9"/>
    <mergeCell ref="A1:A3"/>
    <mergeCell ref="B5:H6"/>
  </mergeCells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2"/>
  </sheetPr>
  <dimension ref="A1:AV345"/>
  <sheetViews>
    <sheetView showGridLines="0" tabSelected="1" zoomScale="90" zoomScaleNormal="90" workbookViewId="0">
      <pane ySplit="9" topLeftCell="A309" activePane="bottomLeft" state="frozen"/>
      <selection pane="bottomLeft" activeCell="B315" sqref="B315"/>
    </sheetView>
  </sheetViews>
  <sheetFormatPr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7.44140625" style="10" customWidth="1"/>
    <col min="7" max="7" width="9.44140625" style="11" customWidth="1"/>
    <col min="8" max="8" width="7.44140625" style="10" customWidth="1"/>
    <col min="9" max="9" width="7.44140625" style="20" hidden="1" customWidth="1"/>
    <col min="10" max="10" width="8.1093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9.109375" style="8"/>
    <col min="22" max="22" width="11.886718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31" width="9.109375" style="8"/>
    <col min="32" max="32" width="10.44140625" style="8" bestFit="1" customWidth="1"/>
    <col min="33" max="33" width="21.109375" style="8" bestFit="1" customWidth="1"/>
    <col min="34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-10.939999972470105</v>
      </c>
      <c r="X1" s="85" t="s">
        <v>65</v>
      </c>
      <c r="Y1" s="86">
        <f>AN7</f>
        <v>15.174144927418951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-4.7800000756978989</v>
      </c>
      <c r="X2" s="87" t="s">
        <v>66</v>
      </c>
      <c r="Y2" s="88">
        <f>IF(MOD(DEGREES(ATAN2(W1, W2)), 360) &gt; 180, MOD(DEGREES(ATAN2(W1, W2)), 360) - 360, MOD(DEGREES(ATAN2(W1, W2)), 360))</f>
        <v>-156.39810187161365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-10.939999972470105</v>
      </c>
      <c r="AH2" s="43">
        <f>INDEX(D:D,MATCH(9.99999999999999E+307,D:D))</f>
        <v>-5.799999984446913</v>
      </c>
      <c r="AI2" s="43">
        <f>INDEX(D:D,MATCH(9.99999999999999E+307,D:D)-1)</f>
        <v>-24.799999955575913</v>
      </c>
      <c r="AJ2" s="43">
        <f>INDEX(D:D,MATCH(9.99999999999999E+307,D:D)-2)</f>
        <v>4.3000000296160579</v>
      </c>
      <c r="AK2" s="43">
        <f>INDEX(D:D,MATCH(9.99999999999999E+307,D:D)-3)</f>
        <v>-0.79999997979030013</v>
      </c>
      <c r="AL2" s="43">
        <f>INDEX(D:D,MATCH(9.99999999999999E+307,D:D)-4)</f>
        <v>-22.499999962747097</v>
      </c>
      <c r="AM2" s="43">
        <f>INDEX(D:D,MATCH(9.99999999999999E+307,D:D)-5)</f>
        <v>-25.299999979324639</v>
      </c>
      <c r="AN2" s="43">
        <f>INDEX(D:D,MATCH(9.99999999999999E+307,D:D)-6)</f>
        <v>-0.79999997979030013</v>
      </c>
      <c r="AO2" s="43">
        <f>INDEX(D:D,MATCH(9.99999999999999E+307,D:D)-7)</f>
        <v>-46.299999987240881</v>
      </c>
      <c r="AP2" s="43">
        <f>INDEX(D:D,MATCH(9.99999999999999E+307,D:D)-8)</f>
        <v>-95.299999986309558</v>
      </c>
      <c r="AQ2" s="43">
        <f>INDEX(D:D,MATCH(9.99999999999999E+307,D:D)-9)</f>
        <v>-34.099999989848584</v>
      </c>
      <c r="AR2" s="43">
        <f>INDEX(D:D,MATCH(9.99999999999999E+307,D:D)-10)</f>
        <v>51.600000006146729</v>
      </c>
      <c r="AS2" s="43">
        <f>INDEX(D:D,MATCH(9.99999999999999E+307,D:D)-11)</f>
        <v>-27.599999972153455</v>
      </c>
      <c r="AT2" s="43">
        <f>INDEX(D:D,MATCH(9.99999999999999E+307,D:D)-12)</f>
        <v>-18.999999971129</v>
      </c>
      <c r="AU2" s="43">
        <f>INDEX(D:D,MATCH(9.99999999999999E+307,D:D)-13)</f>
        <v>-4.0999999619089067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-4.4800000000037699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-4.7800000756978989</v>
      </c>
      <c r="AH3" s="43">
        <f>INDEX(F:F,MATCH(9.99999999999999E+307,F:F))</f>
        <v>-4.5999996364116669</v>
      </c>
      <c r="AI3" s="43">
        <f>INDEX(F:F,MATCH(9.99999999999999E+307,F:F)-1)</f>
        <v>-9.6000004559755325</v>
      </c>
      <c r="AJ3" s="43">
        <f>INDEX(F:F,MATCH(9.99999999999999E+307,F:F)-2)</f>
        <v>-1.6999999061226845</v>
      </c>
      <c r="AK3" s="43">
        <f>INDEX(F:F,MATCH(9.99999999999999E+307,F:F)-3)</f>
        <v>-0.30000042170286179</v>
      </c>
      <c r="AL3" s="43">
        <f>INDEX(F:F,MATCH(9.99999999999999E+307,F:F)-4)</f>
        <v>-7.6999999582767487</v>
      </c>
      <c r="AM3" s="43">
        <f>INDEX(F:F,MATCH(9.99999999999999E+307,F:F)-5)</f>
        <v>-9.8999999463558197</v>
      </c>
      <c r="AN3" s="43">
        <f>INDEX(F:F,MATCH(9.99999999999999E+307,F:F)-6)</f>
        <v>-0.30000042170286179</v>
      </c>
      <c r="AO3" s="43">
        <f>INDEX(F:F,MATCH(9.99999999999999E+307,F:F)-7)</f>
        <v>-17.500000074505806</v>
      </c>
      <c r="AP3" s="43">
        <f>INDEX(F:F,MATCH(9.99999999999999E+307,F:F)-8)</f>
        <v>-27.099999599158764</v>
      </c>
      <c r="AQ3" s="43">
        <f>INDEX(F:F,MATCH(9.99999999999999E+307,F:F)-9)</f>
        <v>-12.69999984651804</v>
      </c>
      <c r="AR3" s="43">
        <f>INDEX(F:F,MATCH(9.99999999999999E+307,F:F)-10)</f>
        <v>14.600000344216824</v>
      </c>
      <c r="AS3" s="43">
        <f>INDEX(F:F,MATCH(9.99999999999999E+307,F:F)-11)</f>
        <v>-8.999999612569809</v>
      </c>
      <c r="AT3" s="43">
        <f>INDEX(F:F,MATCH(9.99999999999999E+307,F:F)-12)</f>
        <v>-6.5000001341104507</v>
      </c>
      <c r="AU3" s="43">
        <f>INDEX(F:F,MATCH(9.99999999999999E+307,F:F)-13)</f>
        <v>-3.2000001519918442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J4" s="44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-4.4800000000037699</v>
      </c>
      <c r="AH4" s="43">
        <f>INDEX(H:H,MATCH(9.99999999999999E+307,H:H))</f>
        <v>-15.700000000009595</v>
      </c>
      <c r="AI4" s="43">
        <f>INDEX(H:H,MATCH(9.99999999999999E+307,H:H)-1)</f>
        <v>4.5999999999963848</v>
      </c>
      <c r="AJ4" s="43">
        <f>INDEX(H:H,MATCH(9.99999999999999E+307,H:H)-2)</f>
        <v>-0.90000000000145519</v>
      </c>
      <c r="AK4" s="43">
        <f>INDEX(H:H,MATCH(9.99999999999999E+307,H:H)-3)</f>
        <v>-2.7000000000043656</v>
      </c>
      <c r="AL4" s="43">
        <f>INDEX(H:H,MATCH(9.99999999999999E+307,H:H)-4)</f>
        <v>-3.1000000000034333</v>
      </c>
      <c r="AM4" s="43">
        <f>INDEX(H:H,MATCH(9.99999999999999E+307,H:H)-5)</f>
        <v>-13.00000000000523</v>
      </c>
      <c r="AN4" s="43">
        <f>INDEX(H:H,MATCH(9.99999999999999E+307,H:H)-6)</f>
        <v>-2.7000000000043656</v>
      </c>
      <c r="AO4" s="43">
        <f>INDEX(H:H,MATCH(9.99999999999999E+307,H:H)-7)</f>
        <v>-14.300000000005753</v>
      </c>
      <c r="AP4" s="43">
        <f>INDEX(H:H,MATCH(9.99999999999999E+307,H:H)-8)</f>
        <v>-3.8000000000124601</v>
      </c>
      <c r="AQ4" s="43">
        <f>INDEX(H:H,MATCH(9.99999999999999E+307,H:H)-9)</f>
        <v>-11.000000000009891</v>
      </c>
      <c r="AR4" s="43">
        <f>INDEX(H:H,MATCH(9.99999999999999E+307,H:H)-10)</f>
        <v>2.899999999996794</v>
      </c>
      <c r="AS4" s="43">
        <f>INDEX(H:H,MATCH(9.99999999999999E+307,H:H)-11)</f>
        <v>8.0999999999988859</v>
      </c>
      <c r="AT4" s="43">
        <f>INDEX(H:H,MATCH(9.99999999999999E+307,H:H)-12)</f>
        <v>-51.000000000001933</v>
      </c>
      <c r="AU4" s="43">
        <f>INDEX(H:H,MATCH(9.99999999999999E+307,H:H)-13)</f>
        <v>1.7999999999886995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J5" s="44"/>
      <c r="K5" s="36"/>
      <c r="AG5" s="36"/>
      <c r="AH5" s="71">
        <f>INDEX(L:L,MATCH(9.99999999999999E+307,L:L))</f>
        <v>17.357707120321884</v>
      </c>
      <c r="AI5" s="72">
        <f>INDEX(L:L,MATCH(9.99999999999999E+307,L:L)-1)</f>
        <v>26.988145667149169</v>
      </c>
      <c r="AJ5" s="72">
        <f>INDEX(L:L,MATCH(9.99999999999999E+307,L:L)-2)</f>
        <v>4.7106262784812234</v>
      </c>
      <c r="AK5" s="72">
        <f>INDEX(L:L,MATCH(9.99999999999999E+307,L:L)-3)</f>
        <v>2.8319604906689553</v>
      </c>
      <c r="AL5" s="72">
        <f>INDEX(L:L,MATCH(9.99999999999999E+307,L:L)-4)</f>
        <v>23.982285080473517</v>
      </c>
      <c r="AM5" s="72">
        <f>INDEX(L:L,MATCH(9.99999999999999E+307,L:L)-5)</f>
        <v>30.118100834744013</v>
      </c>
      <c r="AN5" s="72">
        <f>INDEX(L:L,MATCH(9.99999999999999E+307,L:L)-6)</f>
        <v>2.8319604906689553</v>
      </c>
      <c r="AO5" s="72">
        <f>INDEX(L:L,MATCH(9.99999999999999E+307,L:L)-7)</f>
        <v>51.521160715053512</v>
      </c>
      <c r="AP5" s="72">
        <f>INDEX(L:L,MATCH(9.99999999999999E+307,L:L)-8)</f>
        <v>99.151096694212626</v>
      </c>
      <c r="AQ5" s="72">
        <f>INDEX(L:L,MATCH(9.99999999999999E+307,L:L)-9)</f>
        <v>38.014470868465992</v>
      </c>
      <c r="AR5" s="72">
        <f>INDEX(L:L,MATCH(9.99999999999999E+307,L:L)-10)</f>
        <v>53.704096777484814</v>
      </c>
      <c r="AS5" s="72">
        <f>INDEX(L:L,MATCH(9.99999999999999E+307,L:L)-11)</f>
        <v>30.139177020766663</v>
      </c>
      <c r="AT5" s="72">
        <f>INDEX(L:L,MATCH(9.99999999999999E+307,L:L)-12)</f>
        <v>54.811039040019438</v>
      </c>
      <c r="AU5" s="73">
        <f>INDEX(L:L,MATCH(9.99999999999999E+307,L:L)-13)</f>
        <v>5.5036352223198968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231.5819467852304</v>
      </c>
      <c r="AI6" s="75">
        <f>INDEX(J:J,MATCH(9.99999999999999E+307,J:J)-1)</f>
        <v>248.83873923245517</v>
      </c>
      <c r="AJ6" s="75">
        <f>INDEX(J:J,MATCH(9.99999999999999E+307,J:J)-2)</f>
        <v>111.57130597453727</v>
      </c>
      <c r="AK6" s="75">
        <f>INDEX(J:J,MATCH(9.99999999999999E+307,J:J)-3)</f>
        <v>249.44392782588019</v>
      </c>
      <c r="AL6" s="75">
        <f>INDEX(J:J,MATCH(9.99999999999999E+307,J:J)-4)</f>
        <v>251.10791376645631</v>
      </c>
      <c r="AM6" s="75">
        <f>INDEX(J:J,MATCH(9.99999999999999E+307,J:J)-5)</f>
        <v>248.62937782012173</v>
      </c>
      <c r="AN6" s="75">
        <f>INDEX(J:J,MATCH(9.99999999999999E+307,J:J)-6)</f>
        <v>249.44392782588019</v>
      </c>
      <c r="AO6" s="75">
        <f>INDEX(J:J,MATCH(9.99999999999999E+307,J:J)-7)</f>
        <v>249.29492368168229</v>
      </c>
      <c r="AP6" s="75">
        <f>INDEX(J:J,MATCH(9.99999999999999E+307,J:J)-8)</f>
        <v>254.12609492683509</v>
      </c>
      <c r="AQ6" s="75">
        <f>INDEX(J:J,MATCH(9.99999999999999E+307,J:J)-9)</f>
        <v>249.57295782500435</v>
      </c>
      <c r="AR6" s="75">
        <f>INDEX(J:J,MATCH(9.99999999999999E+307,J:J)-10)</f>
        <v>74.201365156319582</v>
      </c>
      <c r="AS6" s="75">
        <f>INDEX(J:J,MATCH(9.99999999999999E+307,J:J)-11)</f>
        <v>251.93952877374028</v>
      </c>
      <c r="AT6" s="75">
        <f>INDEX(J:J,MATCH(9.99999999999999E+307,J:J)-12)</f>
        <v>251.11391224158024</v>
      </c>
      <c r="AU6" s="76">
        <f>INDEX(J:J,MATCH(9.99999999999999E+307,J:J)-13)</f>
        <v>232.02839466080979</v>
      </c>
      <c r="AV6" s="8" t="s">
        <v>53</v>
      </c>
    </row>
    <row r="7" spans="1:48" ht="15.9" customHeight="1">
      <c r="B7" s="185" t="s">
        <v>28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7.5870724637094753</v>
      </c>
      <c r="Y7" s="36"/>
      <c r="AF7" s="8" t="s">
        <v>33</v>
      </c>
      <c r="AG7" s="69">
        <f>(SUM(AO2:AU2)-MIN(AO2:AU2)-MAX(AO2:AU2))/(COUNTA(AO2:AU2)-2)</f>
        <v>-26.219999976456165</v>
      </c>
      <c r="AK7" s="8" t="s">
        <v>54</v>
      </c>
      <c r="AN7" s="78">
        <f>(SUM(AH5:AN5)-MIN(AH5:AN5)-MAX(AH5:AN5))/(COUNTA(AH5:AN5)-2)</f>
        <v>15.174144927418951</v>
      </c>
      <c r="AO7" s="8" t="s">
        <v>54</v>
      </c>
      <c r="AR7" s="78">
        <f>(SUM(AO5:AU5)-MIN(AO5:AU5)-MAX(AO5:AU5))/(COUNTA(AO5:AU5)-2)</f>
        <v>45.637988884358073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-156.39810187161365</v>
      </c>
      <c r="Y8" s="36"/>
      <c r="AF8" s="8" t="s">
        <v>34</v>
      </c>
      <c r="AG8" s="69">
        <f>(SUM(AO3:AU3)-MIN(AO3:AU3)-MAX(AO3:AU3))/(COUNTA(AO3:AU3)-2)</f>
        <v>-9.7799999639391899</v>
      </c>
      <c r="AK8" s="8" t="s">
        <v>55</v>
      </c>
      <c r="AN8" s="78">
        <f>(SUM(AH6:AN6)-MIN(AH6:AN6)-MAX(AH6:AN6))/(COUNTA(AH6:AN6)-2)</f>
        <v>245.58758389791359</v>
      </c>
      <c r="AO8" s="8" t="s">
        <v>55</v>
      </c>
      <c r="AR8" s="78">
        <f>(SUM(AO6:AU6)-MIN(AO6:AU6)-MAX(AO6:AU6))/(COUNTA(AO6:AU6)-2)</f>
        <v>246.78994343656342</v>
      </c>
    </row>
    <row r="9" spans="1:48" ht="30" customHeight="1">
      <c r="A9" s="5" t="s">
        <v>4</v>
      </c>
      <c r="B9" s="14">
        <v>45675</v>
      </c>
      <c r="C9" s="35">
        <v>401502.67349999998</v>
      </c>
      <c r="D9" s="6"/>
      <c r="E9" s="35">
        <v>6666044.6924000001</v>
      </c>
      <c r="F9" s="6"/>
      <c r="G9" s="35">
        <v>72.535700000000006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-4.880000000008522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45677</v>
      </c>
      <c r="C10" s="11">
        <v>401502.63709999999</v>
      </c>
      <c r="D10" s="9">
        <f>IF(C10="","",(C10-$C$9)*1000)</f>
        <v>-36.3999999826774</v>
      </c>
      <c r="E10" s="12">
        <v>6666044.6851000004</v>
      </c>
      <c r="F10" s="9">
        <f>IF(E10="","",(E10-$E$9)*1000)</f>
        <v>-7.2999997064471245</v>
      </c>
      <c r="G10" s="12">
        <v>72.539299999999997</v>
      </c>
      <c r="H10" s="9">
        <f>IF(G10="","",(G10-$G$9)*1000)</f>
        <v>3.5999999999916099</v>
      </c>
      <c r="I10" s="47">
        <f t="shared" ref="I10:I48" si="1">IF(MOD(DEGREES(ATAN2(D10, F10)), 360) &gt; 180, MOD(DEGREES(ATAN2(D10, F10)), 360) - 360, MOD(DEGREES(ATAN2(D10, F10)), 360))</f>
        <v>-168.659800783636</v>
      </c>
      <c r="J10" s="40">
        <f>MOD(DEGREES(ATAN2(F10, D10)) + 360, 360)</f>
        <v>258.659800783636</v>
      </c>
      <c r="K10" s="47">
        <f t="shared" ref="K10:K38" si="2">SQRT(POWER(C10 - $C$9,2) + POWER(E10 - $E$9,2)) *1000</f>
        <v>37.124789486986231</v>
      </c>
      <c r="L10" s="40">
        <f t="shared" ref="L10:L41" si="3">SQRT((D10^2) + (F10^2) + (H10^2))</f>
        <v>37.298927524165926</v>
      </c>
      <c r="M10" s="12">
        <f t="shared" ref="M10:M41" si="4">(D10-$D$9)/(B10-$B$9)</f>
        <v>-18.1999999913387</v>
      </c>
      <c r="N10" s="12">
        <f t="shared" ref="N10:N41" si="5">(F10-$F$9)/(B10-$B$9)</f>
        <v>-3.6499998532235622</v>
      </c>
      <c r="O10" s="12">
        <f t="shared" ref="O10:O41" si="6">(H10-$H$9)/(B10-$B$9)</f>
        <v>1.799999999995805</v>
      </c>
      <c r="P10" s="81">
        <f t="shared" ref="P10:P41" si="7">(L10-$L$9)/(B10-$B$9)</f>
        <v>18.649463762082963</v>
      </c>
      <c r="Q10" s="12">
        <f t="shared" ref="Q10:Q41" si="8">(M10-0)/(B10-$B$9)</f>
        <v>-9.09999999566935</v>
      </c>
      <c r="R10" s="12">
        <f t="shared" ref="R10:R41" si="9">(N10-0)/(B10-$B$9)</f>
        <v>-1.8249999266117811</v>
      </c>
      <c r="S10" s="12">
        <f t="shared" ref="S10:S41" si="10">(O10-0)/(B10-$B$9)</f>
        <v>0.89999999999790248</v>
      </c>
      <c r="T10" s="12">
        <f t="shared" ref="T10:T41" si="11">(P10-0)/(B10-$B$9)</f>
        <v>9.3247318810414814</v>
      </c>
    </row>
    <row r="11" spans="1:48" ht="15.9" customHeight="1">
      <c r="B11" s="18">
        <v>45678</v>
      </c>
      <c r="C11" s="11">
        <v>401502.63559999998</v>
      </c>
      <c r="D11" s="9">
        <f t="shared" ref="D11:D31" si="12">IF(C11="","",(C11-$C$9)*1000)</f>
        <v>-37.899999995715916</v>
      </c>
      <c r="E11" s="12">
        <v>6666044.6840000004</v>
      </c>
      <c r="F11" s="9">
        <f t="shared" ref="F11:F30" si="13">IF(E11="","",(E11-$E$9)*1000)</f>
        <v>-8.39999970048666</v>
      </c>
      <c r="G11" s="12">
        <v>72.533799999999999</v>
      </c>
      <c r="H11" s="9">
        <f t="shared" ref="H11:H31" si="14">IF(G11="","",(G11-$G$9)*1000)</f>
        <v>-1.90000000000623</v>
      </c>
      <c r="I11" s="47">
        <f t="shared" si="1"/>
        <v>-167.50321047661802</v>
      </c>
      <c r="J11" s="40">
        <f t="shared" ref="J11:J38" si="15">MOD(DEGREES(ATAN2(F11, D11)) + 360, 360)</f>
        <v>257.50321047661805</v>
      </c>
      <c r="K11" s="47">
        <f t="shared" si="2"/>
        <v>38.819711418858361</v>
      </c>
      <c r="L11" s="40">
        <f t="shared" si="3"/>
        <v>38.8661806027228</v>
      </c>
      <c r="M11" s="12">
        <f t="shared" si="4"/>
        <v>-12.633333331905305</v>
      </c>
      <c r="N11" s="12">
        <f t="shared" si="5"/>
        <v>-2.79999990016222</v>
      </c>
      <c r="O11" s="12">
        <f t="shared" si="6"/>
        <v>-0.63333333333540998</v>
      </c>
      <c r="P11" s="81">
        <f t="shared" si="7"/>
        <v>12.955393534240933</v>
      </c>
      <c r="Q11" s="12">
        <f t="shared" si="8"/>
        <v>-4.2111111106351018</v>
      </c>
      <c r="R11" s="12">
        <f t="shared" si="9"/>
        <v>-0.93333330005407333</v>
      </c>
      <c r="S11" s="12">
        <f t="shared" si="10"/>
        <v>-0.21111111111180333</v>
      </c>
      <c r="T11" s="12">
        <f t="shared" si="11"/>
        <v>4.3184645114136444</v>
      </c>
    </row>
    <row r="12" spans="1:48" ht="15.9" customHeight="1">
      <c r="B12" s="18">
        <v>45679</v>
      </c>
      <c r="C12" s="11">
        <v>401502.67729999998</v>
      </c>
      <c r="D12" s="9">
        <f t="shared" si="12"/>
        <v>3.8000000058673322</v>
      </c>
      <c r="E12" s="11">
        <v>6666044.6950000003</v>
      </c>
      <c r="F12" s="9">
        <f t="shared" si="13"/>
        <v>2.6000002399086952</v>
      </c>
      <c r="G12" s="12">
        <v>72.538899999999998</v>
      </c>
      <c r="H12" s="9">
        <f t="shared" si="14"/>
        <v>3.1999999999925421</v>
      </c>
      <c r="I12" s="47">
        <f t="shared" si="1"/>
        <v>34.380347146477853</v>
      </c>
      <c r="J12" s="40">
        <f t="shared" si="15"/>
        <v>55.619652853522155</v>
      </c>
      <c r="K12" s="47">
        <f t="shared" si="2"/>
        <v>4.6043459136034723</v>
      </c>
      <c r="L12" s="40">
        <f t="shared" si="3"/>
        <v>5.6071384227669352</v>
      </c>
      <c r="M12" s="12">
        <f t="shared" si="4"/>
        <v>0.95000000146683306</v>
      </c>
      <c r="N12" s="12">
        <f t="shared" si="5"/>
        <v>0.65000005997717381</v>
      </c>
      <c r="O12" s="12">
        <f t="shared" si="6"/>
        <v>0.79999999999813554</v>
      </c>
      <c r="P12" s="81">
        <f t="shared" si="7"/>
        <v>1.4017846056917338</v>
      </c>
      <c r="Q12" s="12">
        <f t="shared" si="8"/>
        <v>0.23750000036670826</v>
      </c>
      <c r="R12" s="12">
        <f t="shared" si="9"/>
        <v>0.16250001499429345</v>
      </c>
      <c r="S12" s="12">
        <f t="shared" si="10"/>
        <v>0.19999999999953388</v>
      </c>
      <c r="T12" s="12">
        <f t="shared" si="11"/>
        <v>0.35044615142293345</v>
      </c>
    </row>
    <row r="13" spans="1:48" ht="15.9" customHeight="1">
      <c r="B13" s="18">
        <v>45680</v>
      </c>
      <c r="C13" s="11">
        <v>401502.66350000002</v>
      </c>
      <c r="D13" s="9">
        <f t="shared" si="12"/>
        <v>-9.9999999511055648</v>
      </c>
      <c r="E13" s="11">
        <v>6666044.6890000002</v>
      </c>
      <c r="F13" s="9">
        <f t="shared" si="13"/>
        <v>-3.399999812245369</v>
      </c>
      <c r="G13" s="12">
        <v>72.523399999999995</v>
      </c>
      <c r="H13" s="9">
        <f t="shared" si="14"/>
        <v>-12.300000000010414</v>
      </c>
      <c r="I13" s="47">
        <f t="shared" si="1"/>
        <v>-161.22196765645879</v>
      </c>
      <c r="J13" s="40">
        <f t="shared" si="15"/>
        <v>251.22196765645879</v>
      </c>
      <c r="K13" s="47">
        <f t="shared" si="2"/>
        <v>10.562196634478068</v>
      </c>
      <c r="L13" s="40">
        <f t="shared" si="3"/>
        <v>16.212649312978925</v>
      </c>
      <c r="M13" s="12">
        <f t="shared" si="4"/>
        <v>-1.999999990221113</v>
      </c>
      <c r="N13" s="12">
        <f t="shared" si="5"/>
        <v>-0.67999996244907379</v>
      </c>
      <c r="O13" s="12">
        <f t="shared" si="6"/>
        <v>-2.4600000000020827</v>
      </c>
      <c r="P13" s="81">
        <f t="shared" si="7"/>
        <v>3.2425298625957852</v>
      </c>
      <c r="Q13" s="12">
        <f t="shared" si="8"/>
        <v>-0.39999999804422259</v>
      </c>
      <c r="R13" s="12">
        <f t="shared" si="9"/>
        <v>-0.13599999248981476</v>
      </c>
      <c r="S13" s="12">
        <f t="shared" si="10"/>
        <v>-0.49200000000041655</v>
      </c>
      <c r="T13" s="12">
        <f t="shared" si="11"/>
        <v>0.64850597251915709</v>
      </c>
    </row>
    <row r="14" spans="1:48" ht="15.9" customHeight="1">
      <c r="B14" s="18">
        <v>45681</v>
      </c>
      <c r="C14" s="11">
        <v>401502.65279999998</v>
      </c>
      <c r="D14" s="9">
        <f t="shared" si="12"/>
        <v>-20.699999993667006</v>
      </c>
      <c r="E14" s="11">
        <v>6666044.6890000002</v>
      </c>
      <c r="F14" s="9">
        <f t="shared" si="13"/>
        <v>-3.399999812245369</v>
      </c>
      <c r="G14" s="12">
        <v>72.534599999999998</v>
      </c>
      <c r="H14" s="9">
        <f t="shared" si="14"/>
        <v>-1.1000000000080945</v>
      </c>
      <c r="I14" s="47">
        <f t="shared" si="1"/>
        <v>-170.67238599256507</v>
      </c>
      <c r="J14" s="40">
        <f t="shared" si="15"/>
        <v>260.67238599256507</v>
      </c>
      <c r="K14" s="47">
        <f t="shared" si="2"/>
        <v>20.977368721102334</v>
      </c>
      <c r="L14" s="40">
        <f t="shared" si="3"/>
        <v>21.006189527401215</v>
      </c>
      <c r="M14" s="12">
        <f t="shared" si="4"/>
        <v>-3.4499999989445009</v>
      </c>
      <c r="N14" s="12">
        <f t="shared" si="5"/>
        <v>-0.56666663537422812</v>
      </c>
      <c r="O14" s="12">
        <f t="shared" si="6"/>
        <v>-0.18333333333468241</v>
      </c>
      <c r="P14" s="81">
        <f t="shared" si="7"/>
        <v>3.5010315879002025</v>
      </c>
      <c r="Q14" s="12">
        <f t="shared" si="8"/>
        <v>-0.57499999982408345</v>
      </c>
      <c r="R14" s="12">
        <f t="shared" si="9"/>
        <v>-9.4444439229038016E-2</v>
      </c>
      <c r="S14" s="12">
        <f t="shared" si="10"/>
        <v>-3.0555555555780402E-2</v>
      </c>
      <c r="T14" s="12">
        <f t="shared" si="11"/>
        <v>0.58350526465003372</v>
      </c>
    </row>
    <row r="15" spans="1:48" ht="15.9" customHeight="1">
      <c r="B15" s="18">
        <v>45684</v>
      </c>
      <c r="C15" s="11">
        <v>401502.63079999998</v>
      </c>
      <c r="D15" s="9">
        <f t="shared" si="12"/>
        <v>-42.699999990873039</v>
      </c>
      <c r="E15" s="11">
        <v>6666044.6796000004</v>
      </c>
      <c r="F15" s="9">
        <f t="shared" si="13"/>
        <v>-12.799999676644802</v>
      </c>
      <c r="G15" s="12">
        <v>72.509200000000007</v>
      </c>
      <c r="H15" s="9">
        <f t="shared" si="14"/>
        <v>-26.499999999998636</v>
      </c>
      <c r="I15" s="47">
        <f t="shared" si="1"/>
        <v>-163.31306724339416</v>
      </c>
      <c r="J15" s="40">
        <f t="shared" si="15"/>
        <v>253.31306724339413</v>
      </c>
      <c r="K15" s="47">
        <f t="shared" si="2"/>
        <v>44.577236241636434</v>
      </c>
      <c r="L15" s="40">
        <f t="shared" si="3"/>
        <v>51.859232456165337</v>
      </c>
      <c r="M15" s="12">
        <f t="shared" si="4"/>
        <v>-4.7444444434303374</v>
      </c>
      <c r="N15" s="12">
        <f t="shared" si="5"/>
        <v>-1.4222221862938669</v>
      </c>
      <c r="O15" s="12">
        <f t="shared" si="6"/>
        <v>-2.9444444444442928</v>
      </c>
      <c r="P15" s="81">
        <f t="shared" si="7"/>
        <v>5.7621369395739261</v>
      </c>
      <c r="Q15" s="12">
        <f t="shared" si="8"/>
        <v>-0.52716049371448193</v>
      </c>
      <c r="R15" s="12">
        <f t="shared" si="9"/>
        <v>-0.15802468736598521</v>
      </c>
      <c r="S15" s="12">
        <f t="shared" si="10"/>
        <v>-0.32716049382714363</v>
      </c>
      <c r="T15" s="12">
        <f t="shared" si="11"/>
        <v>0.64023743773043629</v>
      </c>
    </row>
    <row r="16" spans="1:48" ht="15.9" customHeight="1">
      <c r="B16" s="18">
        <v>45686</v>
      </c>
      <c r="C16" s="11">
        <v>401502.65980000002</v>
      </c>
      <c r="D16" s="9">
        <f t="shared" si="12"/>
        <v>-13.699999952223152</v>
      </c>
      <c r="E16" s="11">
        <v>6666044.7278000005</v>
      </c>
      <c r="F16" s="9">
        <f t="shared" si="13"/>
        <v>35.400000400841236</v>
      </c>
      <c r="G16" s="12">
        <v>72.530799999999999</v>
      </c>
      <c r="H16" s="9">
        <f t="shared" si="14"/>
        <v>-4.9000000000063437</v>
      </c>
      <c r="I16" s="47">
        <f t="shared" si="1"/>
        <v>111.15671873397569</v>
      </c>
      <c r="J16" s="40">
        <f t="shared" si="15"/>
        <v>338.84328126602429</v>
      </c>
      <c r="K16" s="47">
        <f t="shared" si="2"/>
        <v>37.958530359729075</v>
      </c>
      <c r="L16" s="40">
        <f t="shared" si="3"/>
        <v>38.273489873155491</v>
      </c>
      <c r="M16" s="12">
        <f t="shared" si="4"/>
        <v>-1.2454545411111957</v>
      </c>
      <c r="N16" s="12">
        <f t="shared" si="5"/>
        <v>3.2181818546219305</v>
      </c>
      <c r="O16" s="12">
        <f t="shared" si="6"/>
        <v>-0.44545454545512214</v>
      </c>
      <c r="P16" s="81">
        <f t="shared" si="7"/>
        <v>3.4794081702868627</v>
      </c>
      <c r="Q16" s="12">
        <f t="shared" si="8"/>
        <v>-0.11322314010101779</v>
      </c>
      <c r="R16" s="12">
        <f t="shared" si="9"/>
        <v>0.29256198678381184</v>
      </c>
      <c r="S16" s="12">
        <f t="shared" si="10"/>
        <v>-4.049586776864747E-2</v>
      </c>
      <c r="T16" s="12">
        <f t="shared" si="11"/>
        <v>0.31630983366244209</v>
      </c>
    </row>
    <row r="17" spans="2:20" ht="15.9" customHeight="1">
      <c r="B17" s="18">
        <v>45687</v>
      </c>
      <c r="C17" s="11">
        <v>401502.6507</v>
      </c>
      <c r="D17" s="9">
        <f t="shared" si="12"/>
        <v>-22.799999976996332</v>
      </c>
      <c r="E17" s="11">
        <v>6666044.6886999998</v>
      </c>
      <c r="F17" s="9">
        <f t="shared" si="13"/>
        <v>-3.7000002339482307</v>
      </c>
      <c r="G17" s="12">
        <v>72.532700000000006</v>
      </c>
      <c r="H17" s="9">
        <f t="shared" si="14"/>
        <v>-3.0000000000001137</v>
      </c>
      <c r="I17" s="47">
        <f t="shared" si="1"/>
        <v>-170.78235520810068</v>
      </c>
      <c r="J17" s="40">
        <f t="shared" si="15"/>
        <v>260.78235520810068</v>
      </c>
      <c r="K17" s="47">
        <f t="shared" si="2"/>
        <v>23.098268348130553</v>
      </c>
      <c r="L17" s="40">
        <f t="shared" si="3"/>
        <v>23.292273411632674</v>
      </c>
      <c r="M17" s="12">
        <f t="shared" si="4"/>
        <v>-1.8999999980830278</v>
      </c>
      <c r="N17" s="12">
        <f t="shared" si="5"/>
        <v>-0.30833335282901925</v>
      </c>
      <c r="O17" s="12">
        <f t="shared" si="6"/>
        <v>-0.25000000000000949</v>
      </c>
      <c r="P17" s="81">
        <f t="shared" si="7"/>
        <v>1.9410227843027228</v>
      </c>
      <c r="Q17" s="12">
        <f t="shared" si="8"/>
        <v>-0.15833333317358564</v>
      </c>
      <c r="R17" s="12">
        <f t="shared" si="9"/>
        <v>-2.5694446069084938E-2</v>
      </c>
      <c r="S17" s="12">
        <f t="shared" si="10"/>
        <v>-2.0833333333334123E-2</v>
      </c>
      <c r="T17" s="12">
        <f t="shared" si="11"/>
        <v>0.16175189869189358</v>
      </c>
    </row>
    <row r="18" spans="2:20" ht="15.9" customHeight="1">
      <c r="B18" s="18">
        <v>45688</v>
      </c>
      <c r="C18" s="11">
        <v>401502.66090000002</v>
      </c>
      <c r="D18" s="9">
        <f t="shared" si="12"/>
        <v>-12.599999958183616</v>
      </c>
      <c r="E18" s="12">
        <v>6666044.6919999998</v>
      </c>
      <c r="F18" s="9">
        <f t="shared" si="13"/>
        <v>-0.40000025182962418</v>
      </c>
      <c r="G18" s="12">
        <v>72.533299999999997</v>
      </c>
      <c r="H18" s="9">
        <f t="shared" si="14"/>
        <v>-2.4000000000086175</v>
      </c>
      <c r="I18" s="47">
        <f t="shared" si="1"/>
        <v>-178.18169588552976</v>
      </c>
      <c r="J18" s="40">
        <f t="shared" si="15"/>
        <v>268.18169588552979</v>
      </c>
      <c r="K18" s="47">
        <f t="shared" si="2"/>
        <v>12.60634757365078</v>
      </c>
      <c r="L18" s="40">
        <f t="shared" si="3"/>
        <v>12.832770517223951</v>
      </c>
      <c r="M18" s="12">
        <f t="shared" si="4"/>
        <v>-0.96923076601412439</v>
      </c>
      <c r="N18" s="12">
        <f t="shared" si="5"/>
        <v>-3.076925014074032E-2</v>
      </c>
      <c r="O18" s="12">
        <f t="shared" si="6"/>
        <v>-0.18461538461604748</v>
      </c>
      <c r="P18" s="81">
        <f t="shared" si="7"/>
        <v>0.98713619363261162</v>
      </c>
      <c r="Q18" s="12">
        <f t="shared" si="8"/>
        <v>-7.4556212770317265E-2</v>
      </c>
      <c r="R18" s="12">
        <f t="shared" si="9"/>
        <v>-2.3668653954415633E-3</v>
      </c>
      <c r="S18" s="12">
        <f t="shared" si="10"/>
        <v>-1.4201183432003653E-2</v>
      </c>
      <c r="T18" s="12">
        <f t="shared" si="11"/>
        <v>7.5933553356354738E-2</v>
      </c>
    </row>
    <row r="19" spans="2:20" ht="15.9" customHeight="1">
      <c r="B19" s="18">
        <v>45691</v>
      </c>
      <c r="C19" s="11">
        <v>401502.62030000001</v>
      </c>
      <c r="D19" s="9">
        <f t="shared" si="12"/>
        <v>-53.199999965727329</v>
      </c>
      <c r="E19" s="11">
        <v>6666044.6770000001</v>
      </c>
      <c r="F19" s="9">
        <f t="shared" si="13"/>
        <v>-15.399999916553497</v>
      </c>
      <c r="G19" s="12">
        <v>72.5304</v>
      </c>
      <c r="H19" s="9">
        <f t="shared" si="14"/>
        <v>-5.3000000000054115</v>
      </c>
      <c r="I19" s="47">
        <f t="shared" si="1"/>
        <v>-163.85566129278021</v>
      </c>
      <c r="J19" s="40">
        <f t="shared" si="15"/>
        <v>253.85566129278021</v>
      </c>
      <c r="K19" s="47">
        <f t="shared" si="2"/>
        <v>55.384113189462873</v>
      </c>
      <c r="L19" s="40">
        <f t="shared" si="3"/>
        <v>55.637127835495725</v>
      </c>
      <c r="M19" s="12">
        <f t="shared" si="4"/>
        <v>-3.3249999978579581</v>
      </c>
      <c r="N19" s="12">
        <f t="shared" si="5"/>
        <v>-0.96249999478459358</v>
      </c>
      <c r="O19" s="12">
        <f t="shared" si="6"/>
        <v>-0.33125000000033822</v>
      </c>
      <c r="P19" s="81">
        <f t="shared" si="7"/>
        <v>3.4773204897184828</v>
      </c>
      <c r="Q19" s="12">
        <f t="shared" si="8"/>
        <v>-0.20781249986612238</v>
      </c>
      <c r="R19" s="12">
        <f t="shared" si="9"/>
        <v>-6.0156249674037099E-2</v>
      </c>
      <c r="S19" s="12">
        <f t="shared" si="10"/>
        <v>-2.0703125000021139E-2</v>
      </c>
      <c r="T19" s="12">
        <f t="shared" si="11"/>
        <v>0.21733253060740518</v>
      </c>
    </row>
    <row r="20" spans="2:20" ht="15.9" customHeight="1">
      <c r="B20" s="18">
        <v>45692</v>
      </c>
      <c r="C20" s="11">
        <v>401502.61930000002</v>
      </c>
      <c r="D20" s="9">
        <f t="shared" si="12"/>
        <v>-54.19999995501712</v>
      </c>
      <c r="E20" s="11">
        <v>6666044.6770000001</v>
      </c>
      <c r="F20" s="9">
        <f t="shared" si="13"/>
        <v>-15.399999916553497</v>
      </c>
      <c r="G20" s="12">
        <v>72.524100000000004</v>
      </c>
      <c r="H20" s="9">
        <f t="shared" si="14"/>
        <v>-11.600000000001387</v>
      </c>
      <c r="I20" s="47">
        <f t="shared" si="1"/>
        <v>-164.13841070937619</v>
      </c>
      <c r="J20" s="40">
        <f t="shared" si="15"/>
        <v>254.13841070937616</v>
      </c>
      <c r="K20" s="47">
        <f t="shared" si="2"/>
        <v>56.345363540877997</v>
      </c>
      <c r="L20" s="40">
        <f t="shared" si="3"/>
        <v>57.527037056967707</v>
      </c>
      <c r="M20" s="12">
        <f t="shared" si="4"/>
        <v>-3.1882352914715955</v>
      </c>
      <c r="N20" s="12">
        <f t="shared" si="5"/>
        <v>-0.90588234803255863</v>
      </c>
      <c r="O20" s="12">
        <f t="shared" si="6"/>
        <v>-0.68235294117655221</v>
      </c>
      <c r="P20" s="81">
        <f t="shared" si="7"/>
        <v>3.3839433562922179</v>
      </c>
      <c r="Q20" s="12">
        <f t="shared" si="8"/>
        <v>-0.18754325243950562</v>
      </c>
      <c r="R20" s="12">
        <f t="shared" si="9"/>
        <v>-5.3287196943091683E-2</v>
      </c>
      <c r="S20" s="12">
        <f t="shared" si="10"/>
        <v>-4.0138408304503069E-2</v>
      </c>
      <c r="T20" s="12">
        <f t="shared" si="11"/>
        <v>0.19905549154660104</v>
      </c>
    </row>
    <row r="21" spans="2:20" ht="15.9" customHeight="1">
      <c r="B21" s="18">
        <v>45693</v>
      </c>
      <c r="C21" s="11">
        <v>401502.64679999999</v>
      </c>
      <c r="D21" s="9">
        <f t="shared" si="12"/>
        <v>-26.69999998761341</v>
      </c>
      <c r="E21" s="12">
        <v>6666044.6859999998</v>
      </c>
      <c r="F21" s="9">
        <f t="shared" si="13"/>
        <v>-6.4000003039836884</v>
      </c>
      <c r="G21" s="12">
        <v>72.551500000000004</v>
      </c>
      <c r="H21" s="9">
        <f t="shared" si="14"/>
        <v>15.799999999998704</v>
      </c>
      <c r="I21" s="47">
        <f t="shared" si="1"/>
        <v>-166.52049949422712</v>
      </c>
      <c r="J21" s="40">
        <f t="shared" si="15"/>
        <v>256.52049949422712</v>
      </c>
      <c r="K21" s="47">
        <f t="shared" si="2"/>
        <v>27.456329019545699</v>
      </c>
      <c r="L21" s="40">
        <f t="shared" si="3"/>
        <v>31.677910335587264</v>
      </c>
      <c r="M21" s="12">
        <f t="shared" si="4"/>
        <v>-1.4833333326451894</v>
      </c>
      <c r="N21" s="12">
        <f t="shared" si="5"/>
        <v>-0.35555557244353825</v>
      </c>
      <c r="O21" s="12">
        <f t="shared" si="6"/>
        <v>0.87777777777770583</v>
      </c>
      <c r="P21" s="81">
        <f t="shared" si="7"/>
        <v>1.7598839075326258</v>
      </c>
      <c r="Q21" s="12">
        <f t="shared" si="8"/>
        <v>-8.2407407369177191E-2</v>
      </c>
      <c r="R21" s="12">
        <f t="shared" si="9"/>
        <v>-1.9753087357974347E-2</v>
      </c>
      <c r="S21" s="12">
        <f t="shared" si="10"/>
        <v>4.8765432098761434E-2</v>
      </c>
      <c r="T21" s="12">
        <f t="shared" si="11"/>
        <v>9.7771328196256987E-2</v>
      </c>
    </row>
    <row r="22" spans="2:20" ht="15.9" customHeight="1">
      <c r="B22" s="18">
        <v>45694</v>
      </c>
      <c r="C22" s="12">
        <v>401502.65620000003</v>
      </c>
      <c r="D22" s="9">
        <f t="shared" si="12"/>
        <v>-17.299999948590994</v>
      </c>
      <c r="E22" s="11">
        <v>6666044.6900000004</v>
      </c>
      <c r="F22" s="9">
        <f t="shared" si="13"/>
        <v>-2.3999996483325958</v>
      </c>
      <c r="G22" s="12">
        <v>72.534099999999995</v>
      </c>
      <c r="H22" s="9">
        <f t="shared" si="14"/>
        <v>-1.6000000000104819</v>
      </c>
      <c r="I22" s="47">
        <f t="shared" si="1"/>
        <v>-172.10186421666185</v>
      </c>
      <c r="J22" s="40">
        <f t="shared" si="15"/>
        <v>262.10186421666185</v>
      </c>
      <c r="K22" s="47">
        <f t="shared" si="2"/>
        <v>17.465680534500937</v>
      </c>
      <c r="L22" s="40">
        <f t="shared" si="3"/>
        <v>17.538814000190506</v>
      </c>
      <c r="M22" s="12">
        <f t="shared" si="4"/>
        <v>-0.91052631308373655</v>
      </c>
      <c r="N22" s="12">
        <f t="shared" si="5"/>
        <v>-0.12631577096487345</v>
      </c>
      <c r="O22" s="12">
        <f t="shared" si="6"/>
        <v>-8.4210526316341155E-2</v>
      </c>
      <c r="P22" s="81">
        <f t="shared" si="7"/>
        <v>0.92309547369423717</v>
      </c>
      <c r="Q22" s="12">
        <f t="shared" si="8"/>
        <v>-4.7922437530722978E-2</v>
      </c>
      <c r="R22" s="12">
        <f t="shared" si="9"/>
        <v>-6.648198471835445E-3</v>
      </c>
      <c r="S22" s="12">
        <f t="shared" si="10"/>
        <v>-4.4321329640179558E-3</v>
      </c>
      <c r="T22" s="12">
        <f t="shared" si="11"/>
        <v>4.8583972299696694E-2</v>
      </c>
    </row>
    <row r="23" spans="2:20" ht="15.9" customHeight="1">
      <c r="B23" s="18">
        <v>45695</v>
      </c>
      <c r="C23" s="11">
        <v>401502.64809999999</v>
      </c>
      <c r="D23" s="9">
        <f t="shared" si="12"/>
        <v>-25.399999984074384</v>
      </c>
      <c r="E23" s="11">
        <v>6666044.6869999999</v>
      </c>
      <c r="F23" s="9">
        <f t="shared" si="13"/>
        <v>-5.4000001400709152</v>
      </c>
      <c r="G23" s="12">
        <v>72.527600000000007</v>
      </c>
      <c r="H23" s="9">
        <f t="shared" si="14"/>
        <v>-8.0999999999988859</v>
      </c>
      <c r="I23" s="47">
        <f t="shared" si="1"/>
        <v>-167.9977047916091</v>
      </c>
      <c r="J23" s="40">
        <f t="shared" si="15"/>
        <v>257.99770479160907</v>
      </c>
      <c r="K23" s="47">
        <f t="shared" si="2"/>
        <v>25.96767222343475</v>
      </c>
      <c r="L23" s="40">
        <f t="shared" si="3"/>
        <v>27.201654374389189</v>
      </c>
      <c r="M23" s="12">
        <f t="shared" si="4"/>
        <v>-1.2699999992037192</v>
      </c>
      <c r="N23" s="12">
        <f t="shared" si="5"/>
        <v>-0.27000000700354576</v>
      </c>
      <c r="O23" s="12">
        <f t="shared" si="6"/>
        <v>-0.40499999999994429</v>
      </c>
      <c r="P23" s="81">
        <f t="shared" si="7"/>
        <v>1.3600827187194595</v>
      </c>
      <c r="Q23" s="12">
        <f t="shared" si="8"/>
        <v>-6.349999996018596E-2</v>
      </c>
      <c r="R23" s="12">
        <f t="shared" si="9"/>
        <v>-1.3500000350177288E-2</v>
      </c>
      <c r="S23" s="12">
        <f t="shared" si="10"/>
        <v>-2.0249999999997215E-2</v>
      </c>
      <c r="T23" s="12">
        <f t="shared" si="11"/>
        <v>6.8004135935972973E-2</v>
      </c>
    </row>
    <row r="24" spans="2:20" ht="15.9" customHeight="1">
      <c r="B24" s="18">
        <v>45696</v>
      </c>
      <c r="C24" s="11">
        <v>401502.62030000001</v>
      </c>
      <c r="D24" s="9">
        <f t="shared" si="12"/>
        <v>-53.199999965727329</v>
      </c>
      <c r="E24" s="11">
        <v>6666044.6770000001</v>
      </c>
      <c r="F24" s="9">
        <f t="shared" si="13"/>
        <v>-15.399999916553497</v>
      </c>
      <c r="G24" s="12">
        <v>72.515299999999996</v>
      </c>
      <c r="H24" s="9">
        <f t="shared" si="14"/>
        <v>-20.4000000000093</v>
      </c>
      <c r="I24" s="47">
        <f t="shared" si="1"/>
        <v>-163.85566129278021</v>
      </c>
      <c r="J24" s="40">
        <f t="shared" si="15"/>
        <v>253.85566129278021</v>
      </c>
      <c r="K24" s="47">
        <f t="shared" si="2"/>
        <v>55.384113189462873</v>
      </c>
      <c r="L24" s="40">
        <f t="shared" si="3"/>
        <v>59.021690875335111</v>
      </c>
      <c r="M24" s="12">
        <f t="shared" si="4"/>
        <v>-2.5333333317013014</v>
      </c>
      <c r="N24" s="12">
        <f t="shared" si="5"/>
        <v>-0.73333332935969031</v>
      </c>
      <c r="O24" s="12">
        <f t="shared" si="6"/>
        <v>-0.97142857142901429</v>
      </c>
      <c r="P24" s="81">
        <f t="shared" si="7"/>
        <v>2.8105567083492908</v>
      </c>
      <c r="Q24" s="12">
        <f t="shared" si="8"/>
        <v>-0.12063492055720483</v>
      </c>
      <c r="R24" s="12">
        <f t="shared" si="9"/>
        <v>-3.4920634731413824E-2</v>
      </c>
      <c r="S24" s="12">
        <f t="shared" si="10"/>
        <v>-4.6258503401381636E-2</v>
      </c>
      <c r="T24" s="12">
        <f t="shared" si="11"/>
        <v>0.13383603373091862</v>
      </c>
    </row>
    <row r="25" spans="2:20" ht="15.9" customHeight="1">
      <c r="B25" s="18">
        <v>45698</v>
      </c>
      <c r="C25" s="11">
        <v>401502.59539999999</v>
      </c>
      <c r="D25" s="9">
        <f t="shared" si="12"/>
        <v>-78.099999984260648</v>
      </c>
      <c r="E25" s="11">
        <v>6666044.6730000004</v>
      </c>
      <c r="F25" s="9">
        <f t="shared" si="13"/>
        <v>-19.399999640882015</v>
      </c>
      <c r="G25" s="12">
        <v>72.543899999999994</v>
      </c>
      <c r="H25" s="9">
        <f t="shared" si="14"/>
        <v>8.1999999999879947</v>
      </c>
      <c r="I25" s="47">
        <f t="shared" si="1"/>
        <v>-166.05009754928224</v>
      </c>
      <c r="J25" s="40">
        <f t="shared" si="15"/>
        <v>256.05009754928221</v>
      </c>
      <c r="K25" s="47">
        <f t="shared" si="2"/>
        <v>80.473411656321218</v>
      </c>
      <c r="L25" s="40">
        <f t="shared" si="3"/>
        <v>80.890110542683402</v>
      </c>
      <c r="M25" s="12">
        <f t="shared" si="4"/>
        <v>-3.3956521732287239</v>
      </c>
      <c r="N25" s="12">
        <f t="shared" si="5"/>
        <v>-0.84347824525573978</v>
      </c>
      <c r="O25" s="12">
        <f t="shared" si="6"/>
        <v>0.35652173912991281</v>
      </c>
      <c r="P25" s="81">
        <f t="shared" si="7"/>
        <v>3.5169613279427567</v>
      </c>
      <c r="Q25" s="12">
        <f t="shared" si="8"/>
        <v>-0.14763705100994451</v>
      </c>
      <c r="R25" s="12">
        <f t="shared" si="9"/>
        <v>-3.6672967185032164E-2</v>
      </c>
      <c r="S25" s="12">
        <f t="shared" si="10"/>
        <v>1.5500945179561427E-2</v>
      </c>
      <c r="T25" s="12">
        <f t="shared" si="11"/>
        <v>0.15291136208446768</v>
      </c>
    </row>
    <row r="26" spans="2:20" ht="15.9" customHeight="1">
      <c r="B26" s="18">
        <v>45699</v>
      </c>
      <c r="C26" s="11">
        <v>401502.65919999999</v>
      </c>
      <c r="D26" s="9">
        <f t="shared" si="12"/>
        <v>-14.299999980721623</v>
      </c>
      <c r="E26" s="11">
        <v>6666044.6859999998</v>
      </c>
      <c r="F26" s="9">
        <f t="shared" si="13"/>
        <v>-6.4000003039836884</v>
      </c>
      <c r="G26" s="12">
        <v>72.5291</v>
      </c>
      <c r="H26" s="9">
        <f t="shared" si="14"/>
        <v>-6.6000000000059345</v>
      </c>
      <c r="I26" s="47">
        <f t="shared" si="1"/>
        <v>-155.88897945392864</v>
      </c>
      <c r="J26" s="40">
        <f t="shared" si="15"/>
        <v>245.88897945392864</v>
      </c>
      <c r="K26" s="47">
        <f t="shared" si="2"/>
        <v>15.666844077210627</v>
      </c>
      <c r="L26" s="40">
        <f t="shared" si="3"/>
        <v>17.000294213327841</v>
      </c>
      <c r="M26" s="12">
        <f t="shared" si="4"/>
        <v>-0.59583333253006765</v>
      </c>
      <c r="N26" s="12">
        <f t="shared" si="5"/>
        <v>-0.2666666793326537</v>
      </c>
      <c r="O26" s="12">
        <f t="shared" si="6"/>
        <v>-0.27500000000024727</v>
      </c>
      <c r="P26" s="81">
        <f t="shared" si="7"/>
        <v>0.70834559222199334</v>
      </c>
      <c r="Q26" s="12">
        <f t="shared" si="8"/>
        <v>-2.4826388855419487E-2</v>
      </c>
      <c r="R26" s="12">
        <f t="shared" si="9"/>
        <v>-1.111111163886057E-2</v>
      </c>
      <c r="S26" s="12">
        <f t="shared" si="10"/>
        <v>-1.1458333333343637E-2</v>
      </c>
      <c r="T26" s="12">
        <f t="shared" si="11"/>
        <v>2.9514399675916389E-2</v>
      </c>
    </row>
    <row r="27" spans="2:20" ht="15.9" customHeight="1">
      <c r="B27" s="18">
        <v>45700</v>
      </c>
      <c r="C27" s="12">
        <v>401502.67259999999</v>
      </c>
      <c r="D27" s="9">
        <f t="shared" si="12"/>
        <v>-0.89999998454004526</v>
      </c>
      <c r="E27" s="12">
        <v>6666044.6960000005</v>
      </c>
      <c r="F27" s="9">
        <f t="shared" si="13"/>
        <v>3.6000004038214684</v>
      </c>
      <c r="G27" s="12">
        <v>72.537099999999995</v>
      </c>
      <c r="H27" s="9">
        <f t="shared" si="14"/>
        <v>1.3999999999896318</v>
      </c>
      <c r="I27" s="47">
        <f t="shared" si="1"/>
        <v>104.03624172410794</v>
      </c>
      <c r="J27" s="40">
        <f t="shared" si="15"/>
        <v>345.96375827589208</v>
      </c>
      <c r="K27" s="47">
        <f t="shared" si="2"/>
        <v>3.7107954510706755</v>
      </c>
      <c r="L27" s="40">
        <f t="shared" si="3"/>
        <v>3.9661067660437213</v>
      </c>
      <c r="M27" s="12">
        <f t="shared" si="4"/>
        <v>-3.599999938160181E-2</v>
      </c>
      <c r="N27" s="12">
        <f t="shared" si="5"/>
        <v>0.14400001615285873</v>
      </c>
      <c r="O27" s="12">
        <f t="shared" si="6"/>
        <v>5.599999999958527E-2</v>
      </c>
      <c r="P27" s="81">
        <f t="shared" si="7"/>
        <v>0.15864427064174885</v>
      </c>
      <c r="Q27" s="12">
        <f t="shared" si="8"/>
        <v>-1.4399999752640724E-3</v>
      </c>
      <c r="R27" s="12">
        <f t="shared" si="9"/>
        <v>5.760000646114349E-3</v>
      </c>
      <c r="S27" s="12">
        <f t="shared" si="10"/>
        <v>2.2399999999834106E-3</v>
      </c>
      <c r="T27" s="12">
        <f t="shared" si="11"/>
        <v>6.345770825669954E-3</v>
      </c>
    </row>
    <row r="28" spans="2:20" ht="15.9" customHeight="1">
      <c r="B28" s="18">
        <v>45701</v>
      </c>
      <c r="C28" s="11">
        <v>401502.68709999998</v>
      </c>
      <c r="D28" s="9">
        <f t="shared" si="12"/>
        <v>13.600000005681068</v>
      </c>
      <c r="E28" s="11">
        <v>6666044.6989000002</v>
      </c>
      <c r="F28" s="9">
        <f t="shared" si="13"/>
        <v>6.5000001341104507</v>
      </c>
      <c r="G28" s="12">
        <v>72.5334</v>
      </c>
      <c r="H28" s="9">
        <f t="shared" si="14"/>
        <v>-2.3000000000052978</v>
      </c>
      <c r="I28" s="47">
        <f t="shared" si="1"/>
        <v>25.545056494625193</v>
      </c>
      <c r="J28" s="40">
        <f t="shared" si="15"/>
        <v>64.454943505374786</v>
      </c>
      <c r="K28" s="47">
        <f t="shared" si="2"/>
        <v>15.07348671999816</v>
      </c>
      <c r="L28" s="40">
        <f t="shared" si="3"/>
        <v>15.247950744214297</v>
      </c>
      <c r="M28" s="12">
        <f t="shared" si="4"/>
        <v>0.52307692329542566</v>
      </c>
      <c r="N28" s="12">
        <f t="shared" si="5"/>
        <v>0.25000000515809429</v>
      </c>
      <c r="O28" s="12">
        <f t="shared" si="6"/>
        <v>-8.846153846174222E-2</v>
      </c>
      <c r="P28" s="81">
        <f t="shared" si="7"/>
        <v>0.58645964400824213</v>
      </c>
      <c r="Q28" s="12">
        <f t="shared" si="8"/>
        <v>2.0118343203670216E-2</v>
      </c>
      <c r="R28" s="12">
        <f t="shared" si="9"/>
        <v>9.6153848137728575E-3</v>
      </c>
      <c r="S28" s="12">
        <f t="shared" si="10"/>
        <v>-3.4023668639131623E-3</v>
      </c>
      <c r="T28" s="12">
        <f t="shared" si="11"/>
        <v>2.255614015416316E-2</v>
      </c>
    </row>
    <row r="29" spans="2:20" ht="15.9" customHeight="1">
      <c r="B29" s="18">
        <v>45702</v>
      </c>
      <c r="C29" s="11">
        <v>401502.63459999999</v>
      </c>
      <c r="D29" s="9">
        <f t="shared" si="12"/>
        <v>-38.899999985005707</v>
      </c>
      <c r="E29" s="11">
        <v>6666044.6842</v>
      </c>
      <c r="F29" s="9">
        <f t="shared" si="13"/>
        <v>-8.2000000402331352</v>
      </c>
      <c r="G29" s="12">
        <v>72.538300000000007</v>
      </c>
      <c r="H29" s="9">
        <f t="shared" si="14"/>
        <v>2.6000000000010459</v>
      </c>
      <c r="I29" s="47">
        <f t="shared" si="1"/>
        <v>-168.0964965103357</v>
      </c>
      <c r="J29" s="40">
        <f t="shared" si="15"/>
        <v>258.09649651033567</v>
      </c>
      <c r="K29" s="47">
        <f t="shared" si="2"/>
        <v>39.754873908657629</v>
      </c>
      <c r="L29" s="40">
        <f t="shared" si="3"/>
        <v>39.839804210026848</v>
      </c>
      <c r="M29" s="12">
        <f t="shared" si="4"/>
        <v>-1.4407407401853964</v>
      </c>
      <c r="N29" s="12">
        <f t="shared" si="5"/>
        <v>-0.30370370519381984</v>
      </c>
      <c r="O29" s="12">
        <f t="shared" si="6"/>
        <v>9.6296296296335029E-2</v>
      </c>
      <c r="P29" s="81">
        <f t="shared" si="7"/>
        <v>1.4755483040750685</v>
      </c>
      <c r="Q29" s="12">
        <f t="shared" si="8"/>
        <v>-5.3360768155014685E-2</v>
      </c>
      <c r="R29" s="12">
        <f t="shared" si="9"/>
        <v>-1.1248285377548883E-2</v>
      </c>
      <c r="S29" s="12">
        <f t="shared" si="10"/>
        <v>3.5665294924568528E-3</v>
      </c>
      <c r="T29" s="12">
        <f t="shared" si="11"/>
        <v>5.46499371879655E-2</v>
      </c>
    </row>
    <row r="30" spans="2:20" ht="15.9" customHeight="1">
      <c r="B30" s="18">
        <v>45705</v>
      </c>
      <c r="C30" s="11">
        <v>401502.65610000002</v>
      </c>
      <c r="D30" s="9">
        <f t="shared" si="12"/>
        <v>-17.399999953340739</v>
      </c>
      <c r="E30" s="11">
        <v>6666044.6890000002</v>
      </c>
      <c r="F30" s="9">
        <f t="shared" si="13"/>
        <v>-3.399999812245369</v>
      </c>
      <c r="G30" s="12">
        <v>72.533600000000007</v>
      </c>
      <c r="H30" s="9">
        <f t="shared" si="14"/>
        <v>-2.0999999999986585</v>
      </c>
      <c r="I30" s="47">
        <f t="shared" si="1"/>
        <v>-168.94358758634587</v>
      </c>
      <c r="J30" s="40">
        <f t="shared" si="15"/>
        <v>258.94358758634587</v>
      </c>
      <c r="K30" s="47">
        <f t="shared" si="2"/>
        <v>17.729072087944317</v>
      </c>
      <c r="L30" s="40">
        <f t="shared" si="3"/>
        <v>17.853010869304949</v>
      </c>
      <c r="M30" s="12">
        <f t="shared" si="4"/>
        <v>-0.5799999984446913</v>
      </c>
      <c r="N30" s="12">
        <f t="shared" si="5"/>
        <v>-0.11333332707484563</v>
      </c>
      <c r="O30" s="12">
        <f t="shared" si="6"/>
        <v>-6.9999999999955279E-2</v>
      </c>
      <c r="P30" s="81">
        <f t="shared" si="7"/>
        <v>0.59510036231016494</v>
      </c>
      <c r="Q30" s="12">
        <f t="shared" si="8"/>
        <v>-1.9333333281489711E-2</v>
      </c>
      <c r="R30" s="12">
        <f t="shared" si="9"/>
        <v>-3.7777775691615208E-3</v>
      </c>
      <c r="S30" s="12">
        <f t="shared" si="10"/>
        <v>-2.3333333333318425E-3</v>
      </c>
      <c r="T30" s="12">
        <f t="shared" si="11"/>
        <v>1.9836678743672165E-2</v>
      </c>
    </row>
    <row r="31" spans="2:20" ht="15.9" customHeight="1">
      <c r="B31" s="18">
        <v>45706</v>
      </c>
      <c r="C31" s="11">
        <v>401502.6508</v>
      </c>
      <c r="D31" s="9">
        <f t="shared" si="12"/>
        <v>-22.699999972246587</v>
      </c>
      <c r="E31" s="11">
        <v>6666044.6890000002</v>
      </c>
      <c r="F31" s="9">
        <f t="shared" ref="F31:F38" si="16">IF(E31="","",(E31-$E$9)*1000)</f>
        <v>-3.399999812245369</v>
      </c>
      <c r="G31" s="12">
        <v>72.539699999999996</v>
      </c>
      <c r="H31" s="9">
        <f t="shared" si="14"/>
        <v>3.9999999999906777</v>
      </c>
      <c r="I31" s="47">
        <f t="shared" si="1"/>
        <v>-171.48157775122587</v>
      </c>
      <c r="J31" s="40">
        <f t="shared" si="15"/>
        <v>261.48157775122587</v>
      </c>
      <c r="K31" s="47">
        <f t="shared" si="2"/>
        <v>22.953213227416846</v>
      </c>
      <c r="L31" s="40">
        <f t="shared" si="3"/>
        <v>23.299141560649591</v>
      </c>
      <c r="M31" s="12">
        <f t="shared" si="4"/>
        <v>-0.73225806362085766</v>
      </c>
      <c r="N31" s="12">
        <f t="shared" si="5"/>
        <v>-0.10967741329823771</v>
      </c>
      <c r="O31" s="12">
        <f t="shared" si="6"/>
        <v>0.12903225806421542</v>
      </c>
      <c r="P31" s="81">
        <f t="shared" si="7"/>
        <v>0.75158521163385783</v>
      </c>
      <c r="Q31" s="12">
        <f t="shared" si="8"/>
        <v>-2.3621227858737343E-2</v>
      </c>
      <c r="R31" s="12">
        <f t="shared" si="9"/>
        <v>-3.5379810741367006E-3</v>
      </c>
      <c r="S31" s="12">
        <f t="shared" si="10"/>
        <v>4.1623309052972717E-3</v>
      </c>
      <c r="T31" s="12">
        <f t="shared" si="11"/>
        <v>2.4244684246253478E-2</v>
      </c>
    </row>
    <row r="32" spans="2:20" ht="15.9" customHeight="1">
      <c r="B32" s="18">
        <v>45707</v>
      </c>
      <c r="C32" s="11">
        <v>401502.64439999999</v>
      </c>
      <c r="D32" s="9">
        <f t="shared" ref="D32:D38" si="17">IF(C32="","",(C32-$C$9)*1000)</f>
        <v>-29.099999985191971</v>
      </c>
      <c r="E32" s="11">
        <v>6666044.6869999999</v>
      </c>
      <c r="F32" s="9">
        <f t="shared" si="16"/>
        <v>-5.4000001400709152</v>
      </c>
      <c r="G32" s="12">
        <v>72.537700000000001</v>
      </c>
      <c r="H32" s="9">
        <f t="shared" ref="H32:H38" si="18">IF(G32="","",(G32-$G$9)*1000)</f>
        <v>1.9999999999953388</v>
      </c>
      <c r="I32" s="47">
        <f t="shared" si="1"/>
        <v>-169.48737255823966</v>
      </c>
      <c r="J32" s="40">
        <f t="shared" si="15"/>
        <v>259.48737255823966</v>
      </c>
      <c r="K32" s="47">
        <f t="shared" si="2"/>
        <v>29.596790377521319</v>
      </c>
      <c r="L32" s="40">
        <f t="shared" si="3"/>
        <v>29.664288305147657</v>
      </c>
      <c r="M32" s="12">
        <f t="shared" si="4"/>
        <v>-0.9093749995372491</v>
      </c>
      <c r="N32" s="12">
        <f t="shared" si="5"/>
        <v>-0.1687500043772161</v>
      </c>
      <c r="O32" s="12">
        <f t="shared" si="6"/>
        <v>6.2499999999854339E-2</v>
      </c>
      <c r="P32" s="81">
        <f t="shared" si="7"/>
        <v>0.92700900953586429</v>
      </c>
      <c r="Q32" s="12">
        <f t="shared" si="8"/>
        <v>-2.8417968735539034E-2</v>
      </c>
      <c r="R32" s="12">
        <f t="shared" si="9"/>
        <v>-5.2734376367880031E-3</v>
      </c>
      <c r="S32" s="12">
        <f t="shared" si="10"/>
        <v>1.9531249999954481E-3</v>
      </c>
      <c r="T32" s="12">
        <f t="shared" si="11"/>
        <v>2.8969031547995759E-2</v>
      </c>
    </row>
    <row r="33" spans="2:20" ht="15.9" customHeight="1">
      <c r="B33" s="18">
        <v>45708</v>
      </c>
      <c r="C33" s="11">
        <v>401502.64779999998</v>
      </c>
      <c r="D33" s="9">
        <f t="shared" si="17"/>
        <v>-25.699999998323619</v>
      </c>
      <c r="E33" s="11">
        <v>6666044.6869999999</v>
      </c>
      <c r="F33" s="9">
        <f t="shared" si="16"/>
        <v>-5.4000001400709152</v>
      </c>
      <c r="G33" s="12">
        <v>72.535399999999996</v>
      </c>
      <c r="H33" s="9">
        <f t="shared" si="18"/>
        <v>-0.30000000000995897</v>
      </c>
      <c r="I33" s="47">
        <f t="shared" si="1"/>
        <v>-168.13381499907558</v>
      </c>
      <c r="J33" s="40">
        <f t="shared" si="15"/>
        <v>258.13381499907558</v>
      </c>
      <c r="K33" s="47">
        <f t="shared" si="2"/>
        <v>26.261188119096971</v>
      </c>
      <c r="L33" s="40">
        <f t="shared" si="3"/>
        <v>26.26290161856846</v>
      </c>
      <c r="M33" s="12">
        <f t="shared" si="4"/>
        <v>-0.77878787873707933</v>
      </c>
      <c r="N33" s="12">
        <f t="shared" si="5"/>
        <v>-0.16363636788093683</v>
      </c>
      <c r="O33" s="12">
        <f t="shared" si="6"/>
        <v>-9.0909090912108786E-3</v>
      </c>
      <c r="P33" s="81">
        <f t="shared" si="7"/>
        <v>0.79584550359298367</v>
      </c>
      <c r="Q33" s="12">
        <f t="shared" si="8"/>
        <v>-2.3599632689002403E-2</v>
      </c>
      <c r="R33" s="12">
        <f t="shared" si="9"/>
        <v>-4.9586778145738431E-3</v>
      </c>
      <c r="S33" s="12">
        <f t="shared" si="10"/>
        <v>-2.754820936730569E-4</v>
      </c>
      <c r="T33" s="12">
        <f t="shared" si="11"/>
        <v>2.4116530411908595E-2</v>
      </c>
    </row>
    <row r="34" spans="2:20" ht="15.9" customHeight="1">
      <c r="B34" s="18">
        <v>45709</v>
      </c>
      <c r="C34" s="11">
        <v>401502.62329999998</v>
      </c>
      <c r="D34" s="9">
        <f t="shared" si="17"/>
        <v>-50.199999997857958</v>
      </c>
      <c r="E34" s="11">
        <v>6666044.6809999999</v>
      </c>
      <c r="F34" s="9">
        <f t="shared" si="16"/>
        <v>-11.400000192224979</v>
      </c>
      <c r="G34" s="12">
        <v>72.540099999999995</v>
      </c>
      <c r="H34" s="9">
        <f t="shared" si="18"/>
        <v>4.3999999999897454</v>
      </c>
      <c r="I34" s="47">
        <f t="shared" si="1"/>
        <v>-167.20560040007032</v>
      </c>
      <c r="J34" s="40">
        <f t="shared" si="15"/>
        <v>257.20560040007035</v>
      </c>
      <c r="K34" s="47">
        <f t="shared" si="2"/>
        <v>51.478150745414972</v>
      </c>
      <c r="L34" s="40">
        <f t="shared" si="3"/>
        <v>51.665849496234728</v>
      </c>
      <c r="M34" s="12">
        <f t="shared" si="4"/>
        <v>-1.4764705881722928</v>
      </c>
      <c r="N34" s="12">
        <f t="shared" si="5"/>
        <v>-0.33529412330073471</v>
      </c>
      <c r="O34" s="12">
        <f t="shared" si="6"/>
        <v>0.12941176470558075</v>
      </c>
      <c r="P34" s="81">
        <f t="shared" si="7"/>
        <v>1.5195838087127862</v>
      </c>
      <c r="Q34" s="12">
        <f t="shared" si="8"/>
        <v>-4.3425605534479203E-2</v>
      </c>
      <c r="R34" s="12">
        <f t="shared" si="9"/>
        <v>-9.8615918617863153E-3</v>
      </c>
      <c r="S34" s="12">
        <f t="shared" si="10"/>
        <v>3.8062283736935514E-3</v>
      </c>
      <c r="T34" s="12">
        <f t="shared" si="11"/>
        <v>4.4693641432729005E-2</v>
      </c>
    </row>
    <row r="35" spans="2:20" ht="15.9" customHeight="1">
      <c r="B35" s="18">
        <v>45712</v>
      </c>
      <c r="C35" s="11">
        <v>401502.66560000001</v>
      </c>
      <c r="D35" s="9">
        <f t="shared" si="17"/>
        <v>-7.8999999677762389</v>
      </c>
      <c r="E35" s="11">
        <v>6666044.6919999998</v>
      </c>
      <c r="F35" s="9">
        <f t="shared" si="16"/>
        <v>-0.40000025182962418</v>
      </c>
      <c r="G35" s="12">
        <v>72.538399999999996</v>
      </c>
      <c r="H35" s="9">
        <f t="shared" si="18"/>
        <v>2.6999999999901547</v>
      </c>
      <c r="I35" s="47">
        <f t="shared" si="1"/>
        <v>-177.10142136715851</v>
      </c>
      <c r="J35" s="40">
        <f t="shared" si="15"/>
        <v>267.10142136715854</v>
      </c>
      <c r="K35" s="47">
        <f t="shared" si="2"/>
        <v>7.9101200807780625</v>
      </c>
      <c r="L35" s="40">
        <f t="shared" si="3"/>
        <v>8.3582294591782507</v>
      </c>
      <c r="M35" s="12">
        <f t="shared" si="4"/>
        <v>-0.21351351264260104</v>
      </c>
      <c r="N35" s="12">
        <f t="shared" si="5"/>
        <v>-1.081081761701687E-2</v>
      </c>
      <c r="O35" s="12">
        <f t="shared" si="6"/>
        <v>7.2972972972706884E-2</v>
      </c>
      <c r="P35" s="81">
        <f t="shared" si="7"/>
        <v>0.22589809349130408</v>
      </c>
      <c r="Q35" s="12">
        <f t="shared" si="8"/>
        <v>-5.7706354768270549E-3</v>
      </c>
      <c r="R35" s="12">
        <f t="shared" si="9"/>
        <v>-2.9218425991937489E-4</v>
      </c>
      <c r="S35" s="12">
        <f t="shared" si="10"/>
        <v>1.9722425127758616E-3</v>
      </c>
      <c r="T35" s="12">
        <f t="shared" si="11"/>
        <v>6.1053538781433532E-3</v>
      </c>
    </row>
    <row r="36" spans="2:20" ht="15.9" customHeight="1">
      <c r="B36" s="18">
        <v>45714</v>
      </c>
      <c r="C36" s="11">
        <v>401502.6741</v>
      </c>
      <c r="D36" s="9">
        <f t="shared" si="17"/>
        <v>0.60000002849847078</v>
      </c>
      <c r="E36" s="11">
        <v>6666044.6940000001</v>
      </c>
      <c r="F36" s="9">
        <f t="shared" si="16"/>
        <v>1.6000000759959221</v>
      </c>
      <c r="G36" s="12">
        <v>72.528800000000004</v>
      </c>
      <c r="H36" s="9">
        <f t="shared" si="18"/>
        <v>-6.9000000000016826</v>
      </c>
      <c r="I36" s="47">
        <f t="shared" si="1"/>
        <v>69.443954780416533</v>
      </c>
      <c r="J36" s="40">
        <f t="shared" si="15"/>
        <v>20.556045219583439</v>
      </c>
      <c r="K36" s="47">
        <f t="shared" si="2"/>
        <v>1.7088008302271867</v>
      </c>
      <c r="L36" s="40">
        <f t="shared" si="3"/>
        <v>7.1084457005317514</v>
      </c>
      <c r="M36" s="12">
        <f t="shared" si="4"/>
        <v>1.5384616115345405E-2</v>
      </c>
      <c r="N36" s="12">
        <f t="shared" si="5"/>
        <v>4.1025642974254414E-2</v>
      </c>
      <c r="O36" s="12">
        <f t="shared" si="6"/>
        <v>-0.17692307692312007</v>
      </c>
      <c r="P36" s="81">
        <f t="shared" si="7"/>
        <v>0.18226783847517311</v>
      </c>
      <c r="Q36" s="12">
        <f t="shared" si="8"/>
        <v>3.9447733629090784E-4</v>
      </c>
      <c r="R36" s="12">
        <f t="shared" si="9"/>
        <v>1.051939563442421E-3</v>
      </c>
      <c r="S36" s="12">
        <f t="shared" si="10"/>
        <v>-4.5364891518748732E-3</v>
      </c>
      <c r="T36" s="12">
        <f t="shared" si="11"/>
        <v>4.673534319876234E-3</v>
      </c>
    </row>
    <row r="37" spans="2:20" ht="15.9" customHeight="1">
      <c r="B37" s="18">
        <v>45715</v>
      </c>
      <c r="C37" s="11">
        <v>401502.66210000002</v>
      </c>
      <c r="D37" s="9">
        <f t="shared" si="17"/>
        <v>-11.399999959394336</v>
      </c>
      <c r="E37" s="11">
        <v>6666044.6880000001</v>
      </c>
      <c r="F37" s="9">
        <f t="shared" si="16"/>
        <v>-4.3999999761581421</v>
      </c>
      <c r="G37" s="12">
        <v>72.523499999999999</v>
      </c>
      <c r="H37" s="9">
        <f t="shared" si="18"/>
        <v>-12.200000000007094</v>
      </c>
      <c r="I37" s="47">
        <f t="shared" si="1"/>
        <v>-158.89516145080626</v>
      </c>
      <c r="J37" s="40">
        <f t="shared" si="15"/>
        <v>248.89516145080626</v>
      </c>
      <c r="K37" s="47">
        <f t="shared" si="2"/>
        <v>12.219656249845269</v>
      </c>
      <c r="L37" s="40">
        <f t="shared" si="3"/>
        <v>17.267310122441064</v>
      </c>
      <c r="M37" s="12">
        <f t="shared" si="4"/>
        <v>-0.28499999898485839</v>
      </c>
      <c r="N37" s="12">
        <f t="shared" si="5"/>
        <v>-0.10999999940395355</v>
      </c>
      <c r="O37" s="12">
        <f t="shared" si="6"/>
        <v>-0.30500000000017735</v>
      </c>
      <c r="P37" s="81">
        <f t="shared" si="7"/>
        <v>0.4316827530610266</v>
      </c>
      <c r="Q37" s="12">
        <f t="shared" si="8"/>
        <v>-7.1249999746214598E-3</v>
      </c>
      <c r="R37" s="12">
        <f t="shared" si="9"/>
        <v>-2.7499999850988388E-3</v>
      </c>
      <c r="S37" s="12">
        <f t="shared" si="10"/>
        <v>-7.6250000000044338E-3</v>
      </c>
      <c r="T37" s="12">
        <f t="shared" si="11"/>
        <v>1.0792068826525666E-2</v>
      </c>
    </row>
    <row r="38" spans="2:20" ht="15.9" customHeight="1">
      <c r="B38" s="18">
        <v>45717</v>
      </c>
      <c r="C38" s="11">
        <v>401502.67709999997</v>
      </c>
      <c r="D38" s="9">
        <f t="shared" si="17"/>
        <v>3.599999996367842</v>
      </c>
      <c r="E38" s="11">
        <v>6666044.6960000005</v>
      </c>
      <c r="F38" s="9">
        <f t="shared" si="16"/>
        <v>3.6000004038214684</v>
      </c>
      <c r="G38" s="12">
        <v>72.542299999999997</v>
      </c>
      <c r="H38" s="9">
        <f t="shared" si="18"/>
        <v>6.5999999999917236</v>
      </c>
      <c r="I38" s="47">
        <f t="shared" si="1"/>
        <v>45.000003242412753</v>
      </c>
      <c r="J38" s="40">
        <f t="shared" si="15"/>
        <v>44.999996757587269</v>
      </c>
      <c r="K38" s="47">
        <f t="shared" si="2"/>
        <v>5.0911691075197254</v>
      </c>
      <c r="L38" s="40">
        <f t="shared" si="3"/>
        <v>8.3354665665008785</v>
      </c>
      <c r="M38" s="12">
        <f t="shared" si="4"/>
        <v>8.5714285627805767E-2</v>
      </c>
      <c r="N38" s="12">
        <f t="shared" si="5"/>
        <v>8.5714295329082577E-2</v>
      </c>
      <c r="O38" s="12">
        <f t="shared" si="6"/>
        <v>0.15714285714266008</v>
      </c>
      <c r="P38" s="81">
        <f t="shared" si="7"/>
        <v>0.19846348967859234</v>
      </c>
      <c r="Q38" s="12">
        <f t="shared" si="8"/>
        <v>2.0408163244715659E-3</v>
      </c>
      <c r="R38" s="12">
        <f t="shared" si="9"/>
        <v>2.040816555454347E-3</v>
      </c>
      <c r="S38" s="12">
        <f t="shared" si="10"/>
        <v>3.7414965986347637E-3</v>
      </c>
      <c r="T38" s="12">
        <f t="shared" si="11"/>
        <v>4.7253211828236271E-3</v>
      </c>
    </row>
    <row r="39" spans="2:20" ht="15.9" customHeight="1">
      <c r="B39" s="18">
        <v>45719</v>
      </c>
      <c r="C39" s="11">
        <v>401502.67709999997</v>
      </c>
      <c r="D39" s="9">
        <f t="shared" ref="D39:D44" si="19">IF(C39="","",(C39-$C$9)*1000)</f>
        <v>3.599999996367842</v>
      </c>
      <c r="E39" s="11">
        <v>6666044.6960000005</v>
      </c>
      <c r="F39" s="9">
        <f t="shared" ref="F39:F44" si="20">IF(E39="","",(E39-$E$9)*1000)</f>
        <v>3.6000004038214684</v>
      </c>
      <c r="G39" s="12">
        <v>72.531899999999993</v>
      </c>
      <c r="H39" s="9">
        <f t="shared" ref="H39:H44" si="21">IF(G39="","",(G39-$G$9)*1000)</f>
        <v>-3.8000000000124601</v>
      </c>
      <c r="I39" s="47">
        <f t="shared" si="1"/>
        <v>45.000003242412753</v>
      </c>
      <c r="J39" s="40">
        <f t="shared" ref="J39:J44" si="22">MOD(DEGREES(ATAN2(F39, D39)) + 360, 360)</f>
        <v>44.999996757587269</v>
      </c>
      <c r="K39" s="47">
        <f t="shared" ref="K39:K44" si="23">SQRT(POWER(C39 - $C$9,2) + POWER(E39 - $E$9,2)) *1000</f>
        <v>5.0911691075197254</v>
      </c>
      <c r="L39" s="40">
        <f t="shared" si="3"/>
        <v>6.3529522964884517</v>
      </c>
      <c r="M39" s="12">
        <f t="shared" si="4"/>
        <v>8.1818181735632767E-2</v>
      </c>
      <c r="N39" s="12">
        <f t="shared" si="5"/>
        <v>8.1818190995942466E-2</v>
      </c>
      <c r="O39" s="12">
        <f t="shared" si="6"/>
        <v>-8.6363636363919541E-2</v>
      </c>
      <c r="P39" s="81">
        <f t="shared" si="7"/>
        <v>0.14438527946564664</v>
      </c>
      <c r="Q39" s="12">
        <f t="shared" si="8"/>
        <v>1.8595041303552903E-3</v>
      </c>
      <c r="R39" s="12">
        <f t="shared" si="9"/>
        <v>1.8595043408168742E-3</v>
      </c>
      <c r="S39" s="12">
        <f t="shared" si="10"/>
        <v>-1.9628099173618079E-3</v>
      </c>
      <c r="T39" s="12">
        <f t="shared" si="11"/>
        <v>3.2814836242192418E-3</v>
      </c>
    </row>
    <row r="40" spans="2:20" ht="15.9" customHeight="1">
      <c r="B40" s="18">
        <v>45720</v>
      </c>
      <c r="C40" s="11">
        <v>401502.6666</v>
      </c>
      <c r="D40" s="9">
        <f t="shared" si="19"/>
        <v>-6.8999999784864485</v>
      </c>
      <c r="E40" s="11">
        <v>6666044.6940000001</v>
      </c>
      <c r="F40" s="9">
        <f t="shared" si="20"/>
        <v>1.6000000759959221</v>
      </c>
      <c r="G40" s="12">
        <v>72.536900000000003</v>
      </c>
      <c r="H40" s="9">
        <f t="shared" si="21"/>
        <v>1.1999999999972033</v>
      </c>
      <c r="I40" s="47">
        <f t="shared" si="1"/>
        <v>166.9447521380429</v>
      </c>
      <c r="J40" s="40">
        <f t="shared" si="22"/>
        <v>283.05524786195707</v>
      </c>
      <c r="K40" s="47">
        <f t="shared" si="23"/>
        <v>7.0830784229951833</v>
      </c>
      <c r="L40" s="40">
        <f t="shared" si="3"/>
        <v>7.1840100185267861</v>
      </c>
      <c r="M40" s="12">
        <f t="shared" si="4"/>
        <v>-0.15333333285525441</v>
      </c>
      <c r="N40" s="12">
        <f t="shared" si="5"/>
        <v>3.5555557244353823E-2</v>
      </c>
      <c r="O40" s="12">
        <f t="shared" si="6"/>
        <v>2.6666666666604517E-2</v>
      </c>
      <c r="P40" s="81">
        <f t="shared" si="7"/>
        <v>0.15964466707837302</v>
      </c>
      <c r="Q40" s="12">
        <f t="shared" si="8"/>
        <v>-3.4074073967834315E-3</v>
      </c>
      <c r="R40" s="12">
        <f t="shared" si="9"/>
        <v>7.9012349431897388E-4</v>
      </c>
      <c r="S40" s="12">
        <f t="shared" si="10"/>
        <v>5.9259259259121153E-4</v>
      </c>
      <c r="T40" s="12">
        <f t="shared" si="11"/>
        <v>3.5476592684082894E-3</v>
      </c>
    </row>
    <row r="41" spans="2:20" ht="15.9" customHeight="1">
      <c r="B41" s="18">
        <v>45721</v>
      </c>
      <c r="C41" s="11">
        <v>401502.6617</v>
      </c>
      <c r="D41" s="9">
        <f t="shared" si="19"/>
        <v>-11.799999978393316</v>
      </c>
      <c r="E41" s="11">
        <v>6666044.6909999996</v>
      </c>
      <c r="F41" s="9">
        <f t="shared" si="20"/>
        <v>-1.4000004157423973</v>
      </c>
      <c r="G41" s="12">
        <v>72.543099999999995</v>
      </c>
      <c r="H41" s="9">
        <f t="shared" si="21"/>
        <v>7.3999999999898591</v>
      </c>
      <c r="I41" s="47">
        <f t="shared" si="1"/>
        <v>-173.23382317452541</v>
      </c>
      <c r="J41" s="40">
        <f t="shared" si="22"/>
        <v>263.23382317452541</v>
      </c>
      <c r="K41" s="47">
        <f t="shared" si="23"/>
        <v>11.882760649535998</v>
      </c>
      <c r="L41" s="40">
        <f t="shared" si="3"/>
        <v>13.998571379037614</v>
      </c>
      <c r="M41" s="12">
        <f t="shared" si="4"/>
        <v>-0.25652173866072425</v>
      </c>
      <c r="N41" s="12">
        <f t="shared" si="5"/>
        <v>-3.0434791646573856E-2</v>
      </c>
      <c r="O41" s="12">
        <f t="shared" si="6"/>
        <v>0.16086956521717086</v>
      </c>
      <c r="P41" s="81">
        <f t="shared" si="7"/>
        <v>0.30431676910951333</v>
      </c>
      <c r="Q41" s="12">
        <f t="shared" si="8"/>
        <v>-5.5765595361027013E-3</v>
      </c>
      <c r="R41" s="12">
        <f t="shared" si="9"/>
        <v>-6.6162590536030126E-4</v>
      </c>
      <c r="S41" s="12">
        <f t="shared" si="10"/>
        <v>3.4971644612428448E-3</v>
      </c>
      <c r="T41" s="12">
        <f t="shared" si="11"/>
        <v>6.6155819371633336E-3</v>
      </c>
    </row>
    <row r="42" spans="2:20" ht="15.9" customHeight="1">
      <c r="B42" s="18">
        <v>45724</v>
      </c>
      <c r="C42" s="11">
        <v>401502.64689999999</v>
      </c>
      <c r="D42" s="9">
        <f t="shared" si="19"/>
        <v>-26.599999982863665</v>
      </c>
      <c r="E42" s="11">
        <v>6666044.6890000002</v>
      </c>
      <c r="F42" s="9">
        <f t="shared" si="20"/>
        <v>-3.399999812245369</v>
      </c>
      <c r="G42" s="12">
        <v>72.525999999999996</v>
      </c>
      <c r="H42" s="9">
        <f t="shared" si="21"/>
        <v>-9.7000000000093678</v>
      </c>
      <c r="I42" s="47">
        <f t="shared" si="1"/>
        <v>-172.71597673885898</v>
      </c>
      <c r="J42" s="40">
        <f t="shared" si="22"/>
        <v>262.71597673885901</v>
      </c>
      <c r="K42" s="47">
        <f t="shared" si="23"/>
        <v>26.8164128438465</v>
      </c>
      <c r="L42" s="40">
        <f t="shared" ref="L42:L73" si="24">SQRT((D42^2) + (F42^2) + (H42^2))</f>
        <v>28.516837093404963</v>
      </c>
      <c r="M42" s="12">
        <f t="shared" ref="M42:M73" si="25">(D42-$D$9)/(B42-$B$9)</f>
        <v>-0.54285714250742167</v>
      </c>
      <c r="N42" s="12">
        <f t="shared" ref="N42:N73" si="26">(F42-$F$9)/(B42-$B$9)</f>
        <v>-6.9387751270313658E-2</v>
      </c>
      <c r="O42" s="12">
        <f t="shared" ref="O42:O73" si="27">(H42-$H$9)/(B42-$B$9)</f>
        <v>-0.19795918367366055</v>
      </c>
      <c r="P42" s="81">
        <f t="shared" ref="P42:P73" si="28">(L42-$L$9)/(B42-$B$9)</f>
        <v>0.58197626721234619</v>
      </c>
      <c r="Q42" s="12">
        <f t="shared" ref="Q42:Q73" si="29">(M42-0)/(B42-$B$9)</f>
        <v>-1.1078717194029013E-2</v>
      </c>
      <c r="R42" s="12">
        <f t="shared" ref="R42:R73" si="30">(N42-0)/(B42-$B$9)</f>
        <v>-1.4160765565370134E-3</v>
      </c>
      <c r="S42" s="12">
        <f t="shared" ref="S42:S73" si="31">(O42-0)/(B42-$B$9)</f>
        <v>-4.0399833402787865E-3</v>
      </c>
      <c r="T42" s="12">
        <f t="shared" ref="T42:T73" si="32">(P42-0)/(B42-$B$9)</f>
        <v>1.1877066677802984E-2</v>
      </c>
    </row>
    <row r="43" spans="2:20" ht="15.9" customHeight="1">
      <c r="B43" s="18">
        <v>45727</v>
      </c>
      <c r="C43" s="11">
        <v>401502.65460000001</v>
      </c>
      <c r="D43" s="9">
        <f t="shared" si="19"/>
        <v>-18.899999966379255</v>
      </c>
      <c r="E43" s="11">
        <v>6666044.6900000004</v>
      </c>
      <c r="F43" s="9">
        <f t="shared" si="20"/>
        <v>-2.3999996483325958</v>
      </c>
      <c r="G43" s="12">
        <v>72.527699999999996</v>
      </c>
      <c r="H43" s="9">
        <f t="shared" si="21"/>
        <v>-8.0000000000097771</v>
      </c>
      <c r="I43" s="47">
        <f t="shared" si="1"/>
        <v>-172.76307901046479</v>
      </c>
      <c r="J43" s="40">
        <f t="shared" si="22"/>
        <v>262.76307901046482</v>
      </c>
      <c r="K43" s="47">
        <f t="shared" si="23"/>
        <v>19.051771493515567</v>
      </c>
      <c r="L43" s="40">
        <f t="shared" si="24"/>
        <v>20.663252334550069</v>
      </c>
      <c r="M43" s="12">
        <f t="shared" si="25"/>
        <v>-0.36346153781498569</v>
      </c>
      <c r="N43" s="12">
        <f t="shared" si="26"/>
        <v>-4.6153839391011461E-2</v>
      </c>
      <c r="O43" s="12">
        <f t="shared" si="27"/>
        <v>-0.15384615384634187</v>
      </c>
      <c r="P43" s="81">
        <f t="shared" si="28"/>
        <v>0.39737023720288595</v>
      </c>
      <c r="Q43" s="12">
        <f t="shared" si="29"/>
        <v>-6.9896449579804941E-3</v>
      </c>
      <c r="R43" s="12">
        <f t="shared" si="30"/>
        <v>-8.875738344425281E-4</v>
      </c>
      <c r="S43" s="12">
        <f t="shared" si="31"/>
        <v>-2.9585798816604207E-3</v>
      </c>
      <c r="T43" s="12">
        <f t="shared" si="32"/>
        <v>7.6417353308247298E-3</v>
      </c>
    </row>
    <row r="44" spans="2:20" ht="15.9" customHeight="1">
      <c r="B44" s="18">
        <v>45729</v>
      </c>
      <c r="C44" s="11">
        <v>401502.67300000001</v>
      </c>
      <c r="D44" s="9">
        <f t="shared" si="19"/>
        <v>-0.49999996554106474</v>
      </c>
      <c r="E44" s="11">
        <v>6666044.6979999999</v>
      </c>
      <c r="F44" s="9">
        <f t="shared" si="20"/>
        <v>5.59999980032444</v>
      </c>
      <c r="G44" s="12">
        <v>72.541499999999999</v>
      </c>
      <c r="H44" s="9">
        <f t="shared" si="21"/>
        <v>5.7999999999935881</v>
      </c>
      <c r="I44" s="47">
        <f t="shared" si="1"/>
        <v>95.102165083548144</v>
      </c>
      <c r="J44" s="40">
        <f t="shared" si="22"/>
        <v>354.89783491645187</v>
      </c>
      <c r="K44" s="47">
        <f t="shared" si="23"/>
        <v>5.6222769167993523</v>
      </c>
      <c r="L44" s="40">
        <f t="shared" si="24"/>
        <v>8.0777470701366028</v>
      </c>
      <c r="M44" s="12">
        <f t="shared" si="25"/>
        <v>-9.2592586211308284E-3</v>
      </c>
      <c r="N44" s="12">
        <f t="shared" si="26"/>
        <v>0.10370370000600815</v>
      </c>
      <c r="O44" s="12">
        <f t="shared" si="27"/>
        <v>0.10740740740728867</v>
      </c>
      <c r="P44" s="81">
        <f t="shared" si="28"/>
        <v>0.1495879087062334</v>
      </c>
      <c r="Q44" s="12">
        <f t="shared" si="29"/>
        <v>-1.714677522431635E-4</v>
      </c>
      <c r="R44" s="12">
        <f t="shared" si="30"/>
        <v>1.9204388890001508E-3</v>
      </c>
      <c r="S44" s="12">
        <f t="shared" si="31"/>
        <v>1.9890260630979384E-3</v>
      </c>
      <c r="T44" s="12">
        <f t="shared" si="32"/>
        <v>2.7701464575228406E-3</v>
      </c>
    </row>
    <row r="45" spans="2:20" ht="15.9" customHeight="1">
      <c r="B45" s="18">
        <v>45730</v>
      </c>
      <c r="C45" s="11">
        <v>401502.65500000003</v>
      </c>
      <c r="D45" s="9">
        <f t="shared" ref="D45:D64" si="33">IF(C45="","",(C45-$C$9)*1000)</f>
        <v>-18.499999947380275</v>
      </c>
      <c r="E45" s="11">
        <v>6666044.6940000001</v>
      </c>
      <c r="F45" s="9">
        <f t="shared" ref="F45:F64" si="34">IF(E45="","",(E45-$E$9)*1000)</f>
        <v>1.6000000759959221</v>
      </c>
      <c r="G45" s="12">
        <v>72.560500000000005</v>
      </c>
      <c r="H45" s="9">
        <f t="shared" ref="H45:H64" si="35">IF(G45="","",(G45-$G$9)*1000)</f>
        <v>24.799999999999045</v>
      </c>
      <c r="I45" s="47">
        <f t="shared" si="1"/>
        <v>175.05698903377947</v>
      </c>
      <c r="J45" s="40">
        <f t="shared" ref="J45:J64" si="36">MOD(DEGREES(ATAN2(F45, D45)) + 360, 360)</f>
        <v>274.94301096622053</v>
      </c>
      <c r="K45" s="47">
        <f t="shared" ref="K45:K64" si="37">SQRT(POWER(C45 - $C$9,2) + POWER(E45 - $E$9,2)) *1000</f>
        <v>18.569060242679409</v>
      </c>
      <c r="L45" s="40">
        <f t="shared" si="24"/>
        <v>30.981446033008368</v>
      </c>
      <c r="M45" s="12">
        <f t="shared" si="25"/>
        <v>-0.33636363540691411</v>
      </c>
      <c r="N45" s="12">
        <f t="shared" si="26"/>
        <v>2.909091047265313E-2</v>
      </c>
      <c r="O45" s="12">
        <f t="shared" si="27"/>
        <v>0.45090909090907355</v>
      </c>
      <c r="P45" s="81">
        <f t="shared" si="28"/>
        <v>0.56329901878197031</v>
      </c>
      <c r="Q45" s="12">
        <f t="shared" si="29"/>
        <v>-6.1157024619438926E-3</v>
      </c>
      <c r="R45" s="12">
        <f t="shared" si="30"/>
        <v>5.2892564495732959E-4</v>
      </c>
      <c r="S45" s="12">
        <f t="shared" si="31"/>
        <v>8.198347107437701E-3</v>
      </c>
      <c r="T45" s="12">
        <f t="shared" si="32"/>
        <v>1.024180034149037E-2</v>
      </c>
    </row>
    <row r="46" spans="2:20" ht="15.9" customHeight="1">
      <c r="B46" s="18">
        <v>45731</v>
      </c>
      <c r="C46" s="11">
        <v>401502.57530000003</v>
      </c>
      <c r="D46" s="9">
        <f t="shared" si="33"/>
        <v>-98.199999949429184</v>
      </c>
      <c r="E46" s="11">
        <v>6666044.6710000001</v>
      </c>
      <c r="F46" s="9">
        <f t="shared" si="34"/>
        <v>-21.399999968707561</v>
      </c>
      <c r="G46" s="12">
        <v>72.545900000000003</v>
      </c>
      <c r="H46" s="9">
        <f t="shared" si="35"/>
        <v>10.199999999997544</v>
      </c>
      <c r="I46" s="47">
        <f t="shared" si="1"/>
        <v>-167.70616180524641</v>
      </c>
      <c r="J46" s="40">
        <f t="shared" si="36"/>
        <v>257.70616180524644</v>
      </c>
      <c r="K46" s="47">
        <f t="shared" si="37"/>
        <v>100.50472620095324</v>
      </c>
      <c r="L46" s="40">
        <f t="shared" si="24"/>
        <v>101.02098786256511</v>
      </c>
      <c r="M46" s="12">
        <f t="shared" si="25"/>
        <v>-1.7535714276683783</v>
      </c>
      <c r="N46" s="12">
        <f t="shared" si="26"/>
        <v>-0.38214285658406361</v>
      </c>
      <c r="O46" s="12">
        <f t="shared" si="27"/>
        <v>0.18214285714281328</v>
      </c>
      <c r="P46" s="81">
        <f t="shared" si="28"/>
        <v>1.8039462118315197</v>
      </c>
      <c r="Q46" s="12">
        <f t="shared" si="29"/>
        <v>-3.1313775494078183E-2</v>
      </c>
      <c r="R46" s="12">
        <f t="shared" si="30"/>
        <v>-6.8239795818582786E-3</v>
      </c>
      <c r="S46" s="12">
        <f t="shared" si="31"/>
        <v>3.25255102040738E-3</v>
      </c>
      <c r="T46" s="12">
        <f t="shared" si="32"/>
        <v>3.2213325211277136E-2</v>
      </c>
    </row>
    <row r="47" spans="2:20" ht="15.9" customHeight="1">
      <c r="B47" s="18">
        <v>45733</v>
      </c>
      <c r="C47" s="11">
        <v>401502.64049999998</v>
      </c>
      <c r="D47" s="9">
        <f t="shared" si="33"/>
        <v>-32.999999995809048</v>
      </c>
      <c r="E47" s="11">
        <v>6666044.6830000002</v>
      </c>
      <c r="F47" s="9">
        <f t="shared" si="34"/>
        <v>-9.3999998643994331</v>
      </c>
      <c r="G47" s="12">
        <v>72.519900000000007</v>
      </c>
      <c r="H47" s="9">
        <f t="shared" si="35"/>
        <v>-15.799999999998704</v>
      </c>
      <c r="I47" s="47">
        <f t="shared" si="1"/>
        <v>-164.10047762739165</v>
      </c>
      <c r="J47" s="40">
        <f t="shared" si="36"/>
        <v>254.10047762739168</v>
      </c>
      <c r="K47" s="47">
        <f t="shared" si="37"/>
        <v>34.312679830845425</v>
      </c>
      <c r="L47" s="40">
        <f t="shared" si="24"/>
        <v>37.775653497644029</v>
      </c>
      <c r="M47" s="12">
        <f t="shared" si="25"/>
        <v>-0.56896551716912147</v>
      </c>
      <c r="N47" s="12">
        <f t="shared" si="26"/>
        <v>-0.16206896317930058</v>
      </c>
      <c r="O47" s="12">
        <f t="shared" si="27"/>
        <v>-0.27241379310342595</v>
      </c>
      <c r="P47" s="81">
        <f t="shared" si="28"/>
        <v>0.65130437064903501</v>
      </c>
      <c r="Q47" s="12">
        <f t="shared" si="29"/>
        <v>-9.8097502960193365E-3</v>
      </c>
      <c r="R47" s="12">
        <f t="shared" si="30"/>
        <v>-2.7942924686086309E-3</v>
      </c>
      <c r="S47" s="12">
        <f t="shared" si="31"/>
        <v>-4.6967895362659646E-3</v>
      </c>
      <c r="T47" s="12">
        <f t="shared" si="32"/>
        <v>1.1229385700845432E-2</v>
      </c>
    </row>
    <row r="48" spans="2:20" ht="15.9" customHeight="1">
      <c r="B48" s="18">
        <v>45734</v>
      </c>
      <c r="C48" s="11">
        <v>401502.63510000001</v>
      </c>
      <c r="D48" s="9">
        <f t="shared" si="33"/>
        <v>-38.399999961256981</v>
      </c>
      <c r="E48" s="11">
        <v>6666044.6859999998</v>
      </c>
      <c r="F48" s="9">
        <f t="shared" si="34"/>
        <v>-6.4000003039836884</v>
      </c>
      <c r="G48" s="12">
        <v>72.535300000000007</v>
      </c>
      <c r="H48" s="9">
        <f t="shared" si="35"/>
        <v>-0.39999999999906777</v>
      </c>
      <c r="I48" s="47">
        <f t="shared" si="1"/>
        <v>-170.5376773412915</v>
      </c>
      <c r="J48" s="40">
        <f t="shared" si="36"/>
        <v>260.5376773412915</v>
      </c>
      <c r="K48" s="47">
        <f t="shared" si="37"/>
        <v>38.929680205667339</v>
      </c>
      <c r="L48" s="40">
        <f t="shared" si="24"/>
        <v>38.931735138772417</v>
      </c>
      <c r="M48" s="12">
        <f t="shared" si="25"/>
        <v>-0.65084745697045732</v>
      </c>
      <c r="N48" s="12">
        <f t="shared" si="26"/>
        <v>-0.10847458142345234</v>
      </c>
      <c r="O48" s="12">
        <f t="shared" si="27"/>
        <v>-6.7796610169333516E-3</v>
      </c>
      <c r="P48" s="81">
        <f t="shared" si="28"/>
        <v>0.65985991760631213</v>
      </c>
      <c r="Q48" s="12">
        <f t="shared" si="29"/>
        <v>-1.1031312830007751E-2</v>
      </c>
      <c r="R48" s="12">
        <f t="shared" si="30"/>
        <v>-1.8385522275161414E-3</v>
      </c>
      <c r="S48" s="12">
        <f t="shared" si="31"/>
        <v>-1.1490950876158223E-4</v>
      </c>
      <c r="T48" s="12">
        <f t="shared" si="32"/>
        <v>1.1184066400106985E-2</v>
      </c>
    </row>
    <row r="49" spans="1:20" ht="15.9" customHeight="1">
      <c r="B49" s="18">
        <v>45735</v>
      </c>
      <c r="C49" s="11">
        <v>401502.66680000001</v>
      </c>
      <c r="D49" s="9">
        <f t="shared" si="33"/>
        <v>-6.6999999689869583</v>
      </c>
      <c r="E49" s="11">
        <v>6666044.6940000001</v>
      </c>
      <c r="F49" s="9">
        <f t="shared" si="34"/>
        <v>1.6000000759959221</v>
      </c>
      <c r="G49" s="12">
        <v>72.527000000000001</v>
      </c>
      <c r="H49" s="9">
        <f t="shared" si="35"/>
        <v>-8.7000000000045929</v>
      </c>
      <c r="I49" s="47">
        <f>IF(MOD(DEGREES(ATAN2(D49, F49)), 360) &gt; 180, MOD(DEGREES(ATAN2(D49, F49)), 360) - 360, MOD(DEGREES(ATAN2(D49, F49)), 360))</f>
        <v>166.56897045457623</v>
      </c>
      <c r="J49" s="40">
        <f t="shared" si="36"/>
        <v>283.43102954542371</v>
      </c>
      <c r="K49" s="47">
        <f t="shared" si="37"/>
        <v>6.8883960272048963</v>
      </c>
      <c r="L49" s="40">
        <f t="shared" si="24"/>
        <v>11.096846391101037</v>
      </c>
      <c r="M49" s="12">
        <f t="shared" si="25"/>
        <v>-0.11166666614978264</v>
      </c>
      <c r="N49" s="12">
        <f t="shared" si="26"/>
        <v>2.6666667933265369E-2</v>
      </c>
      <c r="O49" s="12">
        <f t="shared" si="27"/>
        <v>-0.14500000000007654</v>
      </c>
      <c r="P49" s="81">
        <f t="shared" si="28"/>
        <v>0.18494743985168396</v>
      </c>
      <c r="Q49" s="12">
        <f t="shared" si="29"/>
        <v>-1.8611111024963774E-3</v>
      </c>
      <c r="R49" s="12">
        <f t="shared" si="30"/>
        <v>4.4444446555442281E-4</v>
      </c>
      <c r="S49" s="12">
        <f t="shared" si="31"/>
        <v>-2.4166666666679422E-3</v>
      </c>
      <c r="T49" s="12">
        <f t="shared" si="32"/>
        <v>3.0824573308613993E-3</v>
      </c>
    </row>
    <row r="50" spans="1:20" ht="15.9" customHeight="1">
      <c r="B50" s="18">
        <v>45736</v>
      </c>
      <c r="C50" s="11">
        <v>401502.63939999999</v>
      </c>
      <c r="D50" s="9">
        <f t="shared" si="33"/>
        <v>-34.099999989848584</v>
      </c>
      <c r="E50" s="11">
        <v>6666044.6830000002</v>
      </c>
      <c r="F50" s="9">
        <f t="shared" si="34"/>
        <v>-9.3999998643994331</v>
      </c>
      <c r="G50" s="12">
        <v>72.509</v>
      </c>
      <c r="H50" s="9">
        <f t="shared" si="35"/>
        <v>-26.700000000005275</v>
      </c>
      <c r="I50" s="47">
        <f t="shared" ref="I50:I64" si="38">IF(MOD(DEGREES(ATAN2(D50, F50)), 360) &gt; 180, MOD(DEGREES(ATAN2(D50, F50)), 360) - 360, MOD(DEGREES(ATAN2(D50, F50)), 360))</f>
        <v>-164.58860775976927</v>
      </c>
      <c r="J50" s="40">
        <f t="shared" si="36"/>
        <v>254.58860775976927</v>
      </c>
      <c r="K50" s="47">
        <f t="shared" si="37"/>
        <v>35.371881442162262</v>
      </c>
      <c r="L50" s="40">
        <f t="shared" si="24"/>
        <v>44.317716511104955</v>
      </c>
      <c r="M50" s="12">
        <f t="shared" si="25"/>
        <v>-0.55901639327620634</v>
      </c>
      <c r="N50" s="12">
        <f t="shared" si="26"/>
        <v>-0.15409835843277758</v>
      </c>
      <c r="O50" s="12">
        <f t="shared" si="27"/>
        <v>-0.43770491803287337</v>
      </c>
      <c r="P50" s="81">
        <f t="shared" si="28"/>
        <v>0.72651994280499921</v>
      </c>
      <c r="Q50" s="12">
        <f t="shared" si="29"/>
        <v>-9.1642031684623995E-3</v>
      </c>
      <c r="R50" s="12">
        <f t="shared" si="30"/>
        <v>-2.5262025972586487E-3</v>
      </c>
      <c r="S50" s="12">
        <f t="shared" si="31"/>
        <v>-7.1754904595553014E-3</v>
      </c>
      <c r="T50" s="12">
        <f t="shared" si="32"/>
        <v>1.1910162996803265E-2</v>
      </c>
    </row>
    <row r="51" spans="1:20" ht="15.9" customHeight="1">
      <c r="B51" s="18">
        <v>45737</v>
      </c>
      <c r="C51" s="11">
        <v>401502.57799999998</v>
      </c>
      <c r="D51" s="9">
        <f t="shared" si="33"/>
        <v>-95.499999995809048</v>
      </c>
      <c r="E51" s="11">
        <v>6666044.6679999996</v>
      </c>
      <c r="F51" s="9">
        <f t="shared" si="34"/>
        <v>-24.400000460445881</v>
      </c>
      <c r="G51" s="12">
        <v>72.527299999999997</v>
      </c>
      <c r="H51" s="9">
        <f t="shared" si="35"/>
        <v>-8.4000000000088448</v>
      </c>
      <c r="I51" s="47">
        <f t="shared" si="38"/>
        <v>-165.66769311740882</v>
      </c>
      <c r="J51" s="40">
        <f t="shared" si="36"/>
        <v>255.66769311740882</v>
      </c>
      <c r="K51" s="47">
        <f t="shared" si="37"/>
        <v>98.56779403876952</v>
      </c>
      <c r="L51" s="40">
        <f t="shared" si="24"/>
        <v>98.925072765550368</v>
      </c>
      <c r="M51" s="12">
        <f t="shared" si="25"/>
        <v>-1.5403225805775653</v>
      </c>
      <c r="N51" s="12">
        <f t="shared" si="26"/>
        <v>-0.39354839452332063</v>
      </c>
      <c r="O51" s="12">
        <f t="shared" si="27"/>
        <v>-0.13548387096788458</v>
      </c>
      <c r="P51" s="81">
        <f t="shared" si="28"/>
        <v>1.5955656897669415</v>
      </c>
      <c r="Q51" s="12">
        <f t="shared" si="29"/>
        <v>-2.4843912589960732E-2</v>
      </c>
      <c r="R51" s="12">
        <f t="shared" si="30"/>
        <v>-6.3475547503761389E-3</v>
      </c>
      <c r="S51" s="12">
        <f t="shared" si="31"/>
        <v>-2.1852237252884608E-3</v>
      </c>
      <c r="T51" s="12">
        <f t="shared" si="32"/>
        <v>2.573493048011196E-2</v>
      </c>
    </row>
    <row r="52" spans="1:20" ht="15.9" customHeight="1">
      <c r="B52" s="18">
        <v>45738</v>
      </c>
      <c r="C52" s="11">
        <v>401502.60389999999</v>
      </c>
      <c r="D52" s="9">
        <f t="shared" si="33"/>
        <v>-69.599999987985939</v>
      </c>
      <c r="E52" s="11">
        <v>6666044.676</v>
      </c>
      <c r="F52" s="9">
        <f t="shared" si="34"/>
        <v>-16.40000008046627</v>
      </c>
      <c r="G52" s="12">
        <v>72.537199999999999</v>
      </c>
      <c r="H52" s="9">
        <f t="shared" si="35"/>
        <v>1.4999999999929514</v>
      </c>
      <c r="I52" s="47">
        <f t="shared" si="38"/>
        <v>-166.74112775285482</v>
      </c>
      <c r="J52" s="40">
        <f t="shared" si="36"/>
        <v>256.74112775285482</v>
      </c>
      <c r="K52" s="47">
        <f t="shared" si="37"/>
        <v>71.506083664027742</v>
      </c>
      <c r="L52" s="40">
        <f t="shared" si="24"/>
        <v>71.521814860690696</v>
      </c>
      <c r="M52" s="12">
        <f t="shared" si="25"/>
        <v>-1.1047619045712054</v>
      </c>
      <c r="N52" s="12">
        <f t="shared" si="26"/>
        <v>-0.2603174615947027</v>
      </c>
      <c r="O52" s="12">
        <f t="shared" si="27"/>
        <v>2.3809523809411929E-2</v>
      </c>
      <c r="P52" s="81">
        <f t="shared" si="28"/>
        <v>1.1352669025506459</v>
      </c>
      <c r="Q52" s="12">
        <f t="shared" si="29"/>
        <v>-1.7535903247161991E-2</v>
      </c>
      <c r="R52" s="12">
        <f t="shared" si="30"/>
        <v>-4.1320231999159157E-3</v>
      </c>
      <c r="S52" s="12">
        <f t="shared" si="31"/>
        <v>3.7792894935574493E-4</v>
      </c>
      <c r="T52" s="12">
        <f t="shared" si="32"/>
        <v>1.8020109564295967E-2</v>
      </c>
    </row>
    <row r="53" spans="1:20" ht="15.9" customHeight="1">
      <c r="B53" s="18">
        <v>45740</v>
      </c>
      <c r="C53" s="11">
        <v>401502.62469999999</v>
      </c>
      <c r="D53" s="9">
        <f t="shared" si="33"/>
        <v>-48.799999989569187</v>
      </c>
      <c r="E53" s="11">
        <v>6666044.6799999997</v>
      </c>
      <c r="F53" s="9">
        <f t="shared" si="34"/>
        <v>-12.400000356137753</v>
      </c>
      <c r="G53" s="12">
        <v>72.529899999999998</v>
      </c>
      <c r="H53" s="9">
        <f t="shared" si="35"/>
        <v>-5.8000000000077989</v>
      </c>
      <c r="I53" s="47">
        <f>IF(MOD(DEGREES(ATAN2(D53, F53)), 360) &gt; 180, MOD(DEGREES(ATAN2(D53, F53)), 360) - 360, MOD(DEGREES(ATAN2(D53, F53)), 360))</f>
        <v>-165.74296424464782</v>
      </c>
      <c r="J53" s="40">
        <f t="shared" si="36"/>
        <v>255.74296424464779</v>
      </c>
      <c r="K53" s="47">
        <f t="shared" si="37"/>
        <v>50.35076968442656</v>
      </c>
      <c r="L53" s="40">
        <f t="shared" si="24"/>
        <v>50.683725275617412</v>
      </c>
      <c r="M53" s="12">
        <f t="shared" si="25"/>
        <v>-0.75076923060875678</v>
      </c>
      <c r="N53" s="12">
        <f t="shared" si="26"/>
        <v>-0.19076923624827311</v>
      </c>
      <c r="O53" s="12">
        <f t="shared" si="27"/>
        <v>-8.9230769230889212E-2</v>
      </c>
      <c r="P53" s="81">
        <f t="shared" si="28"/>
        <v>0.77974961962488332</v>
      </c>
      <c r="Q53" s="12">
        <f t="shared" si="29"/>
        <v>-1.1550295855519335E-2</v>
      </c>
      <c r="R53" s="12">
        <f t="shared" si="30"/>
        <v>-2.9349113268965091E-3</v>
      </c>
      <c r="S53" s="12">
        <f t="shared" si="31"/>
        <v>-1.3727810650906033E-3</v>
      </c>
      <c r="T53" s="12">
        <f t="shared" si="32"/>
        <v>1.1996147994228974E-2</v>
      </c>
    </row>
    <row r="54" spans="1:20" ht="15.9" customHeight="1">
      <c r="B54" s="18">
        <v>45741</v>
      </c>
      <c r="C54" s="11">
        <v>401502.65830000001</v>
      </c>
      <c r="D54" s="9">
        <f t="shared" si="33"/>
        <v>-15.199999965261668</v>
      </c>
      <c r="E54" s="11">
        <v>6666044.6900000004</v>
      </c>
      <c r="F54" s="9">
        <f t="shared" si="34"/>
        <v>-2.3999996483325958</v>
      </c>
      <c r="G54" s="12">
        <v>72.527699999999996</v>
      </c>
      <c r="H54" s="9">
        <f t="shared" si="35"/>
        <v>-8.0000000000097771</v>
      </c>
      <c r="I54" s="47">
        <f t="shared" si="38"/>
        <v>-171.02737465828275</v>
      </c>
      <c r="J54" s="40">
        <f t="shared" si="36"/>
        <v>261.02737465828272</v>
      </c>
      <c r="K54" s="47">
        <f t="shared" si="37"/>
        <v>15.388307160176888</v>
      </c>
      <c r="L54" s="40">
        <f t="shared" si="24"/>
        <v>17.343586631839095</v>
      </c>
      <c r="M54" s="12">
        <f t="shared" si="25"/>
        <v>-0.23030302977669193</v>
      </c>
      <c r="N54" s="12">
        <f t="shared" si="26"/>
        <v>-3.6363631035342361E-2</v>
      </c>
      <c r="O54" s="12">
        <f t="shared" si="27"/>
        <v>-0.12121212121226935</v>
      </c>
      <c r="P54" s="81">
        <f t="shared" si="28"/>
        <v>0.26278161563392566</v>
      </c>
      <c r="Q54" s="12">
        <f t="shared" si="29"/>
        <v>-3.4894398451013929E-3</v>
      </c>
      <c r="R54" s="12">
        <f t="shared" si="30"/>
        <v>-5.5096410659609635E-4</v>
      </c>
      <c r="S54" s="12">
        <f t="shared" si="31"/>
        <v>-1.8365472910949901E-3</v>
      </c>
      <c r="T54" s="12">
        <f t="shared" si="32"/>
        <v>3.9815396308170558E-3</v>
      </c>
    </row>
    <row r="55" spans="1:20" ht="15.9" customHeight="1">
      <c r="B55" s="18">
        <v>45742</v>
      </c>
      <c r="C55" s="11">
        <v>401502.6041</v>
      </c>
      <c r="D55" s="9">
        <f t="shared" si="33"/>
        <v>-69.399999978486449</v>
      </c>
      <c r="E55" s="11">
        <v>6666044.6749999998</v>
      </c>
      <c r="F55" s="9">
        <f t="shared" si="34"/>
        <v>-17.400000244379044</v>
      </c>
      <c r="G55" s="12">
        <v>72.517600000000002</v>
      </c>
      <c r="H55" s="9">
        <f t="shared" si="35"/>
        <v>-18.100000000004002</v>
      </c>
      <c r="I55" s="47">
        <f t="shared" si="38"/>
        <v>-165.92491174773136</v>
      </c>
      <c r="J55" s="40">
        <f t="shared" si="36"/>
        <v>255.92491174773136</v>
      </c>
      <c r="K55" s="47">
        <f t="shared" si="37"/>
        <v>71.548025867373241</v>
      </c>
      <c r="L55" s="40">
        <f t="shared" si="24"/>
        <v>73.801964780881377</v>
      </c>
      <c r="M55" s="12">
        <f t="shared" si="25"/>
        <v>-1.0358208952012902</v>
      </c>
      <c r="N55" s="12">
        <f t="shared" si="26"/>
        <v>-0.25970149618476185</v>
      </c>
      <c r="O55" s="12">
        <f t="shared" si="27"/>
        <v>-0.27014925373140303</v>
      </c>
      <c r="P55" s="81">
        <f t="shared" si="28"/>
        <v>1.1015218624012146</v>
      </c>
      <c r="Q55" s="12">
        <f t="shared" si="29"/>
        <v>-1.5460013361213287E-2</v>
      </c>
      <c r="R55" s="12">
        <f t="shared" si="30"/>
        <v>-3.8761417341009233E-3</v>
      </c>
      <c r="S55" s="12">
        <f t="shared" si="31"/>
        <v>-4.0320784139015377E-3</v>
      </c>
      <c r="T55" s="12">
        <f t="shared" si="32"/>
        <v>1.6440624811958428E-2</v>
      </c>
    </row>
    <row r="56" spans="1:20" ht="15.9" customHeight="1">
      <c r="B56" s="18">
        <v>45743</v>
      </c>
      <c r="C56" s="11">
        <v>401502.64</v>
      </c>
      <c r="D56" s="9">
        <f t="shared" si="33"/>
        <v>-33.499999961350113</v>
      </c>
      <c r="E56" s="11">
        <v>6666044.6830000002</v>
      </c>
      <c r="F56" s="9">
        <f t="shared" si="34"/>
        <v>-9.3999998643994331</v>
      </c>
      <c r="G56" s="12">
        <v>72.515299999999996</v>
      </c>
      <c r="H56" s="9">
        <f t="shared" si="35"/>
        <v>-20.4000000000093</v>
      </c>
      <c r="I56" s="47">
        <f t="shared" si="38"/>
        <v>-164.3260390424488</v>
      </c>
      <c r="J56" s="40">
        <f t="shared" si="36"/>
        <v>254.32603904244883</v>
      </c>
      <c r="K56" s="47">
        <f t="shared" si="37"/>
        <v>34.793821216721327</v>
      </c>
      <c r="L56" s="40">
        <f t="shared" si="24"/>
        <v>40.333236850785312</v>
      </c>
      <c r="M56" s="12">
        <f t="shared" si="25"/>
        <v>-0.49264705825514871</v>
      </c>
      <c r="N56" s="12">
        <f t="shared" si="26"/>
        <v>-0.13823529212352106</v>
      </c>
      <c r="O56" s="12">
        <f t="shared" si="27"/>
        <v>-0.30000000000013677</v>
      </c>
      <c r="P56" s="81">
        <f t="shared" si="28"/>
        <v>0.59313583604096043</v>
      </c>
      <c r="Q56" s="12">
        <f t="shared" si="29"/>
        <v>-7.2448096802227753E-3</v>
      </c>
      <c r="R56" s="12">
        <f t="shared" si="30"/>
        <v>-2.0328719429929566E-3</v>
      </c>
      <c r="S56" s="12">
        <f t="shared" si="31"/>
        <v>-4.4117647058843643E-3</v>
      </c>
      <c r="T56" s="12">
        <f t="shared" si="32"/>
        <v>8.7225858241317712E-3</v>
      </c>
    </row>
    <row r="57" spans="1:20" ht="15.9" customHeight="1">
      <c r="A57" s="8" t="s">
        <v>40</v>
      </c>
      <c r="B57" s="18">
        <v>45744</v>
      </c>
      <c r="C57" s="11">
        <v>401502.65240000002</v>
      </c>
      <c r="D57" s="9">
        <f t="shared" si="33"/>
        <v>-21.099999954458326</v>
      </c>
      <c r="E57" s="11">
        <v>6666044.6900000004</v>
      </c>
      <c r="F57" s="9">
        <f t="shared" si="34"/>
        <v>-2.3999996483325958</v>
      </c>
      <c r="G57" s="12">
        <v>72.531400000000005</v>
      </c>
      <c r="H57" s="9">
        <f t="shared" si="35"/>
        <v>-4.3000000000006366</v>
      </c>
      <c r="I57" s="47">
        <f t="shared" si="38"/>
        <v>-173.51083453292071</v>
      </c>
      <c r="J57" s="40">
        <f t="shared" si="36"/>
        <v>263.51083453292068</v>
      </c>
      <c r="K57" s="47">
        <f t="shared" si="37"/>
        <v>21.236054162441242</v>
      </c>
      <c r="L57" s="40">
        <f t="shared" si="24"/>
        <v>21.667025554748935</v>
      </c>
      <c r="M57" s="12">
        <f t="shared" si="25"/>
        <v>-0.3057971007892511</v>
      </c>
      <c r="N57" s="12">
        <f t="shared" si="26"/>
        <v>-3.4782603599023125E-2</v>
      </c>
      <c r="O57" s="12">
        <f t="shared" si="27"/>
        <v>-6.231884057971937E-2</v>
      </c>
      <c r="P57" s="81">
        <f t="shared" si="28"/>
        <v>0.31401486311230342</v>
      </c>
      <c r="Q57" s="12">
        <f t="shared" si="29"/>
        <v>-4.431842040423929E-3</v>
      </c>
      <c r="R57" s="12">
        <f t="shared" si="30"/>
        <v>-5.0409570433366851E-4</v>
      </c>
      <c r="S57" s="12">
        <f t="shared" si="31"/>
        <v>-9.0317160260462855E-4</v>
      </c>
      <c r="T57" s="12">
        <f t="shared" si="32"/>
        <v>4.5509400451058469E-3</v>
      </c>
    </row>
    <row r="58" spans="1:20" ht="15.9" customHeight="1">
      <c r="A58" s="8" t="s">
        <v>41</v>
      </c>
      <c r="B58" s="18">
        <v>45744</v>
      </c>
      <c r="C58" s="11">
        <v>401502.63380000001</v>
      </c>
      <c r="D58" s="9">
        <f t="shared" si="33"/>
        <v>-39.699999964796007</v>
      </c>
      <c r="E58" s="11">
        <v>6666044.6840000004</v>
      </c>
      <c r="F58" s="9">
        <f t="shared" si="34"/>
        <v>-8.39999970048666</v>
      </c>
      <c r="G58" s="12">
        <v>72.554100000000005</v>
      </c>
      <c r="H58" s="9">
        <f t="shared" si="35"/>
        <v>18.39999999999975</v>
      </c>
      <c r="I58" s="47">
        <f t="shared" si="38"/>
        <v>-168.05316669703956</v>
      </c>
      <c r="J58" s="40">
        <f t="shared" si="36"/>
        <v>258.05316669703956</v>
      </c>
      <c r="K58" s="47">
        <f t="shared" si="37"/>
        <v>40.578935325769443</v>
      </c>
      <c r="L58" s="40">
        <f t="shared" si="24"/>
        <v>44.555695395459487</v>
      </c>
      <c r="M58" s="12">
        <f t="shared" si="25"/>
        <v>-0.57536231833037688</v>
      </c>
      <c r="N58" s="12">
        <f t="shared" si="26"/>
        <v>-0.12173912609400957</v>
      </c>
      <c r="O58" s="12">
        <f t="shared" si="27"/>
        <v>0.26666666666666305</v>
      </c>
      <c r="P58" s="81">
        <f t="shared" si="28"/>
        <v>0.64573471587622444</v>
      </c>
      <c r="Q58" s="12">
        <f t="shared" si="29"/>
        <v>-8.3385843236286512E-3</v>
      </c>
      <c r="R58" s="12">
        <f t="shared" si="30"/>
        <v>-1.7643351607827473E-3</v>
      </c>
      <c r="S58" s="12">
        <f t="shared" si="31"/>
        <v>3.8647342995168561E-3</v>
      </c>
      <c r="T58" s="12">
        <f t="shared" si="32"/>
        <v>9.3584741431336875E-3</v>
      </c>
    </row>
    <row r="59" spans="1:20" ht="15.9" customHeight="1">
      <c r="B59" s="18">
        <v>45745</v>
      </c>
      <c r="C59" s="11">
        <v>401502.58309999999</v>
      </c>
      <c r="D59" s="9">
        <f t="shared" si="33"/>
        <v>-90.39999998640269</v>
      </c>
      <c r="E59" s="11">
        <v>6666044.6710000001</v>
      </c>
      <c r="F59" s="9">
        <f t="shared" si="34"/>
        <v>-21.399999968707561</v>
      </c>
      <c r="G59" s="12">
        <v>72.552199999999999</v>
      </c>
      <c r="H59" s="9">
        <f t="shared" si="35"/>
        <v>16.49999999999352</v>
      </c>
      <c r="I59" s="47">
        <f t="shared" si="38"/>
        <v>-166.68178616818719</v>
      </c>
      <c r="J59" s="40">
        <f t="shared" si="36"/>
        <v>256.68178616818722</v>
      </c>
      <c r="K59" s="47">
        <f t="shared" si="37"/>
        <v>92.898439148364005</v>
      </c>
      <c r="L59" s="40">
        <f t="shared" si="24"/>
        <v>94.352371439206962</v>
      </c>
      <c r="M59" s="12">
        <f t="shared" si="25"/>
        <v>-1.2914285712343241</v>
      </c>
      <c r="N59" s="12">
        <f t="shared" si="26"/>
        <v>-0.30571428526725086</v>
      </c>
      <c r="O59" s="12">
        <f t="shared" si="27"/>
        <v>0.23571428571419314</v>
      </c>
      <c r="P59" s="81">
        <f t="shared" si="28"/>
        <v>1.3478910205600994</v>
      </c>
      <c r="Q59" s="12">
        <f t="shared" si="29"/>
        <v>-1.8448979589061772E-2</v>
      </c>
      <c r="R59" s="12">
        <f t="shared" si="30"/>
        <v>-4.367346932389298E-3</v>
      </c>
      <c r="S59" s="12">
        <f t="shared" si="31"/>
        <v>3.367346938774188E-3</v>
      </c>
      <c r="T59" s="12">
        <f t="shared" si="32"/>
        <v>1.9255586008001421E-2</v>
      </c>
    </row>
    <row r="60" spans="1:20" ht="15.9" customHeight="1">
      <c r="B60" s="18">
        <v>45747</v>
      </c>
      <c r="C60" s="11">
        <v>401502.62709999998</v>
      </c>
      <c r="D60" s="9">
        <f t="shared" si="33"/>
        <v>-46.399999991990626</v>
      </c>
      <c r="E60" s="11">
        <v>6666044.6789999995</v>
      </c>
      <c r="F60" s="9">
        <f t="shared" si="34"/>
        <v>-13.400000520050526</v>
      </c>
      <c r="G60" s="12">
        <v>72.523799999999994</v>
      </c>
      <c r="H60" s="9">
        <f t="shared" si="35"/>
        <v>-11.900000000011346</v>
      </c>
      <c r="I60" s="47">
        <f t="shared" si="38"/>
        <v>-163.89164666348179</v>
      </c>
      <c r="J60" s="40">
        <f t="shared" si="36"/>
        <v>253.89164666348179</v>
      </c>
      <c r="K60" s="47">
        <f t="shared" si="37"/>
        <v>48.296169756970215</v>
      </c>
      <c r="L60" s="40">
        <f t="shared" si="24"/>
        <v>49.740627390437631</v>
      </c>
      <c r="M60" s="12">
        <f t="shared" si="25"/>
        <v>-0.64444444433320314</v>
      </c>
      <c r="N60" s="12">
        <f t="shared" si="26"/>
        <v>-0.18611111833403507</v>
      </c>
      <c r="O60" s="12">
        <f t="shared" si="27"/>
        <v>-0.16527777777793537</v>
      </c>
      <c r="P60" s="81">
        <f t="shared" si="28"/>
        <v>0.69084204708941155</v>
      </c>
      <c r="Q60" s="12">
        <f t="shared" si="29"/>
        <v>-8.9506172824055999E-3</v>
      </c>
      <c r="R60" s="12">
        <f t="shared" si="30"/>
        <v>-2.5848766435282648E-3</v>
      </c>
      <c r="S60" s="12">
        <f t="shared" si="31"/>
        <v>-2.2955246913602136E-3</v>
      </c>
      <c r="T60" s="12">
        <f t="shared" si="32"/>
        <v>9.5950284317973828E-3</v>
      </c>
    </row>
    <row r="61" spans="1:20" ht="15.9" customHeight="1">
      <c r="B61" s="18">
        <v>45748</v>
      </c>
      <c r="C61" s="11">
        <v>401502.63880000002</v>
      </c>
      <c r="D61" s="9">
        <f t="shared" si="33"/>
        <v>-34.699999960139394</v>
      </c>
      <c r="E61" s="11">
        <v>6666044.6869999999</v>
      </c>
      <c r="F61" s="9">
        <f t="shared" si="34"/>
        <v>-5.4000001400709152</v>
      </c>
      <c r="G61" s="12">
        <v>72.528899999999993</v>
      </c>
      <c r="H61" s="9">
        <f t="shared" si="35"/>
        <v>-6.8000000000125738</v>
      </c>
      <c r="I61" s="47">
        <f t="shared" si="38"/>
        <v>-171.15460265041301</v>
      </c>
      <c r="J61" s="40">
        <f t="shared" si="36"/>
        <v>261.15460265041304</v>
      </c>
      <c r="K61" s="47">
        <f t="shared" si="37"/>
        <v>35.117659357457747</v>
      </c>
      <c r="L61" s="40">
        <f t="shared" si="24"/>
        <v>35.769959445694241</v>
      </c>
      <c r="M61" s="12">
        <f t="shared" si="25"/>
        <v>-0.47534246520738893</v>
      </c>
      <c r="N61" s="12">
        <f t="shared" si="26"/>
        <v>-7.3972604658505692E-2</v>
      </c>
      <c r="O61" s="12">
        <f t="shared" si="27"/>
        <v>-9.3150684931679092E-2</v>
      </c>
      <c r="P61" s="81">
        <f t="shared" si="28"/>
        <v>0.48999944446156496</v>
      </c>
      <c r="Q61" s="12">
        <f t="shared" si="29"/>
        <v>-6.5115406192793003E-3</v>
      </c>
      <c r="R61" s="12">
        <f t="shared" si="30"/>
        <v>-1.0133233514863793E-3</v>
      </c>
      <c r="S61" s="12">
        <f t="shared" si="31"/>
        <v>-1.2760367798860151E-3</v>
      </c>
      <c r="T61" s="12">
        <f t="shared" si="32"/>
        <v>6.7123211570077395E-3</v>
      </c>
    </row>
    <row r="62" spans="1:20" ht="15.9" customHeight="1">
      <c r="B62" s="18">
        <v>45749</v>
      </c>
      <c r="C62" s="11">
        <v>401502.65210000001</v>
      </c>
      <c r="D62" s="9">
        <f t="shared" si="33"/>
        <v>-21.399999968707561</v>
      </c>
      <c r="E62" s="11">
        <v>6666044.6890000002</v>
      </c>
      <c r="F62" s="9">
        <f t="shared" si="34"/>
        <v>-3.399999812245369</v>
      </c>
      <c r="G62" s="12">
        <v>72.544600000000003</v>
      </c>
      <c r="H62" s="9">
        <f t="shared" si="35"/>
        <v>8.8999999999970214</v>
      </c>
      <c r="I62" s="47">
        <f t="shared" si="38"/>
        <v>-170.97238752661406</v>
      </c>
      <c r="J62" s="40">
        <f t="shared" si="36"/>
        <v>260.97238752661406</v>
      </c>
      <c r="K62" s="47">
        <f t="shared" si="37"/>
        <v>21.668410125894152</v>
      </c>
      <c r="L62" s="40">
        <f t="shared" si="24"/>
        <v>23.424986603708</v>
      </c>
      <c r="M62" s="12">
        <f t="shared" si="25"/>
        <v>-0.28918918876631838</v>
      </c>
      <c r="N62" s="12">
        <f t="shared" si="26"/>
        <v>-4.5945943408721199E-2</v>
      </c>
      <c r="O62" s="12">
        <f t="shared" si="27"/>
        <v>0.12027027027023002</v>
      </c>
      <c r="P62" s="81">
        <f t="shared" si="28"/>
        <v>0.31655387302308108</v>
      </c>
      <c r="Q62" s="12">
        <f t="shared" si="29"/>
        <v>-3.9079620103556539E-3</v>
      </c>
      <c r="R62" s="12">
        <f t="shared" si="30"/>
        <v>-6.2089112714488104E-4</v>
      </c>
      <c r="S62" s="12">
        <f t="shared" si="31"/>
        <v>1.6252739225706759E-3</v>
      </c>
      <c r="T62" s="12">
        <f t="shared" si="32"/>
        <v>4.2777550408524467E-3</v>
      </c>
    </row>
    <row r="63" spans="1:20" ht="15.9" customHeight="1">
      <c r="B63" s="18">
        <v>45750</v>
      </c>
      <c r="C63" s="11">
        <v>401502.59779999999</v>
      </c>
      <c r="D63" s="9">
        <f t="shared" si="33"/>
        <v>-75.699999986682087</v>
      </c>
      <c r="E63" s="11">
        <v>6666044.6739999996</v>
      </c>
      <c r="F63" s="9">
        <f t="shared" si="34"/>
        <v>-18.400000408291817</v>
      </c>
      <c r="G63" s="12">
        <v>72.525099999999995</v>
      </c>
      <c r="H63" s="9">
        <f t="shared" si="35"/>
        <v>-10.600000000010823</v>
      </c>
      <c r="I63" s="47">
        <f t="shared" si="38"/>
        <v>-166.33834970819902</v>
      </c>
      <c r="J63" s="40">
        <f t="shared" si="36"/>
        <v>256.33834970819902</v>
      </c>
      <c r="K63" s="47">
        <f t="shared" si="37"/>
        <v>77.904107805742882</v>
      </c>
      <c r="L63" s="40">
        <f t="shared" si="24"/>
        <v>78.621943584530129</v>
      </c>
      <c r="M63" s="12">
        <f t="shared" si="25"/>
        <v>-1.0093333331557612</v>
      </c>
      <c r="N63" s="12">
        <f t="shared" si="26"/>
        <v>-0.24533333877722421</v>
      </c>
      <c r="O63" s="12">
        <f t="shared" si="27"/>
        <v>-0.14133333333347764</v>
      </c>
      <c r="P63" s="81">
        <f t="shared" si="28"/>
        <v>1.0482925811270685</v>
      </c>
      <c r="Q63" s="12">
        <f t="shared" si="29"/>
        <v>-1.345777777541015E-2</v>
      </c>
      <c r="R63" s="12">
        <f t="shared" si="30"/>
        <v>-3.2711111836963226E-3</v>
      </c>
      <c r="S63" s="12">
        <f t="shared" si="31"/>
        <v>-1.8844444444463685E-3</v>
      </c>
      <c r="T63" s="12">
        <f t="shared" si="32"/>
        <v>1.397723441502758E-2</v>
      </c>
    </row>
    <row r="64" spans="1:20" ht="15.9" customHeight="1">
      <c r="B64" s="18">
        <v>45751</v>
      </c>
      <c r="C64" s="11">
        <v>401502.63459999999</v>
      </c>
      <c r="D64" s="9">
        <f t="shared" si="33"/>
        <v>-38.899999985005707</v>
      </c>
      <c r="E64" s="11">
        <v>6666044.6880000001</v>
      </c>
      <c r="F64" s="9">
        <f t="shared" si="34"/>
        <v>-4.3999999761581421</v>
      </c>
      <c r="G64" s="12">
        <v>72.531300000000002</v>
      </c>
      <c r="H64" s="9">
        <f t="shared" si="35"/>
        <v>-4.4000000000039563</v>
      </c>
      <c r="I64" s="47">
        <f t="shared" si="38"/>
        <v>-173.54667149212952</v>
      </c>
      <c r="J64" s="40">
        <f t="shared" si="36"/>
        <v>263.54667149212952</v>
      </c>
      <c r="K64" s="47">
        <f t="shared" si="37"/>
        <v>39.148052296680561</v>
      </c>
      <c r="L64" s="40">
        <f t="shared" si="24"/>
        <v>39.394542751803463</v>
      </c>
      <c r="M64" s="12">
        <f t="shared" si="25"/>
        <v>-0.51184210506586458</v>
      </c>
      <c r="N64" s="12">
        <f t="shared" si="26"/>
        <v>-5.7894736528396606E-2</v>
      </c>
      <c r="O64" s="12">
        <f t="shared" si="27"/>
        <v>-5.7894736842157318E-2</v>
      </c>
      <c r="P64" s="81">
        <f t="shared" si="28"/>
        <v>0.51834924673425609</v>
      </c>
      <c r="Q64" s="12">
        <f t="shared" si="29"/>
        <v>-6.7347645403403236E-3</v>
      </c>
      <c r="R64" s="12">
        <f t="shared" si="30"/>
        <v>-7.6177284905785004E-4</v>
      </c>
      <c r="S64" s="12">
        <f t="shared" si="31"/>
        <v>-7.6177285318628049E-4</v>
      </c>
      <c r="T64" s="12">
        <f t="shared" si="32"/>
        <v>6.8203848254507378E-3</v>
      </c>
    </row>
    <row r="65" spans="2:20" ht="15.9" customHeight="1">
      <c r="B65" s="18">
        <v>45752</v>
      </c>
      <c r="C65" s="11">
        <v>401502.65899999999</v>
      </c>
      <c r="D65" s="9">
        <f t="shared" ref="D65:D113" si="39">IF(C65="","",(C65-$C$9)*1000)</f>
        <v>-14.499999990221113</v>
      </c>
      <c r="E65" s="11">
        <v>6666044.6940000001</v>
      </c>
      <c r="F65" s="9">
        <f t="shared" ref="F65:F114" si="40">IF(E65="","",(E65-$E$9)*1000)</f>
        <v>1.6000000759959221</v>
      </c>
      <c r="G65" s="12">
        <v>72.5398</v>
      </c>
      <c r="H65" s="9">
        <f t="shared" ref="H65:H114" si="41">IF(G65="","",(G65-$G$9)*1000)</f>
        <v>4.0999999999939973</v>
      </c>
      <c r="I65" s="47">
        <f t="shared" ref="I65:I111" si="42">IF(MOD(DEGREES(ATAN2(D65, F65)), 360) &gt; 180, MOD(DEGREES(ATAN2(D65, F65)), 360) - 360, MOD(DEGREES(ATAN2(D65, F65)), 360))</f>
        <v>173.70318098012268</v>
      </c>
      <c r="J65" s="40">
        <f t="shared" ref="J65:J111" si="43">MOD(DEGREES(ATAN2(F65, D65)) + 360, 360)</f>
        <v>276.29681901987732</v>
      </c>
      <c r="K65" s="47">
        <f t="shared" ref="K65:K111" si="44">SQRT(POWER(C65 - $C$9,2) + POWER(E65 - $E$9,2)) *1000</f>
        <v>14.588008772947706</v>
      </c>
      <c r="L65" s="40">
        <f t="shared" si="24"/>
        <v>15.153217478791426</v>
      </c>
      <c r="M65" s="12">
        <f t="shared" si="25"/>
        <v>-0.18831168818468977</v>
      </c>
      <c r="N65" s="12">
        <f t="shared" si="26"/>
        <v>2.0779221766180807E-2</v>
      </c>
      <c r="O65" s="12">
        <f t="shared" si="27"/>
        <v>5.3246753246675292E-2</v>
      </c>
      <c r="P65" s="81">
        <f t="shared" si="28"/>
        <v>0.19679503219209643</v>
      </c>
      <c r="Q65" s="12">
        <f t="shared" si="29"/>
        <v>-2.445606340060906E-3</v>
      </c>
      <c r="R65" s="12">
        <f t="shared" si="30"/>
        <v>2.6986002293741306E-4</v>
      </c>
      <c r="S65" s="12">
        <f t="shared" si="31"/>
        <v>6.9151627593084792E-4</v>
      </c>
      <c r="T65" s="12">
        <f t="shared" si="32"/>
        <v>2.5557796388583952E-3</v>
      </c>
    </row>
    <row r="66" spans="2:20" ht="15.9" customHeight="1">
      <c r="B66" s="18">
        <v>45754</v>
      </c>
      <c r="C66" s="11">
        <v>401502.65970000002</v>
      </c>
      <c r="D66" s="9">
        <f t="shared" si="39"/>
        <v>-13.799999956972897</v>
      </c>
      <c r="E66" s="11">
        <v>6666044.6940000001</v>
      </c>
      <c r="F66" s="9">
        <f t="shared" si="40"/>
        <v>1.6000000759959221</v>
      </c>
      <c r="G66" s="12">
        <v>72.5321</v>
      </c>
      <c r="H66" s="9">
        <f t="shared" si="41"/>
        <v>-3.6000000000058208</v>
      </c>
      <c r="I66" s="47">
        <f t="shared" si="42"/>
        <v>173.38653918590791</v>
      </c>
      <c r="J66" s="40">
        <f t="shared" si="43"/>
        <v>276.61346081409209</v>
      </c>
      <c r="K66" s="47">
        <f t="shared" si="44"/>
        <v>13.892443955461504</v>
      </c>
      <c r="L66" s="40">
        <f t="shared" si="24"/>
        <v>14.351306527828077</v>
      </c>
      <c r="M66" s="12">
        <f t="shared" si="25"/>
        <v>-0.1746835437591506</v>
      </c>
      <c r="N66" s="12">
        <f t="shared" si="26"/>
        <v>2.0253165518935724E-2</v>
      </c>
      <c r="O66" s="12">
        <f t="shared" si="27"/>
        <v>-4.5569620253238234E-2</v>
      </c>
      <c r="P66" s="81">
        <f t="shared" si="28"/>
        <v>0.18166210794719084</v>
      </c>
      <c r="Q66" s="12">
        <f t="shared" si="29"/>
        <v>-2.2111840982170961E-3</v>
      </c>
      <c r="R66" s="12">
        <f t="shared" si="30"/>
        <v>2.5636918378399654E-4</v>
      </c>
      <c r="S66" s="12">
        <f t="shared" si="31"/>
        <v>-5.7683063611693969E-4</v>
      </c>
      <c r="T66" s="12">
        <f t="shared" si="32"/>
        <v>2.2995203537619093E-3</v>
      </c>
    </row>
    <row r="67" spans="2:20" ht="15.9" customHeight="1">
      <c r="B67" s="18">
        <v>45756</v>
      </c>
      <c r="C67" s="11">
        <v>401502.663</v>
      </c>
      <c r="D67" s="9">
        <f t="shared" si="39"/>
        <v>-10.49999997485429</v>
      </c>
      <c r="E67" s="11">
        <v>6666044.6950000003</v>
      </c>
      <c r="F67" s="9">
        <f t="shared" si="40"/>
        <v>2.6000002399086952</v>
      </c>
      <c r="G67" s="12">
        <v>72.548699999999997</v>
      </c>
      <c r="H67" s="9">
        <f t="shared" si="41"/>
        <v>12.999999999991019</v>
      </c>
      <c r="I67" s="47">
        <f t="shared" si="42"/>
        <v>166.0922209246435</v>
      </c>
      <c r="J67" s="40">
        <f t="shared" si="43"/>
        <v>283.90777907535653</v>
      </c>
      <c r="K67" s="47">
        <f t="shared" si="44"/>
        <v>10.817116099934649</v>
      </c>
      <c r="L67" s="40">
        <f t="shared" si="24"/>
        <v>16.911830200165561</v>
      </c>
      <c r="M67" s="12">
        <f t="shared" si="25"/>
        <v>-0.12962962931918878</v>
      </c>
      <c r="N67" s="12">
        <f t="shared" si="26"/>
        <v>3.209876839393451E-2</v>
      </c>
      <c r="O67" s="12">
        <f t="shared" si="27"/>
        <v>0.16049382716038293</v>
      </c>
      <c r="P67" s="81">
        <f t="shared" si="28"/>
        <v>0.20878802716253778</v>
      </c>
      <c r="Q67" s="12">
        <f t="shared" si="29"/>
        <v>-1.6003657940640589E-3</v>
      </c>
      <c r="R67" s="12">
        <f t="shared" si="30"/>
        <v>3.9628109128314208E-4</v>
      </c>
      <c r="S67" s="12">
        <f t="shared" si="31"/>
        <v>1.9814052735849744E-3</v>
      </c>
      <c r="T67" s="12">
        <f t="shared" si="32"/>
        <v>2.5776299649696022E-3</v>
      </c>
    </row>
    <row r="68" spans="2:20" ht="15.9" customHeight="1">
      <c r="B68" s="18">
        <v>45757</v>
      </c>
      <c r="C68" s="11">
        <v>401502.68589999998</v>
      </c>
      <c r="D68" s="9">
        <f t="shared" si="39"/>
        <v>12.400000006891787</v>
      </c>
      <c r="E68" s="11">
        <v>6666044.6969999997</v>
      </c>
      <c r="F68" s="9">
        <f t="shared" si="40"/>
        <v>4.5999996364116669</v>
      </c>
      <c r="G68" s="12">
        <v>72.520799999999994</v>
      </c>
      <c r="H68" s="9">
        <f t="shared" si="41"/>
        <v>-14.90000000001146</v>
      </c>
      <c r="I68" s="47">
        <f t="shared" si="42"/>
        <v>20.353227660908075</v>
      </c>
      <c r="J68" s="40">
        <f t="shared" si="43"/>
        <v>69.64677233909191</v>
      </c>
      <c r="K68" s="47">
        <f t="shared" si="44"/>
        <v>13.22573237389536</v>
      </c>
      <c r="L68" s="40">
        <f t="shared" si="24"/>
        <v>19.92310208843606</v>
      </c>
      <c r="M68" s="12">
        <f t="shared" si="25"/>
        <v>0.15121951227916813</v>
      </c>
      <c r="N68" s="12">
        <f t="shared" si="26"/>
        <v>5.6097556541605691E-2</v>
      </c>
      <c r="O68" s="12">
        <f t="shared" si="27"/>
        <v>-0.18170731707331048</v>
      </c>
      <c r="P68" s="81">
        <f t="shared" si="28"/>
        <v>0.24296465961507391</v>
      </c>
      <c r="Q68" s="12">
        <f t="shared" si="29"/>
        <v>1.8441403936483918E-3</v>
      </c>
      <c r="R68" s="12">
        <f t="shared" si="30"/>
        <v>6.8411654319031328E-4</v>
      </c>
      <c r="S68" s="12">
        <f t="shared" si="31"/>
        <v>-2.2159428911379328E-3</v>
      </c>
      <c r="T68" s="12">
        <f t="shared" si="32"/>
        <v>2.9629836538423646E-3</v>
      </c>
    </row>
    <row r="69" spans="2:20" ht="15.9" customHeight="1">
      <c r="B69" s="18">
        <v>45758</v>
      </c>
      <c r="C69" s="11">
        <v>401502.63209999999</v>
      </c>
      <c r="D69" s="9">
        <f t="shared" si="39"/>
        <v>-41.399999987334013</v>
      </c>
      <c r="E69" s="11">
        <v>6666044.682</v>
      </c>
      <c r="F69" s="9">
        <f t="shared" si="40"/>
        <v>-10.400000028312206</v>
      </c>
      <c r="G69" s="12">
        <v>72.522199999999998</v>
      </c>
      <c r="H69" s="9">
        <f t="shared" si="41"/>
        <v>-13.500000000007617</v>
      </c>
      <c r="I69" s="47">
        <f t="shared" si="42"/>
        <v>-165.89864767874417</v>
      </c>
      <c r="J69" s="40">
        <f t="shared" si="43"/>
        <v>255.89864767874417</v>
      </c>
      <c r="K69" s="47">
        <f t="shared" si="44"/>
        <v>42.6862975618658</v>
      </c>
      <c r="L69" s="40">
        <f t="shared" si="24"/>
        <v>44.770190970559369</v>
      </c>
      <c r="M69" s="12">
        <f t="shared" si="25"/>
        <v>-0.49879518057028932</v>
      </c>
      <c r="N69" s="12">
        <f t="shared" si="26"/>
        <v>-0.12530120516038804</v>
      </c>
      <c r="O69" s="12">
        <f t="shared" si="27"/>
        <v>-0.16265060240973034</v>
      </c>
      <c r="P69" s="81">
        <f t="shared" si="28"/>
        <v>0.53939989121155862</v>
      </c>
      <c r="Q69" s="12">
        <f t="shared" si="29"/>
        <v>-6.0095804887986661E-3</v>
      </c>
      <c r="R69" s="12">
        <f t="shared" si="30"/>
        <v>-1.5096530742215427E-3</v>
      </c>
      <c r="S69" s="12">
        <f t="shared" si="31"/>
        <v>-1.9596458121654259E-3</v>
      </c>
      <c r="T69" s="12">
        <f t="shared" si="32"/>
        <v>6.4987938700187785E-3</v>
      </c>
    </row>
    <row r="70" spans="2:20" ht="15.9" customHeight="1">
      <c r="B70" s="18">
        <v>45761</v>
      </c>
      <c r="C70" s="11">
        <v>401502.60810000001</v>
      </c>
      <c r="D70" s="9">
        <f t="shared" si="39"/>
        <v>-65.399999963119626</v>
      </c>
      <c r="E70" s="11">
        <v>6666044.6789999995</v>
      </c>
      <c r="F70" s="9">
        <f t="shared" si="40"/>
        <v>-13.400000520050526</v>
      </c>
      <c r="G70" s="12">
        <v>72.533799999999999</v>
      </c>
      <c r="H70" s="9">
        <f t="shared" si="41"/>
        <v>-1.90000000000623</v>
      </c>
      <c r="I70" s="47">
        <f t="shared" si="42"/>
        <v>-168.42075870368015</v>
      </c>
      <c r="J70" s="40">
        <f t="shared" si="43"/>
        <v>258.42075870368012</v>
      </c>
      <c r="K70" s="47">
        <f t="shared" si="44"/>
        <v>66.758669917198034</v>
      </c>
      <c r="L70" s="40">
        <f t="shared" si="24"/>
        <v>66.785702130870988</v>
      </c>
      <c r="M70" s="12">
        <f t="shared" si="25"/>
        <v>-0.76046511585022825</v>
      </c>
      <c r="N70" s="12">
        <f t="shared" si="26"/>
        <v>-0.15581395953547122</v>
      </c>
      <c r="O70" s="12">
        <f t="shared" si="27"/>
        <v>-2.2093023255886395E-2</v>
      </c>
      <c r="P70" s="81">
        <f t="shared" si="28"/>
        <v>0.77657793175431378</v>
      </c>
      <c r="Q70" s="12">
        <f t="shared" si="29"/>
        <v>-8.8426176261654447E-3</v>
      </c>
      <c r="R70" s="12">
        <f t="shared" si="30"/>
        <v>-1.8117902271566422E-3</v>
      </c>
      <c r="S70" s="12">
        <f t="shared" si="31"/>
        <v>-2.5689561925449299E-4</v>
      </c>
      <c r="T70" s="12">
        <f t="shared" si="32"/>
        <v>9.0299759506315552E-3</v>
      </c>
    </row>
    <row r="71" spans="2:20" ht="15.9" customHeight="1">
      <c r="B71" s="18">
        <v>45762</v>
      </c>
      <c r="C71" s="11">
        <v>401502.66800000001</v>
      </c>
      <c r="D71" s="9">
        <f t="shared" si="39"/>
        <v>-5.4999999701976776</v>
      </c>
      <c r="E71" s="11">
        <v>6666044.6940000001</v>
      </c>
      <c r="F71" s="9">
        <f t="shared" si="40"/>
        <v>1.6000000759959221</v>
      </c>
      <c r="G71" s="12">
        <v>72.526499999999999</v>
      </c>
      <c r="H71" s="9">
        <f t="shared" si="41"/>
        <v>-9.2000000000069804</v>
      </c>
      <c r="I71" s="47">
        <f t="shared" si="42"/>
        <v>163.7798054912175</v>
      </c>
      <c r="J71" s="40">
        <f t="shared" si="43"/>
        <v>286.22019450878253</v>
      </c>
      <c r="K71" s="47">
        <f t="shared" si="44"/>
        <v>5.728001389259731</v>
      </c>
      <c r="L71" s="40">
        <f t="shared" si="24"/>
        <v>10.837435117014074</v>
      </c>
      <c r="M71" s="12">
        <f t="shared" si="25"/>
        <v>-6.3218390462042265E-2</v>
      </c>
      <c r="N71" s="12">
        <f t="shared" si="26"/>
        <v>1.8390805471217495E-2</v>
      </c>
      <c r="O71" s="12">
        <f t="shared" si="27"/>
        <v>-0.10574712643686185</v>
      </c>
      <c r="P71" s="81">
        <f t="shared" si="28"/>
        <v>0.12456821973579396</v>
      </c>
      <c r="Q71" s="12">
        <f t="shared" si="29"/>
        <v>-7.2664816623037082E-4</v>
      </c>
      <c r="R71" s="12">
        <f t="shared" si="30"/>
        <v>2.1138856863468384E-4</v>
      </c>
      <c r="S71" s="12">
        <f t="shared" si="31"/>
        <v>-1.2154842119179523E-3</v>
      </c>
      <c r="T71" s="12">
        <f t="shared" si="32"/>
        <v>1.4318186176528042E-3</v>
      </c>
    </row>
    <row r="72" spans="2:20" ht="15.9" customHeight="1">
      <c r="B72" s="18">
        <v>45763</v>
      </c>
      <c r="C72" s="11">
        <v>401502.6287</v>
      </c>
      <c r="D72" s="9">
        <f t="shared" si="39"/>
        <v>-44.799999974202365</v>
      </c>
      <c r="E72" s="11">
        <v>6666044.6809999999</v>
      </c>
      <c r="F72" s="9">
        <f t="shared" si="40"/>
        <v>-11.400000192224979</v>
      </c>
      <c r="G72" s="12">
        <v>72.515100000000004</v>
      </c>
      <c r="H72" s="9">
        <f t="shared" si="41"/>
        <v>-20.600000000001728</v>
      </c>
      <c r="I72" s="47">
        <f t="shared" si="42"/>
        <v>-165.72327174742188</v>
      </c>
      <c r="J72" s="40">
        <f t="shared" si="43"/>
        <v>255.7232717474219</v>
      </c>
      <c r="K72" s="47">
        <f t="shared" si="44"/>
        <v>46.227697347707704</v>
      </c>
      <c r="L72" s="40">
        <f t="shared" si="24"/>
        <v>50.609880478729963</v>
      </c>
      <c r="M72" s="12">
        <f t="shared" si="25"/>
        <v>-0.50909090879775409</v>
      </c>
      <c r="N72" s="12">
        <f t="shared" si="26"/>
        <v>-0.12954545672982931</v>
      </c>
      <c r="O72" s="12">
        <f t="shared" si="27"/>
        <v>-0.23409090909092872</v>
      </c>
      <c r="P72" s="81">
        <f t="shared" si="28"/>
        <v>0.57511227816738597</v>
      </c>
      <c r="Q72" s="12">
        <f t="shared" si="29"/>
        <v>-5.7851239636108418E-3</v>
      </c>
      <c r="R72" s="12">
        <f t="shared" si="30"/>
        <v>-1.4721074628389695E-3</v>
      </c>
      <c r="S72" s="12">
        <f t="shared" si="31"/>
        <v>-2.660123966942372E-3</v>
      </c>
      <c r="T72" s="12">
        <f t="shared" si="32"/>
        <v>6.5353667973566589E-3</v>
      </c>
    </row>
    <row r="73" spans="2:20" ht="15.9" customHeight="1">
      <c r="B73" s="18">
        <v>45764</v>
      </c>
      <c r="C73" s="11">
        <v>401502.64500000002</v>
      </c>
      <c r="D73" s="9">
        <f t="shared" si="39"/>
        <v>-28.4999999566935</v>
      </c>
      <c r="E73" s="11">
        <v>6666044.6890000002</v>
      </c>
      <c r="F73" s="9">
        <f t="shared" si="40"/>
        <v>-3.399999812245369</v>
      </c>
      <c r="G73" s="12">
        <v>72.534300000000002</v>
      </c>
      <c r="H73" s="9">
        <f t="shared" si="41"/>
        <v>-1.4000000000038426</v>
      </c>
      <c r="I73" s="47">
        <f t="shared" si="42"/>
        <v>-173.19686702841747</v>
      </c>
      <c r="J73" s="40">
        <f t="shared" si="43"/>
        <v>263.1968670284175</v>
      </c>
      <c r="K73" s="47">
        <f t="shared" si="44"/>
        <v>28.70209045095493</v>
      </c>
      <c r="L73" s="40">
        <f t="shared" si="24"/>
        <v>28.736214020897201</v>
      </c>
      <c r="M73" s="12">
        <f t="shared" si="25"/>
        <v>-0.32022471861453372</v>
      </c>
      <c r="N73" s="12">
        <f t="shared" si="26"/>
        <v>-3.820224508140864E-2</v>
      </c>
      <c r="O73" s="12">
        <f t="shared" si="27"/>
        <v>-1.573033707869486E-2</v>
      </c>
      <c r="P73" s="81">
        <f t="shared" si="28"/>
        <v>0.32287880922356405</v>
      </c>
      <c r="Q73" s="12">
        <f t="shared" si="29"/>
        <v>-3.5980305462307159E-3</v>
      </c>
      <c r="R73" s="12">
        <f t="shared" si="30"/>
        <v>-4.2923870877987233E-4</v>
      </c>
      <c r="S73" s="12">
        <f t="shared" si="31"/>
        <v>-1.767453604347737E-4</v>
      </c>
      <c r="T73" s="12">
        <f t="shared" si="32"/>
        <v>3.6278517890288094E-3</v>
      </c>
    </row>
    <row r="74" spans="2:20" ht="15.9" customHeight="1">
      <c r="B74" s="18">
        <v>45766</v>
      </c>
      <c r="C74" s="11">
        <v>401502.64250000002</v>
      </c>
      <c r="D74" s="9">
        <f t="shared" si="39"/>
        <v>-30.999999959021807</v>
      </c>
      <c r="E74" s="11">
        <v>6666044.6880000001</v>
      </c>
      <c r="F74" s="9">
        <f t="shared" si="40"/>
        <v>-4.3999999761581421</v>
      </c>
      <c r="G74" s="12">
        <v>72.528599999999997</v>
      </c>
      <c r="H74" s="9">
        <f t="shared" si="41"/>
        <v>-7.1000000000083219</v>
      </c>
      <c r="I74" s="47">
        <f t="shared" si="42"/>
        <v>-171.92165536949392</v>
      </c>
      <c r="J74" s="40">
        <f t="shared" si="43"/>
        <v>261.92165536949392</v>
      </c>
      <c r="K74" s="47">
        <f t="shared" si="44"/>
        <v>31.310701002205995</v>
      </c>
      <c r="L74" s="40">
        <f t="shared" ref="L74:L105" si="45">SQRT((D74^2) + (F74^2) + (H74^2))</f>
        <v>32.105606944109653</v>
      </c>
      <c r="M74" s="12">
        <f t="shared" ref="M74:M105" si="46">(D74-$D$9)/(B74-$B$9)</f>
        <v>-0.34065934020903083</v>
      </c>
      <c r="N74" s="12">
        <f t="shared" ref="N74:N105" si="47">(F74-$F$9)/(B74-$B$9)</f>
        <v>-4.8351648089649917E-2</v>
      </c>
      <c r="O74" s="12">
        <f t="shared" ref="O74:O105" si="48">(H74-$H$9)/(B74-$B$9)</f>
        <v>-7.8021978022069477E-2</v>
      </c>
      <c r="P74" s="81">
        <f t="shared" ref="P74:P105" si="49">(L74-$L$9)/(B74-$B$9)</f>
        <v>0.35280886751768847</v>
      </c>
      <c r="Q74" s="12">
        <f t="shared" ref="Q74:Q105" si="50">(M74-0)/(B74-$B$9)</f>
        <v>-3.7435092330662728E-3</v>
      </c>
      <c r="R74" s="12">
        <f t="shared" ref="R74:R105" si="51">(N74-0)/(B74-$B$9)</f>
        <v>-5.3133679219395517E-4</v>
      </c>
      <c r="S74" s="12">
        <f t="shared" ref="S74:S105" si="52">(O74-0)/(B74-$B$9)</f>
        <v>-8.5738437386889536E-4</v>
      </c>
      <c r="T74" s="12">
        <f t="shared" ref="T74:T105" si="53">(P74-0)/(B74-$B$9)</f>
        <v>3.8770205221724009E-3</v>
      </c>
    </row>
    <row r="75" spans="2:20" ht="15.9" customHeight="1">
      <c r="B75" s="18">
        <v>45768</v>
      </c>
      <c r="C75" s="11">
        <v>401502.5969</v>
      </c>
      <c r="D75" s="9">
        <f t="shared" si="39"/>
        <v>-76.599999971222132</v>
      </c>
      <c r="E75" s="11">
        <v>6666044.6780000003</v>
      </c>
      <c r="F75" s="9">
        <f t="shared" si="40"/>
        <v>-14.399999752640724</v>
      </c>
      <c r="G75" s="12">
        <v>72.540000000000006</v>
      </c>
      <c r="H75" s="9">
        <f t="shared" si="41"/>
        <v>4.3000000000006366</v>
      </c>
      <c r="I75" s="47">
        <f t="shared" si="42"/>
        <v>-169.35325042737401</v>
      </c>
      <c r="J75" s="40">
        <f t="shared" si="43"/>
        <v>259.35325042737401</v>
      </c>
      <c r="K75" s="47">
        <f t="shared" si="44"/>
        <v>77.941773064687752</v>
      </c>
      <c r="L75" s="40">
        <f t="shared" si="45"/>
        <v>78.060297132840134</v>
      </c>
      <c r="M75" s="12">
        <f t="shared" si="46"/>
        <v>-0.82365591366905522</v>
      </c>
      <c r="N75" s="12">
        <f t="shared" si="47"/>
        <v>-0.15483870701764219</v>
      </c>
      <c r="O75" s="12">
        <f t="shared" si="48"/>
        <v>4.6236559139791793E-2</v>
      </c>
      <c r="P75" s="81">
        <f t="shared" si="49"/>
        <v>0.83935803368645301</v>
      </c>
      <c r="Q75" s="12">
        <f t="shared" si="50"/>
        <v>-8.8565152007425291E-3</v>
      </c>
      <c r="R75" s="12">
        <f t="shared" si="51"/>
        <v>-1.6649323335230343E-3</v>
      </c>
      <c r="S75" s="12">
        <f t="shared" si="52"/>
        <v>4.9716730257840641E-4</v>
      </c>
      <c r="T75" s="12">
        <f t="shared" si="53"/>
        <v>9.0253552009296016E-3</v>
      </c>
    </row>
    <row r="76" spans="2:20" ht="15.9" customHeight="1">
      <c r="B76" s="18">
        <v>45769</v>
      </c>
      <c r="C76" s="11">
        <v>401502.67670000001</v>
      </c>
      <c r="D76" s="9">
        <f t="shared" si="39"/>
        <v>3.2000000355765224</v>
      </c>
      <c r="E76" s="11">
        <v>6666044.6950000003</v>
      </c>
      <c r="F76" s="9">
        <f t="shared" si="40"/>
        <v>2.6000002399086952</v>
      </c>
      <c r="G76" s="12">
        <v>72.514499999999998</v>
      </c>
      <c r="H76" s="9">
        <f t="shared" si="41"/>
        <v>-21.200000000007435</v>
      </c>
      <c r="I76" s="47">
        <f t="shared" si="42"/>
        <v>39.093861161912834</v>
      </c>
      <c r="J76" s="40">
        <f t="shared" si="43"/>
        <v>50.906138838087145</v>
      </c>
      <c r="K76" s="47">
        <f t="shared" si="44"/>
        <v>4.1231058045137541</v>
      </c>
      <c r="L76" s="40">
        <f t="shared" si="45"/>
        <v>21.59722207774718</v>
      </c>
      <c r="M76" s="12">
        <f t="shared" si="46"/>
        <v>3.4042553569963004E-2</v>
      </c>
      <c r="N76" s="12">
        <f t="shared" si="47"/>
        <v>2.7659577020305269E-2</v>
      </c>
      <c r="O76" s="12">
        <f t="shared" si="48"/>
        <v>-0.22553191489369612</v>
      </c>
      <c r="P76" s="81">
        <f t="shared" si="49"/>
        <v>0.22975768167816149</v>
      </c>
      <c r="Q76" s="12">
        <f t="shared" si="50"/>
        <v>3.621548252123724E-4</v>
      </c>
      <c r="R76" s="12">
        <f t="shared" si="51"/>
        <v>2.9425081936494966E-4</v>
      </c>
      <c r="S76" s="12">
        <f t="shared" si="52"/>
        <v>-2.3992756903584694E-3</v>
      </c>
      <c r="T76" s="12">
        <f t="shared" si="53"/>
        <v>2.4442306561506541E-3</v>
      </c>
    </row>
    <row r="77" spans="2:20" ht="15.9" customHeight="1">
      <c r="B77" s="18">
        <v>45770</v>
      </c>
      <c r="C77" s="11">
        <v>401502.64980000001</v>
      </c>
      <c r="D77" s="9">
        <f t="shared" si="39"/>
        <v>-23.699999961536378</v>
      </c>
      <c r="E77" s="11">
        <v>6666044.6869999999</v>
      </c>
      <c r="F77" s="9">
        <f t="shared" si="40"/>
        <v>-5.4000001400709152</v>
      </c>
      <c r="G77" s="12">
        <v>72.521900000000002</v>
      </c>
      <c r="H77" s="9">
        <f t="shared" si="41"/>
        <v>-13.800000000003365</v>
      </c>
      <c r="I77" s="47">
        <f t="shared" si="42"/>
        <v>-167.16439017154181</v>
      </c>
      <c r="J77" s="40">
        <f t="shared" si="43"/>
        <v>257.16439017154181</v>
      </c>
      <c r="K77" s="47">
        <f t="shared" si="44"/>
        <v>24.307406272360492</v>
      </c>
      <c r="L77" s="40">
        <f t="shared" si="45"/>
        <v>27.951565245790494</v>
      </c>
      <c r="M77" s="12">
        <f t="shared" si="46"/>
        <v>-0.24947368380564608</v>
      </c>
      <c r="N77" s="12">
        <f t="shared" si="47"/>
        <v>-5.6842106737588584E-2</v>
      </c>
      <c r="O77" s="12">
        <f t="shared" si="48"/>
        <v>-0.14526315789477226</v>
      </c>
      <c r="P77" s="81">
        <f t="shared" si="49"/>
        <v>0.29422700258726836</v>
      </c>
      <c r="Q77" s="12">
        <f t="shared" si="50"/>
        <v>-2.6260387769015377E-3</v>
      </c>
      <c r="R77" s="12">
        <f t="shared" si="51"/>
        <v>-5.9833796565882721E-4</v>
      </c>
      <c r="S77" s="12">
        <f t="shared" si="52"/>
        <v>-1.5290858725765502E-3</v>
      </c>
      <c r="T77" s="12">
        <f t="shared" si="53"/>
        <v>3.0971263430238775E-3</v>
      </c>
    </row>
    <row r="78" spans="2:20" ht="15.9" customHeight="1">
      <c r="B78" s="18">
        <v>45771</v>
      </c>
      <c r="C78" s="11">
        <v>401502.61450000003</v>
      </c>
      <c r="D78" s="9">
        <f t="shared" si="39"/>
        <v>-58.999999950174242</v>
      </c>
      <c r="E78" s="11">
        <v>6666044.6799999997</v>
      </c>
      <c r="F78" s="9">
        <f t="shared" si="40"/>
        <v>-12.400000356137753</v>
      </c>
      <c r="G78" s="12">
        <v>72.526799999999994</v>
      </c>
      <c r="H78" s="9">
        <f t="shared" si="41"/>
        <v>-8.9000000000112323</v>
      </c>
      <c r="I78" s="47">
        <f t="shared" si="42"/>
        <v>-168.13091987920518</v>
      </c>
      <c r="J78" s="40">
        <f t="shared" si="43"/>
        <v>258.13091987920518</v>
      </c>
      <c r="K78" s="47">
        <f t="shared" si="44"/>
        <v>60.28897082346635</v>
      </c>
      <c r="L78" s="40">
        <f t="shared" si="45"/>
        <v>60.942349831237863</v>
      </c>
      <c r="M78" s="12">
        <f t="shared" si="46"/>
        <v>-0.61458333281431499</v>
      </c>
      <c r="N78" s="12">
        <f t="shared" si="47"/>
        <v>-0.12916667037643492</v>
      </c>
      <c r="O78" s="12">
        <f t="shared" si="48"/>
        <v>-9.2708333333450341E-2</v>
      </c>
      <c r="P78" s="81">
        <f t="shared" si="49"/>
        <v>0.63481614407539444</v>
      </c>
      <c r="Q78" s="12">
        <f t="shared" si="50"/>
        <v>-6.4019097168157811E-3</v>
      </c>
      <c r="R78" s="12">
        <f t="shared" si="51"/>
        <v>-1.3454861497545305E-3</v>
      </c>
      <c r="S78" s="12">
        <f t="shared" si="52"/>
        <v>-9.6571180555677435E-4</v>
      </c>
      <c r="T78" s="12">
        <f t="shared" si="53"/>
        <v>6.6126681674520257E-3</v>
      </c>
    </row>
    <row r="79" spans="2:20" ht="15.9" customHeight="1">
      <c r="B79" s="18">
        <v>45773</v>
      </c>
      <c r="C79" s="11">
        <v>401502.59529999999</v>
      </c>
      <c r="D79" s="9">
        <f t="shared" si="39"/>
        <v>-78.199999989010394</v>
      </c>
      <c r="E79" s="11">
        <v>6666044.6739999996</v>
      </c>
      <c r="F79" s="9">
        <f t="shared" si="40"/>
        <v>-18.400000408291817</v>
      </c>
      <c r="G79" s="12">
        <v>72.538899999999998</v>
      </c>
      <c r="H79" s="9">
        <f t="shared" si="41"/>
        <v>3.1999999999925421</v>
      </c>
      <c r="I79" s="47">
        <f t="shared" si="42"/>
        <v>-166.75947979956231</v>
      </c>
      <c r="J79" s="40">
        <f t="shared" si="43"/>
        <v>256.75947979956231</v>
      </c>
      <c r="K79" s="47">
        <f t="shared" si="44"/>
        <v>80.335546387053128</v>
      </c>
      <c r="L79" s="40">
        <f t="shared" si="45"/>
        <v>80.399253810631336</v>
      </c>
      <c r="M79" s="12">
        <f t="shared" si="46"/>
        <v>-0.79795918356133055</v>
      </c>
      <c r="N79" s="12">
        <f t="shared" si="47"/>
        <v>-0.18775510620705935</v>
      </c>
      <c r="O79" s="12">
        <f t="shared" si="48"/>
        <v>3.2653061224413693E-2</v>
      </c>
      <c r="P79" s="81">
        <f t="shared" si="49"/>
        <v>0.8204005490880748</v>
      </c>
      <c r="Q79" s="12">
        <f t="shared" si="50"/>
        <v>-8.1424406485850059E-3</v>
      </c>
      <c r="R79" s="12">
        <f t="shared" si="51"/>
        <v>-1.9158684306842791E-3</v>
      </c>
      <c r="S79" s="12">
        <f t="shared" si="52"/>
        <v>3.3319450228993565E-4</v>
      </c>
      <c r="T79" s="12">
        <f t="shared" si="53"/>
        <v>8.3714341743681107E-3</v>
      </c>
    </row>
    <row r="80" spans="2:20" ht="15.9" customHeight="1">
      <c r="B80" s="18">
        <v>45775</v>
      </c>
      <c r="C80" s="11">
        <v>401502.57520000002</v>
      </c>
      <c r="D80" s="9">
        <f t="shared" si="39"/>
        <v>-98.299999954178929</v>
      </c>
      <c r="E80" s="11">
        <v>6666044.6710000001</v>
      </c>
      <c r="F80" s="9">
        <f t="shared" si="40"/>
        <v>-21.399999968707561</v>
      </c>
      <c r="G80" s="12">
        <v>72.5244</v>
      </c>
      <c r="H80" s="9">
        <f t="shared" si="41"/>
        <v>-11.300000000005639</v>
      </c>
      <c r="I80" s="47">
        <f t="shared" si="42"/>
        <v>-167.71828847220016</v>
      </c>
      <c r="J80" s="40">
        <f t="shared" si="43"/>
        <v>257.71828847220013</v>
      </c>
      <c r="K80" s="47">
        <f t="shared" si="44"/>
        <v>100.60243530676711</v>
      </c>
      <c r="L80" s="40">
        <f t="shared" si="45"/>
        <v>101.23507292264075</v>
      </c>
      <c r="M80" s="12">
        <f t="shared" si="46"/>
        <v>-0.98299999954178929</v>
      </c>
      <c r="N80" s="12">
        <f t="shared" si="47"/>
        <v>-0.21399999968707561</v>
      </c>
      <c r="O80" s="12">
        <f t="shared" si="48"/>
        <v>-0.11300000000005639</v>
      </c>
      <c r="P80" s="81">
        <f t="shared" si="49"/>
        <v>1.0123507292264076</v>
      </c>
      <c r="Q80" s="12">
        <f t="shared" si="50"/>
        <v>-9.8299999954178929E-3</v>
      </c>
      <c r="R80" s="12">
        <f t="shared" si="51"/>
        <v>-2.1399999968707561E-3</v>
      </c>
      <c r="S80" s="12">
        <f t="shared" si="52"/>
        <v>-1.1300000000005639E-3</v>
      </c>
      <c r="T80" s="12">
        <f t="shared" si="53"/>
        <v>1.0123507292264076E-2</v>
      </c>
    </row>
    <row r="81" spans="2:20" ht="15.9" customHeight="1">
      <c r="B81" s="18">
        <v>45776</v>
      </c>
      <c r="C81" s="11">
        <v>401502.61660000001</v>
      </c>
      <c r="D81" s="9">
        <f t="shared" si="39"/>
        <v>-56.899999966844916</v>
      </c>
      <c r="E81" s="11">
        <v>6666044.6849999996</v>
      </c>
      <c r="F81" s="9">
        <f t="shared" si="40"/>
        <v>-7.4000004678964615</v>
      </c>
      <c r="G81" s="12">
        <v>72.541200000000003</v>
      </c>
      <c r="H81" s="9">
        <f t="shared" si="41"/>
        <v>5.49999999999784</v>
      </c>
      <c r="I81" s="47">
        <f t="shared" si="42"/>
        <v>-172.59011676103935</v>
      </c>
      <c r="J81" s="40">
        <f t="shared" si="43"/>
        <v>262.59011676103938</v>
      </c>
      <c r="K81" s="47">
        <f t="shared" si="44"/>
        <v>57.379177435301557</v>
      </c>
      <c r="L81" s="40">
        <f t="shared" si="45"/>
        <v>57.642172089120614</v>
      </c>
      <c r="M81" s="12">
        <f t="shared" si="46"/>
        <v>-0.56336633630539523</v>
      </c>
      <c r="N81" s="12">
        <f t="shared" si="47"/>
        <v>-7.3267331365311494E-2</v>
      </c>
      <c r="O81" s="12">
        <f t="shared" si="48"/>
        <v>5.445544554453307E-2</v>
      </c>
      <c r="P81" s="81">
        <f t="shared" si="49"/>
        <v>0.57071457513980806</v>
      </c>
      <c r="Q81" s="12">
        <f t="shared" si="50"/>
        <v>-5.5778845178752002E-3</v>
      </c>
      <c r="R81" s="12">
        <f t="shared" si="51"/>
        <v>-7.2541912242882667E-4</v>
      </c>
      <c r="S81" s="12">
        <f t="shared" si="52"/>
        <v>5.3916282717359474E-4</v>
      </c>
      <c r="T81" s="12">
        <f t="shared" si="53"/>
        <v>5.6506393578198821E-3</v>
      </c>
    </row>
    <row r="82" spans="2:20" ht="15.9" customHeight="1">
      <c r="B82" s="18">
        <v>45777</v>
      </c>
      <c r="C82" s="11">
        <v>401502.61440000002</v>
      </c>
      <c r="D82" s="9">
        <f t="shared" si="39"/>
        <v>-59.099999954923987</v>
      </c>
      <c r="E82" s="11">
        <v>6666044.682</v>
      </c>
      <c r="F82" s="9">
        <f t="shared" si="40"/>
        <v>-10.400000028312206</v>
      </c>
      <c r="G82" s="12">
        <v>72.526399999999995</v>
      </c>
      <c r="H82" s="9">
        <f t="shared" si="41"/>
        <v>-9.3000000000103</v>
      </c>
      <c r="I82" s="47">
        <f t="shared" si="42"/>
        <v>-170.01967523497703</v>
      </c>
      <c r="J82" s="40">
        <f t="shared" si="43"/>
        <v>260.01967523497706</v>
      </c>
      <c r="K82" s="47">
        <f t="shared" si="44"/>
        <v>60.008082749417262</v>
      </c>
      <c r="L82" s="40">
        <f t="shared" si="45"/>
        <v>60.724459612754899</v>
      </c>
      <c r="M82" s="12">
        <f t="shared" si="46"/>
        <v>-0.57941176426396068</v>
      </c>
      <c r="N82" s="12">
        <f t="shared" si="47"/>
        <v>-0.10196078459129614</v>
      </c>
      <c r="O82" s="12">
        <f t="shared" si="48"/>
        <v>-9.1176470588336278E-2</v>
      </c>
      <c r="P82" s="81">
        <f t="shared" si="49"/>
        <v>0.59533783934073425</v>
      </c>
      <c r="Q82" s="12">
        <f t="shared" si="50"/>
        <v>-5.6805074927839287E-3</v>
      </c>
      <c r="R82" s="12">
        <f t="shared" si="51"/>
        <v>-9.9961553520878563E-4</v>
      </c>
      <c r="S82" s="12">
        <f t="shared" si="52"/>
        <v>-8.9388696655231647E-4</v>
      </c>
      <c r="T82" s="12">
        <f t="shared" si="53"/>
        <v>5.836645483732689E-3</v>
      </c>
    </row>
    <row r="83" spans="2:20" ht="15.9" customHeight="1">
      <c r="B83" s="18">
        <v>45779</v>
      </c>
      <c r="C83" s="11">
        <v>401502.63380000001</v>
      </c>
      <c r="D83" s="9">
        <f t="shared" si="39"/>
        <v>-39.699999964796007</v>
      </c>
      <c r="E83" s="11">
        <v>6666044.6890000002</v>
      </c>
      <c r="F83" s="9">
        <f t="shared" si="40"/>
        <v>-3.399999812245369</v>
      </c>
      <c r="G83" s="12">
        <v>72.548900000000003</v>
      </c>
      <c r="H83" s="9">
        <f t="shared" si="41"/>
        <v>13.199999999997658</v>
      </c>
      <c r="I83" s="47">
        <f t="shared" si="42"/>
        <v>-175.10500124372737</v>
      </c>
      <c r="J83" s="40">
        <f t="shared" si="43"/>
        <v>265.10500124372743</v>
      </c>
      <c r="K83" s="47">
        <f t="shared" si="44"/>
        <v>39.845325898128522</v>
      </c>
      <c r="L83" s="40">
        <f t="shared" si="45"/>
        <v>41.974873387873487</v>
      </c>
      <c r="M83" s="12">
        <f t="shared" si="46"/>
        <v>-0.38173076889226931</v>
      </c>
      <c r="N83" s="12">
        <f t="shared" si="47"/>
        <v>-3.26923058869747E-2</v>
      </c>
      <c r="O83" s="12">
        <f t="shared" si="48"/>
        <v>0.12692307692305441</v>
      </c>
      <c r="P83" s="81">
        <f t="shared" si="49"/>
        <v>0.40360455180647581</v>
      </c>
      <c r="Q83" s="12">
        <f t="shared" si="50"/>
        <v>-3.6704881624256666E-3</v>
      </c>
      <c r="R83" s="12">
        <f t="shared" si="51"/>
        <v>-3.1434909506706442E-4</v>
      </c>
      <c r="S83" s="12">
        <f t="shared" si="52"/>
        <v>1.2204142011832154E-3</v>
      </c>
      <c r="T83" s="12">
        <f t="shared" si="53"/>
        <v>3.8808129981391906E-3</v>
      </c>
    </row>
    <row r="84" spans="2:20" ht="15.9" customHeight="1">
      <c r="B84" s="18">
        <v>45780</v>
      </c>
      <c r="C84" s="11">
        <v>401502.73479999998</v>
      </c>
      <c r="D84" s="9">
        <f t="shared" si="39"/>
        <v>61.300000001210719</v>
      </c>
      <c r="E84" s="11">
        <v>6666044.7110000001</v>
      </c>
      <c r="F84" s="9">
        <f t="shared" si="40"/>
        <v>18.600000068545341</v>
      </c>
      <c r="G84" s="12">
        <v>72.519099999999995</v>
      </c>
      <c r="H84" s="9">
        <f t="shared" si="41"/>
        <v>-16.60000000001105</v>
      </c>
      <c r="I84" s="47">
        <f t="shared" si="42"/>
        <v>16.879149707346428</v>
      </c>
      <c r="J84" s="40">
        <f t="shared" si="43"/>
        <v>73.120850292653586</v>
      </c>
      <c r="K84" s="47">
        <f t="shared" si="44"/>
        <v>64.0597377663874</v>
      </c>
      <c r="L84" s="40">
        <f t="shared" si="45"/>
        <v>66.1755997532224</v>
      </c>
      <c r="M84" s="12">
        <f t="shared" si="46"/>
        <v>0.58380952382105444</v>
      </c>
      <c r="N84" s="12">
        <f t="shared" si="47"/>
        <v>0.17714285779566991</v>
      </c>
      <c r="O84" s="12">
        <f t="shared" si="48"/>
        <v>-0.15809523809534334</v>
      </c>
      <c r="P84" s="81">
        <f t="shared" si="49"/>
        <v>0.63024380717354667</v>
      </c>
      <c r="Q84" s="12">
        <f t="shared" si="50"/>
        <v>5.5600907030576617E-3</v>
      </c>
      <c r="R84" s="12">
        <f t="shared" si="51"/>
        <v>1.6870748361492373E-3</v>
      </c>
      <c r="S84" s="12">
        <f t="shared" si="52"/>
        <v>-1.5056689342413652E-3</v>
      </c>
      <c r="T84" s="12">
        <f t="shared" si="53"/>
        <v>6.0023219730813964E-3</v>
      </c>
    </row>
    <row r="85" spans="2:20" ht="15.9" customHeight="1">
      <c r="B85" s="18">
        <v>45782</v>
      </c>
      <c r="C85" s="11">
        <v>401502.63780000003</v>
      </c>
      <c r="D85" s="9">
        <f t="shared" si="39"/>
        <v>-35.699999949429184</v>
      </c>
      <c r="E85" s="11">
        <v>6666044.6869999999</v>
      </c>
      <c r="F85" s="9">
        <f t="shared" si="40"/>
        <v>-5.4000001400709152</v>
      </c>
      <c r="G85" s="12">
        <v>72.518900000000002</v>
      </c>
      <c r="H85" s="9">
        <f t="shared" si="41"/>
        <v>-16.800000000003479</v>
      </c>
      <c r="I85" s="47">
        <f t="shared" si="42"/>
        <v>-171.3986149095083</v>
      </c>
      <c r="J85" s="40">
        <f t="shared" si="43"/>
        <v>261.3986149095083</v>
      </c>
      <c r="K85" s="47">
        <f t="shared" si="44"/>
        <v>36.106093639467701</v>
      </c>
      <c r="L85" s="40">
        <f t="shared" si="45"/>
        <v>39.823234397800064</v>
      </c>
      <c r="M85" s="12">
        <f t="shared" si="46"/>
        <v>-0.33364485934045968</v>
      </c>
      <c r="N85" s="12">
        <f t="shared" si="47"/>
        <v>-5.0467291028700144E-2</v>
      </c>
      <c r="O85" s="12">
        <f t="shared" si="48"/>
        <v>-0.15700934579442505</v>
      </c>
      <c r="P85" s="81">
        <f t="shared" si="49"/>
        <v>0.3721797607271034</v>
      </c>
      <c r="Q85" s="12">
        <f t="shared" si="50"/>
        <v>-3.1181762555183147E-3</v>
      </c>
      <c r="R85" s="12">
        <f t="shared" si="51"/>
        <v>-4.7165692550187049E-4</v>
      </c>
      <c r="S85" s="12">
        <f t="shared" si="52"/>
        <v>-1.4673770634992995E-3</v>
      </c>
      <c r="T85" s="12">
        <f t="shared" si="53"/>
        <v>3.4783155208140504E-3</v>
      </c>
    </row>
    <row r="86" spans="2:20" ht="15.9" customHeight="1">
      <c r="B86" s="18">
        <v>45783</v>
      </c>
      <c r="C86" s="11">
        <v>401502.63689999998</v>
      </c>
      <c r="D86" s="9">
        <f t="shared" si="39"/>
        <v>-36.59999999217689</v>
      </c>
      <c r="E86" s="11">
        <v>6666044.6869999999</v>
      </c>
      <c r="F86" s="9">
        <f t="shared" si="40"/>
        <v>-5.4000001400709152</v>
      </c>
      <c r="G86" s="12">
        <v>72.534999999999997</v>
      </c>
      <c r="H86" s="9">
        <f t="shared" si="41"/>
        <v>-0.70000000000902673</v>
      </c>
      <c r="I86" s="47">
        <f t="shared" si="42"/>
        <v>-171.60707459623546</v>
      </c>
      <c r="J86" s="40">
        <f t="shared" si="43"/>
        <v>261.60707459623546</v>
      </c>
      <c r="K86" s="47">
        <f t="shared" si="44"/>
        <v>36.996216035428738</v>
      </c>
      <c r="L86" s="40">
        <f t="shared" si="45"/>
        <v>37.002837741720931</v>
      </c>
      <c r="M86" s="12">
        <f t="shared" si="46"/>
        <v>-0.33888888881645268</v>
      </c>
      <c r="N86" s="12">
        <f t="shared" si="47"/>
        <v>-5.0000001296952916E-2</v>
      </c>
      <c r="O86" s="12">
        <f t="shared" si="48"/>
        <v>-6.481481481565062E-3</v>
      </c>
      <c r="P86" s="81">
        <f t="shared" si="49"/>
        <v>0.34261886797889751</v>
      </c>
      <c r="Q86" s="12">
        <f t="shared" si="50"/>
        <v>-3.1378600816338209E-3</v>
      </c>
      <c r="R86" s="12">
        <f t="shared" si="51"/>
        <v>-4.6296297497178628E-4</v>
      </c>
      <c r="S86" s="12">
        <f t="shared" si="52"/>
        <v>-6.001371742189872E-5</v>
      </c>
      <c r="T86" s="12">
        <f t="shared" si="53"/>
        <v>3.1723969257305327E-3</v>
      </c>
    </row>
    <row r="87" spans="2:20" ht="15.9" customHeight="1">
      <c r="B87" s="18">
        <v>45785</v>
      </c>
      <c r="C87" s="11">
        <v>401502.61200000002</v>
      </c>
      <c r="D87" s="9">
        <f t="shared" si="39"/>
        <v>-61.499999952502549</v>
      </c>
      <c r="E87" s="11">
        <v>6666044.6799999997</v>
      </c>
      <c r="F87" s="9">
        <f t="shared" si="40"/>
        <v>-12.400000356137753</v>
      </c>
      <c r="G87" s="12">
        <v>72.5428</v>
      </c>
      <c r="H87" s="9">
        <f t="shared" si="41"/>
        <v>7.099999999994111</v>
      </c>
      <c r="I87" s="47">
        <f t="shared" si="42"/>
        <v>-168.60051463081015</v>
      </c>
      <c r="J87" s="40">
        <f t="shared" si="43"/>
        <v>258.60051463081015</v>
      </c>
      <c r="K87" s="47">
        <f t="shared" si="44"/>
        <v>62.737628286300641</v>
      </c>
      <c r="L87" s="40">
        <f t="shared" si="45"/>
        <v>63.138102624247004</v>
      </c>
      <c r="M87" s="12">
        <f t="shared" si="46"/>
        <v>-0.55909090865911404</v>
      </c>
      <c r="N87" s="12">
        <f t="shared" si="47"/>
        <v>-0.11272727596488866</v>
      </c>
      <c r="O87" s="12">
        <f t="shared" si="48"/>
        <v>6.4545454545401004E-2</v>
      </c>
      <c r="P87" s="81">
        <f t="shared" si="49"/>
        <v>0.57398275112951824</v>
      </c>
      <c r="Q87" s="12">
        <f t="shared" si="50"/>
        <v>-5.0826446241737638E-3</v>
      </c>
      <c r="R87" s="12">
        <f t="shared" si="51"/>
        <v>-1.0247934178626242E-3</v>
      </c>
      <c r="S87" s="12">
        <f t="shared" si="52"/>
        <v>5.8677685950364546E-4</v>
      </c>
      <c r="T87" s="12">
        <f t="shared" si="53"/>
        <v>5.2180250102683481E-3</v>
      </c>
    </row>
    <row r="88" spans="2:20" ht="15.9" customHeight="1">
      <c r="B88" s="18">
        <v>45786</v>
      </c>
      <c r="C88" s="11">
        <v>401502.66409999999</v>
      </c>
      <c r="D88" s="9">
        <f t="shared" si="39"/>
        <v>-9.399999980814755</v>
      </c>
      <c r="E88" s="11">
        <v>6666044.6948999995</v>
      </c>
      <c r="F88" s="9">
        <f t="shared" si="40"/>
        <v>2.4999994784593582</v>
      </c>
      <c r="G88" s="12">
        <v>72.547499999999999</v>
      </c>
      <c r="H88" s="9">
        <f t="shared" si="41"/>
        <v>11.799999999993815</v>
      </c>
      <c r="I88" s="47">
        <f t="shared" si="42"/>
        <v>165.10652998105323</v>
      </c>
      <c r="J88" s="40">
        <f t="shared" si="43"/>
        <v>284.8934700189468</v>
      </c>
      <c r="K88" s="47">
        <f t="shared" si="44"/>
        <v>9.7267670390327776</v>
      </c>
      <c r="L88" s="40">
        <f t="shared" si="45"/>
        <v>15.292154754365667</v>
      </c>
      <c r="M88" s="12">
        <f t="shared" si="46"/>
        <v>-8.4684684511844646E-2</v>
      </c>
      <c r="N88" s="12">
        <f t="shared" si="47"/>
        <v>2.2522517823958182E-2</v>
      </c>
      <c r="O88" s="12">
        <f t="shared" si="48"/>
        <v>0.10630630630625058</v>
      </c>
      <c r="P88" s="81">
        <f t="shared" si="49"/>
        <v>0.13776715994924024</v>
      </c>
      <c r="Q88" s="12">
        <f t="shared" si="50"/>
        <v>-7.629250856922941E-4</v>
      </c>
      <c r="R88" s="12">
        <f t="shared" si="51"/>
        <v>2.0290556598160525E-4</v>
      </c>
      <c r="S88" s="12">
        <f t="shared" si="52"/>
        <v>9.5771447122748273E-4</v>
      </c>
      <c r="T88" s="12">
        <f t="shared" si="53"/>
        <v>1.2411455851282906E-3</v>
      </c>
    </row>
    <row r="89" spans="2:20" ht="15.9" customHeight="1">
      <c r="B89" s="18">
        <v>45787</v>
      </c>
      <c r="C89" s="11">
        <v>401502.6251</v>
      </c>
      <c r="D89" s="9">
        <f t="shared" si="39"/>
        <v>-48.399999970570207</v>
      </c>
      <c r="E89" s="11">
        <v>6666044.6851000004</v>
      </c>
      <c r="F89" s="9">
        <f t="shared" si="40"/>
        <v>-7.2999997064471245</v>
      </c>
      <c r="G89" s="12">
        <v>72.544899999999998</v>
      </c>
      <c r="H89" s="9">
        <f t="shared" si="41"/>
        <v>9.1999999999927695</v>
      </c>
      <c r="I89" s="47">
        <f t="shared" si="42"/>
        <v>-171.42293043776226</v>
      </c>
      <c r="J89" s="40">
        <f t="shared" si="43"/>
        <v>261.42293043776226</v>
      </c>
      <c r="K89" s="47">
        <f t="shared" si="44"/>
        <v>48.947420696757085</v>
      </c>
      <c r="L89" s="40">
        <f t="shared" si="45"/>
        <v>49.80451779573005</v>
      </c>
      <c r="M89" s="12">
        <f t="shared" si="46"/>
        <v>-0.43214285688009113</v>
      </c>
      <c r="N89" s="12">
        <f t="shared" si="47"/>
        <v>-6.5178568807563605E-2</v>
      </c>
      <c r="O89" s="12">
        <f t="shared" si="48"/>
        <v>8.2142857142792583E-2</v>
      </c>
      <c r="P89" s="81">
        <f t="shared" si="49"/>
        <v>0.4446831946047326</v>
      </c>
      <c r="Q89" s="12">
        <f t="shared" si="50"/>
        <v>-3.8584183650008136E-3</v>
      </c>
      <c r="R89" s="12">
        <f t="shared" si="51"/>
        <v>-5.8195150721038929E-4</v>
      </c>
      <c r="S89" s="12">
        <f t="shared" si="52"/>
        <v>7.3341836734636232E-4</v>
      </c>
      <c r="T89" s="12">
        <f t="shared" si="53"/>
        <v>3.9703856661136841E-3</v>
      </c>
    </row>
    <row r="90" spans="2:20" ht="15.9" customHeight="1">
      <c r="B90" s="18">
        <v>45787</v>
      </c>
      <c r="C90" s="11">
        <v>401502.65130000003</v>
      </c>
      <c r="D90" s="9">
        <f t="shared" si="39"/>
        <v>-22.199999948497862</v>
      </c>
      <c r="E90" s="11">
        <v>6666044.6924999999</v>
      </c>
      <c r="F90" s="9">
        <f t="shared" si="40"/>
        <v>9.999983012676239E-2</v>
      </c>
      <c r="G90" s="12">
        <v>72.544300000000007</v>
      </c>
      <c r="H90" s="9">
        <f t="shared" si="41"/>
        <v>8.6000000000012733</v>
      </c>
      <c r="I90" s="47">
        <f t="shared" si="42"/>
        <v>179.74191308648051</v>
      </c>
      <c r="J90" s="40">
        <f t="shared" si="43"/>
        <v>270.25808691351949</v>
      </c>
      <c r="K90" s="47">
        <f t="shared" si="44"/>
        <v>22.200225171815951</v>
      </c>
      <c r="L90" s="40">
        <f t="shared" si="45"/>
        <v>23.807771791567401</v>
      </c>
      <c r="M90" s="12">
        <f t="shared" si="46"/>
        <v>-0.1982142852544452</v>
      </c>
      <c r="N90" s="12">
        <f t="shared" si="47"/>
        <v>8.9285562613180701E-4</v>
      </c>
      <c r="O90" s="12">
        <f t="shared" si="48"/>
        <v>7.6785714285725656E-2</v>
      </c>
      <c r="P90" s="81">
        <f t="shared" si="49"/>
        <v>0.2125693909961375</v>
      </c>
      <c r="Q90" s="12">
        <f t="shared" si="50"/>
        <v>-1.7697704040575465E-3</v>
      </c>
      <c r="R90" s="12">
        <f t="shared" si="51"/>
        <v>7.9719252333197052E-6</v>
      </c>
      <c r="S90" s="12">
        <f t="shared" si="52"/>
        <v>6.8558673469397912E-4</v>
      </c>
      <c r="T90" s="12">
        <f t="shared" si="53"/>
        <v>1.8979409910369421E-3</v>
      </c>
    </row>
    <row r="91" spans="2:20" ht="15.9" customHeight="1">
      <c r="B91" s="18">
        <v>45788</v>
      </c>
      <c r="C91" s="11">
        <v>401502.63789999997</v>
      </c>
      <c r="D91" s="9">
        <f t="shared" si="39"/>
        <v>-35.6000000028871</v>
      </c>
      <c r="E91" s="11">
        <v>6666044.6934000002</v>
      </c>
      <c r="F91" s="9">
        <f t="shared" si="40"/>
        <v>1.0000001639127731</v>
      </c>
      <c r="G91" s="12">
        <v>72.557199999999995</v>
      </c>
      <c r="H91" s="9">
        <f t="shared" si="41"/>
        <v>21.499999999988972</v>
      </c>
      <c r="I91" s="47">
        <f t="shared" si="42"/>
        <v>178.39099083048455</v>
      </c>
      <c r="J91" s="40">
        <f t="shared" si="43"/>
        <v>271.60900916951545</v>
      </c>
      <c r="K91" s="47">
        <f t="shared" si="44"/>
        <v>35.614042181889253</v>
      </c>
      <c r="L91" s="40">
        <f t="shared" si="45"/>
        <v>41.600600963602837</v>
      </c>
      <c r="M91" s="12">
        <f t="shared" si="46"/>
        <v>-0.31504424781316015</v>
      </c>
      <c r="N91" s="12">
        <f t="shared" si="47"/>
        <v>8.8495589726794079E-3</v>
      </c>
      <c r="O91" s="12">
        <f t="shared" si="48"/>
        <v>0.19026548672556612</v>
      </c>
      <c r="P91" s="81">
        <f t="shared" si="49"/>
        <v>0.36814691118232601</v>
      </c>
      <c r="Q91" s="12">
        <f t="shared" si="50"/>
        <v>-2.7880021930368156E-3</v>
      </c>
      <c r="R91" s="12">
        <f t="shared" si="51"/>
        <v>7.8314681174154052E-5</v>
      </c>
      <c r="S91" s="12">
        <f t="shared" si="52"/>
        <v>1.6837653692527974E-3</v>
      </c>
      <c r="T91" s="12">
        <f t="shared" si="53"/>
        <v>3.2579372671002302E-3</v>
      </c>
    </row>
    <row r="92" spans="2:20" ht="15.9" customHeight="1">
      <c r="B92" s="18">
        <v>45788</v>
      </c>
      <c r="C92" s="11">
        <v>401502.64309999999</v>
      </c>
      <c r="D92" s="9">
        <f t="shared" si="39"/>
        <v>-30.399999988730997</v>
      </c>
      <c r="E92" s="11">
        <v>6666044.6908</v>
      </c>
      <c r="F92" s="9">
        <f t="shared" si="40"/>
        <v>-1.6000000759959221</v>
      </c>
      <c r="G92" s="12">
        <v>72.531700000000001</v>
      </c>
      <c r="H92" s="9">
        <f t="shared" si="41"/>
        <v>-4.0000000000048885</v>
      </c>
      <c r="I92" s="47">
        <f t="shared" si="42"/>
        <v>-176.98721235186582</v>
      </c>
      <c r="J92" s="40">
        <f t="shared" si="43"/>
        <v>266.98721235186582</v>
      </c>
      <c r="K92" s="47">
        <f t="shared" si="44"/>
        <v>30.442076137445547</v>
      </c>
      <c r="L92" s="40">
        <f t="shared" si="45"/>
        <v>30.703745692636115</v>
      </c>
      <c r="M92" s="12">
        <f t="shared" si="46"/>
        <v>-0.2690265485728407</v>
      </c>
      <c r="N92" s="12">
        <f t="shared" si="47"/>
        <v>-1.4159292707928515E-2</v>
      </c>
      <c r="O92" s="12">
        <f t="shared" si="48"/>
        <v>-3.5398230088538839E-2</v>
      </c>
      <c r="P92" s="81">
        <f t="shared" si="49"/>
        <v>0.27171456365164703</v>
      </c>
      <c r="Q92" s="12">
        <f t="shared" si="50"/>
        <v>-2.3807659165738116E-3</v>
      </c>
      <c r="R92" s="12">
        <f t="shared" si="51"/>
        <v>-1.2530347529140278E-4</v>
      </c>
      <c r="S92" s="12">
        <f t="shared" si="52"/>
        <v>-3.1325867334990124E-4</v>
      </c>
      <c r="T92" s="12">
        <f t="shared" si="53"/>
        <v>2.4045536606340447E-3</v>
      </c>
    </row>
    <row r="93" spans="2:20" ht="15.9" customHeight="1">
      <c r="B93" s="18">
        <v>45789</v>
      </c>
      <c r="C93" s="11">
        <v>401502.67729999998</v>
      </c>
      <c r="D93" s="9">
        <f t="shared" si="39"/>
        <v>3.8000000058673322</v>
      </c>
      <c r="E93" s="11">
        <v>6666044.7032000003</v>
      </c>
      <c r="F93" s="9">
        <f t="shared" si="40"/>
        <v>10.80000028014183</v>
      </c>
      <c r="G93" s="12">
        <v>72.545199999999994</v>
      </c>
      <c r="H93" s="9">
        <f t="shared" si="41"/>
        <v>9.4999999999885176</v>
      </c>
      <c r="I93" s="47">
        <f t="shared" si="42"/>
        <v>70.615484758259768</v>
      </c>
      <c r="J93" s="40">
        <f t="shared" si="43"/>
        <v>19.384515241740246</v>
      </c>
      <c r="K93" s="47">
        <f t="shared" si="44"/>
        <v>11.449017691298033</v>
      </c>
      <c r="L93" s="40">
        <f t="shared" si="45"/>
        <v>14.877163913039245</v>
      </c>
      <c r="M93" s="12">
        <f t="shared" si="46"/>
        <v>3.3333333384801163E-2</v>
      </c>
      <c r="N93" s="12">
        <f t="shared" si="47"/>
        <v>9.4736844562647637E-2</v>
      </c>
      <c r="O93" s="12">
        <f t="shared" si="48"/>
        <v>8.3333333333232618E-2</v>
      </c>
      <c r="P93" s="81">
        <f t="shared" si="49"/>
        <v>0.1305014378336776</v>
      </c>
      <c r="Q93" s="12">
        <f t="shared" si="50"/>
        <v>2.9239766127018565E-4</v>
      </c>
      <c r="R93" s="12">
        <f t="shared" si="51"/>
        <v>8.3102495230392666E-4</v>
      </c>
      <c r="S93" s="12">
        <f t="shared" si="52"/>
        <v>7.3099415204590018E-4</v>
      </c>
      <c r="T93" s="12">
        <f t="shared" si="53"/>
        <v>1.1447494546813824E-3</v>
      </c>
    </row>
    <row r="94" spans="2:20" ht="15.9" customHeight="1">
      <c r="B94" s="18">
        <v>45790</v>
      </c>
      <c r="C94" s="11">
        <v>401502.65240000002</v>
      </c>
      <c r="D94" s="9">
        <f t="shared" si="39"/>
        <v>-21.099999954458326</v>
      </c>
      <c r="E94" s="11">
        <v>6666044.6919999998</v>
      </c>
      <c r="F94" s="9">
        <f t="shared" si="40"/>
        <v>-0.40000025182962418</v>
      </c>
      <c r="G94" s="12">
        <v>72.530199999999994</v>
      </c>
      <c r="H94" s="9">
        <f t="shared" si="41"/>
        <v>-5.5000000000120508</v>
      </c>
      <c r="I94" s="47">
        <f t="shared" si="42"/>
        <v>-178.91395348806756</v>
      </c>
      <c r="J94" s="40">
        <f t="shared" si="43"/>
        <v>268.91395348806753</v>
      </c>
      <c r="K94" s="47">
        <f t="shared" si="44"/>
        <v>21.103791087849718</v>
      </c>
      <c r="L94" s="40">
        <f t="shared" si="45"/>
        <v>21.808713815347701</v>
      </c>
      <c r="M94" s="12">
        <f t="shared" si="46"/>
        <v>-0.18347826047355068</v>
      </c>
      <c r="N94" s="12">
        <f t="shared" si="47"/>
        <v>-3.4782630593880363E-3</v>
      </c>
      <c r="O94" s="12">
        <f t="shared" si="48"/>
        <v>-4.7826086956626532E-2</v>
      </c>
      <c r="P94" s="81">
        <f t="shared" si="49"/>
        <v>0.18964098969867565</v>
      </c>
      <c r="Q94" s="12">
        <f t="shared" si="50"/>
        <v>-1.5954631345526146E-3</v>
      </c>
      <c r="R94" s="12">
        <f t="shared" si="51"/>
        <v>-3.0245765733809012E-5</v>
      </c>
      <c r="S94" s="12">
        <f t="shared" si="52"/>
        <v>-4.1587901701414375E-4</v>
      </c>
      <c r="T94" s="12">
        <f t="shared" si="53"/>
        <v>1.6490520843363101E-3</v>
      </c>
    </row>
    <row r="95" spans="2:20" ht="15.9" customHeight="1">
      <c r="B95" s="18">
        <v>45791</v>
      </c>
      <c r="C95" s="11">
        <v>401502.6433</v>
      </c>
      <c r="D95" s="9">
        <f t="shared" si="39"/>
        <v>-30.199999979231507</v>
      </c>
      <c r="E95" s="11">
        <v>6666044.6880000001</v>
      </c>
      <c r="F95" s="9">
        <f t="shared" si="40"/>
        <v>-4.3999999761581421</v>
      </c>
      <c r="G95" s="12">
        <v>72.5261</v>
      </c>
      <c r="H95" s="9">
        <f t="shared" si="41"/>
        <v>-9.6000000000060481</v>
      </c>
      <c r="I95" s="47">
        <f t="shared" si="42"/>
        <v>-171.71059564964577</v>
      </c>
      <c r="J95" s="40">
        <f t="shared" si="43"/>
        <v>261.71059564964577</v>
      </c>
      <c r="K95" s="47">
        <f t="shared" si="44"/>
        <v>30.518846612147296</v>
      </c>
      <c r="L95" s="40">
        <f t="shared" si="45"/>
        <v>31.993124238434277</v>
      </c>
      <c r="M95" s="12">
        <f t="shared" si="46"/>
        <v>-0.26034482740716813</v>
      </c>
      <c r="N95" s="12">
        <f t="shared" si="47"/>
        <v>-3.7931034277225363E-2</v>
      </c>
      <c r="O95" s="12">
        <f t="shared" si="48"/>
        <v>-8.275862068970731E-2</v>
      </c>
      <c r="P95" s="81">
        <f t="shared" si="49"/>
        <v>0.2758027951589162</v>
      </c>
      <c r="Q95" s="12">
        <f t="shared" si="50"/>
        <v>-2.2443519604066218E-3</v>
      </c>
      <c r="R95" s="12">
        <f t="shared" si="51"/>
        <v>-3.2699167480366694E-4</v>
      </c>
      <c r="S95" s="12">
        <f t="shared" si="52"/>
        <v>-7.1343638525609755E-4</v>
      </c>
      <c r="T95" s="12">
        <f t="shared" si="53"/>
        <v>2.377610303094105E-3</v>
      </c>
    </row>
    <row r="96" spans="2:20" ht="15.9" customHeight="1">
      <c r="B96" s="18">
        <v>45791</v>
      </c>
      <c r="C96" s="11">
        <v>401502.6299</v>
      </c>
      <c r="D96" s="9">
        <f t="shared" si="39"/>
        <v>-43.599999975413084</v>
      </c>
      <c r="E96" s="11">
        <v>6666044.6840000004</v>
      </c>
      <c r="F96" s="9">
        <f t="shared" si="40"/>
        <v>-8.39999970048666</v>
      </c>
      <c r="G96" s="12">
        <v>72.537199999999999</v>
      </c>
      <c r="H96" s="9">
        <f t="shared" si="41"/>
        <v>1.4999999999929514</v>
      </c>
      <c r="I96" s="47">
        <f t="shared" si="42"/>
        <v>-169.09497832827418</v>
      </c>
      <c r="J96" s="40">
        <f t="shared" si="43"/>
        <v>259.09497832827424</v>
      </c>
      <c r="K96" s="47">
        <f t="shared" si="44"/>
        <v>44.401801684438396</v>
      </c>
      <c r="L96" s="40">
        <f t="shared" si="45"/>
        <v>44.427131269351342</v>
      </c>
      <c r="M96" s="12">
        <f t="shared" si="46"/>
        <v>-0.3758620687535611</v>
      </c>
      <c r="N96" s="12">
        <f t="shared" si="47"/>
        <v>-7.2413790521436719E-2</v>
      </c>
      <c r="O96" s="12">
        <f t="shared" si="48"/>
        <v>1.2931034482697857E-2</v>
      </c>
      <c r="P96" s="81">
        <f t="shared" si="49"/>
        <v>0.38299251094268399</v>
      </c>
      <c r="Q96" s="12">
        <f t="shared" si="50"/>
        <v>-3.2401902478755265E-3</v>
      </c>
      <c r="R96" s="12">
        <f t="shared" si="51"/>
        <v>-6.2425681483997176E-4</v>
      </c>
      <c r="S96" s="12">
        <f t="shared" si="52"/>
        <v>1.1147443519567118E-4</v>
      </c>
      <c r="T96" s="12">
        <f t="shared" si="53"/>
        <v>3.3016595770921035E-3</v>
      </c>
    </row>
    <row r="97" spans="2:20" ht="15.9" customHeight="1">
      <c r="B97" s="18">
        <v>45792</v>
      </c>
      <c r="C97" s="11">
        <v>401502.63329999999</v>
      </c>
      <c r="D97" s="9">
        <f t="shared" si="39"/>
        <v>-40.199999988544732</v>
      </c>
      <c r="E97" s="11">
        <v>6666044.6869999999</v>
      </c>
      <c r="F97" s="9">
        <f t="shared" si="40"/>
        <v>-5.4000001400709152</v>
      </c>
      <c r="G97" s="12">
        <v>72.5334</v>
      </c>
      <c r="H97" s="9">
        <f t="shared" si="41"/>
        <v>-2.3000000000052978</v>
      </c>
      <c r="I97" s="47">
        <f t="shared" si="42"/>
        <v>-172.34934884638614</v>
      </c>
      <c r="J97" s="40">
        <f t="shared" si="43"/>
        <v>262.34934884638614</v>
      </c>
      <c r="K97" s="47">
        <f t="shared" si="44"/>
        <v>40.561065082068083</v>
      </c>
      <c r="L97" s="40">
        <f t="shared" si="45"/>
        <v>40.626223065795649</v>
      </c>
      <c r="M97" s="12">
        <f t="shared" si="46"/>
        <v>-0.3435897434918353</v>
      </c>
      <c r="N97" s="12">
        <f t="shared" si="47"/>
        <v>-4.6153847351033464E-2</v>
      </c>
      <c r="O97" s="12">
        <f t="shared" si="48"/>
        <v>-1.9658119658164937E-2</v>
      </c>
      <c r="P97" s="81">
        <f t="shared" si="49"/>
        <v>0.34723267577603117</v>
      </c>
      <c r="Q97" s="12">
        <f t="shared" si="50"/>
        <v>-2.9366644742891907E-3</v>
      </c>
      <c r="R97" s="12">
        <f t="shared" si="51"/>
        <v>-3.944773277866108E-4</v>
      </c>
      <c r="S97" s="12">
        <f t="shared" si="52"/>
        <v>-1.6801811673645246E-4</v>
      </c>
      <c r="T97" s="12">
        <f t="shared" si="53"/>
        <v>2.9678006476583862E-3</v>
      </c>
    </row>
    <row r="98" spans="2:20" ht="15.9" customHeight="1">
      <c r="B98" s="18">
        <v>45792</v>
      </c>
      <c r="C98" s="11">
        <v>401502.60739999998</v>
      </c>
      <c r="D98" s="9">
        <f t="shared" si="39"/>
        <v>-66.099999996367842</v>
      </c>
      <c r="E98" s="11">
        <v>6666044.6780000003</v>
      </c>
      <c r="F98" s="9">
        <f t="shared" si="40"/>
        <v>-14.399999752640724</v>
      </c>
      <c r="G98" s="12">
        <v>72.5351</v>
      </c>
      <c r="H98" s="9">
        <f t="shared" si="41"/>
        <v>-0.60000000000570708</v>
      </c>
      <c r="I98" s="47">
        <f t="shared" si="42"/>
        <v>-167.7100383564017</v>
      </c>
      <c r="J98" s="40">
        <f t="shared" si="43"/>
        <v>257.7100383564017</v>
      </c>
      <c r="K98" s="47">
        <f t="shared" si="44"/>
        <v>67.650351014579968</v>
      </c>
      <c r="L98" s="40">
        <f t="shared" si="45"/>
        <v>67.653011702332137</v>
      </c>
      <c r="M98" s="12">
        <f t="shared" si="46"/>
        <v>-0.56495726492622089</v>
      </c>
      <c r="N98" s="12">
        <f t="shared" si="47"/>
        <v>-0.12307692096274123</v>
      </c>
      <c r="O98" s="12">
        <f t="shared" si="48"/>
        <v>-5.1282051282539069E-3</v>
      </c>
      <c r="P98" s="81">
        <f t="shared" si="49"/>
        <v>0.578230869250702</v>
      </c>
      <c r="Q98" s="12">
        <f t="shared" si="50"/>
        <v>-4.8286945720189822E-3</v>
      </c>
      <c r="R98" s="12">
        <f t="shared" si="51"/>
        <v>-1.0519394954080447E-3</v>
      </c>
      <c r="S98" s="12">
        <f t="shared" si="52"/>
        <v>-4.3830813061999203E-5</v>
      </c>
      <c r="T98" s="12">
        <f t="shared" si="53"/>
        <v>4.9421441816299315E-3</v>
      </c>
    </row>
    <row r="99" spans="2:20" ht="15.9" customHeight="1">
      <c r="B99" s="18">
        <v>45793</v>
      </c>
      <c r="C99" s="11">
        <v>401502.62359999999</v>
      </c>
      <c r="D99" s="9">
        <f t="shared" si="39"/>
        <v>-49.899999983608723</v>
      </c>
      <c r="E99" s="11">
        <v>6666044.6835000003</v>
      </c>
      <c r="F99" s="9">
        <f t="shared" si="40"/>
        <v>-8.8999997824430466</v>
      </c>
      <c r="G99" s="12">
        <v>72.529899999999998</v>
      </c>
      <c r="H99" s="9">
        <f t="shared" si="41"/>
        <v>-5.8000000000077989</v>
      </c>
      <c r="I99" s="47">
        <f t="shared" si="42"/>
        <v>-169.88725112878137</v>
      </c>
      <c r="J99" s="40">
        <f t="shared" si="43"/>
        <v>259.88725112878137</v>
      </c>
      <c r="K99" s="47">
        <f t="shared" si="44"/>
        <v>50.687473743437209</v>
      </c>
      <c r="L99" s="40">
        <f t="shared" si="45"/>
        <v>51.018231981241051</v>
      </c>
      <c r="M99" s="12">
        <f t="shared" si="46"/>
        <v>-0.42288135579329428</v>
      </c>
      <c r="N99" s="12">
        <f t="shared" si="47"/>
        <v>-7.5423726969856331E-2</v>
      </c>
      <c r="O99" s="12">
        <f t="shared" si="48"/>
        <v>-4.9152542372947451E-2</v>
      </c>
      <c r="P99" s="81">
        <f t="shared" si="49"/>
        <v>0.43235789814611059</v>
      </c>
      <c r="Q99" s="12">
        <f t="shared" si="50"/>
        <v>-3.5837403033330026E-3</v>
      </c>
      <c r="R99" s="12">
        <f t="shared" si="51"/>
        <v>-6.3918412686318922E-4</v>
      </c>
      <c r="S99" s="12">
        <f t="shared" si="52"/>
        <v>-4.1654696926226654E-4</v>
      </c>
      <c r="T99" s="12">
        <f t="shared" si="53"/>
        <v>3.6640499842890729E-3</v>
      </c>
    </row>
    <row r="100" spans="2:20" ht="15.9" customHeight="1">
      <c r="B100" s="18">
        <v>45793</v>
      </c>
      <c r="C100" s="11">
        <v>401502.6544</v>
      </c>
      <c r="D100" s="9">
        <f t="shared" si="39"/>
        <v>-19.099999975878745</v>
      </c>
      <c r="E100" s="11">
        <v>6666044.6907000002</v>
      </c>
      <c r="F100" s="9">
        <f t="shared" si="40"/>
        <v>-1.6999999061226845</v>
      </c>
      <c r="G100" s="12">
        <v>72.527600000000007</v>
      </c>
      <c r="H100" s="9">
        <f t="shared" si="41"/>
        <v>-8.0999999999988859</v>
      </c>
      <c r="I100" s="47">
        <f t="shared" si="42"/>
        <v>-174.91377856337354</v>
      </c>
      <c r="J100" s="40">
        <f t="shared" si="43"/>
        <v>264.91377856337357</v>
      </c>
      <c r="K100" s="47">
        <f t="shared" si="44"/>
        <v>19.175505176119486</v>
      </c>
      <c r="L100" s="40">
        <f t="shared" si="45"/>
        <v>20.816099508778468</v>
      </c>
      <c r="M100" s="12">
        <f t="shared" si="46"/>
        <v>-0.16186440657524359</v>
      </c>
      <c r="N100" s="12">
        <f t="shared" si="47"/>
        <v>-1.4406778865446479E-2</v>
      </c>
      <c r="O100" s="12">
        <f t="shared" si="48"/>
        <v>-6.8644067796600733E-2</v>
      </c>
      <c r="P100" s="81">
        <f t="shared" si="49"/>
        <v>0.17640762295574972</v>
      </c>
      <c r="Q100" s="12">
        <f t="shared" si="50"/>
        <v>-1.3717322591122339E-3</v>
      </c>
      <c r="R100" s="12">
        <f t="shared" si="51"/>
        <v>-1.2209134631734303E-4</v>
      </c>
      <c r="S100" s="12">
        <f t="shared" si="52"/>
        <v>-5.8172938810678587E-4</v>
      </c>
      <c r="T100" s="12">
        <f t="shared" si="53"/>
        <v>1.4949798555572011E-3</v>
      </c>
    </row>
    <row r="101" spans="2:20" ht="15.9" customHeight="1">
      <c r="B101" s="18">
        <v>45794</v>
      </c>
      <c r="C101" s="11">
        <v>401502.64559999999</v>
      </c>
      <c r="D101" s="9">
        <f t="shared" si="39"/>
        <v>-27.89999998640269</v>
      </c>
      <c r="E101" s="11">
        <v>6666044.6900000004</v>
      </c>
      <c r="F101" s="9">
        <f t="shared" si="40"/>
        <v>-2.3999996483325958</v>
      </c>
      <c r="G101" s="12">
        <v>72.538499999999999</v>
      </c>
      <c r="H101" s="9">
        <f t="shared" si="41"/>
        <v>2.7999999999934744</v>
      </c>
      <c r="I101" s="47">
        <f t="shared" si="42"/>
        <v>-175.08343470848934</v>
      </c>
      <c r="J101" s="40">
        <f t="shared" si="43"/>
        <v>265.08343470848934</v>
      </c>
      <c r="K101" s="47">
        <f t="shared" si="44"/>
        <v>28.003035506053031</v>
      </c>
      <c r="L101" s="40">
        <f t="shared" si="45"/>
        <v>28.142672182172575</v>
      </c>
      <c r="M101" s="12">
        <f t="shared" si="46"/>
        <v>-0.23445378139834194</v>
      </c>
      <c r="N101" s="12">
        <f t="shared" si="47"/>
        <v>-2.0168064271702486E-2</v>
      </c>
      <c r="O101" s="12">
        <f t="shared" si="48"/>
        <v>2.3529411764651044E-2</v>
      </c>
      <c r="P101" s="81">
        <f t="shared" si="49"/>
        <v>0.2364930435476687</v>
      </c>
      <c r="Q101" s="12">
        <f t="shared" si="50"/>
        <v>-1.9701998436835459E-3</v>
      </c>
      <c r="R101" s="12">
        <f t="shared" si="51"/>
        <v>-1.6947953169497887E-4</v>
      </c>
      <c r="S101" s="12">
        <f t="shared" si="52"/>
        <v>1.9772614928278189E-4</v>
      </c>
      <c r="T101" s="12">
        <f t="shared" si="53"/>
        <v>1.9873365004005774E-3</v>
      </c>
    </row>
    <row r="102" spans="2:20" ht="15.9" customHeight="1">
      <c r="B102" s="18">
        <v>45794</v>
      </c>
      <c r="C102" s="11">
        <v>401502.65210000001</v>
      </c>
      <c r="D102" s="9">
        <f t="shared" si="39"/>
        <v>-21.399999968707561</v>
      </c>
      <c r="E102" s="11">
        <v>6666044.6890000002</v>
      </c>
      <c r="F102" s="9">
        <f t="shared" si="40"/>
        <v>-3.399999812245369</v>
      </c>
      <c r="G102" s="12">
        <v>72.522999999999996</v>
      </c>
      <c r="H102" s="9">
        <f t="shared" si="41"/>
        <v>-12.700000000009481</v>
      </c>
      <c r="I102" s="47">
        <f t="shared" si="42"/>
        <v>-170.97238752661406</v>
      </c>
      <c r="J102" s="40">
        <f t="shared" si="43"/>
        <v>260.97238752661406</v>
      </c>
      <c r="K102" s="47">
        <f t="shared" si="44"/>
        <v>21.668410125894152</v>
      </c>
      <c r="L102" s="40">
        <f t="shared" si="45"/>
        <v>25.115931147066657</v>
      </c>
      <c r="M102" s="12">
        <f t="shared" si="46"/>
        <v>-0.17983193251014756</v>
      </c>
      <c r="N102" s="12">
        <f t="shared" si="47"/>
        <v>-2.8571426993658562E-2</v>
      </c>
      <c r="O102" s="12">
        <f t="shared" si="48"/>
        <v>-0.10672268907570993</v>
      </c>
      <c r="P102" s="81">
        <f t="shared" si="49"/>
        <v>0.21105824493333325</v>
      </c>
      <c r="Q102" s="12">
        <f t="shared" si="50"/>
        <v>-1.5111927101693072E-3</v>
      </c>
      <c r="R102" s="12">
        <f t="shared" si="51"/>
        <v>-2.4009602515679464E-4</v>
      </c>
      <c r="S102" s="12">
        <f t="shared" si="52"/>
        <v>-8.9682931996394903E-4</v>
      </c>
      <c r="T102" s="12">
        <f t="shared" si="53"/>
        <v>1.7735986969187668E-3</v>
      </c>
    </row>
    <row r="103" spans="2:20" ht="15.9" customHeight="1">
      <c r="B103" s="18">
        <v>45795</v>
      </c>
      <c r="C103" s="11">
        <v>401502.65950000001</v>
      </c>
      <c r="D103" s="9">
        <f t="shared" si="39"/>
        <v>-13.999999966472387</v>
      </c>
      <c r="E103" s="11">
        <v>6666044.6919999998</v>
      </c>
      <c r="F103" s="9">
        <f t="shared" si="40"/>
        <v>-0.40000025182962418</v>
      </c>
      <c r="G103" s="12">
        <v>72.542699999999996</v>
      </c>
      <c r="H103" s="9">
        <f t="shared" si="41"/>
        <v>6.9999999999907914</v>
      </c>
      <c r="I103" s="47">
        <f t="shared" si="42"/>
        <v>-178.36342192467998</v>
      </c>
      <c r="J103" s="40">
        <f t="shared" si="43"/>
        <v>268.36342192467998</v>
      </c>
      <c r="K103" s="47">
        <f t="shared" si="44"/>
        <v>14.00571309368754</v>
      </c>
      <c r="L103" s="40">
        <f t="shared" si="45"/>
        <v>15.657585997290951</v>
      </c>
      <c r="M103" s="12">
        <f t="shared" si="46"/>
        <v>-0.1166666663872699</v>
      </c>
      <c r="N103" s="12">
        <f t="shared" si="47"/>
        <v>-3.3333354319135347E-3</v>
      </c>
      <c r="O103" s="12">
        <f t="shared" si="48"/>
        <v>5.8333333333256597E-2</v>
      </c>
      <c r="P103" s="81">
        <f t="shared" si="49"/>
        <v>0.13047988331075794</v>
      </c>
      <c r="Q103" s="12">
        <f t="shared" si="50"/>
        <v>-9.7222221989391581E-4</v>
      </c>
      <c r="R103" s="12">
        <f t="shared" si="51"/>
        <v>-2.7777795265946123E-5</v>
      </c>
      <c r="S103" s="12">
        <f t="shared" si="52"/>
        <v>4.8611111111047163E-4</v>
      </c>
      <c r="T103" s="12">
        <f t="shared" si="53"/>
        <v>1.0873323609229828E-3</v>
      </c>
    </row>
    <row r="104" spans="2:20" ht="15.9" customHeight="1">
      <c r="B104" s="18">
        <v>45796</v>
      </c>
      <c r="C104" s="11">
        <v>401502.62809999997</v>
      </c>
      <c r="D104" s="9">
        <f t="shared" si="39"/>
        <v>-45.400000002700835</v>
      </c>
      <c r="E104" s="11">
        <v>6666044.6869999999</v>
      </c>
      <c r="F104" s="9">
        <f t="shared" si="40"/>
        <v>-5.4000001400709152</v>
      </c>
      <c r="G104" s="12">
        <v>72.542299999999997</v>
      </c>
      <c r="H104" s="9">
        <f t="shared" si="41"/>
        <v>6.5999999999917236</v>
      </c>
      <c r="I104" s="47">
        <f t="shared" si="42"/>
        <v>-173.21695097089207</v>
      </c>
      <c r="J104" s="40">
        <f t="shared" si="43"/>
        <v>263.21695097089207</v>
      </c>
      <c r="K104" s="47">
        <f t="shared" si="44"/>
        <v>45.72001751703516</v>
      </c>
      <c r="L104" s="40">
        <f t="shared" si="45"/>
        <v>46.193939015393489</v>
      </c>
      <c r="M104" s="12">
        <f t="shared" si="46"/>
        <v>-0.37520661159256891</v>
      </c>
      <c r="N104" s="12">
        <f t="shared" si="47"/>
        <v>-4.4628100331164586E-2</v>
      </c>
      <c r="O104" s="12">
        <f t="shared" si="48"/>
        <v>5.4545454545386146E-2</v>
      </c>
      <c r="P104" s="81">
        <f t="shared" si="49"/>
        <v>0.38176809103630982</v>
      </c>
      <c r="Q104" s="12">
        <f t="shared" si="50"/>
        <v>-3.1008810875418919E-3</v>
      </c>
      <c r="R104" s="12">
        <f t="shared" si="51"/>
        <v>-3.6882727546417015E-4</v>
      </c>
      <c r="S104" s="12">
        <f t="shared" si="52"/>
        <v>4.5078888054038137E-4</v>
      </c>
      <c r="T104" s="12">
        <f t="shared" si="53"/>
        <v>3.1551081903827259E-3</v>
      </c>
    </row>
    <row r="105" spans="2:20" ht="15.9" customHeight="1">
      <c r="B105" s="18">
        <v>45796</v>
      </c>
      <c r="C105" s="11">
        <v>401502.6776</v>
      </c>
      <c r="D105" s="9">
        <f t="shared" si="39"/>
        <v>4.1000000201165676</v>
      </c>
      <c r="E105" s="11">
        <v>6666044.699</v>
      </c>
      <c r="F105" s="9">
        <f t="shared" si="40"/>
        <v>6.5999999642372131</v>
      </c>
      <c r="G105" s="12">
        <v>72.542599999999993</v>
      </c>
      <c r="H105" s="9">
        <f t="shared" si="41"/>
        <v>6.8999999999874717</v>
      </c>
      <c r="I105" s="47">
        <f t="shared" si="42"/>
        <v>58.150948415775652</v>
      </c>
      <c r="J105" s="40">
        <f t="shared" si="43"/>
        <v>31.849051584224355</v>
      </c>
      <c r="K105" s="47">
        <f t="shared" si="44"/>
        <v>7.7698133628091135</v>
      </c>
      <c r="L105" s="40">
        <f t="shared" si="45"/>
        <v>10.391342535626192</v>
      </c>
      <c r="M105" s="12">
        <f t="shared" si="46"/>
        <v>3.3884297686913784E-2</v>
      </c>
      <c r="N105" s="12">
        <f t="shared" si="47"/>
        <v>5.4545454249894321E-2</v>
      </c>
      <c r="O105" s="12">
        <f t="shared" si="48"/>
        <v>5.7024793388326216E-2</v>
      </c>
      <c r="P105" s="81">
        <f t="shared" si="49"/>
        <v>8.5878863930794982E-2</v>
      </c>
      <c r="Q105" s="12">
        <f t="shared" si="50"/>
        <v>2.8003551807366761E-4</v>
      </c>
      <c r="R105" s="12">
        <f t="shared" si="51"/>
        <v>4.5078887809830016E-4</v>
      </c>
      <c r="S105" s="12">
        <f t="shared" si="52"/>
        <v>4.7127928420104308E-4</v>
      </c>
      <c r="T105" s="12">
        <f t="shared" si="53"/>
        <v>7.0974267711400817E-4</v>
      </c>
    </row>
    <row r="106" spans="2:20" ht="15.9" customHeight="1">
      <c r="B106" s="18">
        <v>45797</v>
      </c>
      <c r="C106" s="11">
        <v>401502.63290000003</v>
      </c>
      <c r="D106" s="9">
        <f t="shared" si="39"/>
        <v>-40.599999949336052</v>
      </c>
      <c r="E106" s="11">
        <v>6666044.6874000002</v>
      </c>
      <c r="F106" s="9">
        <f t="shared" si="40"/>
        <v>-4.999999888241291</v>
      </c>
      <c r="G106" s="12">
        <v>72.545199999999994</v>
      </c>
      <c r="H106" s="9">
        <f t="shared" si="41"/>
        <v>9.4999999999885176</v>
      </c>
      <c r="I106" s="47">
        <f t="shared" si="42"/>
        <v>-172.97922100148566</v>
      </c>
      <c r="J106" s="40">
        <f t="shared" si="43"/>
        <v>262.97922100148566</v>
      </c>
      <c r="K106" s="47">
        <f t="shared" si="44"/>
        <v>40.906723099858546</v>
      </c>
      <c r="L106" s="40">
        <f t="shared" ref="L106:L111" si="54">SQRT((D106^2) + (F106^2) + (H106^2))</f>
        <v>41.995356823919025</v>
      </c>
      <c r="M106" s="12">
        <f t="shared" ref="M106:M111" si="55">(D106-$D$9)/(B106-$B$9)</f>
        <v>-0.33278688483062335</v>
      </c>
      <c r="N106" s="12">
        <f t="shared" ref="N106:N111" si="56">(F106-$F$9)/(B106-$B$9)</f>
        <v>-4.0983605641322057E-2</v>
      </c>
      <c r="O106" s="12">
        <f t="shared" ref="O106:O111" si="57">(H106-$H$9)/(B106-$B$9)</f>
        <v>7.7868852458922277E-2</v>
      </c>
      <c r="P106" s="81">
        <f t="shared" ref="P106:P111" si="58">(L106-$L$9)/(B106-$B$9)</f>
        <v>0.34422423626163134</v>
      </c>
      <c r="Q106" s="12">
        <f t="shared" ref="Q106:Q111" si="59">(M106-0)/(B106-$B$9)</f>
        <v>-2.7277613510706834E-3</v>
      </c>
      <c r="R106" s="12">
        <f t="shared" ref="R106:R111" si="60">(N106-0)/(B106-$B$9)</f>
        <v>-3.3593119378132837E-4</v>
      </c>
      <c r="S106" s="12">
        <f t="shared" ref="S106:S111" si="61">(O106-0)/(B106-$B$9)</f>
        <v>6.3826928245018261E-4</v>
      </c>
      <c r="T106" s="12">
        <f t="shared" ref="T106:T111" si="62">(P106-0)/(B106-$B$9)</f>
        <v>2.8215101332920603E-3</v>
      </c>
    </row>
    <row r="107" spans="2:20" ht="15.9" customHeight="1">
      <c r="B107" s="18">
        <v>45797</v>
      </c>
      <c r="C107" s="11">
        <v>401502.65610000002</v>
      </c>
      <c r="D107" s="9">
        <f t="shared" si="39"/>
        <v>-17.399999953340739</v>
      </c>
      <c r="E107" s="11">
        <v>6666044.6934000002</v>
      </c>
      <c r="F107" s="9">
        <f t="shared" si="40"/>
        <v>1.0000001639127731</v>
      </c>
      <c r="G107" s="12">
        <v>72.545500000000004</v>
      </c>
      <c r="H107" s="9">
        <f t="shared" si="41"/>
        <v>9.7999999999984766</v>
      </c>
      <c r="I107" s="47">
        <f t="shared" si="42"/>
        <v>176.71075677474212</v>
      </c>
      <c r="J107" s="40">
        <f t="shared" si="43"/>
        <v>273.28924322525791</v>
      </c>
      <c r="K107" s="47">
        <f t="shared" si="44"/>
        <v>17.428711906049834</v>
      </c>
      <c r="L107" s="40">
        <f t="shared" si="54"/>
        <v>19.994999342436934</v>
      </c>
      <c r="M107" s="12">
        <f t="shared" si="55"/>
        <v>-0.14262295043721918</v>
      </c>
      <c r="N107" s="12">
        <f t="shared" si="56"/>
        <v>8.1967226550227305E-3</v>
      </c>
      <c r="O107" s="12">
        <f t="shared" si="57"/>
        <v>8.0327868852446527E-2</v>
      </c>
      <c r="P107" s="81">
        <f t="shared" si="58"/>
        <v>0.16389343723308963</v>
      </c>
      <c r="Q107" s="12">
        <f t="shared" si="59"/>
        <v>-1.1690405773542556E-3</v>
      </c>
      <c r="R107" s="12">
        <f t="shared" si="60"/>
        <v>6.7186251270678123E-5</v>
      </c>
      <c r="S107" s="12">
        <f t="shared" si="61"/>
        <v>6.5842515452825025E-4</v>
      </c>
      <c r="T107" s="12">
        <f t="shared" si="62"/>
        <v>1.3433888297794232E-3</v>
      </c>
    </row>
    <row r="108" spans="2:20" ht="15.9" customHeight="1">
      <c r="B108" s="18">
        <v>45798</v>
      </c>
      <c r="C108" s="11">
        <v>401502.5956</v>
      </c>
      <c r="D108" s="9">
        <f t="shared" si="39"/>
        <v>-77.899999974761158</v>
      </c>
      <c r="E108" s="11">
        <v>6666044.6770000001</v>
      </c>
      <c r="F108" s="9">
        <f t="shared" si="40"/>
        <v>-15.399999916553497</v>
      </c>
      <c r="G108" s="12">
        <v>72.542900000000003</v>
      </c>
      <c r="H108" s="9">
        <f t="shared" si="41"/>
        <v>7.1999999999974307</v>
      </c>
      <c r="I108" s="47">
        <f t="shared" si="42"/>
        <v>-168.8174227720248</v>
      </c>
      <c r="J108" s="40">
        <f t="shared" si="43"/>
        <v>258.81742277202483</v>
      </c>
      <c r="K108" s="47">
        <f t="shared" si="44"/>
        <v>79.407619240836311</v>
      </c>
      <c r="L108" s="40">
        <f t="shared" si="54"/>
        <v>79.733368130899876</v>
      </c>
      <c r="M108" s="12">
        <f t="shared" si="55"/>
        <v>-0.63333333312813955</v>
      </c>
      <c r="N108" s="12">
        <f t="shared" si="56"/>
        <v>-0.12520325135409346</v>
      </c>
      <c r="O108" s="12">
        <f t="shared" si="57"/>
        <v>5.8536585365832769E-2</v>
      </c>
      <c r="P108" s="81">
        <f t="shared" si="58"/>
        <v>0.64823876529186897</v>
      </c>
      <c r="Q108" s="12">
        <f t="shared" si="59"/>
        <v>-5.1490514888466628E-3</v>
      </c>
      <c r="R108" s="12">
        <f t="shared" si="60"/>
        <v>-1.0179126126349063E-3</v>
      </c>
      <c r="S108" s="12">
        <f t="shared" si="61"/>
        <v>4.7590719809620136E-4</v>
      </c>
      <c r="T108" s="12">
        <f t="shared" si="62"/>
        <v>5.2702338641615366E-3</v>
      </c>
    </row>
    <row r="109" spans="2:20" ht="15.9" customHeight="1">
      <c r="B109" s="18">
        <v>45798</v>
      </c>
      <c r="C109" s="11">
        <v>401502.64789999998</v>
      </c>
      <c r="D109" s="9">
        <f t="shared" si="39"/>
        <v>-25.599999993573874</v>
      </c>
      <c r="E109" s="11">
        <v>6666044.6940000001</v>
      </c>
      <c r="F109" s="9">
        <f t="shared" si="40"/>
        <v>1.6000000759959221</v>
      </c>
      <c r="G109" s="12">
        <v>72.547700000000006</v>
      </c>
      <c r="H109" s="9">
        <f t="shared" si="41"/>
        <v>12.000000000000455</v>
      </c>
      <c r="I109" s="47">
        <f t="shared" si="42"/>
        <v>176.42366545468133</v>
      </c>
      <c r="J109" s="40">
        <f t="shared" si="43"/>
        <v>273.57633454531867</v>
      </c>
      <c r="K109" s="47">
        <f t="shared" si="44"/>
        <v>25.649951265337123</v>
      </c>
      <c r="L109" s="40">
        <f t="shared" si="54"/>
        <v>28.318192031169296</v>
      </c>
      <c r="M109" s="12">
        <f t="shared" si="55"/>
        <v>-0.20813008124856808</v>
      </c>
      <c r="N109" s="12">
        <f t="shared" si="56"/>
        <v>1.3008130699153839E-2</v>
      </c>
      <c r="O109" s="12">
        <f t="shared" si="57"/>
        <v>9.7560975609759792E-2</v>
      </c>
      <c r="P109" s="81">
        <f t="shared" si="58"/>
        <v>0.23022920350544143</v>
      </c>
      <c r="Q109" s="12">
        <f t="shared" si="59"/>
        <v>-1.6921144816956755E-3</v>
      </c>
      <c r="R109" s="12">
        <f t="shared" si="60"/>
        <v>1.0575716015572227E-4</v>
      </c>
      <c r="S109" s="12">
        <f t="shared" si="61"/>
        <v>7.9317866349398205E-4</v>
      </c>
      <c r="T109" s="12">
        <f t="shared" si="62"/>
        <v>1.871782142320662E-3</v>
      </c>
    </row>
    <row r="110" spans="2:20" ht="15.9" customHeight="1">
      <c r="B110" s="18">
        <v>45799</v>
      </c>
      <c r="C110" s="11">
        <v>401502.56300000002</v>
      </c>
      <c r="D110" s="9">
        <f t="shared" si="39"/>
        <v>-110.49999995157123</v>
      </c>
      <c r="E110" s="11">
        <v>6666044.6689999998</v>
      </c>
      <c r="F110" s="9">
        <f t="shared" si="40"/>
        <v>-23.400000296533108</v>
      </c>
      <c r="G110" s="12">
        <v>72.539000000000001</v>
      </c>
      <c r="H110" s="9">
        <f t="shared" si="41"/>
        <v>3.2999999999958618</v>
      </c>
      <c r="I110" s="47">
        <f t="shared" si="42"/>
        <v>-168.04341560460412</v>
      </c>
      <c r="J110" s="40">
        <f t="shared" si="43"/>
        <v>258.04341560460415</v>
      </c>
      <c r="K110" s="47">
        <f t="shared" si="44"/>
        <v>112.95047588733298</v>
      </c>
      <c r="L110" s="40">
        <f t="shared" si="54"/>
        <v>112.99867257262345</v>
      </c>
      <c r="M110" s="12">
        <f t="shared" si="55"/>
        <v>-0.89112903186750991</v>
      </c>
      <c r="N110" s="12">
        <f t="shared" si="56"/>
        <v>-0.18870967981075087</v>
      </c>
      <c r="O110" s="12">
        <f t="shared" si="57"/>
        <v>2.6612903225773078E-2</v>
      </c>
      <c r="P110" s="81">
        <f t="shared" si="58"/>
        <v>0.91127961752115683</v>
      </c>
      <c r="Q110" s="12">
        <f t="shared" si="59"/>
        <v>-7.1865244505444348E-3</v>
      </c>
      <c r="R110" s="12">
        <f t="shared" si="60"/>
        <v>-1.5218522565383136E-3</v>
      </c>
      <c r="S110" s="12">
        <f t="shared" si="61"/>
        <v>2.146201873046216E-4</v>
      </c>
      <c r="T110" s="12">
        <f t="shared" si="62"/>
        <v>7.3490291735577159E-3</v>
      </c>
    </row>
    <row r="111" spans="2:20" ht="15.9" customHeight="1">
      <c r="B111" s="18">
        <v>45799</v>
      </c>
      <c r="C111" s="11">
        <v>401502.62239999999</v>
      </c>
      <c r="D111" s="9">
        <f t="shared" si="39"/>
        <v>-51.099999982398003</v>
      </c>
      <c r="E111" s="11">
        <v>6666044.6859999998</v>
      </c>
      <c r="F111" s="9">
        <f t="shared" si="40"/>
        <v>-6.4000003039836884</v>
      </c>
      <c r="G111" s="12">
        <v>72.548199999999994</v>
      </c>
      <c r="H111" s="9">
        <f t="shared" si="41"/>
        <v>12.499999999988631</v>
      </c>
      <c r="I111" s="47">
        <f t="shared" si="42"/>
        <v>-172.86118375181439</v>
      </c>
      <c r="J111" s="40">
        <f t="shared" si="43"/>
        <v>262.86118375181439</v>
      </c>
      <c r="K111" s="47">
        <f t="shared" si="44"/>
        <v>51.499223315425517</v>
      </c>
      <c r="L111" s="40">
        <f t="shared" si="54"/>
        <v>52.994528039145543</v>
      </c>
      <c r="M111" s="12">
        <f t="shared" si="55"/>
        <v>-0.41209677405159678</v>
      </c>
      <c r="N111" s="12">
        <f t="shared" si="56"/>
        <v>-5.161290567728781E-2</v>
      </c>
      <c r="O111" s="12">
        <f t="shared" si="57"/>
        <v>0.10080645161281154</v>
      </c>
      <c r="P111" s="81">
        <f t="shared" si="58"/>
        <v>0.42737522612214146</v>
      </c>
      <c r="Q111" s="12">
        <f t="shared" si="59"/>
        <v>-3.3233610810612644E-3</v>
      </c>
      <c r="R111" s="12">
        <f t="shared" si="60"/>
        <v>-4.1623311030070814E-4</v>
      </c>
      <c r="S111" s="12">
        <f t="shared" si="61"/>
        <v>8.1295525494202861E-4</v>
      </c>
      <c r="T111" s="12">
        <f t="shared" si="62"/>
        <v>3.446574404210818E-3</v>
      </c>
    </row>
    <row r="112" spans="2:20" ht="15.9" customHeight="1">
      <c r="B112" s="18">
        <v>45800</v>
      </c>
      <c r="C112" s="11">
        <v>401502.61349999998</v>
      </c>
      <c r="D112" s="9">
        <f t="shared" si="39"/>
        <v>-59.999999997671694</v>
      </c>
      <c r="E112" s="11">
        <v>6666044.6846000003</v>
      </c>
      <c r="F112" s="9">
        <f t="shared" si="40"/>
        <v>-7.799999788403511</v>
      </c>
      <c r="G112" s="12">
        <v>72.539299999999997</v>
      </c>
      <c r="H112" s="9">
        <f t="shared" si="41"/>
        <v>3.5999999999916099</v>
      </c>
      <c r="I112" s="47">
        <f t="shared" ref="I112:I132" si="63">IF(MOD(DEGREES(ATAN2(D112, F112)), 360) &gt; 180, MOD(DEGREES(ATAN2(D112, F112)), 360) - 360, MOD(DEGREES(ATAN2(D112, F112)), 360))</f>
        <v>-172.59308806992223</v>
      </c>
      <c r="J112" s="40">
        <f t="shared" ref="J112:J125" si="64">MOD(DEGREES(ATAN2(F112, D112)) + 360, 360)</f>
        <v>262.59308806992226</v>
      </c>
      <c r="K112" s="47">
        <f t="shared" ref="K112:K125" si="65">SQRT(POWER(C112 - $C$9,2) + POWER(E112 - $E$9,2)) *1000</f>
        <v>60.504875806993425</v>
      </c>
      <c r="L112" s="40">
        <f t="shared" ref="L112:L124" si="66">SQRT((D112^2) + (F112^2) + (H112^2))</f>
        <v>60.611879994103774</v>
      </c>
      <c r="M112" s="12">
        <f t="shared" ref="M112:M125" si="67">(D112-$D$9)/(B112-$B$9)</f>
        <v>-0.47999999998137355</v>
      </c>
      <c r="N112" s="12">
        <f t="shared" ref="N112:N125" si="68">(F112-$F$9)/(B112-$B$9)</f>
        <v>-6.2399998307228088E-2</v>
      </c>
      <c r="O112" s="12">
        <f t="shared" ref="O112:O125" si="69">(H112-$H$9)/(B112-$B$9)</f>
        <v>2.8799999999932879E-2</v>
      </c>
      <c r="P112" s="81">
        <f t="shared" ref="P112:P125" si="70">(L112-$L$9)/(B112-$B$9)</f>
        <v>0.48489503995283018</v>
      </c>
      <c r="Q112" s="12">
        <f t="shared" ref="Q112:Q125" si="71">(M112-0)/(B112-$B$9)</f>
        <v>-3.8399999998509882E-3</v>
      </c>
      <c r="R112" s="12">
        <f t="shared" ref="R112:R125" si="72">(N112-0)/(B112-$B$9)</f>
        <v>-4.9919998645782469E-4</v>
      </c>
      <c r="S112" s="12">
        <f t="shared" ref="S112:S125" si="73">(O112-0)/(B112-$B$9)</f>
        <v>2.3039999999946304E-4</v>
      </c>
      <c r="T112" s="12">
        <f t="shared" ref="T112:T125" si="74">(P112-0)/(B112-$B$9)</f>
        <v>3.8791603196226413E-3</v>
      </c>
    </row>
    <row r="113" spans="2:20" ht="15.9" customHeight="1">
      <c r="B113" s="18">
        <v>45800</v>
      </c>
      <c r="C113" s="11">
        <v>401502.64520000003</v>
      </c>
      <c r="D113" s="9">
        <f t="shared" si="39"/>
        <v>-28.29999994719401</v>
      </c>
      <c r="E113" s="11">
        <v>6666044.6911000004</v>
      </c>
      <c r="F113" s="9">
        <f t="shared" si="40"/>
        <v>-1.2999996542930603</v>
      </c>
      <c r="G113" s="12">
        <v>72.538300000000007</v>
      </c>
      <c r="H113" s="9">
        <f t="shared" si="41"/>
        <v>2.6000000000010459</v>
      </c>
      <c r="I113" s="47">
        <f t="shared" si="63"/>
        <v>-177.36988803018124</v>
      </c>
      <c r="J113" s="40">
        <f t="shared" si="64"/>
        <v>267.36988803018124</v>
      </c>
      <c r="K113" s="47">
        <f t="shared" si="65"/>
        <v>28.329842853647161</v>
      </c>
      <c r="L113" s="40">
        <f t="shared" si="66"/>
        <v>28.44890149219032</v>
      </c>
      <c r="M113" s="12">
        <f t="shared" si="67"/>
        <v>-0.22639999957755208</v>
      </c>
      <c r="N113" s="12">
        <f t="shared" si="68"/>
        <v>-1.0399997234344482E-2</v>
      </c>
      <c r="O113" s="12">
        <f t="shared" si="69"/>
        <v>2.0800000000008367E-2</v>
      </c>
      <c r="P113" s="81">
        <f t="shared" si="70"/>
        <v>0.22759121193752255</v>
      </c>
      <c r="Q113" s="12">
        <f t="shared" si="71"/>
        <v>-1.8111999966204167E-3</v>
      </c>
      <c r="R113" s="12">
        <f t="shared" si="72"/>
        <v>-8.3199977874755861E-5</v>
      </c>
      <c r="S113" s="12">
        <f t="shared" si="73"/>
        <v>1.6640000000006693E-4</v>
      </c>
      <c r="T113" s="12">
        <f t="shared" si="74"/>
        <v>1.8207296955001803E-3</v>
      </c>
    </row>
    <row r="114" spans="2:20" ht="15.9" customHeight="1">
      <c r="B114" s="18">
        <v>45801</v>
      </c>
      <c r="C114" s="11">
        <v>401502.63</v>
      </c>
      <c r="D114" s="9">
        <f>IF(C114="","",(C114-$C$9)*1000)</f>
        <v>-43.499999970663339</v>
      </c>
      <c r="E114" s="11">
        <v>6666044.6869999999</v>
      </c>
      <c r="F114" s="9">
        <f t="shared" si="40"/>
        <v>-5.4000001400709152</v>
      </c>
      <c r="G114" s="12">
        <v>72.540199999999999</v>
      </c>
      <c r="H114" s="9">
        <f t="shared" si="41"/>
        <v>4.4999999999930651</v>
      </c>
      <c r="I114" s="47">
        <f t="shared" si="63"/>
        <v>-172.92362163594555</v>
      </c>
      <c r="J114" s="40">
        <f t="shared" si="64"/>
        <v>262.92362163594555</v>
      </c>
      <c r="K114" s="47">
        <f>SQRT(POWER(C114 - $C$9,2) + POWER(E114 - $E$9,2)) *1000</f>
        <v>43.833890985862482</v>
      </c>
      <c r="L114" s="40">
        <f t="shared" si="66"/>
        <v>44.064271229198987</v>
      </c>
      <c r="M114" s="12">
        <f t="shared" si="67"/>
        <v>-0.34523809500526459</v>
      </c>
      <c r="N114" s="12">
        <f t="shared" si="68"/>
        <v>-4.2857143968816784E-2</v>
      </c>
      <c r="O114" s="12">
        <f t="shared" si="69"/>
        <v>3.5714285714230673E-2</v>
      </c>
      <c r="P114" s="81">
        <f t="shared" si="70"/>
        <v>0.34971643832697608</v>
      </c>
      <c r="Q114" s="12">
        <f t="shared" si="71"/>
        <v>-2.7399848809941635E-3</v>
      </c>
      <c r="R114" s="12">
        <f t="shared" si="72"/>
        <v>-3.4013606324457765E-4</v>
      </c>
      <c r="S114" s="12">
        <f t="shared" si="73"/>
        <v>2.8344671201770377E-4</v>
      </c>
      <c r="T114" s="12">
        <f t="shared" si="74"/>
        <v>2.7755272883093337E-3</v>
      </c>
    </row>
    <row r="115" spans="2:20" ht="15.9" customHeight="1">
      <c r="B115" s="18">
        <v>45801</v>
      </c>
      <c r="C115" s="11">
        <v>401502.66460000002</v>
      </c>
      <c r="D115" s="9">
        <f>IF(C115="","",(C115-$C$9)*1000)</f>
        <v>-8.8999999570660293</v>
      </c>
      <c r="E115" s="11">
        <v>6666044.6969999997</v>
      </c>
      <c r="F115" s="9">
        <f t="shared" ref="F115:F180" si="75">IF(E115="","",(E115-$E$9)*1000)</f>
        <v>4.5999996364116669</v>
      </c>
      <c r="G115" s="12">
        <v>72.544399999999996</v>
      </c>
      <c r="H115" s="9">
        <f t="shared" ref="H115:H132" si="76">IF(G115="","",(G115-$G$9)*1000)</f>
        <v>8.6999999999903821</v>
      </c>
      <c r="I115" s="47">
        <f t="shared" si="63"/>
        <v>152.66764224231261</v>
      </c>
      <c r="J115" s="40">
        <f t="shared" si="64"/>
        <v>297.33235775768742</v>
      </c>
      <c r="K115" s="47">
        <f>SQRT(POWER(C115 - $C$9,2) + POWER(E115 - $E$9,2)) *1000</f>
        <v>10.018482714002296</v>
      </c>
      <c r="L115" s="40">
        <f t="shared" si="66"/>
        <v>13.268760148958735</v>
      </c>
      <c r="M115" s="12">
        <f t="shared" si="67"/>
        <v>-7.0634920294174841E-2</v>
      </c>
      <c r="N115" s="12">
        <f t="shared" si="68"/>
        <v>3.6507933622314817E-2</v>
      </c>
      <c r="O115" s="12">
        <f t="shared" si="69"/>
        <v>6.904761904754271E-2</v>
      </c>
      <c r="P115" s="81">
        <f t="shared" si="70"/>
        <v>0.10530762022983123</v>
      </c>
      <c r="Q115" s="12">
        <f t="shared" si="71"/>
        <v>-5.6059460550932408E-4</v>
      </c>
      <c r="R115" s="12">
        <f t="shared" si="72"/>
        <v>2.8974550493900646E-4</v>
      </c>
      <c r="S115" s="12">
        <f t="shared" si="73"/>
        <v>5.4799697656779931E-4</v>
      </c>
      <c r="T115" s="12">
        <f t="shared" si="74"/>
        <v>8.3577476372881929E-4</v>
      </c>
    </row>
    <row r="116" spans="2:20" ht="15.9" customHeight="1">
      <c r="B116" s="18">
        <v>45802</v>
      </c>
      <c r="C116" s="11">
        <v>401502.65549999999</v>
      </c>
      <c r="D116" s="9">
        <f t="shared" ref="D116:D180" si="77">IF(C116="","",(C116-$C$9)*1000)</f>
        <v>-17.99999998183921</v>
      </c>
      <c r="E116" s="11">
        <v>6666044.6950000003</v>
      </c>
      <c r="F116" s="9">
        <f t="shared" si="75"/>
        <v>2.6000002399086952</v>
      </c>
      <c r="G116" s="12">
        <v>72.547399999999996</v>
      </c>
      <c r="H116" s="9">
        <f t="shared" si="76"/>
        <v>11.699999999990496</v>
      </c>
      <c r="I116" s="47">
        <f t="shared" si="63"/>
        <v>171.7807899948759</v>
      </c>
      <c r="J116" s="40">
        <f t="shared" si="64"/>
        <v>278.21921000512413</v>
      </c>
      <c r="K116" s="47">
        <f t="shared" si="65"/>
        <v>18.186808422418071</v>
      </c>
      <c r="L116" s="40">
        <f t="shared" si="66"/>
        <v>21.625216775642144</v>
      </c>
      <c r="M116" s="12">
        <f t="shared" si="67"/>
        <v>-0.14173228332156859</v>
      </c>
      <c r="N116" s="12">
        <f t="shared" si="68"/>
        <v>2.0472442833926734E-2</v>
      </c>
      <c r="O116" s="12">
        <f t="shared" si="69"/>
        <v>9.2125984251893667E-2</v>
      </c>
      <c r="P116" s="81">
        <f t="shared" si="70"/>
        <v>0.17027729744600115</v>
      </c>
      <c r="Q116" s="12">
        <f t="shared" si="71"/>
        <v>-1.1160022308784928E-3</v>
      </c>
      <c r="R116" s="12">
        <f t="shared" si="72"/>
        <v>1.6120033727501365E-4</v>
      </c>
      <c r="S116" s="12">
        <f t="shared" si="73"/>
        <v>7.2540145080231234E-4</v>
      </c>
      <c r="T116" s="12">
        <f t="shared" si="74"/>
        <v>1.3407661216220564E-3</v>
      </c>
    </row>
    <row r="117" spans="2:20" ht="15.9" customHeight="1">
      <c r="B117" s="18">
        <v>45802</v>
      </c>
      <c r="C117" s="11">
        <v>401502.5943</v>
      </c>
      <c r="D117" s="9">
        <f t="shared" si="77"/>
        <v>-79.199999978300184</v>
      </c>
      <c r="E117" s="11">
        <v>6666044.6749999998</v>
      </c>
      <c r="F117" s="9">
        <f t="shared" si="75"/>
        <v>-17.400000244379044</v>
      </c>
      <c r="G117" s="12">
        <v>72.538799999999995</v>
      </c>
      <c r="H117" s="9">
        <f t="shared" si="76"/>
        <v>3.0999999999892225</v>
      </c>
      <c r="I117" s="47">
        <f t="shared" si="63"/>
        <v>-167.60914316737777</v>
      </c>
      <c r="J117" s="40">
        <f t="shared" si="64"/>
        <v>257.60914316737774</v>
      </c>
      <c r="K117" s="47">
        <f t="shared" si="65"/>
        <v>81.088840200530313</v>
      </c>
      <c r="L117" s="40">
        <f t="shared" si="66"/>
        <v>81.148074561674434</v>
      </c>
      <c r="M117" s="12">
        <f t="shared" si="67"/>
        <v>-0.62362204707322977</v>
      </c>
      <c r="N117" s="12">
        <f t="shared" si="68"/>
        <v>-0.13700787593999247</v>
      </c>
      <c r="O117" s="12">
        <f t="shared" si="69"/>
        <v>2.4409448818812775E-2</v>
      </c>
      <c r="P117" s="81">
        <f t="shared" si="70"/>
        <v>0.63896121702105857</v>
      </c>
      <c r="Q117" s="12">
        <f t="shared" si="71"/>
        <v>-4.9104098194742499E-3</v>
      </c>
      <c r="R117" s="12">
        <f t="shared" si="72"/>
        <v>-1.0788021727558463E-3</v>
      </c>
      <c r="S117" s="12">
        <f t="shared" si="73"/>
        <v>1.922003844001006E-4</v>
      </c>
      <c r="T117" s="12">
        <f t="shared" si="74"/>
        <v>5.0311906852051856E-3</v>
      </c>
    </row>
    <row r="118" spans="2:20" ht="15.9" customHeight="1">
      <c r="B118" s="18">
        <v>45803</v>
      </c>
      <c r="C118" s="11">
        <v>401502.65130000003</v>
      </c>
      <c r="D118" s="9">
        <f t="shared" si="77"/>
        <v>-22.199999948497862</v>
      </c>
      <c r="E118" s="11">
        <v>6666044.6919999998</v>
      </c>
      <c r="F118" s="9">
        <f t="shared" si="75"/>
        <v>-0.40000025182962418</v>
      </c>
      <c r="G118" s="12">
        <v>72.546599999999998</v>
      </c>
      <c r="H118" s="9">
        <f t="shared" si="76"/>
        <v>10.89999999999236</v>
      </c>
      <c r="I118" s="47">
        <f t="shared" si="63"/>
        <v>-178.9677546563062</v>
      </c>
      <c r="J118" s="40">
        <f t="shared" si="64"/>
        <v>268.96775465630617</v>
      </c>
      <c r="K118" s="47">
        <f t="shared" si="65"/>
        <v>22.203603264217474</v>
      </c>
      <c r="L118" s="40">
        <f t="shared" si="66"/>
        <v>24.734793266057476</v>
      </c>
      <c r="M118" s="12">
        <f t="shared" si="67"/>
        <v>-0.17343749959763954</v>
      </c>
      <c r="N118" s="12">
        <f t="shared" si="68"/>
        <v>-3.1250019674189389E-3</v>
      </c>
      <c r="O118" s="12">
        <f t="shared" si="69"/>
        <v>8.5156249999940314E-2</v>
      </c>
      <c r="P118" s="81">
        <f t="shared" si="70"/>
        <v>0.19324057239107403</v>
      </c>
      <c r="Q118" s="12">
        <f t="shared" si="71"/>
        <v>-1.3549804656065589E-3</v>
      </c>
      <c r="R118" s="12">
        <f t="shared" si="72"/>
        <v>-2.441407787046046E-5</v>
      </c>
      <c r="S118" s="12">
        <f t="shared" si="73"/>
        <v>6.6528320312453371E-4</v>
      </c>
      <c r="T118" s="12">
        <f t="shared" si="74"/>
        <v>1.5096919718052659E-3</v>
      </c>
    </row>
    <row r="119" spans="2:20" ht="15.9" customHeight="1">
      <c r="B119" s="18">
        <v>45803</v>
      </c>
      <c r="C119" s="11">
        <v>401502.55729999999</v>
      </c>
      <c r="D119" s="9">
        <f t="shared" si="77"/>
        <v>-116.19999998947605</v>
      </c>
      <c r="E119" s="11">
        <v>6666044.665</v>
      </c>
      <c r="F119" s="9">
        <f t="shared" si="75"/>
        <v>-27.400000020861626</v>
      </c>
      <c r="G119" s="12">
        <v>72.5398</v>
      </c>
      <c r="H119" s="9">
        <f t="shared" si="76"/>
        <v>4.0999999999939973</v>
      </c>
      <c r="I119" s="47">
        <f t="shared" si="63"/>
        <v>-166.73200008584197</v>
      </c>
      <c r="J119" s="40">
        <f t="shared" si="64"/>
        <v>256.732000085842</v>
      </c>
      <c r="K119" s="47">
        <f t="shared" si="65"/>
        <v>119.3867664303605</v>
      </c>
      <c r="L119" s="40">
        <f t="shared" si="66"/>
        <v>119.4571471227126</v>
      </c>
      <c r="M119" s="12">
        <f t="shared" si="67"/>
        <v>-0.90781249991778168</v>
      </c>
      <c r="N119" s="12">
        <f t="shared" si="68"/>
        <v>-0.21406250016298145</v>
      </c>
      <c r="O119" s="12">
        <f t="shared" si="69"/>
        <v>3.2031249999953104E-2</v>
      </c>
      <c r="P119" s="81">
        <f t="shared" si="70"/>
        <v>0.93325896189619217</v>
      </c>
      <c r="Q119" s="12">
        <f t="shared" si="71"/>
        <v>-7.0922851556076694E-3</v>
      </c>
      <c r="R119" s="12">
        <f t="shared" si="72"/>
        <v>-1.6723632825232926E-3</v>
      </c>
      <c r="S119" s="12">
        <f t="shared" si="73"/>
        <v>2.5024414062463363E-4</v>
      </c>
      <c r="T119" s="12">
        <f t="shared" si="74"/>
        <v>7.2910856398140014E-3</v>
      </c>
    </row>
    <row r="120" spans="2:20" ht="15.9" customHeight="1">
      <c r="B120" s="18">
        <v>45804</v>
      </c>
      <c r="C120" s="11">
        <v>401502.63799999998</v>
      </c>
      <c r="D120" s="9">
        <f t="shared" si="77"/>
        <v>-35.499999998137355</v>
      </c>
      <c r="E120" s="11">
        <v>6666044.6880000001</v>
      </c>
      <c r="F120" s="9">
        <f t="shared" si="75"/>
        <v>-4.3999999761581421</v>
      </c>
      <c r="G120" s="12">
        <v>72.545199999999994</v>
      </c>
      <c r="H120" s="9">
        <f t="shared" si="76"/>
        <v>9.4999999999885176</v>
      </c>
      <c r="I120" s="47">
        <f t="shared" si="63"/>
        <v>-172.93458399256161</v>
      </c>
      <c r="J120" s="40">
        <f t="shared" si="64"/>
        <v>262.93458399256161</v>
      </c>
      <c r="K120" s="47">
        <f t="shared" si="65"/>
        <v>35.771636804288725</v>
      </c>
      <c r="L120" s="40">
        <f t="shared" si="66"/>
        <v>37.011619792407437</v>
      </c>
      <c r="M120" s="12">
        <f t="shared" si="67"/>
        <v>-0.27519379843517328</v>
      </c>
      <c r="N120" s="12">
        <f t="shared" si="68"/>
        <v>-3.4108526946962342E-2</v>
      </c>
      <c r="O120" s="12">
        <f t="shared" si="69"/>
        <v>7.3643410852624172E-2</v>
      </c>
      <c r="P120" s="81">
        <f t="shared" si="70"/>
        <v>0.28691178133649176</v>
      </c>
      <c r="Q120" s="12">
        <f t="shared" si="71"/>
        <v>-2.1332852591873898E-3</v>
      </c>
      <c r="R120" s="12">
        <f t="shared" si="72"/>
        <v>-2.6440718563536697E-4</v>
      </c>
      <c r="S120" s="12">
        <f t="shared" si="73"/>
        <v>5.7087915389631143E-4</v>
      </c>
      <c r="T120" s="12">
        <f t="shared" si="74"/>
        <v>2.2241223359417968E-3</v>
      </c>
    </row>
    <row r="121" spans="2:20" ht="15.9" customHeight="1">
      <c r="B121" s="18">
        <v>45804</v>
      </c>
      <c r="C121" s="11">
        <v>401502.64630000002</v>
      </c>
      <c r="D121" s="9">
        <f t="shared" si="77"/>
        <v>-27.199999953154474</v>
      </c>
      <c r="E121" s="11">
        <v>6666044.6900000004</v>
      </c>
      <c r="F121" s="9">
        <f t="shared" si="75"/>
        <v>-2.3999996483325958</v>
      </c>
      <c r="G121" s="12">
        <v>72.541700000000006</v>
      </c>
      <c r="H121" s="9">
        <f t="shared" si="76"/>
        <v>6.0000000000002274</v>
      </c>
      <c r="I121" s="47">
        <f t="shared" si="63"/>
        <v>-174.95754965724092</v>
      </c>
      <c r="J121" s="40">
        <f t="shared" si="64"/>
        <v>264.95754965724092</v>
      </c>
      <c r="K121" s="47">
        <f t="shared" si="65"/>
        <v>27.305676987828008</v>
      </c>
      <c r="L121" s="40">
        <f t="shared" si="66"/>
        <v>27.957109932244474</v>
      </c>
      <c r="M121" s="12">
        <f t="shared" si="67"/>
        <v>-0.21085271281515097</v>
      </c>
      <c r="N121" s="12">
        <f t="shared" si="68"/>
        <v>-1.8604648436686789E-2</v>
      </c>
      <c r="O121" s="12">
        <f t="shared" si="69"/>
        <v>4.6511627906978506E-2</v>
      </c>
      <c r="P121" s="81">
        <f t="shared" si="70"/>
        <v>0.2167217824204998</v>
      </c>
      <c r="Q121" s="12">
        <f t="shared" si="71"/>
        <v>-1.6345171536058215E-3</v>
      </c>
      <c r="R121" s="12">
        <f t="shared" si="72"/>
        <v>-1.4422208090454874E-4</v>
      </c>
      <c r="S121" s="12">
        <f t="shared" si="73"/>
        <v>3.6055525509285665E-4</v>
      </c>
      <c r="T121" s="12">
        <f t="shared" si="74"/>
        <v>1.6800138172131769E-3</v>
      </c>
    </row>
    <row r="122" spans="2:20" ht="15.9" customHeight="1">
      <c r="B122" s="18">
        <v>45805</v>
      </c>
      <c r="C122" s="11">
        <v>401502.66979999997</v>
      </c>
      <c r="D122" s="9">
        <f t="shared" si="77"/>
        <v>-3.7000000011175871</v>
      </c>
      <c r="E122" s="11">
        <v>6666044.6969999997</v>
      </c>
      <c r="F122" s="9">
        <f t="shared" si="75"/>
        <v>4.5999996364116669</v>
      </c>
      <c r="G122" s="12">
        <v>72.548599999999993</v>
      </c>
      <c r="H122" s="9">
        <f t="shared" si="76"/>
        <v>12.899999999987699</v>
      </c>
      <c r="I122" s="47">
        <f t="shared" si="63"/>
        <v>128.81138625693745</v>
      </c>
      <c r="J122" s="40">
        <f t="shared" si="64"/>
        <v>321.18861374306255</v>
      </c>
      <c r="K122" s="47">
        <f t="shared" si="65"/>
        <v>5.9033885746457191</v>
      </c>
      <c r="L122" s="40">
        <f t="shared" si="66"/>
        <v>14.186613290808355</v>
      </c>
      <c r="M122" s="12">
        <f t="shared" si="67"/>
        <v>-2.8461538470135286E-2</v>
      </c>
      <c r="N122" s="12">
        <f t="shared" si="68"/>
        <v>3.5384612587782055E-2</v>
      </c>
      <c r="O122" s="12">
        <f t="shared" si="69"/>
        <v>9.9230769230674615E-2</v>
      </c>
      <c r="P122" s="81">
        <f t="shared" si="70"/>
        <v>0.10912779454467965</v>
      </c>
      <c r="Q122" s="12">
        <f t="shared" si="71"/>
        <v>-2.1893491130873296E-4</v>
      </c>
      <c r="R122" s="12">
        <f t="shared" si="72"/>
        <v>2.7218932759832351E-4</v>
      </c>
      <c r="S122" s="12">
        <f t="shared" si="73"/>
        <v>7.6331360946672779E-4</v>
      </c>
      <c r="T122" s="12">
        <f t="shared" si="74"/>
        <v>8.394445734206127E-4</v>
      </c>
    </row>
    <row r="123" spans="2:20" ht="15.9" customHeight="1">
      <c r="B123" s="18">
        <v>45805</v>
      </c>
      <c r="C123" s="11">
        <v>401502.62270000001</v>
      </c>
      <c r="D123" s="9">
        <f t="shared" si="77"/>
        <v>-50.799999968148768</v>
      </c>
      <c r="E123" s="11">
        <v>6666044.6859999998</v>
      </c>
      <c r="F123" s="9">
        <f t="shared" si="75"/>
        <v>-6.4000003039836884</v>
      </c>
      <c r="G123" s="12">
        <v>72.551400000000001</v>
      </c>
      <c r="H123" s="9">
        <f t="shared" si="76"/>
        <v>15.699999999995384</v>
      </c>
      <c r="I123" s="47">
        <f t="shared" si="63"/>
        <v>-172.81946416032747</v>
      </c>
      <c r="J123" s="40">
        <f t="shared" si="64"/>
        <v>262.81946416032747</v>
      </c>
      <c r="K123" s="47">
        <f t="shared" si="65"/>
        <v>51.201562482554245</v>
      </c>
      <c r="L123" s="40">
        <f t="shared" si="66"/>
        <v>53.554551633402376</v>
      </c>
      <c r="M123" s="12">
        <f t="shared" si="67"/>
        <v>-0.3907692305242213</v>
      </c>
      <c r="N123" s="12">
        <f t="shared" si="68"/>
        <v>-4.9230771569105297E-2</v>
      </c>
      <c r="O123" s="12">
        <f t="shared" si="69"/>
        <v>0.12076923076919527</v>
      </c>
      <c r="P123" s="81">
        <f t="shared" si="70"/>
        <v>0.41195808948771057</v>
      </c>
      <c r="Q123" s="12">
        <f t="shared" si="71"/>
        <v>-3.0059171578786254E-3</v>
      </c>
      <c r="R123" s="12">
        <f t="shared" si="72"/>
        <v>-3.7869824283927149E-4</v>
      </c>
      <c r="S123" s="12">
        <f t="shared" si="73"/>
        <v>9.2899408283996356E-4</v>
      </c>
      <c r="T123" s="12">
        <f t="shared" si="74"/>
        <v>3.1689083806746969E-3</v>
      </c>
    </row>
    <row r="124" spans="2:20" ht="15.9" customHeight="1">
      <c r="B124" s="18">
        <v>45806</v>
      </c>
      <c r="C124" s="11">
        <v>401502.67070000002</v>
      </c>
      <c r="D124" s="9">
        <f t="shared" si="77"/>
        <v>-2.7999999583698809</v>
      </c>
      <c r="E124" s="11">
        <v>6666044.7029999997</v>
      </c>
      <c r="F124" s="9">
        <f t="shared" si="75"/>
        <v>10.599999688565731</v>
      </c>
      <c r="G124" s="12">
        <v>72.551900000000003</v>
      </c>
      <c r="H124" s="9">
        <f t="shared" si="76"/>
        <v>16.199999999997772</v>
      </c>
      <c r="I124" s="47">
        <f t="shared" si="63"/>
        <v>104.79676245037678</v>
      </c>
      <c r="J124" s="40">
        <f t="shared" si="64"/>
        <v>345.20323754962322</v>
      </c>
      <c r="K124" s="47">
        <f t="shared" si="65"/>
        <v>10.963575747194204</v>
      </c>
      <c r="L124" s="40">
        <f t="shared" si="66"/>
        <v>19.561185883386333</v>
      </c>
      <c r="M124" s="12">
        <f t="shared" si="67"/>
        <v>-2.137404548373955E-2</v>
      </c>
      <c r="N124" s="12">
        <f t="shared" si="68"/>
        <v>8.0916028156990311E-2</v>
      </c>
      <c r="O124" s="12">
        <f t="shared" si="69"/>
        <v>0.12366412213738757</v>
      </c>
      <c r="P124" s="81">
        <f t="shared" si="70"/>
        <v>0.14932202964417049</v>
      </c>
      <c r="Q124" s="12">
        <f t="shared" si="71"/>
        <v>-1.6316065254763014E-4</v>
      </c>
      <c r="R124" s="12">
        <f t="shared" si="72"/>
        <v>6.1767960425183443E-4</v>
      </c>
      <c r="S124" s="12">
        <f t="shared" si="73"/>
        <v>9.4400093234647006E-4</v>
      </c>
      <c r="T124" s="12">
        <f t="shared" si="74"/>
        <v>1.1398628217112251E-3</v>
      </c>
    </row>
    <row r="125" spans="2:20" ht="15.9" customHeight="1">
      <c r="B125" s="18">
        <v>45806</v>
      </c>
      <c r="C125" s="11">
        <v>401502.65049999999</v>
      </c>
      <c r="D125" s="9">
        <f t="shared" si="77"/>
        <v>-22.999999986495823</v>
      </c>
      <c r="E125" s="11">
        <v>6666044.6969999997</v>
      </c>
      <c r="F125" s="9">
        <f t="shared" si="75"/>
        <v>4.5999996364116669</v>
      </c>
      <c r="G125" s="12">
        <v>72.5548</v>
      </c>
      <c r="H125" s="9">
        <f t="shared" si="76"/>
        <v>19.099999999994566</v>
      </c>
      <c r="I125" s="47">
        <f t="shared" si="63"/>
        <v>168.69006839041668</v>
      </c>
      <c r="J125" s="40">
        <f t="shared" si="64"/>
        <v>281.30993160958332</v>
      </c>
      <c r="K125" s="47">
        <f t="shared" si="65"/>
        <v>23.45548967797934</v>
      </c>
      <c r="L125" s="40">
        <f>SQRT((D125^2) + (F125^2) + (H125^2))</f>
        <v>30.248470970176122</v>
      </c>
      <c r="M125" s="12">
        <f t="shared" si="67"/>
        <v>-0.17557251898088413</v>
      </c>
      <c r="N125" s="12">
        <f t="shared" si="68"/>
        <v>3.5114501041310434E-2</v>
      </c>
      <c r="O125" s="12">
        <f t="shared" si="69"/>
        <v>0.14580152671751576</v>
      </c>
      <c r="P125" s="81">
        <f t="shared" si="70"/>
        <v>0.23090435855096275</v>
      </c>
      <c r="Q125" s="12">
        <f t="shared" si="71"/>
        <v>-1.3402482364952987E-3</v>
      </c>
      <c r="R125" s="12">
        <f t="shared" si="72"/>
        <v>2.680496262695453E-4</v>
      </c>
      <c r="S125" s="12">
        <f t="shared" si="73"/>
        <v>1.1129887535688227E-3</v>
      </c>
      <c r="T125" s="12">
        <f t="shared" si="74"/>
        <v>1.7626286912287234E-3</v>
      </c>
    </row>
    <row r="126" spans="2:20" ht="15.9" customHeight="1">
      <c r="B126" s="18">
        <v>45807</v>
      </c>
      <c r="C126" s="11">
        <v>401502.6115</v>
      </c>
      <c r="D126" s="9">
        <f t="shared" si="77"/>
        <v>-61.999999976251274</v>
      </c>
      <c r="E126" s="11">
        <v>6666044.6849999996</v>
      </c>
      <c r="F126" s="9">
        <f t="shared" si="75"/>
        <v>-7.4000004678964615</v>
      </c>
      <c r="G126" s="12">
        <v>72.526200000000003</v>
      </c>
      <c r="H126" s="9">
        <f t="shared" si="76"/>
        <v>-9.5000000000027285</v>
      </c>
      <c r="I126" s="47">
        <f t="shared" si="63"/>
        <v>-173.19366921391966</v>
      </c>
      <c r="J126" s="40">
        <f t="shared" ref="J126:J187" si="78">MOD(DEGREES(ATAN2(F126, D126)) + 360, 360)</f>
        <v>263.19366921391969</v>
      </c>
      <c r="K126" s="47">
        <f t="shared" ref="K126:K187" si="79">SQRT(POWER(C126 - $C$9,2) + POWER(E126 - $E$9,2)) *1000</f>
        <v>62.440051281048973</v>
      </c>
      <c r="L126" s="40">
        <f t="shared" ref="L126:L187" si="80">SQRT((D126^2) + (F126^2) + (H126^2))</f>
        <v>63.158609895881</v>
      </c>
      <c r="M126" s="12">
        <f t="shared" ref="M126:M187" si="81">(D126-$D$9)/(B126-$B$9)</f>
        <v>-0.46969696951705509</v>
      </c>
      <c r="N126" s="12">
        <f t="shared" ref="N126:N187" si="82">(F126-$F$9)/(B126-$B$9)</f>
        <v>-5.6060609605276222E-2</v>
      </c>
      <c r="O126" s="12">
        <f t="shared" ref="O126:O187" si="83">(H126-$H$9)/(B126-$B$9)</f>
        <v>-7.1969696969717639E-2</v>
      </c>
      <c r="P126" s="81">
        <f t="shared" ref="P126:P187" si="84">(L126-$L$9)/(B126-$B$9)</f>
        <v>0.47847431739303786</v>
      </c>
      <c r="Q126" s="12">
        <f t="shared" ref="Q126:Q187" si="85">(M126-0)/(B126-$B$9)</f>
        <v>-3.5583103751292053E-3</v>
      </c>
      <c r="R126" s="12">
        <f t="shared" ref="R126:R187" si="86">(N126-0)/(B126-$B$9)</f>
        <v>-4.2470158791875923E-4</v>
      </c>
      <c r="S126" s="12">
        <f t="shared" ref="S126:S187" si="87">(O126-0)/(B126-$B$9)</f>
        <v>-5.4522497704331547E-4</v>
      </c>
      <c r="T126" s="12">
        <f t="shared" ref="T126:T187" si="88">(P126-0)/(B126-$B$9)</f>
        <v>3.6248054347957416E-3</v>
      </c>
    </row>
    <row r="127" spans="2:20" ht="15.9" customHeight="1">
      <c r="B127" s="18">
        <v>45807</v>
      </c>
      <c r="C127" s="11">
        <v>401502.65230000002</v>
      </c>
      <c r="D127" s="9">
        <f t="shared" si="77"/>
        <v>-21.199999959208071</v>
      </c>
      <c r="E127" s="11">
        <v>6666044.6950000003</v>
      </c>
      <c r="F127" s="9">
        <f t="shared" si="75"/>
        <v>2.6000002399086952</v>
      </c>
      <c r="G127" s="12">
        <v>72.53</v>
      </c>
      <c r="H127" s="9">
        <f t="shared" si="76"/>
        <v>-5.7000000000044793</v>
      </c>
      <c r="I127" s="47">
        <f t="shared" si="63"/>
        <v>173.00807400123497</v>
      </c>
      <c r="J127" s="40">
        <f t="shared" si="78"/>
        <v>276.99192599876505</v>
      </c>
      <c r="K127" s="47">
        <f t="shared" si="79"/>
        <v>21.358838908469426</v>
      </c>
      <c r="L127" s="40">
        <f t="shared" si="80"/>
        <v>22.106333923063737</v>
      </c>
      <c r="M127" s="12">
        <f t="shared" si="81"/>
        <v>-0.16060606029703084</v>
      </c>
      <c r="N127" s="12">
        <f t="shared" si="82"/>
        <v>1.9696971514459812E-2</v>
      </c>
      <c r="O127" s="12">
        <f t="shared" si="83"/>
        <v>-4.3181818181852114E-2</v>
      </c>
      <c r="P127" s="81">
        <f t="shared" si="84"/>
        <v>0.1674722266898768</v>
      </c>
      <c r="Q127" s="12">
        <f t="shared" si="85"/>
        <v>-1.2167125780078094E-3</v>
      </c>
      <c r="R127" s="12">
        <f t="shared" si="86"/>
        <v>1.4921948117015008E-4</v>
      </c>
      <c r="S127" s="12">
        <f t="shared" si="87"/>
        <v>-3.2713498622615237E-4</v>
      </c>
      <c r="T127" s="12">
        <f t="shared" si="88"/>
        <v>1.2687289900748242E-3</v>
      </c>
    </row>
    <row r="128" spans="2:20" ht="15.9" customHeight="1">
      <c r="B128" s="18">
        <v>45808</v>
      </c>
      <c r="C128" s="11">
        <v>401502.587</v>
      </c>
      <c r="D128" s="9">
        <f t="shared" si="77"/>
        <v>-86.499999975785613</v>
      </c>
      <c r="E128" s="11">
        <v>6666044.6766999997</v>
      </c>
      <c r="F128" s="9">
        <f t="shared" si="75"/>
        <v>-15.700000338256359</v>
      </c>
      <c r="G128" s="12">
        <v>72.529200000000003</v>
      </c>
      <c r="H128" s="9">
        <f t="shared" si="76"/>
        <v>-6.5000000000026148</v>
      </c>
      <c r="I128" s="47">
        <f t="shared" si="63"/>
        <v>-169.71264108576747</v>
      </c>
      <c r="J128" s="40">
        <f t="shared" si="78"/>
        <v>259.71264108576747</v>
      </c>
      <c r="K128" s="47">
        <f t="shared" si="79"/>
        <v>87.913252734910003</v>
      </c>
      <c r="L128" s="40">
        <f t="shared" si="80"/>
        <v>88.153218922692744</v>
      </c>
      <c r="M128" s="12">
        <f t="shared" si="81"/>
        <v>-0.65037593966756102</v>
      </c>
      <c r="N128" s="12">
        <f t="shared" si="82"/>
        <v>-0.11804511532523579</v>
      </c>
      <c r="O128" s="12">
        <f t="shared" si="83"/>
        <v>-4.8872180451147482E-2</v>
      </c>
      <c r="P128" s="81">
        <f t="shared" si="84"/>
        <v>0.66280615731347925</v>
      </c>
      <c r="Q128" s="12">
        <f t="shared" si="85"/>
        <v>-4.8900446591545943E-3</v>
      </c>
      <c r="R128" s="12">
        <f t="shared" si="86"/>
        <v>-8.8755725808447965E-4</v>
      </c>
      <c r="S128" s="12">
        <f t="shared" si="87"/>
        <v>-3.6746000339208632E-4</v>
      </c>
      <c r="T128" s="12">
        <f t="shared" si="88"/>
        <v>4.9835049422066111E-3</v>
      </c>
    </row>
    <row r="129" spans="2:20" ht="15.9" customHeight="1">
      <c r="B129" s="18">
        <v>45808</v>
      </c>
      <c r="C129" s="11">
        <v>401502.64939999999</v>
      </c>
      <c r="D129" s="9">
        <f t="shared" si="77"/>
        <v>-24.099999980535358</v>
      </c>
      <c r="E129" s="11">
        <v>6666044.6945000002</v>
      </c>
      <c r="F129" s="9">
        <f t="shared" si="75"/>
        <v>2.1000001579523087</v>
      </c>
      <c r="G129" s="12">
        <v>72.549499999999995</v>
      </c>
      <c r="H129" s="9">
        <f t="shared" si="76"/>
        <v>13.799999999989154</v>
      </c>
      <c r="I129" s="47">
        <f t="shared" si="63"/>
        <v>175.02000002699816</v>
      </c>
      <c r="J129" s="40">
        <f t="shared" si="78"/>
        <v>274.97999997300184</v>
      </c>
      <c r="K129" s="47">
        <f t="shared" si="79"/>
        <v>24.19132075198053</v>
      </c>
      <c r="L129" s="40">
        <f t="shared" si="80"/>
        <v>27.850673236475</v>
      </c>
      <c r="M129" s="12">
        <f t="shared" si="81"/>
        <v>-0.1812030073724463</v>
      </c>
      <c r="N129" s="12">
        <f t="shared" si="82"/>
        <v>1.5789474871821869E-2</v>
      </c>
      <c r="O129" s="12">
        <f t="shared" si="83"/>
        <v>0.10375939849615906</v>
      </c>
      <c r="P129" s="81">
        <f t="shared" si="84"/>
        <v>0.20940355816898495</v>
      </c>
      <c r="Q129" s="12">
        <f t="shared" si="85"/>
        <v>-1.3624286268604986E-3</v>
      </c>
      <c r="R129" s="12">
        <f t="shared" si="86"/>
        <v>1.187178561791118E-4</v>
      </c>
      <c r="S129" s="12">
        <f t="shared" si="87"/>
        <v>7.8014585335457937E-4</v>
      </c>
      <c r="T129" s="12">
        <f t="shared" si="88"/>
        <v>1.5744628433758266E-3</v>
      </c>
    </row>
    <row r="130" spans="2:20" ht="15.9" customHeight="1">
      <c r="B130" s="18">
        <v>45809</v>
      </c>
      <c r="C130" s="11">
        <v>401502.5981</v>
      </c>
      <c r="D130" s="9">
        <f t="shared" si="77"/>
        <v>-75.399999972432852</v>
      </c>
      <c r="E130" s="11">
        <v>6666044.6815999998</v>
      </c>
      <c r="F130" s="9">
        <f t="shared" si="75"/>
        <v>-10.80000028014183</v>
      </c>
      <c r="G130" s="12">
        <v>72.538399999999996</v>
      </c>
      <c r="H130" s="9">
        <f t="shared" si="76"/>
        <v>2.6999999999901547</v>
      </c>
      <c r="I130" s="47">
        <f t="shared" si="63"/>
        <v>-171.84862161667553</v>
      </c>
      <c r="J130" s="40">
        <f t="shared" si="78"/>
        <v>261.84862161667553</v>
      </c>
      <c r="K130" s="47">
        <f t="shared" si="79"/>
        <v>76.16954773328996</v>
      </c>
      <c r="L130" s="40">
        <f t="shared" si="80"/>
        <v>76.217386480342427</v>
      </c>
      <c r="M130" s="12">
        <f t="shared" si="81"/>
        <v>-0.56268656695845409</v>
      </c>
      <c r="N130" s="12">
        <f t="shared" si="82"/>
        <v>-8.0597017015983805E-2</v>
      </c>
      <c r="O130" s="12">
        <f t="shared" si="83"/>
        <v>2.0149253731269811E-2</v>
      </c>
      <c r="P130" s="81">
        <f t="shared" si="84"/>
        <v>0.5687864662712121</v>
      </c>
      <c r="Q130" s="12">
        <f t="shared" si="85"/>
        <v>-4.1991534847645824E-3</v>
      </c>
      <c r="R130" s="12">
        <f t="shared" si="86"/>
        <v>-6.0147027623868514E-4</v>
      </c>
      <c r="S130" s="12">
        <f t="shared" si="87"/>
        <v>1.5036756515872992E-4</v>
      </c>
      <c r="T130" s="12">
        <f t="shared" si="88"/>
        <v>4.244675121426956E-3</v>
      </c>
    </row>
    <row r="131" spans="2:20" ht="15.9" customHeight="1">
      <c r="B131" s="18">
        <v>45809</v>
      </c>
      <c r="C131" s="11">
        <v>401502.62660000002</v>
      </c>
      <c r="D131" s="9">
        <f t="shared" si="77"/>
        <v>-46.899999957531691</v>
      </c>
      <c r="E131" s="11">
        <v>6666044.6880999999</v>
      </c>
      <c r="F131" s="9">
        <f t="shared" si="75"/>
        <v>-4.3000001460313797</v>
      </c>
      <c r="G131" s="12">
        <v>72.538399999999996</v>
      </c>
      <c r="H131" s="9">
        <f t="shared" si="76"/>
        <v>2.6999999999901547</v>
      </c>
      <c r="I131" s="47">
        <f t="shared" si="63"/>
        <v>-174.76151418766602</v>
      </c>
      <c r="J131" s="40">
        <f t="shared" si="78"/>
        <v>264.76151418766608</v>
      </c>
      <c r="K131" s="47">
        <f t="shared" si="79"/>
        <v>47.096708985579255</v>
      </c>
      <c r="L131" s="40">
        <f t="shared" si="80"/>
        <v>47.174039441967331</v>
      </c>
      <c r="M131" s="12">
        <f t="shared" si="81"/>
        <v>-0.34999999968307233</v>
      </c>
      <c r="N131" s="12">
        <f t="shared" si="82"/>
        <v>-3.2089553328592389E-2</v>
      </c>
      <c r="O131" s="12">
        <f t="shared" si="83"/>
        <v>2.0149253731269811E-2</v>
      </c>
      <c r="P131" s="81">
        <f t="shared" si="84"/>
        <v>0.35204507046244277</v>
      </c>
      <c r="Q131" s="12">
        <f t="shared" si="85"/>
        <v>-2.6119402961423308E-3</v>
      </c>
      <c r="R131" s="12">
        <f t="shared" si="86"/>
        <v>-2.3947427857158501E-4</v>
      </c>
      <c r="S131" s="12">
        <f t="shared" si="87"/>
        <v>1.5036756515872992E-4</v>
      </c>
      <c r="T131" s="12">
        <f t="shared" si="88"/>
        <v>2.6272020183764387E-3</v>
      </c>
    </row>
    <row r="132" spans="2:20" ht="15.9" customHeight="1">
      <c r="B132" s="18">
        <v>45810</v>
      </c>
      <c r="C132" s="11">
        <v>401502.63919999998</v>
      </c>
      <c r="D132" s="9">
        <f t="shared" si="77"/>
        <v>-34.299999999348074</v>
      </c>
      <c r="E132" s="11">
        <v>6666044.6920999996</v>
      </c>
      <c r="F132" s="9">
        <f t="shared" si="75"/>
        <v>-0.30000042170286179</v>
      </c>
      <c r="G132" s="12">
        <v>72.529700000000005</v>
      </c>
      <c r="H132" s="9">
        <f t="shared" si="76"/>
        <v>-6.0000000000002274</v>
      </c>
      <c r="I132" s="47">
        <f t="shared" si="63"/>
        <v>-179.49888280673957</v>
      </c>
      <c r="J132" s="40">
        <f t="shared" si="78"/>
        <v>269.49888280673957</v>
      </c>
      <c r="K132" s="47">
        <f t="shared" si="79"/>
        <v>34.30131193129936</v>
      </c>
      <c r="L132" s="40">
        <f t="shared" si="80"/>
        <v>34.822119410057489</v>
      </c>
      <c r="M132" s="12">
        <f t="shared" si="81"/>
        <v>-0.25407407406924498</v>
      </c>
      <c r="N132" s="12">
        <f t="shared" si="82"/>
        <v>-2.2222253459471242E-3</v>
      </c>
      <c r="O132" s="12">
        <f t="shared" si="83"/>
        <v>-4.4444444444446125E-2</v>
      </c>
      <c r="P132" s="81">
        <f t="shared" si="84"/>
        <v>0.25794162525968511</v>
      </c>
      <c r="Q132" s="12">
        <f t="shared" si="85"/>
        <v>-1.8820301782907036E-3</v>
      </c>
      <c r="R132" s="12">
        <f t="shared" si="86"/>
        <v>-1.6460928488497216E-5</v>
      </c>
      <c r="S132" s="12">
        <f t="shared" si="87"/>
        <v>-3.2921810699589721E-4</v>
      </c>
      <c r="T132" s="12">
        <f t="shared" si="88"/>
        <v>1.9106787056272971E-3</v>
      </c>
    </row>
    <row r="133" spans="2:20" ht="15.9" customHeight="1">
      <c r="B133" s="18">
        <v>45810</v>
      </c>
      <c r="C133" s="11">
        <v>401502.62660000002</v>
      </c>
      <c r="D133" s="9">
        <f t="shared" si="77"/>
        <v>-46.899999957531691</v>
      </c>
      <c r="E133" s="11">
        <v>6666044.6880000001</v>
      </c>
      <c r="F133" s="9">
        <f t="shared" si="75"/>
        <v>-4.3999999761581421</v>
      </c>
      <c r="G133" s="12">
        <v>72.538399999999996</v>
      </c>
      <c r="H133" s="9">
        <f t="shared" ref="H133:H163" si="89">IF(G133="","",(G133-$G$9)*1000)</f>
        <v>2.6999999999901547</v>
      </c>
      <c r="I133" s="47">
        <f t="shared" ref="I133:I149" si="90">IF(MOD(DEGREES(ATAN2(D133, F133)), 360) &gt; 180, MOD(DEGREES(ATAN2(D133, F133)), 360) - 360, MOD(DEGREES(ATAN2(D133, F133)), 360))</f>
        <v>-174.64039058360785</v>
      </c>
      <c r="J133" s="40">
        <f t="shared" si="78"/>
        <v>264.64039058360788</v>
      </c>
      <c r="K133" s="47">
        <f t="shared" si="79"/>
        <v>47.105944378673314</v>
      </c>
      <c r="L133" s="40">
        <f t="shared" si="80"/>
        <v>47.183259698823385</v>
      </c>
      <c r="M133" s="12">
        <f t="shared" si="81"/>
        <v>-0.34740740709282736</v>
      </c>
      <c r="N133" s="12">
        <f t="shared" si="82"/>
        <v>-3.2592592415986235E-2</v>
      </c>
      <c r="O133" s="12">
        <f t="shared" si="83"/>
        <v>1.9999999999927073E-2</v>
      </c>
      <c r="P133" s="81">
        <f t="shared" si="84"/>
        <v>0.34950562739869173</v>
      </c>
      <c r="Q133" s="12">
        <f t="shared" si="85"/>
        <v>-2.57338820068761E-3</v>
      </c>
      <c r="R133" s="12">
        <f t="shared" si="86"/>
        <v>-2.4142661048878693E-4</v>
      </c>
      <c r="S133" s="12">
        <f t="shared" si="87"/>
        <v>1.4814814814760794E-4</v>
      </c>
      <c r="T133" s="12">
        <f t="shared" si="88"/>
        <v>2.5889305733236426E-3</v>
      </c>
    </row>
    <row r="134" spans="2:20" ht="15.9" customHeight="1">
      <c r="B134" s="18">
        <v>45811</v>
      </c>
      <c r="C134" s="11">
        <v>401502.60489999998</v>
      </c>
      <c r="D134" s="9">
        <f t="shared" si="77"/>
        <v>-68.599999998696148</v>
      </c>
      <c r="E134" s="11">
        <v>6666044.682</v>
      </c>
      <c r="F134" s="9">
        <f t="shared" si="75"/>
        <v>-10.400000028312206</v>
      </c>
      <c r="G134" s="12">
        <v>72.543000000000006</v>
      </c>
      <c r="H134" s="9">
        <f t="shared" si="89"/>
        <v>7.3000000000007503</v>
      </c>
      <c r="I134" s="47">
        <f t="shared" si="90"/>
        <v>-171.37940354319628</v>
      </c>
      <c r="J134" s="40">
        <f t="shared" si="78"/>
        <v>261.3794035431963</v>
      </c>
      <c r="K134" s="47">
        <f t="shared" si="79"/>
        <v>69.38385979757831</v>
      </c>
      <c r="L134" s="40">
        <f t="shared" si="80"/>
        <v>69.7668259304522</v>
      </c>
      <c r="M134" s="12">
        <f t="shared" si="81"/>
        <v>-0.50441176469629523</v>
      </c>
      <c r="N134" s="12">
        <f t="shared" si="82"/>
        <v>-7.6470588443472098E-2</v>
      </c>
      <c r="O134" s="12">
        <f t="shared" si="83"/>
        <v>5.3676470588240814E-2</v>
      </c>
      <c r="P134" s="81">
        <f t="shared" si="84"/>
        <v>0.51299136713567794</v>
      </c>
      <c r="Q134" s="12">
        <f t="shared" si="85"/>
        <v>-3.7089100345315826E-3</v>
      </c>
      <c r="R134" s="12">
        <f t="shared" si="86"/>
        <v>-5.6228373855494193E-4</v>
      </c>
      <c r="S134" s="12">
        <f t="shared" si="87"/>
        <v>3.9467993079588833E-4</v>
      </c>
      <c r="T134" s="12">
        <f t="shared" si="88"/>
        <v>3.7719953465858674E-3</v>
      </c>
    </row>
    <row r="135" spans="2:20" ht="15.9" customHeight="1">
      <c r="B135" s="18">
        <v>45811</v>
      </c>
      <c r="C135" s="11">
        <v>401502.61609999998</v>
      </c>
      <c r="D135" s="9">
        <f t="shared" si="77"/>
        <v>-57.399999990593642</v>
      </c>
      <c r="E135" s="11">
        <v>6666044.6840000004</v>
      </c>
      <c r="F135" s="9">
        <f t="shared" si="75"/>
        <v>-8.39999970048666</v>
      </c>
      <c r="G135" s="12">
        <v>72.545699999999997</v>
      </c>
      <c r="H135" s="9">
        <f t="shared" si="89"/>
        <v>9.9999999999909051</v>
      </c>
      <c r="I135" s="47">
        <f t="shared" si="90"/>
        <v>-171.67434996092899</v>
      </c>
      <c r="J135" s="40">
        <f t="shared" si="78"/>
        <v>261.67434996092902</v>
      </c>
      <c r="K135" s="47">
        <f t="shared" si="79"/>
        <v>58.011378141605341</v>
      </c>
      <c r="L135" s="40">
        <f t="shared" si="80"/>
        <v>58.86696861473456</v>
      </c>
      <c r="M135" s="12">
        <f t="shared" si="81"/>
        <v>-0.42205882346024737</v>
      </c>
      <c r="N135" s="12">
        <f t="shared" si="82"/>
        <v>-6.1764703680048973E-2</v>
      </c>
      <c r="O135" s="12">
        <f t="shared" si="83"/>
        <v>7.3529411764639008E-2</v>
      </c>
      <c r="P135" s="81">
        <f t="shared" si="84"/>
        <v>0.43284535746128355</v>
      </c>
      <c r="Q135" s="12">
        <f t="shared" si="85"/>
        <v>-3.1033737019135837E-3</v>
      </c>
      <c r="R135" s="12">
        <f t="shared" si="86"/>
        <v>-4.5415223294153654E-4</v>
      </c>
      <c r="S135" s="12">
        <f t="shared" si="87"/>
        <v>5.4065743944587503E-4</v>
      </c>
      <c r="T135" s="12">
        <f t="shared" si="88"/>
        <v>3.1826864519212024E-3</v>
      </c>
    </row>
    <row r="136" spans="2:20" ht="15.9" customHeight="1">
      <c r="B136" s="18">
        <v>45812</v>
      </c>
      <c r="C136" s="11">
        <v>401502.68709999998</v>
      </c>
      <c r="D136" s="9">
        <f t="shared" si="77"/>
        <v>13.600000005681068</v>
      </c>
      <c r="E136" s="11">
        <v>6666044.7039999999</v>
      </c>
      <c r="F136" s="9">
        <f t="shared" si="75"/>
        <v>11.599999852478504</v>
      </c>
      <c r="G136" s="12">
        <v>72.541399999999996</v>
      </c>
      <c r="H136" s="9">
        <f t="shared" si="89"/>
        <v>5.6999999999902684</v>
      </c>
      <c r="I136" s="47">
        <f t="shared" si="90"/>
        <v>40.462227120511294</v>
      </c>
      <c r="J136" s="40">
        <f t="shared" si="78"/>
        <v>49.537772879488728</v>
      </c>
      <c r="K136" s="47">
        <f t="shared" si="79"/>
        <v>17.875122285792237</v>
      </c>
      <c r="L136" s="40">
        <f t="shared" si="80"/>
        <v>18.761929451202917</v>
      </c>
      <c r="M136" s="12">
        <f t="shared" si="81"/>
        <v>9.9270073034168377E-2</v>
      </c>
      <c r="N136" s="12">
        <f t="shared" si="82"/>
        <v>8.4671531769916084E-2</v>
      </c>
      <c r="O136" s="12">
        <f t="shared" si="83"/>
        <v>4.1605839415987361E-2</v>
      </c>
      <c r="P136" s="81">
        <f t="shared" si="84"/>
        <v>0.13694839015476581</v>
      </c>
      <c r="Q136" s="12">
        <f t="shared" si="85"/>
        <v>7.2459907324210491E-4</v>
      </c>
      <c r="R136" s="12">
        <f t="shared" si="86"/>
        <v>6.1804037788259917E-4</v>
      </c>
      <c r="S136" s="12">
        <f t="shared" si="87"/>
        <v>3.0369225851085665E-4</v>
      </c>
      <c r="T136" s="12">
        <f t="shared" si="88"/>
        <v>9.9962328580121022E-4</v>
      </c>
    </row>
    <row r="137" spans="2:20" ht="15.9" customHeight="1">
      <c r="B137" s="18">
        <v>45812</v>
      </c>
      <c r="C137" s="11">
        <v>401502.63949999999</v>
      </c>
      <c r="D137" s="9">
        <f t="shared" si="77"/>
        <v>-33.999999985098839</v>
      </c>
      <c r="E137" s="11">
        <v>6666044.6869999999</v>
      </c>
      <c r="F137" s="9">
        <f t="shared" si="75"/>
        <v>-5.4000001400709152</v>
      </c>
      <c r="G137" s="12">
        <v>72.528800000000004</v>
      </c>
      <c r="H137" s="9">
        <f t="shared" si="89"/>
        <v>-6.9000000000016826</v>
      </c>
      <c r="I137" s="47">
        <f t="shared" si="90"/>
        <v>-170.97545913965155</v>
      </c>
      <c r="J137" s="40">
        <f t="shared" si="78"/>
        <v>260.97545913965155</v>
      </c>
      <c r="K137" s="47">
        <f t="shared" si="79"/>
        <v>34.426152856505574</v>
      </c>
      <c r="L137" s="40">
        <f t="shared" si="80"/>
        <v>35.110824548841201</v>
      </c>
      <c r="M137" s="12">
        <f t="shared" si="81"/>
        <v>-0.24817518237298422</v>
      </c>
      <c r="N137" s="12">
        <f t="shared" si="82"/>
        <v>-3.9416059416576027E-2</v>
      </c>
      <c r="O137" s="12">
        <f t="shared" si="83"/>
        <v>-5.0364963503661916E-2</v>
      </c>
      <c r="P137" s="81">
        <f t="shared" si="84"/>
        <v>0.256283390867454</v>
      </c>
      <c r="Q137" s="12">
        <f t="shared" si="85"/>
        <v>-1.8114976815546294E-3</v>
      </c>
      <c r="R137" s="12">
        <f t="shared" si="86"/>
        <v>-2.8770846289471552E-4</v>
      </c>
      <c r="S137" s="12">
        <f t="shared" si="87"/>
        <v>-3.6762747082964901E-4</v>
      </c>
      <c r="T137" s="12">
        <f t="shared" si="88"/>
        <v>1.8706816851638977E-3</v>
      </c>
    </row>
    <row r="138" spans="2:20" ht="15.9" customHeight="1">
      <c r="B138" s="18">
        <v>45813</v>
      </c>
      <c r="C138" s="11">
        <v>401502.68099999998</v>
      </c>
      <c r="D138" s="9">
        <f t="shared" si="77"/>
        <v>7.5000000069849193</v>
      </c>
      <c r="E138" s="11">
        <v>6666044.7019999996</v>
      </c>
      <c r="F138" s="9">
        <f t="shared" si="75"/>
        <v>9.5999995246529579</v>
      </c>
      <c r="G138" s="12">
        <v>72.547300000000007</v>
      </c>
      <c r="H138" s="9">
        <f t="shared" si="89"/>
        <v>11.600000000001387</v>
      </c>
      <c r="I138" s="47">
        <f t="shared" si="90"/>
        <v>52.001266155249311</v>
      </c>
      <c r="J138" s="40">
        <f t="shared" si="78"/>
        <v>37.998733844750689</v>
      </c>
      <c r="K138" s="47">
        <f t="shared" si="79"/>
        <v>12.182363932263344</v>
      </c>
      <c r="L138" s="40">
        <f t="shared" si="80"/>
        <v>16.82171189202047</v>
      </c>
      <c r="M138" s="12">
        <f t="shared" si="81"/>
        <v>5.4347826137571879E-2</v>
      </c>
      <c r="N138" s="12">
        <f t="shared" si="82"/>
        <v>6.956521394676056E-2</v>
      </c>
      <c r="O138" s="12">
        <f t="shared" si="83"/>
        <v>8.4057971014502811E-2</v>
      </c>
      <c r="P138" s="81">
        <f t="shared" si="84"/>
        <v>0.12189646298565558</v>
      </c>
      <c r="Q138" s="12">
        <f t="shared" si="85"/>
        <v>3.9382482708385418E-4</v>
      </c>
      <c r="R138" s="12">
        <f t="shared" si="86"/>
        <v>5.0409575323739539E-4</v>
      </c>
      <c r="S138" s="12">
        <f t="shared" si="87"/>
        <v>6.0911573198915085E-4</v>
      </c>
      <c r="T138" s="12">
        <f t="shared" si="88"/>
        <v>8.8330770279460567E-4</v>
      </c>
    </row>
    <row r="139" spans="2:20" ht="15.9" customHeight="1">
      <c r="B139" s="18">
        <v>45813</v>
      </c>
      <c r="C139" s="11">
        <v>401502.63540000003</v>
      </c>
      <c r="D139" s="9">
        <f t="shared" si="77"/>
        <v>-38.099999947007746</v>
      </c>
      <c r="E139" s="11">
        <v>6666044.6880000001</v>
      </c>
      <c r="F139" s="9">
        <f t="shared" si="75"/>
        <v>-4.3999999761581421</v>
      </c>
      <c r="G139" s="12">
        <v>72.540400000000005</v>
      </c>
      <c r="H139" s="9">
        <f t="shared" si="89"/>
        <v>4.6999999999997044</v>
      </c>
      <c r="I139" s="47">
        <f t="shared" si="90"/>
        <v>-173.41234748316396</v>
      </c>
      <c r="J139" s="40">
        <f t="shared" si="78"/>
        <v>263.41234748316396</v>
      </c>
      <c r="K139" s="47">
        <f t="shared" si="79"/>
        <v>38.353226666764058</v>
      </c>
      <c r="L139" s="40">
        <f t="shared" si="80"/>
        <v>38.640134520368576</v>
      </c>
      <c r="M139" s="12">
        <f t="shared" si="81"/>
        <v>-0.27608695613773726</v>
      </c>
      <c r="N139" s="12">
        <f t="shared" si="82"/>
        <v>-3.1884057798247406E-2</v>
      </c>
      <c r="O139" s="12">
        <f t="shared" si="83"/>
        <v>3.4057971014490609E-2</v>
      </c>
      <c r="P139" s="81">
        <f t="shared" si="84"/>
        <v>0.28000097478527952</v>
      </c>
      <c r="Q139" s="12">
        <f t="shared" si="85"/>
        <v>-2.0006301169401249E-3</v>
      </c>
      <c r="R139" s="12">
        <f t="shared" si="86"/>
        <v>-2.3104389708874932E-4</v>
      </c>
      <c r="S139" s="12">
        <f t="shared" si="87"/>
        <v>2.4679689140935223E-4</v>
      </c>
      <c r="T139" s="12">
        <f t="shared" si="88"/>
        <v>2.0289925709078226E-3</v>
      </c>
    </row>
    <row r="140" spans="2:20" ht="15.9" customHeight="1">
      <c r="B140" s="18">
        <v>45814</v>
      </c>
      <c r="C140" s="11">
        <v>401502.65870000003</v>
      </c>
      <c r="D140" s="9">
        <f t="shared" si="77"/>
        <v>-14.799999946262687</v>
      </c>
      <c r="E140" s="11">
        <v>6666044.699</v>
      </c>
      <c r="F140" s="9">
        <f t="shared" si="75"/>
        <v>6.5999999642372131</v>
      </c>
      <c r="G140" s="12">
        <v>72.549599999999998</v>
      </c>
      <c r="H140" s="9">
        <f t="shared" si="89"/>
        <v>13.899999999992474</v>
      </c>
      <c r="I140" s="47">
        <f t="shared" si="90"/>
        <v>155.9657118786578</v>
      </c>
      <c r="J140" s="40">
        <f t="shared" si="78"/>
        <v>294.03428812134223</v>
      </c>
      <c r="K140" s="47">
        <f t="shared" si="79"/>
        <v>16.204937455519747</v>
      </c>
      <c r="L140" s="40">
        <f t="shared" si="80"/>
        <v>21.349707209633987</v>
      </c>
      <c r="M140" s="12">
        <f t="shared" si="81"/>
        <v>-0.10647481975728552</v>
      </c>
      <c r="N140" s="12">
        <f t="shared" si="82"/>
        <v>4.7482014131202975E-2</v>
      </c>
      <c r="O140" s="12">
        <f t="shared" si="83"/>
        <v>9.9999999999945854E-2</v>
      </c>
      <c r="P140" s="81">
        <f t="shared" si="84"/>
        <v>0.1535950158966474</v>
      </c>
      <c r="Q140" s="12">
        <f t="shared" si="85"/>
        <v>-7.6600589753442823E-4</v>
      </c>
      <c r="R140" s="12">
        <f t="shared" si="86"/>
        <v>3.4159722396548902E-4</v>
      </c>
      <c r="S140" s="12">
        <f t="shared" si="87"/>
        <v>7.1942446043126514E-4</v>
      </c>
      <c r="T140" s="12">
        <f t="shared" si="88"/>
        <v>1.1050001143643698E-3</v>
      </c>
    </row>
    <row r="141" spans="2:20" ht="15.9" customHeight="1">
      <c r="B141" s="18">
        <v>45815</v>
      </c>
      <c r="C141" s="11">
        <v>401502.63089999999</v>
      </c>
      <c r="D141" s="9">
        <f t="shared" si="77"/>
        <v>-42.599999986123294</v>
      </c>
      <c r="E141" s="11">
        <v>6666044.6849999996</v>
      </c>
      <c r="F141" s="9">
        <f t="shared" si="75"/>
        <v>-7.4000004678964615</v>
      </c>
      <c r="G141" s="12">
        <v>72.511399999999995</v>
      </c>
      <c r="H141" s="9">
        <f t="shared" si="89"/>
        <v>-24.300000000010868</v>
      </c>
      <c r="I141" s="47">
        <f t="shared" si="90"/>
        <v>-170.14554488568461</v>
      </c>
      <c r="J141" s="40">
        <f t="shared" si="78"/>
        <v>260.14554488568467</v>
      </c>
      <c r="K141" s="47">
        <f t="shared" si="79"/>
        <v>43.237946363611819</v>
      </c>
      <c r="L141" s="40">
        <f t="shared" si="80"/>
        <v>49.598487938072275</v>
      </c>
      <c r="M141" s="12">
        <f t="shared" si="81"/>
        <v>-0.30428571418659495</v>
      </c>
      <c r="N141" s="12">
        <f t="shared" si="82"/>
        <v>-5.2857146199260442E-2</v>
      </c>
      <c r="O141" s="12">
        <f t="shared" si="83"/>
        <v>-0.1735714285715062</v>
      </c>
      <c r="P141" s="81">
        <f t="shared" si="84"/>
        <v>0.3542749138433734</v>
      </c>
      <c r="Q141" s="12">
        <f t="shared" si="85"/>
        <v>-2.173469387047107E-3</v>
      </c>
      <c r="R141" s="12">
        <f t="shared" si="86"/>
        <v>-3.7755104428043176E-4</v>
      </c>
      <c r="S141" s="12">
        <f t="shared" si="87"/>
        <v>-1.2397959183679014E-3</v>
      </c>
      <c r="T141" s="12">
        <f t="shared" si="88"/>
        <v>2.5305350988812387E-3</v>
      </c>
    </row>
    <row r="142" spans="2:20" ht="15.9" customHeight="1">
      <c r="B142" s="18">
        <v>45815</v>
      </c>
      <c r="C142" s="11">
        <v>401502.61259999999</v>
      </c>
      <c r="D142" s="9">
        <f t="shared" si="77"/>
        <v>-60.899999982211739</v>
      </c>
      <c r="E142" s="11">
        <v>6666044.6799999997</v>
      </c>
      <c r="F142" s="9">
        <f t="shared" si="75"/>
        <v>-12.400000356137753</v>
      </c>
      <c r="G142" s="12">
        <v>72.525700000000001</v>
      </c>
      <c r="H142" s="9">
        <f t="shared" si="89"/>
        <v>-10.000000000005116</v>
      </c>
      <c r="I142" s="47">
        <f t="shared" si="90"/>
        <v>-168.49118709893014</v>
      </c>
      <c r="J142" s="40">
        <f t="shared" si="78"/>
        <v>258.49118709893014</v>
      </c>
      <c r="K142" s="47">
        <f t="shared" si="79"/>
        <v>62.149577686944959</v>
      </c>
      <c r="L142" s="40">
        <f t="shared" si="80"/>
        <v>62.948947621590214</v>
      </c>
      <c r="M142" s="12">
        <f t="shared" si="81"/>
        <v>-0.43499999987294097</v>
      </c>
      <c r="N142" s="12">
        <f t="shared" si="82"/>
        <v>-8.8571431115269661E-2</v>
      </c>
      <c r="O142" s="12">
        <f t="shared" si="83"/>
        <v>-7.1428571428607965E-2</v>
      </c>
      <c r="P142" s="81">
        <f t="shared" si="84"/>
        <v>0.4496353401542158</v>
      </c>
      <c r="Q142" s="12">
        <f t="shared" si="85"/>
        <v>-3.1071428562352925E-3</v>
      </c>
      <c r="R142" s="12">
        <f t="shared" si="86"/>
        <v>-6.3265307939478334E-4</v>
      </c>
      <c r="S142" s="12">
        <f t="shared" si="87"/>
        <v>-5.1020408163291407E-4</v>
      </c>
      <c r="T142" s="12">
        <f t="shared" si="88"/>
        <v>3.2116810011015413E-3</v>
      </c>
    </row>
    <row r="143" spans="2:20" ht="15.9" customHeight="1">
      <c r="B143" s="18">
        <v>45816</v>
      </c>
      <c r="C143" s="11">
        <v>401502.636</v>
      </c>
      <c r="D143" s="9">
        <f t="shared" si="77"/>
        <v>-37.499999976716936</v>
      </c>
      <c r="E143" s="11">
        <v>6666044.6909999996</v>
      </c>
      <c r="F143" s="9">
        <f t="shared" si="75"/>
        <v>-1.4000004157423973</v>
      </c>
      <c r="G143" s="12">
        <v>72.550899999999999</v>
      </c>
      <c r="H143" s="9">
        <f t="shared" si="89"/>
        <v>15.199999999992997</v>
      </c>
      <c r="I143" s="47">
        <f t="shared" si="90"/>
        <v>-177.86194988222448</v>
      </c>
      <c r="J143" s="40">
        <f t="shared" si="78"/>
        <v>267.86194988222451</v>
      </c>
      <c r="K143" s="47">
        <f t="shared" si="79"/>
        <v>37.526124225902272</v>
      </c>
      <c r="L143" s="40">
        <f t="shared" si="80"/>
        <v>40.487652431545548</v>
      </c>
      <c r="M143" s="12">
        <f t="shared" si="81"/>
        <v>-0.2659574466433825</v>
      </c>
      <c r="N143" s="12">
        <f t="shared" si="82"/>
        <v>-9.9290809627120384E-3</v>
      </c>
      <c r="O143" s="12">
        <f t="shared" si="83"/>
        <v>0.10780141843966665</v>
      </c>
      <c r="P143" s="81">
        <f t="shared" si="84"/>
        <v>0.28714647114571312</v>
      </c>
      <c r="Q143" s="12">
        <f t="shared" si="85"/>
        <v>-1.8862230258395922E-3</v>
      </c>
      <c r="R143" s="12">
        <f t="shared" si="86"/>
        <v>-7.0419013919943531E-5</v>
      </c>
      <c r="S143" s="12">
        <f t="shared" si="87"/>
        <v>7.6454906694799045E-4</v>
      </c>
      <c r="T143" s="12">
        <f t="shared" si="88"/>
        <v>2.0364997953596677E-3</v>
      </c>
    </row>
    <row r="144" spans="2:20" ht="15.9" customHeight="1">
      <c r="B144" s="18">
        <v>45816</v>
      </c>
      <c r="C144" s="11">
        <v>401502.64500000002</v>
      </c>
      <c r="D144" s="9">
        <f t="shared" si="77"/>
        <v>-28.4999999566935</v>
      </c>
      <c r="E144" s="11">
        <v>6666044.6900000004</v>
      </c>
      <c r="F144" s="9">
        <f t="shared" si="75"/>
        <v>-2.3999996483325958</v>
      </c>
      <c r="G144" s="12">
        <v>72.538899999999998</v>
      </c>
      <c r="H144" s="9">
        <f t="shared" si="89"/>
        <v>3.1999999999925421</v>
      </c>
      <c r="I144" s="47">
        <f t="shared" si="90"/>
        <v>-175.18644980101979</v>
      </c>
      <c r="J144" s="40">
        <f t="shared" si="78"/>
        <v>265.18644980101982</v>
      </c>
      <c r="K144" s="47">
        <f t="shared" si="79"/>
        <v>28.600874039852805</v>
      </c>
      <c r="L144" s="40">
        <f t="shared" si="80"/>
        <v>28.779332790102664</v>
      </c>
      <c r="M144" s="12">
        <f t="shared" si="81"/>
        <v>-0.20212765926732978</v>
      </c>
      <c r="N144" s="12">
        <f t="shared" si="82"/>
        <v>-1.7021274101649615E-2</v>
      </c>
      <c r="O144" s="12">
        <f t="shared" si="83"/>
        <v>2.2695035460940014E-2</v>
      </c>
      <c r="P144" s="81">
        <f t="shared" si="84"/>
        <v>0.20410874319221747</v>
      </c>
      <c r="Q144" s="12">
        <f t="shared" si="85"/>
        <v>-1.4335294983498566E-3</v>
      </c>
      <c r="R144" s="12">
        <f t="shared" si="86"/>
        <v>-1.2071825604006819E-4</v>
      </c>
      <c r="S144" s="12">
        <f t="shared" si="87"/>
        <v>1.609576983045391E-4</v>
      </c>
      <c r="T144" s="12">
        <f t="shared" si="88"/>
        <v>1.4475797389518969E-3</v>
      </c>
    </row>
    <row r="145" spans="2:20" ht="15.9" customHeight="1">
      <c r="B145" s="18">
        <v>45817</v>
      </c>
      <c r="C145" s="11">
        <v>401502.6053</v>
      </c>
      <c r="D145" s="9">
        <f t="shared" si="77"/>
        <v>-68.199999979697168</v>
      </c>
      <c r="E145" s="11">
        <v>6666044.682</v>
      </c>
      <c r="F145" s="9">
        <f t="shared" si="75"/>
        <v>-10.400000028312206</v>
      </c>
      <c r="G145" s="12">
        <v>72.539500000000004</v>
      </c>
      <c r="H145" s="9">
        <f t="shared" si="89"/>
        <v>3.7999999999982492</v>
      </c>
      <c r="I145" s="47">
        <f t="shared" si="90"/>
        <v>-171.32960903117956</v>
      </c>
      <c r="J145" s="40">
        <f t="shared" si="78"/>
        <v>261.32960903117953</v>
      </c>
      <c r="K145" s="47">
        <f t="shared" si="79"/>
        <v>68.988404807036872</v>
      </c>
      <c r="L145" s="40">
        <f t="shared" si="80"/>
        <v>69.09298081440383</v>
      </c>
      <c r="M145" s="12">
        <f t="shared" si="81"/>
        <v>-0.48028168999786736</v>
      </c>
      <c r="N145" s="12">
        <f t="shared" si="82"/>
        <v>-7.3239436819100043E-2</v>
      </c>
      <c r="O145" s="12">
        <f t="shared" si="83"/>
        <v>2.6760563380269362E-2</v>
      </c>
      <c r="P145" s="81">
        <f t="shared" si="84"/>
        <v>0.48657028742537911</v>
      </c>
      <c r="Q145" s="12">
        <f t="shared" si="85"/>
        <v>-3.3822654225201926E-3</v>
      </c>
      <c r="R145" s="12">
        <f t="shared" si="86"/>
        <v>-5.157706818246482E-4</v>
      </c>
      <c r="S145" s="12">
        <f t="shared" si="87"/>
        <v>1.8845467169203777E-4</v>
      </c>
      <c r="T145" s="12">
        <f t="shared" si="88"/>
        <v>3.4265513198970358E-3</v>
      </c>
    </row>
    <row r="146" spans="2:20" ht="15.9" customHeight="1">
      <c r="B146" s="18">
        <v>45817</v>
      </c>
      <c r="C146" s="11">
        <v>401502.66379999998</v>
      </c>
      <c r="D146" s="9">
        <f t="shared" si="77"/>
        <v>-9.6999999950639904</v>
      </c>
      <c r="E146" s="11">
        <v>6666044.6982000005</v>
      </c>
      <c r="F146" s="9">
        <f t="shared" si="75"/>
        <v>5.8000003919005394</v>
      </c>
      <c r="G146" s="12">
        <v>72.559200000000004</v>
      </c>
      <c r="H146" s="9">
        <f t="shared" si="89"/>
        <v>23.499999999998522</v>
      </c>
      <c r="I146" s="47">
        <f t="shared" si="90"/>
        <v>149.12318520288974</v>
      </c>
      <c r="J146" s="40">
        <f t="shared" si="78"/>
        <v>300.87681479711023</v>
      </c>
      <c r="K146" s="47">
        <f t="shared" si="79"/>
        <v>11.301769969800651</v>
      </c>
      <c r="L146" s="40">
        <f t="shared" si="80"/>
        <v>26.076426220826701</v>
      </c>
      <c r="M146" s="12">
        <f t="shared" si="81"/>
        <v>-6.8309859120168945E-2</v>
      </c>
      <c r="N146" s="12">
        <f t="shared" si="82"/>
        <v>4.0845073182398162E-2</v>
      </c>
      <c r="O146" s="12">
        <f t="shared" si="83"/>
        <v>0.16549295774646847</v>
      </c>
      <c r="P146" s="81">
        <f t="shared" si="84"/>
        <v>0.18363680437201901</v>
      </c>
      <c r="Q146" s="12">
        <f t="shared" si="85"/>
        <v>-4.810553459166827E-4</v>
      </c>
      <c r="R146" s="12">
        <f t="shared" si="86"/>
        <v>2.8764136043942369E-4</v>
      </c>
      <c r="S146" s="12">
        <f t="shared" si="87"/>
        <v>1.1654433644117499E-3</v>
      </c>
      <c r="T146" s="12">
        <f t="shared" si="88"/>
        <v>1.293216932197317E-3</v>
      </c>
    </row>
    <row r="147" spans="2:20" ht="15.9" customHeight="1">
      <c r="B147" s="18">
        <v>45818</v>
      </c>
      <c r="C147" s="11">
        <v>401502.63410000002</v>
      </c>
      <c r="D147" s="9">
        <f t="shared" si="77"/>
        <v>-39.399999950546771</v>
      </c>
      <c r="E147" s="11">
        <v>6666044.6908999998</v>
      </c>
      <c r="F147" s="9">
        <f t="shared" si="75"/>
        <v>-1.5000002458691597</v>
      </c>
      <c r="G147" s="12">
        <v>72.539000000000001</v>
      </c>
      <c r="H147" s="9">
        <f t="shared" si="89"/>
        <v>3.2999999999958618</v>
      </c>
      <c r="I147" s="47">
        <f t="shared" si="90"/>
        <v>-177.81974119057338</v>
      </c>
      <c r="J147" s="40">
        <f t="shared" si="78"/>
        <v>267.81974119057338</v>
      </c>
      <c r="K147" s="47">
        <f t="shared" si="79"/>
        <v>39.428542920588548</v>
      </c>
      <c r="L147" s="40">
        <f t="shared" si="80"/>
        <v>39.566399846848157</v>
      </c>
      <c r="M147" s="12">
        <f t="shared" si="81"/>
        <v>-0.27552447517864875</v>
      </c>
      <c r="N147" s="12">
        <f t="shared" si="82"/>
        <v>-1.0489512208875243E-2</v>
      </c>
      <c r="O147" s="12">
        <f t="shared" si="83"/>
        <v>2.307692307689414E-2</v>
      </c>
      <c r="P147" s="81">
        <f t="shared" si="84"/>
        <v>0.27668811081711997</v>
      </c>
      <c r="Q147" s="12">
        <f t="shared" si="85"/>
        <v>-1.9267445816688723E-3</v>
      </c>
      <c r="R147" s="12">
        <f t="shared" si="86"/>
        <v>-7.3353232229896799E-5</v>
      </c>
      <c r="S147" s="12">
        <f t="shared" si="87"/>
        <v>1.6137708445380518E-4</v>
      </c>
      <c r="T147" s="12">
        <f t="shared" si="88"/>
        <v>1.9348818938260137E-3</v>
      </c>
    </row>
    <row r="148" spans="2:20" ht="15.9" customHeight="1">
      <c r="B148" s="18">
        <v>45818</v>
      </c>
      <c r="C148" s="11">
        <v>401502.65029999998</v>
      </c>
      <c r="D148" s="9">
        <f t="shared" si="77"/>
        <v>-23.199999995995313</v>
      </c>
      <c r="E148" s="11">
        <v>6666044.6941</v>
      </c>
      <c r="F148" s="9">
        <f t="shared" si="75"/>
        <v>1.6999999061226845</v>
      </c>
      <c r="G148" s="12">
        <v>72.548000000000002</v>
      </c>
      <c r="H148" s="9">
        <f t="shared" si="89"/>
        <v>12.299999999996203</v>
      </c>
      <c r="I148" s="47">
        <f t="shared" si="90"/>
        <v>175.80909270255938</v>
      </c>
      <c r="J148" s="40">
        <f t="shared" si="78"/>
        <v>274.19090729744062</v>
      </c>
      <c r="K148" s="47">
        <f t="shared" si="79"/>
        <v>23.262201088783488</v>
      </c>
      <c r="L148" s="40">
        <f t="shared" si="80"/>
        <v>26.31387465758143</v>
      </c>
      <c r="M148" s="12">
        <f t="shared" si="81"/>
        <v>-0.16223776220975744</v>
      </c>
      <c r="N148" s="12">
        <f t="shared" si="82"/>
        <v>1.1888111231627163E-2</v>
      </c>
      <c r="O148" s="12">
        <f t="shared" si="83"/>
        <v>8.6013986013959459E-2</v>
      </c>
      <c r="P148" s="81">
        <f t="shared" si="84"/>
        <v>0.18401310949357644</v>
      </c>
      <c r="Q148" s="12">
        <f t="shared" si="85"/>
        <v>-1.1345298056626395E-3</v>
      </c>
      <c r="R148" s="12">
        <f t="shared" si="86"/>
        <v>8.3133644976413727E-5</v>
      </c>
      <c r="S148" s="12">
        <f t="shared" si="87"/>
        <v>6.0149640569202422E-4</v>
      </c>
      <c r="T148" s="12">
        <f t="shared" si="88"/>
        <v>1.2868049614935416E-3</v>
      </c>
    </row>
    <row r="149" spans="2:20" ht="15.9" customHeight="1">
      <c r="B149" s="18">
        <v>45819</v>
      </c>
      <c r="C149" s="11">
        <v>401502.61940000003</v>
      </c>
      <c r="D149" s="9">
        <f t="shared" si="77"/>
        <v>-54.099999950267375</v>
      </c>
      <c r="E149" s="11">
        <v>6666044.6890000002</v>
      </c>
      <c r="F149" s="9">
        <f t="shared" si="75"/>
        <v>-3.399999812245369</v>
      </c>
      <c r="G149" s="12">
        <v>72.546000000000006</v>
      </c>
      <c r="H149" s="9">
        <f t="shared" si="89"/>
        <v>10.300000000000864</v>
      </c>
      <c r="I149" s="47">
        <f t="shared" si="90"/>
        <v>-176.40388591968707</v>
      </c>
      <c r="J149" s="40">
        <f t="shared" si="78"/>
        <v>266.40388591968707</v>
      </c>
      <c r="K149" s="47">
        <f t="shared" si="79"/>
        <v>54.206733837616511</v>
      </c>
      <c r="L149" s="40">
        <f t="shared" si="80"/>
        <v>55.17662542546632</v>
      </c>
      <c r="M149" s="12">
        <f t="shared" si="81"/>
        <v>-0.37569444409907898</v>
      </c>
      <c r="N149" s="12">
        <f t="shared" si="82"/>
        <v>-2.3611109807259507E-2</v>
      </c>
      <c r="O149" s="12">
        <f t="shared" si="83"/>
        <v>7.1527777777783783E-2</v>
      </c>
      <c r="P149" s="81">
        <f t="shared" si="84"/>
        <v>0.38317100989907166</v>
      </c>
      <c r="Q149" s="12">
        <f t="shared" si="85"/>
        <v>-2.608989195132493E-3</v>
      </c>
      <c r="R149" s="12">
        <f t="shared" si="86"/>
        <v>-1.6396604032819102E-4</v>
      </c>
      <c r="S149" s="12">
        <f t="shared" si="87"/>
        <v>4.9672067901238741E-4</v>
      </c>
      <c r="T149" s="12">
        <f t="shared" si="88"/>
        <v>2.6609097909657754E-3</v>
      </c>
    </row>
    <row r="150" spans="2:20" ht="15.9" customHeight="1">
      <c r="B150" s="18">
        <v>45819</v>
      </c>
      <c r="C150" s="11">
        <v>401502.65480000002</v>
      </c>
      <c r="D150" s="9">
        <f t="shared" si="77"/>
        <v>-18.699999956879765</v>
      </c>
      <c r="E150" s="38">
        <v>6666044.6960000005</v>
      </c>
      <c r="F150" s="9">
        <f t="shared" si="75"/>
        <v>3.6000004038214684</v>
      </c>
      <c r="G150" s="11">
        <v>72.546400000000006</v>
      </c>
      <c r="H150" s="9">
        <f t="shared" si="89"/>
        <v>10.699999999999932</v>
      </c>
      <c r="I150" s="47">
        <f t="shared" ref="I150:I163" si="91">IF(MOD(DEGREES(ATAN2(D150, F150)), 360) &gt; 180, MOD(DEGREES(ATAN2(D150, F150)), 360) - 360, MOD(DEGREES(ATAN2(D150, F150)), 360))</f>
        <v>169.10310802707889</v>
      </c>
      <c r="J150" s="40">
        <f t="shared" si="78"/>
        <v>280.89689197292114</v>
      </c>
      <c r="K150" s="47">
        <f t="shared" si="79"/>
        <v>19.043371584223681</v>
      </c>
      <c r="L150" s="40">
        <f t="shared" si="80"/>
        <v>21.843534542166395</v>
      </c>
      <c r="M150" s="12">
        <f t="shared" si="81"/>
        <v>-0.12986111081166504</v>
      </c>
      <c r="N150" s="12">
        <f t="shared" si="82"/>
        <v>2.5000002804315753E-2</v>
      </c>
      <c r="O150" s="12">
        <f t="shared" si="83"/>
        <v>7.4305555555555083E-2</v>
      </c>
      <c r="P150" s="81">
        <f t="shared" si="84"/>
        <v>0.15169121209837774</v>
      </c>
      <c r="Q150" s="12">
        <f t="shared" si="85"/>
        <v>-9.0181326952545166E-4</v>
      </c>
      <c r="R150" s="12">
        <f t="shared" si="86"/>
        <v>1.7361113058552606E-4</v>
      </c>
      <c r="S150" s="12">
        <f t="shared" si="87"/>
        <v>5.160108024691325E-4</v>
      </c>
      <c r="T150" s="12">
        <f t="shared" si="88"/>
        <v>1.0534111951276232E-3</v>
      </c>
    </row>
    <row r="151" spans="2:20" ht="15.9" customHeight="1">
      <c r="B151" s="18">
        <v>45820</v>
      </c>
      <c r="C151" s="12">
        <v>401502.58529999998</v>
      </c>
      <c r="D151" s="9">
        <f t="shared" si="77"/>
        <v>-88.199999998323619</v>
      </c>
      <c r="E151" s="39">
        <v>6666044.676</v>
      </c>
      <c r="F151" s="9">
        <f t="shared" si="75"/>
        <v>-16.40000008046627</v>
      </c>
      <c r="G151" s="11">
        <v>72.538700000000006</v>
      </c>
      <c r="H151" s="9">
        <f t="shared" si="89"/>
        <v>3.0000000000001137</v>
      </c>
      <c r="I151" s="47">
        <f t="shared" si="91"/>
        <v>-169.46665706669972</v>
      </c>
      <c r="J151" s="40">
        <f t="shared" si="78"/>
        <v>259.46665706669972</v>
      </c>
      <c r="K151" s="47">
        <f t="shared" si="79"/>
        <v>89.711760669064901</v>
      </c>
      <c r="L151" s="40">
        <f t="shared" si="80"/>
        <v>89.761907301168577</v>
      </c>
      <c r="M151" s="12">
        <f t="shared" si="81"/>
        <v>-0.60827586205740425</v>
      </c>
      <c r="N151" s="12">
        <f t="shared" si="82"/>
        <v>-0.11310344883080187</v>
      </c>
      <c r="O151" s="12">
        <f t="shared" si="83"/>
        <v>2.0689655172414577E-2</v>
      </c>
      <c r="P151" s="81">
        <f t="shared" si="84"/>
        <v>0.61904763655978334</v>
      </c>
      <c r="Q151" s="12">
        <f t="shared" si="85"/>
        <v>-4.1950059452234775E-3</v>
      </c>
      <c r="R151" s="12">
        <f t="shared" si="86"/>
        <v>-7.8002378504001284E-4</v>
      </c>
      <c r="S151" s="12">
        <f t="shared" si="87"/>
        <v>1.42687277051135E-4</v>
      </c>
      <c r="T151" s="12">
        <f t="shared" si="88"/>
        <v>4.2692940452398855E-3</v>
      </c>
    </row>
    <row r="152" spans="2:20" ht="15.9" customHeight="1">
      <c r="B152" s="18">
        <v>45820</v>
      </c>
      <c r="C152" s="11">
        <v>401502.65639999998</v>
      </c>
      <c r="D152" s="9">
        <f t="shared" si="77"/>
        <v>-17.099999997299165</v>
      </c>
      <c r="E152" s="39">
        <v>6666044.693</v>
      </c>
      <c r="F152" s="9">
        <f t="shared" si="75"/>
        <v>0.59999991208314896</v>
      </c>
      <c r="G152" s="11">
        <v>72.525899999999993</v>
      </c>
      <c r="H152" s="9">
        <f t="shared" si="89"/>
        <v>-9.8000000000126875</v>
      </c>
      <c r="I152" s="47">
        <f t="shared" si="91"/>
        <v>177.99044648087636</v>
      </c>
      <c r="J152" s="40">
        <f t="shared" si="78"/>
        <v>272.00955351912364</v>
      </c>
      <c r="K152" s="47">
        <f t="shared" si="79"/>
        <v>17.11052307213696</v>
      </c>
      <c r="L152" s="40">
        <f t="shared" si="80"/>
        <v>19.71826563880251</v>
      </c>
      <c r="M152" s="12">
        <f t="shared" si="81"/>
        <v>-0.11793103446413217</v>
      </c>
      <c r="N152" s="12">
        <f t="shared" si="82"/>
        <v>4.1379304281596481E-3</v>
      </c>
      <c r="O152" s="12">
        <f t="shared" si="83"/>
        <v>-6.7586206896639217E-2</v>
      </c>
      <c r="P152" s="81">
        <f t="shared" si="84"/>
        <v>0.13598803888829317</v>
      </c>
      <c r="Q152" s="12">
        <f t="shared" si="85"/>
        <v>-8.1331747906298051E-4</v>
      </c>
      <c r="R152" s="12">
        <f t="shared" si="86"/>
        <v>2.8537451228687229E-5</v>
      </c>
      <c r="S152" s="12">
        <f t="shared" si="87"/>
        <v>-4.6611177170096014E-4</v>
      </c>
      <c r="T152" s="12">
        <f t="shared" si="88"/>
        <v>9.3784854405719429E-4</v>
      </c>
    </row>
    <row r="153" spans="2:20" ht="15.9" customHeight="1">
      <c r="B153" s="18">
        <v>45821</v>
      </c>
      <c r="C153" s="11">
        <v>401502.59049999999</v>
      </c>
      <c r="D153" s="9">
        <f t="shared" si="77"/>
        <v>-82.999999984167516</v>
      </c>
      <c r="E153" s="38">
        <v>6666044.676</v>
      </c>
      <c r="F153" s="9">
        <f t="shared" si="75"/>
        <v>-16.40000008046627</v>
      </c>
      <c r="G153" s="11">
        <v>72.543899999999994</v>
      </c>
      <c r="H153" s="9">
        <f t="shared" si="89"/>
        <v>8.1999999999879947</v>
      </c>
      <c r="I153" s="47">
        <f t="shared" si="91"/>
        <v>-168.82288081511331</v>
      </c>
      <c r="J153" s="40">
        <f t="shared" si="78"/>
        <v>258.82288081511331</v>
      </c>
      <c r="K153" s="47">
        <f t="shared" si="79"/>
        <v>84.604728000337559</v>
      </c>
      <c r="L153" s="40">
        <f t="shared" si="80"/>
        <v>85.001176462510827</v>
      </c>
      <c r="M153" s="12">
        <f t="shared" si="81"/>
        <v>-0.56849315057648986</v>
      </c>
      <c r="N153" s="12">
        <f t="shared" si="82"/>
        <v>-0.11232876767442651</v>
      </c>
      <c r="O153" s="12">
        <f t="shared" si="83"/>
        <v>5.6164383561561608E-2</v>
      </c>
      <c r="P153" s="81">
        <f t="shared" si="84"/>
        <v>0.58219983878432069</v>
      </c>
      <c r="Q153" s="12">
        <f t="shared" si="85"/>
        <v>-3.8937887025786975E-3</v>
      </c>
      <c r="R153" s="12">
        <f t="shared" si="86"/>
        <v>-7.6937512105771581E-4</v>
      </c>
      <c r="S153" s="12">
        <f t="shared" si="87"/>
        <v>3.846875586408329E-4</v>
      </c>
      <c r="T153" s="12">
        <f t="shared" si="88"/>
        <v>3.9876701286597309E-3</v>
      </c>
    </row>
    <row r="154" spans="2:20" ht="15.9" customHeight="1">
      <c r="B154" s="18">
        <v>45821</v>
      </c>
      <c r="C154" s="11">
        <v>401502.61599999998</v>
      </c>
      <c r="D154" s="9">
        <f t="shared" si="77"/>
        <v>-57.499999995343387</v>
      </c>
      <c r="E154" s="38">
        <v>6666044.6804</v>
      </c>
      <c r="F154" s="9">
        <f t="shared" si="75"/>
        <v>-12.000000104308128</v>
      </c>
      <c r="G154" s="11">
        <v>72.537899999999993</v>
      </c>
      <c r="H154" s="9">
        <f t="shared" si="89"/>
        <v>2.1999999999877673</v>
      </c>
      <c r="I154" s="47">
        <f t="shared" si="91"/>
        <v>-168.21181660036473</v>
      </c>
      <c r="J154" s="40">
        <f t="shared" si="78"/>
        <v>258.21181660036473</v>
      </c>
      <c r="K154" s="47">
        <f t="shared" si="79"/>
        <v>58.7388287418798</v>
      </c>
      <c r="L154" s="40">
        <f t="shared" si="80"/>
        <v>58.780013626808824</v>
      </c>
      <c r="M154" s="12">
        <f t="shared" si="81"/>
        <v>-0.39383561640646153</v>
      </c>
      <c r="N154" s="12">
        <f t="shared" si="82"/>
        <v>-8.2191781536357048E-2</v>
      </c>
      <c r="O154" s="12">
        <f t="shared" si="83"/>
        <v>1.5068493150601147E-2</v>
      </c>
      <c r="P154" s="81">
        <f t="shared" si="84"/>
        <v>0.4026028330603344</v>
      </c>
      <c r="Q154" s="12">
        <f t="shared" si="85"/>
        <v>-2.6975042219620654E-3</v>
      </c>
      <c r="R154" s="12">
        <f t="shared" si="86"/>
        <v>-5.6295740778326744E-4</v>
      </c>
      <c r="S154" s="12">
        <f t="shared" si="87"/>
        <v>1.0320885719589827E-4</v>
      </c>
      <c r="T154" s="12">
        <f t="shared" si="88"/>
        <v>2.7575536510981808E-3</v>
      </c>
    </row>
    <row r="155" spans="2:20" ht="15.9" customHeight="1">
      <c r="B155" s="18">
        <v>45822</v>
      </c>
      <c r="C155" s="11">
        <v>401502.65059999999</v>
      </c>
      <c r="D155" s="9">
        <f t="shared" si="77"/>
        <v>-22.899999981746078</v>
      </c>
      <c r="E155" s="38">
        <v>6666044.6939000003</v>
      </c>
      <c r="F155" s="9">
        <f t="shared" si="75"/>
        <v>1.5000002458691597</v>
      </c>
      <c r="G155" s="11">
        <v>72.5595</v>
      </c>
      <c r="H155" s="9">
        <f t="shared" si="89"/>
        <v>23.79999999999427</v>
      </c>
      <c r="I155" s="47">
        <f t="shared" si="91"/>
        <v>176.25235440971886</v>
      </c>
      <c r="J155" s="40">
        <f t="shared" si="78"/>
        <v>273.74764559028114</v>
      </c>
      <c r="K155" s="47">
        <f t="shared" si="79"/>
        <v>22.949074053250552</v>
      </c>
      <c r="L155" s="40">
        <f t="shared" si="80"/>
        <v>33.06206285005981</v>
      </c>
      <c r="M155" s="12">
        <f t="shared" si="81"/>
        <v>-0.15578231280099372</v>
      </c>
      <c r="N155" s="12">
        <f t="shared" si="82"/>
        <v>1.0204083305232379E-2</v>
      </c>
      <c r="O155" s="12">
        <f t="shared" si="83"/>
        <v>0.16190476190472292</v>
      </c>
      <c r="P155" s="81">
        <f t="shared" si="84"/>
        <v>0.22491199217727761</v>
      </c>
      <c r="Q155" s="12">
        <f t="shared" si="85"/>
        <v>-1.059743624496556E-3</v>
      </c>
      <c r="R155" s="12">
        <f t="shared" si="86"/>
        <v>6.9415532688655635E-5</v>
      </c>
      <c r="S155" s="12">
        <f t="shared" si="87"/>
        <v>1.1013929381273667E-3</v>
      </c>
      <c r="T155" s="12">
        <f t="shared" si="88"/>
        <v>1.5300135522263783E-3</v>
      </c>
    </row>
    <row r="156" spans="2:20" ht="15.9" customHeight="1">
      <c r="B156" s="18">
        <v>45822</v>
      </c>
      <c r="C156" s="12">
        <v>401502.66649999999</v>
      </c>
      <c r="D156" s="9">
        <f t="shared" si="77"/>
        <v>-6.9999999832361937</v>
      </c>
      <c r="E156" s="38">
        <v>6666044.6974999998</v>
      </c>
      <c r="F156" s="9">
        <f t="shared" si="75"/>
        <v>5.0999997183680534</v>
      </c>
      <c r="G156" s="11">
        <v>72.554699999999997</v>
      </c>
      <c r="H156" s="9">
        <f t="shared" si="89"/>
        <v>18.999999999991246</v>
      </c>
      <c r="I156" s="47">
        <f t="shared" si="91"/>
        <v>143.92398988418236</v>
      </c>
      <c r="J156" s="40">
        <f t="shared" si="78"/>
        <v>306.07601011581761</v>
      </c>
      <c r="K156" s="47">
        <f t="shared" si="79"/>
        <v>8.6608311894795023</v>
      </c>
      <c r="L156" s="40">
        <f t="shared" si="80"/>
        <v>20.880852398605001</v>
      </c>
      <c r="M156" s="12">
        <f t="shared" si="81"/>
        <v>-4.7619047505008123E-2</v>
      </c>
      <c r="N156" s="12">
        <f t="shared" si="82"/>
        <v>3.4693875635156829E-2</v>
      </c>
      <c r="O156" s="12">
        <f t="shared" si="83"/>
        <v>0.12925170068021255</v>
      </c>
      <c r="P156" s="81">
        <f t="shared" si="84"/>
        <v>0.14204661495649659</v>
      </c>
      <c r="Q156" s="12">
        <f t="shared" si="85"/>
        <v>-3.2393909867352462E-4</v>
      </c>
      <c r="R156" s="12">
        <f t="shared" si="86"/>
        <v>2.3601275942283556E-4</v>
      </c>
      <c r="S156" s="12">
        <f t="shared" si="87"/>
        <v>8.7926326993341874E-4</v>
      </c>
      <c r="T156" s="12">
        <f t="shared" si="88"/>
        <v>9.6630350310541904E-4</v>
      </c>
    </row>
    <row r="157" spans="2:20" ht="15.9" customHeight="1">
      <c r="B157" s="18">
        <v>45823</v>
      </c>
      <c r="C157" s="11">
        <v>401502.63050000003</v>
      </c>
      <c r="D157" s="9">
        <f t="shared" si="77"/>
        <v>-42.999999946914613</v>
      </c>
      <c r="E157" s="38">
        <v>6666044.6863000002</v>
      </c>
      <c r="F157" s="9">
        <f t="shared" si="75"/>
        <v>-6.0999998822808266</v>
      </c>
      <c r="G157" s="11">
        <v>72.543899999999994</v>
      </c>
      <c r="H157" s="9">
        <f t="shared" si="89"/>
        <v>8.1999999999879947</v>
      </c>
      <c r="I157" s="47">
        <f t="shared" si="91"/>
        <v>-171.92586890141445</v>
      </c>
      <c r="J157" s="40">
        <f t="shared" si="78"/>
        <v>261.92586890141445</v>
      </c>
      <c r="K157" s="47">
        <f t="shared" si="79"/>
        <v>43.430519154144164</v>
      </c>
      <c r="L157" s="40">
        <f t="shared" si="80"/>
        <v>44.197850558576782</v>
      </c>
      <c r="M157" s="12">
        <f t="shared" si="81"/>
        <v>-0.29054054018185549</v>
      </c>
      <c r="N157" s="12">
        <f t="shared" si="82"/>
        <v>-4.1216215420816396E-2</v>
      </c>
      <c r="O157" s="12">
        <f t="shared" si="83"/>
        <v>5.5405405405324286E-2</v>
      </c>
      <c r="P157" s="81">
        <f t="shared" si="84"/>
        <v>0.29863412539578904</v>
      </c>
      <c r="Q157" s="12">
        <f t="shared" si="85"/>
        <v>-1.9631117579855099E-3</v>
      </c>
      <c r="R157" s="12">
        <f t="shared" si="86"/>
        <v>-2.7848794203254323E-4</v>
      </c>
      <c r="S157" s="12">
        <f t="shared" si="87"/>
        <v>3.7436084733327219E-4</v>
      </c>
      <c r="T157" s="12">
        <f t="shared" si="88"/>
        <v>2.0177981445661424E-3</v>
      </c>
    </row>
    <row r="158" spans="2:20" ht="15.9" customHeight="1">
      <c r="B158" s="18">
        <v>45823</v>
      </c>
      <c r="C158" s="11">
        <v>401502.65820000001</v>
      </c>
      <c r="D158" s="9">
        <f t="shared" si="77"/>
        <v>-15.299999970011413</v>
      </c>
      <c r="E158" s="38">
        <v>6666044.6952</v>
      </c>
      <c r="F158" s="9">
        <f t="shared" si="75"/>
        <v>2.79999990016222</v>
      </c>
      <c r="G158" s="11">
        <v>72.546499999999995</v>
      </c>
      <c r="H158" s="9">
        <f t="shared" si="89"/>
        <v>10.799999999989041</v>
      </c>
      <c r="I158" s="47">
        <f t="shared" si="91"/>
        <v>169.62925881358831</v>
      </c>
      <c r="J158" s="40">
        <f t="shared" si="78"/>
        <v>280.37074118641169</v>
      </c>
      <c r="K158" s="47">
        <f t="shared" si="79"/>
        <v>15.554099090698172</v>
      </c>
      <c r="L158" s="40">
        <f t="shared" si="80"/>
        <v>18.935944616602072</v>
      </c>
      <c r="M158" s="12">
        <f t="shared" si="81"/>
        <v>-0.10337837817575279</v>
      </c>
      <c r="N158" s="12">
        <f t="shared" si="82"/>
        <v>1.8918918244339323E-2</v>
      </c>
      <c r="O158" s="12">
        <f t="shared" si="83"/>
        <v>7.2972972972898925E-2</v>
      </c>
      <c r="P158" s="81">
        <f t="shared" si="84"/>
        <v>0.12794557173379778</v>
      </c>
      <c r="Q158" s="12">
        <f t="shared" si="85"/>
        <v>-6.9850255524157292E-4</v>
      </c>
      <c r="R158" s="12">
        <f t="shared" si="86"/>
        <v>1.278305286779684E-4</v>
      </c>
      <c r="S158" s="12">
        <f t="shared" si="87"/>
        <v>4.9306062819526298E-4</v>
      </c>
      <c r="T158" s="12">
        <f t="shared" si="88"/>
        <v>8.6449710630944442E-4</v>
      </c>
    </row>
    <row r="159" spans="2:20" ht="15.9" customHeight="1">
      <c r="B159" s="18">
        <v>45824</v>
      </c>
      <c r="C159" s="12">
        <v>401502.6851</v>
      </c>
      <c r="D159" s="9">
        <f t="shared" si="77"/>
        <v>11.600000027101487</v>
      </c>
      <c r="E159" s="38">
        <v>6666044.7034999998</v>
      </c>
      <c r="F159" s="9">
        <f t="shared" si="75"/>
        <v>11.099999770522118</v>
      </c>
      <c r="G159" s="12">
        <v>72.535200000000003</v>
      </c>
      <c r="H159" s="9">
        <f t="shared" si="89"/>
        <v>-0.50000000000238742</v>
      </c>
      <c r="I159" s="47">
        <f t="shared" si="91"/>
        <v>43.738181802564725</v>
      </c>
      <c r="J159" s="40">
        <f t="shared" si="78"/>
        <v>46.261818197435275</v>
      </c>
      <c r="K159" s="47">
        <f t="shared" si="79"/>
        <v>16.055217081507976</v>
      </c>
      <c r="L159" s="40">
        <f t="shared" si="80"/>
        <v>16.063000825946187</v>
      </c>
      <c r="M159" s="12">
        <f t="shared" si="81"/>
        <v>7.7852349175177762E-2</v>
      </c>
      <c r="N159" s="12">
        <f t="shared" si="82"/>
        <v>7.4496642755182002E-2</v>
      </c>
      <c r="O159" s="12">
        <f t="shared" si="83"/>
        <v>-3.3557046980026003E-3</v>
      </c>
      <c r="P159" s="81">
        <f t="shared" si="84"/>
        <v>0.10780537467077977</v>
      </c>
      <c r="Q159" s="12">
        <f t="shared" si="85"/>
        <v>5.2249898775287085E-4</v>
      </c>
      <c r="R159" s="12">
        <f t="shared" si="86"/>
        <v>4.9997746815558393E-4</v>
      </c>
      <c r="S159" s="12">
        <f t="shared" si="87"/>
        <v>-2.252150804028591E-5</v>
      </c>
      <c r="T159" s="12">
        <f t="shared" si="88"/>
        <v>7.2352600450187766E-4</v>
      </c>
    </row>
    <row r="160" spans="2:20" ht="15.9" customHeight="1">
      <c r="B160" s="18">
        <v>45824</v>
      </c>
      <c r="C160" s="11">
        <v>401502.6066</v>
      </c>
      <c r="D160" s="9">
        <f t="shared" si="77"/>
        <v>-66.899999976158142</v>
      </c>
      <c r="E160" s="38">
        <v>6666044.676</v>
      </c>
      <c r="F160" s="9">
        <f t="shared" si="75"/>
        <v>-16.40000008046627</v>
      </c>
      <c r="G160" s="11">
        <v>72.510099999999994</v>
      </c>
      <c r="H160" s="9">
        <f t="shared" si="89"/>
        <v>-25.600000000011391</v>
      </c>
      <c r="I160" s="47">
        <f t="shared" si="91"/>
        <v>-166.22602404383792</v>
      </c>
      <c r="J160" s="40">
        <f t="shared" si="78"/>
        <v>256.22602404383792</v>
      </c>
      <c r="K160" s="47">
        <f t="shared" si="79"/>
        <v>68.88083913142502</v>
      </c>
      <c r="L160" s="40">
        <f t="shared" si="80"/>
        <v>73.484215988536178</v>
      </c>
      <c r="M160" s="12">
        <f t="shared" si="81"/>
        <v>-0.44899328843059155</v>
      </c>
      <c r="N160" s="12">
        <f t="shared" si="82"/>
        <v>-0.11006711463400182</v>
      </c>
      <c r="O160" s="12">
        <f t="shared" si="83"/>
        <v>-0.17181208053698921</v>
      </c>
      <c r="P160" s="81">
        <f t="shared" si="84"/>
        <v>0.49318265764118241</v>
      </c>
      <c r="Q160" s="12">
        <f t="shared" si="85"/>
        <v>-3.0133777747019569E-3</v>
      </c>
      <c r="R160" s="12">
        <f t="shared" si="86"/>
        <v>-7.3870546734229408E-4</v>
      </c>
      <c r="S160" s="12">
        <f t="shared" si="87"/>
        <v>-1.1531012116576457E-3</v>
      </c>
      <c r="T160" s="12">
        <f t="shared" si="88"/>
        <v>3.3099507224240432E-3</v>
      </c>
    </row>
    <row r="161" spans="2:20" ht="15.9" customHeight="1">
      <c r="B161" s="18">
        <v>45825</v>
      </c>
      <c r="C161" s="11">
        <v>401502.6825</v>
      </c>
      <c r="D161" s="9">
        <f t="shared" si="77"/>
        <v>9.0000000200234354</v>
      </c>
      <c r="E161" s="38">
        <v>6666044.7010000004</v>
      </c>
      <c r="F161" s="9">
        <f t="shared" si="75"/>
        <v>8.6000002920627594</v>
      </c>
      <c r="G161" s="11">
        <v>72.544600000000003</v>
      </c>
      <c r="H161" s="9">
        <f t="shared" si="89"/>
        <v>8.8999999999970214</v>
      </c>
      <c r="I161" s="47">
        <f t="shared" si="91"/>
        <v>43.698048235650653</v>
      </c>
      <c r="J161" s="40">
        <f t="shared" si="78"/>
        <v>46.301951764349326</v>
      </c>
      <c r="K161" s="47">
        <f t="shared" si="79"/>
        <v>12.448293271926936</v>
      </c>
      <c r="L161" s="40">
        <f t="shared" si="80"/>
        <v>15.302614331670533</v>
      </c>
      <c r="M161" s="12">
        <f t="shared" si="81"/>
        <v>6.0000000133489571E-2</v>
      </c>
      <c r="N161" s="12">
        <f t="shared" si="82"/>
        <v>5.7333335280418396E-2</v>
      </c>
      <c r="O161" s="12">
        <f t="shared" si="83"/>
        <v>5.9333333333313476E-2</v>
      </c>
      <c r="P161" s="81">
        <f t="shared" si="84"/>
        <v>0.10201742887780356</v>
      </c>
      <c r="Q161" s="12">
        <f t="shared" si="85"/>
        <v>4.0000000088993046E-4</v>
      </c>
      <c r="R161" s="12">
        <f t="shared" si="86"/>
        <v>3.8222223520278931E-4</v>
      </c>
      <c r="S161" s="12">
        <f t="shared" si="87"/>
        <v>3.9555555555542319E-4</v>
      </c>
      <c r="T161" s="12">
        <f t="shared" si="88"/>
        <v>6.8011619251869037E-4</v>
      </c>
    </row>
    <row r="162" spans="2:20" ht="15.9" customHeight="1">
      <c r="B162" s="18">
        <v>45825</v>
      </c>
      <c r="C162" s="11">
        <v>401502.65179999999</v>
      </c>
      <c r="D162" s="9">
        <f t="shared" si="77"/>
        <v>-21.699999982956797</v>
      </c>
      <c r="E162" s="38">
        <v>6666044.6900000004</v>
      </c>
      <c r="F162" s="9">
        <f t="shared" si="75"/>
        <v>-2.3999996483325958</v>
      </c>
      <c r="G162" s="12">
        <v>72.529499999999999</v>
      </c>
      <c r="H162" s="9">
        <f t="shared" si="89"/>
        <v>-6.2000000000068667</v>
      </c>
      <c r="I162" s="47">
        <f t="shared" si="91"/>
        <v>-173.6887903372579</v>
      </c>
      <c r="J162" s="40">
        <f t="shared" si="78"/>
        <v>263.68879033725796</v>
      </c>
      <c r="K162" s="47">
        <f t="shared" si="79"/>
        <v>21.83231544230528</v>
      </c>
      <c r="L162" s="40">
        <f t="shared" si="80"/>
        <v>22.695594232634814</v>
      </c>
      <c r="M162" s="12">
        <f t="shared" si="81"/>
        <v>-0.1446666665530453</v>
      </c>
      <c r="N162" s="12">
        <f t="shared" si="82"/>
        <v>-1.599999765555064E-2</v>
      </c>
      <c r="O162" s="12">
        <f t="shared" si="83"/>
        <v>-4.1333333333379109E-2</v>
      </c>
      <c r="P162" s="81">
        <f t="shared" si="84"/>
        <v>0.15130396155089876</v>
      </c>
      <c r="Q162" s="12">
        <f t="shared" si="85"/>
        <v>-9.6444444368696874E-4</v>
      </c>
      <c r="R162" s="12">
        <f t="shared" si="86"/>
        <v>-1.0666665103700427E-4</v>
      </c>
      <c r="S162" s="12">
        <f t="shared" si="87"/>
        <v>-2.7555555555586073E-4</v>
      </c>
      <c r="T162" s="12">
        <f t="shared" si="88"/>
        <v>1.0086930770059918E-3</v>
      </c>
    </row>
    <row r="163" spans="2:20" ht="15.9" customHeight="1">
      <c r="B163" s="18">
        <v>45826</v>
      </c>
      <c r="C163" s="11">
        <v>401502.62650000001</v>
      </c>
      <c r="D163" s="9">
        <f t="shared" si="77"/>
        <v>-46.999999962281436</v>
      </c>
      <c r="E163" s="38">
        <v>6666044.6840000004</v>
      </c>
      <c r="F163" s="9">
        <f t="shared" si="75"/>
        <v>-8.39999970048666</v>
      </c>
      <c r="G163" s="11">
        <v>72.548900000000003</v>
      </c>
      <c r="H163" s="9">
        <f t="shared" si="89"/>
        <v>13.199999999997658</v>
      </c>
      <c r="I163" s="47">
        <f t="shared" si="91"/>
        <v>-169.86689043138929</v>
      </c>
      <c r="J163" s="40">
        <f t="shared" si="78"/>
        <v>259.86689043138932</v>
      </c>
      <c r="K163" s="47">
        <f t="shared" si="79"/>
        <v>47.744737840128842</v>
      </c>
      <c r="L163" s="40">
        <f t="shared" si="80"/>
        <v>49.535845520416515</v>
      </c>
      <c r="M163" s="12">
        <f t="shared" si="81"/>
        <v>-0.31125827789590355</v>
      </c>
      <c r="N163" s="12">
        <f t="shared" si="82"/>
        <v>-5.5629137089315626E-2</v>
      </c>
      <c r="O163" s="12">
        <f t="shared" si="83"/>
        <v>8.7417218543030847E-2</v>
      </c>
      <c r="P163" s="81">
        <f t="shared" si="84"/>
        <v>0.3280519570888511</v>
      </c>
      <c r="Q163" s="12">
        <f t="shared" si="85"/>
        <v>-2.0613130986483681E-3</v>
      </c>
      <c r="R163" s="12">
        <f t="shared" si="86"/>
        <v>-3.684048813861962E-4</v>
      </c>
      <c r="S163" s="12">
        <f t="shared" si="87"/>
        <v>5.7892197710616457E-4</v>
      </c>
      <c r="T163" s="12">
        <f t="shared" si="88"/>
        <v>2.1725295171447093E-3</v>
      </c>
    </row>
    <row r="164" spans="2:20" ht="15.9" customHeight="1">
      <c r="B164" s="18">
        <v>45826</v>
      </c>
      <c r="C164" s="11">
        <v>401502.63160000002</v>
      </c>
      <c r="D164" s="9">
        <f t="shared" si="77"/>
        <v>-41.899999952875078</v>
      </c>
      <c r="E164" s="38">
        <v>6666044.6840000004</v>
      </c>
      <c r="F164" s="9">
        <f t="shared" si="75"/>
        <v>-8.39999970048666</v>
      </c>
      <c r="G164" s="11">
        <v>72.527799999999999</v>
      </c>
      <c r="H164" s="9">
        <f t="shared" ref="H164:H170" si="92">IF(G164="","",(G164-$G$9)*1000)</f>
        <v>-7.9000000000064574</v>
      </c>
      <c r="I164" s="47">
        <f t="shared" ref="I164:I170" si="93">IF(MOD(DEGREES(ATAN2(D164, F164)), 360) &gt; 180, MOD(DEGREES(ATAN2(D164, F164)), 360) - 360, MOD(DEGREES(ATAN2(D164, F164)), 360))</f>
        <v>-168.6637733797707</v>
      </c>
      <c r="J164" s="40">
        <f t="shared" si="78"/>
        <v>258.6637733797707</v>
      </c>
      <c r="K164" s="47">
        <f t="shared" si="79"/>
        <v>42.733710241671119</v>
      </c>
      <c r="L164" s="40">
        <f t="shared" si="80"/>
        <v>43.457795514950014</v>
      </c>
      <c r="M164" s="12">
        <f t="shared" si="81"/>
        <v>-0.2774834433965237</v>
      </c>
      <c r="N164" s="12">
        <f t="shared" si="82"/>
        <v>-5.5629137089315626E-2</v>
      </c>
      <c r="O164" s="12">
        <f t="shared" si="83"/>
        <v>-5.2317880794744753E-2</v>
      </c>
      <c r="P164" s="81">
        <f t="shared" si="84"/>
        <v>0.28779997029768223</v>
      </c>
      <c r="Q164" s="12">
        <f t="shared" si="85"/>
        <v>-1.8376386979902231E-3</v>
      </c>
      <c r="R164" s="12">
        <f t="shared" si="86"/>
        <v>-3.684048813861962E-4</v>
      </c>
      <c r="S164" s="12">
        <f t="shared" si="87"/>
        <v>-3.4647603175327652E-4</v>
      </c>
      <c r="T164" s="12">
        <f t="shared" si="88"/>
        <v>1.9059600681965709E-3</v>
      </c>
    </row>
    <row r="165" spans="2:20" ht="15.9" customHeight="1">
      <c r="B165" s="18">
        <v>45827</v>
      </c>
      <c r="C165" s="11">
        <v>401502.6102</v>
      </c>
      <c r="D165" s="9">
        <f t="shared" si="77"/>
        <v>-63.2999999797903</v>
      </c>
      <c r="E165" s="38">
        <v>6666044.6809999999</v>
      </c>
      <c r="F165" s="9">
        <f t="shared" si="75"/>
        <v>-11.400000192224979</v>
      </c>
      <c r="G165" s="11">
        <v>72.553100000000001</v>
      </c>
      <c r="H165" s="9">
        <f t="shared" si="92"/>
        <v>17.399999999994975</v>
      </c>
      <c r="I165" s="47">
        <f t="shared" si="93"/>
        <v>-169.79076575222251</v>
      </c>
      <c r="J165" s="40">
        <f t="shared" si="78"/>
        <v>259.79076575222251</v>
      </c>
      <c r="K165" s="47">
        <f t="shared" si="79"/>
        <v>64.31834887358491</v>
      </c>
      <c r="L165" s="40">
        <f t="shared" si="80"/>
        <v>66.630398481654055</v>
      </c>
      <c r="M165" s="12">
        <f t="shared" si="81"/>
        <v>-0.41644736828809409</v>
      </c>
      <c r="N165" s="12">
        <f t="shared" si="82"/>
        <v>-7.5000001264638017E-2</v>
      </c>
      <c r="O165" s="12">
        <f t="shared" si="83"/>
        <v>0.11447368421049325</v>
      </c>
      <c r="P165" s="81">
        <f t="shared" si="84"/>
        <v>0.43835788474772402</v>
      </c>
      <c r="Q165" s="12">
        <f t="shared" si="85"/>
        <v>-2.7397853176848296E-3</v>
      </c>
      <c r="R165" s="12">
        <f t="shared" si="86"/>
        <v>-4.9342106095156592E-4</v>
      </c>
      <c r="S165" s="12">
        <f t="shared" si="87"/>
        <v>7.5311634349008725E-4</v>
      </c>
      <c r="T165" s="12">
        <f t="shared" si="88"/>
        <v>2.8839334522876583E-3</v>
      </c>
    </row>
    <row r="166" spans="2:20" ht="15.9" customHeight="1">
      <c r="B166" s="18">
        <v>45827</v>
      </c>
      <c r="C166" s="11">
        <v>401502.663</v>
      </c>
      <c r="D166" s="9">
        <f t="shared" si="77"/>
        <v>-10.49999997485429</v>
      </c>
      <c r="E166" s="38">
        <v>6666044.6960000005</v>
      </c>
      <c r="F166" s="9">
        <f t="shared" si="75"/>
        <v>3.6000004038214684</v>
      </c>
      <c r="G166" s="11">
        <v>72.551900000000003</v>
      </c>
      <c r="H166" s="9">
        <f t="shared" si="92"/>
        <v>16.199999999997772</v>
      </c>
      <c r="I166" s="47">
        <f t="shared" si="93"/>
        <v>161.07535357008655</v>
      </c>
      <c r="J166" s="40">
        <f t="shared" si="78"/>
        <v>288.92464642991342</v>
      </c>
      <c r="K166" s="47">
        <f t="shared" si="79"/>
        <v>11.100000107182648</v>
      </c>
      <c r="L166" s="40">
        <f t="shared" si="80"/>
        <v>19.637973479444934</v>
      </c>
      <c r="M166" s="12">
        <f t="shared" si="81"/>
        <v>-6.9078947202988752E-2</v>
      </c>
      <c r="N166" s="12">
        <f t="shared" si="82"/>
        <v>2.3684213183035974E-2</v>
      </c>
      <c r="O166" s="12">
        <f t="shared" si="83"/>
        <v>0.1065789473684064</v>
      </c>
      <c r="P166" s="81">
        <f t="shared" si="84"/>
        <v>0.12919719394371668</v>
      </c>
      <c r="Q166" s="12">
        <f t="shared" si="85"/>
        <v>-4.5446675791439969E-4</v>
      </c>
      <c r="R166" s="12">
        <f t="shared" si="86"/>
        <v>1.5581719199365772E-4</v>
      </c>
      <c r="S166" s="12">
        <f t="shared" si="87"/>
        <v>7.0117728531846318E-4</v>
      </c>
      <c r="T166" s="12">
        <f t="shared" si="88"/>
        <v>8.4998153910339916E-4</v>
      </c>
    </row>
    <row r="167" spans="2:20" ht="15.9" customHeight="1">
      <c r="B167" s="18">
        <v>45828</v>
      </c>
      <c r="C167" s="11">
        <v>401502.64390000002</v>
      </c>
      <c r="D167" s="9">
        <f t="shared" si="77"/>
        <v>-29.599999950733036</v>
      </c>
      <c r="E167" s="38">
        <v>6666044.6890000002</v>
      </c>
      <c r="F167" s="9">
        <f t="shared" si="75"/>
        <v>-3.399999812245369</v>
      </c>
      <c r="G167" s="11">
        <v>72.532200000000003</v>
      </c>
      <c r="H167" s="9">
        <f t="shared" si="92"/>
        <v>-3.5000000000025011</v>
      </c>
      <c r="I167" s="47">
        <f t="shared" si="93"/>
        <v>-173.44744567705737</v>
      </c>
      <c r="J167" s="40">
        <f t="shared" si="78"/>
        <v>263.44744567705737</v>
      </c>
      <c r="K167" s="47">
        <f t="shared" si="79"/>
        <v>29.794630318341998</v>
      </c>
      <c r="L167" s="40">
        <f t="shared" si="80"/>
        <v>29.999499925943464</v>
      </c>
      <c r="M167" s="12">
        <f t="shared" si="81"/>
        <v>-0.1934640519655754</v>
      </c>
      <c r="N167" s="12">
        <f t="shared" si="82"/>
        <v>-2.2222220995067772E-2</v>
      </c>
      <c r="O167" s="12">
        <f t="shared" si="83"/>
        <v>-2.2875816993480399E-2</v>
      </c>
      <c r="P167" s="81">
        <f t="shared" si="84"/>
        <v>0.19607516291466318</v>
      </c>
      <c r="Q167" s="12">
        <f t="shared" si="85"/>
        <v>-1.2644709278795778E-3</v>
      </c>
      <c r="R167" s="12">
        <f t="shared" si="86"/>
        <v>-1.4524327447756714E-4</v>
      </c>
      <c r="S167" s="12">
        <f t="shared" si="87"/>
        <v>-1.4951514374823789E-4</v>
      </c>
      <c r="T167" s="12">
        <f t="shared" si="88"/>
        <v>1.2815370125141385E-3</v>
      </c>
    </row>
    <row r="168" spans="2:20" ht="15.9" customHeight="1">
      <c r="B168" s="18">
        <v>45828</v>
      </c>
      <c r="C168" s="11">
        <v>401502.65749999997</v>
      </c>
      <c r="D168" s="9">
        <f t="shared" si="77"/>
        <v>-16.000000003259629</v>
      </c>
      <c r="E168" s="38">
        <v>6666044.6919999998</v>
      </c>
      <c r="F168" s="9">
        <f t="shared" si="75"/>
        <v>-0.40000025182962418</v>
      </c>
      <c r="G168" s="11">
        <v>72.520099999999999</v>
      </c>
      <c r="H168" s="9">
        <f t="shared" si="92"/>
        <v>-15.600000000006276</v>
      </c>
      <c r="I168" s="47">
        <f t="shared" si="93"/>
        <v>-178.56790291489185</v>
      </c>
      <c r="J168" s="40">
        <f t="shared" si="78"/>
        <v>268.56790291489187</v>
      </c>
      <c r="K168" s="47">
        <f t="shared" si="79"/>
        <v>16.004999228546435</v>
      </c>
      <c r="L168" s="40">
        <f t="shared" si="80"/>
        <v>22.349944078363322</v>
      </c>
      <c r="M168" s="12">
        <f t="shared" si="81"/>
        <v>-0.10457516341999758</v>
      </c>
      <c r="N168" s="12">
        <f t="shared" si="82"/>
        <v>-2.6143807309125765E-3</v>
      </c>
      <c r="O168" s="12">
        <f t="shared" si="83"/>
        <v>-0.10196078431376651</v>
      </c>
      <c r="P168" s="81">
        <f t="shared" si="84"/>
        <v>0.1460780658716557</v>
      </c>
      <c r="Q168" s="12">
        <f t="shared" si="85"/>
        <v>-6.8349780013070315E-4</v>
      </c>
      <c r="R168" s="12">
        <f t="shared" si="86"/>
        <v>-1.7087455757598539E-5</v>
      </c>
      <c r="S168" s="12">
        <f t="shared" si="87"/>
        <v>-6.6641035499193796E-4</v>
      </c>
      <c r="T168" s="12">
        <f t="shared" si="88"/>
        <v>9.5475860046833792E-4</v>
      </c>
    </row>
    <row r="169" spans="2:20" ht="15.9" customHeight="1">
      <c r="B169" s="18">
        <v>45829</v>
      </c>
      <c r="C169" s="11">
        <v>401502.65749999997</v>
      </c>
      <c r="D169" s="9">
        <f t="shared" si="77"/>
        <v>-16.000000003259629</v>
      </c>
      <c r="E169" s="38">
        <v>6666044.6915999996</v>
      </c>
      <c r="F169" s="9">
        <f t="shared" si="75"/>
        <v>-0.80000050365924835</v>
      </c>
      <c r="G169" s="11">
        <v>72.520099999999999</v>
      </c>
      <c r="H169" s="9">
        <f t="shared" si="92"/>
        <v>-15.600000000006276</v>
      </c>
      <c r="I169" s="47">
        <f t="shared" si="93"/>
        <v>-177.13759297537135</v>
      </c>
      <c r="J169" s="40">
        <f t="shared" si="78"/>
        <v>267.13759297537138</v>
      </c>
      <c r="K169" s="47">
        <f t="shared" si="79"/>
        <v>16.019987544007741</v>
      </c>
      <c r="L169" s="40">
        <f t="shared" si="80"/>
        <v>22.360679795354141</v>
      </c>
      <c r="M169" s="12">
        <f t="shared" si="81"/>
        <v>-0.10389610391727032</v>
      </c>
      <c r="N169" s="12">
        <f t="shared" si="82"/>
        <v>-5.1948084653197944E-3</v>
      </c>
      <c r="O169" s="12">
        <f t="shared" si="83"/>
        <v>-0.10129870129874205</v>
      </c>
      <c r="P169" s="81">
        <f t="shared" si="84"/>
        <v>0.14519921945035155</v>
      </c>
      <c r="Q169" s="12">
        <f t="shared" si="85"/>
        <v>-6.7465002543682024E-4</v>
      </c>
      <c r="R169" s="12">
        <f t="shared" si="86"/>
        <v>-3.3732522502076587E-5</v>
      </c>
      <c r="S169" s="12">
        <f t="shared" si="87"/>
        <v>-6.5778377466715616E-4</v>
      </c>
      <c r="T169" s="12">
        <f t="shared" si="88"/>
        <v>9.4285207435293211E-4</v>
      </c>
    </row>
    <row r="170" spans="2:20" ht="15.9" customHeight="1">
      <c r="B170" s="18">
        <v>45829</v>
      </c>
      <c r="C170" s="11">
        <v>401502.64289999998</v>
      </c>
      <c r="D170" s="9">
        <f t="shared" si="77"/>
        <v>-30.599999998230487</v>
      </c>
      <c r="E170" s="38">
        <v>6666044.6900000004</v>
      </c>
      <c r="F170" s="9">
        <f t="shared" si="75"/>
        <v>-2.3999996483325958</v>
      </c>
      <c r="G170" s="11">
        <v>72.5501</v>
      </c>
      <c r="H170" s="9">
        <f t="shared" si="92"/>
        <v>14.399999999994861</v>
      </c>
      <c r="I170" s="47">
        <f t="shared" si="93"/>
        <v>-175.51539464463727</v>
      </c>
      <c r="J170" s="40">
        <f t="shared" si="78"/>
        <v>265.5153946446373</v>
      </c>
      <c r="K170" s="47">
        <f t="shared" si="79"/>
        <v>30.693973320567384</v>
      </c>
      <c r="L170" s="40">
        <f t="shared" si="80"/>
        <v>33.903982040514862</v>
      </c>
      <c r="M170" s="12">
        <f t="shared" si="81"/>
        <v>-0.19870129868980835</v>
      </c>
      <c r="N170" s="12">
        <f t="shared" si="82"/>
        <v>-1.5584413300861012E-2</v>
      </c>
      <c r="O170" s="12">
        <f t="shared" si="83"/>
        <v>9.3506493506460134E-2</v>
      </c>
      <c r="P170" s="81">
        <f t="shared" si="84"/>
        <v>0.22015572753581078</v>
      </c>
      <c r="Q170" s="12">
        <f t="shared" si="85"/>
        <v>-1.2902681733104439E-3</v>
      </c>
      <c r="R170" s="12">
        <f t="shared" si="86"/>
        <v>-1.0119748896662995E-4</v>
      </c>
      <c r="S170" s="12">
        <f t="shared" si="87"/>
        <v>6.0718502276922162E-4</v>
      </c>
      <c r="T170" s="12">
        <f t="shared" si="88"/>
        <v>1.4295826463364336E-3</v>
      </c>
    </row>
    <row r="171" spans="2:20" ht="15.9" customHeight="1">
      <c r="B171" s="18">
        <v>45831</v>
      </c>
      <c r="C171" s="11">
        <v>401502.62070000003</v>
      </c>
      <c r="D171" s="9">
        <f t="shared" si="77"/>
        <v>-52.799999946728349</v>
      </c>
      <c r="E171" s="38">
        <v>6666044.6840000004</v>
      </c>
      <c r="F171" s="9">
        <f t="shared" si="75"/>
        <v>-8.39999970048666</v>
      </c>
      <c r="G171" s="11">
        <v>72.527100000000004</v>
      </c>
      <c r="H171" s="9">
        <f t="shared" ref="H171:H190" si="94">IF(G171="","",(G171-$G$9)*1000)</f>
        <v>-8.6000000000012733</v>
      </c>
      <c r="I171" s="47">
        <f t="shared" ref="I171:I190" si="95">IF(MOD(DEGREES(ATAN2(D171, F171)), 360) &gt; 180, MOD(DEGREES(ATAN2(D171, F171)), 360) - 360, MOD(DEGREES(ATAN2(D171, F171)), 360))</f>
        <v>-170.96051750466827</v>
      </c>
      <c r="J171" s="40">
        <f t="shared" si="78"/>
        <v>260.96051750466825</v>
      </c>
      <c r="K171" s="47">
        <f t="shared" si="79"/>
        <v>53.464006484201029</v>
      </c>
      <c r="L171" s="40">
        <f t="shared" si="80"/>
        <v>54.151269508135371</v>
      </c>
      <c r="M171" s="12">
        <f t="shared" si="81"/>
        <v>-0.33846153812005353</v>
      </c>
      <c r="N171" s="12">
        <f t="shared" si="82"/>
        <v>-5.3846151926196538E-2</v>
      </c>
      <c r="O171" s="12">
        <f t="shared" si="83"/>
        <v>-5.5128205128213294E-2</v>
      </c>
      <c r="P171" s="81">
        <f t="shared" si="84"/>
        <v>0.34712352248804723</v>
      </c>
      <c r="Q171" s="12">
        <f t="shared" si="85"/>
        <v>-2.1696252443593176E-3</v>
      </c>
      <c r="R171" s="12">
        <f t="shared" si="86"/>
        <v>-3.451676405525419E-4</v>
      </c>
      <c r="S171" s="12">
        <f t="shared" si="87"/>
        <v>-3.5338593030905956E-4</v>
      </c>
      <c r="T171" s="12">
        <f t="shared" si="88"/>
        <v>2.2251507851797901E-3</v>
      </c>
    </row>
    <row r="172" spans="2:20" ht="15.9" customHeight="1">
      <c r="B172" s="18">
        <v>45831</v>
      </c>
      <c r="C172" s="11">
        <v>401502.6385</v>
      </c>
      <c r="D172" s="9">
        <f t="shared" si="77"/>
        <v>-34.999999974388629</v>
      </c>
      <c r="E172" s="38">
        <v>6666044.6890000002</v>
      </c>
      <c r="F172" s="9">
        <f t="shared" si="75"/>
        <v>-3.399999812245369</v>
      </c>
      <c r="G172" s="11">
        <v>72.537400000000005</v>
      </c>
      <c r="H172" s="9">
        <f t="shared" si="94"/>
        <v>1.6999999999995907</v>
      </c>
      <c r="I172" s="47">
        <f t="shared" si="95"/>
        <v>-174.45153400673232</v>
      </c>
      <c r="J172" s="40">
        <f t="shared" si="78"/>
        <v>264.45153400673235</v>
      </c>
      <c r="K172" s="47">
        <f t="shared" si="79"/>
        <v>35.164755038681456</v>
      </c>
      <c r="L172" s="40">
        <f t="shared" si="80"/>
        <v>35.205823338340934</v>
      </c>
      <c r="M172" s="12">
        <f t="shared" si="81"/>
        <v>-0.22435897419479892</v>
      </c>
      <c r="N172" s="12">
        <f t="shared" si="82"/>
        <v>-2.1794870591316469E-2</v>
      </c>
      <c r="O172" s="12">
        <f t="shared" si="83"/>
        <v>1.0897435897433274E-2</v>
      </c>
      <c r="P172" s="81">
        <f t="shared" si="84"/>
        <v>0.22567835473295469</v>
      </c>
      <c r="Q172" s="12">
        <f t="shared" si="85"/>
        <v>-1.4381985525307624E-3</v>
      </c>
      <c r="R172" s="12">
        <f t="shared" si="86"/>
        <v>-1.3971070891869531E-4</v>
      </c>
      <c r="S172" s="12">
        <f t="shared" si="87"/>
        <v>6.9855358316879966E-5</v>
      </c>
      <c r="T172" s="12">
        <f t="shared" si="88"/>
        <v>1.4466561200830428E-3</v>
      </c>
    </row>
    <row r="173" spans="2:20" ht="15.9" customHeight="1">
      <c r="B173" s="18">
        <v>45832</v>
      </c>
      <c r="C173" s="11">
        <v>401502.62160000001</v>
      </c>
      <c r="D173" s="9">
        <f t="shared" si="77"/>
        <v>-51.899999962188303</v>
      </c>
      <c r="E173" s="38">
        <v>6666044.6869999999</v>
      </c>
      <c r="F173" s="9">
        <f t="shared" si="75"/>
        <v>-5.4000001400709152</v>
      </c>
      <c r="G173" s="11">
        <v>72.527500000000003</v>
      </c>
      <c r="H173" s="9">
        <f t="shared" si="94"/>
        <v>-8.2000000000022055</v>
      </c>
      <c r="I173" s="47">
        <f t="shared" si="95"/>
        <v>-174.05996259042539</v>
      </c>
      <c r="J173" s="40">
        <f t="shared" si="78"/>
        <v>264.05996259042541</v>
      </c>
      <c r="K173" s="47">
        <f t="shared" si="79"/>
        <v>52.180168623605574</v>
      </c>
      <c r="L173" s="40">
        <f t="shared" si="80"/>
        <v>52.820545222365396</v>
      </c>
      <c r="M173" s="12">
        <f t="shared" si="81"/>
        <v>-0.3305732481668045</v>
      </c>
      <c r="N173" s="12">
        <f t="shared" si="82"/>
        <v>-3.4394905350770159E-2</v>
      </c>
      <c r="O173" s="12">
        <f t="shared" si="83"/>
        <v>-5.2229299363071371E-2</v>
      </c>
      <c r="P173" s="81">
        <f t="shared" si="84"/>
        <v>0.33643659377302798</v>
      </c>
      <c r="Q173" s="12">
        <f t="shared" si="85"/>
        <v>-2.1055620902344237E-3</v>
      </c>
      <c r="R173" s="12">
        <f t="shared" si="86"/>
        <v>-2.1907583025968254E-4</v>
      </c>
      <c r="S173" s="12">
        <f t="shared" si="87"/>
        <v>-3.326706965800724E-4</v>
      </c>
      <c r="T173" s="12">
        <f t="shared" si="88"/>
        <v>2.1429082405925348E-3</v>
      </c>
    </row>
    <row r="174" spans="2:20" ht="15.9" customHeight="1">
      <c r="B174" s="18">
        <v>45832</v>
      </c>
      <c r="C174" s="11">
        <v>401502.61139999999</v>
      </c>
      <c r="D174" s="9">
        <f t="shared" si="77"/>
        <v>-62.099999981001019</v>
      </c>
      <c r="E174" s="38">
        <v>6666044.6809999999</v>
      </c>
      <c r="F174" s="9">
        <f t="shared" si="75"/>
        <v>-11.400000192224979</v>
      </c>
      <c r="G174" s="11">
        <v>72.519599999999997</v>
      </c>
      <c r="H174" s="9">
        <f t="shared" si="94"/>
        <v>-16.100000000008663</v>
      </c>
      <c r="I174" s="47">
        <f t="shared" si="95"/>
        <v>-169.59775306021066</v>
      </c>
      <c r="J174" s="40">
        <f t="shared" si="78"/>
        <v>259.59775306021066</v>
      </c>
      <c r="K174" s="47">
        <f t="shared" si="79"/>
        <v>63.137706657931894</v>
      </c>
      <c r="L174" s="40">
        <f t="shared" si="80"/>
        <v>65.158115396497891</v>
      </c>
      <c r="M174" s="12">
        <f t="shared" si="81"/>
        <v>-0.39554140115287273</v>
      </c>
      <c r="N174" s="12">
        <f t="shared" si="82"/>
        <v>-7.2611466192515794E-2</v>
      </c>
      <c r="O174" s="12">
        <f t="shared" si="83"/>
        <v>-0.10254777070069213</v>
      </c>
      <c r="P174" s="81">
        <f t="shared" si="84"/>
        <v>0.41501984328979546</v>
      </c>
      <c r="Q174" s="12">
        <f t="shared" si="85"/>
        <v>-2.5193719818654313E-3</v>
      </c>
      <c r="R174" s="12">
        <f t="shared" si="86"/>
        <v>-4.6249341523895408E-4</v>
      </c>
      <c r="S174" s="12">
        <f t="shared" si="87"/>
        <v>-6.5317051401714732E-4</v>
      </c>
      <c r="T174" s="12">
        <f t="shared" si="88"/>
        <v>2.643438492291691E-3</v>
      </c>
    </row>
    <row r="175" spans="2:20" ht="15.9" customHeight="1">
      <c r="B175" s="18">
        <v>45833</v>
      </c>
      <c r="C175" s="11">
        <v>401502.5416</v>
      </c>
      <c r="D175" s="9">
        <f t="shared" si="77"/>
        <v>-131.89999997848645</v>
      </c>
      <c r="E175" s="38">
        <v>6666044.6639999999</v>
      </c>
      <c r="F175" s="9">
        <f t="shared" si="75"/>
        <v>-28.400000184774399</v>
      </c>
      <c r="G175" s="11">
        <f>71.0419+1.5</f>
        <v>72.541899999999998</v>
      </c>
      <c r="H175" s="9">
        <f t="shared" si="94"/>
        <v>6.1999999999926558</v>
      </c>
      <c r="I175" s="47">
        <f t="shared" si="95"/>
        <v>-167.8488902478295</v>
      </c>
      <c r="J175" s="40">
        <f t="shared" si="78"/>
        <v>257.8488902478295</v>
      </c>
      <c r="K175" s="47">
        <f t="shared" si="79"/>
        <v>134.92282981326736</v>
      </c>
      <c r="L175" s="40">
        <f t="shared" si="80"/>
        <v>135.06520649234508</v>
      </c>
      <c r="M175" s="12">
        <f t="shared" si="81"/>
        <v>-0.83481012644611674</v>
      </c>
      <c r="N175" s="12">
        <f t="shared" si="82"/>
        <v>-0.17974683661249619</v>
      </c>
      <c r="O175" s="12">
        <f t="shared" si="83"/>
        <v>3.9240506329067441E-2</v>
      </c>
      <c r="P175" s="81">
        <f t="shared" si="84"/>
        <v>0.85484307906547519</v>
      </c>
      <c r="Q175" s="12">
        <f t="shared" si="85"/>
        <v>-5.2836083952285872E-3</v>
      </c>
      <c r="R175" s="12">
        <f t="shared" si="86"/>
        <v>-1.1376382064082037E-3</v>
      </c>
      <c r="S175" s="12">
        <f t="shared" si="87"/>
        <v>2.4835763499409772E-4</v>
      </c>
      <c r="T175" s="12">
        <f t="shared" si="88"/>
        <v>5.410399234591615E-3</v>
      </c>
    </row>
    <row r="176" spans="2:20" ht="15.9" customHeight="1">
      <c r="B176" s="18">
        <v>45833</v>
      </c>
      <c r="C176" s="11">
        <v>401502.6286</v>
      </c>
      <c r="D176" s="9">
        <f t="shared" si="77"/>
        <v>-44.89999997895211</v>
      </c>
      <c r="E176" s="38">
        <v>6666044.6829000004</v>
      </c>
      <c r="F176" s="9">
        <f t="shared" si="75"/>
        <v>-9.4999996945261955</v>
      </c>
      <c r="G176" s="11">
        <v>72.494399999999999</v>
      </c>
      <c r="H176" s="9">
        <f t="shared" si="94"/>
        <v>-41.300000000006776</v>
      </c>
      <c r="I176" s="47">
        <f t="shared" si="95"/>
        <v>-168.05347431768192</v>
      </c>
      <c r="J176" s="40">
        <f t="shared" si="78"/>
        <v>258.05347431768189</v>
      </c>
      <c r="K176" s="47">
        <f t="shared" si="79"/>
        <v>45.894008239702671</v>
      </c>
      <c r="L176" s="40">
        <f t="shared" si="80"/>
        <v>61.740991183382022</v>
      </c>
      <c r="M176" s="12">
        <f t="shared" si="81"/>
        <v>-0.28417721505665894</v>
      </c>
      <c r="N176" s="12">
        <f t="shared" si="82"/>
        <v>-6.0126580345102501E-2</v>
      </c>
      <c r="O176" s="12">
        <f t="shared" si="83"/>
        <v>-0.261392405063334</v>
      </c>
      <c r="P176" s="81">
        <f t="shared" si="84"/>
        <v>0.39076576698343052</v>
      </c>
      <c r="Q176" s="12">
        <f t="shared" si="85"/>
        <v>-1.7985899687130312E-3</v>
      </c>
      <c r="R176" s="12">
        <f t="shared" si="86"/>
        <v>-3.8054797686773732E-4</v>
      </c>
      <c r="S176" s="12">
        <f t="shared" si="87"/>
        <v>-1.6543823105274304E-3</v>
      </c>
      <c r="T176" s="12">
        <f t="shared" si="88"/>
        <v>2.4732010568571552E-3</v>
      </c>
    </row>
    <row r="177" spans="1:20" ht="15.9" customHeight="1">
      <c r="A177" s="15"/>
      <c r="B177" s="18">
        <v>45834</v>
      </c>
      <c r="C177" s="11">
        <v>401502.65629999997</v>
      </c>
      <c r="D177" s="9">
        <f t="shared" si="77"/>
        <v>-17.20000000204891</v>
      </c>
      <c r="E177" s="38">
        <v>6666044.6940000001</v>
      </c>
      <c r="F177" s="9">
        <f t="shared" si="75"/>
        <v>1.6000000759959221</v>
      </c>
      <c r="G177" s="11">
        <v>72.518799999999999</v>
      </c>
      <c r="H177" s="9">
        <f t="shared" si="94"/>
        <v>-16.900000000006798</v>
      </c>
      <c r="I177" s="47">
        <f t="shared" si="95"/>
        <v>174.68545407970274</v>
      </c>
      <c r="J177" s="40">
        <f t="shared" si="78"/>
        <v>275.31454592029729</v>
      </c>
      <c r="K177" s="47">
        <f t="shared" si="79"/>
        <v>17.274258314430448</v>
      </c>
      <c r="L177" s="40">
        <f t="shared" si="80"/>
        <v>24.16629885427016</v>
      </c>
      <c r="M177" s="12">
        <f t="shared" si="81"/>
        <v>-0.10817610064181704</v>
      </c>
      <c r="N177" s="12">
        <f t="shared" si="82"/>
        <v>1.006289355972278E-2</v>
      </c>
      <c r="O177" s="12">
        <f t="shared" si="83"/>
        <v>-0.10628930817614339</v>
      </c>
      <c r="P177" s="81">
        <f t="shared" si="84"/>
        <v>0.15198930097025257</v>
      </c>
      <c r="Q177" s="12">
        <f t="shared" si="85"/>
        <v>-6.8035283422526445E-4</v>
      </c>
      <c r="R177" s="12">
        <f t="shared" si="86"/>
        <v>6.328863874039484E-5</v>
      </c>
      <c r="S177" s="12">
        <f t="shared" si="87"/>
        <v>-6.6848621494429807E-4</v>
      </c>
      <c r="T177" s="12">
        <f t="shared" si="88"/>
        <v>9.5590755327202876E-4</v>
      </c>
    </row>
    <row r="178" spans="1:20" ht="15.9" customHeight="1">
      <c r="A178" s="34"/>
      <c r="B178" s="18">
        <v>45834</v>
      </c>
      <c r="C178" s="11">
        <v>401502.64179999998</v>
      </c>
      <c r="D178" s="9">
        <f t="shared" si="77"/>
        <v>-31.699999992270023</v>
      </c>
      <c r="E178" s="38">
        <v>6666044.6890000002</v>
      </c>
      <c r="F178" s="9">
        <f t="shared" si="75"/>
        <v>-3.399999812245369</v>
      </c>
      <c r="G178" s="11">
        <v>72.531000000000006</v>
      </c>
      <c r="H178" s="9">
        <f t="shared" si="94"/>
        <v>-4.6999999999997044</v>
      </c>
      <c r="I178" s="47">
        <f t="shared" si="95"/>
        <v>-173.87811497008133</v>
      </c>
      <c r="J178" s="40">
        <f t="shared" si="78"/>
        <v>263.87811497008136</v>
      </c>
      <c r="K178" s="47">
        <f t="shared" si="79"/>
        <v>31.881812969672666</v>
      </c>
      <c r="L178" s="40">
        <f t="shared" si="80"/>
        <v>32.226386676653426</v>
      </c>
      <c r="M178" s="12">
        <f t="shared" si="81"/>
        <v>-0.19937106913377373</v>
      </c>
      <c r="N178" s="12">
        <f t="shared" si="82"/>
        <v>-2.1383646617895401E-2</v>
      </c>
      <c r="O178" s="12">
        <f t="shared" si="83"/>
        <v>-2.9559748427671097E-2</v>
      </c>
      <c r="P178" s="81">
        <f t="shared" si="84"/>
        <v>0.20268167721165678</v>
      </c>
      <c r="Q178" s="12">
        <f t="shared" si="85"/>
        <v>-1.2539060951809668E-3</v>
      </c>
      <c r="R178" s="12">
        <f t="shared" si="86"/>
        <v>-1.344883435087761E-4</v>
      </c>
      <c r="S178" s="12">
        <f t="shared" si="87"/>
        <v>-1.8591036746962953E-4</v>
      </c>
      <c r="T178" s="12">
        <f t="shared" si="88"/>
        <v>1.2747275296330616E-3</v>
      </c>
    </row>
    <row r="179" spans="1:20" ht="15.9" customHeight="1">
      <c r="A179" s="34"/>
      <c r="B179" s="18">
        <v>45835</v>
      </c>
      <c r="C179" s="11">
        <v>401502.6213</v>
      </c>
      <c r="D179" s="9">
        <f t="shared" si="77"/>
        <v>-52.199999976437539</v>
      </c>
      <c r="E179" s="38">
        <v>6666044.6859999998</v>
      </c>
      <c r="F179" s="9">
        <f t="shared" si="75"/>
        <v>-6.4000003039836884</v>
      </c>
      <c r="G179" s="11">
        <v>72.539100000000005</v>
      </c>
      <c r="H179" s="9">
        <f t="shared" si="94"/>
        <v>3.3999999999991815</v>
      </c>
      <c r="I179" s="47">
        <f t="shared" si="95"/>
        <v>-173.01011462415769</v>
      </c>
      <c r="J179" s="40">
        <f t="shared" si="78"/>
        <v>263.01011462415772</v>
      </c>
      <c r="K179" s="47">
        <f t="shared" si="79"/>
        <v>52.590873746602369</v>
      </c>
      <c r="L179" s="40">
        <f t="shared" si="80"/>
        <v>52.700664146014937</v>
      </c>
      <c r="M179" s="12">
        <f t="shared" si="81"/>
        <v>-0.32624999985273462</v>
      </c>
      <c r="N179" s="12">
        <f t="shared" si="82"/>
        <v>-4.0000001899898052E-2</v>
      </c>
      <c r="O179" s="12">
        <f t="shared" si="83"/>
        <v>2.1249999999994884E-2</v>
      </c>
      <c r="P179" s="81">
        <f t="shared" si="84"/>
        <v>0.32937915091259334</v>
      </c>
      <c r="Q179" s="12">
        <f t="shared" si="85"/>
        <v>-2.0390624990795914E-3</v>
      </c>
      <c r="R179" s="12">
        <f t="shared" si="86"/>
        <v>-2.5000001187436283E-4</v>
      </c>
      <c r="S179" s="12">
        <f t="shared" si="87"/>
        <v>1.3281249999996803E-4</v>
      </c>
      <c r="T179" s="12">
        <f t="shared" si="88"/>
        <v>2.0586196932037082E-3</v>
      </c>
    </row>
    <row r="180" spans="1:20" ht="15.9" customHeight="1">
      <c r="A180" s="180"/>
      <c r="B180" s="18">
        <v>45835</v>
      </c>
      <c r="C180" s="11">
        <v>401502.64380000002</v>
      </c>
      <c r="D180" s="9">
        <f t="shared" si="77"/>
        <v>-29.699999955482781</v>
      </c>
      <c r="E180" s="38">
        <v>6666044.693</v>
      </c>
      <c r="F180" s="9">
        <f t="shared" si="75"/>
        <v>0.59999991208314896</v>
      </c>
      <c r="G180" s="11">
        <v>72.557100000000005</v>
      </c>
      <c r="H180" s="9">
        <f t="shared" si="94"/>
        <v>21.399999999999864</v>
      </c>
      <c r="I180" s="47">
        <f t="shared" si="95"/>
        <v>178.8426670996719</v>
      </c>
      <c r="J180" s="40">
        <f t="shared" si="78"/>
        <v>271.15733290032807</v>
      </c>
      <c r="K180" s="47">
        <f t="shared" si="79"/>
        <v>29.706059941536793</v>
      </c>
      <c r="L180" s="40">
        <f t="shared" si="80"/>
        <v>36.611610142824517</v>
      </c>
      <c r="M180" s="12">
        <f t="shared" si="81"/>
        <v>-0.18562499972176738</v>
      </c>
      <c r="N180" s="12">
        <f t="shared" si="82"/>
        <v>3.749999450519681E-3</v>
      </c>
      <c r="O180" s="12">
        <f t="shared" si="83"/>
        <v>0.13374999999999915</v>
      </c>
      <c r="P180" s="81">
        <f t="shared" si="84"/>
        <v>0.22882256339265322</v>
      </c>
      <c r="Q180" s="12">
        <f t="shared" si="85"/>
        <v>-1.1601562482610461E-3</v>
      </c>
      <c r="R180" s="12">
        <f t="shared" si="86"/>
        <v>2.3437496565748006E-5</v>
      </c>
      <c r="S180" s="12">
        <f t="shared" si="87"/>
        <v>8.3593749999999467E-4</v>
      </c>
      <c r="T180" s="12">
        <f t="shared" si="88"/>
        <v>1.4301410212040826E-3</v>
      </c>
    </row>
    <row r="181" spans="1:20" ht="15.9" customHeight="1">
      <c r="A181" s="180"/>
      <c r="B181" s="18">
        <v>45836</v>
      </c>
      <c r="C181" s="11">
        <v>401502.64020000002</v>
      </c>
      <c r="D181" s="9">
        <f t="shared" ref="D181:D224" si="96">IF(C181="","",(C181-$C$9)*1000)</f>
        <v>-33.299999951850623</v>
      </c>
      <c r="E181" s="38">
        <v>6666044.6900000004</v>
      </c>
      <c r="F181" s="9">
        <f t="shared" ref="F181:F224" si="97">IF(E181="","",(E181-$E$9)*1000)</f>
        <v>-2.3999996483325958</v>
      </c>
      <c r="G181" s="11">
        <v>72.531499999999994</v>
      </c>
      <c r="H181" s="9">
        <f t="shared" si="94"/>
        <v>-4.2000000000115278</v>
      </c>
      <c r="I181" s="47">
        <f t="shared" si="95"/>
        <v>-175.87770278422641</v>
      </c>
      <c r="J181" s="40">
        <f t="shared" si="78"/>
        <v>265.87770278422641</v>
      </c>
      <c r="K181" s="47">
        <f t="shared" si="79"/>
        <v>33.38637439293533</v>
      </c>
      <c r="L181" s="40">
        <f t="shared" si="80"/>
        <v>33.649517011472021</v>
      </c>
      <c r="M181" s="12">
        <f t="shared" si="81"/>
        <v>-0.2068322978375815</v>
      </c>
      <c r="N181" s="12">
        <f t="shared" si="82"/>
        <v>-1.4906830113867054E-2</v>
      </c>
      <c r="O181" s="12">
        <f t="shared" si="83"/>
        <v>-2.6086956521810731E-2</v>
      </c>
      <c r="P181" s="81">
        <f t="shared" si="84"/>
        <v>0.20900321125137902</v>
      </c>
      <c r="Q181" s="12">
        <f t="shared" si="85"/>
        <v>-1.2846726573762827E-3</v>
      </c>
      <c r="R181" s="12">
        <f t="shared" si="86"/>
        <v>-9.2589006918428901E-5</v>
      </c>
      <c r="S181" s="12">
        <f t="shared" si="87"/>
        <v>-1.6203078584975608E-4</v>
      </c>
      <c r="T181" s="12">
        <f t="shared" si="88"/>
        <v>1.2981565916234722E-3</v>
      </c>
    </row>
    <row r="182" spans="1:20" ht="15.9" customHeight="1">
      <c r="A182" s="15"/>
      <c r="B182" s="18">
        <v>45836</v>
      </c>
      <c r="C182" s="11">
        <v>401502.6433</v>
      </c>
      <c r="D182" s="9">
        <f t="shared" si="96"/>
        <v>-30.199999979231507</v>
      </c>
      <c r="E182" s="38">
        <v>6666044.6909999996</v>
      </c>
      <c r="F182" s="9">
        <f t="shared" si="97"/>
        <v>-1.4000004157423973</v>
      </c>
      <c r="G182" s="11">
        <v>72.548299999999998</v>
      </c>
      <c r="H182" s="9">
        <f t="shared" si="94"/>
        <v>12.599999999991951</v>
      </c>
      <c r="I182" s="47">
        <f t="shared" si="95"/>
        <v>-177.34580369771095</v>
      </c>
      <c r="J182" s="40">
        <f t="shared" si="78"/>
        <v>267.34580369771095</v>
      </c>
      <c r="K182" s="47">
        <f t="shared" si="79"/>
        <v>30.232432914167887</v>
      </c>
      <c r="L182" s="40">
        <f t="shared" si="80"/>
        <v>32.753015126999514</v>
      </c>
      <c r="M182" s="12">
        <f t="shared" si="81"/>
        <v>-0.18757763962255594</v>
      </c>
      <c r="N182" s="12">
        <f t="shared" si="82"/>
        <v>-8.6956547561639584E-3</v>
      </c>
      <c r="O182" s="12">
        <f t="shared" si="83"/>
        <v>7.8260869565167396E-2</v>
      </c>
      <c r="P182" s="81">
        <f t="shared" si="84"/>
        <v>0.20343487656521436</v>
      </c>
      <c r="Q182" s="12">
        <f t="shared" si="85"/>
        <v>-1.1650785069723972E-3</v>
      </c>
      <c r="R182" s="12">
        <f t="shared" si="86"/>
        <v>-5.4010277988596016E-5</v>
      </c>
      <c r="S182" s="12">
        <f t="shared" si="87"/>
        <v>4.860923575476236E-4</v>
      </c>
      <c r="T182" s="12">
        <f t="shared" si="88"/>
        <v>1.2635706618957414E-3</v>
      </c>
    </row>
    <row r="183" spans="1:20" ht="15.9" customHeight="1">
      <c r="A183" s="15"/>
      <c r="B183" s="18">
        <v>45838</v>
      </c>
      <c r="C183" s="11">
        <v>401502.63250000001</v>
      </c>
      <c r="D183" s="9">
        <f t="shared" si="96"/>
        <v>-40.999999968335032</v>
      </c>
      <c r="E183" s="38">
        <v>6666044.6880000001</v>
      </c>
      <c r="F183" s="9">
        <f t="shared" si="97"/>
        <v>-4.3999999761581421</v>
      </c>
      <c r="G183" s="11">
        <v>72.526899999999998</v>
      </c>
      <c r="H183" s="9">
        <f t="shared" si="94"/>
        <v>-8.8000000000079126</v>
      </c>
      <c r="I183" s="47">
        <f t="shared" si="95"/>
        <v>-173.87462808804418</v>
      </c>
      <c r="J183" s="40">
        <f t="shared" si="78"/>
        <v>263.87462808804418</v>
      </c>
      <c r="K183" s="47">
        <f t="shared" si="79"/>
        <v>41.235421632301332</v>
      </c>
      <c r="L183" s="40">
        <f t="shared" si="80"/>
        <v>42.163965624616047</v>
      </c>
      <c r="M183" s="12">
        <f t="shared" si="81"/>
        <v>-0.25153374213702473</v>
      </c>
      <c r="N183" s="12">
        <f t="shared" si="82"/>
        <v>-2.6993864884405781E-2</v>
      </c>
      <c r="O183" s="12">
        <f t="shared" si="83"/>
        <v>-5.3987730061398238E-2</v>
      </c>
      <c r="P183" s="81">
        <f t="shared" si="84"/>
        <v>0.25867463573384075</v>
      </c>
      <c r="Q183" s="12">
        <f t="shared" si="85"/>
        <v>-1.5431517922516855E-3</v>
      </c>
      <c r="R183" s="12">
        <f t="shared" si="86"/>
        <v>-1.6560653303316429E-4</v>
      </c>
      <c r="S183" s="12">
        <f t="shared" si="87"/>
        <v>-3.3121306786133891E-4</v>
      </c>
      <c r="T183" s="12">
        <f t="shared" si="88"/>
        <v>1.586960955422336E-3</v>
      </c>
    </row>
    <row r="184" spans="1:20" ht="15.9" customHeight="1">
      <c r="A184" s="34"/>
      <c r="B184" s="18">
        <v>45839</v>
      </c>
      <c r="C184" s="11">
        <v>401502.65389999998</v>
      </c>
      <c r="D184" s="9">
        <f t="shared" si="96"/>
        <v>-19.599999999627471</v>
      </c>
      <c r="E184" s="38">
        <v>6666044.699</v>
      </c>
      <c r="F184" s="9">
        <f t="shared" si="97"/>
        <v>6.5999999642372131</v>
      </c>
      <c r="G184" s="11">
        <v>72.531199999999998</v>
      </c>
      <c r="H184" s="9">
        <f t="shared" si="94"/>
        <v>-4.500000000007276</v>
      </c>
      <c r="I184" s="47">
        <f t="shared" si="95"/>
        <v>161.38983536574005</v>
      </c>
      <c r="J184" s="40">
        <f t="shared" si="78"/>
        <v>288.61016463425995</v>
      </c>
      <c r="K184" s="47">
        <f t="shared" si="79"/>
        <v>20.681392591248009</v>
      </c>
      <c r="L184" s="40">
        <f t="shared" si="80"/>
        <v>21.165301781769934</v>
      </c>
      <c r="M184" s="12">
        <f t="shared" si="81"/>
        <v>-0.1195121951196797</v>
      </c>
      <c r="N184" s="12">
        <f t="shared" si="82"/>
        <v>4.0243902220958618E-2</v>
      </c>
      <c r="O184" s="12">
        <f t="shared" si="83"/>
        <v>-2.7439024390288266E-2</v>
      </c>
      <c r="P184" s="81">
        <f t="shared" si="84"/>
        <v>0.12905671818152398</v>
      </c>
      <c r="Q184" s="12">
        <f t="shared" si="85"/>
        <v>-7.2873289707121771E-4</v>
      </c>
      <c r="R184" s="12">
        <f t="shared" si="86"/>
        <v>2.4538964768877207E-4</v>
      </c>
      <c r="S184" s="12">
        <f t="shared" si="87"/>
        <v>-1.6731112433102601E-4</v>
      </c>
      <c r="T184" s="12">
        <f t="shared" si="88"/>
        <v>7.8693120842392671E-4</v>
      </c>
    </row>
    <row r="185" spans="1:20" ht="15.9" customHeight="1">
      <c r="A185" s="34"/>
      <c r="B185" s="18">
        <v>45839</v>
      </c>
      <c r="C185" s="11">
        <v>401502.65350000001</v>
      </c>
      <c r="D185" s="9">
        <f t="shared" si="96"/>
        <v>-19.999999960418791</v>
      </c>
      <c r="E185" s="38">
        <v>6666044.6960000005</v>
      </c>
      <c r="F185" s="9">
        <f t="shared" si="97"/>
        <v>3.6000004038214684</v>
      </c>
      <c r="G185" s="11">
        <v>72.525400000000005</v>
      </c>
      <c r="H185" s="9">
        <f t="shared" si="94"/>
        <v>-10.300000000000864</v>
      </c>
      <c r="I185" s="47">
        <f t="shared" si="95"/>
        <v>169.79602513794109</v>
      </c>
      <c r="J185" s="40">
        <f t="shared" si="78"/>
        <v>280.20397486205889</v>
      </c>
      <c r="K185" s="47">
        <f t="shared" si="79"/>
        <v>20.321417305991883</v>
      </c>
      <c r="L185" s="40">
        <f t="shared" si="80"/>
        <v>22.782668880626872</v>
      </c>
      <c r="M185" s="12">
        <f t="shared" si="81"/>
        <v>-0.12195121927084629</v>
      </c>
      <c r="N185" s="12">
        <f t="shared" si="82"/>
        <v>2.1951221974521148E-2</v>
      </c>
      <c r="O185" s="12">
        <f t="shared" si="83"/>
        <v>-6.2804878048785762E-2</v>
      </c>
      <c r="P185" s="81">
        <f t="shared" si="84"/>
        <v>0.13891871268674921</v>
      </c>
      <c r="Q185" s="12">
        <f t="shared" si="85"/>
        <v>-7.4360499555394075E-4</v>
      </c>
      <c r="R185" s="12">
        <f t="shared" si="86"/>
        <v>1.3384891447878748E-4</v>
      </c>
      <c r="S185" s="12">
        <f t="shared" si="87"/>
        <v>-3.8295657346820586E-4</v>
      </c>
      <c r="T185" s="12">
        <f t="shared" si="88"/>
        <v>8.4706532126066589E-4</v>
      </c>
    </row>
    <row r="186" spans="1:20" ht="15.9" customHeight="1">
      <c r="A186" s="181"/>
      <c r="B186" s="18">
        <v>45840</v>
      </c>
      <c r="C186" s="11">
        <v>401502.62729999999</v>
      </c>
      <c r="D186" s="9">
        <f t="shared" si="96"/>
        <v>-46.199999982491136</v>
      </c>
      <c r="E186" s="38">
        <v>6666044.6919999998</v>
      </c>
      <c r="F186" s="9">
        <f t="shared" si="97"/>
        <v>-0.40000025182962418</v>
      </c>
      <c r="G186" s="11">
        <v>72.550299999999993</v>
      </c>
      <c r="H186" s="9">
        <f t="shared" si="94"/>
        <v>14.59999999998729</v>
      </c>
      <c r="I186" s="47">
        <f t="shared" si="95"/>
        <v>-179.50394472712904</v>
      </c>
      <c r="J186" s="40">
        <f t="shared" si="78"/>
        <v>269.50394472712901</v>
      </c>
      <c r="K186" s="47">
        <f t="shared" si="79"/>
        <v>46.201731553954168</v>
      </c>
      <c r="L186" s="40">
        <f t="shared" si="80"/>
        <v>48.453689215407259</v>
      </c>
      <c r="M186" s="12">
        <f t="shared" si="81"/>
        <v>-0.27999999989388569</v>
      </c>
      <c r="N186" s="12">
        <f t="shared" si="82"/>
        <v>-2.4242439504825707E-3</v>
      </c>
      <c r="O186" s="12">
        <f t="shared" si="83"/>
        <v>8.848484848477145E-2</v>
      </c>
      <c r="P186" s="81">
        <f t="shared" si="84"/>
        <v>0.29365872251761976</v>
      </c>
      <c r="Q186" s="12">
        <f t="shared" si="85"/>
        <v>-1.6969696963265799E-3</v>
      </c>
      <c r="R186" s="12">
        <f t="shared" si="86"/>
        <v>-1.4692387578682247E-5</v>
      </c>
      <c r="S186" s="12">
        <f t="shared" si="87"/>
        <v>5.362718089986149E-4</v>
      </c>
      <c r="T186" s="12">
        <f t="shared" si="88"/>
        <v>1.7797498334401198E-3</v>
      </c>
    </row>
    <row r="187" spans="1:20" ht="15.9" customHeight="1">
      <c r="A187" s="181"/>
      <c r="B187" s="18">
        <v>45840</v>
      </c>
      <c r="C187" s="11">
        <v>401502.66560000001</v>
      </c>
      <c r="D187" s="9">
        <f t="shared" si="96"/>
        <v>-7.8999999677762389</v>
      </c>
      <c r="E187" s="38">
        <v>6666044.6969999997</v>
      </c>
      <c r="F187" s="9">
        <f t="shared" si="97"/>
        <v>4.5999996364116669</v>
      </c>
      <c r="G187" s="11">
        <v>72.519400000000005</v>
      </c>
      <c r="H187" s="9">
        <f t="shared" si="94"/>
        <v>-16.300000000001091</v>
      </c>
      <c r="I187" s="47">
        <f t="shared" si="95"/>
        <v>149.78867948182699</v>
      </c>
      <c r="J187" s="40">
        <f t="shared" si="78"/>
        <v>300.21132051817301</v>
      </c>
      <c r="K187" s="47">
        <f t="shared" si="79"/>
        <v>9.1416626576270055</v>
      </c>
      <c r="L187" s="40">
        <f t="shared" si="80"/>
        <v>18.688499034055347</v>
      </c>
      <c r="M187" s="12">
        <f t="shared" si="81"/>
        <v>-4.7878787683492359E-2</v>
      </c>
      <c r="N187" s="12">
        <f t="shared" si="82"/>
        <v>2.7878785675222225E-2</v>
      </c>
      <c r="O187" s="12">
        <f t="shared" si="83"/>
        <v>-9.8787878787885405E-2</v>
      </c>
      <c r="P187" s="81">
        <f t="shared" si="84"/>
        <v>0.11326363050942635</v>
      </c>
      <c r="Q187" s="12">
        <f t="shared" si="85"/>
        <v>-2.9017447080904461E-4</v>
      </c>
      <c r="R187" s="12">
        <f t="shared" si="86"/>
        <v>1.6896233742558925E-4</v>
      </c>
      <c r="S187" s="12">
        <f t="shared" si="87"/>
        <v>-5.9871441689627518E-4</v>
      </c>
      <c r="T187" s="12">
        <f t="shared" si="88"/>
        <v>6.8644624551167485E-4</v>
      </c>
    </row>
    <row r="188" spans="1:20" ht="15.9" customHeight="1">
      <c r="A188" s="15"/>
      <c r="B188" s="18">
        <v>45841</v>
      </c>
      <c r="C188" s="11">
        <v>401502.65179999999</v>
      </c>
      <c r="D188" s="9">
        <f t="shared" si="96"/>
        <v>-21.699999982956797</v>
      </c>
      <c r="E188" s="38">
        <v>6666044.6950000003</v>
      </c>
      <c r="F188" s="9">
        <f t="shared" si="97"/>
        <v>2.6000002399086952</v>
      </c>
      <c r="G188" s="11">
        <v>72.527900000000002</v>
      </c>
      <c r="H188" s="9">
        <f t="shared" si="94"/>
        <v>-7.8000000000031378</v>
      </c>
      <c r="I188" s="47">
        <f t="shared" si="95"/>
        <v>173.16763769278754</v>
      </c>
      <c r="J188" s="40">
        <f t="shared" ref="J188:J251" si="98">MOD(DEGREES(ATAN2(F188, D188)) + 360, 360)</f>
        <v>276.83236230721246</v>
      </c>
      <c r="K188" s="47">
        <f t="shared" ref="K188:K251" si="99">SQRT(POWER(C188 - $C$9,2) + POWER(E188 - $E$9,2)) *1000</f>
        <v>21.855205341241941</v>
      </c>
      <c r="L188" s="40">
        <f t="shared" ref="L188:L251" si="100">SQRT((D188^2) + (F188^2) + (H188^2))</f>
        <v>23.205387316481044</v>
      </c>
      <c r="M188" s="12">
        <f t="shared" ref="M188:M251" si="101">(D188-$D$9)/(B188-$B$9)</f>
        <v>-0.13072289146359517</v>
      </c>
      <c r="N188" s="12">
        <f t="shared" ref="N188:N251" si="102">(F188-$F$9)/(B188-$B$9)</f>
        <v>1.5662652047642743E-2</v>
      </c>
      <c r="O188" s="12">
        <f t="shared" ref="O188:O251" si="103">(H188-$H$9)/(B188-$B$9)</f>
        <v>-4.6987951807247817E-2</v>
      </c>
      <c r="P188" s="81">
        <f t="shared" ref="P188:P251" si="104">(L188-$L$9)/(B188-$B$9)</f>
        <v>0.13979148985831955</v>
      </c>
      <c r="Q188" s="12">
        <f t="shared" ref="Q188:Q251" si="105">(M188-0)/(B188-$B$9)</f>
        <v>-7.8748729797346493E-4</v>
      </c>
      <c r="R188" s="12">
        <f t="shared" ref="R188:R251" si="106">(N188-0)/(B188-$B$9)</f>
        <v>9.4353325588209289E-5</v>
      </c>
      <c r="S188" s="12">
        <f t="shared" ref="S188:S251" si="107">(O188-0)/(B188-$B$9)</f>
        <v>-2.830599506460712E-4</v>
      </c>
      <c r="T188" s="12">
        <f t="shared" ref="T188:T251" si="108">(P188-0)/(B188-$B$9)</f>
        <v>8.4211740878505754E-4</v>
      </c>
    </row>
    <row r="189" spans="1:20" ht="15.9" customHeight="1">
      <c r="A189" s="15"/>
      <c r="B189" s="18">
        <v>45841</v>
      </c>
      <c r="C189" s="11">
        <v>401502.61190000002</v>
      </c>
      <c r="D189" s="9">
        <f t="shared" si="96"/>
        <v>-61.599999957252294</v>
      </c>
      <c r="E189" s="38">
        <v>6666044.6799999997</v>
      </c>
      <c r="F189" s="9">
        <f t="shared" si="97"/>
        <v>-12.400000356137753</v>
      </c>
      <c r="G189" s="11">
        <v>72.526300000000006</v>
      </c>
      <c r="H189" s="9">
        <f t="shared" si="94"/>
        <v>-9.3999999999994088</v>
      </c>
      <c r="I189" s="47">
        <f t="shared" si="95"/>
        <v>-168.61853692559504</v>
      </c>
      <c r="J189" s="40">
        <f t="shared" si="98"/>
        <v>258.61853692559504</v>
      </c>
      <c r="K189" s="47">
        <f t="shared" si="99"/>
        <v>62.835658694452306</v>
      </c>
      <c r="L189" s="40">
        <f t="shared" si="100"/>
        <v>63.53487234240491</v>
      </c>
      <c r="M189" s="12">
        <f t="shared" si="101"/>
        <v>-0.37108433709188127</v>
      </c>
      <c r="N189" s="12">
        <f t="shared" si="102"/>
        <v>-7.4698797326131036E-2</v>
      </c>
      <c r="O189" s="12">
        <f t="shared" si="103"/>
        <v>-5.6626506024092825E-2</v>
      </c>
      <c r="P189" s="81">
        <f t="shared" si="104"/>
        <v>0.38274019483376454</v>
      </c>
      <c r="Q189" s="12">
        <f t="shared" si="105"/>
        <v>-2.2354478138065137E-3</v>
      </c>
      <c r="R189" s="12">
        <f t="shared" si="106"/>
        <v>-4.49992754976693E-4</v>
      </c>
      <c r="S189" s="12">
        <f t="shared" si="107"/>
        <v>-3.4112353026561943E-4</v>
      </c>
      <c r="T189" s="12">
        <f t="shared" si="108"/>
        <v>2.3056638242997863E-3</v>
      </c>
    </row>
    <row r="190" spans="1:20" ht="15.9" customHeight="1">
      <c r="A190" s="15"/>
      <c r="B190" s="18">
        <v>45842</v>
      </c>
      <c r="C190" s="11">
        <v>401502.62560000003</v>
      </c>
      <c r="D190" s="9">
        <f t="shared" si="96"/>
        <v>-47.899999946821481</v>
      </c>
      <c r="E190" s="38">
        <v>6666044.6859999998</v>
      </c>
      <c r="F190" s="9">
        <f t="shared" si="97"/>
        <v>-6.4000003039836884</v>
      </c>
      <c r="G190" s="11">
        <v>72.521500000000003</v>
      </c>
      <c r="H190" s="9">
        <f t="shared" si="94"/>
        <v>-14.200000000002433</v>
      </c>
      <c r="I190" s="47">
        <f t="shared" si="95"/>
        <v>-172.38968669708828</v>
      </c>
      <c r="J190" s="40">
        <f t="shared" si="98"/>
        <v>262.38968669708828</v>
      </c>
      <c r="K190" s="47">
        <f t="shared" si="99"/>
        <v>48.325666046072136</v>
      </c>
      <c r="L190" s="40">
        <f t="shared" si="100"/>
        <v>50.368740293921967</v>
      </c>
      <c r="M190" s="12">
        <f t="shared" si="101"/>
        <v>-0.28682634698695497</v>
      </c>
      <c r="N190" s="12">
        <f t="shared" si="102"/>
        <v>-3.8323355113674781E-2</v>
      </c>
      <c r="O190" s="12">
        <f t="shared" si="103"/>
        <v>-8.5029940119775049E-2</v>
      </c>
      <c r="P190" s="81">
        <f t="shared" si="104"/>
        <v>0.30160922331689799</v>
      </c>
      <c r="Q190" s="12">
        <f t="shared" si="105"/>
        <v>-1.7175230358500299E-3</v>
      </c>
      <c r="R190" s="12">
        <f t="shared" si="106"/>
        <v>-2.2948116834535797E-4</v>
      </c>
      <c r="S190" s="12">
        <f t="shared" si="107"/>
        <v>-5.0916131808248532E-4</v>
      </c>
      <c r="T190" s="12">
        <f t="shared" si="108"/>
        <v>1.8060432533945987E-3</v>
      </c>
    </row>
    <row r="191" spans="1:20" ht="15.9" customHeight="1">
      <c r="B191" s="18">
        <v>45842</v>
      </c>
      <c r="C191" s="11">
        <v>401502.59129999997</v>
      </c>
      <c r="D191" s="9">
        <f t="shared" si="96"/>
        <v>-82.200000004377216</v>
      </c>
      <c r="E191" s="38">
        <v>6666044.6730000004</v>
      </c>
      <c r="F191" s="9">
        <f t="shared" si="97"/>
        <v>-19.399999640882015</v>
      </c>
      <c r="G191" s="11">
        <v>72.5214</v>
      </c>
      <c r="H191" s="9">
        <f t="shared" ref="H191:H199" si="109">IF(G191="","",(G191-$G$9)*1000)</f>
        <v>-14.300000000005753</v>
      </c>
      <c r="I191" s="47">
        <f t="shared" ref="I191:I199" si="110">IF(MOD(DEGREES(ATAN2(D191, F191)), 360) &gt; 180, MOD(DEGREES(ATAN2(D191, F191)), 360) - 360, MOD(DEGREES(ATAN2(D191, F191)), 360))</f>
        <v>-166.72063573227484</v>
      </c>
      <c r="J191" s="40">
        <f t="shared" si="98"/>
        <v>256.72063573227484</v>
      </c>
      <c r="K191" s="47">
        <f t="shared" si="99"/>
        <v>84.458273643177421</v>
      </c>
      <c r="L191" s="40">
        <f t="shared" si="100"/>
        <v>85.660317456719724</v>
      </c>
      <c r="M191" s="12">
        <f t="shared" si="101"/>
        <v>-0.49221556888848633</v>
      </c>
      <c r="N191" s="12">
        <f t="shared" si="102"/>
        <v>-0.11616766252025158</v>
      </c>
      <c r="O191" s="12">
        <f t="shared" si="103"/>
        <v>-8.5628742515004505E-2</v>
      </c>
      <c r="P191" s="81">
        <f t="shared" si="104"/>
        <v>0.51293603267496846</v>
      </c>
      <c r="Q191" s="12">
        <f t="shared" si="105"/>
        <v>-2.9473986160987206E-3</v>
      </c>
      <c r="R191" s="12">
        <f t="shared" si="106"/>
        <v>-6.9561474563024895E-4</v>
      </c>
      <c r="S191" s="12">
        <f t="shared" si="107"/>
        <v>-5.1274696116769168E-4</v>
      </c>
      <c r="T191" s="12">
        <f t="shared" si="108"/>
        <v>3.0714732495507094E-3</v>
      </c>
    </row>
    <row r="192" spans="1:20" ht="15.9" customHeight="1">
      <c r="B192" s="18">
        <v>45843</v>
      </c>
      <c r="C192" s="11">
        <v>401502.63939999999</v>
      </c>
      <c r="D192" s="9">
        <f t="shared" si="96"/>
        <v>-34.099999989848584</v>
      </c>
      <c r="E192" s="38">
        <v>6666044.6890000002</v>
      </c>
      <c r="F192" s="9">
        <f t="shared" si="97"/>
        <v>-3.399999812245369</v>
      </c>
      <c r="G192" s="11">
        <v>72.5398</v>
      </c>
      <c r="H192" s="9">
        <f t="shared" si="109"/>
        <v>4.0999999999939973</v>
      </c>
      <c r="I192" s="47">
        <f t="shared" si="110"/>
        <v>-174.30604357791537</v>
      </c>
      <c r="J192" s="40">
        <f t="shared" si="98"/>
        <v>264.30604357791537</v>
      </c>
      <c r="K192" s="47">
        <f t="shared" si="99"/>
        <v>34.269082246697856</v>
      </c>
      <c r="L192" s="40">
        <f t="shared" si="100"/>
        <v>34.513475600566409</v>
      </c>
      <c r="M192" s="12">
        <f t="shared" si="101"/>
        <v>-0.20297619041576537</v>
      </c>
      <c r="N192" s="12">
        <f t="shared" si="102"/>
        <v>-2.023809412050815E-2</v>
      </c>
      <c r="O192" s="12">
        <f t="shared" si="103"/>
        <v>2.4404761904726173E-2</v>
      </c>
      <c r="P192" s="81">
        <f t="shared" si="104"/>
        <v>0.20543735476527625</v>
      </c>
      <c r="Q192" s="12">
        <f t="shared" si="105"/>
        <v>-1.208191609617651E-3</v>
      </c>
      <c r="R192" s="12">
        <f t="shared" si="106"/>
        <v>-1.2046484595540565E-4</v>
      </c>
      <c r="S192" s="12">
        <f t="shared" si="107"/>
        <v>1.4526643990908435E-4</v>
      </c>
      <c r="T192" s="12">
        <f t="shared" si="108"/>
        <v>1.2228413974123586E-3</v>
      </c>
    </row>
    <row r="193" spans="1:20" ht="15.9" customHeight="1">
      <c r="B193" s="18">
        <v>45843</v>
      </c>
      <c r="C193" s="11">
        <v>401502.64380000002</v>
      </c>
      <c r="D193" s="9">
        <f t="shared" si="96"/>
        <v>-29.699999955482781</v>
      </c>
      <c r="E193" s="38">
        <v>6666044.6880000001</v>
      </c>
      <c r="F193" s="9">
        <f t="shared" si="97"/>
        <v>-4.3999999761581421</v>
      </c>
      <c r="G193" s="11">
        <v>72.538600000000002</v>
      </c>
      <c r="H193" s="9">
        <f t="shared" si="109"/>
        <v>2.899999999996794</v>
      </c>
      <c r="I193" s="47">
        <f t="shared" si="110"/>
        <v>-171.5730310110763</v>
      </c>
      <c r="J193" s="40">
        <f t="shared" si="98"/>
        <v>261.5730310110763</v>
      </c>
      <c r="K193" s="47">
        <f t="shared" si="99"/>
        <v>30.024156893173018</v>
      </c>
      <c r="L193" s="40">
        <f t="shared" si="100"/>
        <v>30.163885644025541</v>
      </c>
      <c r="M193" s="12">
        <f t="shared" si="101"/>
        <v>-0.17678571402073084</v>
      </c>
      <c r="N193" s="12">
        <f t="shared" si="102"/>
        <v>-2.6190476048560368E-2</v>
      </c>
      <c r="O193" s="12">
        <f t="shared" si="103"/>
        <v>1.7261904761885678E-2</v>
      </c>
      <c r="P193" s="81">
        <f t="shared" si="104"/>
        <v>0.17954693835729488</v>
      </c>
      <c r="Q193" s="12">
        <f t="shared" si="105"/>
        <v>-1.0522959167900646E-3</v>
      </c>
      <c r="R193" s="12">
        <f t="shared" si="106"/>
        <v>-1.5589569076524028E-4</v>
      </c>
      <c r="S193" s="12">
        <f t="shared" si="107"/>
        <v>1.0274943310646237E-4</v>
      </c>
      <c r="T193" s="12">
        <f t="shared" si="108"/>
        <v>1.0687317759362791E-3</v>
      </c>
    </row>
    <row r="194" spans="1:20" ht="15.9" customHeight="1">
      <c r="B194" s="18">
        <v>45845</v>
      </c>
      <c r="C194" s="11">
        <v>401502.62680000003</v>
      </c>
      <c r="D194" s="9">
        <f t="shared" si="96"/>
        <v>-46.6999999480322</v>
      </c>
      <c r="E194" s="38">
        <v>6666044.6859999998</v>
      </c>
      <c r="F194" s="9">
        <f t="shared" si="97"/>
        <v>-6.4000003039836884</v>
      </c>
      <c r="G194" s="11">
        <v>72.530799999999999</v>
      </c>
      <c r="H194" s="9">
        <f t="shared" si="109"/>
        <v>-4.9000000000063437</v>
      </c>
      <c r="I194" s="47">
        <f t="shared" si="110"/>
        <v>-172.19651233835509</v>
      </c>
      <c r="J194" s="40">
        <f t="shared" si="98"/>
        <v>262.19651233835509</v>
      </c>
      <c r="K194" s="47">
        <f t="shared" si="99"/>
        <v>47.136503890691756</v>
      </c>
      <c r="L194" s="40">
        <f t="shared" si="100"/>
        <v>47.390505368029793</v>
      </c>
      <c r="M194" s="12">
        <f t="shared" si="101"/>
        <v>-0.27470588204724822</v>
      </c>
      <c r="N194" s="12">
        <f t="shared" si="102"/>
        <v>-3.7647060611668753E-2</v>
      </c>
      <c r="O194" s="12">
        <f t="shared" si="103"/>
        <v>-2.8823529411802024E-2</v>
      </c>
      <c r="P194" s="81">
        <f t="shared" si="104"/>
        <v>0.27876767863546936</v>
      </c>
      <c r="Q194" s="12">
        <f t="shared" si="105"/>
        <v>-1.6159169532191072E-3</v>
      </c>
      <c r="R194" s="12">
        <f t="shared" si="106"/>
        <v>-2.2145329771569854E-4</v>
      </c>
      <c r="S194" s="12">
        <f t="shared" si="107"/>
        <v>-1.6955017301060015E-4</v>
      </c>
      <c r="T194" s="12">
        <f t="shared" si="108"/>
        <v>1.6398098743262903E-3</v>
      </c>
    </row>
    <row r="195" spans="1:20" ht="15.9" customHeight="1">
      <c r="B195" s="18">
        <v>45845</v>
      </c>
      <c r="C195" s="11">
        <v>401502.64640000003</v>
      </c>
      <c r="D195" s="9">
        <f t="shared" si="96"/>
        <v>-27.099999948404729</v>
      </c>
      <c r="E195" s="38">
        <v>6666044.6890000002</v>
      </c>
      <c r="F195" s="9">
        <f t="shared" si="97"/>
        <v>-3.399999812245369</v>
      </c>
      <c r="G195" s="11">
        <v>72.531000000000006</v>
      </c>
      <c r="H195" s="9">
        <f t="shared" si="109"/>
        <v>-4.6999999999997044</v>
      </c>
      <c r="I195" s="47">
        <f t="shared" si="110"/>
        <v>-172.84896414851474</v>
      </c>
      <c r="J195" s="40">
        <f t="shared" si="98"/>
        <v>262.84896414851477</v>
      </c>
      <c r="K195" s="47">
        <f t="shared" si="99"/>
        <v>27.312451298387789</v>
      </c>
      <c r="L195" s="40">
        <f t="shared" si="100"/>
        <v>27.71389535822783</v>
      </c>
      <c r="M195" s="12">
        <f t="shared" si="101"/>
        <v>-0.15941176440238075</v>
      </c>
      <c r="N195" s="12">
        <f t="shared" si="102"/>
        <v>-1.9999998895560995E-2</v>
      </c>
      <c r="O195" s="12">
        <f t="shared" si="103"/>
        <v>-2.7647058823527672E-2</v>
      </c>
      <c r="P195" s="81">
        <f t="shared" si="104"/>
        <v>0.16302291387192841</v>
      </c>
      <c r="Q195" s="12">
        <f t="shared" si="105"/>
        <v>-9.3771626119047496E-4</v>
      </c>
      <c r="R195" s="12">
        <f t="shared" si="106"/>
        <v>-1.1764705232682939E-4</v>
      </c>
      <c r="S195" s="12">
        <f t="shared" si="107"/>
        <v>-1.6262975778545691E-4</v>
      </c>
      <c r="T195" s="12">
        <f t="shared" si="108"/>
        <v>9.5895831689369649E-4</v>
      </c>
    </row>
    <row r="196" spans="1:20" ht="15.9" customHeight="1">
      <c r="B196" s="18">
        <v>45846</v>
      </c>
      <c r="C196" s="11">
        <v>401502.6373</v>
      </c>
      <c r="D196" s="9">
        <f t="shared" si="96"/>
        <v>-36.19999997317791</v>
      </c>
      <c r="E196" s="38">
        <v>6666044.6869999999</v>
      </c>
      <c r="F196" s="9">
        <f t="shared" si="97"/>
        <v>-5.4000001400709152</v>
      </c>
      <c r="G196" s="11">
        <v>72.526300000000006</v>
      </c>
      <c r="H196" s="9">
        <f t="shared" si="109"/>
        <v>-9.3999999999994088</v>
      </c>
      <c r="I196" s="47">
        <f t="shared" si="110"/>
        <v>-171.51567764196241</v>
      </c>
      <c r="J196" s="40">
        <f t="shared" si="98"/>
        <v>261.51567764196244</v>
      </c>
      <c r="K196" s="47">
        <f t="shared" si="99"/>
        <v>36.600546438145514</v>
      </c>
      <c r="L196" s="40">
        <f t="shared" si="100"/>
        <v>37.788357989873489</v>
      </c>
      <c r="M196" s="12">
        <f t="shared" si="101"/>
        <v>-0.21169590627589421</v>
      </c>
      <c r="N196" s="12">
        <f t="shared" si="102"/>
        <v>-3.1578948187549215E-2</v>
      </c>
      <c r="O196" s="12">
        <f t="shared" si="103"/>
        <v>-5.4970760233914673E-2</v>
      </c>
      <c r="P196" s="81">
        <f t="shared" si="104"/>
        <v>0.22098454964838299</v>
      </c>
      <c r="Q196" s="12">
        <f t="shared" si="105"/>
        <v>-1.2379877559993814E-3</v>
      </c>
      <c r="R196" s="12">
        <f t="shared" si="106"/>
        <v>-1.8467221162309482E-4</v>
      </c>
      <c r="S196" s="12">
        <f t="shared" si="107"/>
        <v>-3.2146643411646008E-4</v>
      </c>
      <c r="T196" s="12">
        <f t="shared" si="108"/>
        <v>1.2923073078852806E-3</v>
      </c>
    </row>
    <row r="197" spans="1:20" ht="15.9" customHeight="1">
      <c r="B197" s="18">
        <v>45846</v>
      </c>
      <c r="C197" s="11">
        <v>401502.61609999998</v>
      </c>
      <c r="D197" s="9">
        <f t="shared" si="96"/>
        <v>-57.399999990593642</v>
      </c>
      <c r="E197" s="38">
        <v>6666044.6799999997</v>
      </c>
      <c r="F197" s="9">
        <f t="shared" si="97"/>
        <v>-12.400000356137753</v>
      </c>
      <c r="G197" s="11">
        <v>72.525700000000001</v>
      </c>
      <c r="H197" s="9">
        <f t="shared" si="109"/>
        <v>-10.000000000005116</v>
      </c>
      <c r="I197" s="47">
        <f t="shared" si="110"/>
        <v>-167.80984056287048</v>
      </c>
      <c r="J197" s="40">
        <f t="shared" si="98"/>
        <v>257.80984056287048</v>
      </c>
      <c r="K197" s="47">
        <f t="shared" si="99"/>
        <v>58.724100740261377</v>
      </c>
      <c r="L197" s="40">
        <f t="shared" si="100"/>
        <v>59.569455325296275</v>
      </c>
      <c r="M197" s="12">
        <f t="shared" si="101"/>
        <v>-0.33567251456487512</v>
      </c>
      <c r="N197" s="12">
        <f t="shared" si="102"/>
        <v>-7.2514621965717854E-2</v>
      </c>
      <c r="O197" s="12">
        <f t="shared" si="103"/>
        <v>-5.8479532163772607E-2</v>
      </c>
      <c r="P197" s="81">
        <f t="shared" si="104"/>
        <v>0.3483593878672297</v>
      </c>
      <c r="Q197" s="12">
        <f t="shared" si="105"/>
        <v>-1.9629971611981002E-3</v>
      </c>
      <c r="R197" s="12">
        <f t="shared" si="106"/>
        <v>-4.2406211675858393E-4</v>
      </c>
      <c r="S197" s="12">
        <f t="shared" si="107"/>
        <v>-3.4198556820919654E-4</v>
      </c>
      <c r="T197" s="12">
        <f t="shared" si="108"/>
        <v>2.0371894027323375E-3</v>
      </c>
    </row>
    <row r="198" spans="1:20" ht="15.9" customHeight="1">
      <c r="B198" s="18">
        <v>45847</v>
      </c>
      <c r="C198" s="11">
        <v>401502.62829999998</v>
      </c>
      <c r="D198" s="9">
        <f t="shared" si="96"/>
        <v>-45.199999993201345</v>
      </c>
      <c r="E198" s="38">
        <v>6666044.6849999996</v>
      </c>
      <c r="F198" s="9">
        <f t="shared" si="97"/>
        <v>-7.4000004678964615</v>
      </c>
      <c r="G198" s="11">
        <v>72.502099999999999</v>
      </c>
      <c r="H198" s="9">
        <f t="shared" si="109"/>
        <v>-33.600000000006958</v>
      </c>
      <c r="I198" s="47">
        <f t="shared" si="110"/>
        <v>-170.70220161221658</v>
      </c>
      <c r="J198" s="40">
        <f t="shared" si="98"/>
        <v>260.70220161221664</v>
      </c>
      <c r="K198" s="47">
        <f t="shared" si="99"/>
        <v>45.801746760470493</v>
      </c>
      <c r="L198" s="40">
        <f t="shared" si="100"/>
        <v>56.804577335904341</v>
      </c>
      <c r="M198" s="12">
        <f t="shared" si="101"/>
        <v>-0.26279069763489155</v>
      </c>
      <c r="N198" s="12">
        <f t="shared" si="102"/>
        <v>-4.3023258534281753E-2</v>
      </c>
      <c r="O198" s="12">
        <f t="shared" si="103"/>
        <v>-0.19534883720934279</v>
      </c>
      <c r="P198" s="81">
        <f t="shared" si="104"/>
        <v>0.33025917055758336</v>
      </c>
      <c r="Q198" s="12">
        <f t="shared" si="105"/>
        <v>-1.5278528932261136E-3</v>
      </c>
      <c r="R198" s="12">
        <f t="shared" si="106"/>
        <v>-2.5013522403652183E-4</v>
      </c>
      <c r="S198" s="12">
        <f t="shared" si="107"/>
        <v>-1.1357490535426906E-3</v>
      </c>
      <c r="T198" s="12">
        <f t="shared" si="108"/>
        <v>1.9201114567301359E-3</v>
      </c>
    </row>
    <row r="199" spans="1:20" ht="15.9" customHeight="1">
      <c r="B199" s="18">
        <v>45847</v>
      </c>
      <c r="C199" s="11">
        <v>401502.66249999998</v>
      </c>
      <c r="D199" s="9">
        <f t="shared" si="96"/>
        <v>-10.999999998603016</v>
      </c>
      <c r="E199" s="38">
        <v>6666044.6960000005</v>
      </c>
      <c r="F199" s="9">
        <f t="shared" si="97"/>
        <v>3.6000004038214684</v>
      </c>
      <c r="G199" s="11">
        <v>72.518900000000002</v>
      </c>
      <c r="H199" s="9">
        <f t="shared" si="109"/>
        <v>-16.800000000003479</v>
      </c>
      <c r="I199" s="47">
        <f t="shared" si="110"/>
        <v>161.87813785005275</v>
      </c>
      <c r="J199" s="40">
        <f t="shared" si="98"/>
        <v>288.12186214994728</v>
      </c>
      <c r="K199" s="47">
        <f t="shared" si="99"/>
        <v>11.574109161260795</v>
      </c>
      <c r="L199" s="40">
        <f t="shared" si="100"/>
        <v>20.400980439108753</v>
      </c>
      <c r="M199" s="12">
        <f t="shared" si="101"/>
        <v>-6.3953488363971023E-2</v>
      </c>
      <c r="N199" s="12">
        <f t="shared" si="102"/>
        <v>2.0930234905938771E-2</v>
      </c>
      <c r="O199" s="12">
        <f t="shared" si="103"/>
        <v>-9.7674418604671395E-2</v>
      </c>
      <c r="P199" s="81">
        <f t="shared" si="104"/>
        <v>0.11861035139016717</v>
      </c>
      <c r="Q199" s="12">
        <f t="shared" si="105"/>
        <v>-3.7182260676727337E-4</v>
      </c>
      <c r="R199" s="12">
        <f t="shared" si="106"/>
        <v>1.2168741224383006E-4</v>
      </c>
      <c r="S199" s="12">
        <f t="shared" si="107"/>
        <v>-5.678745267713453E-4</v>
      </c>
      <c r="T199" s="12">
        <f t="shared" si="108"/>
        <v>6.8959506622190208E-4</v>
      </c>
    </row>
    <row r="200" spans="1:20" ht="15.9" customHeight="1">
      <c r="B200" s="18">
        <v>45848</v>
      </c>
      <c r="C200" s="11">
        <v>401502.63309999998</v>
      </c>
      <c r="D200" s="9">
        <f t="shared" si="96"/>
        <v>-40.399999998044223</v>
      </c>
      <c r="E200" s="38">
        <v>6666044.6869999999</v>
      </c>
      <c r="F200" s="9">
        <f t="shared" si="97"/>
        <v>-5.4000001400709152</v>
      </c>
      <c r="G200" s="11">
        <v>72.525499999999994</v>
      </c>
      <c r="H200" s="9">
        <f t="shared" ref="H200:H214" si="111">IF(G200="","",(G200-$G$9)*1000)</f>
        <v>-10.200000000011755</v>
      </c>
      <c r="I200" s="47">
        <f t="shared" ref="I200:I214" si="112">IF(MOD(DEGREES(ATAN2(D200, F200)), 360) &gt; 180, MOD(DEGREES(ATAN2(D200, F200)), 360) - 360, MOD(DEGREES(ATAN2(D200, F200)), 360))</f>
        <v>-172.38677803850561</v>
      </c>
      <c r="J200" s="40">
        <f t="shared" si="98"/>
        <v>262.38677803850561</v>
      </c>
      <c r="K200" s="47">
        <f t="shared" si="99"/>
        <v>40.75929343542083</v>
      </c>
      <c r="L200" s="40">
        <f t="shared" si="100"/>
        <v>42.016187372904014</v>
      </c>
      <c r="M200" s="12">
        <f t="shared" si="101"/>
        <v>-0.23352601154938857</v>
      </c>
      <c r="N200" s="12">
        <f t="shared" si="102"/>
        <v>-3.1213873642028413E-2</v>
      </c>
      <c r="O200" s="12">
        <f t="shared" si="103"/>
        <v>-5.8959537572322286E-2</v>
      </c>
      <c r="P200" s="81">
        <f t="shared" si="104"/>
        <v>0.24286813510349142</v>
      </c>
      <c r="Q200" s="12">
        <f t="shared" si="105"/>
        <v>-1.349861338435772E-3</v>
      </c>
      <c r="R200" s="12">
        <f t="shared" si="106"/>
        <v>-1.8042701527184053E-4</v>
      </c>
      <c r="S200" s="12">
        <f t="shared" si="107"/>
        <v>-3.4080657556255658E-4</v>
      </c>
      <c r="T200" s="12">
        <f t="shared" si="108"/>
        <v>1.4038620526213377E-3</v>
      </c>
    </row>
    <row r="201" spans="1:20" ht="15.9" customHeight="1">
      <c r="B201" s="18">
        <v>45848</v>
      </c>
      <c r="C201" s="11">
        <v>401502.64350000001</v>
      </c>
      <c r="D201" s="9">
        <f t="shared" si="96"/>
        <v>-29.999999969732016</v>
      </c>
      <c r="E201" s="38">
        <v>6666044.6869999999</v>
      </c>
      <c r="F201" s="9">
        <f t="shared" si="97"/>
        <v>-5.4000001400709152</v>
      </c>
      <c r="G201" s="11">
        <v>72.524699999999996</v>
      </c>
      <c r="H201" s="9">
        <f t="shared" si="111"/>
        <v>-11.000000000009891</v>
      </c>
      <c r="I201" s="47">
        <f t="shared" si="112"/>
        <v>-169.79602600906924</v>
      </c>
      <c r="J201" s="40">
        <f t="shared" si="98"/>
        <v>259.79602600906924</v>
      </c>
      <c r="K201" s="47">
        <f t="shared" si="99"/>
        <v>30.48212590513803</v>
      </c>
      <c r="L201" s="40">
        <f t="shared" si="100"/>
        <v>32.406172246917784</v>
      </c>
      <c r="M201" s="12">
        <f t="shared" si="101"/>
        <v>-0.17341040444931802</v>
      </c>
      <c r="N201" s="12">
        <f t="shared" si="102"/>
        <v>-3.1213873642028413E-2</v>
      </c>
      <c r="O201" s="12">
        <f t="shared" si="103"/>
        <v>-6.3583815028958907E-2</v>
      </c>
      <c r="P201" s="81">
        <f t="shared" si="104"/>
        <v>0.1873189147220681</v>
      </c>
      <c r="Q201" s="12">
        <f t="shared" si="105"/>
        <v>-1.0023722800538615E-3</v>
      </c>
      <c r="R201" s="12">
        <f t="shared" si="106"/>
        <v>-1.8042701527184053E-4</v>
      </c>
      <c r="S201" s="12">
        <f t="shared" si="107"/>
        <v>-3.6753650305756594E-4</v>
      </c>
      <c r="T201" s="12">
        <f t="shared" si="108"/>
        <v>1.0827682931911452E-3</v>
      </c>
    </row>
    <row r="202" spans="1:20" ht="15.9" customHeight="1">
      <c r="B202" s="18">
        <v>45849</v>
      </c>
      <c r="C202" s="11">
        <v>401502.61780000001</v>
      </c>
      <c r="D202" s="9">
        <f t="shared" si="96"/>
        <v>-55.699999968055636</v>
      </c>
      <c r="E202" s="38">
        <v>6666044.6825999999</v>
      </c>
      <c r="F202" s="9">
        <f t="shared" si="97"/>
        <v>-9.8000001162290573</v>
      </c>
      <c r="G202" s="11">
        <v>72.518100000000004</v>
      </c>
      <c r="H202" s="9">
        <f t="shared" si="111"/>
        <v>-17.600000000001614</v>
      </c>
      <c r="I202" s="47">
        <f t="shared" si="112"/>
        <v>-170.02136340101325</v>
      </c>
      <c r="J202" s="40">
        <f t="shared" si="98"/>
        <v>260.02136340101328</v>
      </c>
      <c r="K202" s="47">
        <f t="shared" si="99"/>
        <v>56.55554790398098</v>
      </c>
      <c r="L202" s="40">
        <f t="shared" si="100"/>
        <v>59.230819669489165</v>
      </c>
      <c r="M202" s="12">
        <f t="shared" si="101"/>
        <v>-0.32011494234514731</v>
      </c>
      <c r="N202" s="12">
        <f t="shared" si="102"/>
        <v>-5.6321839748442855E-2</v>
      </c>
      <c r="O202" s="12">
        <f t="shared" si="103"/>
        <v>-0.1011494252873656</v>
      </c>
      <c r="P202" s="81">
        <f t="shared" si="104"/>
        <v>0.34040700959476533</v>
      </c>
      <c r="Q202" s="12">
        <f t="shared" si="105"/>
        <v>-1.8397410479606168E-3</v>
      </c>
      <c r="R202" s="12">
        <f t="shared" si="106"/>
        <v>-3.236887341864532E-4</v>
      </c>
      <c r="S202" s="12">
        <f t="shared" si="107"/>
        <v>-5.8131853613428513E-4</v>
      </c>
      <c r="T202" s="12">
        <f t="shared" si="108"/>
        <v>1.9563621241078465E-3</v>
      </c>
    </row>
    <row r="203" spans="1:20" ht="15.9" customHeight="1">
      <c r="B203" s="18">
        <v>45849</v>
      </c>
      <c r="C203" s="11">
        <v>401502.62920000002</v>
      </c>
      <c r="D203" s="9">
        <f t="shared" si="96"/>
        <v>-44.299999950453639</v>
      </c>
      <c r="E203" s="38">
        <v>6666044.6840000004</v>
      </c>
      <c r="F203" s="9">
        <f t="shared" si="97"/>
        <v>-8.39999970048666</v>
      </c>
      <c r="G203" s="11">
        <v>72.531700000000001</v>
      </c>
      <c r="H203" s="9">
        <f t="shared" si="111"/>
        <v>-4.0000000000048885</v>
      </c>
      <c r="I203" s="47">
        <f t="shared" si="112"/>
        <v>-169.26325578137889</v>
      </c>
      <c r="J203" s="40">
        <f t="shared" si="98"/>
        <v>259.26325578137892</v>
      </c>
      <c r="K203" s="47">
        <f t="shared" si="99"/>
        <v>45.089355623898292</v>
      </c>
      <c r="L203" s="40">
        <f t="shared" si="100"/>
        <v>45.266433375939918</v>
      </c>
      <c r="M203" s="12">
        <f t="shared" si="101"/>
        <v>-0.25459770086467609</v>
      </c>
      <c r="N203" s="12">
        <f t="shared" si="102"/>
        <v>-4.8275860347624482E-2</v>
      </c>
      <c r="O203" s="12">
        <f t="shared" si="103"/>
        <v>-2.2988505747154532E-2</v>
      </c>
      <c r="P203" s="81">
        <f t="shared" si="104"/>
        <v>0.2601519159536777</v>
      </c>
      <c r="Q203" s="12">
        <f t="shared" si="105"/>
        <v>-1.463205177383196E-3</v>
      </c>
      <c r="R203" s="12">
        <f t="shared" si="106"/>
        <v>-2.7744747326220964E-4</v>
      </c>
      <c r="S203" s="12">
        <f t="shared" si="107"/>
        <v>-1.3211784912157777E-4</v>
      </c>
      <c r="T203" s="12">
        <f t="shared" si="108"/>
        <v>1.4951259537567684E-3</v>
      </c>
    </row>
    <row r="204" spans="1:20" ht="15.9" customHeight="1">
      <c r="B204" s="18">
        <v>45850</v>
      </c>
      <c r="C204" s="11">
        <v>401502.66519999999</v>
      </c>
      <c r="D204" s="9">
        <f t="shared" si="96"/>
        <v>-8.2999999867752194</v>
      </c>
      <c r="E204" s="38">
        <v>6666044.6979999999</v>
      </c>
      <c r="F204" s="9">
        <f t="shared" si="97"/>
        <v>5.59999980032444</v>
      </c>
      <c r="G204" s="11">
        <v>72.534400000000005</v>
      </c>
      <c r="H204" s="9">
        <f t="shared" si="111"/>
        <v>-1.300000000000523</v>
      </c>
      <c r="I204" s="47">
        <f t="shared" si="112"/>
        <v>145.99250848514006</v>
      </c>
      <c r="J204" s="40">
        <f t="shared" si="98"/>
        <v>304.00749151485996</v>
      </c>
      <c r="K204" s="47">
        <f t="shared" si="99"/>
        <v>10.012492074608719</v>
      </c>
      <c r="L204" s="40">
        <f t="shared" si="100"/>
        <v>10.096533937154065</v>
      </c>
      <c r="M204" s="12">
        <f t="shared" si="101"/>
        <v>-4.7428571353001256E-2</v>
      </c>
      <c r="N204" s="12">
        <f t="shared" si="102"/>
        <v>3.1999998858996799E-2</v>
      </c>
      <c r="O204" s="12">
        <f t="shared" si="103"/>
        <v>-7.4285714285744165E-3</v>
      </c>
      <c r="P204" s="81">
        <f t="shared" si="104"/>
        <v>5.7694479640880376E-2</v>
      </c>
      <c r="Q204" s="12">
        <f t="shared" si="105"/>
        <v>-2.7102040773143576E-4</v>
      </c>
      <c r="R204" s="12">
        <f t="shared" si="106"/>
        <v>1.8285713633712456E-4</v>
      </c>
      <c r="S204" s="12">
        <f t="shared" si="107"/>
        <v>-4.2448979591853812E-5</v>
      </c>
      <c r="T204" s="12">
        <f t="shared" si="108"/>
        <v>3.2968274080503074E-4</v>
      </c>
    </row>
    <row r="205" spans="1:20" ht="15.9" customHeight="1">
      <c r="B205" s="18">
        <v>45850</v>
      </c>
      <c r="C205" s="11">
        <v>401502.64740000002</v>
      </c>
      <c r="D205" s="9">
        <f t="shared" si="96"/>
        <v>-26.099999959114939</v>
      </c>
      <c r="E205" s="38">
        <v>6666044.6909999996</v>
      </c>
      <c r="F205" s="9">
        <f t="shared" si="97"/>
        <v>-1.4000004157423973</v>
      </c>
      <c r="G205" s="11">
        <v>72.525099999999995</v>
      </c>
      <c r="H205" s="9">
        <f t="shared" si="111"/>
        <v>-10.600000000010823</v>
      </c>
      <c r="I205" s="47">
        <f t="shared" si="112"/>
        <v>-176.92960474385291</v>
      </c>
      <c r="J205" s="40">
        <f t="shared" si="98"/>
        <v>266.92960474385291</v>
      </c>
      <c r="K205" s="47">
        <f t="shared" si="99"/>
        <v>26.137520904436954</v>
      </c>
      <c r="L205" s="40">
        <f t="shared" si="100"/>
        <v>28.205141358094771</v>
      </c>
      <c r="M205" s="12">
        <f t="shared" si="101"/>
        <v>-0.14914285690922821</v>
      </c>
      <c r="N205" s="12">
        <f t="shared" si="102"/>
        <v>-8.0000023756708425E-3</v>
      </c>
      <c r="O205" s="12">
        <f t="shared" si="103"/>
        <v>-6.0571428571490414E-2</v>
      </c>
      <c r="P205" s="81">
        <f t="shared" si="104"/>
        <v>0.16117223633197011</v>
      </c>
      <c r="Q205" s="12">
        <f t="shared" si="105"/>
        <v>-8.5224489662416125E-4</v>
      </c>
      <c r="R205" s="12">
        <f t="shared" si="106"/>
        <v>-4.571429928954767E-5</v>
      </c>
      <c r="S205" s="12">
        <f t="shared" si="107"/>
        <v>-3.4612244897994521E-4</v>
      </c>
      <c r="T205" s="12">
        <f t="shared" si="108"/>
        <v>9.2098420761125785E-4</v>
      </c>
    </row>
    <row r="206" spans="1:20" ht="15.9" customHeight="1">
      <c r="B206" s="18">
        <v>45852</v>
      </c>
      <c r="C206" s="11">
        <v>401502.62</v>
      </c>
      <c r="D206" s="9">
        <f t="shared" si="96"/>
        <v>-53.499999979976565</v>
      </c>
      <c r="E206" s="38">
        <v>6666044.682</v>
      </c>
      <c r="F206" s="9">
        <f t="shared" si="97"/>
        <v>-10.400000028312206</v>
      </c>
      <c r="G206" s="11">
        <v>72.528199999999998</v>
      </c>
      <c r="H206" s="9">
        <f t="shared" si="111"/>
        <v>-7.5000000000073896</v>
      </c>
      <c r="I206" s="47">
        <f t="shared" si="112"/>
        <v>-168.99932562389543</v>
      </c>
      <c r="J206" s="40">
        <f t="shared" si="98"/>
        <v>258.9993256238954</v>
      </c>
      <c r="K206" s="47">
        <f t="shared" si="99"/>
        <v>54.501467855887938</v>
      </c>
      <c r="L206" s="40">
        <f t="shared" si="100"/>
        <v>55.015088825216829</v>
      </c>
      <c r="M206" s="12">
        <f t="shared" si="101"/>
        <v>-0.30225988689252298</v>
      </c>
      <c r="N206" s="12">
        <f t="shared" si="102"/>
        <v>-5.8757062306848622E-2</v>
      </c>
      <c r="O206" s="12">
        <f t="shared" si="103"/>
        <v>-4.2372881355973953E-2</v>
      </c>
      <c r="P206" s="81">
        <f t="shared" si="104"/>
        <v>0.31081971087693122</v>
      </c>
      <c r="Q206" s="12">
        <f t="shared" si="105"/>
        <v>-1.7076829767939151E-3</v>
      </c>
      <c r="R206" s="12">
        <f t="shared" si="106"/>
        <v>-3.3196080399349506E-4</v>
      </c>
      <c r="S206" s="12">
        <f t="shared" si="107"/>
        <v>-2.393948099207568E-4</v>
      </c>
      <c r="T206" s="12">
        <f t="shared" si="108"/>
        <v>1.7560435642764475E-3</v>
      </c>
    </row>
    <row r="207" spans="1:20" ht="15.9" customHeight="1">
      <c r="B207" s="18">
        <v>45852</v>
      </c>
      <c r="C207" s="11">
        <v>401502.6078</v>
      </c>
      <c r="D207" s="9">
        <f t="shared" si="96"/>
        <v>-65.699999977368861</v>
      </c>
      <c r="E207" s="38">
        <v>6666044.6739999996</v>
      </c>
      <c r="F207" s="9">
        <f t="shared" si="97"/>
        <v>-18.400000408291817</v>
      </c>
      <c r="G207" s="11">
        <v>72.513800000000003</v>
      </c>
      <c r="H207" s="9">
        <f t="shared" si="111"/>
        <v>-21.900000000002251</v>
      </c>
      <c r="I207" s="47">
        <f t="shared" si="112"/>
        <v>-164.35451853356108</v>
      </c>
      <c r="J207" s="40">
        <f t="shared" si="98"/>
        <v>254.35451853356108</v>
      </c>
      <c r="K207" s="47">
        <f t="shared" si="99"/>
        <v>68.227926921836101</v>
      </c>
      <c r="L207" s="40">
        <f t="shared" si="100"/>
        <v>71.656542004561643</v>
      </c>
      <c r="M207" s="12">
        <f t="shared" si="101"/>
        <v>-0.37118644055010658</v>
      </c>
      <c r="N207" s="12">
        <f t="shared" si="102"/>
        <v>-0.10395480456662043</v>
      </c>
      <c r="O207" s="12">
        <f t="shared" si="103"/>
        <v>-0.12372881355933475</v>
      </c>
      <c r="P207" s="81">
        <f t="shared" si="104"/>
        <v>0.40483922036475506</v>
      </c>
      <c r="Q207" s="12">
        <f t="shared" si="105"/>
        <v>-2.0970985341813931E-3</v>
      </c>
      <c r="R207" s="12">
        <f t="shared" si="106"/>
        <v>-5.8731528003740357E-4</v>
      </c>
      <c r="S207" s="12">
        <f t="shared" si="107"/>
        <v>-6.9903284496799297E-4</v>
      </c>
      <c r="T207" s="12">
        <f t="shared" si="108"/>
        <v>2.2872272336991813E-3</v>
      </c>
    </row>
    <row r="208" spans="1:20" ht="15.9" customHeight="1">
      <c r="A208" s="8" t="s">
        <v>172</v>
      </c>
      <c r="B208" s="18">
        <v>45853</v>
      </c>
      <c r="C208" s="11">
        <v>401502.62430000002</v>
      </c>
      <c r="D208" s="9">
        <f t="shared" si="96"/>
        <v>-49.199999950360507</v>
      </c>
      <c r="E208" s="38">
        <v>6666044.6840000004</v>
      </c>
      <c r="F208" s="9">
        <f t="shared" si="97"/>
        <v>-8.39999970048666</v>
      </c>
      <c r="G208" s="11">
        <v>72.536500000000004</v>
      </c>
      <c r="H208" s="9">
        <f t="shared" si="111"/>
        <v>0.79999999999813554</v>
      </c>
      <c r="I208" s="47">
        <f t="shared" si="112"/>
        <v>-170.31121376896166</v>
      </c>
      <c r="J208" s="40">
        <f t="shared" si="98"/>
        <v>260.31121376896169</v>
      </c>
      <c r="K208" s="47">
        <f t="shared" si="99"/>
        <v>49.911922324066524</v>
      </c>
      <c r="L208" s="40">
        <f t="shared" si="100"/>
        <v>49.91833320618435</v>
      </c>
      <c r="M208" s="12">
        <f t="shared" si="101"/>
        <v>-0.27640449410314893</v>
      </c>
      <c r="N208" s="12">
        <f t="shared" si="102"/>
        <v>-4.7191009553295846E-2</v>
      </c>
      <c r="O208" s="12">
        <f t="shared" si="103"/>
        <v>4.4943820224614354E-3</v>
      </c>
      <c r="P208" s="81">
        <f t="shared" si="104"/>
        <v>0.28044007419204692</v>
      </c>
      <c r="Q208" s="12">
        <f t="shared" si="105"/>
        <v>-1.5528342365345447E-3</v>
      </c>
      <c r="R208" s="12">
        <f t="shared" si="106"/>
        <v>-2.6511803119829124E-4</v>
      </c>
      <c r="S208" s="12">
        <f t="shared" si="107"/>
        <v>2.5249337204839526E-5</v>
      </c>
      <c r="T208" s="12">
        <f t="shared" si="108"/>
        <v>1.5755060347867804E-3</v>
      </c>
    </row>
    <row r="209" spans="1:20" ht="15.9" customHeight="1">
      <c r="B209" s="18">
        <v>45853</v>
      </c>
      <c r="C209" s="11">
        <v>401502.65889999998</v>
      </c>
      <c r="D209" s="9">
        <f t="shared" si="96"/>
        <v>-14.599999994970858</v>
      </c>
      <c r="E209" s="38">
        <v>6666044.6900000004</v>
      </c>
      <c r="F209" s="9">
        <f t="shared" si="97"/>
        <v>-2.3999996483325958</v>
      </c>
      <c r="G209" s="11">
        <v>72.520399999999995</v>
      </c>
      <c r="H209" s="9">
        <f t="shared" si="111"/>
        <v>-15.300000000010527</v>
      </c>
      <c r="I209" s="47">
        <f t="shared" si="112"/>
        <v>-170.66500287746422</v>
      </c>
      <c r="J209" s="40">
        <f t="shared" si="98"/>
        <v>260.66500287746425</v>
      </c>
      <c r="K209" s="47">
        <f t="shared" si="99"/>
        <v>14.795945328540034</v>
      </c>
      <c r="L209" s="40">
        <f t="shared" si="100"/>
        <v>21.284031529892729</v>
      </c>
      <c r="M209" s="12">
        <f t="shared" si="101"/>
        <v>-8.2022471881858752E-2</v>
      </c>
      <c r="N209" s="12">
        <f t="shared" si="102"/>
        <v>-1.3483144091756155E-2</v>
      </c>
      <c r="O209" s="12">
        <f t="shared" si="103"/>
        <v>-8.5955056179834427E-2</v>
      </c>
      <c r="P209" s="81">
        <f t="shared" si="104"/>
        <v>0.11957321084209399</v>
      </c>
      <c r="Q209" s="12">
        <f t="shared" si="105"/>
        <v>-4.6080040383066713E-4</v>
      </c>
      <c r="R209" s="12">
        <f t="shared" si="106"/>
        <v>-7.5748000515484025E-5</v>
      </c>
      <c r="S209" s="12">
        <f t="shared" si="107"/>
        <v>-4.8289357404401363E-4</v>
      </c>
      <c r="T209" s="12">
        <f t="shared" si="108"/>
        <v>6.7175961147243818E-4</v>
      </c>
    </row>
    <row r="210" spans="1:20" ht="15.9" customHeight="1">
      <c r="B210" s="18">
        <v>45854</v>
      </c>
      <c r="C210" s="11">
        <v>401502.68790000002</v>
      </c>
      <c r="D210" s="9">
        <f t="shared" si="96"/>
        <v>14.400000043679029</v>
      </c>
      <c r="E210" s="38">
        <v>6666044.7010000004</v>
      </c>
      <c r="F210" s="9">
        <f t="shared" si="97"/>
        <v>8.6000002920627594</v>
      </c>
      <c r="G210" s="11">
        <v>72.538200000000003</v>
      </c>
      <c r="H210" s="9">
        <f t="shared" si="111"/>
        <v>2.4999999999977263</v>
      </c>
      <c r="I210" s="47">
        <f t="shared" si="112"/>
        <v>30.846588192208696</v>
      </c>
      <c r="J210" s="40">
        <f t="shared" si="98"/>
        <v>59.153411807791315</v>
      </c>
      <c r="K210" s="47">
        <f t="shared" si="99"/>
        <v>16.772596885438929</v>
      </c>
      <c r="L210" s="40">
        <f t="shared" si="100"/>
        <v>16.957889204774993</v>
      </c>
      <c r="M210" s="12">
        <f t="shared" si="101"/>
        <v>8.0446927618318592E-2</v>
      </c>
      <c r="N210" s="12">
        <f t="shared" si="102"/>
        <v>4.8044694369065694E-2</v>
      </c>
      <c r="O210" s="12">
        <f t="shared" si="103"/>
        <v>1.3966480446914672E-2</v>
      </c>
      <c r="P210" s="81">
        <f t="shared" si="104"/>
        <v>9.4736811199860299E-2</v>
      </c>
      <c r="Q210" s="12">
        <f t="shared" si="105"/>
        <v>4.4942417663865138E-4</v>
      </c>
      <c r="R210" s="12">
        <f t="shared" si="106"/>
        <v>2.6840611379366308E-4</v>
      </c>
      <c r="S210" s="12">
        <f t="shared" si="107"/>
        <v>7.8025030429690898E-5</v>
      </c>
      <c r="T210" s="12">
        <f t="shared" si="108"/>
        <v>5.2925592849083962E-4</v>
      </c>
    </row>
    <row r="211" spans="1:20" ht="15.9" customHeight="1">
      <c r="B211" s="18">
        <v>45854</v>
      </c>
      <c r="C211" s="11">
        <v>401502.6004</v>
      </c>
      <c r="D211" s="9">
        <f t="shared" si="96"/>
        <v>-73.099999979604036</v>
      </c>
      <c r="E211" s="38">
        <v>6666044.6720000003</v>
      </c>
      <c r="F211" s="9">
        <f t="shared" si="97"/>
        <v>-20.399999804794788</v>
      </c>
      <c r="G211" s="11">
        <v>72.530100000000004</v>
      </c>
      <c r="H211" s="9">
        <f t="shared" si="111"/>
        <v>-5.6000000000011596</v>
      </c>
      <c r="I211" s="47">
        <f t="shared" si="112"/>
        <v>-164.40718919854172</v>
      </c>
      <c r="J211" s="40">
        <f t="shared" si="98"/>
        <v>254.40718919854169</v>
      </c>
      <c r="K211" s="47">
        <f t="shared" si="99"/>
        <v>75.893148498752751</v>
      </c>
      <c r="L211" s="40">
        <f t="shared" si="100"/>
        <v>76.099474302085369</v>
      </c>
      <c r="M211" s="12">
        <f t="shared" si="101"/>
        <v>-0.4083798881542125</v>
      </c>
      <c r="N211" s="12">
        <f t="shared" si="102"/>
        <v>-0.11396647935639546</v>
      </c>
      <c r="O211" s="12">
        <f t="shared" si="103"/>
        <v>-3.1284916201123794E-2</v>
      </c>
      <c r="P211" s="81">
        <f t="shared" si="104"/>
        <v>0.42513672794461099</v>
      </c>
      <c r="Q211" s="12">
        <f t="shared" si="105"/>
        <v>-2.2814518891296786E-3</v>
      </c>
      <c r="R211" s="12">
        <f t="shared" si="106"/>
        <v>-6.3668424221449975E-4</v>
      </c>
      <c r="S211" s="12">
        <f t="shared" si="107"/>
        <v>-1.7477606816270277E-4</v>
      </c>
      <c r="T211" s="12">
        <f t="shared" si="108"/>
        <v>2.3750655192436368E-3</v>
      </c>
    </row>
    <row r="212" spans="1:20" ht="15.9" customHeight="1">
      <c r="B212" s="18">
        <v>45855</v>
      </c>
      <c r="C212" s="11">
        <v>401502.63939999999</v>
      </c>
      <c r="D212" s="9">
        <f t="shared" si="96"/>
        <v>-34.099999989848584</v>
      </c>
      <c r="E212" s="38">
        <v>6666044.6880000001</v>
      </c>
      <c r="F212" s="9">
        <f t="shared" si="97"/>
        <v>-4.3999999761581421</v>
      </c>
      <c r="G212" s="11">
        <v>72.545699999999997</v>
      </c>
      <c r="H212" s="9">
        <f t="shared" si="111"/>
        <v>9.9999999999909051</v>
      </c>
      <c r="I212" s="47">
        <f t="shared" si="112"/>
        <v>-172.64762067734654</v>
      </c>
      <c r="J212" s="40">
        <f t="shared" si="98"/>
        <v>262.64762067734654</v>
      </c>
      <c r="K212" s="47">
        <f t="shared" si="99"/>
        <v>34.382699124674097</v>
      </c>
      <c r="L212" s="40">
        <f t="shared" si="100"/>
        <v>35.807401456929028</v>
      </c>
      <c r="M212" s="12">
        <f t="shared" si="101"/>
        <v>-0.18944444438804769</v>
      </c>
      <c r="N212" s="12">
        <f t="shared" si="102"/>
        <v>-2.444444431198968E-2</v>
      </c>
      <c r="O212" s="12">
        <f t="shared" si="103"/>
        <v>5.555555555550503E-2</v>
      </c>
      <c r="P212" s="81">
        <f t="shared" si="104"/>
        <v>0.19893000809405015</v>
      </c>
      <c r="Q212" s="12">
        <f t="shared" si="105"/>
        <v>-1.0524691354891539E-3</v>
      </c>
      <c r="R212" s="12">
        <f t="shared" si="106"/>
        <v>-1.3580246839994266E-4</v>
      </c>
      <c r="S212" s="12">
        <f t="shared" si="107"/>
        <v>3.0864197530836127E-4</v>
      </c>
      <c r="T212" s="12">
        <f t="shared" si="108"/>
        <v>1.1051667116336119E-3</v>
      </c>
    </row>
    <row r="213" spans="1:20" ht="15.9" customHeight="1">
      <c r="B213" s="18">
        <v>45855</v>
      </c>
      <c r="C213" s="11">
        <v>401502.6606</v>
      </c>
      <c r="D213" s="9">
        <f t="shared" si="96"/>
        <v>-12.899999972432852</v>
      </c>
      <c r="E213" s="38">
        <v>6666044.6940000001</v>
      </c>
      <c r="F213" s="9">
        <f t="shared" si="97"/>
        <v>1.6000000759959221</v>
      </c>
      <c r="G213" s="11">
        <v>72.543300000000002</v>
      </c>
      <c r="H213" s="9">
        <f t="shared" si="111"/>
        <v>7.5999999999964984</v>
      </c>
      <c r="I213" s="47">
        <f t="shared" si="112"/>
        <v>172.92965483246158</v>
      </c>
      <c r="J213" s="40">
        <f t="shared" si="98"/>
        <v>277.07034516753845</v>
      </c>
      <c r="K213" s="47">
        <f t="shared" si="99"/>
        <v>12.998846084632072</v>
      </c>
      <c r="L213" s="40">
        <f t="shared" si="100"/>
        <v>15.057556227087492</v>
      </c>
      <c r="M213" s="12">
        <f t="shared" si="101"/>
        <v>-7.1666666513515845E-2</v>
      </c>
      <c r="N213" s="12">
        <f t="shared" si="102"/>
        <v>8.8888893110884559E-3</v>
      </c>
      <c r="O213" s="12">
        <f t="shared" si="103"/>
        <v>4.2222222222202767E-2</v>
      </c>
      <c r="P213" s="81">
        <f t="shared" si="104"/>
        <v>8.3653090150486067E-2</v>
      </c>
      <c r="Q213" s="12">
        <f t="shared" si="105"/>
        <v>-3.9814814729731022E-4</v>
      </c>
      <c r="R213" s="12">
        <f t="shared" si="106"/>
        <v>4.9382718394935868E-5</v>
      </c>
      <c r="S213" s="12">
        <f t="shared" si="107"/>
        <v>2.3456790123445981E-4</v>
      </c>
      <c r="T213" s="12">
        <f t="shared" si="108"/>
        <v>4.6473938972492262E-4</v>
      </c>
    </row>
    <row r="214" spans="1:20" ht="15.9" customHeight="1">
      <c r="B214" s="18">
        <v>45856</v>
      </c>
      <c r="C214" s="11">
        <v>401502.6617</v>
      </c>
      <c r="D214" s="9">
        <f t="shared" si="96"/>
        <v>-11.799999978393316</v>
      </c>
      <c r="E214" s="38">
        <v>6666044.6950000003</v>
      </c>
      <c r="F214" s="9">
        <f t="shared" si="97"/>
        <v>2.6000002399086952</v>
      </c>
      <c r="G214" s="11">
        <v>72.533199999999994</v>
      </c>
      <c r="H214" s="9">
        <f t="shared" si="111"/>
        <v>-2.5000000000119371</v>
      </c>
      <c r="I214" s="47">
        <f t="shared" si="112"/>
        <v>167.5740560015681</v>
      </c>
      <c r="J214" s="40">
        <f t="shared" si="98"/>
        <v>282.42594399843188</v>
      </c>
      <c r="K214" s="47">
        <f t="shared" si="99"/>
        <v>12.083046004116989</v>
      </c>
      <c r="L214" s="40">
        <f t="shared" si="100"/>
        <v>12.33896270914485</v>
      </c>
      <c r="M214" s="12">
        <f t="shared" si="101"/>
        <v>-6.5193370046371907E-2</v>
      </c>
      <c r="N214" s="12">
        <f t="shared" si="102"/>
        <v>1.4364642209440306E-2</v>
      </c>
      <c r="O214" s="12">
        <f t="shared" si="103"/>
        <v>-1.3812154696198547E-2</v>
      </c>
      <c r="P214" s="81">
        <f t="shared" si="104"/>
        <v>6.8171064691408018E-2</v>
      </c>
      <c r="Q214" s="12">
        <f t="shared" si="105"/>
        <v>-3.6018436489708238E-4</v>
      </c>
      <c r="R214" s="12">
        <f t="shared" si="106"/>
        <v>7.9362664140554174E-5</v>
      </c>
      <c r="S214" s="12">
        <f t="shared" si="107"/>
        <v>-7.6310246940323461E-5</v>
      </c>
      <c r="T214" s="12">
        <f t="shared" si="108"/>
        <v>3.7663571652711612E-4</v>
      </c>
    </row>
    <row r="215" spans="1:20" ht="15.9" customHeight="1">
      <c r="B215" s="18">
        <v>45856</v>
      </c>
      <c r="C215" s="11">
        <v>401502.66090000002</v>
      </c>
      <c r="D215" s="9">
        <f t="shared" si="96"/>
        <v>-12.599999958183616</v>
      </c>
      <c r="E215" s="38">
        <v>6666044.6919999998</v>
      </c>
      <c r="F215" s="9">
        <f t="shared" si="97"/>
        <v>-0.40000025182962418</v>
      </c>
      <c r="G215" s="11">
        <v>72.522599999999997</v>
      </c>
      <c r="H215" s="9">
        <f t="shared" ref="H215:H223" si="113">IF(G215="","",(G215-$G$9)*1000)</f>
        <v>-13.100000000008549</v>
      </c>
      <c r="I215" s="47">
        <f t="shared" ref="I215:I223" si="114">IF(MOD(DEGREES(ATAN2(D215, F215)), 360) &gt; 180, MOD(DEGREES(ATAN2(D215, F215)), 360) - 360, MOD(DEGREES(ATAN2(D215, F215)), 360))</f>
        <v>-178.18169588552976</v>
      </c>
      <c r="J215" s="40">
        <f t="shared" si="98"/>
        <v>268.18169588552979</v>
      </c>
      <c r="K215" s="47">
        <f t="shared" si="99"/>
        <v>12.60634757365078</v>
      </c>
      <c r="L215" s="40">
        <f t="shared" si="100"/>
        <v>18.180484018526979</v>
      </c>
      <c r="M215" s="12">
        <f t="shared" si="101"/>
        <v>-6.961325943747855E-2</v>
      </c>
      <c r="N215" s="12">
        <f t="shared" si="102"/>
        <v>-2.2099461427051059E-3</v>
      </c>
      <c r="O215" s="12">
        <f t="shared" si="103"/>
        <v>-7.2375690607782039E-2</v>
      </c>
      <c r="P215" s="81">
        <f t="shared" si="104"/>
        <v>0.10044466308578441</v>
      </c>
      <c r="Q215" s="12">
        <f t="shared" si="105"/>
        <v>-3.8460364330098645E-4</v>
      </c>
      <c r="R215" s="12">
        <f t="shared" si="106"/>
        <v>-1.2209647197265779E-5</v>
      </c>
      <c r="S215" s="12">
        <f t="shared" si="107"/>
        <v>-3.9986569396564662E-4</v>
      </c>
      <c r="T215" s="12">
        <f t="shared" si="108"/>
        <v>5.5494288997670941E-4</v>
      </c>
    </row>
    <row r="216" spans="1:20" ht="15.9" customHeight="1">
      <c r="B216" s="18">
        <v>45857</v>
      </c>
      <c r="C216" s="11">
        <v>401502.6482</v>
      </c>
      <c r="D216" s="9">
        <f t="shared" si="96"/>
        <v>-25.299999979324639</v>
      </c>
      <c r="E216" s="38">
        <v>6666044.6919999998</v>
      </c>
      <c r="F216" s="9">
        <f t="shared" si="97"/>
        <v>-0.40000025182962418</v>
      </c>
      <c r="G216" s="11">
        <v>72.543199999999999</v>
      </c>
      <c r="H216" s="9">
        <f t="shared" si="113"/>
        <v>7.4999999999931788</v>
      </c>
      <c r="I216" s="47">
        <f t="shared" si="114"/>
        <v>-179.09421276898448</v>
      </c>
      <c r="J216" s="40">
        <f t="shared" si="98"/>
        <v>269.09421276898451</v>
      </c>
      <c r="K216" s="47">
        <f t="shared" si="99"/>
        <v>25.303161841068214</v>
      </c>
      <c r="L216" s="40">
        <f t="shared" si="100"/>
        <v>26.391286424787786</v>
      </c>
      <c r="M216" s="12">
        <f t="shared" si="101"/>
        <v>-0.13901098889738814</v>
      </c>
      <c r="N216" s="12">
        <f t="shared" si="102"/>
        <v>-2.1978035814814514E-3</v>
      </c>
      <c r="O216" s="12">
        <f t="shared" si="103"/>
        <v>4.1208791208753731E-2</v>
      </c>
      <c r="P216" s="81">
        <f t="shared" si="104"/>
        <v>0.14500706826806475</v>
      </c>
      <c r="Q216" s="12">
        <f t="shared" si="105"/>
        <v>-7.6379664229334141E-4</v>
      </c>
      <c r="R216" s="12">
        <f t="shared" si="106"/>
        <v>-1.207584385429369E-5</v>
      </c>
      <c r="S216" s="12">
        <f t="shared" si="107"/>
        <v>2.2642192971842709E-4</v>
      </c>
      <c r="T216" s="12">
        <f t="shared" si="108"/>
        <v>7.9674213334101512E-4</v>
      </c>
    </row>
    <row r="217" spans="1:20" ht="15.9" customHeight="1">
      <c r="B217" s="18">
        <v>45859</v>
      </c>
      <c r="C217" s="11">
        <v>401502.63510000001</v>
      </c>
      <c r="D217" s="9">
        <f t="shared" si="96"/>
        <v>-38.399999961256981</v>
      </c>
      <c r="E217" s="38">
        <v>6666044.6859999998</v>
      </c>
      <c r="F217" s="9">
        <f t="shared" si="97"/>
        <v>-6.4000003039836884</v>
      </c>
      <c r="G217" s="11">
        <v>72.533799999999999</v>
      </c>
      <c r="H217" s="9">
        <f t="shared" si="113"/>
        <v>-1.90000000000623</v>
      </c>
      <c r="I217" s="47">
        <f t="shared" si="114"/>
        <v>-170.5376773412915</v>
      </c>
      <c r="J217" s="40">
        <f t="shared" si="98"/>
        <v>260.5376773412915</v>
      </c>
      <c r="K217" s="47">
        <f t="shared" si="99"/>
        <v>38.929680205667339</v>
      </c>
      <c r="L217" s="40">
        <f t="shared" si="100"/>
        <v>38.976018279392669</v>
      </c>
      <c r="M217" s="12">
        <f t="shared" si="101"/>
        <v>-0.20869565196335316</v>
      </c>
      <c r="N217" s="12">
        <f t="shared" si="102"/>
        <v>-3.4782610347737435E-2</v>
      </c>
      <c r="O217" s="12">
        <f t="shared" si="103"/>
        <v>-1.0326086956555599E-2</v>
      </c>
      <c r="P217" s="81">
        <f t="shared" si="104"/>
        <v>0.2118261863010471</v>
      </c>
      <c r="Q217" s="12">
        <f t="shared" si="105"/>
        <v>-1.1342154998008323E-3</v>
      </c>
      <c r="R217" s="12">
        <f t="shared" si="106"/>
        <v>-1.8903592580292084E-4</v>
      </c>
      <c r="S217" s="12">
        <f t="shared" si="107"/>
        <v>-5.6120037807367383E-5</v>
      </c>
      <c r="T217" s="12">
        <f t="shared" si="108"/>
        <v>1.151229273375256E-3</v>
      </c>
    </row>
    <row r="218" spans="1:20" ht="15.9" customHeight="1">
      <c r="B218" s="18">
        <v>45859</v>
      </c>
      <c r="C218" s="11">
        <v>401502.6483</v>
      </c>
      <c r="D218" s="9">
        <f t="shared" si="96"/>
        <v>-25.199999974574894</v>
      </c>
      <c r="E218" s="38">
        <v>6666044.6849999996</v>
      </c>
      <c r="F218" s="9">
        <f t="shared" si="97"/>
        <v>-7.4000004678964615</v>
      </c>
      <c r="G218" s="11">
        <v>72.510999999999996</v>
      </c>
      <c r="H218" s="9">
        <f t="shared" si="113"/>
        <v>-24.700000000009936</v>
      </c>
      <c r="I218" s="47">
        <f t="shared" si="114"/>
        <v>-163.63508083511479</v>
      </c>
      <c r="J218" s="40">
        <f t="shared" si="98"/>
        <v>253.63508083511479</v>
      </c>
      <c r="K218" s="47">
        <f t="shared" si="99"/>
        <v>26.264043969721087</v>
      </c>
      <c r="L218" s="40">
        <f t="shared" si="100"/>
        <v>36.053987375100874</v>
      </c>
      <c r="M218" s="12">
        <f t="shared" si="101"/>
        <v>-0.13695652160095051</v>
      </c>
      <c r="N218" s="12">
        <f t="shared" si="102"/>
        <v>-4.0217393847263375E-2</v>
      </c>
      <c r="O218" s="12">
        <f t="shared" si="103"/>
        <v>-0.13423913043483662</v>
      </c>
      <c r="P218" s="81">
        <f t="shared" si="104"/>
        <v>0.19594558356033084</v>
      </c>
      <c r="Q218" s="12">
        <f t="shared" si="105"/>
        <v>-7.4432892174429628E-4</v>
      </c>
      <c r="R218" s="12">
        <f t="shared" si="106"/>
        <v>-2.1857279264817051E-4</v>
      </c>
      <c r="S218" s="12">
        <f t="shared" si="107"/>
        <v>-7.2956049149367733E-4</v>
      </c>
      <c r="T218" s="12">
        <f t="shared" si="108"/>
        <v>1.0649216497844068E-3</v>
      </c>
    </row>
    <row r="219" spans="1:20" ht="15.9" customHeight="1">
      <c r="A219" s="8" t="s">
        <v>173</v>
      </c>
      <c r="B219" s="18">
        <v>45860</v>
      </c>
      <c r="C219" s="11">
        <v>401502.63309999998</v>
      </c>
      <c r="D219" s="9">
        <f t="shared" si="96"/>
        <v>-40.399999998044223</v>
      </c>
      <c r="E219" s="38">
        <v>6666044.6859999998</v>
      </c>
      <c r="F219" s="9">
        <f t="shared" si="97"/>
        <v>-6.4000003039836884</v>
      </c>
      <c r="G219" s="11">
        <v>72.547499999999999</v>
      </c>
      <c r="H219" s="9">
        <f t="shared" si="113"/>
        <v>11.799999999993815</v>
      </c>
      <c r="I219" s="47">
        <f t="shared" si="114"/>
        <v>-170.99824445645081</v>
      </c>
      <c r="J219" s="40">
        <f t="shared" si="98"/>
        <v>260.99824445645083</v>
      </c>
      <c r="K219" s="47">
        <f t="shared" si="99"/>
        <v>40.903789601123322</v>
      </c>
      <c r="L219" s="40">
        <f t="shared" si="100"/>
        <v>42.571821710291168</v>
      </c>
      <c r="M219" s="12">
        <f t="shared" si="101"/>
        <v>-0.2183783783678066</v>
      </c>
      <c r="N219" s="12">
        <f t="shared" si="102"/>
        <v>-3.4594596237749665E-2</v>
      </c>
      <c r="O219" s="12">
        <f t="shared" si="103"/>
        <v>6.3783783783750353E-2</v>
      </c>
      <c r="P219" s="81">
        <f t="shared" si="104"/>
        <v>0.23011795519076306</v>
      </c>
      <c r="Q219" s="12">
        <f t="shared" si="105"/>
        <v>-1.1804236668530087E-3</v>
      </c>
      <c r="R219" s="12">
        <f t="shared" si="106"/>
        <v>-1.8699781750134955E-4</v>
      </c>
      <c r="S219" s="12">
        <f t="shared" si="107"/>
        <v>3.4477720964189379E-4</v>
      </c>
      <c r="T219" s="12">
        <f t="shared" si="108"/>
        <v>1.2438808388689894E-3</v>
      </c>
    </row>
    <row r="220" spans="1:20" ht="15.9" customHeight="1">
      <c r="B220" s="18">
        <v>45860</v>
      </c>
      <c r="C220" s="11">
        <v>401502.62150000001</v>
      </c>
      <c r="D220" s="9">
        <f t="shared" si="96"/>
        <v>-51.999999966938049</v>
      </c>
      <c r="E220" s="38">
        <v>6666044.6789999995</v>
      </c>
      <c r="F220" s="9">
        <f t="shared" si="97"/>
        <v>-13.400000520050526</v>
      </c>
      <c r="G220" s="11">
        <v>72.53</v>
      </c>
      <c r="H220" s="9">
        <f t="shared" si="113"/>
        <v>-5.7000000000044793</v>
      </c>
      <c r="I220" s="47">
        <f t="shared" si="114"/>
        <v>-165.54970155337602</v>
      </c>
      <c r="J220" s="40">
        <f t="shared" si="98"/>
        <v>255.54970155337602</v>
      </c>
      <c r="K220" s="47">
        <f t="shared" si="99"/>
        <v>53.698789655809854</v>
      </c>
      <c r="L220" s="40">
        <f t="shared" si="100"/>
        <v>54.000463058190185</v>
      </c>
      <c r="M220" s="12">
        <f t="shared" si="101"/>
        <v>-0.28108108090236783</v>
      </c>
      <c r="N220" s="12">
        <f t="shared" si="102"/>
        <v>-7.2432435243516349E-2</v>
      </c>
      <c r="O220" s="12">
        <f t="shared" si="103"/>
        <v>-3.0810810810835022E-2</v>
      </c>
      <c r="P220" s="81">
        <f t="shared" si="104"/>
        <v>0.29189439490913616</v>
      </c>
      <c r="Q220" s="12">
        <f t="shared" si="105"/>
        <v>-1.5193571940668531E-3</v>
      </c>
      <c r="R220" s="12">
        <f t="shared" si="106"/>
        <v>-3.9152667699198028E-4</v>
      </c>
      <c r="S220" s="12">
        <f t="shared" si="107"/>
        <v>-1.6654492330181093E-4</v>
      </c>
      <c r="T220" s="12">
        <f t="shared" si="108"/>
        <v>1.5778075400493846E-3</v>
      </c>
    </row>
    <row r="221" spans="1:20" ht="15.9" customHeight="1">
      <c r="B221" s="18">
        <v>45861</v>
      </c>
      <c r="C221" s="11">
        <v>401502.63380000001</v>
      </c>
      <c r="D221" s="9">
        <f t="shared" si="96"/>
        <v>-39.699999964796007</v>
      </c>
      <c r="E221" s="38">
        <v>6666044.6859999998</v>
      </c>
      <c r="F221" s="9">
        <f t="shared" si="97"/>
        <v>-6.4000003039836884</v>
      </c>
      <c r="G221" s="11">
        <v>72.523600000000002</v>
      </c>
      <c r="H221" s="9">
        <f t="shared" si="113"/>
        <v>-12.100000000003774</v>
      </c>
      <c r="I221" s="47">
        <f t="shared" si="114"/>
        <v>-170.84219007942738</v>
      </c>
      <c r="J221" s="40">
        <f t="shared" si="98"/>
        <v>260.84219007942738</v>
      </c>
      <c r="K221" s="47">
        <f t="shared" si="99"/>
        <v>40.212560240499414</v>
      </c>
      <c r="L221" s="40">
        <f t="shared" si="100"/>
        <v>41.993570949561857</v>
      </c>
      <c r="M221" s="12">
        <f t="shared" si="101"/>
        <v>-0.213440860025785</v>
      </c>
      <c r="N221" s="12">
        <f t="shared" si="102"/>
        <v>-3.4408603784858542E-2</v>
      </c>
      <c r="O221" s="12">
        <f t="shared" si="103"/>
        <v>-6.5053763440880513E-2</v>
      </c>
      <c r="P221" s="81">
        <f t="shared" si="104"/>
        <v>0.22577188682560137</v>
      </c>
      <c r="Q221" s="12">
        <f t="shared" si="105"/>
        <v>-1.147531505514973E-3</v>
      </c>
      <c r="R221" s="12">
        <f t="shared" si="106"/>
        <v>-1.8499249346698142E-4</v>
      </c>
      <c r="S221" s="12">
        <f t="shared" si="107"/>
        <v>-3.4975141634881998E-4</v>
      </c>
      <c r="T221" s="12">
        <f t="shared" si="108"/>
        <v>1.2138273485247386E-3</v>
      </c>
    </row>
    <row r="222" spans="1:20" ht="15.9" customHeight="1">
      <c r="B222" s="18">
        <v>45861</v>
      </c>
      <c r="C222" s="12">
        <v>401502.6458</v>
      </c>
      <c r="D222" s="9">
        <f t="shared" si="96"/>
        <v>-27.6999999769032</v>
      </c>
      <c r="E222" s="38">
        <v>6666044.6908999998</v>
      </c>
      <c r="F222" s="9">
        <f t="shared" si="97"/>
        <v>-1.5000002458691597</v>
      </c>
      <c r="G222" s="12">
        <v>72.543599999999998</v>
      </c>
      <c r="H222" s="9">
        <f t="shared" si="113"/>
        <v>7.8999999999922466</v>
      </c>
      <c r="I222" s="47">
        <f t="shared" si="114"/>
        <v>-176.90036736981062</v>
      </c>
      <c r="J222" s="40">
        <f t="shared" si="98"/>
        <v>266.90036736981062</v>
      </c>
      <c r="K222" s="47">
        <f t="shared" si="99"/>
        <v>27.740583978316767</v>
      </c>
      <c r="L222" s="40">
        <f t="shared" si="100"/>
        <v>28.84354346223644</v>
      </c>
      <c r="M222" s="12">
        <f t="shared" si="101"/>
        <v>-0.14892473105861936</v>
      </c>
      <c r="N222" s="12">
        <f t="shared" si="102"/>
        <v>-8.064517450909461E-3</v>
      </c>
      <c r="O222" s="12">
        <f t="shared" si="103"/>
        <v>4.247311827952821E-2</v>
      </c>
      <c r="P222" s="81">
        <f t="shared" si="104"/>
        <v>0.15507281431309913</v>
      </c>
      <c r="Q222" s="12">
        <f t="shared" si="105"/>
        <v>-8.0067059708935145E-4</v>
      </c>
      <c r="R222" s="12">
        <f t="shared" si="106"/>
        <v>-4.3357620703814307E-5</v>
      </c>
      <c r="S222" s="12">
        <f t="shared" si="107"/>
        <v>2.283500982770334E-4</v>
      </c>
      <c r="T222" s="12">
        <f t="shared" si="108"/>
        <v>8.3372480813494155E-4</v>
      </c>
    </row>
    <row r="223" spans="1:20" ht="15.9" customHeight="1">
      <c r="B223" s="18">
        <v>45862</v>
      </c>
      <c r="C223" s="12">
        <v>401502.62109999999</v>
      </c>
      <c r="D223" s="9">
        <f t="shared" si="96"/>
        <v>-52.399999985937029</v>
      </c>
      <c r="E223" s="38">
        <v>6666044.6830000002</v>
      </c>
      <c r="F223" s="9">
        <f t="shared" si="97"/>
        <v>-9.3999998643994331</v>
      </c>
      <c r="G223" s="12">
        <v>72.527900000000002</v>
      </c>
      <c r="H223" s="9">
        <f t="shared" si="113"/>
        <v>-7.8000000000031378</v>
      </c>
      <c r="I223" s="47">
        <f t="shared" si="114"/>
        <v>-169.82992172225519</v>
      </c>
      <c r="J223" s="40">
        <f t="shared" si="98"/>
        <v>259.82992172225522</v>
      </c>
      <c r="K223" s="47">
        <f t="shared" si="99"/>
        <v>53.236453638244065</v>
      </c>
      <c r="L223" s="40">
        <f t="shared" si="100"/>
        <v>53.804832459333596</v>
      </c>
      <c r="M223" s="12">
        <f t="shared" si="101"/>
        <v>-0.28021390366811244</v>
      </c>
      <c r="N223" s="12">
        <f t="shared" si="102"/>
        <v>-5.0267378954007666E-2</v>
      </c>
      <c r="O223" s="12">
        <f t="shared" si="103"/>
        <v>-4.1711229946540841E-2</v>
      </c>
      <c r="P223" s="81">
        <f t="shared" si="104"/>
        <v>0.28772637678788021</v>
      </c>
      <c r="Q223" s="12">
        <f t="shared" si="105"/>
        <v>-1.4984700730915103E-3</v>
      </c>
      <c r="R223" s="12">
        <f t="shared" si="106"/>
        <v>-2.6880951312303566E-4</v>
      </c>
      <c r="S223" s="12">
        <f t="shared" si="107"/>
        <v>-2.2305470559647508E-4</v>
      </c>
      <c r="T223" s="12">
        <f t="shared" si="108"/>
        <v>1.5386437261383969E-3</v>
      </c>
    </row>
    <row r="224" spans="1:20" ht="15.9" customHeight="1">
      <c r="B224" s="18">
        <v>45862</v>
      </c>
      <c r="C224" s="12">
        <v>401502.63870000001</v>
      </c>
      <c r="D224" s="9">
        <f t="shared" si="96"/>
        <v>-34.799999964889139</v>
      </c>
      <c r="E224" s="38">
        <v>6666044.6843999997</v>
      </c>
      <c r="F224" s="9">
        <f t="shared" si="97"/>
        <v>-8.0000003799796104</v>
      </c>
      <c r="G224" s="12">
        <v>72.505200000000002</v>
      </c>
      <c r="H224" s="9">
        <f t="shared" ref="H224:H296" si="115">IF(G224="","",(G224-$G$9)*1000)</f>
        <v>-30.500000000003524</v>
      </c>
      <c r="I224" s="47">
        <f t="shared" ref="I224:I236" si="116">IF(MOD(DEGREES(ATAN2(D224, F224)), 360) &gt; 180, MOD(DEGREES(ATAN2(D224, F224)), 360) - 360, MOD(DEGREES(ATAN2(D224, F224)), 360))</f>
        <v>-167.0534898775332</v>
      </c>
      <c r="J224" s="40">
        <f t="shared" si="98"/>
        <v>257.0534898775332</v>
      </c>
      <c r="K224" s="47">
        <f t="shared" si="99"/>
        <v>35.707702301267695</v>
      </c>
      <c r="L224" s="40">
        <f t="shared" si="100"/>
        <v>46.960515368085268</v>
      </c>
      <c r="M224" s="12">
        <f t="shared" si="101"/>
        <v>-0.18609625649673336</v>
      </c>
      <c r="N224" s="12">
        <f t="shared" si="102"/>
        <v>-4.2780750695078133E-2</v>
      </c>
      <c r="O224" s="12">
        <f t="shared" si="103"/>
        <v>-0.16310160427809373</v>
      </c>
      <c r="P224" s="81">
        <f t="shared" si="104"/>
        <v>0.25112575063147202</v>
      </c>
      <c r="Q224" s="12">
        <f t="shared" si="105"/>
        <v>-9.9516714704135493E-4</v>
      </c>
      <c r="R224" s="12">
        <f t="shared" si="106"/>
        <v>-2.2877406788811836E-4</v>
      </c>
      <c r="S224" s="12">
        <f t="shared" si="107"/>
        <v>-8.7220109239622313E-4</v>
      </c>
      <c r="T224" s="12">
        <f t="shared" si="108"/>
        <v>1.3429184525747167E-3</v>
      </c>
    </row>
    <row r="225" spans="2:20" ht="15.9" customHeight="1">
      <c r="B225" s="18">
        <v>45863</v>
      </c>
      <c r="C225" s="12">
        <v>401502.62109999999</v>
      </c>
      <c r="D225" s="9">
        <f t="shared" ref="D225:D306" si="117">IF(C225="","",(C225-$C$9)*1000)</f>
        <v>-52.399999985937029</v>
      </c>
      <c r="E225" s="38">
        <v>6666044.6798</v>
      </c>
      <c r="F225" s="9">
        <f t="shared" ref="F225:F314" si="118">IF(E225="","",(E225-$E$9)*1000)</f>
        <v>-12.600000016391277</v>
      </c>
      <c r="G225" s="12">
        <v>72.523799999999994</v>
      </c>
      <c r="H225" s="9">
        <f t="shared" si="115"/>
        <v>-11.900000000011346</v>
      </c>
      <c r="I225" s="47">
        <f t="shared" si="116"/>
        <v>-166.4794561722363</v>
      </c>
      <c r="J225" s="40">
        <f t="shared" si="98"/>
        <v>256.47945617223633</v>
      </c>
      <c r="K225" s="47">
        <f t="shared" si="99"/>
        <v>53.893598867947766</v>
      </c>
      <c r="L225" s="40">
        <f t="shared" si="100"/>
        <v>55.191756621252146</v>
      </c>
      <c r="M225" s="12">
        <f t="shared" si="101"/>
        <v>-0.27872340418051611</v>
      </c>
      <c r="N225" s="12">
        <f t="shared" si="102"/>
        <v>-6.7021276682932326E-2</v>
      </c>
      <c r="O225" s="12">
        <f t="shared" si="103"/>
        <v>-6.3297872340485881E-2</v>
      </c>
      <c r="P225" s="81">
        <f t="shared" si="104"/>
        <v>0.29357317351729867</v>
      </c>
      <c r="Q225" s="12">
        <f t="shared" si="105"/>
        <v>-1.4825712988325325E-3</v>
      </c>
      <c r="R225" s="12">
        <f t="shared" si="106"/>
        <v>-3.5649615256878897E-4</v>
      </c>
      <c r="S225" s="12">
        <f t="shared" si="107"/>
        <v>-3.3669081032173338E-4</v>
      </c>
      <c r="T225" s="12">
        <f t="shared" si="108"/>
        <v>1.5615594336026524E-3</v>
      </c>
    </row>
    <row r="226" spans="2:20" ht="15.9" customHeight="1">
      <c r="B226" s="18">
        <v>45863</v>
      </c>
      <c r="C226" s="12">
        <v>401502.59830000001</v>
      </c>
      <c r="D226" s="9">
        <f t="shared" si="117"/>
        <v>-75.199999962933362</v>
      </c>
      <c r="E226" s="38">
        <v>6666044.6720000003</v>
      </c>
      <c r="F226" s="9">
        <f t="shared" si="118"/>
        <v>-20.399999804794788</v>
      </c>
      <c r="G226" s="12">
        <v>72.536900000000003</v>
      </c>
      <c r="H226" s="9">
        <f t="shared" si="115"/>
        <v>1.1999999999972033</v>
      </c>
      <c r="I226" s="47">
        <f t="shared" si="116"/>
        <v>-164.82227324914314</v>
      </c>
      <c r="J226" s="40">
        <f t="shared" si="98"/>
        <v>254.82227324914317</v>
      </c>
      <c r="K226" s="47">
        <f t="shared" si="99"/>
        <v>77.9179054291169</v>
      </c>
      <c r="L226" s="40">
        <f t="shared" si="100"/>
        <v>77.927145376054924</v>
      </c>
      <c r="M226" s="12">
        <f t="shared" si="101"/>
        <v>-0.39999999980283701</v>
      </c>
      <c r="N226" s="12">
        <f t="shared" si="102"/>
        <v>-0.10851063725954675</v>
      </c>
      <c r="O226" s="12">
        <f t="shared" si="103"/>
        <v>6.3829787233893789E-3</v>
      </c>
      <c r="P226" s="81">
        <f t="shared" si="104"/>
        <v>0.41450609242582404</v>
      </c>
      <c r="Q226" s="12">
        <f t="shared" si="105"/>
        <v>-2.1276595734193459E-3</v>
      </c>
      <c r="R226" s="12">
        <f t="shared" si="106"/>
        <v>-5.7718424074226999E-4</v>
      </c>
      <c r="S226" s="12">
        <f t="shared" si="107"/>
        <v>3.3952014486113721E-5</v>
      </c>
      <c r="T226" s="12">
        <f t="shared" si="108"/>
        <v>2.2048196405628937E-3</v>
      </c>
    </row>
    <row r="227" spans="2:20" ht="15.9" customHeight="1">
      <c r="B227" s="18">
        <v>45864</v>
      </c>
      <c r="C227" s="12">
        <v>401502.64140000002</v>
      </c>
      <c r="D227" s="9">
        <f t="shared" si="117"/>
        <v>-32.099999953061342</v>
      </c>
      <c r="E227" s="38">
        <v>6666044.6849999996</v>
      </c>
      <c r="F227" s="9">
        <f t="shared" si="118"/>
        <v>-7.4000004678964615</v>
      </c>
      <c r="G227" s="12">
        <v>72.527600000000007</v>
      </c>
      <c r="H227" s="9">
        <f t="shared" si="115"/>
        <v>-8.0999999999988859</v>
      </c>
      <c r="I227" s="47">
        <f t="shared" si="116"/>
        <v>-167.01841897887653</v>
      </c>
      <c r="J227" s="40">
        <f t="shared" si="98"/>
        <v>257.01841897887653</v>
      </c>
      <c r="K227" s="47">
        <f t="shared" si="99"/>
        <v>32.94191864344586</v>
      </c>
      <c r="L227" s="40">
        <f t="shared" si="100"/>
        <v>33.92314849643806</v>
      </c>
      <c r="M227" s="12">
        <f t="shared" si="101"/>
        <v>-0.16984126959291715</v>
      </c>
      <c r="N227" s="12">
        <f t="shared" si="102"/>
        <v>-3.9153441629081805E-2</v>
      </c>
      <c r="O227" s="12">
        <f t="shared" si="103"/>
        <v>-4.2857142857136959E-2</v>
      </c>
      <c r="P227" s="81">
        <f t="shared" si="104"/>
        <v>0.17948755818221196</v>
      </c>
      <c r="Q227" s="12">
        <f t="shared" si="105"/>
        <v>-8.9863105604718067E-4</v>
      </c>
      <c r="R227" s="12">
        <f t="shared" si="106"/>
        <v>-2.0716106682053864E-4</v>
      </c>
      <c r="S227" s="12">
        <f t="shared" si="107"/>
        <v>-2.2675736961448126E-4</v>
      </c>
      <c r="T227" s="12">
        <f t="shared" si="108"/>
        <v>9.4966962001170354E-4</v>
      </c>
    </row>
    <row r="228" spans="2:20" ht="15.9" customHeight="1">
      <c r="B228" s="18">
        <v>45864</v>
      </c>
      <c r="C228" s="12">
        <v>401502.5882</v>
      </c>
      <c r="D228" s="9">
        <f t="shared" si="117"/>
        <v>-85.299999976996332</v>
      </c>
      <c r="E228" s="38">
        <v>6666044.6694</v>
      </c>
      <c r="F228" s="9">
        <f t="shared" si="118"/>
        <v>-23.000000044703484</v>
      </c>
      <c r="G228" s="12">
        <v>72.540000000000006</v>
      </c>
      <c r="H228" s="9">
        <f t="shared" si="115"/>
        <v>4.3000000000006366</v>
      </c>
      <c r="I228" s="47">
        <f t="shared" si="116"/>
        <v>-164.90983440863965</v>
      </c>
      <c r="J228" s="40">
        <f t="shared" si="98"/>
        <v>254.90983440863965</v>
      </c>
      <c r="K228" s="47">
        <f t="shared" si="99"/>
        <v>88.346420403613038</v>
      </c>
      <c r="L228" s="40">
        <f t="shared" si="100"/>
        <v>88.451003375495631</v>
      </c>
      <c r="M228" s="12">
        <f t="shared" si="101"/>
        <v>-0.45132275120103882</v>
      </c>
      <c r="N228" s="12">
        <f t="shared" si="102"/>
        <v>-0.12169312192964807</v>
      </c>
      <c r="O228" s="12">
        <f t="shared" si="103"/>
        <v>2.275132275132612E-2</v>
      </c>
      <c r="P228" s="81">
        <f t="shared" si="104"/>
        <v>0.46799472685447424</v>
      </c>
      <c r="Q228" s="12">
        <f t="shared" si="105"/>
        <v>-2.387951064555761E-3</v>
      </c>
      <c r="R228" s="12">
        <f t="shared" si="106"/>
        <v>-6.4387895200871998E-4</v>
      </c>
      <c r="S228" s="12">
        <f t="shared" si="107"/>
        <v>1.2037736905463556E-4</v>
      </c>
      <c r="T228" s="12">
        <f t="shared" si="108"/>
        <v>2.4761625759495993E-3</v>
      </c>
    </row>
    <row r="229" spans="2:20" ht="15.9" customHeight="1">
      <c r="B229" s="18">
        <v>45866</v>
      </c>
      <c r="C229" s="12">
        <v>401502.62290000002</v>
      </c>
      <c r="D229" s="9">
        <f t="shared" si="117"/>
        <v>-50.599999958649278</v>
      </c>
      <c r="E229" s="38">
        <v>6666044.6807000004</v>
      </c>
      <c r="F229" s="9">
        <f t="shared" si="118"/>
        <v>-11.699999682605267</v>
      </c>
      <c r="G229" s="12">
        <v>72.526499999999999</v>
      </c>
      <c r="H229" s="9">
        <f t="shared" si="115"/>
        <v>-9.2000000000069804</v>
      </c>
      <c r="I229" s="47">
        <f t="shared" si="116"/>
        <v>-166.98057659311073</v>
      </c>
      <c r="J229" s="40">
        <f t="shared" si="98"/>
        <v>256.98057659311075</v>
      </c>
      <c r="K229" s="47">
        <f t="shared" si="99"/>
        <v>51.935055486523453</v>
      </c>
      <c r="L229" s="40">
        <f t="shared" si="100"/>
        <v>52.743625097147039</v>
      </c>
      <c r="M229" s="12">
        <f t="shared" si="101"/>
        <v>-0.26492146575209047</v>
      </c>
      <c r="N229" s="12">
        <f t="shared" si="102"/>
        <v>-6.125654284086527E-2</v>
      </c>
      <c r="O229" s="12">
        <f t="shared" si="103"/>
        <v>-4.8167539267052251E-2</v>
      </c>
      <c r="P229" s="81">
        <f t="shared" si="104"/>
        <v>0.27614463401647665</v>
      </c>
      <c r="Q229" s="12">
        <f t="shared" si="105"/>
        <v>-1.3870233809009972E-3</v>
      </c>
      <c r="R229" s="12">
        <f t="shared" si="106"/>
        <v>-3.2071488398358782E-4</v>
      </c>
      <c r="S229" s="12">
        <f t="shared" si="107"/>
        <v>-2.5218606946100655E-4</v>
      </c>
      <c r="T229" s="12">
        <f t="shared" si="108"/>
        <v>1.4457834241700348E-3</v>
      </c>
    </row>
    <row r="230" spans="2:20" ht="15.9" customHeight="1">
      <c r="B230" s="18">
        <v>45866</v>
      </c>
      <c r="C230" s="12">
        <v>401502.66350000002</v>
      </c>
      <c r="D230" s="9">
        <f t="shared" si="117"/>
        <v>-9.9999999511055648</v>
      </c>
      <c r="E230" s="38">
        <v>6666044.6933000004</v>
      </c>
      <c r="F230" s="9">
        <f t="shared" si="118"/>
        <v>0.90000033378601074</v>
      </c>
      <c r="G230" s="12">
        <v>72.528400000000005</v>
      </c>
      <c r="H230" s="9">
        <f t="shared" si="115"/>
        <v>-7.3000000000007503</v>
      </c>
      <c r="I230" s="47">
        <f t="shared" si="116"/>
        <v>174.85723352001878</v>
      </c>
      <c r="J230" s="40">
        <f t="shared" si="98"/>
        <v>275.14276647998122</v>
      </c>
      <c r="K230" s="47">
        <f t="shared" si="99"/>
        <v>10.040418299200796</v>
      </c>
      <c r="L230" s="40">
        <f t="shared" si="100"/>
        <v>12.413702091758816</v>
      </c>
      <c r="M230" s="12">
        <f t="shared" si="101"/>
        <v>-5.2356020686416573E-2</v>
      </c>
      <c r="N230" s="12">
        <f t="shared" si="102"/>
        <v>4.7120436323874904E-3</v>
      </c>
      <c r="O230" s="12">
        <f t="shared" si="103"/>
        <v>-3.8219895287962047E-2</v>
      </c>
      <c r="P230" s="81">
        <f t="shared" si="104"/>
        <v>6.4993204668894328E-2</v>
      </c>
      <c r="Q230" s="12">
        <f t="shared" si="105"/>
        <v>-2.7411529155191923E-4</v>
      </c>
      <c r="R230" s="12">
        <f t="shared" si="106"/>
        <v>2.4670385509882148E-5</v>
      </c>
      <c r="S230" s="12">
        <f t="shared" si="107"/>
        <v>-2.0010416381131962E-4</v>
      </c>
      <c r="T230" s="12">
        <f t="shared" si="108"/>
        <v>3.4027855847588653E-4</v>
      </c>
    </row>
    <row r="231" spans="2:20" ht="15.9" customHeight="1">
      <c r="B231" s="18">
        <v>45867</v>
      </c>
      <c r="C231" s="12">
        <v>401502.66110000003</v>
      </c>
      <c r="D231" s="9">
        <f t="shared" si="117"/>
        <v>-12.399999948684126</v>
      </c>
      <c r="E231" s="38">
        <v>6666044.6960000005</v>
      </c>
      <c r="F231" s="9">
        <f t="shared" si="118"/>
        <v>3.6000004038214684</v>
      </c>
      <c r="G231" s="12">
        <v>72.530299999999997</v>
      </c>
      <c r="H231" s="9">
        <f t="shared" si="115"/>
        <v>-5.4000000000087311</v>
      </c>
      <c r="I231" s="47">
        <f t="shared" si="116"/>
        <v>163.81079195862355</v>
      </c>
      <c r="J231" s="40">
        <f t="shared" si="98"/>
        <v>286.18920804137645</v>
      </c>
      <c r="K231" s="47">
        <f t="shared" si="99"/>
        <v>12.91200997656372</v>
      </c>
      <c r="L231" s="40">
        <f t="shared" si="100"/>
        <v>13.995713687946584</v>
      </c>
      <c r="M231" s="12">
        <f t="shared" si="101"/>
        <v>-6.4583333066063162E-2</v>
      </c>
      <c r="N231" s="12">
        <f t="shared" si="102"/>
        <v>1.8750002103236813E-2</v>
      </c>
      <c r="O231" s="12">
        <f t="shared" si="103"/>
        <v>-2.8125000000045475E-2</v>
      </c>
      <c r="P231" s="81">
        <f t="shared" si="104"/>
        <v>7.2894342124721789E-2</v>
      </c>
      <c r="Q231" s="12">
        <f t="shared" si="105"/>
        <v>-3.3637152638574562E-4</v>
      </c>
      <c r="R231" s="12">
        <f t="shared" si="106"/>
        <v>9.7656260954358397E-5</v>
      </c>
      <c r="S231" s="12">
        <f t="shared" si="107"/>
        <v>-1.4648437500023684E-4</v>
      </c>
      <c r="T231" s="12">
        <f t="shared" si="108"/>
        <v>3.7965803189959267E-4</v>
      </c>
    </row>
    <row r="232" spans="2:20" ht="15.9" customHeight="1">
      <c r="B232" s="18">
        <v>45867</v>
      </c>
      <c r="C232" s="12">
        <v>401502.66619999998</v>
      </c>
      <c r="D232" s="9">
        <f t="shared" si="117"/>
        <v>-7.299999997485429</v>
      </c>
      <c r="E232" s="38">
        <v>6666044.6931999996</v>
      </c>
      <c r="F232" s="9">
        <f t="shared" si="118"/>
        <v>0.79999957233667374</v>
      </c>
      <c r="G232" s="12">
        <v>72.506500000000003</v>
      </c>
      <c r="H232" s="9">
        <f t="shared" si="115"/>
        <v>-29.200000000003001</v>
      </c>
      <c r="I232" s="47">
        <f t="shared" si="116"/>
        <v>173.74597057072953</v>
      </c>
      <c r="J232" s="40">
        <f t="shared" si="98"/>
        <v>276.25402942927047</v>
      </c>
      <c r="K232" s="47">
        <f t="shared" si="99"/>
        <v>7.3437047380069771</v>
      </c>
      <c r="L232" s="40">
        <f t="shared" si="100"/>
        <v>30.109300876626168</v>
      </c>
      <c r="M232" s="12">
        <f t="shared" si="101"/>
        <v>-3.8020833320236612E-2</v>
      </c>
      <c r="N232" s="12">
        <f t="shared" si="102"/>
        <v>4.166664439253509E-3</v>
      </c>
      <c r="O232" s="12">
        <f t="shared" si="103"/>
        <v>-0.15208333333334897</v>
      </c>
      <c r="P232" s="81">
        <f t="shared" si="104"/>
        <v>0.15681927539909463</v>
      </c>
      <c r="Q232" s="12">
        <f t="shared" si="105"/>
        <v>-1.9802517354289902E-4</v>
      </c>
      <c r="R232" s="12">
        <f t="shared" si="106"/>
        <v>2.1701377287778694E-5</v>
      </c>
      <c r="S232" s="12">
        <f t="shared" si="107"/>
        <v>-7.9210069444452587E-4</v>
      </c>
      <c r="T232" s="12">
        <f t="shared" si="108"/>
        <v>8.1676705937028455E-4</v>
      </c>
    </row>
    <row r="233" spans="2:20" ht="15.9" customHeight="1">
      <c r="B233" s="18">
        <v>45868</v>
      </c>
      <c r="C233" s="12">
        <v>401502.64039999997</v>
      </c>
      <c r="D233" s="9">
        <f t="shared" si="117"/>
        <v>-33.100000000558794</v>
      </c>
      <c r="E233" s="38">
        <v>6666044.6904999996</v>
      </c>
      <c r="F233" s="9">
        <f t="shared" si="118"/>
        <v>-1.9000004976987839</v>
      </c>
      <c r="G233" s="12">
        <v>72.5364</v>
      </c>
      <c r="H233" s="9">
        <f t="shared" si="115"/>
        <v>0.69999999999481588</v>
      </c>
      <c r="I233" s="47">
        <f t="shared" si="116"/>
        <v>-176.71472266663446</v>
      </c>
      <c r="J233" s="40">
        <f t="shared" si="98"/>
        <v>266.71472266663449</v>
      </c>
      <c r="K233" s="47">
        <f t="shared" si="99"/>
        <v>33.15448690491602</v>
      </c>
      <c r="L233" s="40">
        <f t="shared" si="100"/>
        <v>33.161875729943873</v>
      </c>
      <c r="M233" s="12">
        <f t="shared" si="101"/>
        <v>-0.17150259067647045</v>
      </c>
      <c r="N233" s="12">
        <f t="shared" si="102"/>
        <v>-9.8445621642424038E-3</v>
      </c>
      <c r="O233" s="12">
        <f t="shared" si="103"/>
        <v>3.6269430051544863E-3</v>
      </c>
      <c r="P233" s="81">
        <f t="shared" si="104"/>
        <v>0.17182319031059001</v>
      </c>
      <c r="Q233" s="12">
        <f t="shared" si="105"/>
        <v>-8.8861445946357745E-4</v>
      </c>
      <c r="R233" s="12">
        <f t="shared" si="106"/>
        <v>-5.1008094115245616E-5</v>
      </c>
      <c r="S233" s="12">
        <f t="shared" si="107"/>
        <v>1.8792450803909256E-5</v>
      </c>
      <c r="T233" s="12">
        <f t="shared" si="108"/>
        <v>8.9027559746419698E-4</v>
      </c>
    </row>
    <row r="234" spans="2:20" ht="15.9" customHeight="1">
      <c r="B234" s="18">
        <v>45868</v>
      </c>
      <c r="C234" s="12">
        <v>401502.66320000001</v>
      </c>
      <c r="D234" s="9">
        <f t="shared" si="117"/>
        <v>-10.2999999653548</v>
      </c>
      <c r="E234" s="38">
        <v>6666044.6924999999</v>
      </c>
      <c r="F234" s="9">
        <f t="shared" si="118"/>
        <v>9.999983012676239E-2</v>
      </c>
      <c r="G234" s="12">
        <v>72.518100000000004</v>
      </c>
      <c r="H234" s="9">
        <f t="shared" si="115"/>
        <v>-17.600000000001614</v>
      </c>
      <c r="I234" s="47">
        <f t="shared" si="116"/>
        <v>179.44374871591273</v>
      </c>
      <c r="J234" s="40">
        <f t="shared" si="98"/>
        <v>270.55625128408724</v>
      </c>
      <c r="K234" s="47">
        <f t="shared" si="99"/>
        <v>10.300485389161729</v>
      </c>
      <c r="L234" s="40">
        <f t="shared" si="100"/>
        <v>20.392645714874543</v>
      </c>
      <c r="M234" s="12">
        <f t="shared" si="101"/>
        <v>-5.336787546815959E-2</v>
      </c>
      <c r="N234" s="12">
        <f t="shared" si="102"/>
        <v>5.1813383485369111E-4</v>
      </c>
      <c r="O234" s="12">
        <f t="shared" si="103"/>
        <v>-9.1191709844567953E-2</v>
      </c>
      <c r="P234" s="81">
        <f t="shared" si="104"/>
        <v>0.10566137676100799</v>
      </c>
      <c r="Q234" s="12">
        <f t="shared" si="105"/>
        <v>-2.7651748947232947E-4</v>
      </c>
      <c r="R234" s="12">
        <f t="shared" si="106"/>
        <v>2.6846312686719745E-6</v>
      </c>
      <c r="S234" s="12">
        <f t="shared" si="107"/>
        <v>-4.724959059304039E-4</v>
      </c>
      <c r="T234" s="12">
        <f t="shared" si="108"/>
        <v>5.4746827337309842E-4</v>
      </c>
    </row>
    <row r="235" spans="2:20" ht="15.9" customHeight="1">
      <c r="B235" s="18">
        <v>45869</v>
      </c>
      <c r="C235" s="12">
        <v>401502.61949999997</v>
      </c>
      <c r="D235" s="9">
        <f t="shared" si="117"/>
        <v>-54.00000000372529</v>
      </c>
      <c r="E235" s="38">
        <v>6666044.6813000003</v>
      </c>
      <c r="F235" s="9">
        <f t="shared" si="118"/>
        <v>-11.099999770522118</v>
      </c>
      <c r="G235" s="12">
        <v>72.520399999999995</v>
      </c>
      <c r="H235" s="9">
        <f t="shared" si="115"/>
        <v>-15.300000000010527</v>
      </c>
      <c r="I235" s="47">
        <f t="shared" si="116"/>
        <v>-168.38433010992611</v>
      </c>
      <c r="J235" s="40">
        <f t="shared" si="98"/>
        <v>258.38433010992611</v>
      </c>
      <c r="K235" s="47">
        <f t="shared" si="99"/>
        <v>55.129030422345735</v>
      </c>
      <c r="L235" s="40">
        <f t="shared" si="100"/>
        <v>57.2127607733471</v>
      </c>
      <c r="M235" s="12">
        <f t="shared" si="101"/>
        <v>-0.27835051548312006</v>
      </c>
      <c r="N235" s="12">
        <f t="shared" si="102"/>
        <v>-5.7216493662485143E-2</v>
      </c>
      <c r="O235" s="12">
        <f t="shared" si="103"/>
        <v>-7.8865979381497558E-2</v>
      </c>
      <c r="P235" s="81">
        <f t="shared" si="104"/>
        <v>0.2949111380069438</v>
      </c>
      <c r="Q235" s="12">
        <f t="shared" si="105"/>
        <v>-1.4347964715624745E-3</v>
      </c>
      <c r="R235" s="12">
        <f t="shared" si="106"/>
        <v>-2.9493037970353169E-4</v>
      </c>
      <c r="S235" s="12">
        <f t="shared" si="107"/>
        <v>-4.0652566691493585E-4</v>
      </c>
      <c r="T235" s="12">
        <f t="shared" si="108"/>
        <v>1.520160505190432E-3</v>
      </c>
    </row>
    <row r="236" spans="2:20" ht="15.9" customHeight="1">
      <c r="B236" s="18">
        <v>45869</v>
      </c>
      <c r="C236" s="12">
        <v>401502.65429999999</v>
      </c>
      <c r="D236" s="9">
        <f t="shared" si="117"/>
        <v>-19.19999998062849</v>
      </c>
      <c r="E236" s="11">
        <v>6666044.6864</v>
      </c>
      <c r="F236" s="9">
        <f t="shared" si="118"/>
        <v>-6.0000000521540642</v>
      </c>
      <c r="G236" s="12">
        <v>72.510099999999994</v>
      </c>
      <c r="H236" s="9">
        <f t="shared" si="115"/>
        <v>-25.600000000011391</v>
      </c>
      <c r="I236" s="20">
        <f t="shared" si="116"/>
        <v>-162.64597520549179</v>
      </c>
      <c r="J236" s="40">
        <f t="shared" si="98"/>
        <v>252.64597520549177</v>
      </c>
      <c r="K236" s="47">
        <f t="shared" si="99"/>
        <v>20.115665534154786</v>
      </c>
      <c r="L236" s="40">
        <f t="shared" si="100"/>
        <v>32.557641190395934</v>
      </c>
      <c r="M236" s="12">
        <f t="shared" si="101"/>
        <v>-9.8969072065095309E-2</v>
      </c>
      <c r="N236" s="12">
        <f t="shared" si="102"/>
        <v>-3.0927835320381774E-2</v>
      </c>
      <c r="O236" s="12">
        <f t="shared" si="103"/>
        <v>-0.13195876288665664</v>
      </c>
      <c r="P236" s="81">
        <f t="shared" si="104"/>
        <v>0.16782289273399967</v>
      </c>
      <c r="Q236" s="12">
        <f t="shared" si="105"/>
        <v>-5.1014985600564592E-4</v>
      </c>
      <c r="R236" s="12">
        <f t="shared" si="106"/>
        <v>-1.5942183154835966E-4</v>
      </c>
      <c r="S236" s="12">
        <f t="shared" si="107"/>
        <v>-6.801998086941064E-4</v>
      </c>
      <c r="T236" s="12">
        <f t="shared" si="108"/>
        <v>8.6506645739175083E-4</v>
      </c>
    </row>
    <row r="237" spans="2:20" ht="15.9" customHeight="1">
      <c r="B237" s="18">
        <v>45870</v>
      </c>
      <c r="C237" s="12">
        <v>401502.6176</v>
      </c>
      <c r="D237" s="9">
        <f t="shared" si="117"/>
        <v>-55.899999977555126</v>
      </c>
      <c r="E237" s="11">
        <v>6666044.6777999997</v>
      </c>
      <c r="F237" s="9">
        <f t="shared" si="118"/>
        <v>-14.600000344216824</v>
      </c>
      <c r="G237" s="12">
        <v>72.509699999999995</v>
      </c>
      <c r="H237" s="9">
        <f t="shared" si="115"/>
        <v>-26.000000000010459</v>
      </c>
      <c r="J237" s="40">
        <f t="shared" si="98"/>
        <v>255.36243717975316</v>
      </c>
      <c r="K237" s="47">
        <f t="shared" si="99"/>
        <v>57.775167741355752</v>
      </c>
      <c r="L237" s="40">
        <f t="shared" si="100"/>
        <v>63.355899548047915</v>
      </c>
      <c r="M237" s="12">
        <f t="shared" si="101"/>
        <v>-0.28666666655156475</v>
      </c>
      <c r="N237" s="12">
        <f t="shared" si="102"/>
        <v>-7.4871796637009352E-2</v>
      </c>
      <c r="O237" s="12">
        <f t="shared" si="103"/>
        <v>-0.13333333333338698</v>
      </c>
      <c r="P237" s="81">
        <f t="shared" si="104"/>
        <v>0.32490204896434827</v>
      </c>
      <c r="Q237" s="12">
        <f t="shared" si="105"/>
        <v>-1.4700854694952039E-3</v>
      </c>
      <c r="R237" s="12">
        <f t="shared" si="106"/>
        <v>-3.8395793147184284E-4</v>
      </c>
      <c r="S237" s="12">
        <f t="shared" si="107"/>
        <v>-6.8376068376095893E-4</v>
      </c>
      <c r="T237" s="12">
        <f t="shared" si="108"/>
        <v>1.6661643536633245E-3</v>
      </c>
    </row>
    <row r="238" spans="2:20" ht="15.9" customHeight="1">
      <c r="B238" s="18">
        <v>45870</v>
      </c>
      <c r="C238" s="12">
        <v>401502.66259999998</v>
      </c>
      <c r="D238" s="9">
        <f t="shared" si="117"/>
        <v>-10.899999993853271</v>
      </c>
      <c r="E238" s="11">
        <v>6666044.6880999999</v>
      </c>
      <c r="F238" s="9">
        <f t="shared" si="118"/>
        <v>-4.3000001460313797</v>
      </c>
      <c r="G238" s="12">
        <v>72.523499999999999</v>
      </c>
      <c r="H238" s="9">
        <f t="shared" si="115"/>
        <v>-12.200000000007094</v>
      </c>
      <c r="J238" s="40">
        <f t="shared" si="98"/>
        <v>248.47099244289154</v>
      </c>
      <c r="K238" s="47">
        <f t="shared" si="99"/>
        <v>11.717508315417197</v>
      </c>
      <c r="L238" s="40">
        <f t="shared" si="100"/>
        <v>16.91567323880561</v>
      </c>
      <c r="M238" s="12">
        <f t="shared" si="101"/>
        <v>-5.5897435865914211E-2</v>
      </c>
      <c r="N238" s="12">
        <f t="shared" si="102"/>
        <v>-2.2051282800160922E-2</v>
      </c>
      <c r="O238" s="12">
        <f t="shared" si="103"/>
        <v>-6.256410256413894E-2</v>
      </c>
      <c r="P238" s="81">
        <f t="shared" si="104"/>
        <v>8.6747042250285178E-2</v>
      </c>
      <c r="Q238" s="12">
        <f t="shared" si="105"/>
        <v>-2.8665351726109853E-4</v>
      </c>
      <c r="R238" s="12">
        <f t="shared" si="106"/>
        <v>-1.1308350153928677E-4</v>
      </c>
      <c r="S238" s="12">
        <f t="shared" si="107"/>
        <v>-3.2084155161096891E-4</v>
      </c>
      <c r="T238" s="12">
        <f t="shared" si="108"/>
        <v>4.4485662692453939E-4</v>
      </c>
    </row>
    <row r="239" spans="2:20" ht="15.9" customHeight="1">
      <c r="B239" s="18">
        <v>45871</v>
      </c>
      <c r="C239" s="12">
        <v>401502.63890000002</v>
      </c>
      <c r="D239" s="9">
        <f t="shared" si="117"/>
        <v>-34.599999955389649</v>
      </c>
      <c r="E239" s="11">
        <v>6666044.6836999999</v>
      </c>
      <c r="F239" s="9">
        <f t="shared" si="118"/>
        <v>-8.7000001221895218</v>
      </c>
      <c r="G239" s="12">
        <v>72.544200000000004</v>
      </c>
      <c r="H239" s="9">
        <f t="shared" si="115"/>
        <v>8.4999999999979536</v>
      </c>
      <c r="J239" s="40">
        <f t="shared" si="98"/>
        <v>255.88585592428484</v>
      </c>
      <c r="K239" s="47">
        <f t="shared" si="99"/>
        <v>35.677023404973987</v>
      </c>
      <c r="L239" s="40">
        <f t="shared" si="100"/>
        <v>36.675604958051153</v>
      </c>
      <c r="M239" s="12">
        <f t="shared" si="101"/>
        <v>-0.17653061201729411</v>
      </c>
      <c r="N239" s="12">
        <f t="shared" si="102"/>
        <v>-4.4387755725456744E-2</v>
      </c>
      <c r="O239" s="12">
        <f t="shared" si="103"/>
        <v>4.3367346938765067E-2</v>
      </c>
      <c r="P239" s="81">
        <f t="shared" si="104"/>
        <v>0.18712043345944465</v>
      </c>
      <c r="Q239" s="12">
        <f t="shared" si="105"/>
        <v>-9.0066638784333736E-4</v>
      </c>
      <c r="R239" s="12">
        <f t="shared" si="106"/>
        <v>-2.2646814145641197E-4</v>
      </c>
      <c r="S239" s="12">
        <f t="shared" si="107"/>
        <v>2.212619741773728E-4</v>
      </c>
      <c r="T239" s="12">
        <f t="shared" si="108"/>
        <v>9.5469608907879924E-4</v>
      </c>
    </row>
    <row r="240" spans="2:20" ht="15.9" customHeight="1">
      <c r="B240" s="18">
        <v>45871</v>
      </c>
      <c r="C240" s="12">
        <v>401502.62520000001</v>
      </c>
      <c r="D240" s="9">
        <f t="shared" si="117"/>
        <v>-48.299999965820462</v>
      </c>
      <c r="E240" s="11">
        <v>6666044.6765999999</v>
      </c>
      <c r="F240" s="9">
        <f t="shared" si="118"/>
        <v>-15.800000168383121</v>
      </c>
      <c r="G240" s="12">
        <v>72.532600000000002</v>
      </c>
      <c r="H240" s="9">
        <f t="shared" si="115"/>
        <v>-3.1000000000034333</v>
      </c>
      <c r="J240" s="40">
        <f t="shared" si="98"/>
        <v>251.88593251818537</v>
      </c>
      <c r="K240" s="47">
        <f t="shared" si="99"/>
        <v>50.818598977334702</v>
      </c>
      <c r="L240" s="40">
        <f t="shared" si="100"/>
        <v>50.913063176548171</v>
      </c>
      <c r="M240" s="12">
        <f t="shared" si="101"/>
        <v>-0.24642857125418602</v>
      </c>
      <c r="N240" s="12">
        <f t="shared" si="102"/>
        <v>-8.0612245757056736E-2</v>
      </c>
      <c r="O240" s="12">
        <f t="shared" si="103"/>
        <v>-1.5816326530629761E-2</v>
      </c>
      <c r="P240" s="81">
        <f t="shared" si="104"/>
        <v>0.25976052641096004</v>
      </c>
      <c r="Q240" s="12">
        <f t="shared" si="105"/>
        <v>-1.2572886288478879E-3</v>
      </c>
      <c r="R240" s="12">
        <f t="shared" si="106"/>
        <v>-4.1128696814824866E-4</v>
      </c>
      <c r="S240" s="12">
        <f t="shared" si="107"/>
        <v>-8.0695543523621224E-5</v>
      </c>
      <c r="T240" s="12">
        <f t="shared" si="108"/>
        <v>1.3253088082191839E-3</v>
      </c>
    </row>
    <row r="241" spans="2:20" ht="15.9" customHeight="1">
      <c r="B241" s="18">
        <v>45873</v>
      </c>
      <c r="C241" s="12">
        <v>401502.66680000001</v>
      </c>
      <c r="D241" s="9">
        <f t="shared" si="117"/>
        <v>-6.6999999689869583</v>
      </c>
      <c r="E241" s="11">
        <v>6666044.6933000004</v>
      </c>
      <c r="F241" s="9">
        <f t="shared" si="118"/>
        <v>0.90000033378601074</v>
      </c>
      <c r="G241" s="12">
        <v>72.529499999999999</v>
      </c>
      <c r="H241" s="9">
        <f t="shared" si="115"/>
        <v>-6.2000000000068667</v>
      </c>
      <c r="J241" s="40">
        <f t="shared" si="98"/>
        <v>277.65065379416848</v>
      </c>
      <c r="K241" s="47">
        <f t="shared" si="99"/>
        <v>6.7601775261630648</v>
      </c>
      <c r="L241" s="40">
        <f t="shared" si="100"/>
        <v>9.1727858464768115</v>
      </c>
      <c r="M241" s="12">
        <f t="shared" si="101"/>
        <v>-3.3838383681752314E-2</v>
      </c>
      <c r="N241" s="12">
        <f t="shared" si="102"/>
        <v>4.5454562312424781E-3</v>
      </c>
      <c r="O241" s="12">
        <f t="shared" si="103"/>
        <v>-3.1313131313165994E-2</v>
      </c>
      <c r="P241" s="81">
        <f t="shared" si="104"/>
        <v>4.6327201244832382E-2</v>
      </c>
      <c r="Q241" s="12">
        <f t="shared" si="105"/>
        <v>-1.7090092768561776E-4</v>
      </c>
      <c r="R241" s="12">
        <f t="shared" si="106"/>
        <v>2.2956849652739789E-5</v>
      </c>
      <c r="S241" s="12">
        <f t="shared" si="107"/>
        <v>-1.5814712784427269E-4</v>
      </c>
      <c r="T241" s="12">
        <f t="shared" si="108"/>
        <v>2.3397576386278982E-4</v>
      </c>
    </row>
    <row r="242" spans="2:20" ht="15.9" customHeight="1">
      <c r="B242" s="18">
        <v>45873</v>
      </c>
      <c r="C242" s="12">
        <v>401502.64079999999</v>
      </c>
      <c r="D242" s="9">
        <f t="shared" si="117"/>
        <v>-32.699999981559813</v>
      </c>
      <c r="E242" s="11">
        <v>6666044.6860999996</v>
      </c>
      <c r="F242" s="9">
        <f t="shared" si="118"/>
        <v>-6.300000473856926</v>
      </c>
      <c r="G242" s="12">
        <v>72.5154</v>
      </c>
      <c r="H242" s="9">
        <f t="shared" si="115"/>
        <v>-20.30000000000598</v>
      </c>
      <c r="J242" s="40">
        <f t="shared" si="98"/>
        <v>259.09497714820338</v>
      </c>
      <c r="K242" s="47">
        <f t="shared" si="99"/>
        <v>33.301351395470569</v>
      </c>
      <c r="L242" s="40">
        <f t="shared" si="100"/>
        <v>39.000897486658587</v>
      </c>
      <c r="M242" s="12">
        <f t="shared" si="101"/>
        <v>-0.16515151505838288</v>
      </c>
      <c r="N242" s="12">
        <f t="shared" si="102"/>
        <v>-3.1818184211398613E-2</v>
      </c>
      <c r="O242" s="12">
        <f t="shared" si="103"/>
        <v>-0.10252525252528273</v>
      </c>
      <c r="P242" s="81">
        <f t="shared" si="104"/>
        <v>0.19697422973059892</v>
      </c>
      <c r="Q242" s="12">
        <f t="shared" si="105"/>
        <v>-8.340985609009236E-4</v>
      </c>
      <c r="R242" s="12">
        <f t="shared" si="106"/>
        <v>-1.6069790005756874E-4</v>
      </c>
      <c r="S242" s="12">
        <f t="shared" si="107"/>
        <v>-5.1780430568324615E-4</v>
      </c>
      <c r="T242" s="12">
        <f t="shared" si="108"/>
        <v>9.9481934207373184E-4</v>
      </c>
    </row>
    <row r="243" spans="2:20" ht="15.9" customHeight="1">
      <c r="B243" s="18">
        <v>45874</v>
      </c>
      <c r="C243" s="12">
        <v>401502.65720000002</v>
      </c>
      <c r="D243" s="9">
        <f t="shared" si="117"/>
        <v>-16.299999959301203</v>
      </c>
      <c r="E243" s="11">
        <v>6666044.6924999999</v>
      </c>
      <c r="F243" s="9">
        <f t="shared" si="118"/>
        <v>9.999983012676239E-2</v>
      </c>
      <c r="G243" s="12">
        <v>72.525599999999997</v>
      </c>
      <c r="H243" s="9">
        <f t="shared" si="115"/>
        <v>-10.100000000008436</v>
      </c>
      <c r="J243" s="40">
        <f t="shared" si="98"/>
        <v>270.35150284365568</v>
      </c>
      <c r="K243" s="47">
        <f t="shared" si="99"/>
        <v>16.300306703839794</v>
      </c>
      <c r="L243" s="40">
        <f t="shared" si="100"/>
        <v>19.17576592054187</v>
      </c>
      <c r="M243" s="12">
        <f t="shared" si="101"/>
        <v>-8.1909547534176896E-2</v>
      </c>
      <c r="N243" s="12">
        <f t="shared" si="102"/>
        <v>5.0251170917971048E-4</v>
      </c>
      <c r="O243" s="12">
        <f t="shared" si="103"/>
        <v>-5.0753768844263497E-2</v>
      </c>
      <c r="P243" s="81">
        <f t="shared" si="104"/>
        <v>9.6360632766542068E-2</v>
      </c>
      <c r="Q243" s="12">
        <f t="shared" si="105"/>
        <v>-4.116057665034015E-4</v>
      </c>
      <c r="R243" s="12">
        <f t="shared" si="106"/>
        <v>2.5251844682397514E-6</v>
      </c>
      <c r="S243" s="12">
        <f t="shared" si="107"/>
        <v>-2.5504406454403766E-4</v>
      </c>
      <c r="T243" s="12">
        <f t="shared" si="108"/>
        <v>4.8422428525900539E-4</v>
      </c>
    </row>
    <row r="244" spans="2:20" ht="15.9" customHeight="1">
      <c r="B244" s="18">
        <v>45874</v>
      </c>
      <c r="C244" s="12">
        <v>401502.76730000001</v>
      </c>
      <c r="D244" s="9">
        <f t="shared" si="117"/>
        <v>93.800000031478703</v>
      </c>
      <c r="E244" s="11">
        <v>6666044.7207000004</v>
      </c>
      <c r="F244" s="9">
        <f t="shared" si="118"/>
        <v>28.300000354647636</v>
      </c>
      <c r="G244" s="12">
        <v>72.506799999999998</v>
      </c>
      <c r="H244" s="9">
        <f t="shared" si="115"/>
        <v>-28.900000000007253</v>
      </c>
      <c r="J244" s="40">
        <f t="shared" si="98"/>
        <v>73.211134717888399</v>
      </c>
      <c r="K244" s="47">
        <f t="shared" si="99"/>
        <v>97.976170704812006</v>
      </c>
      <c r="L244" s="40">
        <f t="shared" si="100"/>
        <v>102.14959630844794</v>
      </c>
      <c r="M244" s="12">
        <f t="shared" si="101"/>
        <v>0.47135678407778242</v>
      </c>
      <c r="N244" s="12">
        <f t="shared" si="102"/>
        <v>0.14221105705853085</v>
      </c>
      <c r="O244" s="12">
        <f t="shared" si="103"/>
        <v>-0.14522613065330278</v>
      </c>
      <c r="P244" s="81">
        <f t="shared" si="104"/>
        <v>0.51331455431380879</v>
      </c>
      <c r="Q244" s="12">
        <f t="shared" si="105"/>
        <v>2.3686270556672485E-3</v>
      </c>
      <c r="R244" s="12">
        <f t="shared" si="106"/>
        <v>7.1462842742980328E-4</v>
      </c>
      <c r="S244" s="12">
        <f t="shared" si="107"/>
        <v>-7.2977955102162206E-4</v>
      </c>
      <c r="T244" s="12">
        <f t="shared" si="108"/>
        <v>2.5794701221799436E-3</v>
      </c>
    </row>
    <row r="245" spans="2:20" ht="15.9" customHeight="1">
      <c r="B245" s="18">
        <v>45875</v>
      </c>
      <c r="C245" s="12">
        <v>401502.62609999999</v>
      </c>
      <c r="D245" s="9">
        <f t="shared" si="117"/>
        <v>-47.399999981280416</v>
      </c>
      <c r="E245" s="11">
        <v>6666044.682</v>
      </c>
      <c r="F245" s="9">
        <f t="shared" si="118"/>
        <v>-10.400000028312206</v>
      </c>
      <c r="G245" s="12">
        <v>72.535200000000003</v>
      </c>
      <c r="H245" s="9">
        <f t="shared" si="115"/>
        <v>-0.50000000000238742</v>
      </c>
      <c r="J245" s="40">
        <f t="shared" si="98"/>
        <v>257.62486853987559</v>
      </c>
      <c r="K245" s="47">
        <f t="shared" si="99"/>
        <v>48.527517954396529</v>
      </c>
      <c r="L245" s="40">
        <f t="shared" si="100"/>
        <v>48.530093744132408</v>
      </c>
      <c r="M245" s="12">
        <f t="shared" si="101"/>
        <v>-0.23699999990640208</v>
      </c>
      <c r="N245" s="12">
        <f t="shared" si="102"/>
        <v>-5.2000000141561031E-2</v>
      </c>
      <c r="O245" s="12">
        <f t="shared" si="103"/>
        <v>-2.5000000000119371E-3</v>
      </c>
      <c r="P245" s="81">
        <f t="shared" si="104"/>
        <v>0.24265046872066204</v>
      </c>
      <c r="Q245" s="12">
        <f t="shared" si="105"/>
        <v>-1.1849999995320105E-3</v>
      </c>
      <c r="R245" s="12">
        <f t="shared" si="106"/>
        <v>-2.6000000070780516E-4</v>
      </c>
      <c r="S245" s="12">
        <f t="shared" si="107"/>
        <v>-1.2500000000059686E-5</v>
      </c>
      <c r="T245" s="12">
        <f t="shared" si="108"/>
        <v>1.2132523436033103E-3</v>
      </c>
    </row>
    <row r="246" spans="2:20" ht="15.9" customHeight="1">
      <c r="B246" s="18">
        <v>45875</v>
      </c>
      <c r="C246" s="12">
        <v>401502.64419999998</v>
      </c>
      <c r="D246" s="9">
        <f t="shared" si="117"/>
        <v>-29.299999994691461</v>
      </c>
      <c r="E246" s="11">
        <v>6666044.6851000004</v>
      </c>
      <c r="F246" s="9">
        <f t="shared" si="118"/>
        <v>-7.2999997064471245</v>
      </c>
      <c r="G246" s="12">
        <v>72.532300000000006</v>
      </c>
      <c r="H246" s="9">
        <f t="shared" si="115"/>
        <v>-3.3999999999991815</v>
      </c>
      <c r="J246" s="40">
        <f t="shared" si="98"/>
        <v>256.00977776666639</v>
      </c>
      <c r="K246" s="47">
        <f t="shared" si="99"/>
        <v>30.195694981289101</v>
      </c>
      <c r="L246" s="40">
        <f t="shared" si="100"/>
        <v>30.386510089232726</v>
      </c>
      <c r="M246" s="12">
        <f t="shared" si="101"/>
        <v>-0.14649999997345731</v>
      </c>
      <c r="N246" s="12">
        <f t="shared" si="102"/>
        <v>-3.6499998532235622E-2</v>
      </c>
      <c r="O246" s="12">
        <f t="shared" si="103"/>
        <v>-1.6999999999995907E-2</v>
      </c>
      <c r="P246" s="81">
        <f t="shared" si="104"/>
        <v>0.15193255044616363</v>
      </c>
      <c r="Q246" s="12">
        <f t="shared" si="105"/>
        <v>-7.3249999986728658E-4</v>
      </c>
      <c r="R246" s="12">
        <f t="shared" si="106"/>
        <v>-1.8249999266117811E-4</v>
      </c>
      <c r="S246" s="12">
        <f t="shared" si="107"/>
        <v>-8.4999999999979542E-5</v>
      </c>
      <c r="T246" s="12">
        <f t="shared" si="108"/>
        <v>7.5966275223081814E-4</v>
      </c>
    </row>
    <row r="247" spans="2:20" ht="15.9" customHeight="1">
      <c r="B247" s="18">
        <v>45876</v>
      </c>
      <c r="C247" s="12">
        <v>401502.66930000001</v>
      </c>
      <c r="D247" s="9">
        <f t="shared" si="117"/>
        <v>-4.1999999666586518</v>
      </c>
      <c r="E247" s="11">
        <v>6666044.6939000003</v>
      </c>
      <c r="F247" s="9">
        <f t="shared" si="118"/>
        <v>1.5000002458691597</v>
      </c>
      <c r="G247" s="12">
        <v>72.543999999999997</v>
      </c>
      <c r="H247" s="9">
        <f t="shared" si="115"/>
        <v>8.2999999999913143</v>
      </c>
      <c r="J247" s="40">
        <f t="shared" si="98"/>
        <v>289.65382717680598</v>
      </c>
      <c r="K247" s="47">
        <f t="shared" si="99"/>
        <v>4.4598206754913603</v>
      </c>
      <c r="L247" s="40">
        <f t="shared" si="100"/>
        <v>9.4223139651253405</v>
      </c>
      <c r="M247" s="12">
        <f t="shared" si="101"/>
        <v>-2.0895522222182349E-2</v>
      </c>
      <c r="N247" s="12">
        <f t="shared" si="102"/>
        <v>7.4626877903938293E-3</v>
      </c>
      <c r="O247" s="12">
        <f t="shared" si="103"/>
        <v>4.1293532338265243E-2</v>
      </c>
      <c r="P247" s="81">
        <f t="shared" si="104"/>
        <v>4.6877183906096222E-2</v>
      </c>
      <c r="Q247" s="12">
        <f t="shared" si="105"/>
        <v>-1.0395782200090721E-4</v>
      </c>
      <c r="R247" s="12">
        <f t="shared" si="106"/>
        <v>3.7127799952208104E-5</v>
      </c>
      <c r="S247" s="12">
        <f t="shared" si="107"/>
        <v>2.0544045939435444E-4</v>
      </c>
      <c r="T247" s="12">
        <f t="shared" si="108"/>
        <v>2.3321982042833942E-4</v>
      </c>
    </row>
    <row r="248" spans="2:20" ht="15.9" customHeight="1">
      <c r="B248" s="18">
        <v>45876</v>
      </c>
      <c r="C248" s="12">
        <v>401502.65820000001</v>
      </c>
      <c r="D248" s="9">
        <f t="shared" si="117"/>
        <v>-15.299999970011413</v>
      </c>
      <c r="E248" s="11">
        <v>6666044.6889000004</v>
      </c>
      <c r="F248" s="9">
        <f t="shared" si="118"/>
        <v>-3.4999996423721313</v>
      </c>
      <c r="G248" s="12">
        <v>72.534700000000001</v>
      </c>
      <c r="H248" s="9">
        <f t="shared" si="115"/>
        <v>-1.0000000000047748</v>
      </c>
      <c r="J248" s="40">
        <f t="shared" si="98"/>
        <v>257.11483184853864</v>
      </c>
      <c r="K248" s="47">
        <f t="shared" si="99"/>
        <v>15.695222093967141</v>
      </c>
      <c r="L248" s="40">
        <f t="shared" si="100"/>
        <v>15.727046657874576</v>
      </c>
      <c r="M248" s="12">
        <f t="shared" si="101"/>
        <v>-7.6119402835877675E-2</v>
      </c>
      <c r="N248" s="12">
        <f t="shared" si="102"/>
        <v>-1.7412933544139957E-2</v>
      </c>
      <c r="O248" s="12">
        <f t="shared" si="103"/>
        <v>-4.9751243781332079E-3</v>
      </c>
      <c r="P248" s="81">
        <f t="shared" si="104"/>
        <v>7.8244013223256595E-2</v>
      </c>
      <c r="Q248" s="12">
        <f t="shared" si="105"/>
        <v>-3.7870349669590883E-4</v>
      </c>
      <c r="R248" s="12">
        <f t="shared" si="106"/>
        <v>-8.6631510169850529E-5</v>
      </c>
      <c r="S248" s="12">
        <f t="shared" si="107"/>
        <v>-2.4751862577777154E-5</v>
      </c>
      <c r="T248" s="12">
        <f t="shared" si="108"/>
        <v>3.8927369762814225E-4</v>
      </c>
    </row>
    <row r="249" spans="2:20" ht="15.9" customHeight="1">
      <c r="B249" s="18">
        <v>45877</v>
      </c>
      <c r="C249" s="12">
        <v>401502.67320000002</v>
      </c>
      <c r="D249" s="9">
        <f t="shared" si="117"/>
        <v>-0.29999995604157448</v>
      </c>
      <c r="E249" s="11">
        <v>6666044.6979999999</v>
      </c>
      <c r="F249" s="9">
        <f t="shared" si="118"/>
        <v>5.59999980032444</v>
      </c>
      <c r="G249" s="12">
        <v>72.555999999999997</v>
      </c>
      <c r="H249" s="9">
        <f t="shared" si="115"/>
        <v>20.299999999991769</v>
      </c>
      <c r="J249" s="40">
        <f t="shared" si="98"/>
        <v>356.93351483821181</v>
      </c>
      <c r="K249" s="47">
        <f t="shared" si="99"/>
        <v>5.6080297553827867</v>
      </c>
      <c r="L249" s="40">
        <f t="shared" si="100"/>
        <v>21.060389306395184</v>
      </c>
      <c r="M249" s="12">
        <f t="shared" si="101"/>
        <v>-1.4851482972355172E-3</v>
      </c>
      <c r="N249" s="12">
        <f t="shared" si="102"/>
        <v>2.7722771288734852E-2</v>
      </c>
      <c r="O249" s="12">
        <f t="shared" si="103"/>
        <v>0.10049504950490974</v>
      </c>
      <c r="P249" s="81">
        <f t="shared" si="104"/>
        <v>0.10425935300195635</v>
      </c>
      <c r="Q249" s="12">
        <f t="shared" si="105"/>
        <v>-7.3522192932451348E-6</v>
      </c>
      <c r="R249" s="12">
        <f t="shared" si="106"/>
        <v>1.3724144202343987E-4</v>
      </c>
      <c r="S249" s="12">
        <f t="shared" si="107"/>
        <v>4.9750024507381064E-4</v>
      </c>
      <c r="T249" s="12">
        <f t="shared" si="108"/>
        <v>5.1613541090077405E-4</v>
      </c>
    </row>
    <row r="250" spans="2:20" ht="15.9" customHeight="1">
      <c r="B250" s="18">
        <v>45877</v>
      </c>
      <c r="C250" s="12">
        <v>401502.68780000001</v>
      </c>
      <c r="D250" s="9">
        <f t="shared" si="117"/>
        <v>14.300000038929284</v>
      </c>
      <c r="E250" s="11">
        <v>6666044.7007999998</v>
      </c>
      <c r="F250" s="9">
        <f t="shared" si="118"/>
        <v>8.39999970048666</v>
      </c>
      <c r="G250" s="12">
        <v>72.540800000000004</v>
      </c>
      <c r="H250" s="9">
        <f t="shared" si="115"/>
        <v>5.0999999999987722</v>
      </c>
      <c r="J250" s="40">
        <f t="shared" si="98"/>
        <v>59.569488613391002</v>
      </c>
      <c r="K250" s="47">
        <f t="shared" si="99"/>
        <v>16.58463132184594</v>
      </c>
      <c r="L250" s="40">
        <f t="shared" si="100"/>
        <v>17.351080545070989</v>
      </c>
      <c r="M250" s="12">
        <f t="shared" si="101"/>
        <v>7.0792079400640015E-2</v>
      </c>
      <c r="N250" s="12">
        <f t="shared" si="102"/>
        <v>4.158415693310228E-2</v>
      </c>
      <c r="O250" s="12">
        <f t="shared" si="103"/>
        <v>2.5247524752469171E-2</v>
      </c>
      <c r="P250" s="81">
        <f t="shared" si="104"/>
        <v>8.5896438341935583E-2</v>
      </c>
      <c r="Q250" s="12">
        <f t="shared" si="105"/>
        <v>3.5045583861702977E-4</v>
      </c>
      <c r="R250" s="12">
        <f t="shared" si="106"/>
        <v>2.058621630351598E-4</v>
      </c>
      <c r="S250" s="12">
        <f t="shared" si="107"/>
        <v>1.2498774629935233E-4</v>
      </c>
      <c r="T250" s="12">
        <f t="shared" si="108"/>
        <v>4.252298927818593E-4</v>
      </c>
    </row>
    <row r="251" spans="2:20" ht="15.9" customHeight="1">
      <c r="B251" s="18">
        <v>45878</v>
      </c>
      <c r="C251" s="12">
        <v>401502.55209999997</v>
      </c>
      <c r="D251" s="9">
        <f t="shared" si="117"/>
        <v>-121.40000000363216</v>
      </c>
      <c r="E251" s="11">
        <v>6666044.6623999998</v>
      </c>
      <c r="F251" s="9">
        <f t="shared" si="118"/>
        <v>-30.000000260770321</v>
      </c>
      <c r="G251" s="12">
        <v>72.538300000000007</v>
      </c>
      <c r="H251" s="9">
        <f t="shared" si="115"/>
        <v>2.6000000000010459</v>
      </c>
      <c r="J251" s="40">
        <f t="shared" si="98"/>
        <v>256.11933029969885</v>
      </c>
      <c r="K251" s="47">
        <f t="shared" si="99"/>
        <v>125.05182932099837</v>
      </c>
      <c r="L251" s="40">
        <f t="shared" si="100"/>
        <v>125.07885519354626</v>
      </c>
      <c r="M251" s="12">
        <f t="shared" si="101"/>
        <v>-0.59802955666813873</v>
      </c>
      <c r="N251" s="12">
        <f t="shared" si="102"/>
        <v>-0.14778325251610996</v>
      </c>
      <c r="O251" s="12">
        <f t="shared" si="103"/>
        <v>1.2807881773404167E-2</v>
      </c>
      <c r="P251" s="81">
        <f t="shared" si="104"/>
        <v>0.61615199602732151</v>
      </c>
      <c r="Q251" s="12">
        <f t="shared" si="105"/>
        <v>-2.9459584072322104E-3</v>
      </c>
      <c r="R251" s="12">
        <f t="shared" si="106"/>
        <v>-7.279963178133496E-4</v>
      </c>
      <c r="S251" s="12">
        <f t="shared" si="107"/>
        <v>6.30930136620895E-5</v>
      </c>
      <c r="T251" s="12">
        <f t="shared" si="108"/>
        <v>3.0352315075237511E-3</v>
      </c>
    </row>
    <row r="252" spans="2:20" ht="15.9" customHeight="1">
      <c r="B252" s="18">
        <v>45879</v>
      </c>
      <c r="C252" s="12">
        <v>401502.56829999998</v>
      </c>
      <c r="D252" s="9">
        <f t="shared" si="117"/>
        <v>-105.19999999087304</v>
      </c>
      <c r="E252" s="11">
        <v>6666044.6653000005</v>
      </c>
      <c r="F252" s="9">
        <f t="shared" si="118"/>
        <v>-27.099999599158764</v>
      </c>
      <c r="G252" s="12">
        <v>72.540300000000002</v>
      </c>
      <c r="H252" s="9">
        <f t="shared" si="115"/>
        <v>4.5999999999963848</v>
      </c>
      <c r="J252" s="40">
        <f t="shared" ref="J252:J268" si="119">MOD(DEGREES(ATAN2(F252, D252)) + 360, 360)</f>
        <v>255.55441676014271</v>
      </c>
      <c r="K252" s="47">
        <f t="shared" ref="K252:K268" si="120">SQRT(POWER(C252 - $C$9,2) + POWER(E252 - $E$9,2)) *1000</f>
        <v>108.63447876412945</v>
      </c>
      <c r="L252" s="40">
        <f t="shared" ref="L252:L268" si="121">SQRT((D252^2) + (F252^2) + (H252^2))</f>
        <v>108.73182595888868</v>
      </c>
      <c r="M252" s="12">
        <f t="shared" ref="M252:M268" si="122">(D252-$D$9)/(B252-$B$9)</f>
        <v>-0.51568627446506388</v>
      </c>
      <c r="N252" s="12">
        <f t="shared" ref="N252:N268" si="123">(F252-$F$9)/(B252-$B$9)</f>
        <v>-0.13284313528999395</v>
      </c>
      <c r="O252" s="12">
        <f t="shared" ref="O252:O268" si="124">(H252-$H$9)/(B252-$B$9)</f>
        <v>2.2549019607825415E-2</v>
      </c>
      <c r="P252" s="81">
        <f t="shared" ref="P252:P268" si="125">(L252-$L$9)/(B252-$B$9)</f>
        <v>0.53299914685729743</v>
      </c>
      <c r="Q252" s="12">
        <f t="shared" ref="Q252:Q268" si="126">(M252-0)/(B252-$B$9)</f>
        <v>-2.5278738944365877E-3</v>
      </c>
      <c r="R252" s="12">
        <f t="shared" ref="R252:R268" si="127">(N252-0)/(B252-$B$9)</f>
        <v>-6.5119183965683307E-4</v>
      </c>
      <c r="S252" s="12">
        <f t="shared" ref="S252:S268" si="128">(O252-0)/(B252-$B$9)</f>
        <v>1.1053440984228145E-4</v>
      </c>
      <c r="T252" s="12">
        <f t="shared" ref="T252:T268" si="129">(P252-0)/(B252-$B$9)</f>
        <v>2.6127409159671443E-3</v>
      </c>
    </row>
    <row r="253" spans="2:20" ht="15.9" customHeight="1">
      <c r="B253" s="18">
        <v>45880</v>
      </c>
      <c r="C253" s="12">
        <v>401502.62209999998</v>
      </c>
      <c r="D253" s="9">
        <f t="shared" si="117"/>
        <v>-51.399999996647239</v>
      </c>
      <c r="E253" s="11">
        <v>6666044.6837999998</v>
      </c>
      <c r="F253" s="9">
        <f t="shared" si="118"/>
        <v>-8.6000002920627594</v>
      </c>
      <c r="G253" s="12">
        <v>72.546300000000002</v>
      </c>
      <c r="H253" s="9">
        <f t="shared" si="115"/>
        <v>10.599999999996612</v>
      </c>
      <c r="J253" s="40">
        <f t="shared" si="119"/>
        <v>260.50152872267415</v>
      </c>
      <c r="K253" s="47">
        <f t="shared" si="120"/>
        <v>52.114489392862858</v>
      </c>
      <c r="L253" s="40">
        <f t="shared" si="121"/>
        <v>53.181575801011611</v>
      </c>
      <c r="M253" s="12">
        <f t="shared" si="122"/>
        <v>-0.25073170730071825</v>
      </c>
      <c r="N253" s="12">
        <f t="shared" si="123"/>
        <v>-4.1951220936891506E-2</v>
      </c>
      <c r="O253" s="12">
        <f t="shared" si="124"/>
        <v>5.1707317073154208E-2</v>
      </c>
      <c r="P253" s="81">
        <f t="shared" si="125"/>
        <v>0.25942232098054446</v>
      </c>
      <c r="Q253" s="12">
        <f t="shared" si="126"/>
        <v>-1.2230814990278939E-3</v>
      </c>
      <c r="R253" s="12">
        <f t="shared" si="127"/>
        <v>-2.0464010213117807E-4</v>
      </c>
      <c r="S253" s="12">
        <f t="shared" si="128"/>
        <v>2.5223081499099612E-4</v>
      </c>
      <c r="T253" s="12">
        <f t="shared" si="129"/>
        <v>1.2654747364904608E-3</v>
      </c>
    </row>
    <row r="254" spans="2:20" ht="15.9" customHeight="1">
      <c r="B254" s="18">
        <v>45880</v>
      </c>
      <c r="C254" s="12">
        <v>401502.59480000002</v>
      </c>
      <c r="D254" s="9">
        <f t="shared" si="117"/>
        <v>-78.699999954551458</v>
      </c>
      <c r="E254" s="11">
        <v>6666044.6723999996</v>
      </c>
      <c r="F254" s="9">
        <f t="shared" si="118"/>
        <v>-20.000000484287739</v>
      </c>
      <c r="G254" s="12">
        <v>72.533299999999997</v>
      </c>
      <c r="H254" s="9">
        <f t="shared" si="115"/>
        <v>-2.4000000000086175</v>
      </c>
      <c r="J254" s="40">
        <f t="shared" si="119"/>
        <v>255.74128265943051</v>
      </c>
      <c r="K254" s="47">
        <f t="shared" si="120"/>
        <v>81.20153946950704</v>
      </c>
      <c r="L254" s="40">
        <f t="shared" si="121"/>
        <v>81.236999035032994</v>
      </c>
      <c r="M254" s="12">
        <f t="shared" si="122"/>
        <v>-0.38390243880269004</v>
      </c>
      <c r="N254" s="12">
        <f t="shared" si="123"/>
        <v>-9.756097797213531E-2</v>
      </c>
      <c r="O254" s="12">
        <f t="shared" si="124"/>
        <v>-1.1707317073212768E-2</v>
      </c>
      <c r="P254" s="81">
        <f t="shared" si="125"/>
        <v>0.39627804407333167</v>
      </c>
      <c r="Q254" s="12">
        <f t="shared" si="126"/>
        <v>-1.8726948234277564E-3</v>
      </c>
      <c r="R254" s="12">
        <f t="shared" si="127"/>
        <v>-4.7590720962017226E-4</v>
      </c>
      <c r="S254" s="12">
        <f t="shared" si="128"/>
        <v>-5.7108863771769594E-5</v>
      </c>
      <c r="T254" s="12">
        <f t="shared" si="129"/>
        <v>1.9330636296260081E-3</v>
      </c>
    </row>
    <row r="255" spans="2:20" ht="15.9" customHeight="1">
      <c r="B255" s="18">
        <v>45881</v>
      </c>
      <c r="C255" s="12">
        <v>401502.64</v>
      </c>
      <c r="D255" s="9">
        <f t="shared" si="117"/>
        <v>-33.499999961350113</v>
      </c>
      <c r="E255" s="11">
        <v>6666044.6879000003</v>
      </c>
      <c r="F255" s="9">
        <f t="shared" si="118"/>
        <v>-4.4999998062849045</v>
      </c>
      <c r="G255" s="12">
        <v>72.539699999999996</v>
      </c>
      <c r="H255" s="9">
        <f t="shared" si="115"/>
        <v>3.9999999999906777</v>
      </c>
      <c r="J255" s="40">
        <f t="shared" si="119"/>
        <v>262.34934936136119</v>
      </c>
      <c r="K255" s="47">
        <f t="shared" si="120"/>
        <v>33.800887498215509</v>
      </c>
      <c r="L255" s="40">
        <f t="shared" si="121"/>
        <v>34.036744786582446</v>
      </c>
      <c r="M255" s="12">
        <f t="shared" si="122"/>
        <v>-0.16262135903568017</v>
      </c>
      <c r="N255" s="12">
        <f t="shared" si="123"/>
        <v>-2.1844659253810215E-2</v>
      </c>
      <c r="O255" s="12">
        <f t="shared" si="124"/>
        <v>1.9417475728110086E-2</v>
      </c>
      <c r="P255" s="81">
        <f t="shared" si="125"/>
        <v>0.16522691643972062</v>
      </c>
      <c r="Q255" s="12">
        <f t="shared" si="126"/>
        <v>-7.8942407298873869E-4</v>
      </c>
      <c r="R255" s="12">
        <f t="shared" si="127"/>
        <v>-1.0604203521267094E-4</v>
      </c>
      <c r="S255" s="12">
        <f t="shared" si="128"/>
        <v>9.4259590913155762E-5</v>
      </c>
      <c r="T255" s="12">
        <f t="shared" si="129"/>
        <v>8.0207240990155641E-4</v>
      </c>
    </row>
    <row r="256" spans="2:20" ht="15.9" customHeight="1">
      <c r="B256" s="18">
        <v>45881</v>
      </c>
      <c r="C256" s="12">
        <v>401502.67560000002</v>
      </c>
      <c r="D256" s="9">
        <f t="shared" si="117"/>
        <v>2.1000000415369868</v>
      </c>
      <c r="E256" s="11">
        <v>6666044.6942999996</v>
      </c>
      <c r="F256" s="9">
        <f t="shared" si="118"/>
        <v>1.8999995663762093</v>
      </c>
      <c r="G256" s="12">
        <v>72.536199999999994</v>
      </c>
      <c r="H256" s="9">
        <f t="shared" si="115"/>
        <v>0.49999999998817657</v>
      </c>
      <c r="J256" s="40">
        <f t="shared" si="119"/>
        <v>47.862412295427362</v>
      </c>
      <c r="K256" s="47">
        <f t="shared" si="120"/>
        <v>2.8319601915784638</v>
      </c>
      <c r="L256" s="40">
        <f t="shared" si="121"/>
        <v>2.8757605127467247</v>
      </c>
      <c r="M256" s="12">
        <f t="shared" si="122"/>
        <v>1.0194174958917411E-2</v>
      </c>
      <c r="N256" s="12">
        <f t="shared" si="123"/>
        <v>9.223298865903928E-3</v>
      </c>
      <c r="O256" s="12">
        <f t="shared" si="124"/>
        <v>2.4271844659620222E-3</v>
      </c>
      <c r="P256" s="81">
        <f t="shared" si="125"/>
        <v>1.3960002489061771E-2</v>
      </c>
      <c r="Q256" s="12">
        <f t="shared" si="126"/>
        <v>4.9486286208336945E-5</v>
      </c>
      <c r="R256" s="12">
        <f t="shared" si="127"/>
        <v>4.4773295465553045E-5</v>
      </c>
      <c r="S256" s="12">
        <f t="shared" si="128"/>
        <v>1.1782448863893311E-5</v>
      </c>
      <c r="T256" s="12">
        <f t="shared" si="129"/>
        <v>6.7767002374086269E-5</v>
      </c>
    </row>
    <row r="257" spans="2:20" ht="15.9" customHeight="1">
      <c r="B257" s="18">
        <v>45882</v>
      </c>
      <c r="C257" s="12">
        <v>401502.6299</v>
      </c>
      <c r="D257" s="9">
        <f t="shared" si="117"/>
        <v>-43.599999975413084</v>
      </c>
      <c r="E257" s="11">
        <v>6666044.6838999996</v>
      </c>
      <c r="F257" s="9">
        <f t="shared" si="118"/>
        <v>-8.500000461935997</v>
      </c>
      <c r="G257" s="12">
        <v>72.536799999999999</v>
      </c>
      <c r="H257" s="9">
        <f t="shared" si="115"/>
        <v>1.0999999999938836</v>
      </c>
      <c r="J257" s="40">
        <f t="shared" si="119"/>
        <v>258.96832239634318</v>
      </c>
      <c r="K257" s="47">
        <f t="shared" si="120"/>
        <v>44.420828512184833</v>
      </c>
      <c r="L257" s="40">
        <f t="shared" si="121"/>
        <v>44.434446161833947</v>
      </c>
      <c r="M257" s="12">
        <f t="shared" si="122"/>
        <v>-0.21062801920489413</v>
      </c>
      <c r="N257" s="12">
        <f t="shared" si="123"/>
        <v>-4.1062804163942014E-2</v>
      </c>
      <c r="O257" s="12">
        <f t="shared" si="124"/>
        <v>5.3140096618062016E-3</v>
      </c>
      <c r="P257" s="81">
        <f t="shared" si="125"/>
        <v>0.21465916020209636</v>
      </c>
      <c r="Q257" s="12">
        <f t="shared" si="126"/>
        <v>-1.0175266628255756E-3</v>
      </c>
      <c r="R257" s="12">
        <f t="shared" si="127"/>
        <v>-1.9837103460841553E-4</v>
      </c>
      <c r="S257" s="12">
        <f t="shared" si="128"/>
        <v>2.5671544259933341E-5</v>
      </c>
      <c r="T257" s="12">
        <f t="shared" si="129"/>
        <v>1.0370007739231707E-3</v>
      </c>
    </row>
    <row r="258" spans="2:20" ht="15.9" customHeight="1">
      <c r="B258" s="18">
        <v>45882</v>
      </c>
      <c r="C258" s="12">
        <v>401502.61780000001</v>
      </c>
      <c r="D258" s="9">
        <f t="shared" si="117"/>
        <v>-55.699999968055636</v>
      </c>
      <c r="E258" s="11">
        <v>6666044.6769000003</v>
      </c>
      <c r="F258" s="9">
        <f t="shared" si="118"/>
        <v>-15.49999974668026</v>
      </c>
      <c r="G258" s="12">
        <v>72.539000000000001</v>
      </c>
      <c r="H258" s="9">
        <f t="shared" si="115"/>
        <v>3.2999999999958618</v>
      </c>
      <c r="J258" s="40">
        <f t="shared" si="119"/>
        <v>254.44936587052126</v>
      </c>
      <c r="K258" s="47">
        <f t="shared" si="120"/>
        <v>57.81643355127057</v>
      </c>
      <c r="L258" s="40">
        <f t="shared" si="121"/>
        <v>57.910534349015109</v>
      </c>
      <c r="M258" s="12">
        <f t="shared" si="122"/>
        <v>-0.26908212544954413</v>
      </c>
      <c r="N258" s="12">
        <f t="shared" si="123"/>
        <v>-7.487922582937323E-2</v>
      </c>
      <c r="O258" s="12">
        <f t="shared" si="124"/>
        <v>1.5942028985487255E-2</v>
      </c>
      <c r="P258" s="81">
        <f t="shared" si="125"/>
        <v>0.27976103550248843</v>
      </c>
      <c r="Q258" s="12">
        <f t="shared" si="126"/>
        <v>-1.2999136495147059E-3</v>
      </c>
      <c r="R258" s="12">
        <f t="shared" si="127"/>
        <v>-3.6173539048006394E-4</v>
      </c>
      <c r="S258" s="12">
        <f t="shared" si="128"/>
        <v>7.701463278013167E-5</v>
      </c>
      <c r="T258" s="12">
        <f t="shared" si="129"/>
        <v>1.3515025869685431E-3</v>
      </c>
    </row>
    <row r="259" spans="2:20" ht="15.9" customHeight="1">
      <c r="B259" s="18">
        <v>45883</v>
      </c>
      <c r="C259" s="12">
        <v>401502.64419999998</v>
      </c>
      <c r="D259" s="9">
        <f t="shared" si="117"/>
        <v>-29.299999994691461</v>
      </c>
      <c r="E259" s="11">
        <v>6666044.6904999996</v>
      </c>
      <c r="F259" s="9">
        <f t="shared" si="118"/>
        <v>-1.9000004976987839</v>
      </c>
      <c r="G259" s="12">
        <v>72.543099999999995</v>
      </c>
      <c r="H259" s="10">
        <f t="shared" si="115"/>
        <v>7.3999999999898591</v>
      </c>
      <c r="J259" s="40">
        <f t="shared" si="119"/>
        <v>266.28976781486011</v>
      </c>
      <c r="K259" s="47">
        <f t="shared" si="120"/>
        <v>29.361539496085271</v>
      </c>
      <c r="L259" s="40">
        <f t="shared" si="121"/>
        <v>30.279696193654672</v>
      </c>
      <c r="M259" s="12">
        <f t="shared" si="122"/>
        <v>-0.14086538458986281</v>
      </c>
      <c r="N259" s="12">
        <f t="shared" si="123"/>
        <v>-9.1346177773979995E-3</v>
      </c>
      <c r="O259" s="12">
        <f t="shared" si="124"/>
        <v>3.5576923076874323E-2</v>
      </c>
      <c r="P259" s="81">
        <f t="shared" si="125"/>
        <v>0.14557546246949363</v>
      </c>
      <c r="Q259" s="12">
        <f t="shared" si="126"/>
        <v>-6.7723742591280201E-4</v>
      </c>
      <c r="R259" s="12">
        <f t="shared" si="127"/>
        <v>-4.3916431622105764E-5</v>
      </c>
      <c r="S259" s="12">
        <f t="shared" si="128"/>
        <v>1.7104289940804963E-4</v>
      </c>
      <c r="T259" s="12">
        <f t="shared" si="129"/>
        <v>6.9988203110333473E-4</v>
      </c>
    </row>
    <row r="260" spans="2:20" ht="15.9" customHeight="1">
      <c r="B260" s="18">
        <v>45883</v>
      </c>
      <c r="C260" s="12">
        <v>401502.68400000001</v>
      </c>
      <c r="D260" s="9">
        <f t="shared" si="117"/>
        <v>10.500000033061951</v>
      </c>
      <c r="E260" s="11">
        <v>6666044.6973000001</v>
      </c>
      <c r="F260" s="9">
        <f t="shared" si="118"/>
        <v>4.9000000581145287</v>
      </c>
      <c r="G260" s="12">
        <v>72.524000000000001</v>
      </c>
      <c r="H260" s="10">
        <f t="shared" si="115"/>
        <v>-11.700000000004707</v>
      </c>
      <c r="J260" s="40">
        <f t="shared" si="119"/>
        <v>64.983106330629994</v>
      </c>
      <c r="K260" s="47">
        <f t="shared" si="120"/>
        <v>11.587061804608766</v>
      </c>
      <c r="L260" s="40">
        <f t="shared" si="121"/>
        <v>16.466632966819098</v>
      </c>
      <c r="M260" s="12">
        <f t="shared" si="122"/>
        <v>5.0480769389720917E-2</v>
      </c>
      <c r="N260" s="12">
        <f t="shared" si="123"/>
        <v>2.355769258708908E-2</v>
      </c>
      <c r="O260" s="12">
        <f t="shared" si="124"/>
        <v>-5.6250000000022629E-2</v>
      </c>
      <c r="P260" s="81">
        <f t="shared" si="125"/>
        <v>7.916650464816874E-2</v>
      </c>
      <c r="Q260" s="12">
        <f t="shared" si="126"/>
        <v>2.4269600668135055E-4</v>
      </c>
      <c r="R260" s="12">
        <f t="shared" si="127"/>
        <v>1.1325813743792827E-4</v>
      </c>
      <c r="S260" s="12">
        <f t="shared" si="128"/>
        <v>-2.7043269230780112E-4</v>
      </c>
      <c r="T260" s="12">
        <f t="shared" si="129"/>
        <v>3.8060819542388817E-4</v>
      </c>
    </row>
    <row r="261" spans="2:20" ht="15.9" customHeight="1">
      <c r="B261" s="18">
        <v>45884</v>
      </c>
      <c r="C261" s="12">
        <v>401502.6655</v>
      </c>
      <c r="D261" s="9">
        <f t="shared" si="117"/>
        <v>-7.999999972525984</v>
      </c>
      <c r="E261" s="11">
        <v>6666044.6935000001</v>
      </c>
      <c r="F261" s="9">
        <f t="shared" si="118"/>
        <v>1.0999999940395355</v>
      </c>
      <c r="G261" s="12">
        <v>72.528599999999997</v>
      </c>
      <c r="H261" s="10">
        <f t="shared" si="115"/>
        <v>-7.1000000000083219</v>
      </c>
      <c r="J261" s="40">
        <f t="shared" si="119"/>
        <v>277.82907649471662</v>
      </c>
      <c r="K261" s="47">
        <f t="shared" si="120"/>
        <v>8.0752708652591174</v>
      </c>
      <c r="L261" s="40">
        <f t="shared" si="121"/>
        <v>10.752674064967323</v>
      </c>
      <c r="M261" s="12">
        <f t="shared" si="122"/>
        <v>-3.8277511830267869E-2</v>
      </c>
      <c r="N261" s="12">
        <f t="shared" si="123"/>
        <v>5.2631578662178735E-3</v>
      </c>
      <c r="O261" s="12">
        <f t="shared" si="124"/>
        <v>-3.3971291866068523E-2</v>
      </c>
      <c r="P261" s="81">
        <f t="shared" si="125"/>
        <v>5.1448201267786237E-2</v>
      </c>
      <c r="Q261" s="12">
        <f t="shared" si="126"/>
        <v>-1.8314598961850654E-4</v>
      </c>
      <c r="R261" s="12">
        <f t="shared" si="127"/>
        <v>2.5182573522573556E-5</v>
      </c>
      <c r="S261" s="12">
        <f t="shared" si="128"/>
        <v>-1.6254206634482547E-4</v>
      </c>
      <c r="T261" s="12">
        <f t="shared" si="129"/>
        <v>2.4616364242959924E-4</v>
      </c>
    </row>
    <row r="262" spans="2:20" ht="15.9" customHeight="1">
      <c r="B262" s="18">
        <v>45884</v>
      </c>
      <c r="C262" s="12">
        <v>401502.65529999998</v>
      </c>
      <c r="D262" s="9">
        <f t="shared" si="117"/>
        <v>-18.1999999913387</v>
      </c>
      <c r="E262" s="11">
        <v>6666044.6895000003</v>
      </c>
      <c r="F262" s="9">
        <f t="shared" si="118"/>
        <v>-2.8999997302889824</v>
      </c>
      <c r="G262" s="12">
        <v>72.533799999999999</v>
      </c>
      <c r="H262" s="10">
        <f t="shared" si="115"/>
        <v>-1.90000000000623</v>
      </c>
      <c r="J262" s="40">
        <f t="shared" si="119"/>
        <v>260.94656216164776</v>
      </c>
      <c r="K262" s="47">
        <f t="shared" si="120"/>
        <v>18.42959571234282</v>
      </c>
      <c r="L262" s="40">
        <f t="shared" si="121"/>
        <v>18.527277137248973</v>
      </c>
      <c r="M262" s="12">
        <f t="shared" si="122"/>
        <v>-8.7081339671477034E-2</v>
      </c>
      <c r="N262" s="12">
        <f t="shared" si="123"/>
        <v>-1.3875596795641064E-2</v>
      </c>
      <c r="O262" s="12">
        <f t="shared" si="124"/>
        <v>-9.0909090909389E-3</v>
      </c>
      <c r="P262" s="81">
        <f t="shared" si="125"/>
        <v>8.8647259029899395E-2</v>
      </c>
      <c r="Q262" s="12">
        <f t="shared" si="126"/>
        <v>-4.1665712761472263E-4</v>
      </c>
      <c r="R262" s="12">
        <f t="shared" si="127"/>
        <v>-6.639041529014863E-5</v>
      </c>
      <c r="S262" s="12">
        <f t="shared" si="128"/>
        <v>-4.3497172683918184E-5</v>
      </c>
      <c r="T262" s="12">
        <f t="shared" si="129"/>
        <v>4.2414956473636072E-4</v>
      </c>
    </row>
    <row r="263" spans="2:20" ht="15.9" customHeight="1">
      <c r="B263" s="18">
        <v>45885</v>
      </c>
      <c r="C263" s="12">
        <v>401502.63549999997</v>
      </c>
      <c r="D263" s="9">
        <f t="shared" si="117"/>
        <v>-38.000000000465661</v>
      </c>
      <c r="E263" s="11">
        <v>6666044.6847999999</v>
      </c>
      <c r="F263" s="9">
        <f t="shared" si="118"/>
        <v>-7.6000001281499863</v>
      </c>
      <c r="G263" s="12">
        <v>72.546800000000005</v>
      </c>
      <c r="H263" s="10">
        <f t="shared" si="115"/>
        <v>11.099999999999</v>
      </c>
      <c r="J263" s="40">
        <f t="shared" si="119"/>
        <v>258.69006734032399</v>
      </c>
      <c r="K263" s="47">
        <f t="shared" si="120"/>
        <v>38.752548328894065</v>
      </c>
      <c r="L263" s="40">
        <f t="shared" si="121"/>
        <v>40.310916660170946</v>
      </c>
      <c r="M263" s="12">
        <f t="shared" si="122"/>
        <v>-0.1809523809545984</v>
      </c>
      <c r="N263" s="12">
        <f t="shared" si="123"/>
        <v>-3.6190476800714223E-2</v>
      </c>
      <c r="O263" s="12">
        <f t="shared" si="124"/>
        <v>5.2857142857138092E-2</v>
      </c>
      <c r="P263" s="81">
        <f t="shared" si="125"/>
        <v>0.19195674600081403</v>
      </c>
      <c r="Q263" s="12">
        <f t="shared" si="126"/>
        <v>-8.6167800454570664E-4</v>
      </c>
      <c r="R263" s="12">
        <f t="shared" si="127"/>
        <v>-1.7233560381292487E-4</v>
      </c>
      <c r="S263" s="12">
        <f t="shared" si="128"/>
        <v>2.5170068027208616E-4</v>
      </c>
      <c r="T263" s="12">
        <f t="shared" si="129"/>
        <v>9.1407974286101916E-4</v>
      </c>
    </row>
    <row r="264" spans="2:20" ht="15.9" customHeight="1">
      <c r="B264" s="18">
        <v>45885</v>
      </c>
      <c r="C264" s="12">
        <v>401502.63890000002</v>
      </c>
      <c r="D264" s="9">
        <f t="shared" si="117"/>
        <v>-34.599999955389649</v>
      </c>
      <c r="E264" s="11">
        <v>6666044.6831</v>
      </c>
      <c r="F264" s="9">
        <f t="shared" si="118"/>
        <v>-9.3000000342726707</v>
      </c>
      <c r="G264" s="12">
        <v>72.543800000000005</v>
      </c>
      <c r="H264" s="10">
        <f t="shared" si="115"/>
        <v>8.0999999999988859</v>
      </c>
      <c r="J264" s="40">
        <f t="shared" si="119"/>
        <v>254.95526869918524</v>
      </c>
      <c r="K264" s="47">
        <f t="shared" si="120"/>
        <v>35.828061593539154</v>
      </c>
      <c r="L264" s="40">
        <f t="shared" si="121"/>
        <v>36.732274603547452</v>
      </c>
      <c r="M264" s="12">
        <f t="shared" si="122"/>
        <v>-0.16476190454947451</v>
      </c>
      <c r="N264" s="12">
        <f t="shared" si="123"/>
        <v>-4.4285714448917476E-2</v>
      </c>
      <c r="O264" s="12">
        <f t="shared" si="124"/>
        <v>3.8571428571423268E-2</v>
      </c>
      <c r="P264" s="81">
        <f t="shared" si="125"/>
        <v>0.17491559335022597</v>
      </c>
      <c r="Q264" s="12">
        <f t="shared" si="126"/>
        <v>-7.8458049785464054E-4</v>
      </c>
      <c r="R264" s="12">
        <f t="shared" si="127"/>
        <v>-2.1088435451865466E-4</v>
      </c>
      <c r="S264" s="12">
        <f t="shared" si="128"/>
        <v>1.8367346938772986E-4</v>
      </c>
      <c r="T264" s="12">
        <f t="shared" si="129"/>
        <v>8.3293139690583792E-4</v>
      </c>
    </row>
    <row r="265" spans="2:20" ht="15.9" customHeight="1">
      <c r="B265" s="18">
        <v>45887</v>
      </c>
      <c r="C265" s="12">
        <v>401502.67200000002</v>
      </c>
      <c r="D265" s="9">
        <f t="shared" si="117"/>
        <v>-1.4999999548308551</v>
      </c>
      <c r="E265" s="11">
        <v>6666044.6939000003</v>
      </c>
      <c r="F265" s="9">
        <f t="shared" si="118"/>
        <v>1.5000002458691597</v>
      </c>
      <c r="G265" s="12">
        <v>72.538200000000003</v>
      </c>
      <c r="H265" s="10">
        <f t="shared" si="115"/>
        <v>2.4999999999977263</v>
      </c>
      <c r="J265" s="40">
        <f t="shared" si="119"/>
        <v>315.00000555842178</v>
      </c>
      <c r="K265" s="47">
        <f t="shared" si="120"/>
        <v>2.1213204854759939</v>
      </c>
      <c r="L265" s="40">
        <f t="shared" si="121"/>
        <v>3.278719353968671</v>
      </c>
      <c r="M265" s="12">
        <f t="shared" si="122"/>
        <v>-7.075471485051203E-3</v>
      </c>
      <c r="N265" s="12">
        <f t="shared" si="123"/>
        <v>7.0754728578733949E-3</v>
      </c>
      <c r="O265" s="12">
        <f t="shared" si="124"/>
        <v>1.1792452830177954E-2</v>
      </c>
      <c r="P265" s="81">
        <f t="shared" si="125"/>
        <v>1.5465657330040902E-2</v>
      </c>
      <c r="Q265" s="12">
        <f t="shared" si="126"/>
        <v>-3.3374865495524542E-5</v>
      </c>
      <c r="R265" s="12">
        <f t="shared" si="127"/>
        <v>3.3374871971100918E-5</v>
      </c>
      <c r="S265" s="12">
        <f t="shared" si="128"/>
        <v>5.5624777500839408E-5</v>
      </c>
      <c r="T265" s="12">
        <f t="shared" si="129"/>
        <v>7.2951213820947656E-5</v>
      </c>
    </row>
    <row r="266" spans="2:20" ht="15.9" customHeight="1">
      <c r="B266" s="18">
        <v>45887</v>
      </c>
      <c r="C266" s="12">
        <v>401502.66619999998</v>
      </c>
      <c r="D266" s="9">
        <f t="shared" si="117"/>
        <v>-7.299999997485429</v>
      </c>
      <c r="E266" s="11">
        <v>6666044.6907000002</v>
      </c>
      <c r="F266" s="9">
        <f t="shared" si="118"/>
        <v>-1.6999999061226845</v>
      </c>
      <c r="G266" s="12">
        <v>72.536199999999994</v>
      </c>
      <c r="H266" s="10">
        <f t="shared" si="115"/>
        <v>0.49999999998817657</v>
      </c>
      <c r="J266" s="40">
        <f t="shared" si="119"/>
        <v>256.89079249640116</v>
      </c>
      <c r="K266" s="47">
        <f t="shared" si="120"/>
        <v>7.4953318568362528</v>
      </c>
      <c r="L266" s="40">
        <f t="shared" si="121"/>
        <v>7.5119903916400599</v>
      </c>
      <c r="M266" s="12">
        <f t="shared" si="122"/>
        <v>-3.4433962252289757E-2</v>
      </c>
      <c r="N266" s="12">
        <f t="shared" si="123"/>
        <v>-8.0188674817107761E-3</v>
      </c>
      <c r="O266" s="12">
        <f t="shared" si="124"/>
        <v>2.3584905659819648E-3</v>
      </c>
      <c r="P266" s="81">
        <f t="shared" si="125"/>
        <v>3.5433916941698396E-2</v>
      </c>
      <c r="Q266" s="12">
        <f t="shared" si="126"/>
        <v>-1.6242435024664979E-4</v>
      </c>
      <c r="R266" s="12">
        <f t="shared" si="127"/>
        <v>-3.7824846611843282E-5</v>
      </c>
      <c r="S266" s="12">
        <f t="shared" si="128"/>
        <v>1.1124955499914928E-5</v>
      </c>
      <c r="T266" s="12">
        <f t="shared" si="129"/>
        <v>1.6714111764952073E-4</v>
      </c>
    </row>
    <row r="267" spans="2:20" ht="15.9" customHeight="1">
      <c r="B267" s="18">
        <v>45888</v>
      </c>
      <c r="C267" s="12">
        <v>401502.6176</v>
      </c>
      <c r="D267" s="9">
        <f t="shared" si="117"/>
        <v>-55.899999977555126</v>
      </c>
      <c r="E267" s="11">
        <v>6666044.6777999997</v>
      </c>
      <c r="F267" s="9">
        <f t="shared" si="118"/>
        <v>-14.600000344216824</v>
      </c>
      <c r="G267" s="12">
        <v>72.509699999999995</v>
      </c>
      <c r="H267" s="10">
        <f t="shared" si="115"/>
        <v>-26.000000000010459</v>
      </c>
      <c r="J267" s="40">
        <f t="shared" si="119"/>
        <v>255.36243717975316</v>
      </c>
      <c r="K267" s="47">
        <f t="shared" si="120"/>
        <v>57.775167741355752</v>
      </c>
      <c r="L267" s="40">
        <f t="shared" si="121"/>
        <v>63.355899548047915</v>
      </c>
      <c r="M267" s="12">
        <f t="shared" si="122"/>
        <v>-0.26244131444861563</v>
      </c>
      <c r="N267" s="12">
        <f t="shared" si="123"/>
        <v>-6.8544602555008563E-2</v>
      </c>
      <c r="O267" s="12">
        <f t="shared" si="124"/>
        <v>-0.12206572769957962</v>
      </c>
      <c r="P267" s="81">
        <f t="shared" si="125"/>
        <v>0.29744553778426253</v>
      </c>
      <c r="Q267" s="12">
        <f t="shared" si="126"/>
        <v>-1.2321188471765992E-3</v>
      </c>
      <c r="R267" s="12">
        <f t="shared" si="127"/>
        <v>-3.2180564579816227E-4</v>
      </c>
      <c r="S267" s="12">
        <f t="shared" si="128"/>
        <v>-5.7307853380084324E-4</v>
      </c>
      <c r="T267" s="12">
        <f t="shared" si="129"/>
        <v>1.3964579238697772E-3</v>
      </c>
    </row>
    <row r="268" spans="2:20" ht="15.9" customHeight="1">
      <c r="B268" s="18">
        <v>45888</v>
      </c>
      <c r="C268" s="12">
        <v>401502.65909999999</v>
      </c>
      <c r="D268" s="9">
        <f t="shared" si="117"/>
        <v>-14.399999985471368</v>
      </c>
      <c r="E268" s="11">
        <v>6666044.6869000001</v>
      </c>
      <c r="F268" s="9">
        <f t="shared" si="118"/>
        <v>-5.4999999701976776</v>
      </c>
      <c r="G268" s="12">
        <v>72.543199999999999</v>
      </c>
      <c r="H268" s="10">
        <f t="shared" si="115"/>
        <v>7.4999999999931788</v>
      </c>
      <c r="J268" s="40">
        <f t="shared" si="119"/>
        <v>249.09592100088233</v>
      </c>
      <c r="K268" s="47">
        <f t="shared" si="120"/>
        <v>15.414603441339315</v>
      </c>
      <c r="L268" s="40">
        <f t="shared" si="121"/>
        <v>17.142345208682723</v>
      </c>
      <c r="M268" s="12">
        <f t="shared" si="122"/>
        <v>-6.7605633734607359E-2</v>
      </c>
      <c r="N268" s="12">
        <f t="shared" si="123"/>
        <v>-2.5821596104214448E-2</v>
      </c>
      <c r="O268" s="12">
        <f t="shared" si="124"/>
        <v>3.5211267605601781E-2</v>
      </c>
      <c r="P268" s="81">
        <f t="shared" si="125"/>
        <v>8.0480493937477568E-2</v>
      </c>
      <c r="Q268" s="12">
        <f t="shared" si="126"/>
        <v>-3.1739734147702984E-4</v>
      </c>
      <c r="R268" s="12">
        <f t="shared" si="127"/>
        <v>-1.2122815072401149E-4</v>
      </c>
      <c r="S268" s="12">
        <f t="shared" si="128"/>
        <v>1.6531111551925718E-4</v>
      </c>
      <c r="T268" s="12">
        <f t="shared" si="129"/>
        <v>3.7784269454214822E-4</v>
      </c>
    </row>
    <row r="269" spans="2:20" ht="15.9" customHeight="1">
      <c r="B269" s="18">
        <v>45889</v>
      </c>
      <c r="C269" s="12">
        <v>401502.64630000002</v>
      </c>
      <c r="D269" s="9">
        <f t="shared" si="117"/>
        <v>-27.199999953154474</v>
      </c>
      <c r="E269" s="11">
        <v>6666044.6842</v>
      </c>
      <c r="F269" s="9">
        <f t="shared" si="118"/>
        <v>-8.2000000402331352</v>
      </c>
      <c r="G269" s="12">
        <v>72.533799999999999</v>
      </c>
      <c r="H269" s="10">
        <f t="shared" si="115"/>
        <v>-1.90000000000623</v>
      </c>
      <c r="J269" s="40">
        <f t="shared" ref="J269" si="130">MOD(DEGREES(ATAN2(F269, D269)) + 360, 360)</f>
        <v>253.22348560740312</v>
      </c>
      <c r="K269" s="47">
        <f t="shared" ref="K269" si="131">SQRT(POWER(C269 - $C$9,2) + POWER(E269 - $E$9,2)) *1000</f>
        <v>28.409153421237789</v>
      </c>
      <c r="L269" s="40">
        <f t="shared" ref="L269" si="132">SQRT((D269^2) + (F269^2) + (H269^2))</f>
        <v>28.472618392263303</v>
      </c>
      <c r="M269" s="12">
        <f t="shared" ref="M269" si="133">(D269-$D$9)/(B269-$B$9)</f>
        <v>-0.12710280351941344</v>
      </c>
      <c r="N269" s="12">
        <f t="shared" ref="N269" si="134">(F269-$F$9)/(B269-$B$9)</f>
        <v>-3.8317757197351102E-2</v>
      </c>
      <c r="O269" s="12">
        <f t="shared" ref="O269" si="135">(H269-$H$9)/(B269-$B$9)</f>
        <v>-8.878504672926309E-3</v>
      </c>
      <c r="P269" s="81">
        <f t="shared" ref="P269" si="136">(L269-$L$9)/(B269-$B$9)</f>
        <v>0.13304961865543599</v>
      </c>
      <c r="Q269" s="12">
        <f t="shared" ref="Q269" si="137">(M269-0)/(B269-$B$9)</f>
        <v>-5.9393833420286657E-4</v>
      </c>
      <c r="R269" s="12">
        <f t="shared" ref="R269" si="138">(N269-0)/(B269-$B$9)</f>
        <v>-1.7905494017453786E-4</v>
      </c>
      <c r="S269" s="12">
        <f t="shared" ref="S269" si="139">(O269-0)/(B269-$B$9)</f>
        <v>-4.1488339593113592E-5</v>
      </c>
      <c r="T269" s="12">
        <f t="shared" ref="T269" si="140">(P269-0)/(B269-$B$9)</f>
        <v>6.2172718997867285E-4</v>
      </c>
    </row>
    <row r="270" spans="2:20" ht="15.9" customHeight="1">
      <c r="B270" s="18">
        <v>45889</v>
      </c>
      <c r="C270" s="12">
        <v>401502.65629999997</v>
      </c>
      <c r="D270" s="9">
        <f t="shared" si="117"/>
        <v>-17.20000000204891</v>
      </c>
      <c r="E270" s="11">
        <v>6666044.6880999999</v>
      </c>
      <c r="F270" s="9">
        <f t="shared" si="118"/>
        <v>-4.3000001460313797</v>
      </c>
      <c r="G270" s="12">
        <v>72.548500000000004</v>
      </c>
      <c r="H270" s="10">
        <f t="shared" si="115"/>
        <v>12.79999999999859</v>
      </c>
      <c r="J270" s="40">
        <f t="shared" ref="J270" si="141">MOD(DEGREES(ATAN2(F270, D270)) + 360, 360)</f>
        <v>255.9637560758419</v>
      </c>
      <c r="K270" s="47">
        <f t="shared" ref="K270" si="142">SQRT(POWER(C270 - $C$9,2) + POWER(E270 - $E$9,2)) *1000</f>
        <v>17.729354227561487</v>
      </c>
      <c r="L270" s="40">
        <f t="shared" ref="L270" si="143">SQRT((D270^2) + (F270^2) + (H270^2))</f>
        <v>21.867098603297062</v>
      </c>
      <c r="M270" s="12">
        <f t="shared" ref="M270" si="144">(D270-$D$9)/(B270-$B$9)</f>
        <v>-8.0373831785275282E-2</v>
      </c>
      <c r="N270" s="12">
        <f t="shared" ref="N270" si="145">(F270-$F$9)/(B270-$B$9)</f>
        <v>-2.0093458626314859E-2</v>
      </c>
      <c r="O270" s="12">
        <f t="shared" ref="O270" si="146">(H270-$H$9)/(B270-$B$9)</f>
        <v>5.9813084112142943E-2</v>
      </c>
      <c r="P270" s="81">
        <f t="shared" ref="P270" si="147">(L270-$L$9)/(B270-$B$9)</f>
        <v>0.1021827037537246</v>
      </c>
      <c r="Q270" s="12">
        <f t="shared" ref="Q270" si="148">(M270-0)/(B270-$B$9)</f>
        <v>-3.7557865320222094E-4</v>
      </c>
      <c r="R270" s="12">
        <f t="shared" ref="R270" si="149">(N270-0)/(B270-$B$9)</f>
        <v>-9.3894666478106813E-5</v>
      </c>
      <c r="S270" s="12">
        <f t="shared" ref="S270" si="150">(O270-0)/(B270-$B$9)</f>
        <v>2.7950039304739695E-4</v>
      </c>
      <c r="T270" s="12">
        <f t="shared" ref="T270" si="151">(P270-0)/(B270-$B$9)</f>
        <v>4.7748926987721774E-4</v>
      </c>
    </row>
    <row r="271" spans="2:20" ht="15.9" customHeight="1">
      <c r="B271" s="18">
        <v>45890</v>
      </c>
      <c r="C271" s="12">
        <v>401502.63380000001</v>
      </c>
      <c r="D271" s="9">
        <f t="shared" si="117"/>
        <v>-39.699999964796007</v>
      </c>
      <c r="E271" s="11">
        <v>6666044.6814999999</v>
      </c>
      <c r="F271" s="9">
        <f t="shared" si="118"/>
        <v>-10.900000110268593</v>
      </c>
      <c r="G271" s="12">
        <v>72.5381</v>
      </c>
      <c r="H271" s="10">
        <f t="shared" si="115"/>
        <v>2.3999999999944066</v>
      </c>
      <c r="J271" s="40">
        <f t="shared" ref="J271" si="152">MOD(DEGREES(ATAN2(F271, D271)) + 360, 360)</f>
        <v>254.64723184064835</v>
      </c>
      <c r="K271" s="47">
        <f t="shared" ref="K271" si="153">SQRT(POWER(C271 - $C$9,2) + POWER(E271 - $E$9,2)) *1000</f>
        <v>41.169163212393066</v>
      </c>
      <c r="L271" s="40">
        <f t="shared" ref="L271" si="154">SQRT((D271^2) + (F271^2) + (H271^2))</f>
        <v>41.239059150381102</v>
      </c>
      <c r="M271" s="12">
        <f t="shared" ref="M271" si="155">(D271-$D$9)/(B271-$B$9)</f>
        <v>-0.18465116262695816</v>
      </c>
      <c r="N271" s="12">
        <f t="shared" ref="N271" si="156">(F271-$F$9)/(B271-$B$9)</f>
        <v>-5.0697674931481827E-2</v>
      </c>
      <c r="O271" s="12">
        <f t="shared" ref="O271" si="157">(H271-$H$9)/(B271-$B$9)</f>
        <v>1.1162790697648403E-2</v>
      </c>
      <c r="P271" s="81">
        <f t="shared" ref="P271" si="158">(L271-$L$9)/(B271-$B$9)</f>
        <v>0.19180957744363303</v>
      </c>
      <c r="Q271" s="12">
        <f t="shared" ref="Q271" si="159">(M271-0)/(B271-$B$9)</f>
        <v>-8.5884261686957285E-4</v>
      </c>
      <c r="R271" s="12">
        <f t="shared" ref="R271" si="160">(N271-0)/(B271-$B$9)</f>
        <v>-2.3580313921619454E-4</v>
      </c>
      <c r="S271" s="12">
        <f t="shared" ref="S271" si="161">(O271-0)/(B271-$B$9)</f>
        <v>5.1919956733248386E-5</v>
      </c>
      <c r="T271" s="12">
        <f t="shared" ref="T271" si="162">(P271-0)/(B271-$B$9)</f>
        <v>8.9213756950526986E-4</v>
      </c>
    </row>
    <row r="272" spans="2:20" ht="15.9" customHeight="1">
      <c r="B272" s="18">
        <v>45890</v>
      </c>
      <c r="C272" s="12">
        <v>401502.66119999997</v>
      </c>
      <c r="D272" s="9">
        <f t="shared" si="117"/>
        <v>-12.300000002142042</v>
      </c>
      <c r="E272" s="11">
        <v>6666044.6870999997</v>
      </c>
      <c r="F272" s="9">
        <f t="shared" si="118"/>
        <v>-5.3000003099441528</v>
      </c>
      <c r="G272" s="12">
        <v>72.530100000000004</v>
      </c>
      <c r="H272" s="9">
        <f t="shared" si="115"/>
        <v>-5.6000000000011596</v>
      </c>
      <c r="J272" s="40">
        <f t="shared" ref="J272" si="163">MOD(DEGREES(ATAN2(F272, D272)) + 360, 360)</f>
        <v>246.68906375055082</v>
      </c>
      <c r="K272" s="47">
        <f t="shared" ref="K272" si="164">SQRT(POWER(C272 - $C$9,2) + POWER(E272 - $E$9,2)) *1000</f>
        <v>13.393282022644874</v>
      </c>
      <c r="L272" s="40">
        <f t="shared" ref="L272" si="165">SQRT((D272^2) + (F272^2) + (H272^2))</f>
        <v>14.51688683355062</v>
      </c>
      <c r="M272" s="12">
        <f t="shared" ref="M272" si="166">(D272-$D$9)/(B272-$B$9)</f>
        <v>-5.7209302335544381E-2</v>
      </c>
      <c r="N272" s="12">
        <f t="shared" ref="N272" si="167">(F272-$F$9)/(B272-$B$9)</f>
        <v>-2.4651164232298385E-2</v>
      </c>
      <c r="O272" s="12">
        <f t="shared" ref="O272" si="168">(H272-$H$9)/(B272-$B$9)</f>
        <v>-2.6046511627912369E-2</v>
      </c>
      <c r="P272" s="81">
        <f t="shared" ref="P272" si="169">(L272-$L$9)/(B272-$B$9)</f>
        <v>6.7520403876979634E-2</v>
      </c>
      <c r="Q272" s="12">
        <f t="shared" ref="Q272" si="170">(M272-0)/(B272-$B$9)</f>
        <v>-2.6608977830485758E-4</v>
      </c>
      <c r="R272" s="12">
        <f t="shared" ref="R272" si="171">(N272-0)/(B272-$B$9)</f>
        <v>-1.1465657782464365E-4</v>
      </c>
      <c r="S272" s="12">
        <f t="shared" ref="S272" si="172">(O272-0)/(B272-$B$9)</f>
        <v>-1.2114656571122032E-4</v>
      </c>
      <c r="T272" s="12">
        <f t="shared" ref="T272" si="173">(P272-0)/(B272-$B$9)</f>
        <v>3.140483901254867E-4</v>
      </c>
    </row>
    <row r="273" spans="2:20" ht="15.9" customHeight="1">
      <c r="B273" s="18">
        <v>45891</v>
      </c>
      <c r="C273" s="12">
        <v>401502.64889999997</v>
      </c>
      <c r="D273" s="9">
        <f t="shared" si="117"/>
        <v>-24.600000004284084</v>
      </c>
      <c r="E273" s="11">
        <v>6666044.6851000004</v>
      </c>
      <c r="F273" s="9">
        <f t="shared" si="118"/>
        <v>-7.2999997064471245</v>
      </c>
      <c r="G273" s="12">
        <v>72.541200000000003</v>
      </c>
      <c r="H273" s="9">
        <f t="shared" si="115"/>
        <v>5.49999999999784</v>
      </c>
      <c r="J273" s="40">
        <f t="shared" ref="J273" si="174">MOD(DEGREES(ATAN2(F273, D273)) + 360, 360)</f>
        <v>253.4718519079853</v>
      </c>
      <c r="K273" s="47">
        <f t="shared" ref="K273" si="175">SQRT(POWER(C273 - $C$9,2) + POWER(E273 - $E$9,2)) *1000</f>
        <v>25.660280511422805</v>
      </c>
      <c r="L273" s="40">
        <f t="shared" ref="L273" si="176">SQRT((D273^2) + (F273^2) + (H273^2))</f>
        <v>26.24309425210528</v>
      </c>
      <c r="M273" s="12">
        <f t="shared" ref="M273" si="177">(D273-$D$9)/(B273-$B$9)</f>
        <v>-0.1138888889087226</v>
      </c>
      <c r="N273" s="12">
        <f t="shared" ref="N273" si="178">(F273-$F$9)/(B273-$B$9)</f>
        <v>-3.3796294937255209E-2</v>
      </c>
      <c r="O273" s="12">
        <f t="shared" ref="O273" si="179">(H273-$H$9)/(B273-$B$9)</f>
        <v>2.5462962962952963E-2</v>
      </c>
      <c r="P273" s="81">
        <f t="shared" ref="P273" si="180">(L273-$L$9)/(B273-$B$9)</f>
        <v>0.12149580672270963</v>
      </c>
      <c r="Q273" s="12">
        <f t="shared" ref="Q273" si="181">(M273-0)/(B273-$B$9)</f>
        <v>-5.2726337457741947E-4</v>
      </c>
      <c r="R273" s="12">
        <f t="shared" ref="R273" si="182">(N273-0)/(B273-$B$9)</f>
        <v>-1.5646432841321856E-4</v>
      </c>
      <c r="S273" s="12">
        <f t="shared" ref="S273" si="183">(O273-0)/(B273-$B$9)</f>
        <v>1.178840877914489E-4</v>
      </c>
      <c r="T273" s="12">
        <f t="shared" ref="T273" si="184">(P273-0)/(B273-$B$9)</f>
        <v>5.6248058667921126E-4</v>
      </c>
    </row>
    <row r="274" spans="2:20" ht="15.9" customHeight="1">
      <c r="B274" s="18">
        <v>45891</v>
      </c>
      <c r="C274" s="12">
        <v>401502.62349999999</v>
      </c>
      <c r="D274" s="9">
        <f t="shared" si="117"/>
        <v>-49.999999988358468</v>
      </c>
      <c r="E274" s="11">
        <v>6666044.6747000003</v>
      </c>
      <c r="F274" s="9">
        <f t="shared" si="118"/>
        <v>-17.699999734759331</v>
      </c>
      <c r="G274" s="12">
        <v>72.530799999999999</v>
      </c>
      <c r="H274" s="9">
        <f t="shared" si="115"/>
        <v>-4.9000000000063437</v>
      </c>
      <c r="J274" s="40">
        <f t="shared" ref="J274" si="185">MOD(DEGREES(ATAN2(F274, D274)) + 360, 360)</f>
        <v>250.50603719432846</v>
      </c>
      <c r="K274" s="47">
        <f t="shared" ref="K274" si="186">SQRT(POWER(C274 - $C$9,2) + POWER(E274 - $E$9,2)) *1000</f>
        <v>53.040456157977445</v>
      </c>
      <c r="L274" s="40">
        <f t="shared" ref="L274" si="187">SQRT((D274^2) + (F274^2) + (H274^2))</f>
        <v>53.266311956492622</v>
      </c>
      <c r="M274" s="12">
        <f t="shared" ref="M274" si="188">(D274-$D$9)/(B274-$B$9)</f>
        <v>-0.23148148142758551</v>
      </c>
      <c r="N274" s="12">
        <f t="shared" ref="N274" si="189">(F274-$F$9)/(B274-$B$9)</f>
        <v>-8.1944443216478383E-2</v>
      </c>
      <c r="O274" s="12">
        <f t="shared" ref="O274" si="190">(H274-$H$9)/(B274-$B$9)</f>
        <v>-2.2685185185214556E-2</v>
      </c>
      <c r="P274" s="81">
        <f t="shared" ref="P274" si="191">(L274-$L$9)/(B274-$B$9)</f>
        <v>0.24660329609487325</v>
      </c>
      <c r="Q274" s="12">
        <f t="shared" ref="Q274" si="192">(M274-0)/(B274-$B$9)</f>
        <v>-1.0716735251277106E-3</v>
      </c>
      <c r="R274" s="12">
        <f t="shared" ref="R274" si="193">(N274-0)/(B274-$B$9)</f>
        <v>-3.7937242229851105E-4</v>
      </c>
      <c r="S274" s="12">
        <f t="shared" ref="S274" si="194">(O274-0)/(B274-$B$9)</f>
        <v>-1.0502400548710443E-4</v>
      </c>
      <c r="T274" s="12">
        <f t="shared" ref="T274" si="195">(P274-0)/(B274-$B$9)</f>
        <v>1.1416819263651539E-3</v>
      </c>
    </row>
    <row r="275" spans="2:20" ht="15.9" customHeight="1">
      <c r="B275" s="18">
        <v>45892</v>
      </c>
      <c r="C275" s="12">
        <v>401502.64520000003</v>
      </c>
      <c r="D275" s="9">
        <f t="shared" si="117"/>
        <v>-28.29999994719401</v>
      </c>
      <c r="E275" s="11">
        <v>6666044.6880000001</v>
      </c>
      <c r="F275" s="9">
        <f t="shared" si="118"/>
        <v>-4.3999999761581421</v>
      </c>
      <c r="G275" s="12">
        <v>72.546700000000001</v>
      </c>
      <c r="H275" s="10">
        <f t="shared" si="115"/>
        <v>10.99999999999568</v>
      </c>
      <c r="J275" s="40">
        <f t="shared" ref="J275" si="196">MOD(DEGREES(ATAN2(F275, D275)) + 360, 360)</f>
        <v>261.16257830820064</v>
      </c>
      <c r="K275" s="47">
        <f t="shared" ref="K275" si="197">SQRT(POWER(C275 - $C$9,2) + POWER(E275 - $E$9,2)) *1000</f>
        <v>28.64000692739743</v>
      </c>
      <c r="L275" s="40">
        <f t="shared" ref="L275" si="198">SQRT((D275^2) + (F275^2) + (H275^2))</f>
        <v>30.679797861154132</v>
      </c>
      <c r="M275" s="12">
        <f t="shared" ref="M275" si="199">(D275-$D$9)/(B275-$B$9)</f>
        <v>-0.13041474630043323</v>
      </c>
      <c r="N275" s="12">
        <f t="shared" ref="N275" si="200">(F275-$F$9)/(B275-$B$9)</f>
        <v>-2.0276497585982222E-2</v>
      </c>
      <c r="O275" s="12">
        <f t="shared" ref="O275" si="201">(H275-$H$9)/(B275-$B$9)</f>
        <v>5.0691244239611431E-2</v>
      </c>
      <c r="P275" s="81">
        <f t="shared" ref="P275" si="202">(L275-$L$9)/(B275-$B$9)</f>
        <v>0.14138155696384391</v>
      </c>
      <c r="Q275" s="12">
        <f t="shared" ref="Q275" si="203">(M275-0)/(B275-$B$9)</f>
        <v>-6.0098961428771077E-4</v>
      </c>
      <c r="R275" s="12">
        <f t="shared" ref="R275" si="204">(N275-0)/(B275-$B$9)</f>
        <v>-9.3440081041392726E-5</v>
      </c>
      <c r="S275" s="12">
        <f t="shared" ref="S275" si="205">(O275-0)/(B275-$B$9)</f>
        <v>2.3360020386917711E-4</v>
      </c>
      <c r="T275" s="12">
        <f t="shared" ref="T275" si="206">(P275-0)/(B275-$B$9)</f>
        <v>6.5152791227577841E-4</v>
      </c>
    </row>
    <row r="276" spans="2:20" ht="15.9" customHeight="1">
      <c r="B276" s="18">
        <v>45894</v>
      </c>
      <c r="C276" s="12">
        <v>401502.652</v>
      </c>
      <c r="D276" s="9">
        <f t="shared" si="117"/>
        <v>-21.499999973457307</v>
      </c>
      <c r="E276" s="11">
        <v>6666044.6909999996</v>
      </c>
      <c r="F276" s="9">
        <f t="shared" si="118"/>
        <v>-1.4000004157423973</v>
      </c>
      <c r="G276" s="12">
        <v>72.540999999999997</v>
      </c>
      <c r="H276" s="9">
        <f t="shared" si="115"/>
        <v>5.2999999999912006</v>
      </c>
      <c r="J276" s="40">
        <f t="shared" ref="J276" si="207">MOD(DEGREES(ATAN2(F276, D276)) + 360, 360)</f>
        <v>266.27437069882217</v>
      </c>
      <c r="K276" s="47">
        <f t="shared" ref="K276" si="208">SQRT(POWER(C276 - $C$9,2) + POWER(E276 - $E$9,2)) *1000</f>
        <v>21.545533180284565</v>
      </c>
      <c r="L276" s="40">
        <f t="shared" ref="L276" si="209">SQRT((D276^2) + (F276^2) + (H276^2))</f>
        <v>22.187834505031127</v>
      </c>
      <c r="M276" s="12">
        <f t="shared" ref="M276" si="210">(D276-$D$9)/(B276-$B$9)</f>
        <v>-9.8173515860535646E-2</v>
      </c>
      <c r="N276" s="12">
        <f t="shared" ref="N276" si="211">(F276-$F$9)/(B276-$B$9)</f>
        <v>-6.3926959622940521E-3</v>
      </c>
      <c r="O276" s="12">
        <f t="shared" ref="O276" si="212">(H276-$H$9)/(B276-$B$9)</f>
        <v>2.4200913241968953E-2</v>
      </c>
      <c r="P276" s="81">
        <f t="shared" ref="P276" si="213">(L276-$L$9)/(B276-$B$9)</f>
        <v>0.10131431280836131</v>
      </c>
      <c r="Q276" s="12">
        <f t="shared" ref="Q276" si="214">(M276-0)/(B276-$B$9)</f>
        <v>-4.4828089434034539E-4</v>
      </c>
      <c r="R276" s="12">
        <f t="shared" ref="R276" si="215">(N276-0)/(B276-$B$9)</f>
        <v>-2.9190392521890649E-5</v>
      </c>
      <c r="S276" s="12">
        <f t="shared" ref="S276" si="216">(O276-0)/(B276-$B$9)</f>
        <v>1.1050645315967558E-4</v>
      </c>
      <c r="T276" s="12">
        <f t="shared" ref="T276" si="217">(P276-0)/(B276-$B$9)</f>
        <v>4.6262243291489186E-4</v>
      </c>
    </row>
    <row r="277" spans="2:20" ht="15.9" customHeight="1">
      <c r="B277" s="18">
        <v>45894</v>
      </c>
      <c r="C277" s="12">
        <v>401502.6519</v>
      </c>
      <c r="D277" s="9">
        <f t="shared" si="117"/>
        <v>-21.599999978207052</v>
      </c>
      <c r="E277" s="11">
        <v>6666044.6887999997</v>
      </c>
      <c r="F277" s="9">
        <f t="shared" si="118"/>
        <v>-3.6000004038214684</v>
      </c>
      <c r="G277" s="12">
        <v>72.546499999999995</v>
      </c>
      <c r="H277" s="9">
        <f t="shared" si="115"/>
        <v>10.799999999989041</v>
      </c>
      <c r="J277" s="40">
        <f t="shared" ref="J277" si="218">MOD(DEGREES(ATAN2(F277, D277)) + 360, 360)</f>
        <v>260.53767674038102</v>
      </c>
      <c r="K277" s="47">
        <f t="shared" ref="K277" si="219">SQRT(POWER(C277 - $C$9,2) + POWER(E277 - $E$9,2)) *1000</f>
        <v>21.897945153965001</v>
      </c>
      <c r="L277" s="40">
        <f t="shared" ref="L277" si="220">SQRT((D277^2) + (F277^2) + (H277^2))</f>
        <v>24.416387979507178</v>
      </c>
      <c r="M277" s="12">
        <f t="shared" ref="M277" si="221">(D277-$D$9)/(B277-$B$9)</f>
        <v>-9.863013688679019E-2</v>
      </c>
      <c r="N277" s="12">
        <f t="shared" ref="N277" si="222">(F277-$F$9)/(B277-$B$9)</f>
        <v>-1.6438358008317208E-2</v>
      </c>
      <c r="O277" s="12">
        <f t="shared" ref="O277" si="223">(H277-$H$9)/(B277-$B$9)</f>
        <v>4.931506849310064E-2</v>
      </c>
      <c r="P277" s="81">
        <f t="shared" ref="P277" si="224">(L277-$L$9)/(B277-$B$9)</f>
        <v>0.11149035607080904</v>
      </c>
      <c r="Q277" s="12">
        <f t="shared" ref="Q277" si="225">(M277-0)/(B277-$B$9)</f>
        <v>-4.5036592185748948E-4</v>
      </c>
      <c r="R277" s="12">
        <f t="shared" ref="R277" si="226">(N277-0)/(B277-$B$9)</f>
        <v>-7.5060995471768076E-5</v>
      </c>
      <c r="S277" s="12">
        <f t="shared" ref="S277" si="227">(O277-0)/(B277-$B$9)</f>
        <v>2.251829611557107E-4</v>
      </c>
      <c r="T277" s="12">
        <f t="shared" ref="T277" si="228">(P277-0)/(B277-$B$9)</f>
        <v>5.0908838388497274E-4</v>
      </c>
    </row>
    <row r="278" spans="2:20" ht="15.9" customHeight="1">
      <c r="B278" s="18">
        <v>45895</v>
      </c>
      <c r="C278" s="12">
        <v>401502.6237</v>
      </c>
      <c r="D278" s="9">
        <f t="shared" si="117"/>
        <v>-49.799999978858978</v>
      </c>
      <c r="E278" s="11">
        <v>6666044.6838999996</v>
      </c>
      <c r="F278" s="9">
        <f t="shared" si="118"/>
        <v>-8.500000461935997</v>
      </c>
      <c r="G278" s="12">
        <v>72.550700000000006</v>
      </c>
      <c r="H278" s="10">
        <f t="shared" si="115"/>
        <v>15.000000000000568</v>
      </c>
      <c r="J278" s="40">
        <f t="shared" ref="J278" si="229">MOD(DEGREES(ATAN2(F278, D278)) + 360, 360)</f>
        <v>260.31393960168299</v>
      </c>
      <c r="K278" s="47">
        <f t="shared" ref="K278" si="230">SQRT(POWER(C278 - $C$9,2) + POWER(E278 - $E$9,2)) *1000</f>
        <v>50.520194039089617</v>
      </c>
      <c r="L278" s="40">
        <f t="shared" ref="L278" si="231">SQRT((D278^2) + (F278^2) + (H278^2))</f>
        <v>52.700000054528303</v>
      </c>
      <c r="M278" s="12">
        <f t="shared" ref="M278" si="232">(D278-$D$9)/(B278-$B$9)</f>
        <v>-0.2263636362675408</v>
      </c>
      <c r="N278" s="12">
        <f t="shared" ref="N278" si="233">(F278-$F$9)/(B278-$B$9)</f>
        <v>-3.8636365736072716E-2</v>
      </c>
      <c r="O278" s="12">
        <f t="shared" ref="O278" si="234">(H278-$H$9)/(B278-$B$9)</f>
        <v>6.8181818181820772E-2</v>
      </c>
      <c r="P278" s="81">
        <f t="shared" ref="P278" si="235">(L278-$L$9)/(B278-$B$9)</f>
        <v>0.23954545479331046</v>
      </c>
      <c r="Q278" s="12">
        <f t="shared" ref="Q278" si="236">(M278-0)/(B278-$B$9)</f>
        <v>-1.0289256193979127E-3</v>
      </c>
      <c r="R278" s="12">
        <f t="shared" ref="R278" si="237">(N278-0)/(B278-$B$9)</f>
        <v>-1.7561984425487598E-4</v>
      </c>
      <c r="S278" s="12">
        <f t="shared" ref="S278" si="238">(O278-0)/(B278-$B$9)</f>
        <v>3.0991735537191261E-4</v>
      </c>
      <c r="T278" s="12">
        <f t="shared" ref="T278" si="239">(P278-0)/(B278-$B$9)</f>
        <v>1.0888429763332293E-3</v>
      </c>
    </row>
    <row r="279" spans="2:20" ht="15.9" customHeight="1">
      <c r="B279" s="18">
        <v>45895</v>
      </c>
      <c r="C279" s="12">
        <v>401502.6507</v>
      </c>
      <c r="D279" s="9">
        <f t="shared" si="117"/>
        <v>-22.799999976996332</v>
      </c>
      <c r="E279" s="11">
        <v>6666044.6873000003</v>
      </c>
      <c r="F279" s="9">
        <f t="shared" si="118"/>
        <v>-5.0999997183680534</v>
      </c>
      <c r="G279" s="12">
        <v>72.540999999999997</v>
      </c>
      <c r="H279" s="9">
        <f t="shared" si="115"/>
        <v>5.2999999999912006</v>
      </c>
      <c r="J279" s="40">
        <f t="shared" ref="J279" si="240">MOD(DEGREES(ATAN2(F279, D279)) + 360, 360)</f>
        <v>257.39139386832886</v>
      </c>
      <c r="K279" s="47">
        <f t="shared" ref="K279" si="241">SQRT(POWER(C279 - $C$9,2) + POWER(E279 - $E$9,2)) *1000</f>
        <v>23.363432882998744</v>
      </c>
      <c r="L279" s="40">
        <f t="shared" ref="L279" si="242">SQRT((D279^2) + (F279^2) + (H279^2))</f>
        <v>23.957044811042401</v>
      </c>
      <c r="M279" s="12">
        <f t="shared" ref="M279" si="243">(D279-$D$9)/(B279-$B$9)</f>
        <v>-0.10363636353180151</v>
      </c>
      <c r="N279" s="12">
        <f t="shared" ref="N279" si="244">(F279-$F$9)/(B279-$B$9)</f>
        <v>-2.318181690167297E-2</v>
      </c>
      <c r="O279" s="12">
        <f t="shared" ref="O279" si="245">(H279-$H$9)/(B279-$B$9)</f>
        <v>2.4090909090869094E-2</v>
      </c>
      <c r="P279" s="81">
        <f t="shared" ref="P279" si="246">(L279-$L$9)/(B279-$B$9)</f>
        <v>0.10889565823201092</v>
      </c>
      <c r="Q279" s="12">
        <f t="shared" ref="Q279" si="247">(M279-0)/(B279-$B$9)</f>
        <v>-4.710743796900069E-4</v>
      </c>
      <c r="R279" s="12">
        <f t="shared" ref="R279" si="248">(N279-0)/(B279-$B$9)</f>
        <v>-1.0537189500760441E-4</v>
      </c>
      <c r="S279" s="12">
        <f t="shared" ref="S279" si="249">(O279-0)/(B279-$B$9)</f>
        <v>1.0950413223122315E-4</v>
      </c>
      <c r="T279" s="12">
        <f t="shared" ref="T279" si="250">(P279-0)/(B279-$B$9)</f>
        <v>4.9498026469095872E-4</v>
      </c>
    </row>
    <row r="280" spans="2:20" ht="15.9" customHeight="1">
      <c r="B280" s="18">
        <v>45896</v>
      </c>
      <c r="C280" s="12">
        <v>401502.6471</v>
      </c>
      <c r="D280" s="9">
        <f t="shared" si="117"/>
        <v>-26.399999973364174</v>
      </c>
      <c r="E280" s="11">
        <v>6666044.6862000003</v>
      </c>
      <c r="F280" s="9">
        <f t="shared" si="118"/>
        <v>-6.199999712407589</v>
      </c>
      <c r="G280" s="12">
        <v>72.540499999999994</v>
      </c>
      <c r="H280" s="9">
        <f t="shared" si="115"/>
        <v>4.7999999999888132</v>
      </c>
      <c r="J280" s="40">
        <f t="shared" ref="J280:J281" si="251">MOD(DEGREES(ATAN2(F280, D280)) + 360, 360)</f>
        <v>256.78367651487787</v>
      </c>
      <c r="K280" s="47">
        <f t="shared" ref="K280:K281" si="252">SQRT(POWER(C280 - $C$9,2) + POWER(E280 - $E$9,2)) *1000</f>
        <v>27.11825943948989</v>
      </c>
      <c r="L280" s="40">
        <f t="shared" ref="L280:L281" si="253">SQRT((D280^2) + (F280^2) + (H280^2))</f>
        <v>27.539789306154379</v>
      </c>
      <c r="M280" s="12">
        <f t="shared" ref="M280:M281" si="254">(D280-$D$9)/(B280-$B$9)</f>
        <v>-0.11945701345413653</v>
      </c>
      <c r="N280" s="12">
        <f t="shared" ref="N280:N281" si="255">(F280-$F$9)/(B280-$B$9)</f>
        <v>-2.8054297341210808E-2</v>
      </c>
      <c r="O280" s="12">
        <f t="shared" ref="O280:O281" si="256">(H280-$H$9)/(B280-$B$9)</f>
        <v>2.1719457013524041E-2</v>
      </c>
      <c r="P280" s="81">
        <f t="shared" ref="P280:P281" si="257">(L280-$L$9)/(B280-$B$9)</f>
        <v>0.12461443124956732</v>
      </c>
      <c r="Q280" s="12">
        <f t="shared" ref="Q280:Q281" si="258">(M280-0)/(B280-$B$9)</f>
        <v>-5.4052947264315171E-4</v>
      </c>
      <c r="R280" s="12">
        <f t="shared" ref="R280:R281" si="259">(N280-0)/(B280-$B$9)</f>
        <v>-1.2694252190593127E-4</v>
      </c>
      <c r="S280" s="12">
        <f t="shared" ref="S280:S281" si="260">(O280-0)/(B280-$B$9)</f>
        <v>9.8278086034045431E-5</v>
      </c>
      <c r="T280" s="12">
        <f t="shared" ref="T280:T281" si="261">(P280-0)/(B280-$B$9)</f>
        <v>5.6386620474917345E-4</v>
      </c>
    </row>
    <row r="281" spans="2:20" ht="15.9" customHeight="1">
      <c r="B281" s="18">
        <v>45896</v>
      </c>
      <c r="C281" s="12">
        <v>401502.658</v>
      </c>
      <c r="D281" s="9">
        <f t="shared" si="117"/>
        <v>-15.499999979510903</v>
      </c>
      <c r="E281" s="11">
        <v>6666044.6878000004</v>
      </c>
      <c r="F281" s="9">
        <f t="shared" si="118"/>
        <v>-4.5999996364116669</v>
      </c>
      <c r="G281" s="12">
        <v>72.526600000000002</v>
      </c>
      <c r="H281" s="9">
        <f t="shared" si="115"/>
        <v>-9.1000000000036607</v>
      </c>
      <c r="J281" s="40">
        <f t="shared" si="251"/>
        <v>253.47047147091743</v>
      </c>
      <c r="K281" s="47">
        <f t="shared" si="252"/>
        <v>16.168178500369962</v>
      </c>
      <c r="L281" s="40">
        <f t="shared" si="253"/>
        <v>18.553166738319689</v>
      </c>
      <c r="M281" s="12">
        <f t="shared" si="254"/>
        <v>-7.0135746513624003E-2</v>
      </c>
      <c r="N281" s="12">
        <f t="shared" si="255"/>
        <v>-2.0814477992812972E-2</v>
      </c>
      <c r="O281" s="12">
        <f t="shared" si="256"/>
        <v>-4.1176470588251857E-2</v>
      </c>
      <c r="P281" s="81">
        <f t="shared" si="257"/>
        <v>8.3950980716378687E-2</v>
      </c>
      <c r="Q281" s="12">
        <f t="shared" si="258"/>
        <v>-3.1735631906617195E-4</v>
      </c>
      <c r="R281" s="12">
        <f t="shared" si="259"/>
        <v>-9.4183158338520236E-5</v>
      </c>
      <c r="S281" s="12">
        <f t="shared" si="260"/>
        <v>-1.8631887144005365E-4</v>
      </c>
      <c r="T281" s="12">
        <f t="shared" si="261"/>
        <v>3.7986869102433796E-4</v>
      </c>
    </row>
    <row r="282" spans="2:20" ht="15.9" customHeight="1">
      <c r="B282" s="18">
        <v>45897</v>
      </c>
      <c r="C282" s="12">
        <v>401502.64069999999</v>
      </c>
      <c r="D282" s="9">
        <f t="shared" si="117"/>
        <v>-32.799999986309558</v>
      </c>
      <c r="E282" s="11">
        <v>6666044.6841000002</v>
      </c>
      <c r="F282" s="9">
        <f t="shared" si="118"/>
        <v>-8.2999998703598976</v>
      </c>
      <c r="G282" s="12">
        <v>72.538200000000003</v>
      </c>
      <c r="H282" s="9">
        <f t="shared" si="115"/>
        <v>2.4999999999977263</v>
      </c>
      <c r="J282" s="40">
        <f t="shared" ref="J282" si="262">MOD(DEGREES(ATAN2(F282, D282)) + 360, 360)</f>
        <v>255.79946821595485</v>
      </c>
      <c r="K282" s="47">
        <f t="shared" ref="K282" si="263">SQRT(POWER(C282 - $C$9,2) + POWER(E282 - $E$9,2)) *1000</f>
        <v>33.833858735738097</v>
      </c>
      <c r="L282" s="40">
        <f t="shared" ref="L282" si="264">SQRT((D282^2) + (F282^2) + (H282^2))</f>
        <v>33.926096105356272</v>
      </c>
      <c r="M282" s="12">
        <f t="shared" ref="M282" si="265">(D282-$D$9)/(B282-$B$9)</f>
        <v>-0.1477477476860791</v>
      </c>
      <c r="N282" s="12">
        <f t="shared" ref="N282" si="266">(F282-$F$9)/(B282-$B$9)</f>
        <v>-3.7387386803422962E-2</v>
      </c>
      <c r="O282" s="12">
        <f t="shared" ref="O282" si="267">(H282-$H$9)/(B282-$B$9)</f>
        <v>1.1261261261251019E-2</v>
      </c>
      <c r="P282" s="81">
        <f t="shared" ref="P282" si="268">(L282-$L$9)/(B282-$B$9)</f>
        <v>0.15282025272683006</v>
      </c>
      <c r="Q282" s="12">
        <f t="shared" ref="Q282" si="269">(M282-0)/(B282-$B$9)</f>
        <v>-6.6553039498233829E-4</v>
      </c>
      <c r="R282" s="12">
        <f t="shared" ref="R282" si="270">(N282-0)/(B282-$B$9)</f>
        <v>-1.6841165226767101E-4</v>
      </c>
      <c r="S282" s="12">
        <f t="shared" ref="S282" si="271">(O282-0)/(B282-$B$9)</f>
        <v>5.0726402077707292E-5</v>
      </c>
      <c r="T282" s="12">
        <f t="shared" ref="T282" si="272">(P282-0)/(B282-$B$9)</f>
        <v>6.8837951678752275E-4</v>
      </c>
    </row>
    <row r="283" spans="2:20" ht="15.9" customHeight="1">
      <c r="B283" s="18">
        <v>45897</v>
      </c>
      <c r="C283" s="12">
        <v>401502.61210000003</v>
      </c>
      <c r="D283" s="9">
        <f t="shared" si="117"/>
        <v>-61.399999947752804</v>
      </c>
      <c r="E283" s="11">
        <v>6666044.6739999996</v>
      </c>
      <c r="F283" s="9">
        <f t="shared" si="118"/>
        <v>-18.400000408291817</v>
      </c>
      <c r="G283" s="12">
        <v>72.529700000000005</v>
      </c>
      <c r="H283" s="10">
        <f t="shared" si="115"/>
        <v>-6.0000000000002274</v>
      </c>
      <c r="J283" s="40">
        <f t="shared" ref="J283" si="273">MOD(DEGREES(ATAN2(F283, D283)) + 360, 360)</f>
        <v>253.31787906641705</v>
      </c>
      <c r="K283" s="47">
        <f t="shared" ref="K283" si="274">SQRT(POWER(C283 - $C$9,2) + POWER(E283 - $E$9,2)) *1000</f>
        <v>64.097737936757042</v>
      </c>
      <c r="L283" s="40">
        <f t="shared" ref="L283" si="275">SQRT((D283^2) + (F283^2) + (H283^2))</f>
        <v>64.377946601372628</v>
      </c>
      <c r="M283" s="12">
        <f t="shared" ref="M283" si="276">(D283-$D$9)/(B283-$B$9)</f>
        <v>-0.27657657634122884</v>
      </c>
      <c r="N283" s="12">
        <f t="shared" ref="N283" si="277">(F283-$F$9)/(B283-$B$9)</f>
        <v>-8.2882884722035213E-2</v>
      </c>
      <c r="O283" s="12">
        <f t="shared" ref="O283" si="278">(H283-$H$9)/(B283-$B$9)</f>
        <v>-2.7027027027028052E-2</v>
      </c>
      <c r="P283" s="81">
        <f t="shared" ref="P283" si="279">(L283-$L$9)/(B283-$B$9)</f>
        <v>0.28999075045663347</v>
      </c>
      <c r="Q283" s="12">
        <f t="shared" ref="Q283" si="280">(M283-0)/(B283-$B$9)</f>
        <v>-1.2458404339694992E-3</v>
      </c>
      <c r="R283" s="12">
        <f t="shared" ref="R283" si="281">(N283-0)/(B283-$B$9)</f>
        <v>-3.733463275767352E-4</v>
      </c>
      <c r="S283" s="12">
        <f t="shared" ref="S283" si="282">(O283-0)/(B283-$B$9)</f>
        <v>-1.2174336498661285E-4</v>
      </c>
      <c r="T283" s="12">
        <f t="shared" ref="T283" si="283">(P283-0)/(B283-$B$9)</f>
        <v>1.3062646416965472E-3</v>
      </c>
    </row>
    <row r="284" spans="2:20" ht="15.9" customHeight="1">
      <c r="B284" s="18">
        <v>45898</v>
      </c>
      <c r="C284" s="12">
        <v>401502.63559999998</v>
      </c>
      <c r="D284" s="9">
        <f t="shared" si="117"/>
        <v>-37.899999995715916</v>
      </c>
      <c r="E284" s="11">
        <v>6666044.6818000004</v>
      </c>
      <c r="F284" s="9">
        <f t="shared" si="118"/>
        <v>-10.599999688565731</v>
      </c>
      <c r="G284" s="12">
        <v>72.537499999999994</v>
      </c>
      <c r="H284" s="9">
        <f t="shared" si="115"/>
        <v>1.7999999999886995</v>
      </c>
      <c r="J284" s="40">
        <f t="shared" ref="J284" si="284">MOD(DEGREES(ATAN2(F284, D284)) + 360, 360)</f>
        <v>254.37457763770846</v>
      </c>
      <c r="K284" s="47">
        <f t="shared" ref="K284" si="285">SQRT(POWER(C284 - $C$9,2) + POWER(E284 - $E$9,2)) *1000</f>
        <v>39.354415166190186</v>
      </c>
      <c r="L284" s="40">
        <f t="shared" ref="L284" si="286">SQRT((D284^2) + (F284^2) + (H284^2))</f>
        <v>39.395558037332322</v>
      </c>
      <c r="M284" s="12">
        <f t="shared" ref="M284" si="287">(D284-$D$9)/(B284-$B$9)</f>
        <v>-0.16995515693146152</v>
      </c>
      <c r="N284" s="12">
        <f t="shared" ref="N284" si="288">(F284-$F$9)/(B284-$B$9)</f>
        <v>-4.7533630890429286E-2</v>
      </c>
      <c r="O284" s="12">
        <f t="shared" ref="O284" si="289">(H284-$H$9)/(B284-$B$9)</f>
        <v>8.0717488788730925E-3</v>
      </c>
      <c r="P284" s="81">
        <f t="shared" ref="P284" si="290">(L284-$L$9)/(B284-$B$9)</f>
        <v>0.17666169523467409</v>
      </c>
      <c r="Q284" s="12">
        <f t="shared" ref="Q284" si="291">(M284-0)/(B284-$B$9)</f>
        <v>-7.6213074857157633E-4</v>
      </c>
      <c r="R284" s="12">
        <f t="shared" ref="R284" si="292">(N284-0)/(B284-$B$9)</f>
        <v>-2.1315529547277708E-4</v>
      </c>
      <c r="S284" s="12">
        <f t="shared" ref="S284" si="293">(O284-0)/(B284-$B$9)</f>
        <v>3.619618331333225E-5</v>
      </c>
      <c r="T284" s="12">
        <f t="shared" ref="T284" si="294">(P284-0)/(B284-$B$9)</f>
        <v>7.9220491136625158E-4</v>
      </c>
    </row>
    <row r="285" spans="2:20" ht="15.9" customHeight="1">
      <c r="B285" s="18">
        <v>45898</v>
      </c>
      <c r="C285" s="12">
        <v>401502.63549999997</v>
      </c>
      <c r="D285" s="9">
        <f t="shared" si="117"/>
        <v>-38.000000000465661</v>
      </c>
      <c r="E285" s="11">
        <v>6666044.6794999996</v>
      </c>
      <c r="F285" s="9">
        <f t="shared" si="118"/>
        <v>-12.900000438094139</v>
      </c>
      <c r="G285" s="12">
        <v>72.525300000000001</v>
      </c>
      <c r="H285" s="9">
        <f t="shared" si="115"/>
        <v>-10.400000000004184</v>
      </c>
      <c r="J285" s="40">
        <f t="shared" ref="J285:J294" si="295">MOD(DEGREES(ATAN2(F285, D285)) + 360, 360)</f>
        <v>251.24900142128848</v>
      </c>
      <c r="K285" s="47">
        <f t="shared" ref="K285:K294" si="296">SQRT(POWER(C285 - $C$9,2) + POWER(E285 - $E$9,2)) *1000</f>
        <v>40.129914170581266</v>
      </c>
      <c r="L285" s="40">
        <f t="shared" ref="L285:L294" si="297">SQRT((D285^2) + (F285^2) + (H285^2))</f>
        <v>41.455639077673212</v>
      </c>
      <c r="M285" s="12">
        <f t="shared" ref="M285:M294" si="298">(D285-$D$9)/(B285-$B$9)</f>
        <v>-0.17040358744603434</v>
      </c>
      <c r="N285" s="12">
        <f t="shared" ref="N285:N294" si="299">(F285-$F$9)/(B285-$B$9)</f>
        <v>-5.7847535596834705E-2</v>
      </c>
      <c r="O285" s="12">
        <f t="shared" ref="O285:O294" si="300">(H285-$H$9)/(B285-$B$9)</f>
        <v>-4.6636771300467193E-2</v>
      </c>
      <c r="P285" s="81">
        <f t="shared" ref="P285:P294" si="301">(L285-$L$9)/(B285-$B$9)</f>
        <v>0.18589972680570946</v>
      </c>
      <c r="Q285" s="12">
        <f t="shared" ref="Q285:Q294" si="302">(M285-0)/(B285-$B$9)</f>
        <v>-7.6414164774006436E-4</v>
      </c>
      <c r="R285" s="12">
        <f t="shared" ref="R285:R294" si="303">(N285-0)/(B285-$B$9)</f>
        <v>-2.5940598922347401E-4</v>
      </c>
      <c r="S285" s="12">
        <f t="shared" ref="S285:S294" si="304">(O285-0)/(B285-$B$9)</f>
        <v>-2.0913350358953898E-4</v>
      </c>
      <c r="T285" s="12">
        <f t="shared" ref="T285:T294" si="305">(P285-0)/(B285-$B$9)</f>
        <v>8.3363106190901105E-4</v>
      </c>
    </row>
    <row r="286" spans="2:20" ht="15.9" customHeight="1">
      <c r="B286" s="18">
        <v>45899</v>
      </c>
      <c r="C286" s="12">
        <v>401502.65179999999</v>
      </c>
      <c r="D286" s="9">
        <f t="shared" si="117"/>
        <v>-21.699999982956797</v>
      </c>
      <c r="E286" s="11">
        <v>6666044.6842999998</v>
      </c>
      <c r="F286" s="9">
        <f t="shared" si="118"/>
        <v>-8.1000002101063728</v>
      </c>
      <c r="G286" s="12">
        <v>72.526359999999997</v>
      </c>
      <c r="H286" s="9">
        <f t="shared" si="115"/>
        <v>-9.3400000000087857</v>
      </c>
      <c r="J286" s="40">
        <f t="shared" si="295"/>
        <v>249.53080986586116</v>
      </c>
      <c r="K286" s="47">
        <f t="shared" si="296"/>
        <v>23.162469701308805</v>
      </c>
      <c r="L286" s="40">
        <f t="shared" si="297"/>
        <v>24.974699250725969</v>
      </c>
      <c r="M286" s="12">
        <f t="shared" si="298"/>
        <v>-9.6874999923914268E-2</v>
      </c>
      <c r="N286" s="12">
        <f t="shared" si="299"/>
        <v>-3.6160715223689167E-2</v>
      </c>
      <c r="O286" s="12">
        <f t="shared" si="300"/>
        <v>-4.169642857146779E-2</v>
      </c>
      <c r="P286" s="81">
        <f t="shared" si="301"/>
        <v>0.11149419308359808</v>
      </c>
      <c r="Q286" s="12">
        <f t="shared" si="302"/>
        <v>-4.324776782317601E-4</v>
      </c>
      <c r="R286" s="12">
        <f t="shared" si="303"/>
        <v>-1.6143176439146949E-4</v>
      </c>
      <c r="S286" s="12">
        <f t="shared" si="304"/>
        <v>-1.8614477040833835E-4</v>
      </c>
      <c r="T286" s="12">
        <f t="shared" si="305"/>
        <v>4.9774193340892004E-4</v>
      </c>
    </row>
    <row r="287" spans="2:20" ht="15.9" customHeight="1">
      <c r="B287" s="18">
        <v>45899</v>
      </c>
      <c r="C287" s="12">
        <v>401502.63709999999</v>
      </c>
      <c r="D287" s="9">
        <f t="shared" si="117"/>
        <v>-36.3999999826774</v>
      </c>
      <c r="E287" s="11">
        <v>6666044.6783999996</v>
      </c>
      <c r="F287" s="9">
        <f t="shared" si="118"/>
        <v>-14.000000432133675</v>
      </c>
      <c r="G287" s="12">
        <v>72.525899999999993</v>
      </c>
      <c r="H287" s="9">
        <f t="shared" si="115"/>
        <v>-9.8000000000126875</v>
      </c>
      <c r="J287" s="40">
        <f t="shared" si="295"/>
        <v>248.96248837289329</v>
      </c>
      <c r="K287" s="47">
        <f t="shared" si="296"/>
        <v>38.999487315074518</v>
      </c>
      <c r="L287" s="40">
        <f t="shared" si="297"/>
        <v>40.211938660538443</v>
      </c>
      <c r="M287" s="12">
        <f t="shared" si="298"/>
        <v>-0.16249999992266698</v>
      </c>
      <c r="N287" s="12">
        <f t="shared" si="299"/>
        <v>-6.2500001929168186E-2</v>
      </c>
      <c r="O287" s="12">
        <f t="shared" si="300"/>
        <v>-4.3750000000056639E-2</v>
      </c>
      <c r="P287" s="81">
        <f t="shared" si="301"/>
        <v>0.1795175833059752</v>
      </c>
      <c r="Q287" s="12">
        <f t="shared" si="302"/>
        <v>-7.2544642822619184E-4</v>
      </c>
      <c r="R287" s="12">
        <f t="shared" si="303"/>
        <v>-2.7901786575521513E-4</v>
      </c>
      <c r="S287" s="12">
        <f t="shared" si="304"/>
        <v>-1.9531250000025285E-4</v>
      </c>
      <c r="T287" s="12">
        <f t="shared" si="305"/>
        <v>8.0141778261596066E-4</v>
      </c>
    </row>
    <row r="288" spans="2:20" ht="15.9" customHeight="1">
      <c r="B288" s="18">
        <v>45901</v>
      </c>
      <c r="C288" s="12">
        <v>401502.6446</v>
      </c>
      <c r="D288" s="9">
        <f t="shared" si="117"/>
        <v>-28.899999975692481</v>
      </c>
      <c r="E288" s="11">
        <v>6666044.6825000001</v>
      </c>
      <c r="F288" s="9">
        <f t="shared" si="118"/>
        <v>-9.8999999463558197</v>
      </c>
      <c r="G288" s="12">
        <v>72.538300000000007</v>
      </c>
      <c r="H288" s="9">
        <f t="shared" si="115"/>
        <v>2.6000000000010459</v>
      </c>
      <c r="J288" s="40">
        <f t="shared" si="295"/>
        <v>251.09056289557918</v>
      </c>
      <c r="K288" s="47">
        <f t="shared" si="296"/>
        <v>30.548649684280164</v>
      </c>
      <c r="L288" s="40">
        <f t="shared" si="297"/>
        <v>30.65909322750554</v>
      </c>
      <c r="M288" s="12">
        <f t="shared" si="298"/>
        <v>-0.12787610608713487</v>
      </c>
      <c r="N288" s="12">
        <f t="shared" si="299"/>
        <v>-4.3805309497149642E-2</v>
      </c>
      <c r="O288" s="12">
        <f t="shared" si="300"/>
        <v>1.150442477876569E-2</v>
      </c>
      <c r="P288" s="81">
        <f t="shared" si="301"/>
        <v>0.13565970454648468</v>
      </c>
      <c r="Q288" s="12">
        <f t="shared" si="302"/>
        <v>-5.658234782616587E-4</v>
      </c>
      <c r="R288" s="12">
        <f t="shared" si="303"/>
        <v>-1.9382880308473294E-4</v>
      </c>
      <c r="S288" s="12">
        <f t="shared" si="304"/>
        <v>5.0904534419317209E-5</v>
      </c>
      <c r="T288" s="12">
        <f t="shared" si="305"/>
        <v>6.0026417940922422E-4</v>
      </c>
    </row>
    <row r="289" spans="2:20" ht="15.9" customHeight="1">
      <c r="B289" s="18">
        <v>45901</v>
      </c>
      <c r="C289" s="12">
        <v>401502.6458</v>
      </c>
      <c r="D289" s="9">
        <f t="shared" si="117"/>
        <v>-27.6999999769032</v>
      </c>
      <c r="E289" s="11">
        <v>6666044.6825000001</v>
      </c>
      <c r="F289" s="9">
        <f t="shared" si="118"/>
        <v>-9.8999999463558197</v>
      </c>
      <c r="G289" s="12">
        <v>72.546099999999996</v>
      </c>
      <c r="H289" s="9">
        <f t="shared" si="115"/>
        <v>10.399999999989973</v>
      </c>
      <c r="J289" s="40">
        <f t="shared" si="295"/>
        <v>250.33307385768933</v>
      </c>
      <c r="K289" s="47">
        <f t="shared" si="296"/>
        <v>29.41598201077575</v>
      </c>
      <c r="L289" s="40">
        <f t="shared" si="297"/>
        <v>31.20032047364376</v>
      </c>
      <c r="M289" s="12">
        <f t="shared" si="298"/>
        <v>-0.12256637157921769</v>
      </c>
      <c r="N289" s="12">
        <f t="shared" si="299"/>
        <v>-4.3805309497149642E-2</v>
      </c>
      <c r="O289" s="12">
        <f t="shared" si="300"/>
        <v>4.601769911499988E-2</v>
      </c>
      <c r="P289" s="81">
        <f t="shared" si="301"/>
        <v>0.13805451537010513</v>
      </c>
      <c r="Q289" s="12">
        <f t="shared" si="302"/>
        <v>-5.4232907778414905E-4</v>
      </c>
      <c r="R289" s="12">
        <f t="shared" si="303"/>
        <v>-1.9382880308473294E-4</v>
      </c>
      <c r="S289" s="12">
        <f t="shared" si="304"/>
        <v>2.0361813767699063E-4</v>
      </c>
      <c r="T289" s="12">
        <f t="shared" si="305"/>
        <v>6.1086068747834125E-4</v>
      </c>
    </row>
    <row r="290" spans="2:20" ht="15.9" customHeight="1">
      <c r="B290" s="18">
        <v>45902</v>
      </c>
      <c r="C290" s="12">
        <v>401502.64419999998</v>
      </c>
      <c r="D290" s="9">
        <f t="shared" si="117"/>
        <v>-29.299999994691461</v>
      </c>
      <c r="E290" s="11">
        <v>6666044.6821999997</v>
      </c>
      <c r="F290" s="9">
        <f t="shared" si="118"/>
        <v>-10.200000368058681</v>
      </c>
      <c r="G290" s="12">
        <v>72.537000000000006</v>
      </c>
      <c r="H290" s="9">
        <f t="shared" si="115"/>
        <v>1.300000000000523</v>
      </c>
      <c r="J290" s="40">
        <f t="shared" si="295"/>
        <v>250.80582368424336</v>
      </c>
      <c r="K290" s="47">
        <f t="shared" si="296"/>
        <v>31.02466772098159</v>
      </c>
      <c r="L290" s="40">
        <f t="shared" si="297"/>
        <v>31.051892167745883</v>
      </c>
      <c r="M290" s="12">
        <f t="shared" si="298"/>
        <v>-0.12907488984445578</v>
      </c>
      <c r="N290" s="12">
        <f t="shared" si="299"/>
        <v>-4.4933922326249695E-2</v>
      </c>
      <c r="O290" s="12">
        <f t="shared" si="300"/>
        <v>5.7268722466983389E-3</v>
      </c>
      <c r="P290" s="81">
        <f t="shared" si="301"/>
        <v>0.13679247650989376</v>
      </c>
      <c r="Q290" s="12">
        <f t="shared" si="302"/>
        <v>-5.6861184953504746E-4</v>
      </c>
      <c r="R290" s="12">
        <f t="shared" si="303"/>
        <v>-1.9794679438876517E-4</v>
      </c>
      <c r="S290" s="12">
        <f t="shared" si="304"/>
        <v>2.5228512099992684E-5</v>
      </c>
      <c r="T290" s="12">
        <f t="shared" si="305"/>
        <v>6.0261002867794604E-4</v>
      </c>
    </row>
    <row r="291" spans="2:20" ht="15.9" customHeight="1">
      <c r="B291" s="18">
        <v>45902</v>
      </c>
      <c r="C291" s="12">
        <v>401502.64569999999</v>
      </c>
      <c r="D291" s="9">
        <f t="shared" si="117"/>
        <v>-27.799999981652945</v>
      </c>
      <c r="E291" s="11">
        <v>6666044.6819000002</v>
      </c>
      <c r="F291" s="9">
        <f t="shared" si="118"/>
        <v>-10.499999858438969</v>
      </c>
      <c r="G291" s="12">
        <v>72.540800000000004</v>
      </c>
      <c r="H291" s="9">
        <f t="shared" si="115"/>
        <v>5.0999999999987722</v>
      </c>
      <c r="J291" s="40">
        <f t="shared" si="295"/>
        <v>249.30855760806514</v>
      </c>
      <c r="K291" s="47">
        <f t="shared" si="296"/>
        <v>29.716830181012277</v>
      </c>
      <c r="L291" s="40">
        <f t="shared" si="297"/>
        <v>30.151285146857496</v>
      </c>
      <c r="M291" s="12">
        <f t="shared" si="298"/>
        <v>-0.12246696027159888</v>
      </c>
      <c r="N291" s="12">
        <f t="shared" si="299"/>
        <v>-4.6255505984312641E-2</v>
      </c>
      <c r="O291" s="12">
        <f t="shared" si="300"/>
        <v>2.2466960352417499E-2</v>
      </c>
      <c r="P291" s="81">
        <f t="shared" si="301"/>
        <v>0.13282504469981277</v>
      </c>
      <c r="Q291" s="12">
        <f t="shared" si="302"/>
        <v>-5.3950202762818888E-4</v>
      </c>
      <c r="R291" s="12">
        <f t="shared" si="303"/>
        <v>-2.0376874882957111E-4</v>
      </c>
      <c r="S291" s="12">
        <f t="shared" si="304"/>
        <v>9.8973393622984578E-5</v>
      </c>
      <c r="T291" s="12">
        <f t="shared" si="305"/>
        <v>5.8513235550578316E-4</v>
      </c>
    </row>
    <row r="292" spans="2:20" ht="15.9" customHeight="1">
      <c r="B292" s="18">
        <v>45903</v>
      </c>
      <c r="C292" s="12">
        <v>401502.6703</v>
      </c>
      <c r="D292" s="9">
        <f t="shared" si="117"/>
        <v>-3.1999999773688614</v>
      </c>
      <c r="E292" s="11">
        <v>6666044.6892999997</v>
      </c>
      <c r="F292" s="9">
        <f t="shared" si="118"/>
        <v>-3.1000003218650818</v>
      </c>
      <c r="G292" s="12">
        <v>72.539299999999997</v>
      </c>
      <c r="H292" s="9">
        <f t="shared" si="115"/>
        <v>3.5999999999916099</v>
      </c>
      <c r="J292" s="40">
        <f t="shared" si="295"/>
        <v>225.90937727375811</v>
      </c>
      <c r="K292" s="47">
        <f t="shared" si="296"/>
        <v>4.4553340896866898</v>
      </c>
      <c r="L292" s="40">
        <f t="shared" si="297"/>
        <v>5.7280015581932169</v>
      </c>
      <c r="M292" s="12">
        <f t="shared" si="298"/>
        <v>-1.4035087620038866E-2</v>
      </c>
      <c r="N292" s="12">
        <f t="shared" si="299"/>
        <v>-1.3596492639759131E-2</v>
      </c>
      <c r="O292" s="12">
        <f t="shared" si="300"/>
        <v>1.5789473684173726E-2</v>
      </c>
      <c r="P292" s="81">
        <f t="shared" si="301"/>
        <v>2.5122813851724636E-2</v>
      </c>
      <c r="Q292" s="12">
        <f t="shared" si="302"/>
        <v>-6.155740184227573E-5</v>
      </c>
      <c r="R292" s="12">
        <f t="shared" si="303"/>
        <v>-5.9633739648066363E-5</v>
      </c>
      <c r="S292" s="12">
        <f t="shared" si="304"/>
        <v>6.9252077562165465E-5</v>
      </c>
      <c r="T292" s="12">
        <f t="shared" si="305"/>
        <v>1.1018778005142384E-4</v>
      </c>
    </row>
    <row r="293" spans="2:20" ht="15.9" customHeight="1">
      <c r="B293" s="18">
        <v>45903</v>
      </c>
      <c r="C293" s="12">
        <v>401502.65429999999</v>
      </c>
      <c r="D293" s="9">
        <f t="shared" si="117"/>
        <v>-19.19999998062849</v>
      </c>
      <c r="E293" s="11">
        <v>6666044.6838999996</v>
      </c>
      <c r="F293" s="9">
        <f t="shared" si="118"/>
        <v>-8.500000461935997</v>
      </c>
      <c r="G293" s="12">
        <v>72.542699999999996</v>
      </c>
      <c r="H293" s="10">
        <f t="shared" si="115"/>
        <v>6.9999999999907914</v>
      </c>
      <c r="J293" s="40">
        <f t="shared" si="295"/>
        <v>246.12062746166555</v>
      </c>
      <c r="K293" s="47">
        <f t="shared" si="296"/>
        <v>20.997380958325401</v>
      </c>
      <c r="L293" s="40">
        <f t="shared" si="297"/>
        <v>22.133458995577652</v>
      </c>
      <c r="M293" s="12">
        <f t="shared" si="298"/>
        <v>-8.4210526230826713E-2</v>
      </c>
      <c r="N293" s="12">
        <f t="shared" si="299"/>
        <v>-3.7280703780421039E-2</v>
      </c>
      <c r="O293" s="12">
        <f t="shared" si="300"/>
        <v>3.0701754385924523E-2</v>
      </c>
      <c r="P293" s="81">
        <f t="shared" si="301"/>
        <v>9.7076574542007243E-2</v>
      </c>
      <c r="Q293" s="12">
        <f t="shared" si="302"/>
        <v>-3.6934441329309963E-4</v>
      </c>
      <c r="R293" s="12">
        <f t="shared" si="303"/>
        <v>-1.6351185868605718E-4</v>
      </c>
      <c r="S293" s="12">
        <f t="shared" si="304"/>
        <v>1.346568174821251E-4</v>
      </c>
      <c r="T293" s="12">
        <f t="shared" si="305"/>
        <v>4.257744497456458E-4</v>
      </c>
    </row>
    <row r="294" spans="2:20" ht="15.9" customHeight="1">
      <c r="B294" s="18">
        <v>45904</v>
      </c>
      <c r="C294" s="12">
        <v>401502.65429999999</v>
      </c>
      <c r="D294" s="9">
        <f t="shared" si="117"/>
        <v>-19.19999998062849</v>
      </c>
      <c r="E294" s="11">
        <v>6666044.6838999996</v>
      </c>
      <c r="F294" s="9">
        <f t="shared" si="118"/>
        <v>-8.500000461935997</v>
      </c>
      <c r="G294" s="12">
        <v>72.542699999999996</v>
      </c>
      <c r="H294" s="10">
        <f t="shared" si="115"/>
        <v>6.9999999999907914</v>
      </c>
      <c r="J294" s="40">
        <f t="shared" si="295"/>
        <v>246.12062746166555</v>
      </c>
      <c r="K294" s="47">
        <f t="shared" si="296"/>
        <v>20.997380958325401</v>
      </c>
      <c r="L294" s="40">
        <f t="shared" si="297"/>
        <v>22.133458995577652</v>
      </c>
      <c r="M294" s="12">
        <f t="shared" si="298"/>
        <v>-8.384279467523359E-2</v>
      </c>
      <c r="N294" s="12">
        <f t="shared" si="299"/>
        <v>-3.7117905947318765E-2</v>
      </c>
      <c r="O294" s="12">
        <f t="shared" si="300"/>
        <v>3.0567685589479438E-2</v>
      </c>
      <c r="P294" s="81">
        <f t="shared" si="301"/>
        <v>9.6652659369334717E-2</v>
      </c>
      <c r="Q294" s="12">
        <f t="shared" si="302"/>
        <v>-3.6612574093988466E-4</v>
      </c>
      <c r="R294" s="12">
        <f t="shared" si="303"/>
        <v>-1.6208692553414307E-4</v>
      </c>
      <c r="S294" s="12">
        <f t="shared" si="304"/>
        <v>1.3348334318549974E-4</v>
      </c>
      <c r="T294" s="12">
        <f t="shared" si="305"/>
        <v>4.2206401471325204E-4</v>
      </c>
    </row>
    <row r="295" spans="2:20" ht="15.9" customHeight="1">
      <c r="B295" s="18">
        <v>45904</v>
      </c>
      <c r="C295" s="12">
        <v>401502.6703</v>
      </c>
      <c r="D295" s="9">
        <f t="shared" si="117"/>
        <v>-3.1999999773688614</v>
      </c>
      <c r="E295" s="11">
        <v>6666044.6892999997</v>
      </c>
      <c r="F295" s="9">
        <f t="shared" si="118"/>
        <v>-3.1000003218650818</v>
      </c>
      <c r="G295" s="12">
        <v>72.539299999999997</v>
      </c>
      <c r="H295" s="9">
        <f t="shared" si="115"/>
        <v>3.5999999999916099</v>
      </c>
      <c r="J295" s="40">
        <f t="shared" ref="J295" si="306">MOD(DEGREES(ATAN2(F295, D295)) + 360, 360)</f>
        <v>225.90937727375811</v>
      </c>
      <c r="K295" s="47">
        <f t="shared" ref="K295" si="307">SQRT(POWER(C295 - $C$9,2) + POWER(E295 - $E$9,2)) *1000</f>
        <v>4.4553340896866898</v>
      </c>
      <c r="L295" s="40">
        <f t="shared" ref="L295" si="308">SQRT((D295^2) + (F295^2) + (H295^2))</f>
        <v>5.7280015581932169</v>
      </c>
      <c r="M295" s="12">
        <f t="shared" ref="M295" si="309">(D295-$D$9)/(B295-$B$9)</f>
        <v>-1.3973799027811621E-2</v>
      </c>
      <c r="N295" s="12">
        <f t="shared" ref="N295" si="310">(F295-$F$9)/(B295-$B$9)</f>
        <v>-1.3537119309454506E-2</v>
      </c>
      <c r="O295" s="12">
        <f t="shared" ref="O295" si="311">(H295-$H$9)/(B295-$B$9)</f>
        <v>1.5720524017430612E-2</v>
      </c>
      <c r="P295" s="81">
        <f t="shared" ref="P295" si="312">(L295-$L$9)/(B295-$B$9)</f>
        <v>2.5013107241018413E-2</v>
      </c>
      <c r="Q295" s="12">
        <f t="shared" ref="Q295" si="313">(M295-0)/(B295-$B$9)</f>
        <v>-6.1020956453325857E-5</v>
      </c>
      <c r="R295" s="12">
        <f t="shared" ref="R295" si="314">(N295-0)/(B295-$B$9)</f>
        <v>-5.9114058119888673E-5</v>
      </c>
      <c r="S295" s="12">
        <f t="shared" ref="S295" si="315">(O295-0)/(B295-$B$9)</f>
        <v>6.864857649533019E-5</v>
      </c>
      <c r="T295" s="12">
        <f t="shared" ref="T295" si="316">(P295-0)/(B295-$B$9)</f>
        <v>1.0922754253719832E-4</v>
      </c>
    </row>
    <row r="296" spans="2:20" ht="15.9" customHeight="1">
      <c r="B296" s="18">
        <v>45905</v>
      </c>
      <c r="C296" s="12">
        <v>401502.65259999997</v>
      </c>
      <c r="D296" s="9">
        <f t="shared" si="117"/>
        <v>-20.900000003166497</v>
      </c>
      <c r="E296" s="11">
        <v>6666044.6887999997</v>
      </c>
      <c r="F296" s="9">
        <f t="shared" si="118"/>
        <v>-3.6000004038214684</v>
      </c>
      <c r="G296" s="12">
        <v>72.529499999999999</v>
      </c>
      <c r="H296" s="9">
        <f t="shared" si="115"/>
        <v>-6.2000000000068667</v>
      </c>
      <c r="J296" s="40">
        <f t="shared" ref="J296" si="317">MOD(DEGREES(ATAN2(F296, D296)) + 360, 360)</f>
        <v>260.2267724391258</v>
      </c>
      <c r="K296" s="47">
        <f t="shared" ref="K296" si="318">SQRT(POWER(C296 - $C$9,2) + POWER(E296 - $E$9,2)) *1000</f>
        <v>21.207781662396336</v>
      </c>
      <c r="L296" s="40">
        <f t="shared" ref="L296" si="319">SQRT((D296^2) + (F296^2) + (H296^2))</f>
        <v>22.095474718592481</v>
      </c>
      <c r="M296" s="12">
        <f t="shared" ref="M296" si="320">(D296-$D$9)/(B296-$B$9)</f>
        <v>-9.0869565231158675E-2</v>
      </c>
      <c r="N296" s="12">
        <f t="shared" ref="N296" si="321">(F296-$F$9)/(B296-$B$9)</f>
        <v>-1.5652175668788994E-2</v>
      </c>
      <c r="O296" s="12">
        <f t="shared" ref="O296" si="322">(H296-$H$9)/(B296-$B$9)</f>
        <v>-2.6956521739160289E-2</v>
      </c>
      <c r="P296" s="81">
        <f t="shared" ref="P296" si="323">(L296-$L$9)/(B296-$B$9)</f>
        <v>9.6067281385184694E-2</v>
      </c>
      <c r="Q296" s="12">
        <f t="shared" ref="Q296" si="324">(M296-0)/(B296-$B$9)</f>
        <v>-3.9508506622242901E-4</v>
      </c>
      <c r="R296" s="12">
        <f t="shared" ref="R296" si="325">(N296-0)/(B296-$B$9)</f>
        <v>-6.8052937690386931E-5</v>
      </c>
      <c r="S296" s="12">
        <f t="shared" ref="S296" si="326">(O296-0)/(B296-$B$9)</f>
        <v>-1.1720226843113169E-4</v>
      </c>
      <c r="T296" s="12">
        <f t="shared" ref="T296" si="327">(P296-0)/(B296-$B$9)</f>
        <v>4.1768383210949867E-4</v>
      </c>
    </row>
    <row r="297" spans="2:20" ht="15.9" customHeight="1">
      <c r="B297" s="18">
        <v>45905</v>
      </c>
      <c r="C297" s="12">
        <v>401502.64970000001</v>
      </c>
      <c r="D297" s="9">
        <f t="shared" si="117"/>
        <v>-23.799999966286123</v>
      </c>
      <c r="E297" s="11">
        <v>6666044.6878000004</v>
      </c>
      <c r="F297" s="9">
        <f t="shared" si="118"/>
        <v>-4.5999996364116669</v>
      </c>
      <c r="G297" s="12">
        <v>72.535799999999995</v>
      </c>
      <c r="H297" s="9">
        <f t="shared" ref="H297:H307" si="328">IF(G297="","",(G297-$G$9)*1000)</f>
        <v>9.9999999989108801E-2</v>
      </c>
      <c r="J297" s="40">
        <f t="shared" ref="J297" si="329">MOD(DEGREES(ATAN2(F297, D297)) + 360, 360)</f>
        <v>259.06090964546303</v>
      </c>
      <c r="K297" s="47">
        <f t="shared" ref="K297" si="330">SQRT(POWER(C297 - $C$9,2) + POWER(E297 - $E$9,2)) *1000</f>
        <v>24.240461939703355</v>
      </c>
      <c r="L297" s="40">
        <f t="shared" ref="L297" si="331">SQRT((D297^2) + (F297^2) + (H297^2))</f>
        <v>24.240668205521992</v>
      </c>
      <c r="M297" s="12">
        <f t="shared" ref="M297" si="332">(D297-$D$9)/(B297-$B$9)</f>
        <v>-0.10347826072298315</v>
      </c>
      <c r="N297" s="12">
        <f t="shared" ref="N297" si="333">(F297-$F$9)/(B297-$B$9)</f>
        <v>-1.999999841918116E-2</v>
      </c>
      <c r="O297" s="12">
        <f t="shared" ref="O297" si="334">(H297-$H$9)/(B297-$B$9)</f>
        <v>4.3478260864829912E-4</v>
      </c>
      <c r="P297" s="81">
        <f t="shared" ref="P297" si="335">(L297-$L$9)/(B297-$B$9)</f>
        <v>0.10539420958922605</v>
      </c>
      <c r="Q297" s="12">
        <f t="shared" ref="Q297" si="336">(M297-0)/(B297-$B$9)</f>
        <v>-4.4990548140427458E-4</v>
      </c>
      <c r="R297" s="12">
        <f t="shared" ref="R297" si="337">(N297-0)/(B297-$B$9)</f>
        <v>-8.695651486600504E-5</v>
      </c>
      <c r="S297" s="12">
        <f t="shared" ref="S297" si="338">(O297-0)/(B297-$B$9)</f>
        <v>1.8903591680360832E-6</v>
      </c>
      <c r="T297" s="12">
        <f t="shared" ref="T297" si="339">(P297-0)/(B297-$B$9)</f>
        <v>4.5823569386620021E-4</v>
      </c>
    </row>
    <row r="298" spans="2:20" ht="15.9" customHeight="1">
      <c r="B298" s="18">
        <v>45906</v>
      </c>
      <c r="C298" s="12">
        <v>401502.65419999999</v>
      </c>
      <c r="D298" s="9">
        <f t="shared" si="117"/>
        <v>-19.299999985378236</v>
      </c>
      <c r="E298" s="11">
        <v>6666044.6898999996</v>
      </c>
      <c r="F298" s="9">
        <f t="shared" si="118"/>
        <v>-2.5000004097819328</v>
      </c>
      <c r="G298" s="12">
        <v>72.534700000000001</v>
      </c>
      <c r="H298" s="10">
        <f t="shared" si="328"/>
        <v>-1.0000000000047748</v>
      </c>
      <c r="J298" s="40">
        <f t="shared" ref="J298" si="340">MOD(DEGREES(ATAN2(F298, D298)) + 360, 360)</f>
        <v>262.61936243918746</v>
      </c>
      <c r="K298" s="47">
        <f t="shared" ref="K298" si="341">SQRT(POWER(C298 - $C$9,2) + POWER(E298 - $E$9,2)) *1000</f>
        <v>19.461243574975104</v>
      </c>
      <c r="L298" s="40">
        <f t="shared" ref="L298" si="342">SQRT((D298^2) + (F298^2) + (H298^2))</f>
        <v>19.486918727303177</v>
      </c>
      <c r="M298" s="12">
        <f t="shared" ref="M298" si="343">(D298-$D$9)/(B298-$B$9)</f>
        <v>-8.3549783486485868E-2</v>
      </c>
      <c r="N298" s="12">
        <f t="shared" ref="N298" si="344">(F298-$F$9)/(B298-$B$9)</f>
        <v>-1.0822512596458583E-2</v>
      </c>
      <c r="O298" s="12">
        <f t="shared" ref="O298" si="345">(H298-$H$9)/(B298-$B$9)</f>
        <v>-4.3290043290249991E-3</v>
      </c>
      <c r="P298" s="81">
        <f t="shared" ref="P298" si="346">(L298-$L$9)/(B298-$B$9)</f>
        <v>8.4358955529450982E-2</v>
      </c>
      <c r="Q298" s="12">
        <f t="shared" ref="Q298" si="347">(M298-0)/(B298-$B$9)</f>
        <v>-3.6168737440037173E-4</v>
      </c>
      <c r="R298" s="12">
        <f t="shared" ref="R298" si="348">(N298-0)/(B298-$B$9)</f>
        <v>-4.6850703880773085E-5</v>
      </c>
      <c r="S298" s="12">
        <f t="shared" ref="S298" si="349">(O298-0)/(B298-$B$9)</f>
        <v>-1.8740278480627701E-5</v>
      </c>
      <c r="T298" s="12">
        <f t="shared" ref="T298" si="350">(P298-0)/(B298-$B$9)</f>
        <v>3.6519028367727697E-4</v>
      </c>
    </row>
    <row r="299" spans="2:20" ht="15.9" customHeight="1">
      <c r="B299" s="18">
        <v>45906</v>
      </c>
      <c r="C299" s="12">
        <v>401502.66340000002</v>
      </c>
      <c r="D299" s="9">
        <f t="shared" si="117"/>
        <v>-10.09999995585531</v>
      </c>
      <c r="E299" s="11">
        <v>6666044.6903999997</v>
      </c>
      <c r="F299" s="9">
        <f t="shared" si="118"/>
        <v>-2.0000003278255463</v>
      </c>
      <c r="G299" s="12">
        <v>72.521699999999996</v>
      </c>
      <c r="H299" s="10">
        <f t="shared" si="328"/>
        <v>-14.000000000010004</v>
      </c>
      <c r="J299" s="40">
        <f t="shared" ref="J299" si="351">MOD(DEGREES(ATAN2(F299, D299)) + 360, 360)</f>
        <v>258.79920037486329</v>
      </c>
      <c r="K299" s="47">
        <f t="shared" ref="K299" si="352">SQRT(POWER(C299 - $C$9,2) + POWER(E299 - $E$9,2)) *1000</f>
        <v>10.296115792840499</v>
      </c>
      <c r="L299" s="40">
        <f t="shared" ref="L299" si="353">SQRT((D299^2) + (F299^2) + (H299^2))</f>
        <v>17.378434924349769</v>
      </c>
      <c r="M299" s="12">
        <f t="shared" ref="M299" si="354">(D299-$D$9)/(B299-$B$9)</f>
        <v>-4.3722943531841169E-2</v>
      </c>
      <c r="N299" s="12">
        <f t="shared" ref="N299" si="355">(F299-$F$9)/(B299-$B$9)</f>
        <v>-8.6580100771668674E-3</v>
      </c>
      <c r="O299" s="12">
        <f t="shared" ref="O299" si="356">(H299-$H$9)/(B299-$B$9)</f>
        <v>-6.0606060606103913E-2</v>
      </c>
      <c r="P299" s="81">
        <f t="shared" ref="P299" si="357">(L299-$L$9)/(B299-$B$9)</f>
        <v>7.5231320018830164E-2</v>
      </c>
      <c r="Q299" s="12">
        <f t="shared" ref="Q299" si="358">(M299-0)/(B299-$B$9)</f>
        <v>-1.8927681182615225E-4</v>
      </c>
      <c r="R299" s="12">
        <f t="shared" ref="R299" si="359">(N299-0)/(B299-$B$9)</f>
        <v>-3.7480563104618476E-5</v>
      </c>
      <c r="S299" s="12">
        <f t="shared" ref="S299" si="360">(O299-0)/(B299-$B$9)</f>
        <v>-2.6236389872772255E-4</v>
      </c>
      <c r="T299" s="12">
        <f t="shared" ref="T299" si="361">(P299-0)/(B299-$B$9)</f>
        <v>3.2567671003822581E-4</v>
      </c>
    </row>
    <row r="300" spans="2:20" ht="15.9" customHeight="1">
      <c r="B300" s="18">
        <v>45908</v>
      </c>
      <c r="C300" s="12">
        <v>401502.65350000001</v>
      </c>
      <c r="D300" s="9">
        <f t="shared" si="117"/>
        <v>-19.999999960418791</v>
      </c>
      <c r="E300" s="11">
        <v>6666044.6847999999</v>
      </c>
      <c r="F300" s="9">
        <f t="shared" si="118"/>
        <v>-7.6000001281499863</v>
      </c>
      <c r="G300" s="12">
        <v>72.533100000000005</v>
      </c>
      <c r="H300" s="9">
        <f t="shared" si="328"/>
        <v>-2.6000000000010459</v>
      </c>
      <c r="J300" s="40">
        <f t="shared" ref="J300" si="362">MOD(DEGREES(ATAN2(F300, D300)) + 360, 360)</f>
        <v>249.19320862883757</v>
      </c>
      <c r="K300" s="47">
        <f t="shared" ref="K300" si="363">SQRT(POWER(C300 - $C$9,2) + POWER(E300 - $E$9,2)) *1000</f>
        <v>21.395326601027417</v>
      </c>
      <c r="L300" s="40">
        <f t="shared" ref="L300" si="364">SQRT((D300^2) + (F300^2) + (H300^2))</f>
        <v>21.552726054136095</v>
      </c>
      <c r="M300" s="12">
        <f t="shared" ref="M300" si="365">(D300-$D$9)/(B300-$B$9)</f>
        <v>-8.5836909701368203E-2</v>
      </c>
      <c r="N300" s="12">
        <f t="shared" ref="N300" si="366">(F300-$F$9)/(B300-$B$9)</f>
        <v>-3.2618026301072904E-2</v>
      </c>
      <c r="O300" s="12">
        <f t="shared" ref="O300" si="367">(H300-$H$9)/(B300-$B$9)</f>
        <v>-1.1158798283266292E-2</v>
      </c>
      <c r="P300" s="81">
        <f t="shared" ref="P300" si="368">(L300-$L$9)/(B300-$B$9)</f>
        <v>9.2500970189425297E-2</v>
      </c>
      <c r="Q300" s="12">
        <f t="shared" ref="Q300" si="369">(M300-0)/(B300-$B$9)</f>
        <v>-3.6839875408312535E-4</v>
      </c>
      <c r="R300" s="12">
        <f t="shared" ref="R300" si="370">(N300-0)/(B300-$B$9)</f>
        <v>-1.3999152918915409E-4</v>
      </c>
      <c r="S300" s="12">
        <f t="shared" ref="S300" si="371">(O300-0)/(B300-$B$9)</f>
        <v>-4.7891838125606399E-5</v>
      </c>
      <c r="T300" s="12">
        <f t="shared" ref="T300" si="372">(P300-0)/(B300-$B$9)</f>
        <v>3.969998720576193E-4</v>
      </c>
    </row>
    <row r="301" spans="2:20" ht="15.9" customHeight="1">
      <c r="B301" s="18">
        <v>45908</v>
      </c>
      <c r="C301" s="12">
        <v>401502.66940000001</v>
      </c>
      <c r="D301" s="9">
        <f t="shared" si="117"/>
        <v>-4.0999999619089067</v>
      </c>
      <c r="E301" s="11">
        <v>6666044.6891999999</v>
      </c>
      <c r="F301" s="9">
        <f t="shared" si="118"/>
        <v>-3.2000001519918442</v>
      </c>
      <c r="G301" s="12">
        <v>72.537499999999994</v>
      </c>
      <c r="H301" s="9">
        <f t="shared" si="328"/>
        <v>1.7999999999886995</v>
      </c>
      <c r="J301" s="40">
        <f t="shared" ref="J301" si="373">MOD(DEGREES(ATAN2(F301, D301)) + 360, 360)</f>
        <v>232.02839466080979</v>
      </c>
      <c r="K301" s="47">
        <f t="shared" ref="K301" si="374">SQRT(POWER(C301 - $C$9,2) + POWER(E301 - $E$9,2)) *1000</f>
        <v>5.200961513066682</v>
      </c>
      <c r="L301" s="40">
        <f t="shared" ref="L301" si="375">SQRT((D301^2) + (F301^2) + (H301^2))</f>
        <v>5.5036352223198968</v>
      </c>
      <c r="M301" s="12">
        <f t="shared" ref="M301" si="376">(D301-$D$9)/(B301-$B$9)</f>
        <v>-1.7596566360124063E-2</v>
      </c>
      <c r="N301" s="12">
        <f t="shared" ref="N301" si="377">(F301-$F$9)/(B301-$B$9)</f>
        <v>-1.3733906231724654E-2</v>
      </c>
      <c r="O301" s="12">
        <f t="shared" ref="O301" si="378">(H301-$H$9)/(B301-$B$9)</f>
        <v>7.7253218883635176E-3</v>
      </c>
      <c r="P301" s="81">
        <f t="shared" ref="P301" si="379">(L301-$L$9)/(B301-$B$9)</f>
        <v>2.362075202712402E-2</v>
      </c>
      <c r="Q301" s="12">
        <f t="shared" ref="Q301" si="380">(M301-0)/(B301-$B$9)</f>
        <v>-7.552174403486723E-5</v>
      </c>
      <c r="R301" s="12">
        <f t="shared" ref="R301" si="381">(N301-0)/(B301-$B$9)</f>
        <v>-5.8943803569633707E-5</v>
      </c>
      <c r="S301" s="12">
        <f t="shared" ref="S301" si="382">(O301-0)/(B301-$B$9)</f>
        <v>3.3155887932890636E-5</v>
      </c>
      <c r="T301" s="12">
        <f t="shared" ref="T301" si="383">(P301-0)/(B301-$B$9)</f>
        <v>1.0137661814216317E-4</v>
      </c>
    </row>
    <row r="302" spans="2:20" ht="15.9" customHeight="1">
      <c r="B302" s="18">
        <v>45909</v>
      </c>
      <c r="C302" s="12">
        <v>401502.6545</v>
      </c>
      <c r="D302" s="9">
        <f t="shared" si="117"/>
        <v>-18.999999971129</v>
      </c>
      <c r="E302" s="11">
        <v>6666044.6858999999</v>
      </c>
      <c r="F302" s="9">
        <f t="shared" si="118"/>
        <v>-6.5000001341104507</v>
      </c>
      <c r="G302" s="12">
        <v>72.484700000000004</v>
      </c>
      <c r="H302" s="10">
        <f t="shared" si="328"/>
        <v>-51.000000000001933</v>
      </c>
      <c r="J302" s="40">
        <f t="shared" ref="J302" si="384">MOD(DEGREES(ATAN2(F302, D302)) + 360, 360)</f>
        <v>251.11391224158024</v>
      </c>
      <c r="K302" s="47">
        <f t="shared" ref="K302" si="385">SQRT(POWER(C302 - $C$9,2) + POWER(E302 - $E$9,2)) *1000</f>
        <v>20.081085644116403</v>
      </c>
      <c r="L302" s="40">
        <f t="shared" ref="L302" si="386">SQRT((D302^2) + (F302^2) + (H302^2))</f>
        <v>54.811039040019438</v>
      </c>
      <c r="M302" s="12">
        <f t="shared" ref="M302" si="387">(D302-$D$9)/(B302-$B$9)</f>
        <v>-8.1196581073200852E-2</v>
      </c>
      <c r="N302" s="12">
        <f t="shared" ref="N302" si="388">(F302-$F$9)/(B302-$B$9)</f>
        <v>-2.7777778350899361E-2</v>
      </c>
      <c r="O302" s="12">
        <f t="shared" ref="O302" si="389">(H302-$H$9)/(B302-$B$9)</f>
        <v>-0.21794871794872619</v>
      </c>
      <c r="P302" s="81">
        <f t="shared" ref="P302" si="390">(L302-$L$9)/(B302-$B$9)</f>
        <v>0.23423520957273264</v>
      </c>
      <c r="Q302" s="12">
        <f t="shared" ref="Q302" si="391">(M302-0)/(B302-$B$9)</f>
        <v>-3.4699393621026006E-4</v>
      </c>
      <c r="R302" s="12">
        <f t="shared" ref="R302" si="392">(N302-0)/(B302-$B$9)</f>
        <v>-1.1870845449102292E-4</v>
      </c>
      <c r="S302" s="12">
        <f t="shared" ref="S302" si="393">(O302-0)/(B302-$B$9)</f>
        <v>-9.31404777558659E-4</v>
      </c>
      <c r="T302" s="12">
        <f t="shared" ref="T302" si="394">(P302-0)/(B302-$B$9)</f>
        <v>1.001005169114242E-3</v>
      </c>
    </row>
    <row r="303" spans="2:20" ht="15.9" customHeight="1">
      <c r="B303" s="18">
        <v>45909</v>
      </c>
      <c r="C303" s="12">
        <v>401502.6459</v>
      </c>
      <c r="D303" s="9">
        <f t="shared" si="117"/>
        <v>-27.599999972153455</v>
      </c>
      <c r="E303" s="11">
        <v>6666044.6834000004</v>
      </c>
      <c r="F303" s="9">
        <f t="shared" si="118"/>
        <v>-8.999999612569809</v>
      </c>
      <c r="G303" s="12">
        <v>72.543800000000005</v>
      </c>
      <c r="H303" s="9">
        <f t="shared" si="328"/>
        <v>8.0999999999988859</v>
      </c>
      <c r="J303" s="40">
        <f t="shared" ref="J303" si="395">MOD(DEGREES(ATAN2(F303, D303)) + 360, 360)</f>
        <v>251.93952877374028</v>
      </c>
      <c r="K303" s="47">
        <f t="shared" ref="K303" si="396">SQRT(POWER(C303 - $C$9,2) + POWER(E303 - $E$9,2)) *1000</f>
        <v>29.03032882158119</v>
      </c>
      <c r="L303" s="40">
        <f t="shared" ref="L303" si="397">SQRT((D303^2) + (F303^2) + (H303^2))</f>
        <v>30.139177020766663</v>
      </c>
      <c r="M303" s="12">
        <f t="shared" ref="M303" si="398">(D303-$D$9)/(B303-$B$9)</f>
        <v>-0.11794871782971562</v>
      </c>
      <c r="N303" s="12">
        <f t="shared" ref="N303" si="399">(F303-$F$9)/(B303-$B$9)</f>
        <v>-3.8461536805853881E-2</v>
      </c>
      <c r="O303" s="12">
        <f t="shared" ref="O303" si="400">(H303-$H$9)/(B303-$B$9)</f>
        <v>3.4615384615379857E-2</v>
      </c>
      <c r="P303" s="81">
        <f t="shared" ref="P303" si="401">(L303-$L$9)/(B303-$B$9)</f>
        <v>0.12879990179814813</v>
      </c>
      <c r="Q303" s="12">
        <f t="shared" ref="Q303" si="402">(M303-0)/(B303-$B$9)</f>
        <v>-5.0405434969963945E-4</v>
      </c>
      <c r="R303" s="12">
        <f t="shared" ref="R303" si="403">(N303-0)/(B303-$B$9)</f>
        <v>-1.6436554190535848E-4</v>
      </c>
      <c r="S303" s="12">
        <f t="shared" ref="S303" si="404">(O303-0)/(B303-$B$9)</f>
        <v>1.4792899408281991E-4</v>
      </c>
      <c r="T303" s="12">
        <f t="shared" ref="T303" si="405">(P303-0)/(B303-$B$9)</f>
        <v>5.5042693076131678E-4</v>
      </c>
    </row>
    <row r="304" spans="2:20" ht="15.9" customHeight="1">
      <c r="B304" s="18">
        <v>45910</v>
      </c>
      <c r="C304" s="12">
        <v>401502.72509999998</v>
      </c>
      <c r="D304" s="9">
        <f t="shared" si="117"/>
        <v>51.600000006146729</v>
      </c>
      <c r="E304" s="11">
        <v>6666044.7070000004</v>
      </c>
      <c r="F304" s="9">
        <f t="shared" si="118"/>
        <v>14.600000344216824</v>
      </c>
      <c r="G304" s="12">
        <v>72.538600000000002</v>
      </c>
      <c r="H304" s="9">
        <f t="shared" si="328"/>
        <v>2.899999999996794</v>
      </c>
      <c r="J304" s="40">
        <f t="shared" ref="J304" si="406">MOD(DEGREES(ATAN2(F304, D304)) + 360, 360)</f>
        <v>74.201365156319582</v>
      </c>
      <c r="K304" s="47">
        <f t="shared" ref="K304" si="407">SQRT(POWER(C304 - $C$9,2) + POWER(E304 - $E$9,2)) *1000</f>
        <v>53.625740187763128</v>
      </c>
      <c r="L304" s="40">
        <f t="shared" ref="L304" si="408">SQRT((D304^2) + (F304^2) + (H304^2))</f>
        <v>53.704096777484814</v>
      </c>
      <c r="M304" s="12">
        <f t="shared" ref="M304" si="409">(D304-$D$9)/(B304-$B$9)</f>
        <v>0.21957446811126269</v>
      </c>
      <c r="N304" s="12">
        <f t="shared" ref="N304" si="410">(F304-$F$9)/(B304-$B$9)</f>
        <v>6.2127661039220523E-2</v>
      </c>
      <c r="O304" s="12">
        <f t="shared" ref="O304" si="411">(H304-$H$9)/(B304-$B$9)</f>
        <v>1.2340425531901251E-2</v>
      </c>
      <c r="P304" s="81">
        <f t="shared" ref="P304" si="412">(L304-$L$9)/(B304-$B$9)</f>
        <v>0.22852807139355241</v>
      </c>
      <c r="Q304" s="12">
        <f t="shared" ref="Q304" si="413">(M304-0)/(B304-$B$9)</f>
        <v>9.3435943877133063E-4</v>
      </c>
      <c r="R304" s="12">
        <f t="shared" ref="R304" si="414">(N304-0)/(B304-$B$9)</f>
        <v>2.6437302569881074E-4</v>
      </c>
      <c r="S304" s="12">
        <f t="shared" ref="S304" si="415">(O304-0)/(B304-$B$9)</f>
        <v>5.2512449071920215E-5</v>
      </c>
      <c r="T304" s="12">
        <f t="shared" ref="T304" si="416">(P304-0)/(B304-$B$9)</f>
        <v>9.7245987827043582E-4</v>
      </c>
    </row>
    <row r="305" spans="2:20" ht="15.9" customHeight="1">
      <c r="B305" s="18">
        <v>45910</v>
      </c>
      <c r="C305" s="12">
        <v>401502.63939999999</v>
      </c>
      <c r="D305" s="9">
        <f t="shared" si="117"/>
        <v>-34.099999989848584</v>
      </c>
      <c r="E305" s="11">
        <v>6666044.6797000002</v>
      </c>
      <c r="F305" s="9">
        <f t="shared" si="118"/>
        <v>-12.69999984651804</v>
      </c>
      <c r="G305" s="12">
        <v>72.524699999999996</v>
      </c>
      <c r="H305" s="9">
        <f t="shared" si="328"/>
        <v>-11.000000000009891</v>
      </c>
      <c r="J305" s="40">
        <f t="shared" ref="J305:J307" si="417">MOD(DEGREES(ATAN2(F305, D305)) + 360, 360)</f>
        <v>249.57295782500435</v>
      </c>
      <c r="K305" s="47">
        <f t="shared" ref="K305:K307" si="418">SQRT(POWER(C305 - $C$9,2) + POWER(E305 - $E$9,2)) *1000</f>
        <v>36.388184832569372</v>
      </c>
      <c r="L305" s="40">
        <f t="shared" ref="L305:L307" si="419">SQRT((D305^2) + (F305^2) + (H305^2))</f>
        <v>38.014470868465992</v>
      </c>
      <c r="M305" s="12">
        <f t="shared" ref="M305:M307" si="420">(D305-$D$9)/(B305-$B$9)</f>
        <v>-0.14510638293552588</v>
      </c>
      <c r="N305" s="12">
        <f t="shared" ref="N305:N307" si="421">(F305-$F$9)/(B305-$B$9)</f>
        <v>-5.4042552538374637E-2</v>
      </c>
      <c r="O305" s="12">
        <f t="shared" ref="O305:O307" si="422">(H305-$H$9)/(B305-$B$9)</f>
        <v>-4.6808510638339962E-2</v>
      </c>
      <c r="P305" s="81">
        <f t="shared" ref="P305:P307" si="423">(L305-$L$9)/(B305-$B$9)</f>
        <v>0.16176370582325955</v>
      </c>
      <c r="Q305" s="12">
        <f t="shared" ref="Q305:Q307" si="424">(M305-0)/(B305-$B$9)</f>
        <v>-6.1747396993840802E-4</v>
      </c>
      <c r="R305" s="12">
        <f t="shared" ref="R305:R307" si="425">(N305-0)/(B305-$B$9)</f>
        <v>-2.2996830867393463E-4</v>
      </c>
      <c r="S305" s="12">
        <f t="shared" ref="S305:S307" si="426">(O305-0)/(B305-$B$9)</f>
        <v>-1.9918515165251048E-4</v>
      </c>
      <c r="T305" s="12">
        <f t="shared" ref="T305:T307" si="427">(P305-0)/(B305-$B$9)</f>
        <v>6.8835619499259379E-4</v>
      </c>
    </row>
    <row r="306" spans="2:20" ht="15.9" customHeight="1">
      <c r="B306" s="18">
        <v>45911</v>
      </c>
      <c r="C306" s="12">
        <v>401502.57819999999</v>
      </c>
      <c r="D306" s="9">
        <f t="shared" si="117"/>
        <v>-95.299999986309558</v>
      </c>
      <c r="E306" s="11">
        <v>6666044.6653000005</v>
      </c>
      <c r="F306" s="9">
        <f t="shared" si="118"/>
        <v>-27.099999599158764</v>
      </c>
      <c r="G306" s="12">
        <v>72.531899999999993</v>
      </c>
      <c r="H306" s="9">
        <f t="shared" si="328"/>
        <v>-3.8000000000124601</v>
      </c>
      <c r="J306" s="40">
        <f t="shared" si="417"/>
        <v>254.12609492683509</v>
      </c>
      <c r="K306" s="47">
        <f t="shared" si="418"/>
        <v>99.078251779414259</v>
      </c>
      <c r="L306" s="40">
        <f t="shared" si="419"/>
        <v>99.151096694212626</v>
      </c>
      <c r="M306" s="12">
        <f t="shared" si="420"/>
        <v>-0.40381355926402357</v>
      </c>
      <c r="N306" s="12">
        <f t="shared" si="421"/>
        <v>-0.11483050677609646</v>
      </c>
      <c r="O306" s="12">
        <f t="shared" si="422"/>
        <v>-1.6101694915307035E-2</v>
      </c>
      <c r="P306" s="81">
        <f t="shared" si="423"/>
        <v>0.42013176565344335</v>
      </c>
      <c r="Q306" s="12">
        <f t="shared" si="424"/>
        <v>-1.7110744036611168E-3</v>
      </c>
      <c r="R306" s="12">
        <f t="shared" si="425"/>
        <v>-4.8656994396651044E-4</v>
      </c>
      <c r="S306" s="12">
        <f t="shared" si="426"/>
        <v>-6.8227520827572187E-5</v>
      </c>
      <c r="T306" s="12">
        <f t="shared" si="427"/>
        <v>1.7802193459891668E-3</v>
      </c>
    </row>
    <row r="307" spans="2:20" ht="15.9" customHeight="1">
      <c r="B307" s="18">
        <v>45911</v>
      </c>
      <c r="C307" s="12">
        <v>401502.62719999999</v>
      </c>
      <c r="D307" s="9">
        <f t="shared" ref="D307:D314" si="428">IF(C307="","",(C307-$C$9)*1000)</f>
        <v>-46.299999987240881</v>
      </c>
      <c r="E307" s="11">
        <v>6666044.6749</v>
      </c>
      <c r="F307" s="9">
        <f t="shared" si="118"/>
        <v>-17.500000074505806</v>
      </c>
      <c r="G307" s="12">
        <v>72.5214</v>
      </c>
      <c r="H307" s="9">
        <f t="shared" si="328"/>
        <v>-14.300000000005753</v>
      </c>
      <c r="J307" s="40">
        <f t="shared" si="417"/>
        <v>249.29492368168229</v>
      </c>
      <c r="K307" s="47">
        <f t="shared" si="418"/>
        <v>49.496868602227842</v>
      </c>
      <c r="L307" s="40">
        <f t="shared" si="419"/>
        <v>51.521160715053512</v>
      </c>
      <c r="M307" s="12">
        <f t="shared" si="420"/>
        <v>-0.19618644062390203</v>
      </c>
      <c r="N307" s="12">
        <f t="shared" si="421"/>
        <v>-7.4152542688583928E-2</v>
      </c>
      <c r="O307" s="12">
        <f t="shared" si="422"/>
        <v>-6.0593220339007429E-2</v>
      </c>
      <c r="P307" s="81">
        <f t="shared" si="423"/>
        <v>0.21831000302988776</v>
      </c>
      <c r="Q307" s="12">
        <f t="shared" si="424"/>
        <v>-8.3129847721992391E-4</v>
      </c>
      <c r="R307" s="12">
        <f t="shared" si="425"/>
        <v>-3.1420568935840648E-4</v>
      </c>
      <c r="S307" s="12">
        <f t="shared" si="426"/>
        <v>-2.5675093363986202E-4</v>
      </c>
      <c r="T307" s="12">
        <f t="shared" si="427"/>
        <v>9.2504238571986344E-4</v>
      </c>
    </row>
    <row r="308" spans="2:20" ht="15.9" customHeight="1">
      <c r="B308" s="18">
        <v>45912</v>
      </c>
      <c r="C308" s="12">
        <v>401502.6727</v>
      </c>
      <c r="D308" s="9">
        <f t="shared" si="428"/>
        <v>-0.79999997979030013</v>
      </c>
      <c r="E308" s="11">
        <v>6666044.6920999996</v>
      </c>
      <c r="F308" s="9">
        <f t="shared" si="118"/>
        <v>-0.30000042170286179</v>
      </c>
      <c r="G308" s="12">
        <v>72.533000000000001</v>
      </c>
      <c r="H308" s="9">
        <f t="shared" ref="H308:H312" si="429">IF(G308="","",(G308-$G$9)*1000)</f>
        <v>-2.7000000000043656</v>
      </c>
      <c r="J308" s="40">
        <f t="shared" ref="J308:J311" si="430">MOD(DEGREES(ATAN2(F308, D308)) + 360, 360)</f>
        <v>249.44392782588019</v>
      </c>
      <c r="K308" s="47">
        <f t="shared" ref="K308:K311" si="431">SQRT(POWER(C308 - $C$9,2) + POWER(E308 - $E$9,2)) *1000</f>
        <v>0.85440050367867615</v>
      </c>
      <c r="L308" s="40">
        <f t="shared" ref="L308:L311" si="432">SQRT((D308^2) + (F308^2) + (H308^2))</f>
        <v>2.8319604906689553</v>
      </c>
      <c r="M308" s="12">
        <f t="shared" ref="M308:M311" si="433">(D308-$D$9)/(B308-$B$9)</f>
        <v>-3.3755273408873424E-3</v>
      </c>
      <c r="N308" s="12">
        <f t="shared" ref="N308:N311" si="434">(F308-$F$9)/(B308-$B$9)</f>
        <v>-1.265824564147096E-3</v>
      </c>
      <c r="O308" s="12">
        <f t="shared" ref="O308:O311" si="435">(H308-$H$9)/(B308-$B$9)</f>
        <v>-1.1392405063309559E-2</v>
      </c>
      <c r="P308" s="81">
        <f t="shared" ref="P308:P311" si="436">(L308-$L$9)/(B308-$B$9)</f>
        <v>1.1949200382569431E-2</v>
      </c>
      <c r="Q308" s="12">
        <f t="shared" ref="Q308:Q311" si="437">(M308-0)/(B308-$B$9)</f>
        <v>-1.4242731396149124E-5</v>
      </c>
      <c r="R308" s="12">
        <f t="shared" ref="R308:R311" si="438">(N308-0)/(B308-$B$9)</f>
        <v>-5.3410319162324728E-6</v>
      </c>
      <c r="S308" s="12">
        <f t="shared" ref="S308:S311" si="439">(O308-0)/(B308-$B$9)</f>
        <v>-4.8069219676411641E-5</v>
      </c>
      <c r="T308" s="12">
        <f t="shared" ref="T308:T311" si="440">(P308-0)/(B308-$B$9)</f>
        <v>5.0418567015060891E-5</v>
      </c>
    </row>
    <row r="309" spans="2:20" ht="15.9" customHeight="1">
      <c r="B309" s="18">
        <v>45912</v>
      </c>
      <c r="C309" s="12">
        <v>401502.6482</v>
      </c>
      <c r="D309" s="9">
        <f t="shared" si="428"/>
        <v>-25.299999979324639</v>
      </c>
      <c r="E309" s="11">
        <v>6666044.6825000001</v>
      </c>
      <c r="F309" s="9">
        <f t="shared" si="118"/>
        <v>-9.8999999463558197</v>
      </c>
      <c r="G309" s="12">
        <v>72.5227</v>
      </c>
      <c r="H309" s="9">
        <f t="shared" si="429"/>
        <v>-13.00000000000523</v>
      </c>
      <c r="J309" s="40">
        <f t="shared" si="430"/>
        <v>248.62937782012173</v>
      </c>
      <c r="K309" s="47">
        <f t="shared" si="431"/>
        <v>27.167995838700946</v>
      </c>
      <c r="L309" s="40">
        <f t="shared" si="432"/>
        <v>30.118100834744013</v>
      </c>
      <c r="M309" s="12">
        <f t="shared" si="433"/>
        <v>-0.10675105476508287</v>
      </c>
      <c r="N309" s="12">
        <f t="shared" si="434"/>
        <v>-4.1772151672387424E-2</v>
      </c>
      <c r="O309" s="12">
        <f t="shared" si="435"/>
        <v>-5.4852320675127554E-2</v>
      </c>
      <c r="P309" s="81">
        <f t="shared" si="436"/>
        <v>0.12708059423942622</v>
      </c>
      <c r="Q309" s="12">
        <f t="shared" si="437"/>
        <v>-4.5042639141385177E-4</v>
      </c>
      <c r="R309" s="12">
        <f t="shared" si="438"/>
        <v>-1.7625380452484146E-4</v>
      </c>
      <c r="S309" s="12">
        <f t="shared" si="439"/>
        <v>-2.3144439103429349E-4</v>
      </c>
      <c r="T309" s="12">
        <f t="shared" si="440"/>
        <v>5.3620503898492075E-4</v>
      </c>
    </row>
    <row r="310" spans="2:20" ht="15.9" customHeight="1">
      <c r="B310" s="18">
        <v>45913</v>
      </c>
      <c r="C310" s="12">
        <v>401502.65100000001</v>
      </c>
      <c r="D310" s="9">
        <f t="shared" si="428"/>
        <v>-22.499999962747097</v>
      </c>
      <c r="E310" s="11">
        <v>6666044.6847000001</v>
      </c>
      <c r="F310" s="9">
        <f t="shared" si="118"/>
        <v>-7.6999999582767487</v>
      </c>
      <c r="G310" s="12">
        <v>72.532600000000002</v>
      </c>
      <c r="H310" s="9">
        <f t="shared" si="429"/>
        <v>-3.1000000000034333</v>
      </c>
      <c r="J310" s="40">
        <f t="shared" si="430"/>
        <v>251.10791376645631</v>
      </c>
      <c r="K310" s="47">
        <f t="shared" si="431"/>
        <v>23.78108487182789</v>
      </c>
      <c r="L310" s="40">
        <f t="shared" si="432"/>
        <v>23.982285080473517</v>
      </c>
      <c r="M310" s="12">
        <f t="shared" si="433"/>
        <v>-9.4537814969525624E-2</v>
      </c>
      <c r="N310" s="12">
        <f t="shared" si="434"/>
        <v>-3.2352941001162809E-2</v>
      </c>
      <c r="O310" s="12">
        <f t="shared" si="435"/>
        <v>-1.302521008404804E-2</v>
      </c>
      <c r="P310" s="81">
        <f t="shared" si="436"/>
        <v>0.10076590369946856</v>
      </c>
      <c r="Q310" s="12">
        <f t="shared" si="437"/>
        <v>-3.9721770995599E-4</v>
      </c>
      <c r="R310" s="12">
        <f t="shared" si="438"/>
        <v>-1.3593672689564206E-4</v>
      </c>
      <c r="S310" s="12">
        <f t="shared" si="439"/>
        <v>-5.4727773462386722E-5</v>
      </c>
      <c r="T310" s="12">
        <f t="shared" si="440"/>
        <v>4.2338614999776707E-4</v>
      </c>
    </row>
    <row r="311" spans="2:20" ht="15.9" customHeight="1">
      <c r="B311" s="18">
        <v>45913</v>
      </c>
      <c r="C311" s="12">
        <v>401502.6727</v>
      </c>
      <c r="D311" s="9">
        <f t="shared" si="428"/>
        <v>-0.79999997979030013</v>
      </c>
      <c r="E311" s="11">
        <v>6666044.6920999996</v>
      </c>
      <c r="F311" s="9">
        <f t="shared" si="118"/>
        <v>-0.30000042170286179</v>
      </c>
      <c r="G311" s="12">
        <v>72.533000000000001</v>
      </c>
      <c r="H311" s="9">
        <f t="shared" si="429"/>
        <v>-2.7000000000043656</v>
      </c>
      <c r="J311" s="40">
        <f t="shared" si="430"/>
        <v>249.44392782588019</v>
      </c>
      <c r="K311" s="47">
        <f t="shared" si="431"/>
        <v>0.85440050367867615</v>
      </c>
      <c r="L311" s="40">
        <f t="shared" si="432"/>
        <v>2.8319604906689553</v>
      </c>
      <c r="M311" s="12">
        <f t="shared" si="433"/>
        <v>-3.3613444529004208E-3</v>
      </c>
      <c r="N311" s="12">
        <f t="shared" si="434"/>
        <v>-1.2605059735414361E-3</v>
      </c>
      <c r="O311" s="12">
        <f t="shared" si="435"/>
        <v>-1.1344537815144393E-2</v>
      </c>
      <c r="P311" s="81">
        <f t="shared" si="436"/>
        <v>1.1898993658272921E-2</v>
      </c>
      <c r="Q311" s="12">
        <f t="shared" si="437"/>
        <v>-1.4123296020590004E-5</v>
      </c>
      <c r="R311" s="12">
        <f t="shared" si="438"/>
        <v>-5.2962435863085552E-6</v>
      </c>
      <c r="S311" s="12">
        <f t="shared" si="439"/>
        <v>-4.7666125273715935E-5</v>
      </c>
      <c r="T311" s="12">
        <f t="shared" si="440"/>
        <v>4.9995771673415636E-5</v>
      </c>
    </row>
    <row r="312" spans="2:20" ht="15.9" customHeight="1">
      <c r="B312" s="18">
        <v>45915</v>
      </c>
      <c r="C312" s="12">
        <v>401502.6778</v>
      </c>
      <c r="D312" s="9">
        <f t="shared" si="428"/>
        <v>4.3000000296160579</v>
      </c>
      <c r="E312" s="11">
        <v>6666044.6907000002</v>
      </c>
      <c r="F312" s="9">
        <f t="shared" si="118"/>
        <v>-1.6999999061226845</v>
      </c>
      <c r="G312" s="12">
        <v>72.534800000000004</v>
      </c>
      <c r="H312" s="9">
        <f t="shared" si="429"/>
        <v>-0.90000000000145519</v>
      </c>
      <c r="J312" s="40">
        <f t="shared" ref="J312" si="441">MOD(DEGREES(ATAN2(F312, D312)) + 360, 360)</f>
        <v>111.57130597453727</v>
      </c>
      <c r="K312" s="47">
        <f t="shared" ref="K312" si="442">SQRT(POWER(C312 - $C$9,2) + POWER(E312 - $E$9,2)) *1000</f>
        <v>4.6238512017056994</v>
      </c>
      <c r="L312" s="40">
        <f t="shared" ref="L312" si="443">SQRT((D312^2) + (F312^2) + (H312^2))</f>
        <v>4.7106262784812234</v>
      </c>
      <c r="M312" s="12">
        <f t="shared" ref="M312" si="444">(D312-$D$9)/(B312-$B$9)</f>
        <v>1.7916666790066909E-2</v>
      </c>
      <c r="N312" s="12">
        <f t="shared" ref="N312" si="445">(F312-$F$9)/(B312-$B$9)</f>
        <v>-7.0833329421778517E-3</v>
      </c>
      <c r="O312" s="12">
        <f t="shared" ref="O312" si="446">(H312-$H$9)/(B312-$B$9)</f>
        <v>-3.7500000000060632E-3</v>
      </c>
      <c r="P312" s="81">
        <f t="shared" ref="P312" si="447">(L312-$L$9)/(B312-$B$9)</f>
        <v>1.9627609493671764E-2</v>
      </c>
      <c r="Q312" s="12">
        <f t="shared" ref="Q312" si="448">(M312-0)/(B312-$B$9)</f>
        <v>7.4652778291945448E-5</v>
      </c>
      <c r="R312" s="12">
        <f t="shared" ref="R312" si="449">(N312-0)/(B312-$B$9)</f>
        <v>-2.9513887259074381E-5</v>
      </c>
      <c r="S312" s="12">
        <f t="shared" ref="S312" si="450">(O312-0)/(B312-$B$9)</f>
        <v>-1.5625000000025262E-5</v>
      </c>
      <c r="T312" s="12">
        <f t="shared" ref="T312" si="451">(P312-0)/(B312-$B$9)</f>
        <v>8.1781706223632344E-5</v>
      </c>
    </row>
    <row r="313" spans="2:20" ht="15.9" customHeight="1">
      <c r="B313" s="18">
        <v>45915</v>
      </c>
      <c r="C313" s="12">
        <v>401502.64870000002</v>
      </c>
      <c r="D313" s="9">
        <f t="shared" si="428"/>
        <v>-24.799999955575913</v>
      </c>
      <c r="E313" s="11">
        <v>6666044.6827999996</v>
      </c>
      <c r="F313" s="9">
        <f t="shared" si="118"/>
        <v>-9.6000004559755325</v>
      </c>
      <c r="G313" s="12">
        <v>72.540300000000002</v>
      </c>
      <c r="H313" s="9">
        <f t="shared" ref="H313" si="452">IF(G313="","",(G313-$G$9)*1000)</f>
        <v>4.5999999999963848</v>
      </c>
      <c r="J313" s="40">
        <f t="shared" ref="J313" si="453">MOD(DEGREES(ATAN2(F313, D313)) + 360, 360)</f>
        <v>248.83873923245517</v>
      </c>
      <c r="K313" s="47">
        <f t="shared" ref="K313" si="454">SQRT(POWER(C313 - $C$9,2) + POWER(E313 - $E$9,2)) *1000</f>
        <v>26.593232344927454</v>
      </c>
      <c r="L313" s="40">
        <f t="shared" ref="L313" si="455">SQRT((D313^2) + (F313^2) + (H313^2))</f>
        <v>26.988145667149169</v>
      </c>
      <c r="M313" s="12">
        <f t="shared" ref="M313" si="456">(D313-$D$9)/(B313-$B$9)</f>
        <v>-0.10333333314823297</v>
      </c>
      <c r="N313" s="12">
        <f t="shared" ref="N313" si="457">(F313-$F$9)/(B313-$B$9)</f>
        <v>-4.0000001899898052E-2</v>
      </c>
      <c r="O313" s="12">
        <f t="shared" ref="O313" si="458">(H313-$H$9)/(B313-$B$9)</f>
        <v>1.9166666666651604E-2</v>
      </c>
      <c r="P313" s="81">
        <f t="shared" ref="P313" si="459">(L313-$L$9)/(B313-$B$9)</f>
        <v>0.11245060694645487</v>
      </c>
      <c r="Q313" s="12">
        <f t="shared" ref="Q313" si="460">(M313-0)/(B313-$B$9)</f>
        <v>-4.3055555478430405E-4</v>
      </c>
      <c r="R313" s="12">
        <f t="shared" ref="R313" si="461">(N313-0)/(B313-$B$9)</f>
        <v>-1.6666667458290854E-4</v>
      </c>
      <c r="S313" s="12">
        <f t="shared" ref="S313" si="462">(O313-0)/(B313-$B$9)</f>
        <v>7.9861111111048354E-5</v>
      </c>
      <c r="T313" s="12">
        <f t="shared" ref="T313" si="463">(P313-0)/(B313-$B$9)</f>
        <v>4.6854419561022864E-4</v>
      </c>
    </row>
    <row r="314" spans="2:20" ht="15.9" customHeight="1">
      <c r="B314" s="18">
        <v>45916</v>
      </c>
      <c r="C314" s="12">
        <v>401502.66769999999</v>
      </c>
      <c r="D314" s="9">
        <f t="shared" si="428"/>
        <v>-5.799999984446913</v>
      </c>
      <c r="E314" s="11">
        <v>6666044.6878000004</v>
      </c>
      <c r="F314" s="9">
        <f t="shared" si="118"/>
        <v>-4.5999996364116669</v>
      </c>
      <c r="G314" s="12">
        <v>72.52</v>
      </c>
      <c r="H314" s="9">
        <f t="shared" ref="H314" si="464">IF(G314="","",(G314-$G$9)*1000)</f>
        <v>-15.700000000009595</v>
      </c>
      <c r="J314" s="40">
        <f t="shared" ref="J314" si="465">MOD(DEGREES(ATAN2(F314, D314)) + 360, 360)</f>
        <v>231.5819467852304</v>
      </c>
      <c r="K314" s="47">
        <f t="shared" ref="K314" si="466">SQRT(POWER(C314 - $C$9,2) + POWER(E314 - $E$9,2)) *1000</f>
        <v>7.4027019712110294</v>
      </c>
      <c r="L314" s="40">
        <f t="shared" ref="L314" si="467">SQRT((D314^2) + (F314^2) + (H314^2))</f>
        <v>17.357707120321884</v>
      </c>
      <c r="M314" s="12">
        <f t="shared" ref="M314" si="468">(D314-$D$9)/(B314-$B$9)</f>
        <v>-2.4066389976958147E-2</v>
      </c>
      <c r="N314" s="12">
        <f t="shared" ref="N314" si="469">(F314-$F$9)/(B314-$B$9)</f>
        <v>-1.90871354207953E-2</v>
      </c>
      <c r="O314" s="12">
        <f t="shared" ref="O314" si="470">(H314-$H$9)/(B314-$B$9)</f>
        <v>-6.5145228215807455E-2</v>
      </c>
      <c r="P314" s="81">
        <f t="shared" ref="P314" si="471">(L314-$L$9)/(B314-$B$9)</f>
        <v>7.2023680997186243E-2</v>
      </c>
      <c r="Q314" s="12">
        <f t="shared" ref="Q314" si="472">(M314-0)/(B314-$B$9)</f>
        <v>-9.9860539323477787E-5</v>
      </c>
      <c r="R314" s="12">
        <f t="shared" ref="R314" si="473">(N314-0)/(B314-$B$9)</f>
        <v>-7.9199732036495018E-5</v>
      </c>
      <c r="S314" s="12">
        <f t="shared" ref="S314" si="474">(O314-0)/(B314-$B$9)</f>
        <v>-2.7031215027305998E-4</v>
      </c>
      <c r="T314" s="12">
        <f t="shared" ref="T314" si="475">(P314-0)/(B314-$B$9)</f>
        <v>2.9885344812110475E-4</v>
      </c>
    </row>
    <row r="315" spans="2:20" ht="15.9" customHeight="1">
      <c r="B315" s="18"/>
      <c r="C315" s="12"/>
      <c r="D315" s="9"/>
      <c r="F315" s="9"/>
      <c r="G315" s="12"/>
    </row>
    <row r="316" spans="2:20" ht="15.9" customHeight="1">
      <c r="B316" s="18"/>
      <c r="C316" s="12"/>
      <c r="D316" s="9"/>
      <c r="F316" s="9"/>
      <c r="G316" s="12"/>
    </row>
    <row r="317" spans="2:20" ht="15.9" customHeight="1">
      <c r="B317" s="18"/>
      <c r="C317" s="12"/>
      <c r="D317" s="9"/>
      <c r="F317" s="9"/>
      <c r="G317" s="12"/>
    </row>
    <row r="318" spans="2:20" ht="15.9" customHeight="1">
      <c r="B318" s="18"/>
      <c r="C318" s="12"/>
      <c r="D318" s="9"/>
      <c r="F318" s="9"/>
      <c r="G318" s="12"/>
    </row>
    <row r="319" spans="2:20" ht="15.9" customHeight="1">
      <c r="B319" s="18"/>
      <c r="C319" s="12"/>
      <c r="D319" s="9"/>
      <c r="F319" s="9"/>
      <c r="G319" s="12"/>
    </row>
    <row r="320" spans="2:20" ht="15.9" customHeight="1">
      <c r="B320" s="18"/>
      <c r="C320" s="12"/>
      <c r="D320" s="9"/>
      <c r="F320" s="9"/>
      <c r="G320" s="12"/>
    </row>
    <row r="321" spans="2:7" ht="15.9" customHeight="1">
      <c r="B321" s="18"/>
      <c r="C321" s="12"/>
      <c r="D321" s="9"/>
      <c r="F321" s="9"/>
      <c r="G321" s="12"/>
    </row>
    <row r="322" spans="2:7" ht="15.9" customHeight="1">
      <c r="B322" s="18"/>
      <c r="C322" s="12"/>
      <c r="D322" s="9"/>
      <c r="F322" s="9"/>
      <c r="G322" s="12"/>
    </row>
    <row r="323" spans="2:7" ht="15.9" customHeight="1">
      <c r="B323" s="18"/>
      <c r="C323" s="12"/>
      <c r="D323" s="9"/>
      <c r="F323" s="9"/>
      <c r="G323" s="12"/>
    </row>
    <row r="324" spans="2:7" ht="15.9" customHeight="1">
      <c r="B324" s="18"/>
      <c r="C324" s="12"/>
      <c r="D324" s="9"/>
      <c r="F324" s="9"/>
      <c r="G324" s="12"/>
    </row>
    <row r="325" spans="2:7" ht="15.9" customHeight="1">
      <c r="B325" s="18"/>
      <c r="C325" s="12"/>
      <c r="D325" s="9"/>
      <c r="F325" s="9"/>
      <c r="G325" s="12"/>
    </row>
    <row r="326" spans="2:7" ht="15.9" customHeight="1">
      <c r="B326" s="18"/>
      <c r="C326" s="12"/>
      <c r="D326" s="9"/>
      <c r="F326" s="9"/>
      <c r="G326" s="12"/>
    </row>
    <row r="327" spans="2:7" ht="15.9" customHeight="1">
      <c r="B327" s="18"/>
      <c r="C327" s="12"/>
      <c r="D327" s="9"/>
      <c r="F327" s="9"/>
      <c r="G327" s="12"/>
    </row>
    <row r="328" spans="2:7" ht="15.9" customHeight="1">
      <c r="B328" s="18"/>
      <c r="C328" s="12"/>
      <c r="D328" s="9"/>
      <c r="F328" s="9"/>
      <c r="G328" s="12"/>
    </row>
    <row r="329" spans="2:7" ht="15.9" customHeight="1">
      <c r="B329" s="18"/>
      <c r="C329" s="12"/>
      <c r="D329" s="9"/>
      <c r="F329" s="9"/>
      <c r="G329" s="12"/>
    </row>
    <row r="330" spans="2:7" ht="15.9" customHeight="1">
      <c r="B330" s="18"/>
      <c r="C330" s="12"/>
      <c r="D330" s="9"/>
      <c r="F330" s="9"/>
      <c r="G330" s="12"/>
    </row>
    <row r="331" spans="2:7" ht="15.9" customHeight="1">
      <c r="B331" s="18"/>
      <c r="C331" s="12"/>
      <c r="D331" s="9"/>
      <c r="F331" s="9"/>
      <c r="G331" s="12"/>
    </row>
    <row r="332" spans="2:7" ht="15.9" customHeight="1">
      <c r="B332" s="18"/>
      <c r="C332" s="12"/>
      <c r="D332" s="9"/>
      <c r="F332" s="9"/>
      <c r="G332" s="12"/>
    </row>
    <row r="333" spans="2:7" ht="15.9" customHeight="1">
      <c r="B333" s="18"/>
      <c r="C333" s="12"/>
      <c r="D333" s="9"/>
      <c r="F333" s="9"/>
      <c r="G333" s="12"/>
    </row>
    <row r="334" spans="2:7" ht="15.9" customHeight="1">
      <c r="B334" s="18"/>
      <c r="C334" s="12"/>
      <c r="D334" s="9"/>
      <c r="F334" s="9"/>
      <c r="G334" s="12"/>
    </row>
    <row r="335" spans="2:7" ht="15.9" customHeight="1">
      <c r="B335" s="18"/>
      <c r="C335" s="12"/>
      <c r="D335" s="9"/>
      <c r="F335" s="9"/>
      <c r="G335" s="12"/>
    </row>
    <row r="336" spans="2:7" ht="15.9" customHeight="1">
      <c r="B336" s="18"/>
      <c r="C336" s="12"/>
      <c r="D336" s="9"/>
      <c r="F336" s="9"/>
      <c r="G336" s="12"/>
    </row>
    <row r="337" spans="2:7" ht="15.9" customHeight="1">
      <c r="B337" s="18"/>
      <c r="C337" s="12"/>
      <c r="D337" s="9"/>
      <c r="F337" s="9"/>
      <c r="G337" s="12"/>
    </row>
    <row r="338" spans="2:7" ht="15.9" customHeight="1">
      <c r="B338" s="18"/>
      <c r="C338" s="12"/>
      <c r="D338" s="9"/>
      <c r="F338" s="9"/>
      <c r="G338" s="12"/>
    </row>
    <row r="339" spans="2:7" ht="15.9" customHeight="1">
      <c r="B339" s="18"/>
      <c r="C339" s="12"/>
      <c r="D339" s="9"/>
      <c r="F339" s="9"/>
      <c r="G339" s="12"/>
    </row>
    <row r="340" spans="2:7" ht="15.9" customHeight="1">
      <c r="B340" s="18"/>
      <c r="C340" s="12"/>
      <c r="D340" s="9"/>
      <c r="F340" s="9"/>
      <c r="G340" s="12"/>
    </row>
    <row r="341" spans="2:7" ht="15.9" customHeight="1">
      <c r="B341" s="18"/>
      <c r="C341" s="12"/>
      <c r="D341" s="9"/>
      <c r="F341" s="9"/>
      <c r="G341" s="12"/>
    </row>
    <row r="342" spans="2:7" ht="15.9" customHeight="1">
      <c r="B342" s="18"/>
      <c r="C342" s="12"/>
      <c r="D342" s="9"/>
      <c r="F342" s="9"/>
      <c r="G342" s="12"/>
    </row>
    <row r="343" spans="2:7" ht="15.9" customHeight="1">
      <c r="B343" s="18"/>
      <c r="C343" s="12"/>
      <c r="D343" s="9"/>
      <c r="F343" s="9"/>
      <c r="G343" s="12"/>
    </row>
    <row r="344" spans="2:7" ht="15.9" customHeight="1">
      <c r="B344" s="18"/>
      <c r="C344" s="12"/>
      <c r="D344" s="9"/>
      <c r="F344" s="9"/>
      <c r="G344" s="12"/>
    </row>
    <row r="345" spans="2:7" ht="15.9" customHeight="1">
      <c r="B345" s="18"/>
      <c r="C345" s="12"/>
      <c r="D345" s="9"/>
      <c r="F345" s="9"/>
      <c r="G345" s="12"/>
    </row>
  </sheetData>
  <mergeCells count="19">
    <mergeCell ref="X4:Y4"/>
    <mergeCell ref="A180:A181"/>
    <mergeCell ref="A186:A187"/>
    <mergeCell ref="Q8:Q9"/>
    <mergeCell ref="R8:R9"/>
    <mergeCell ref="S8:S9"/>
    <mergeCell ref="J7:J8"/>
    <mergeCell ref="K7:K8"/>
    <mergeCell ref="B7:H7"/>
    <mergeCell ref="L7:L8"/>
    <mergeCell ref="M8:M9"/>
    <mergeCell ref="N8:N9"/>
    <mergeCell ref="I7:I8"/>
    <mergeCell ref="B5:H6"/>
    <mergeCell ref="A1:A3"/>
    <mergeCell ref="B1:U3"/>
    <mergeCell ref="T8:T9"/>
    <mergeCell ref="O8:O9"/>
    <mergeCell ref="P8:P9"/>
  </mergeCells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2"/>
  </sheetPr>
  <dimension ref="A1:AV311"/>
  <sheetViews>
    <sheetView showGridLines="0" zoomScale="90" zoomScaleNormal="90" workbookViewId="0">
      <pane ySplit="9" topLeftCell="A306" activePane="bottomLeft" state="frozen"/>
      <selection pane="bottomLeft" activeCell="F313" sqref="F31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7.44140625" style="10" customWidth="1"/>
    <col min="7" max="7" width="9.44140625" style="11" customWidth="1"/>
    <col min="8" max="8" width="7.44140625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9.109375" style="8"/>
    <col min="22" max="22" width="11.55468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31" width="9.109375" style="8"/>
    <col min="32" max="32" width="10.44140625" style="8" bestFit="1" customWidth="1"/>
    <col min="33" max="33" width="21.109375" style="8" bestFit="1" customWidth="1"/>
    <col min="34" max="16384" width="8.88671875" style="8"/>
  </cols>
  <sheetData>
    <row r="1" spans="1:48" ht="15" customHeight="1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0.10000001639127731</v>
      </c>
      <c r="X1" s="85" t="s">
        <v>65</v>
      </c>
      <c r="Y1" s="86">
        <f>AN7</f>
        <v>17.579958441270492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-11.800000071525574</v>
      </c>
      <c r="X2" s="87" t="s">
        <v>66</v>
      </c>
      <c r="Y2" s="88">
        <f>IF(MOD(DEGREES(ATAN2(W1, W2)), 360) &gt; 180, MOD(DEGREES(ATAN2(W1, W2)), 360) - 360, MOD(DEGREES(ATAN2(W1, W2)), 360))</f>
        <v>-89.514454093351503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0.10000001639127731</v>
      </c>
      <c r="AH2" s="43">
        <f>INDEX(D:D,MATCH(9.99999999999999E+307,D:D))</f>
        <v>-2.5000000023283064</v>
      </c>
      <c r="AI2" s="43">
        <f>INDEX(D:D,MATCH(9.99999999999999E+307,D:D)-1)</f>
        <v>-3.4999999916180968</v>
      </c>
      <c r="AJ2" s="43">
        <f>INDEX(D:D,MATCH(9.99999999999999E+307,D:D)-2)</f>
        <v>4.1000000201165676</v>
      </c>
      <c r="AK2" s="43">
        <f>INDEX(D:D,MATCH(9.99999999999999E+307,D:D)-3)</f>
        <v>4.2000000248663127</v>
      </c>
      <c r="AL2" s="43">
        <f>INDEX(D:D,MATCH(9.99999999999999E+307,D:D)-4)</f>
        <v>-15.599999984260648</v>
      </c>
      <c r="AM2" s="43">
        <f>INDEX(D:D,MATCH(9.99999999999999E+307,D:D)-5)</f>
        <v>-1.7999999690800905</v>
      </c>
      <c r="AN2" s="43">
        <f>INDEX(D:D,MATCH(9.99999999999999E+307,D:D)-6)</f>
        <v>4.2000000248663127</v>
      </c>
      <c r="AO2" s="43">
        <f>INDEX(D:D,MATCH(9.99999999999999E+307,D:D)-7)</f>
        <v>-29.500000004190952</v>
      </c>
      <c r="AP2" s="43">
        <f>INDEX(D:D,MATCH(9.99999999999999E+307,D:D)-8)</f>
        <v>-62.5</v>
      </c>
      <c r="AQ2" s="43">
        <f>INDEX(D:D,MATCH(9.99999999999999E+307,D:D)-9)</f>
        <v>-19.099999975878745</v>
      </c>
      <c r="AR2" s="43">
        <f>INDEX(D:D,MATCH(9.99999999999999E+307,D:D)-10)</f>
        <v>54.700000036973506</v>
      </c>
      <c r="AS2" s="43">
        <f>INDEX(D:D,MATCH(9.99999999999999E+307,D:D)-11)</f>
        <v>-9.0999999665655196</v>
      </c>
      <c r="AT2" s="43">
        <f>INDEX(D:D,MATCH(9.99999999999999E+307,D:D)-12)</f>
        <v>-10.200000018812716</v>
      </c>
      <c r="AU2" s="43">
        <f>INDEX(D:D,MATCH(9.99999999999999E+307,D:D)-13)</f>
        <v>13.199999986682087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5.2599999999983993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-11.800000071525574</v>
      </c>
      <c r="AH3" s="43">
        <f>INDEX(F:F,MATCH(9.99999999999999E+307,F:F))</f>
        <v>-13.299999758601189</v>
      </c>
      <c r="AI3" s="43">
        <f>INDEX(F:F,MATCH(9.99999999999999E+307,F:F)-1)</f>
        <v>-14.399999752640724</v>
      </c>
      <c r="AJ3" s="43">
        <f>INDEX(F:F,MATCH(9.99999999999999E+307,F:F)-2)</f>
        <v>-11.599999852478504</v>
      </c>
      <c r="AK3" s="43">
        <f>INDEX(F:F,MATCH(9.99999999999999E+307,F:F)-3)</f>
        <v>-6.300000473856926</v>
      </c>
      <c r="AL3" s="43">
        <f>INDEX(F:F,MATCH(9.99999999999999E+307,F:F)-4)</f>
        <v>-18.900000490248203</v>
      </c>
      <c r="AM3" s="43">
        <f>INDEX(F:F,MATCH(9.99999999999999E+307,F:F)-5)</f>
        <v>-13.400000520050526</v>
      </c>
      <c r="AN3" s="43">
        <f>INDEX(F:F,MATCH(9.99999999999999E+307,F:F)-6)</f>
        <v>-6.300000473856926</v>
      </c>
      <c r="AO3" s="43">
        <f>INDEX(F:F,MATCH(9.99999999999999E+307,F:F)-7)</f>
        <v>-29.400000348687172</v>
      </c>
      <c r="AP3" s="43">
        <f>INDEX(F:F,MATCH(9.99999999999999E+307,F:F)-8)</f>
        <v>-42.799999937415123</v>
      </c>
      <c r="AQ3" s="43">
        <f>INDEX(F:F,MATCH(9.99999999999999E+307,F:F)-9)</f>
        <v>-21.800000220537186</v>
      </c>
      <c r="AR3" s="43">
        <f>INDEX(F:F,MATCH(9.99999999999999E+307,F:F)-10)</f>
        <v>19.899999722838402</v>
      </c>
      <c r="AS3" s="43">
        <f>INDEX(F:F,MATCH(9.99999999999999E+307,F:F)-11)</f>
        <v>-15.399999916553497</v>
      </c>
      <c r="AT3" s="43">
        <f>INDEX(F:F,MATCH(9.99999999999999E+307,F:F)-12)</f>
        <v>-15.600000508129597</v>
      </c>
      <c r="AU3" s="43">
        <f>INDEX(F:F,MATCH(9.99999999999999E+307,F:F)-13)</f>
        <v>-3.9999997243285179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5.2599999999983993</v>
      </c>
      <c r="AH4" s="43">
        <f>INDEX(H:H,MATCH(9.99999999999999E+307,H:H))</f>
        <v>-0.39999999999906777</v>
      </c>
      <c r="AI4" s="43">
        <f>INDEX(H:H,MATCH(9.99999999999999E+307,H:H)-1)</f>
        <v>7.9999999999955662</v>
      </c>
      <c r="AJ4" s="43">
        <f>INDEX(H:H,MATCH(9.99999999999999E+307,H:H)-2)</f>
        <v>-12.000000000000455</v>
      </c>
      <c r="AK4" s="43">
        <f>INDEX(H:H,MATCH(9.99999999999999E+307,H:H)-3)</f>
        <v>17.899999999997362</v>
      </c>
      <c r="AL4" s="43">
        <f>INDEX(H:H,MATCH(9.99999999999999E+307,H:H)-4)</f>
        <v>7.3000000000007503</v>
      </c>
      <c r="AM4" s="43">
        <f>INDEX(H:H,MATCH(9.99999999999999E+307,H:H)-5)</f>
        <v>-6.5000000000026148</v>
      </c>
      <c r="AN4" s="43">
        <f>INDEX(H:H,MATCH(9.99999999999999E+307,H:H)-6)</f>
        <v>17.899999999997362</v>
      </c>
      <c r="AO4" s="43">
        <f>INDEX(H:H,MATCH(9.99999999999999E+307,H:H)-7)</f>
        <v>-9.9000000000017963</v>
      </c>
      <c r="AP4" s="43">
        <f>INDEX(H:H,MATCH(9.99999999999999E+307,H:H)-8)</f>
        <v>4.6999999999997044</v>
      </c>
      <c r="AQ4" s="43">
        <f>INDEX(H:H,MATCH(9.99999999999999E+307,H:H)-9)</f>
        <v>1.300000000000523</v>
      </c>
      <c r="AR4" s="43">
        <f>INDEX(H:H,MATCH(9.99999999999999E+307,H:H)-10)</f>
        <v>11.899999999997135</v>
      </c>
      <c r="AS4" s="43">
        <f>INDEX(H:H,MATCH(9.99999999999999E+307,H:H)-11)</f>
        <v>12.100000000003774</v>
      </c>
      <c r="AT4" s="43">
        <f>INDEX(H:H,MATCH(9.99999999999999E+307,H:H)-12)</f>
        <v>-45.500000000004093</v>
      </c>
      <c r="AU4" s="43">
        <f>INDEX(H:H,MATCH(9.99999999999999E+307,H:H)-13)</f>
        <v>7.40000000000407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J5" s="44"/>
      <c r="K5" s="36"/>
      <c r="AG5" s="36"/>
      <c r="AH5" s="71">
        <f>INDEX(L:L,MATCH(9.99999999999999E+307,L:L))</f>
        <v>13.538832800150553</v>
      </c>
      <c r="AI5" s="72">
        <f>INDEX(L:L,MATCH(9.99999999999999E+307,L:L)-1)</f>
        <v>16.84072423672179</v>
      </c>
      <c r="AJ5" s="72">
        <f>INDEX(L:L,MATCH(9.99999999999999E+307,L:L)-2)</f>
        <v>17.186331683709238</v>
      </c>
      <c r="AK5" s="72">
        <f>INDEX(L:L,MATCH(9.99999999999999E+307,L:L)-3)</f>
        <v>19.435534625509536</v>
      </c>
      <c r="AL5" s="72">
        <f>INDEX(L:L,MATCH(9.99999999999999E+307,L:L)-4)</f>
        <v>25.570686694735549</v>
      </c>
      <c r="AM5" s="72">
        <f>INDEX(L:L,MATCH(9.99999999999999E+307,L:L)-5)</f>
        <v>15.001667034902377</v>
      </c>
      <c r="AN5" s="72">
        <f>INDEX(L:L,MATCH(9.99999999999999E+307,L:L)-6)</f>
        <v>19.435534625509536</v>
      </c>
      <c r="AO5" s="72">
        <f>INDEX(L:L,MATCH(9.99999999999999E+307,L:L)-7)</f>
        <v>42.809111422103911</v>
      </c>
      <c r="AP5" s="72">
        <f>INDEX(L:L,MATCH(9.99999999999999E+307,L:L)-8)</f>
        <v>75.895849653605779</v>
      </c>
      <c r="AQ5" s="72">
        <f>INDEX(L:L,MATCH(9.99999999999999E+307,L:L)-9)</f>
        <v>29.012755965161094</v>
      </c>
      <c r="AR5" s="72">
        <f>INDEX(L:L,MATCH(9.99999999999999E+307,L:L)-10)</f>
        <v>59.411362490804756</v>
      </c>
      <c r="AS5" s="72">
        <f>INDEX(L:L,MATCH(9.99999999999999E+307,L:L)-11)</f>
        <v>21.59583285778605</v>
      </c>
      <c r="AT5" s="72">
        <f>INDEX(L:L,MATCH(9.99999999999999E+307,L:L)-12)</f>
        <v>49.169604597126828</v>
      </c>
      <c r="AU5" s="73">
        <f>INDEX(L:L,MATCH(9.99999999999999E+307,L:L)-13)</f>
        <v>15.652475760821211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190.64566354345371</v>
      </c>
      <c r="AI6" s="75">
        <f>INDEX(J:J,MATCH(9.99999999999999E+307,J:J)-1)</f>
        <v>193.66115390128957</v>
      </c>
      <c r="AJ6" s="75">
        <f>INDEX(J:J,MATCH(9.99999999999999E+307,J:J)-2)</f>
        <v>160.5341326743802</v>
      </c>
      <c r="AK6" s="75">
        <f>INDEX(J:J,MATCH(9.99999999999999E+307,J:J)-3)</f>
        <v>146.30993430646697</v>
      </c>
      <c r="AL6" s="75">
        <f>INDEX(J:J,MATCH(9.99999999999999E+307,J:J)-4)</f>
        <v>219.53615642875886</v>
      </c>
      <c r="AM6" s="75">
        <f>INDEX(J:J,MATCH(9.99999999999999E+307,J:J)-5)</f>
        <v>187.65065053209227</v>
      </c>
      <c r="AN6" s="75">
        <f>INDEX(J:J,MATCH(9.99999999999999E+307,J:J)-6)</f>
        <v>146.30993430646697</v>
      </c>
      <c r="AO6" s="75">
        <f>INDEX(J:J,MATCH(9.99999999999999E+307,J:J)-7)</f>
        <v>225.09727593673512</v>
      </c>
      <c r="AP6" s="75">
        <f>INDEX(J:J,MATCH(9.99999999999999E+307,J:J)-8)</f>
        <v>235.59665683851955</v>
      </c>
      <c r="AQ6" s="75">
        <f>INDEX(J:J,MATCH(9.99999999999999E+307,J:J)-9)</f>
        <v>221.22311781331251</v>
      </c>
      <c r="AR6" s="75">
        <f>INDEX(J:J,MATCH(9.99999999999999E+307,J:J)-10)</f>
        <v>70.008483974562296</v>
      </c>
      <c r="AS6" s="75">
        <f>INDEX(J:J,MATCH(9.99999999999999E+307,J:J)-11)</f>
        <v>210.5792269162657</v>
      </c>
      <c r="AT6" s="75">
        <f>INDEX(J:J,MATCH(9.99999999999999E+307,J:J)-12)</f>
        <v>213.17851085298955</v>
      </c>
      <c r="AU6" s="76">
        <f>INDEX(J:J,MATCH(9.99999999999999E+307,J:J)-13)</f>
        <v>106.85839768784297</v>
      </c>
      <c r="AV6" s="8" t="s">
        <v>53</v>
      </c>
    </row>
    <row r="7" spans="1:48" ht="15.9" customHeight="1">
      <c r="B7" s="198" t="s">
        <v>29</v>
      </c>
      <c r="C7" s="199"/>
      <c r="D7" s="199"/>
      <c r="E7" s="199"/>
      <c r="F7" s="199"/>
      <c r="G7" s="199"/>
      <c r="H7" s="200"/>
      <c r="I7" s="187" t="s">
        <v>37</v>
      </c>
      <c r="J7" s="203" t="s">
        <v>36</v>
      </c>
      <c r="K7" s="201" t="s">
        <v>32</v>
      </c>
      <c r="L7" s="201" t="s">
        <v>16</v>
      </c>
      <c r="W7" s="89" t="s">
        <v>68</v>
      </c>
      <c r="X7" s="90">
        <f>Y1/1000*Y6</f>
        <v>8.7899792206352458</v>
      </c>
      <c r="Y7" s="36"/>
      <c r="AF7" s="8" t="s">
        <v>33</v>
      </c>
      <c r="AG7" s="69">
        <f>(SUM(AO2:AU2)-MIN(AO2:AU2)-MAX(AO2:AU2))/(COUNTA(AO2:AU2)-2)</f>
        <v>-10.939999995753169</v>
      </c>
      <c r="AK7" s="8" t="s">
        <v>54</v>
      </c>
      <c r="AN7" s="78">
        <f>(SUM(AH5:AN5)-MIN(AH5:AN5)-MAX(AH5:AN5))/(COUNTA(AH5:AN5)-2)</f>
        <v>17.579958441270492</v>
      </c>
      <c r="AO7" s="8" t="s">
        <v>54</v>
      </c>
      <c r="AR7" s="78">
        <f>(SUM(AO5:AU5)-MIN(AO5:AU5)-MAX(AO5:AU5))/(COUNTA(AO5:AU5)-2)</f>
        <v>40.399733466596516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204"/>
      <c r="K8" s="202"/>
      <c r="L8" s="202"/>
      <c r="M8" s="205" t="s">
        <v>18</v>
      </c>
      <c r="N8" s="205" t="s">
        <v>19</v>
      </c>
      <c r="O8" s="205" t="s">
        <v>20</v>
      </c>
      <c r="P8" s="205" t="s">
        <v>21</v>
      </c>
      <c r="Q8" s="205" t="s">
        <v>22</v>
      </c>
      <c r="R8" s="205" t="s">
        <v>23</v>
      </c>
      <c r="S8" s="205" t="s">
        <v>24</v>
      </c>
      <c r="T8" s="205" t="s">
        <v>25</v>
      </c>
      <c r="W8" s="89" t="s">
        <v>66</v>
      </c>
      <c r="X8" s="90">
        <f>Y2</f>
        <v>-89.514454093351503</v>
      </c>
      <c r="Y8" s="36"/>
      <c r="AF8" s="8" t="s">
        <v>34</v>
      </c>
      <c r="AG8" s="69">
        <f>(SUM(AO3:AU3)-MIN(AO3:AU3)-MAX(AO3:AU3))/(COUNTA(AO3:AU3)-2)</f>
        <v>-17.240000143647194</v>
      </c>
      <c r="AK8" s="8" t="s">
        <v>55</v>
      </c>
      <c r="AN8" s="78">
        <f>(SUM(AH6:AN6)-MIN(AH6:AN6)-MAX(AH6:AN6))/(COUNTA(AH6:AN6)-2)</f>
        <v>175.76030699153657</v>
      </c>
      <c r="AO8" s="8" t="s">
        <v>55</v>
      </c>
      <c r="AR8" s="78">
        <f>(SUM(AO6:AU6)-MIN(AO6:AU6)-MAX(AO6:AU6))/(COUNTA(AO6:AU6)-2)</f>
        <v>195.38730584142917</v>
      </c>
    </row>
    <row r="9" spans="1:48" ht="30" customHeight="1">
      <c r="A9" s="5" t="s">
        <v>4</v>
      </c>
      <c r="B9" s="14">
        <v>45684</v>
      </c>
      <c r="C9" s="35">
        <v>401445.06229999999</v>
      </c>
      <c r="D9" s="6"/>
      <c r="E9" s="35">
        <v>6665979.6085000001</v>
      </c>
      <c r="F9" s="6"/>
      <c r="G9" s="35">
        <v>74.363100000000003</v>
      </c>
      <c r="H9" s="7"/>
      <c r="I9" s="46"/>
      <c r="J9" s="104"/>
      <c r="K9" s="46">
        <v>0</v>
      </c>
      <c r="L9" s="41">
        <v>0</v>
      </c>
      <c r="M9" s="206"/>
      <c r="N9" s="206"/>
      <c r="O9" s="206"/>
      <c r="P9" s="206"/>
      <c r="Q9" s="206"/>
      <c r="R9" s="206"/>
      <c r="S9" s="206"/>
      <c r="T9" s="206"/>
      <c r="AF9" s="8" t="s">
        <v>35</v>
      </c>
      <c r="AG9" s="69">
        <f>(SUM(AO4:AU4)-MIN(AO4:AU4)-MAX(AO4:AU4))/(COUNTA(AO4:AU4)-2)</f>
        <v>3.0799999999999272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45686</v>
      </c>
      <c r="C10" s="11">
        <v>401445.05050000001</v>
      </c>
      <c r="D10" s="9">
        <f>IF(C10="","",(C10-$C$9)*1000)</f>
        <v>-11.799999978393316</v>
      </c>
      <c r="E10" s="12">
        <v>6665979.6447999999</v>
      </c>
      <c r="F10" s="9">
        <f>IF(E10="","",(E10-$E$9)*1000)</f>
        <v>36.299999803304672</v>
      </c>
      <c r="G10" s="12">
        <v>74.3703</v>
      </c>
      <c r="H10" s="9">
        <f>IF(G10="","",(G10-$G$9)*1000)</f>
        <v>7.1999999999974307</v>
      </c>
      <c r="I10" s="47">
        <f t="shared" ref="I10:I48" si="1">IF(MOD(DEGREES(ATAN2(D10, F10)), 360) &gt; 180, MOD(DEGREES(ATAN2(D10, F10)), 360) - 360, MOD(DEGREES(ATAN2(D10, F10)), 360))</f>
        <v>108.00773060738445</v>
      </c>
      <c r="J10" s="40">
        <f t="shared" ref="J10:J52" si="2">MOD(DEGREES(ATAN2(F10, D10)) + 360, 360)</f>
        <v>341.99226939261553</v>
      </c>
      <c r="K10" s="47">
        <f t="shared" ref="K10:K52" si="3">SQRT(POWER(C10 - $C$9,2) + POWER(E10 - $E$9,2)) *1000</f>
        <v>38.169752228826447</v>
      </c>
      <c r="L10" s="40">
        <f t="shared" ref="L10:L41" si="4">SQRT((D10^2) + (F10^2) + (H10^2))</f>
        <v>38.842888476656377</v>
      </c>
      <c r="M10" s="12">
        <f t="shared" ref="M10:M41" si="5">(D10-$D$9)/(B10-$B$9)</f>
        <v>-5.8999999891966581</v>
      </c>
      <c r="N10" s="12">
        <f t="shared" ref="N10:N41" si="6">(F10-$F$9)/(B10-$B$9)</f>
        <v>18.149999901652336</v>
      </c>
      <c r="O10" s="12">
        <f t="shared" ref="O10:O41" si="7">(H10-$H$9)/(B10-$B$9)</f>
        <v>3.5999999999987153</v>
      </c>
      <c r="P10" s="81">
        <f t="shared" ref="P10:P41" si="8">(L10-$L$9)/(B10-$B$9)</f>
        <v>19.421444238328188</v>
      </c>
      <c r="Q10" s="12">
        <f t="shared" ref="Q10:Q41" si="9">(M10-0)/(B10-$B$9)</f>
        <v>-2.9499999945983291</v>
      </c>
      <c r="R10" s="12">
        <f t="shared" ref="R10:R41" si="10">(N10-0)/(B10-$B$9)</f>
        <v>9.0749999508261681</v>
      </c>
      <c r="S10" s="12">
        <f t="shared" ref="S10:S41" si="11">(O10-0)/(B10-$B$9)</f>
        <v>1.7999999999993577</v>
      </c>
      <c r="T10" s="12">
        <f t="shared" ref="T10:T41" si="12">(P10-0)/(B10-$B$9)</f>
        <v>9.7107221191640942</v>
      </c>
    </row>
    <row r="11" spans="1:48" ht="15.9" customHeight="1">
      <c r="B11" s="18">
        <v>45687</v>
      </c>
      <c r="C11" s="11">
        <v>401445.06900000002</v>
      </c>
      <c r="D11" s="9">
        <f>IF(C11="","",(C11-$C$9)*1000)</f>
        <v>6.7000000271946192</v>
      </c>
      <c r="E11" s="12">
        <v>6665979.6133000003</v>
      </c>
      <c r="F11" s="9">
        <f>IF(E11="","",(E11-$E$9)*1000)</f>
        <v>4.8000002279877663</v>
      </c>
      <c r="G11" s="12">
        <v>74.355900000000005</v>
      </c>
      <c r="H11" s="9">
        <f>IF(G11="","",(G11-$G$9)*1000)</f>
        <v>-7.1999999999974307</v>
      </c>
      <c r="I11" s="47">
        <f t="shared" si="1"/>
        <v>35.618491017542325</v>
      </c>
      <c r="J11" s="40">
        <f t="shared" si="2"/>
        <v>54.38150898245766</v>
      </c>
      <c r="K11" s="47">
        <f t="shared" si="3"/>
        <v>8.2419659398162093</v>
      </c>
      <c r="L11" s="40">
        <f t="shared" si="4"/>
        <v>10.943948215934389</v>
      </c>
      <c r="M11" s="12">
        <f t="shared" si="5"/>
        <v>2.2333333423982062</v>
      </c>
      <c r="N11" s="12">
        <f t="shared" si="6"/>
        <v>1.6000000759959221</v>
      </c>
      <c r="O11" s="12">
        <f t="shared" si="7"/>
        <v>-2.3999999999991437</v>
      </c>
      <c r="P11" s="81">
        <f t="shared" si="8"/>
        <v>3.6479827386447963</v>
      </c>
      <c r="Q11" s="12">
        <f t="shared" si="9"/>
        <v>0.74444444746606875</v>
      </c>
      <c r="R11" s="12">
        <f t="shared" si="10"/>
        <v>0.5333333586653074</v>
      </c>
      <c r="S11" s="12">
        <f t="shared" si="11"/>
        <v>-0.79999999999971461</v>
      </c>
      <c r="T11" s="12">
        <f t="shared" si="12"/>
        <v>1.215994246214932</v>
      </c>
    </row>
    <row r="12" spans="1:48" ht="15.9" customHeight="1">
      <c r="B12" s="18">
        <v>45688</v>
      </c>
      <c r="C12" s="11">
        <v>401445.06189999997</v>
      </c>
      <c r="D12" s="9">
        <f t="shared" ref="D12:D33" si="13">IF(C12="","",(C12-$C$9)*1000)</f>
        <v>-0.40000001899898052</v>
      </c>
      <c r="E12" s="12">
        <v>6665979.6109999996</v>
      </c>
      <c r="F12" s="9">
        <f t="shared" ref="F12:F33" si="14">IF(E12="","",(E12-$E$9)*1000)</f>
        <v>2.4999994784593582</v>
      </c>
      <c r="G12" s="12">
        <v>74.363500000000002</v>
      </c>
      <c r="H12" s="9">
        <f t="shared" ref="H12:H33" si="15">IF(G12="","",(G12-$G$9)*1000)</f>
        <v>0.39999999999906777</v>
      </c>
      <c r="I12" s="47">
        <f t="shared" si="1"/>
        <v>99.090279210094934</v>
      </c>
      <c r="J12" s="40">
        <f t="shared" si="2"/>
        <v>350.90972078990507</v>
      </c>
      <c r="K12" s="47">
        <f t="shared" si="3"/>
        <v>2.5317972682456724</v>
      </c>
      <c r="L12" s="40">
        <f t="shared" si="4"/>
        <v>2.5632006178790419</v>
      </c>
      <c r="M12" s="12">
        <f t="shared" si="5"/>
        <v>-0.10000000474974513</v>
      </c>
      <c r="N12" s="12">
        <f t="shared" si="6"/>
        <v>0.62499986961483955</v>
      </c>
      <c r="O12" s="12">
        <f t="shared" si="7"/>
        <v>9.9999999999766942E-2</v>
      </c>
      <c r="P12" s="81">
        <f t="shared" si="8"/>
        <v>0.64080015446976046</v>
      </c>
      <c r="Q12" s="12">
        <f t="shared" si="9"/>
        <v>-2.5000001187436283E-2</v>
      </c>
      <c r="R12" s="12">
        <f t="shared" si="10"/>
        <v>0.15624996740370989</v>
      </c>
      <c r="S12" s="12">
        <f t="shared" si="11"/>
        <v>2.4999999999941735E-2</v>
      </c>
      <c r="T12" s="12">
        <f t="shared" si="12"/>
        <v>0.16020003861744012</v>
      </c>
    </row>
    <row r="13" spans="1:48" ht="15.9" customHeight="1">
      <c r="B13" s="18">
        <v>45691</v>
      </c>
      <c r="C13" s="12">
        <v>401445.0392</v>
      </c>
      <c r="D13" s="9">
        <f t="shared" si="13"/>
        <v>-23.099999991245568</v>
      </c>
      <c r="E13" s="11">
        <v>6665979.5959999999</v>
      </c>
      <c r="F13" s="9">
        <f t="shared" si="14"/>
        <v>-12.500000186264515</v>
      </c>
      <c r="G13" s="12">
        <v>74.376800000000003</v>
      </c>
      <c r="H13" s="9">
        <f t="shared" si="15"/>
        <v>13.700000000000045</v>
      </c>
      <c r="I13" s="47">
        <f t="shared" si="1"/>
        <v>-151.5810474812927</v>
      </c>
      <c r="J13" s="40">
        <f t="shared" si="2"/>
        <v>241.58104748129273</v>
      </c>
      <c r="K13" s="47">
        <f t="shared" si="3"/>
        <v>26.265186164429867</v>
      </c>
      <c r="L13" s="40">
        <f t="shared" si="4"/>
        <v>29.623470496418197</v>
      </c>
      <c r="M13" s="12">
        <f t="shared" si="5"/>
        <v>-3.2999999987493669</v>
      </c>
      <c r="N13" s="12">
        <f t="shared" si="6"/>
        <v>-1.7857143123235022</v>
      </c>
      <c r="O13" s="12">
        <f t="shared" si="7"/>
        <v>1.9571428571428637</v>
      </c>
      <c r="P13" s="81">
        <f t="shared" si="8"/>
        <v>4.2319243566311711</v>
      </c>
      <c r="Q13" s="12">
        <f t="shared" si="9"/>
        <v>-0.47142857124990956</v>
      </c>
      <c r="R13" s="12">
        <f t="shared" si="10"/>
        <v>-0.25510204461764319</v>
      </c>
      <c r="S13" s="12">
        <f t="shared" si="11"/>
        <v>0.27959183673469484</v>
      </c>
      <c r="T13" s="12">
        <f t="shared" si="12"/>
        <v>0.6045606223758816</v>
      </c>
    </row>
    <row r="14" spans="1:48" ht="15.9" customHeight="1">
      <c r="B14" s="18">
        <v>45692</v>
      </c>
      <c r="C14" s="11">
        <v>401445.04629999999</v>
      </c>
      <c r="D14" s="9">
        <f t="shared" si="13"/>
        <v>-16.000000003259629</v>
      </c>
      <c r="E14" s="11">
        <v>6665979.5990000004</v>
      </c>
      <c r="F14" s="9">
        <f t="shared" si="14"/>
        <v>-9.4999996945261955</v>
      </c>
      <c r="G14" s="12">
        <v>74.363399999999999</v>
      </c>
      <c r="H14" s="9">
        <f t="shared" si="15"/>
        <v>0.29999999999574811</v>
      </c>
      <c r="I14" s="47">
        <f t="shared" si="1"/>
        <v>-149.30027826308307</v>
      </c>
      <c r="J14" s="40">
        <f t="shared" si="2"/>
        <v>239.30027826308307</v>
      </c>
      <c r="K14" s="47">
        <f t="shared" si="3"/>
        <v>18.607793912774987</v>
      </c>
      <c r="L14" s="40">
        <f t="shared" si="4"/>
        <v>18.610212097133751</v>
      </c>
      <c r="M14" s="12">
        <f t="shared" si="5"/>
        <v>-2.0000000004074536</v>
      </c>
      <c r="N14" s="12">
        <f t="shared" si="6"/>
        <v>-1.1874999618157744</v>
      </c>
      <c r="O14" s="12">
        <f t="shared" si="7"/>
        <v>3.7499999999468514E-2</v>
      </c>
      <c r="P14" s="81">
        <f t="shared" si="8"/>
        <v>2.3262765121417188</v>
      </c>
      <c r="Q14" s="12">
        <f t="shared" si="9"/>
        <v>-0.2500000000509317</v>
      </c>
      <c r="R14" s="12">
        <f t="shared" si="10"/>
        <v>-0.14843749522697181</v>
      </c>
      <c r="S14" s="12">
        <f t="shared" si="11"/>
        <v>4.6874999999335643E-3</v>
      </c>
      <c r="T14" s="12">
        <f t="shared" si="12"/>
        <v>0.29078456401771485</v>
      </c>
    </row>
    <row r="15" spans="1:48" ht="15.9" customHeight="1">
      <c r="B15" s="18">
        <v>45693</v>
      </c>
      <c r="C15" s="11">
        <v>401445.0698</v>
      </c>
      <c r="D15" s="9">
        <f t="shared" si="13"/>
        <v>7.5000000069849193</v>
      </c>
      <c r="E15" s="11">
        <v>6665979.6119999997</v>
      </c>
      <c r="F15" s="9">
        <f t="shared" si="14"/>
        <v>3.4999996423721313</v>
      </c>
      <c r="G15" s="12">
        <v>74.368099999999998</v>
      </c>
      <c r="H15" s="9">
        <f t="shared" si="15"/>
        <v>4.9999999999954525</v>
      </c>
      <c r="I15" s="47">
        <f t="shared" si="1"/>
        <v>25.01689121415869</v>
      </c>
      <c r="J15" s="40">
        <f t="shared" si="2"/>
        <v>64.983108785841296</v>
      </c>
      <c r="K15" s="47">
        <f t="shared" si="3"/>
        <v>8.2764725337174188</v>
      </c>
      <c r="L15" s="40">
        <f t="shared" si="4"/>
        <v>9.6695396788747576</v>
      </c>
      <c r="M15" s="12">
        <f t="shared" si="5"/>
        <v>0.83333333410943544</v>
      </c>
      <c r="N15" s="12">
        <f t="shared" si="6"/>
        <v>0.38888884915245903</v>
      </c>
      <c r="O15" s="12">
        <f t="shared" si="7"/>
        <v>0.55555555555505032</v>
      </c>
      <c r="P15" s="81">
        <f t="shared" si="8"/>
        <v>1.0743932976527508</v>
      </c>
      <c r="Q15" s="12">
        <f t="shared" si="9"/>
        <v>9.2592592678826163E-2</v>
      </c>
      <c r="R15" s="12">
        <f t="shared" si="10"/>
        <v>4.3209872128051004E-2</v>
      </c>
      <c r="S15" s="12">
        <f t="shared" si="11"/>
        <v>6.1728395061672256E-2</v>
      </c>
      <c r="T15" s="12">
        <f t="shared" si="12"/>
        <v>0.11937703307252787</v>
      </c>
    </row>
    <row r="16" spans="1:48" ht="15.9" customHeight="1">
      <c r="B16" s="18">
        <v>45694</v>
      </c>
      <c r="C16" s="11">
        <v>401445.0722</v>
      </c>
      <c r="D16" s="9">
        <f t="shared" si="13"/>
        <v>9.9000000045634806</v>
      </c>
      <c r="E16" s="11">
        <v>6665979.6169999996</v>
      </c>
      <c r="F16" s="9">
        <f t="shared" si="14"/>
        <v>8.4999995306134224</v>
      </c>
      <c r="G16" s="12">
        <v>74.379400000000004</v>
      </c>
      <c r="H16" s="9">
        <f t="shared" si="15"/>
        <v>16.300000000001091</v>
      </c>
      <c r="I16" s="47">
        <f t="shared" si="1"/>
        <v>40.648920471591879</v>
      </c>
      <c r="J16" s="40">
        <f t="shared" si="2"/>
        <v>49.35107952840815</v>
      </c>
      <c r="K16" s="47">
        <f t="shared" si="3"/>
        <v>13.048371243599153</v>
      </c>
      <c r="L16" s="40">
        <f t="shared" si="4"/>
        <v>20.879415511714424</v>
      </c>
      <c r="M16" s="12">
        <f t="shared" si="5"/>
        <v>0.99000000045634806</v>
      </c>
      <c r="N16" s="12">
        <f t="shared" si="6"/>
        <v>0.84999995306134224</v>
      </c>
      <c r="O16" s="12">
        <f t="shared" si="7"/>
        <v>1.6300000000001091</v>
      </c>
      <c r="P16" s="81">
        <f t="shared" si="8"/>
        <v>2.0879415511714425</v>
      </c>
      <c r="Q16" s="12">
        <f t="shared" si="9"/>
        <v>9.9000000045634806E-2</v>
      </c>
      <c r="R16" s="12">
        <f t="shared" si="10"/>
        <v>8.4999995306134224E-2</v>
      </c>
      <c r="S16" s="12">
        <f t="shared" si="11"/>
        <v>0.16300000000001091</v>
      </c>
      <c r="T16" s="12">
        <f t="shared" si="12"/>
        <v>0.20879415511714425</v>
      </c>
    </row>
    <row r="17" spans="2:20" ht="15.9" customHeight="1">
      <c r="B17" s="18">
        <v>45695</v>
      </c>
      <c r="C17" s="11">
        <v>401445.06390000001</v>
      </c>
      <c r="D17" s="9">
        <f t="shared" si="13"/>
        <v>1.6000000177882612</v>
      </c>
      <c r="E17" s="11">
        <v>6665979.6100000003</v>
      </c>
      <c r="F17" s="9">
        <f t="shared" si="14"/>
        <v>1.5000002458691597</v>
      </c>
      <c r="G17" s="12">
        <v>74.359499999999997</v>
      </c>
      <c r="H17" s="9">
        <f t="shared" si="15"/>
        <v>-3.6000000000058208</v>
      </c>
      <c r="I17" s="47">
        <f t="shared" si="1"/>
        <v>43.152394102162184</v>
      </c>
      <c r="J17" s="40">
        <f t="shared" si="2"/>
        <v>46.847605897837809</v>
      </c>
      <c r="K17" s="47">
        <f t="shared" si="3"/>
        <v>2.1931714010833661</v>
      </c>
      <c r="L17" s="40">
        <f t="shared" si="4"/>
        <v>4.2154478759168503</v>
      </c>
      <c r="M17" s="12">
        <f t="shared" si="5"/>
        <v>0.14545454707166011</v>
      </c>
      <c r="N17" s="12">
        <f t="shared" si="6"/>
        <v>0.13636365871537814</v>
      </c>
      <c r="O17" s="12">
        <f t="shared" si="7"/>
        <v>-0.32727272727325646</v>
      </c>
      <c r="P17" s="81">
        <f t="shared" si="8"/>
        <v>0.38322253417425911</v>
      </c>
      <c r="Q17" s="12">
        <f t="shared" si="9"/>
        <v>1.3223140642878191E-2</v>
      </c>
      <c r="R17" s="12">
        <f t="shared" si="10"/>
        <v>1.2396696246852558E-2</v>
      </c>
      <c r="S17" s="12">
        <f t="shared" si="11"/>
        <v>-2.9752066115750587E-2</v>
      </c>
      <c r="T17" s="12">
        <f t="shared" si="12"/>
        <v>3.4838412197659922E-2</v>
      </c>
    </row>
    <row r="18" spans="2:20" ht="15.9" customHeight="1">
      <c r="B18" s="18">
        <v>45696</v>
      </c>
      <c r="C18" s="11">
        <v>401445.05190000002</v>
      </c>
      <c r="D18" s="9">
        <f t="shared" si="13"/>
        <v>-10.399999970104545</v>
      </c>
      <c r="E18" s="12">
        <v>6665979.602</v>
      </c>
      <c r="F18" s="9">
        <f t="shared" si="14"/>
        <v>-6.5000001341104507</v>
      </c>
      <c r="G18" s="12">
        <v>74.360100000000003</v>
      </c>
      <c r="H18" s="9">
        <f t="shared" si="15"/>
        <v>-3.0000000000001137</v>
      </c>
      <c r="I18" s="47">
        <f t="shared" si="1"/>
        <v>-147.99461618659134</v>
      </c>
      <c r="J18" s="40">
        <f t="shared" si="2"/>
        <v>237.99461618659137</v>
      </c>
      <c r="K18" s="47">
        <f t="shared" si="3"/>
        <v>12.264175517400687</v>
      </c>
      <c r="L18" s="40">
        <f t="shared" si="4"/>
        <v>12.625767347833206</v>
      </c>
      <c r="M18" s="12">
        <f t="shared" si="5"/>
        <v>-0.86666666417537874</v>
      </c>
      <c r="N18" s="12">
        <f t="shared" si="6"/>
        <v>-0.54166667784253753</v>
      </c>
      <c r="O18" s="12">
        <f t="shared" si="7"/>
        <v>-0.25000000000000949</v>
      </c>
      <c r="P18" s="81">
        <f t="shared" si="8"/>
        <v>1.0521472789861004</v>
      </c>
      <c r="Q18" s="12">
        <f t="shared" si="9"/>
        <v>-7.2222222014614895E-2</v>
      </c>
      <c r="R18" s="12">
        <f t="shared" si="10"/>
        <v>-4.5138889820211463E-2</v>
      </c>
      <c r="S18" s="12">
        <f t="shared" si="11"/>
        <v>-2.0833333333334123E-2</v>
      </c>
      <c r="T18" s="12">
        <f t="shared" si="12"/>
        <v>8.7678939915508361E-2</v>
      </c>
    </row>
    <row r="19" spans="2:20" ht="15.9" customHeight="1">
      <c r="B19" s="18">
        <v>45698</v>
      </c>
      <c r="C19" s="11">
        <v>401445.01280000003</v>
      </c>
      <c r="D19" s="9">
        <f t="shared" si="13"/>
        <v>-49.499999964609742</v>
      </c>
      <c r="E19" s="11">
        <v>6665979.5839999998</v>
      </c>
      <c r="F19" s="9">
        <f t="shared" si="14"/>
        <v>-24.500000290572643</v>
      </c>
      <c r="G19" s="12">
        <v>74.380899999999997</v>
      </c>
      <c r="H19" s="9">
        <f t="shared" si="15"/>
        <v>17.799999999994043</v>
      </c>
      <c r="I19" s="47">
        <f t="shared" si="1"/>
        <v>-153.66691398778065</v>
      </c>
      <c r="J19" s="40">
        <f t="shared" si="2"/>
        <v>243.66691398778062</v>
      </c>
      <c r="K19" s="47">
        <f t="shared" si="3"/>
        <v>55.231331784906509</v>
      </c>
      <c r="L19" s="40">
        <f t="shared" si="4"/>
        <v>58.028786052563703</v>
      </c>
      <c r="M19" s="12">
        <f t="shared" si="5"/>
        <v>-3.5357142831864103</v>
      </c>
      <c r="N19" s="12">
        <f t="shared" si="6"/>
        <v>-1.7500000207551889</v>
      </c>
      <c r="O19" s="12">
        <f t="shared" si="7"/>
        <v>1.2714285714281459</v>
      </c>
      <c r="P19" s="81">
        <f t="shared" si="8"/>
        <v>4.1449132894688363</v>
      </c>
      <c r="Q19" s="12">
        <f t="shared" si="9"/>
        <v>-0.25255102022760073</v>
      </c>
      <c r="R19" s="12">
        <f t="shared" si="10"/>
        <v>-0.1250000014825135</v>
      </c>
      <c r="S19" s="12">
        <f t="shared" si="11"/>
        <v>9.0816326530581845E-2</v>
      </c>
      <c r="T19" s="12">
        <f t="shared" si="12"/>
        <v>0.29606523496205972</v>
      </c>
    </row>
    <row r="20" spans="2:20" ht="15.9" customHeight="1">
      <c r="B20" s="18">
        <v>45699</v>
      </c>
      <c r="C20" s="11">
        <v>401445.05989999999</v>
      </c>
      <c r="D20" s="9">
        <f t="shared" si="13"/>
        <v>-2.3999999975785613</v>
      </c>
      <c r="E20" s="11">
        <v>6665979.6050000004</v>
      </c>
      <c r="F20" s="9">
        <f t="shared" si="14"/>
        <v>-3.4999996423721313</v>
      </c>
      <c r="G20" s="12">
        <v>74.376199999999997</v>
      </c>
      <c r="H20" s="9">
        <f t="shared" si="15"/>
        <v>13.099999999994338</v>
      </c>
      <c r="I20" s="47">
        <f t="shared" si="1"/>
        <v>-124.4389920124006</v>
      </c>
      <c r="J20" s="40">
        <f t="shared" si="2"/>
        <v>214.4389920124006</v>
      </c>
      <c r="K20" s="47">
        <f t="shared" si="3"/>
        <v>4.2438187384691801</v>
      </c>
      <c r="L20" s="40">
        <f t="shared" si="4"/>
        <v>13.770257713087064</v>
      </c>
      <c r="M20" s="12">
        <f t="shared" si="5"/>
        <v>-0.15999999983857074</v>
      </c>
      <c r="N20" s="12">
        <f t="shared" si="6"/>
        <v>-0.23333330949147543</v>
      </c>
      <c r="O20" s="12">
        <f t="shared" si="7"/>
        <v>0.87333333333295593</v>
      </c>
      <c r="P20" s="81">
        <f t="shared" si="8"/>
        <v>0.91801718087247097</v>
      </c>
      <c r="Q20" s="12">
        <f t="shared" si="9"/>
        <v>-1.0666666655904716E-2</v>
      </c>
      <c r="R20" s="12">
        <f t="shared" si="10"/>
        <v>-1.5555553966098363E-2</v>
      </c>
      <c r="S20" s="12">
        <f t="shared" si="11"/>
        <v>5.8222222222197063E-2</v>
      </c>
      <c r="T20" s="12">
        <f t="shared" si="12"/>
        <v>6.1201145391498062E-2</v>
      </c>
    </row>
    <row r="21" spans="2:20" ht="15.9" customHeight="1">
      <c r="B21" s="18">
        <v>45700</v>
      </c>
      <c r="C21" s="11">
        <v>401445.08010000002</v>
      </c>
      <c r="D21" s="9">
        <f t="shared" si="13"/>
        <v>17.80000003054738</v>
      </c>
      <c r="E21" s="12">
        <v>6665979.6210000003</v>
      </c>
      <c r="F21" s="9">
        <f t="shared" si="14"/>
        <v>12.500000186264515</v>
      </c>
      <c r="G21" s="12">
        <v>74.375100000000003</v>
      </c>
      <c r="H21" s="9">
        <f t="shared" si="15"/>
        <v>12.000000000000455</v>
      </c>
      <c r="I21" s="47">
        <f t="shared" si="1"/>
        <v>35.078341813609697</v>
      </c>
      <c r="J21" s="40">
        <f t="shared" si="2"/>
        <v>54.921658186390289</v>
      </c>
      <c r="K21" s="47">
        <f t="shared" si="3"/>
        <v>21.750632306765237</v>
      </c>
      <c r="L21" s="40">
        <f t="shared" si="4"/>
        <v>24.841296378090064</v>
      </c>
      <c r="M21" s="12">
        <f t="shared" si="5"/>
        <v>1.1125000019092113</v>
      </c>
      <c r="N21" s="12">
        <f t="shared" si="6"/>
        <v>0.78125001164153218</v>
      </c>
      <c r="O21" s="12">
        <f t="shared" si="7"/>
        <v>0.75000000000002842</v>
      </c>
      <c r="P21" s="81">
        <f t="shared" si="8"/>
        <v>1.552581023630629</v>
      </c>
      <c r="Q21" s="12">
        <f t="shared" si="9"/>
        <v>6.9531250119325705E-2</v>
      </c>
      <c r="R21" s="12">
        <f t="shared" si="10"/>
        <v>4.8828125727595761E-2</v>
      </c>
      <c r="S21" s="12">
        <f t="shared" si="11"/>
        <v>4.6875000000001776E-2</v>
      </c>
      <c r="T21" s="12">
        <f t="shared" si="12"/>
        <v>9.7036313976914312E-2</v>
      </c>
    </row>
    <row r="22" spans="2:20" ht="15.9" customHeight="1">
      <c r="B22" s="18">
        <v>45701</v>
      </c>
      <c r="C22" s="12">
        <v>401445.09159999999</v>
      </c>
      <c r="D22" s="9">
        <f t="shared" si="13"/>
        <v>29.299999994691461</v>
      </c>
      <c r="E22" s="11">
        <v>6665979.625</v>
      </c>
      <c r="F22" s="9">
        <f t="shared" si="14"/>
        <v>16.499999910593033</v>
      </c>
      <c r="G22" s="12">
        <v>74.361699999999999</v>
      </c>
      <c r="H22" s="9">
        <f t="shared" si="15"/>
        <v>-1.4000000000038426</v>
      </c>
      <c r="I22" s="47">
        <f t="shared" si="1"/>
        <v>29.38559843717103</v>
      </c>
      <c r="J22" s="40">
        <f t="shared" si="2"/>
        <v>60.614401562828959</v>
      </c>
      <c r="K22" s="47">
        <f t="shared" si="3"/>
        <v>33.626477614202919</v>
      </c>
      <c r="L22" s="40">
        <f t="shared" si="4"/>
        <v>33.655608696597668</v>
      </c>
      <c r="M22" s="12">
        <f t="shared" si="5"/>
        <v>1.7235294114524389</v>
      </c>
      <c r="N22" s="12">
        <f t="shared" si="6"/>
        <v>0.97058823003488426</v>
      </c>
      <c r="O22" s="12">
        <f t="shared" si="7"/>
        <v>-8.2352941176696629E-2</v>
      </c>
      <c r="P22" s="81">
        <f t="shared" si="8"/>
        <v>1.9797416880351568</v>
      </c>
      <c r="Q22" s="12">
        <f t="shared" si="9"/>
        <v>0.10138408302661406</v>
      </c>
      <c r="R22" s="12">
        <f t="shared" si="10"/>
        <v>5.7093425296169661E-2</v>
      </c>
      <c r="S22" s="12">
        <f t="shared" si="11"/>
        <v>-4.8442906574527426E-3</v>
      </c>
      <c r="T22" s="12">
        <f t="shared" si="12"/>
        <v>0.11645539341383275</v>
      </c>
    </row>
    <row r="23" spans="2:20" ht="15.9" customHeight="1">
      <c r="B23" s="18">
        <v>45702</v>
      </c>
      <c r="C23" s="11">
        <v>401445.04749999999</v>
      </c>
      <c r="D23" s="9">
        <f t="shared" si="13"/>
        <v>-14.800000004470348</v>
      </c>
      <c r="E23" s="11">
        <v>6665979.6018000003</v>
      </c>
      <c r="F23" s="9">
        <f t="shared" si="14"/>
        <v>-6.6999997943639755</v>
      </c>
      <c r="G23" s="12">
        <v>74.371300000000005</v>
      </c>
      <c r="H23" s="9">
        <f t="shared" si="15"/>
        <v>8.2000000000022055</v>
      </c>
      <c r="I23" s="47">
        <f t="shared" si="1"/>
        <v>-155.64360941439119</v>
      </c>
      <c r="J23" s="40">
        <f t="shared" si="2"/>
        <v>245.64360941439116</v>
      </c>
      <c r="K23" s="47">
        <f t="shared" si="3"/>
        <v>16.24592248463594</v>
      </c>
      <c r="L23" s="40">
        <f t="shared" si="4"/>
        <v>18.198076749394037</v>
      </c>
      <c r="M23" s="12">
        <f t="shared" si="5"/>
        <v>-0.82222222247057486</v>
      </c>
      <c r="N23" s="12">
        <f t="shared" si="6"/>
        <v>-0.37222221079799866</v>
      </c>
      <c r="O23" s="12">
        <f t="shared" si="7"/>
        <v>0.45555555555567806</v>
      </c>
      <c r="P23" s="81">
        <f t="shared" si="8"/>
        <v>1.0110042638552243</v>
      </c>
      <c r="Q23" s="12">
        <f t="shared" si="9"/>
        <v>-4.5679012359476384E-2</v>
      </c>
      <c r="R23" s="12">
        <f t="shared" si="10"/>
        <v>-2.0679011710999926E-2</v>
      </c>
      <c r="S23" s="12">
        <f t="shared" si="11"/>
        <v>2.5308641975315446E-2</v>
      </c>
      <c r="T23" s="12">
        <f t="shared" si="12"/>
        <v>5.6166903547512463E-2</v>
      </c>
    </row>
    <row r="24" spans="2:20" ht="15.9" customHeight="1">
      <c r="B24" s="18">
        <v>45705</v>
      </c>
      <c r="C24" s="11">
        <v>401445.0662</v>
      </c>
      <c r="D24" s="9">
        <f t="shared" si="13"/>
        <v>3.9000000106170774</v>
      </c>
      <c r="E24" s="11">
        <v>6665979.6107999999</v>
      </c>
      <c r="F24" s="9">
        <f t="shared" si="14"/>
        <v>2.2999998182058334</v>
      </c>
      <c r="G24" s="12">
        <v>74.374099999999999</v>
      </c>
      <c r="H24" s="9">
        <f t="shared" si="15"/>
        <v>10.99999999999568</v>
      </c>
      <c r="I24" s="47">
        <f t="shared" si="1"/>
        <v>30.529703850096436</v>
      </c>
      <c r="J24" s="40">
        <f t="shared" si="2"/>
        <v>59.470296149903561</v>
      </c>
      <c r="K24" s="47">
        <f t="shared" si="3"/>
        <v>4.5276924858651864</v>
      </c>
      <c r="L24" s="40">
        <f t="shared" si="4"/>
        <v>11.895377221696881</v>
      </c>
      <c r="M24" s="12">
        <f t="shared" si="5"/>
        <v>0.18571428621986083</v>
      </c>
      <c r="N24" s="12">
        <f t="shared" si="6"/>
        <v>0.10952380086694445</v>
      </c>
      <c r="O24" s="12">
        <f t="shared" si="7"/>
        <v>0.52380952380931811</v>
      </c>
      <c r="P24" s="81">
        <f t="shared" si="8"/>
        <v>0.56644653436651815</v>
      </c>
      <c r="Q24" s="12">
        <f t="shared" si="9"/>
        <v>8.8435374390409913E-3</v>
      </c>
      <c r="R24" s="12">
        <f t="shared" si="10"/>
        <v>5.2154190889021164E-3</v>
      </c>
      <c r="S24" s="12">
        <f t="shared" si="11"/>
        <v>2.4943310657586575E-2</v>
      </c>
      <c r="T24" s="12">
        <f t="shared" si="12"/>
        <v>2.6973644493643721E-2</v>
      </c>
    </row>
    <row r="25" spans="2:20" ht="15.9" customHeight="1">
      <c r="B25" s="18">
        <v>45706</v>
      </c>
      <c r="C25" s="11">
        <v>401445.06569999998</v>
      </c>
      <c r="D25" s="9">
        <f t="shared" si="13"/>
        <v>3.3999999868683517</v>
      </c>
      <c r="E25" s="11">
        <v>6665979.6119999997</v>
      </c>
      <c r="F25" s="9">
        <f t="shared" si="14"/>
        <v>3.4999996423721313</v>
      </c>
      <c r="G25" s="12">
        <v>74.381699999999995</v>
      </c>
      <c r="H25" s="9">
        <f t="shared" si="15"/>
        <v>18.599999999992178</v>
      </c>
      <c r="I25" s="47">
        <f t="shared" si="1"/>
        <v>45.830312670862163</v>
      </c>
      <c r="J25" s="40">
        <f t="shared" si="2"/>
        <v>44.169687329137844</v>
      </c>
      <c r="K25" s="47">
        <f t="shared" si="3"/>
        <v>4.8795488938333058</v>
      </c>
      <c r="L25" s="40">
        <f t="shared" si="4"/>
        <v>19.229404499542333</v>
      </c>
      <c r="M25" s="12">
        <f t="shared" si="5"/>
        <v>0.15454545394856145</v>
      </c>
      <c r="N25" s="12">
        <f t="shared" si="6"/>
        <v>0.15909089283509689</v>
      </c>
      <c r="O25" s="12">
        <f t="shared" si="7"/>
        <v>0.84545454545418997</v>
      </c>
      <c r="P25" s="81">
        <f t="shared" si="8"/>
        <v>0.87406384088828792</v>
      </c>
      <c r="Q25" s="12">
        <f t="shared" si="9"/>
        <v>7.0247933612982479E-3</v>
      </c>
      <c r="R25" s="12">
        <f t="shared" si="10"/>
        <v>7.2314042197771317E-3</v>
      </c>
      <c r="S25" s="12">
        <f t="shared" si="11"/>
        <v>3.8429752066099547E-2</v>
      </c>
      <c r="T25" s="12">
        <f t="shared" si="12"/>
        <v>3.9730174585831272E-2</v>
      </c>
    </row>
    <row r="26" spans="2:20" ht="15.9" customHeight="1">
      <c r="B26" s="18">
        <v>45707</v>
      </c>
      <c r="C26" s="11">
        <v>401445.0466</v>
      </c>
      <c r="D26" s="9">
        <f t="shared" si="13"/>
        <v>-15.699999989010394</v>
      </c>
      <c r="E26" s="11">
        <v>6665979.602</v>
      </c>
      <c r="F26" s="9">
        <f t="shared" si="14"/>
        <v>-6.5000001341104507</v>
      </c>
      <c r="G26" s="12">
        <v>74.386499999999998</v>
      </c>
      <c r="H26" s="9">
        <f t="shared" si="15"/>
        <v>23.399999999995202</v>
      </c>
      <c r="I26" s="47">
        <f t="shared" si="1"/>
        <v>-157.50982154090346</v>
      </c>
      <c r="J26" s="40">
        <f t="shared" si="2"/>
        <v>247.50982154090346</v>
      </c>
      <c r="K26" s="47">
        <f t="shared" si="3"/>
        <v>16.992351261622456</v>
      </c>
      <c r="L26" s="40">
        <f t="shared" si="4"/>
        <v>28.918852006919945</v>
      </c>
      <c r="M26" s="12">
        <f t="shared" si="5"/>
        <v>-0.68260869517436495</v>
      </c>
      <c r="N26" s="12">
        <f t="shared" si="6"/>
        <v>-0.28260870148306305</v>
      </c>
      <c r="O26" s="12">
        <f t="shared" si="7"/>
        <v>1.0173913043476175</v>
      </c>
      <c r="P26" s="81">
        <f t="shared" si="8"/>
        <v>1.257341391605215</v>
      </c>
      <c r="Q26" s="12">
        <f t="shared" si="9"/>
        <v>-2.9678638920624563E-2</v>
      </c>
      <c r="R26" s="12">
        <f t="shared" si="10"/>
        <v>-1.2287334847089697E-2</v>
      </c>
      <c r="S26" s="12">
        <f t="shared" si="11"/>
        <v>4.4234404536852935E-2</v>
      </c>
      <c r="T26" s="12">
        <f t="shared" si="12"/>
        <v>5.4667017026313693E-2</v>
      </c>
    </row>
    <row r="27" spans="2:20" ht="15.9" customHeight="1">
      <c r="B27" s="18">
        <v>45708</v>
      </c>
      <c r="C27" s="11">
        <v>401445.0624</v>
      </c>
      <c r="D27" s="9">
        <f t="shared" si="13"/>
        <v>0.10000000474974513</v>
      </c>
      <c r="E27" s="11">
        <v>6665979.6069999998</v>
      </c>
      <c r="F27" s="9">
        <f t="shared" si="14"/>
        <v>-1.5000002458691597</v>
      </c>
      <c r="G27" s="12">
        <v>74.365200000000002</v>
      </c>
      <c r="H27" s="9">
        <f t="shared" si="15"/>
        <v>2.0999999999986585</v>
      </c>
      <c r="I27" s="47">
        <f t="shared" si="1"/>
        <v>-86.185925608415744</v>
      </c>
      <c r="J27" s="40">
        <f t="shared" si="2"/>
        <v>176.1859256084158</v>
      </c>
      <c r="K27" s="47">
        <f t="shared" si="3"/>
        <v>1.5033298834778377</v>
      </c>
      <c r="L27" s="40">
        <f t="shared" si="4"/>
        <v>2.5826344570131976</v>
      </c>
      <c r="M27" s="12">
        <f t="shared" si="5"/>
        <v>4.1666668645727141E-3</v>
      </c>
      <c r="N27" s="12">
        <f t="shared" si="6"/>
        <v>-6.2500010244548321E-2</v>
      </c>
      <c r="O27" s="12">
        <f t="shared" si="7"/>
        <v>8.7499999999944109E-2</v>
      </c>
      <c r="P27" s="81">
        <f t="shared" si="8"/>
        <v>0.10760976904221657</v>
      </c>
      <c r="Q27" s="12">
        <f t="shared" si="9"/>
        <v>1.7361111935719641E-4</v>
      </c>
      <c r="R27" s="12">
        <f t="shared" si="10"/>
        <v>-2.6041670935228467E-3</v>
      </c>
      <c r="S27" s="12">
        <f t="shared" si="11"/>
        <v>3.6458333333310045E-3</v>
      </c>
      <c r="T27" s="12">
        <f t="shared" si="12"/>
        <v>4.4837403767590241E-3</v>
      </c>
    </row>
    <row r="28" spans="2:20" ht="15.9" customHeight="1">
      <c r="B28" s="18">
        <v>45709</v>
      </c>
      <c r="C28" s="11">
        <v>401445.04979999998</v>
      </c>
      <c r="D28" s="9">
        <f t="shared" si="13"/>
        <v>-12.500000011641532</v>
      </c>
      <c r="E28" s="11">
        <v>6665979.602</v>
      </c>
      <c r="F28" s="9">
        <f t="shared" si="14"/>
        <v>-6.5000001341104507</v>
      </c>
      <c r="G28" s="12">
        <v>74.38</v>
      </c>
      <c r="H28" s="9">
        <f t="shared" si="15"/>
        <v>16.899999999992588</v>
      </c>
      <c r="I28" s="47">
        <f t="shared" si="1"/>
        <v>-152.52556791168777</v>
      </c>
      <c r="J28" s="40">
        <f t="shared" si="2"/>
        <v>242.52556791168774</v>
      </c>
      <c r="K28" s="47">
        <f t="shared" si="3"/>
        <v>14.089002875806159</v>
      </c>
      <c r="L28" s="40">
        <f t="shared" si="4"/>
        <v>22.002499904197787</v>
      </c>
      <c r="M28" s="12">
        <f t="shared" si="5"/>
        <v>-0.50000000046566129</v>
      </c>
      <c r="N28" s="12">
        <f t="shared" si="6"/>
        <v>-0.26000000536441803</v>
      </c>
      <c r="O28" s="12">
        <f t="shared" si="7"/>
        <v>0.6759999999997035</v>
      </c>
      <c r="P28" s="81">
        <f t="shared" si="8"/>
        <v>0.88009999616791146</v>
      </c>
      <c r="Q28" s="12">
        <f t="shared" si="9"/>
        <v>-2.0000000018626451E-2</v>
      </c>
      <c r="R28" s="12">
        <f t="shared" si="10"/>
        <v>-1.040000021457672E-2</v>
      </c>
      <c r="S28" s="12">
        <f t="shared" si="11"/>
        <v>2.7039999999988139E-2</v>
      </c>
      <c r="T28" s="12">
        <f t="shared" si="12"/>
        <v>3.5203999846716461E-2</v>
      </c>
    </row>
    <row r="29" spans="2:20" ht="15.9" customHeight="1">
      <c r="B29" s="18">
        <v>45712</v>
      </c>
      <c r="C29" s="11">
        <v>401445.05219999998</v>
      </c>
      <c r="D29" s="9">
        <f t="shared" si="13"/>
        <v>-10.100000014062971</v>
      </c>
      <c r="E29" s="11">
        <v>6665979.602</v>
      </c>
      <c r="F29" s="9">
        <f t="shared" si="14"/>
        <v>-6.5000001341104507</v>
      </c>
      <c r="G29" s="12">
        <v>74.371099999999998</v>
      </c>
      <c r="H29" s="9">
        <f t="shared" si="15"/>
        <v>7.9999999999955662</v>
      </c>
      <c r="I29" s="47">
        <f t="shared" si="1"/>
        <v>-147.23611100774812</v>
      </c>
      <c r="J29" s="40">
        <f t="shared" si="2"/>
        <v>237.23611100774815</v>
      </c>
      <c r="K29" s="47">
        <f t="shared" si="3"/>
        <v>12.010828532100017</v>
      </c>
      <c r="L29" s="40">
        <f t="shared" si="4"/>
        <v>14.431216235211672</v>
      </c>
      <c r="M29" s="12">
        <f t="shared" si="5"/>
        <v>-0.36071428621653467</v>
      </c>
      <c r="N29" s="12">
        <f t="shared" si="6"/>
        <v>-0.2321428619325161</v>
      </c>
      <c r="O29" s="12">
        <f t="shared" si="7"/>
        <v>0.28571428571412738</v>
      </c>
      <c r="P29" s="81">
        <f t="shared" si="8"/>
        <v>0.51540057982898824</v>
      </c>
      <c r="Q29" s="12">
        <f t="shared" si="9"/>
        <v>-1.2882653079161952E-2</v>
      </c>
      <c r="R29" s="12">
        <f t="shared" si="10"/>
        <v>-8.2908164975898611E-3</v>
      </c>
      <c r="S29" s="12">
        <f t="shared" si="11"/>
        <v>1.0204081632647407E-2</v>
      </c>
      <c r="T29" s="12">
        <f t="shared" si="12"/>
        <v>1.8407163565321009E-2</v>
      </c>
    </row>
    <row r="30" spans="2:20" ht="15.9" customHeight="1">
      <c r="B30" s="18">
        <v>45714</v>
      </c>
      <c r="C30" s="11">
        <v>401445.08539999998</v>
      </c>
      <c r="D30" s="9">
        <f t="shared" si="13"/>
        <v>23.099999991245568</v>
      </c>
      <c r="E30" s="11">
        <v>6665979.6210000003</v>
      </c>
      <c r="F30" s="9">
        <f t="shared" si="14"/>
        <v>12.500000186264515</v>
      </c>
      <c r="G30" s="12">
        <v>74.375299999999996</v>
      </c>
      <c r="H30" s="9">
        <f t="shared" si="15"/>
        <v>12.199999999992883</v>
      </c>
      <c r="I30" s="47">
        <f t="shared" si="1"/>
        <v>28.4189525187073</v>
      </c>
      <c r="J30" s="40">
        <f t="shared" si="2"/>
        <v>61.581047481292728</v>
      </c>
      <c r="K30" s="47">
        <f t="shared" si="3"/>
        <v>26.265186164429867</v>
      </c>
      <c r="L30" s="40">
        <f t="shared" si="4"/>
        <v>28.96031775122615</v>
      </c>
      <c r="M30" s="12">
        <f t="shared" si="5"/>
        <v>0.76999999970818556</v>
      </c>
      <c r="N30" s="12">
        <f t="shared" si="6"/>
        <v>0.41666667287548381</v>
      </c>
      <c r="O30" s="12">
        <f t="shared" si="7"/>
        <v>0.40666666666642942</v>
      </c>
      <c r="P30" s="81">
        <f t="shared" si="8"/>
        <v>0.96534392504087163</v>
      </c>
      <c r="Q30" s="12">
        <f t="shared" si="9"/>
        <v>2.5666666656939518E-2</v>
      </c>
      <c r="R30" s="12">
        <f t="shared" si="10"/>
        <v>1.388888909584946E-2</v>
      </c>
      <c r="S30" s="12">
        <f t="shared" si="11"/>
        <v>1.3555555555547648E-2</v>
      </c>
      <c r="T30" s="12">
        <f t="shared" si="12"/>
        <v>3.2178130834695721E-2</v>
      </c>
    </row>
    <row r="31" spans="2:20" ht="15.9" customHeight="1">
      <c r="B31" s="18">
        <v>45715</v>
      </c>
      <c r="C31" s="11">
        <v>401445.07900000003</v>
      </c>
      <c r="D31" s="9">
        <f t="shared" si="13"/>
        <v>16.700000036507845</v>
      </c>
      <c r="E31" s="11">
        <v>6665979.6140000001</v>
      </c>
      <c r="F31" s="9">
        <f t="shared" si="14"/>
        <v>5.4999999701976776</v>
      </c>
      <c r="G31" s="12">
        <v>74.370699999999999</v>
      </c>
      <c r="H31" s="9">
        <f t="shared" si="15"/>
        <v>7.5999999999964984</v>
      </c>
      <c r="I31" s="47">
        <f t="shared" si="1"/>
        <v>18.228849656079909</v>
      </c>
      <c r="J31" s="40">
        <f t="shared" si="2"/>
        <v>71.771150343920112</v>
      </c>
      <c r="K31" s="47">
        <f t="shared" si="3"/>
        <v>17.582377566516325</v>
      </c>
      <c r="L31" s="40">
        <f t="shared" si="4"/>
        <v>19.154633927368156</v>
      </c>
      <c r="M31" s="12">
        <f t="shared" si="5"/>
        <v>0.53870967859702723</v>
      </c>
      <c r="N31" s="12">
        <f t="shared" si="6"/>
        <v>0.17741935387734445</v>
      </c>
      <c r="O31" s="12">
        <f t="shared" si="7"/>
        <v>0.2451612903224677</v>
      </c>
      <c r="P31" s="81">
        <f t="shared" si="8"/>
        <v>0.617891417011876</v>
      </c>
      <c r="Q31" s="12">
        <f t="shared" si="9"/>
        <v>1.7377731567646038E-2</v>
      </c>
      <c r="R31" s="12">
        <f t="shared" si="10"/>
        <v>5.723204963785305E-3</v>
      </c>
      <c r="S31" s="12">
        <f t="shared" si="11"/>
        <v>7.9084287200796039E-3</v>
      </c>
      <c r="T31" s="12">
        <f t="shared" si="12"/>
        <v>1.9931981193931483E-2</v>
      </c>
    </row>
    <row r="32" spans="2:20" ht="15.9" customHeight="1">
      <c r="B32" s="18">
        <v>45717</v>
      </c>
      <c r="C32" s="11">
        <v>401445.08029999997</v>
      </c>
      <c r="D32" s="9">
        <f t="shared" si="13"/>
        <v>17.99999998183921</v>
      </c>
      <c r="E32" s="11">
        <v>6665979.6189999999</v>
      </c>
      <c r="F32" s="9">
        <f t="shared" si="14"/>
        <v>10.499999858438969</v>
      </c>
      <c r="G32" s="12">
        <v>74.382499999999993</v>
      </c>
      <c r="H32" s="9">
        <f t="shared" si="15"/>
        <v>19.399999999990314</v>
      </c>
      <c r="I32" s="47">
        <f t="shared" si="1"/>
        <v>30.256436852488026</v>
      </c>
      <c r="J32" s="40">
        <f t="shared" si="2"/>
        <v>59.743563147511964</v>
      </c>
      <c r="K32" s="47">
        <f t="shared" si="3"/>
        <v>20.838665897159299</v>
      </c>
      <c r="L32" s="40">
        <f t="shared" si="4"/>
        <v>28.471213468573026</v>
      </c>
      <c r="M32" s="12">
        <f t="shared" si="5"/>
        <v>0.54545454490421852</v>
      </c>
      <c r="N32" s="12">
        <f t="shared" si="6"/>
        <v>0.31818181389208994</v>
      </c>
      <c r="O32" s="12">
        <f t="shared" si="7"/>
        <v>0.58787878787849435</v>
      </c>
      <c r="P32" s="81">
        <f t="shared" si="8"/>
        <v>0.86276404450221289</v>
      </c>
      <c r="Q32" s="12">
        <f t="shared" si="9"/>
        <v>1.6528925603158138E-2</v>
      </c>
      <c r="R32" s="12">
        <f t="shared" si="10"/>
        <v>9.6418731482451493E-3</v>
      </c>
      <c r="S32" s="12">
        <f t="shared" si="11"/>
        <v>1.7814508723590739E-2</v>
      </c>
      <c r="T32" s="12">
        <f t="shared" si="12"/>
        <v>2.6144364984915541E-2</v>
      </c>
    </row>
    <row r="33" spans="2:20" ht="15.9" customHeight="1">
      <c r="B33" s="18">
        <v>45719</v>
      </c>
      <c r="C33" s="11">
        <v>401445.08189999999</v>
      </c>
      <c r="D33" s="9">
        <f t="shared" si="13"/>
        <v>19.599999999627471</v>
      </c>
      <c r="E33" s="11">
        <v>6665979.6179999998</v>
      </c>
      <c r="F33" s="9">
        <f t="shared" si="14"/>
        <v>9.4999996945261955</v>
      </c>
      <c r="G33" s="12">
        <v>74.368799999999993</v>
      </c>
      <c r="H33" s="9">
        <f t="shared" si="15"/>
        <v>5.6999999999902684</v>
      </c>
      <c r="I33" s="47">
        <f t="shared" si="1"/>
        <v>25.859183339922161</v>
      </c>
      <c r="J33" s="40">
        <f t="shared" si="2"/>
        <v>64.14081666007786</v>
      </c>
      <c r="K33" s="47">
        <f t="shared" si="3"/>
        <v>21.78095485008393</v>
      </c>
      <c r="L33" s="40">
        <f t="shared" si="4"/>
        <v>22.514439681708353</v>
      </c>
      <c r="M33" s="12">
        <f t="shared" si="5"/>
        <v>0.55999999998935635</v>
      </c>
      <c r="N33" s="12">
        <f t="shared" si="6"/>
        <v>0.27142856270074844</v>
      </c>
      <c r="O33" s="12">
        <f t="shared" si="7"/>
        <v>0.16285714285686481</v>
      </c>
      <c r="P33" s="81">
        <f t="shared" si="8"/>
        <v>0.64326970519166726</v>
      </c>
      <c r="Q33" s="12">
        <f t="shared" si="9"/>
        <v>1.5999999999695896E-2</v>
      </c>
      <c r="R33" s="12">
        <f t="shared" si="10"/>
        <v>7.7551017914499554E-3</v>
      </c>
      <c r="S33" s="12">
        <f t="shared" si="11"/>
        <v>4.6530612244818515E-3</v>
      </c>
      <c r="T33" s="12">
        <f t="shared" si="12"/>
        <v>1.8379134434047636E-2</v>
      </c>
    </row>
    <row r="34" spans="2:20" ht="15.9" customHeight="1">
      <c r="B34" s="18">
        <v>45720</v>
      </c>
      <c r="C34" s="11">
        <v>401445.05359999998</v>
      </c>
      <c r="D34" s="9">
        <f t="shared" ref="D34:D52" si="16">IF(C34="","",(C34-$C$9)*1000)</f>
        <v>-8.7000000057742</v>
      </c>
      <c r="E34" s="11">
        <v>6665979.6050000004</v>
      </c>
      <c r="F34" s="9">
        <f t="shared" ref="F34:F52" si="17">IF(E34="","",(E34-$E$9)*1000)</f>
        <v>-3.4999996423721313</v>
      </c>
      <c r="G34" s="12">
        <v>74.378699999999995</v>
      </c>
      <c r="H34" s="9">
        <f t="shared" ref="H34:H52" si="18">IF(G34="","",(G34-$G$9)*1000)</f>
        <v>15.599999999992065</v>
      </c>
      <c r="I34" s="47">
        <f t="shared" si="1"/>
        <v>-158.08513571312974</v>
      </c>
      <c r="J34" s="40">
        <f t="shared" si="2"/>
        <v>248.08513571312974</v>
      </c>
      <c r="K34" s="47">
        <f t="shared" si="3"/>
        <v>9.3776328354801848</v>
      </c>
      <c r="L34" s="40">
        <f t="shared" si="4"/>
        <v>18.201648210995302</v>
      </c>
      <c r="M34" s="12">
        <f t="shared" si="5"/>
        <v>-0.24166666682706112</v>
      </c>
      <c r="N34" s="12">
        <f t="shared" si="6"/>
        <v>-9.7222212288114757E-2</v>
      </c>
      <c r="O34" s="12">
        <f t="shared" si="7"/>
        <v>0.43333333333311291</v>
      </c>
      <c r="P34" s="81">
        <f t="shared" si="8"/>
        <v>0.50560133919431394</v>
      </c>
      <c r="Q34" s="12">
        <f t="shared" si="9"/>
        <v>-6.7129629674183644E-3</v>
      </c>
      <c r="R34" s="12">
        <f t="shared" si="10"/>
        <v>-2.7006170080031877E-3</v>
      </c>
      <c r="S34" s="12">
        <f t="shared" si="11"/>
        <v>1.2037037037030913E-2</v>
      </c>
      <c r="T34" s="12">
        <f t="shared" si="12"/>
        <v>1.4044481644286498E-2</v>
      </c>
    </row>
    <row r="35" spans="2:20" ht="15.9" customHeight="1">
      <c r="B35" s="18">
        <v>45721</v>
      </c>
      <c r="C35" s="11">
        <v>401445.07179999998</v>
      </c>
      <c r="D35" s="9">
        <f t="shared" si="16"/>
        <v>9.4999999855645001</v>
      </c>
      <c r="E35" s="11">
        <v>6665979.6119999997</v>
      </c>
      <c r="F35" s="9">
        <f t="shared" si="17"/>
        <v>3.4999996423721313</v>
      </c>
      <c r="G35" s="12">
        <v>74.372900000000001</v>
      </c>
      <c r="H35" s="9">
        <f t="shared" si="18"/>
        <v>9.7999999999984766</v>
      </c>
      <c r="I35" s="47">
        <f t="shared" si="1"/>
        <v>20.224857560284494</v>
      </c>
      <c r="J35" s="40">
        <f t="shared" si="2"/>
        <v>69.775142439715523</v>
      </c>
      <c r="K35" s="47">
        <f t="shared" si="3"/>
        <v>10.124228228478977</v>
      </c>
      <c r="L35" s="40">
        <f t="shared" si="4"/>
        <v>14.090422180413924</v>
      </c>
      <c r="M35" s="12">
        <f t="shared" si="5"/>
        <v>0.25675675636660811</v>
      </c>
      <c r="N35" s="12">
        <f t="shared" si="6"/>
        <v>9.4594584928976516E-2</v>
      </c>
      <c r="O35" s="12">
        <f t="shared" si="7"/>
        <v>0.26486486486482369</v>
      </c>
      <c r="P35" s="81">
        <f t="shared" si="8"/>
        <v>0.38082222109226821</v>
      </c>
      <c r="Q35" s="12">
        <f t="shared" si="9"/>
        <v>6.9393717936921109E-3</v>
      </c>
      <c r="R35" s="12">
        <f t="shared" si="10"/>
        <v>2.5566104034858519E-3</v>
      </c>
      <c r="S35" s="12">
        <f t="shared" si="11"/>
        <v>7.1585098612114515E-3</v>
      </c>
      <c r="T35" s="12">
        <f t="shared" si="12"/>
        <v>1.0292492461953195E-2</v>
      </c>
    </row>
    <row r="36" spans="2:20" ht="15.9" customHeight="1">
      <c r="B36" s="18">
        <v>45722</v>
      </c>
      <c r="C36" s="11">
        <v>401445.07659999997</v>
      </c>
      <c r="D36" s="9">
        <f t="shared" si="16"/>
        <v>14.299999980721623</v>
      </c>
      <c r="E36" s="11">
        <v>6665979.6150000002</v>
      </c>
      <c r="F36" s="9">
        <f t="shared" si="17"/>
        <v>6.5000001341104507</v>
      </c>
      <c r="G36" s="12">
        <v>74.367199999999997</v>
      </c>
      <c r="H36" s="9">
        <f t="shared" si="18"/>
        <v>4.0999999999939973</v>
      </c>
      <c r="I36" s="47">
        <f t="shared" si="1"/>
        <v>24.44395525484456</v>
      </c>
      <c r="J36" s="40">
        <f t="shared" si="2"/>
        <v>65.556044745155418</v>
      </c>
      <c r="K36" s="47">
        <f t="shared" si="3"/>
        <v>15.707959803617857</v>
      </c>
      <c r="L36" s="40">
        <f t="shared" si="4"/>
        <v>16.234223147167377</v>
      </c>
      <c r="M36" s="12">
        <f t="shared" si="5"/>
        <v>0.37631578896635848</v>
      </c>
      <c r="N36" s="12">
        <f t="shared" si="6"/>
        <v>0.17105263510816976</v>
      </c>
      <c r="O36" s="12">
        <f t="shared" si="7"/>
        <v>0.10789473684194729</v>
      </c>
      <c r="P36" s="81">
        <f t="shared" si="8"/>
        <v>0.42721639860966781</v>
      </c>
      <c r="Q36" s="12">
        <f t="shared" si="9"/>
        <v>9.9030470780620654E-3</v>
      </c>
      <c r="R36" s="12">
        <f t="shared" si="10"/>
        <v>4.5013851344255203E-3</v>
      </c>
      <c r="S36" s="12">
        <f t="shared" si="11"/>
        <v>2.8393351800512444E-3</v>
      </c>
      <c r="T36" s="12">
        <f t="shared" si="12"/>
        <v>1.1242536805517574E-2</v>
      </c>
    </row>
    <row r="37" spans="2:20" ht="15.9" customHeight="1">
      <c r="B37" s="18">
        <v>45724</v>
      </c>
      <c r="C37" s="11">
        <v>401445.0134</v>
      </c>
      <c r="D37" s="9">
        <f t="shared" si="16"/>
        <v>-48.899999994318932</v>
      </c>
      <c r="E37" s="11">
        <v>6665979.5829999996</v>
      </c>
      <c r="F37" s="9">
        <f t="shared" si="17"/>
        <v>-25.500000454485416</v>
      </c>
      <c r="G37" s="12">
        <v>74.380399999999995</v>
      </c>
      <c r="H37" s="9">
        <f t="shared" si="18"/>
        <v>17.299999999991655</v>
      </c>
      <c r="I37" s="47">
        <f t="shared" si="1"/>
        <v>-152.4592022142306</v>
      </c>
      <c r="J37" s="40">
        <f t="shared" si="2"/>
        <v>242.4592022142306</v>
      </c>
      <c r="K37" s="47">
        <f t="shared" si="3"/>
        <v>55.149433565750677</v>
      </c>
      <c r="L37" s="40">
        <f t="shared" si="4"/>
        <v>57.799221643745852</v>
      </c>
      <c r="M37" s="12">
        <f t="shared" si="5"/>
        <v>-1.2224999998579733</v>
      </c>
      <c r="N37" s="12">
        <f t="shared" si="6"/>
        <v>-0.63750001136213541</v>
      </c>
      <c r="O37" s="12">
        <f t="shared" si="7"/>
        <v>0.43249999999979138</v>
      </c>
      <c r="P37" s="81">
        <f t="shared" si="8"/>
        <v>1.4449805410936463</v>
      </c>
      <c r="Q37" s="12">
        <f t="shared" si="9"/>
        <v>-3.0562499996449333E-2</v>
      </c>
      <c r="R37" s="12">
        <f t="shared" si="10"/>
        <v>-1.5937500284053385E-2</v>
      </c>
      <c r="S37" s="12">
        <f t="shared" si="11"/>
        <v>1.0812499999994785E-2</v>
      </c>
      <c r="T37" s="12">
        <f t="shared" si="12"/>
        <v>3.6124513527341154E-2</v>
      </c>
    </row>
    <row r="38" spans="2:20" ht="15.9" customHeight="1">
      <c r="B38" s="18">
        <v>45726</v>
      </c>
      <c r="C38" s="11">
        <v>401445.04619999998</v>
      </c>
      <c r="D38" s="9">
        <f t="shared" si="16"/>
        <v>-16.100000008009374</v>
      </c>
      <c r="E38" s="11">
        <v>6665979.602</v>
      </c>
      <c r="F38" s="9">
        <f t="shared" si="17"/>
        <v>-6.5000001341104507</v>
      </c>
      <c r="G38" s="12">
        <v>74.371700000000004</v>
      </c>
      <c r="H38" s="9">
        <f t="shared" si="18"/>
        <v>8.6000000000012733</v>
      </c>
      <c r="I38" s="47">
        <f t="shared" si="1"/>
        <v>-158.01475401830922</v>
      </c>
      <c r="J38" s="40">
        <f t="shared" si="2"/>
        <v>248.01475401830922</v>
      </c>
      <c r="K38" s="47">
        <f t="shared" si="3"/>
        <v>17.362603549045797</v>
      </c>
      <c r="L38" s="40">
        <f t="shared" si="4"/>
        <v>19.375758101332696</v>
      </c>
      <c r="M38" s="12">
        <f t="shared" si="5"/>
        <v>-0.3833333335240327</v>
      </c>
      <c r="N38" s="12">
        <f t="shared" si="6"/>
        <v>-0.15476190795501074</v>
      </c>
      <c r="O38" s="12">
        <f t="shared" si="7"/>
        <v>0.20476190476193507</v>
      </c>
      <c r="P38" s="81">
        <f t="shared" si="8"/>
        <v>0.46132757384125467</v>
      </c>
      <c r="Q38" s="12">
        <f t="shared" si="9"/>
        <v>-9.1269841315245875E-3</v>
      </c>
      <c r="R38" s="12">
        <f t="shared" si="10"/>
        <v>-3.6848073322621605E-3</v>
      </c>
      <c r="S38" s="12">
        <f t="shared" si="11"/>
        <v>4.8752834467127399E-3</v>
      </c>
      <c r="T38" s="12">
        <f t="shared" si="12"/>
        <v>1.0983989853363206E-2</v>
      </c>
    </row>
    <row r="39" spans="2:20" ht="15.9" customHeight="1">
      <c r="B39" s="18">
        <v>45727</v>
      </c>
      <c r="C39" s="11">
        <v>401445.05949999997</v>
      </c>
      <c r="D39" s="9">
        <f t="shared" si="16"/>
        <v>-2.8000000165775418</v>
      </c>
      <c r="E39" s="11">
        <v>6665979.6069999998</v>
      </c>
      <c r="F39" s="9">
        <f t="shared" si="17"/>
        <v>-1.5000002458691597</v>
      </c>
      <c r="G39" s="12">
        <v>74.364900000000006</v>
      </c>
      <c r="H39" s="9">
        <f t="shared" si="18"/>
        <v>1.8000000000029104</v>
      </c>
      <c r="I39" s="47">
        <f t="shared" si="1"/>
        <v>-151.82140612199265</v>
      </c>
      <c r="J39" s="40">
        <f t="shared" si="2"/>
        <v>241.82140612199265</v>
      </c>
      <c r="K39" s="47">
        <f t="shared" si="3"/>
        <v>3.1764761655711782</v>
      </c>
      <c r="L39" s="40">
        <f t="shared" si="4"/>
        <v>3.6510273664343096</v>
      </c>
      <c r="M39" s="12">
        <f t="shared" si="5"/>
        <v>-6.5116279455291665E-2</v>
      </c>
      <c r="N39" s="12">
        <f t="shared" si="6"/>
        <v>-3.4883726648119992E-2</v>
      </c>
      <c r="O39" s="12">
        <f t="shared" si="7"/>
        <v>4.1860465116346751E-2</v>
      </c>
      <c r="P39" s="81">
        <f t="shared" si="8"/>
        <v>8.4907613172890917E-2</v>
      </c>
      <c r="Q39" s="12">
        <f t="shared" si="9"/>
        <v>-1.5143320803556201E-3</v>
      </c>
      <c r="R39" s="12">
        <f t="shared" si="10"/>
        <v>-8.112494569330231E-4</v>
      </c>
      <c r="S39" s="12">
        <f t="shared" si="11"/>
        <v>9.7349918875225001E-4</v>
      </c>
      <c r="T39" s="12">
        <f t="shared" si="12"/>
        <v>1.9745956551835099E-3</v>
      </c>
    </row>
    <row r="40" spans="2:20" ht="15.9" customHeight="1">
      <c r="B40" s="18">
        <v>45729</v>
      </c>
      <c r="C40" s="11">
        <v>401445.07120000001</v>
      </c>
      <c r="D40" s="9">
        <f t="shared" si="16"/>
        <v>8.9000000152736902</v>
      </c>
      <c r="E40" s="11">
        <v>6665979.6160000004</v>
      </c>
      <c r="F40" s="9">
        <f t="shared" si="17"/>
        <v>7.5000002980232239</v>
      </c>
      <c r="G40" s="12">
        <v>74.379300000000001</v>
      </c>
      <c r="H40" s="9">
        <f t="shared" si="18"/>
        <v>16.199999999997772</v>
      </c>
      <c r="I40" s="47">
        <f t="shared" si="1"/>
        <v>40.120727290434303</v>
      </c>
      <c r="J40" s="40">
        <f t="shared" si="2"/>
        <v>49.879272709565726</v>
      </c>
      <c r="K40" s="47">
        <f t="shared" si="3"/>
        <v>11.638728656611088</v>
      </c>
      <c r="L40" s="40">
        <f t="shared" si="4"/>
        <v>19.947431031141527</v>
      </c>
      <c r="M40" s="12">
        <f t="shared" si="5"/>
        <v>0.1977777781171931</v>
      </c>
      <c r="N40" s="12">
        <f t="shared" si="6"/>
        <v>0.16666667328940499</v>
      </c>
      <c r="O40" s="12">
        <f t="shared" si="7"/>
        <v>0.35999999999995047</v>
      </c>
      <c r="P40" s="81">
        <f t="shared" si="8"/>
        <v>0.44327624513647834</v>
      </c>
      <c r="Q40" s="12">
        <f t="shared" si="9"/>
        <v>4.3950617359376247E-3</v>
      </c>
      <c r="R40" s="12">
        <f t="shared" si="10"/>
        <v>3.7037038508756664E-3</v>
      </c>
      <c r="S40" s="12">
        <f t="shared" si="11"/>
        <v>7.9999999999988986E-3</v>
      </c>
      <c r="T40" s="12">
        <f t="shared" si="12"/>
        <v>9.8505832252550746E-3</v>
      </c>
    </row>
    <row r="41" spans="2:20" ht="15.9" customHeight="1">
      <c r="B41" s="18">
        <v>45730</v>
      </c>
      <c r="C41" s="11">
        <v>401445.0589</v>
      </c>
      <c r="D41" s="9">
        <f t="shared" si="16"/>
        <v>-3.3999999868683517</v>
      </c>
      <c r="E41" s="11">
        <v>6665979.6109999996</v>
      </c>
      <c r="F41" s="9">
        <f t="shared" si="17"/>
        <v>2.4999994784593582</v>
      </c>
      <c r="G41" s="12">
        <v>74.395899999999997</v>
      </c>
      <c r="H41" s="9">
        <f t="shared" si="18"/>
        <v>32.799999999994611</v>
      </c>
      <c r="I41" s="47">
        <f t="shared" si="1"/>
        <v>143.67317964687479</v>
      </c>
      <c r="J41" s="40">
        <f t="shared" si="2"/>
        <v>306.32682035312519</v>
      </c>
      <c r="K41" s="47">
        <f t="shared" si="3"/>
        <v>4.2201892496666371</v>
      </c>
      <c r="L41" s="40">
        <f t="shared" si="4"/>
        <v>33.070379455075027</v>
      </c>
      <c r="M41" s="12">
        <f t="shared" si="5"/>
        <v>-7.3913043192790254E-2</v>
      </c>
      <c r="N41" s="12">
        <f t="shared" si="6"/>
        <v>5.4347814749116485E-2</v>
      </c>
      <c r="O41" s="12">
        <f t="shared" si="7"/>
        <v>0.71304347826075243</v>
      </c>
      <c r="P41" s="81">
        <f t="shared" si="8"/>
        <v>0.71892129250163106</v>
      </c>
      <c r="Q41" s="12">
        <f t="shared" si="9"/>
        <v>-1.6068052867997881E-3</v>
      </c>
      <c r="R41" s="12">
        <f t="shared" si="10"/>
        <v>1.1814742336764452E-3</v>
      </c>
      <c r="S41" s="12">
        <f t="shared" si="11"/>
        <v>1.5500945179581574E-2</v>
      </c>
      <c r="T41" s="12">
        <f t="shared" si="12"/>
        <v>1.5628723750035458E-2</v>
      </c>
    </row>
    <row r="42" spans="2:20" ht="15.9" customHeight="1">
      <c r="B42" s="18">
        <v>45731</v>
      </c>
      <c r="C42" s="11">
        <v>401445.01079999999</v>
      </c>
      <c r="D42" s="9">
        <f t="shared" si="16"/>
        <v>-51.500000001396984</v>
      </c>
      <c r="E42" s="11">
        <v>6665979.5839999998</v>
      </c>
      <c r="F42" s="9">
        <f t="shared" si="17"/>
        <v>-24.500000290572643</v>
      </c>
      <c r="G42" s="12">
        <v>74.383799999999994</v>
      </c>
      <c r="H42" s="9">
        <f t="shared" si="18"/>
        <v>20.699999999990837</v>
      </c>
      <c r="I42" s="47">
        <f t="shared" si="1"/>
        <v>-154.55825127398708</v>
      </c>
      <c r="J42" s="40">
        <f t="shared" si="2"/>
        <v>244.55825127398708</v>
      </c>
      <c r="K42" s="47">
        <f t="shared" si="3"/>
        <v>57.030693616525035</v>
      </c>
      <c r="L42" s="40">
        <f t="shared" ref="L42:L73" si="19">SQRT((D42^2) + (F42^2) + (H42^2))</f>
        <v>60.67116295557198</v>
      </c>
      <c r="M42" s="12">
        <f t="shared" ref="M42:M73" si="20">(D42-$D$9)/(B42-$B$9)</f>
        <v>-1.0957446808807869</v>
      </c>
      <c r="N42" s="12">
        <f t="shared" ref="N42:N73" si="21">(F42-$F$9)/(B42-$B$9)</f>
        <v>-0.52127660192707748</v>
      </c>
      <c r="O42" s="12">
        <f t="shared" ref="O42:O73" si="22">(H42-$H$9)/(B42-$B$9)</f>
        <v>0.44042553191469863</v>
      </c>
      <c r="P42" s="81">
        <f t="shared" ref="P42:P73" si="23">(L42-$L$9)/(B42-$B$9)</f>
        <v>1.2908758075653612</v>
      </c>
      <c r="Q42" s="12">
        <f t="shared" ref="Q42:Q73" si="24">(M42-0)/(B42-$B$9)</f>
        <v>-2.3313716614484829E-2</v>
      </c>
      <c r="R42" s="12">
        <f t="shared" ref="R42:R73" si="25">(N42-0)/(B42-$B$9)</f>
        <v>-1.109099153036335E-2</v>
      </c>
      <c r="S42" s="12">
        <f t="shared" ref="S42:S73" si="26">(O42-0)/(B42-$B$9)</f>
        <v>9.3707559981850777E-3</v>
      </c>
      <c r="T42" s="12">
        <f t="shared" ref="T42:T73" si="27">(P42-0)/(B42-$B$9)</f>
        <v>2.7465442714156622E-2</v>
      </c>
    </row>
    <row r="43" spans="2:20" ht="15.9" customHeight="1">
      <c r="B43" s="18">
        <v>45733</v>
      </c>
      <c r="C43" s="11">
        <v>401445.06109999999</v>
      </c>
      <c r="D43" s="9">
        <f t="shared" si="16"/>
        <v>-1.1999999987892807</v>
      </c>
      <c r="E43" s="11">
        <v>6665979.6050000004</v>
      </c>
      <c r="F43" s="9">
        <f t="shared" si="17"/>
        <v>-3.4999996423721313</v>
      </c>
      <c r="G43" s="12">
        <v>74.354799999999997</v>
      </c>
      <c r="H43" s="9">
        <f t="shared" si="18"/>
        <v>-8.3000000000055252</v>
      </c>
      <c r="I43" s="47">
        <f t="shared" si="1"/>
        <v>-108.92464619442168</v>
      </c>
      <c r="J43" s="40">
        <f t="shared" si="2"/>
        <v>198.92464619442168</v>
      </c>
      <c r="K43" s="47">
        <f t="shared" si="3"/>
        <v>3.6999996613107036</v>
      </c>
      <c r="L43" s="40">
        <f t="shared" si="19"/>
        <v>9.087353712373643</v>
      </c>
      <c r="M43" s="12">
        <f t="shared" si="20"/>
        <v>-2.4489795893658788E-2</v>
      </c>
      <c r="N43" s="12">
        <f t="shared" si="21"/>
        <v>-7.1428564130043504E-2</v>
      </c>
      <c r="O43" s="12">
        <f t="shared" si="22"/>
        <v>-0.16938775510215356</v>
      </c>
      <c r="P43" s="81">
        <f t="shared" si="23"/>
        <v>0.185456198211707</v>
      </c>
      <c r="Q43" s="12">
        <f t="shared" si="24"/>
        <v>-4.9979175293181203E-4</v>
      </c>
      <c r="R43" s="12">
        <f t="shared" si="25"/>
        <v>-1.4577257985723163E-3</v>
      </c>
      <c r="S43" s="12">
        <f t="shared" si="26"/>
        <v>-3.4568929612684399E-3</v>
      </c>
      <c r="T43" s="12">
        <f t="shared" si="27"/>
        <v>3.7848203716674897E-3</v>
      </c>
    </row>
    <row r="44" spans="2:20" ht="15.9" customHeight="1">
      <c r="B44" s="18">
        <v>45734</v>
      </c>
      <c r="C44" s="11">
        <v>401445.05699999997</v>
      </c>
      <c r="D44" s="9">
        <f t="shared" si="16"/>
        <v>-5.3000000189058483</v>
      </c>
      <c r="E44" s="11">
        <v>6665979.6069999998</v>
      </c>
      <c r="F44" s="9">
        <f t="shared" si="17"/>
        <v>-1.5000002458691597</v>
      </c>
      <c r="G44" s="12">
        <v>74.378100000000003</v>
      </c>
      <c r="H44" s="9">
        <f t="shared" si="18"/>
        <v>15.000000000000568</v>
      </c>
      <c r="I44" s="47">
        <f t="shared" si="1"/>
        <v>-164.1974836387584</v>
      </c>
      <c r="J44" s="40">
        <f t="shared" si="2"/>
        <v>254.1974836387584</v>
      </c>
      <c r="K44" s="47">
        <f t="shared" si="3"/>
        <v>5.5081758267151866</v>
      </c>
      <c r="L44" s="40">
        <f t="shared" si="19"/>
        <v>15.9793617187304</v>
      </c>
      <c r="M44" s="12">
        <f t="shared" si="20"/>
        <v>-0.10600000037811697</v>
      </c>
      <c r="N44" s="12">
        <f t="shared" si="21"/>
        <v>-3.0000004917383194E-2</v>
      </c>
      <c r="O44" s="12">
        <f t="shared" si="22"/>
        <v>0.30000000000001137</v>
      </c>
      <c r="P44" s="81">
        <f t="shared" si="23"/>
        <v>0.31958723437460801</v>
      </c>
      <c r="Q44" s="12">
        <f t="shared" si="24"/>
        <v>-2.1200000075623391E-3</v>
      </c>
      <c r="R44" s="12">
        <f t="shared" si="25"/>
        <v>-6.0000009834766384E-4</v>
      </c>
      <c r="S44" s="12">
        <f t="shared" si="26"/>
        <v>6.0000000000002274E-3</v>
      </c>
      <c r="T44" s="12">
        <f t="shared" si="27"/>
        <v>6.39174468749216E-3</v>
      </c>
    </row>
    <row r="45" spans="2:20" ht="15.9" customHeight="1">
      <c r="B45" s="18">
        <v>45735</v>
      </c>
      <c r="C45" s="11">
        <v>401445.07390000002</v>
      </c>
      <c r="D45" s="9">
        <f t="shared" si="16"/>
        <v>11.600000027101487</v>
      </c>
      <c r="E45" s="11">
        <v>6665979.6150000002</v>
      </c>
      <c r="F45" s="9">
        <f t="shared" si="17"/>
        <v>6.5000001341104507</v>
      </c>
      <c r="G45" s="12">
        <v>74.370099999999994</v>
      </c>
      <c r="H45" s="9">
        <f t="shared" si="18"/>
        <v>6.9999999999907914</v>
      </c>
      <c r="I45" s="47">
        <f t="shared" si="1"/>
        <v>29.263865045578896</v>
      </c>
      <c r="J45" s="40">
        <f t="shared" si="2"/>
        <v>60.736134954421118</v>
      </c>
      <c r="K45" s="47">
        <f t="shared" si="3"/>
        <v>13.296992230282394</v>
      </c>
      <c r="L45" s="40">
        <f t="shared" si="19"/>
        <v>15.026975822568607</v>
      </c>
      <c r="M45" s="12">
        <f t="shared" si="20"/>
        <v>0.22745098092355856</v>
      </c>
      <c r="N45" s="12">
        <f t="shared" si="21"/>
        <v>0.12745098302177355</v>
      </c>
      <c r="O45" s="12">
        <f t="shared" si="22"/>
        <v>0.13725490196060375</v>
      </c>
      <c r="P45" s="81">
        <f t="shared" si="23"/>
        <v>0.29464658475624722</v>
      </c>
      <c r="Q45" s="12">
        <f t="shared" si="24"/>
        <v>4.4598231553638935E-3</v>
      </c>
      <c r="R45" s="12">
        <f t="shared" si="25"/>
        <v>2.4990388827798734E-3</v>
      </c>
      <c r="S45" s="12">
        <f t="shared" si="26"/>
        <v>2.6912725874628186E-3</v>
      </c>
      <c r="T45" s="12">
        <f t="shared" si="27"/>
        <v>5.7773840148283772E-3</v>
      </c>
    </row>
    <row r="46" spans="2:20" ht="15.9" customHeight="1">
      <c r="B46" s="18">
        <v>45736</v>
      </c>
      <c r="C46" s="11">
        <v>401445.05800000002</v>
      </c>
      <c r="D46" s="9">
        <f t="shared" si="16"/>
        <v>-4.299999971408397</v>
      </c>
      <c r="E46" s="11">
        <v>6665979.6030000001</v>
      </c>
      <c r="F46" s="9">
        <f t="shared" si="17"/>
        <v>-5.4999999701976776</v>
      </c>
      <c r="G46" s="12">
        <v>74.348100000000002</v>
      </c>
      <c r="H46" s="9">
        <f t="shared" si="18"/>
        <v>-15.000000000000568</v>
      </c>
      <c r="I46" s="47">
        <f t="shared" si="1"/>
        <v>-128.01894255895752</v>
      </c>
      <c r="J46" s="40">
        <f t="shared" si="2"/>
        <v>218.01894255895752</v>
      </c>
      <c r="K46" s="47">
        <f t="shared" si="3"/>
        <v>6.9814038291941447</v>
      </c>
      <c r="L46" s="40">
        <f t="shared" si="19"/>
        <v>16.545089888734474</v>
      </c>
      <c r="M46" s="12">
        <f t="shared" si="20"/>
        <v>-8.2692307142469168E-2</v>
      </c>
      <c r="N46" s="12">
        <f t="shared" si="21"/>
        <v>-0.10576923019610919</v>
      </c>
      <c r="O46" s="12">
        <f t="shared" si="22"/>
        <v>-0.28846153846154937</v>
      </c>
      <c r="P46" s="81">
        <f t="shared" si="23"/>
        <v>0.31817480555258604</v>
      </c>
      <c r="Q46" s="12">
        <f t="shared" si="24"/>
        <v>-1.5902366758167147E-3</v>
      </c>
      <c r="R46" s="12">
        <f t="shared" si="25"/>
        <v>-2.0340236576174846E-3</v>
      </c>
      <c r="S46" s="12">
        <f t="shared" si="26"/>
        <v>-5.5473372781067185E-3</v>
      </c>
      <c r="T46" s="12">
        <f t="shared" si="27"/>
        <v>6.1187462606266544E-3</v>
      </c>
    </row>
    <row r="47" spans="2:20" ht="15.9" customHeight="1">
      <c r="B47" s="18">
        <v>45737</v>
      </c>
      <c r="C47" s="11">
        <v>401445.00229999999</v>
      </c>
      <c r="D47" s="9">
        <f t="shared" si="16"/>
        <v>-59.999999997671694</v>
      </c>
      <c r="E47" s="11">
        <v>6665979.5769999996</v>
      </c>
      <c r="F47" s="9">
        <f t="shared" si="17"/>
        <v>-31.500000506639481</v>
      </c>
      <c r="G47" s="12">
        <v>74.375500000000002</v>
      </c>
      <c r="H47" s="9">
        <f t="shared" si="18"/>
        <v>12.399999999999523</v>
      </c>
      <c r="I47" s="47">
        <f t="shared" si="1"/>
        <v>-152.3005268117609</v>
      </c>
      <c r="J47" s="40">
        <f t="shared" si="2"/>
        <v>242.3005268117609</v>
      </c>
      <c r="K47" s="47">
        <f t="shared" si="3"/>
        <v>67.766142221900836</v>
      </c>
      <c r="L47" s="40">
        <f t="shared" si="19"/>
        <v>68.891291406380816</v>
      </c>
      <c r="M47" s="12">
        <f t="shared" si="20"/>
        <v>-1.132075471654183</v>
      </c>
      <c r="N47" s="12">
        <f t="shared" si="21"/>
        <v>-0.59433963220074493</v>
      </c>
      <c r="O47" s="12">
        <f t="shared" si="22"/>
        <v>0.23396226415093438</v>
      </c>
      <c r="P47" s="81">
        <f t="shared" si="23"/>
        <v>1.2998356869128456</v>
      </c>
      <c r="Q47" s="12">
        <f t="shared" si="24"/>
        <v>-2.1359914559512888E-2</v>
      </c>
      <c r="R47" s="12">
        <f t="shared" si="25"/>
        <v>-1.1213955324542358E-2</v>
      </c>
      <c r="S47" s="12">
        <f t="shared" si="26"/>
        <v>4.4143823424704597E-3</v>
      </c>
      <c r="T47" s="12">
        <f t="shared" si="27"/>
        <v>2.4525201639865012E-2</v>
      </c>
    </row>
    <row r="48" spans="2:20" ht="15.9" customHeight="1">
      <c r="B48" s="18">
        <v>45738</v>
      </c>
      <c r="C48" s="11">
        <v>401445.02409999998</v>
      </c>
      <c r="D48" s="9">
        <f t="shared" si="16"/>
        <v>-38.200000009965152</v>
      </c>
      <c r="E48" s="11">
        <v>6665979.5889999997</v>
      </c>
      <c r="F48" s="9">
        <f t="shared" si="17"/>
        <v>-19.500000402331352</v>
      </c>
      <c r="G48" s="12">
        <v>74.3874</v>
      </c>
      <c r="H48" s="9">
        <f t="shared" si="18"/>
        <v>24.299999999996658</v>
      </c>
      <c r="I48" s="47">
        <f t="shared" si="1"/>
        <v>-152.95699672974376</v>
      </c>
      <c r="J48" s="40">
        <f t="shared" si="2"/>
        <v>242.95699672974376</v>
      </c>
      <c r="K48" s="47">
        <f t="shared" si="3"/>
        <v>42.889276240713833</v>
      </c>
      <c r="L48" s="40">
        <f t="shared" si="19"/>
        <v>49.294827481715544</v>
      </c>
      <c r="M48" s="12">
        <f t="shared" si="20"/>
        <v>-0.7074074075919472</v>
      </c>
      <c r="N48" s="12">
        <f t="shared" si="21"/>
        <v>-0.3611111185616917</v>
      </c>
      <c r="O48" s="12">
        <f t="shared" si="22"/>
        <v>0.44999999999993812</v>
      </c>
      <c r="P48" s="81">
        <f t="shared" si="23"/>
        <v>0.91286717558732489</v>
      </c>
      <c r="Q48" s="12">
        <f t="shared" si="24"/>
        <v>-1.3100137177628653E-2</v>
      </c>
      <c r="R48" s="12">
        <f t="shared" si="25"/>
        <v>-6.6872429363276243E-3</v>
      </c>
      <c r="S48" s="12">
        <f t="shared" si="26"/>
        <v>8.3333333333321866E-3</v>
      </c>
      <c r="T48" s="12">
        <f t="shared" si="27"/>
        <v>1.6904947696061573E-2</v>
      </c>
    </row>
    <row r="49" spans="1:20" ht="15.9" customHeight="1">
      <c r="B49" s="18">
        <v>45740</v>
      </c>
      <c r="C49" s="11">
        <v>401445.03259999998</v>
      </c>
      <c r="D49" s="9">
        <f t="shared" si="16"/>
        <v>-29.700000013690442</v>
      </c>
      <c r="E49" s="11">
        <v>6665979.591</v>
      </c>
      <c r="F49" s="9">
        <f t="shared" si="17"/>
        <v>-17.500000074505806</v>
      </c>
      <c r="G49" s="12">
        <v>74.373800000000003</v>
      </c>
      <c r="H49" s="9">
        <f t="shared" si="18"/>
        <v>10.699999999999932</v>
      </c>
      <c r="I49" s="47">
        <f>IF(MOD(DEGREES(ATAN2(D49, F49)), 360) &gt; 180, MOD(DEGREES(ATAN2(D49, F49)), 360) - 360, MOD(DEGREES(ATAN2(D49, F49)), 360))</f>
        <v>-149.49231954696518</v>
      </c>
      <c r="J49" s="40">
        <f t="shared" si="2"/>
        <v>239.49231954696518</v>
      </c>
      <c r="K49" s="47">
        <f t="shared" si="3"/>
        <v>34.472307776255938</v>
      </c>
      <c r="L49" s="40">
        <f t="shared" si="19"/>
        <v>36.094736505769283</v>
      </c>
      <c r="M49" s="12">
        <f t="shared" si="20"/>
        <v>-0.53035714310161508</v>
      </c>
      <c r="N49" s="12">
        <f t="shared" si="21"/>
        <v>-0.3125000013304608</v>
      </c>
      <c r="O49" s="12">
        <f t="shared" si="22"/>
        <v>0.19107142857142737</v>
      </c>
      <c r="P49" s="81">
        <f t="shared" si="23"/>
        <v>0.64454886617445151</v>
      </c>
      <c r="Q49" s="12">
        <f t="shared" si="24"/>
        <v>-9.4706632696716971E-3</v>
      </c>
      <c r="R49" s="12">
        <f t="shared" si="25"/>
        <v>-5.580357166615371E-3</v>
      </c>
      <c r="S49" s="12">
        <f t="shared" si="26"/>
        <v>3.4119897959183458E-3</v>
      </c>
      <c r="T49" s="12">
        <f t="shared" si="27"/>
        <v>1.1509801181686635E-2</v>
      </c>
    </row>
    <row r="50" spans="1:20" ht="15.9" customHeight="1">
      <c r="B50" s="18">
        <v>45741</v>
      </c>
      <c r="C50" s="11">
        <v>401445.05969999998</v>
      </c>
      <c r="D50" s="9">
        <f t="shared" si="16"/>
        <v>-2.6000000070780516</v>
      </c>
      <c r="E50" s="11">
        <v>6665979.6040000003</v>
      </c>
      <c r="F50" s="9">
        <f t="shared" si="17"/>
        <v>-4.4999998062849045</v>
      </c>
      <c r="G50" s="12">
        <v>74.362499999999997</v>
      </c>
      <c r="H50" s="9">
        <f t="shared" si="18"/>
        <v>-0.60000000000570708</v>
      </c>
      <c r="I50" s="47">
        <f>IF(MOD(DEGREES(ATAN2(D50, F50)), 360) &gt; 180, MOD(DEGREES(ATAN2(D50, F50)), 360) - 360, MOD(DEGREES(ATAN2(D50, F50)), 360))</f>
        <v>-120.01836856357693</v>
      </c>
      <c r="J50" s="40">
        <f t="shared" si="2"/>
        <v>210.0183685635769</v>
      </c>
      <c r="K50" s="47">
        <f t="shared" si="3"/>
        <v>5.19711441988437</v>
      </c>
      <c r="L50" s="40">
        <f t="shared" si="19"/>
        <v>5.2316343807052208</v>
      </c>
      <c r="M50" s="12">
        <f t="shared" si="20"/>
        <v>-4.5614035211895644E-2</v>
      </c>
      <c r="N50" s="12">
        <f t="shared" si="21"/>
        <v>-7.8947365022542182E-2</v>
      </c>
      <c r="O50" s="12">
        <f t="shared" si="22"/>
        <v>-1.0526315789573809E-2</v>
      </c>
      <c r="P50" s="81">
        <f t="shared" si="23"/>
        <v>9.1783059310617907E-2</v>
      </c>
      <c r="Q50" s="12">
        <f t="shared" si="24"/>
        <v>-8.0024623178764291E-4</v>
      </c>
      <c r="R50" s="12">
        <f t="shared" si="25"/>
        <v>-1.385041491623547E-3</v>
      </c>
      <c r="S50" s="12">
        <f t="shared" si="26"/>
        <v>-1.8467220683462821E-4</v>
      </c>
      <c r="T50" s="12">
        <f t="shared" si="27"/>
        <v>1.6102291107125948E-3</v>
      </c>
    </row>
    <row r="51" spans="1:20" ht="15.9" customHeight="1">
      <c r="B51" s="18">
        <v>45742</v>
      </c>
      <c r="C51" s="11">
        <v>401445.022</v>
      </c>
      <c r="D51" s="9">
        <f t="shared" si="16"/>
        <v>-40.299999993294477</v>
      </c>
      <c r="E51" s="11">
        <v>6665979.5860000001</v>
      </c>
      <c r="F51" s="9">
        <f t="shared" si="17"/>
        <v>-22.499999962747097</v>
      </c>
      <c r="G51" s="12">
        <v>74.378399999999999</v>
      </c>
      <c r="H51" s="9">
        <f t="shared" si="18"/>
        <v>15.299999999996317</v>
      </c>
      <c r="I51" s="47">
        <f>IF(MOD(DEGREES(ATAN2(D51, F51)), 360) &gt; 180, MOD(DEGREES(ATAN2(D51, F51)), 360) - 360, MOD(DEGREES(ATAN2(D51, F51)), 360))</f>
        <v>-150.82482418863762</v>
      </c>
      <c r="J51" s="40">
        <f t="shared" si="2"/>
        <v>240.82482418863765</v>
      </c>
      <c r="K51" s="47">
        <f t="shared" si="3"/>
        <v>46.155606352675662</v>
      </c>
      <c r="L51" s="40">
        <f t="shared" si="19"/>
        <v>48.625404859836813</v>
      </c>
      <c r="M51" s="12">
        <f t="shared" si="20"/>
        <v>-0.69482758609128414</v>
      </c>
      <c r="N51" s="12">
        <f t="shared" si="21"/>
        <v>-0.38793103384046718</v>
      </c>
      <c r="O51" s="12">
        <f t="shared" si="22"/>
        <v>0.26379310344821233</v>
      </c>
      <c r="P51" s="81">
        <f t="shared" si="23"/>
        <v>0.83836904930753131</v>
      </c>
      <c r="Q51" s="12">
        <f t="shared" si="24"/>
        <v>-1.1979785967091107E-2</v>
      </c>
      <c r="R51" s="12">
        <f t="shared" si="25"/>
        <v>-6.6884661006977103E-3</v>
      </c>
      <c r="S51" s="12">
        <f t="shared" si="26"/>
        <v>4.548156956003661E-3</v>
      </c>
      <c r="T51" s="12">
        <f t="shared" si="27"/>
        <v>1.4454638781164333E-2</v>
      </c>
    </row>
    <row r="52" spans="1:20" ht="15.9" customHeight="1">
      <c r="B52" s="18">
        <v>45743</v>
      </c>
      <c r="C52" s="11">
        <v>401445.04129999998</v>
      </c>
      <c r="D52" s="9">
        <f t="shared" si="16"/>
        <v>-21.000000007916242</v>
      </c>
      <c r="E52" s="11">
        <v>6665979.5949999997</v>
      </c>
      <c r="F52" s="9">
        <f t="shared" si="17"/>
        <v>-13.500000350177288</v>
      </c>
      <c r="G52" s="12">
        <v>74.366500000000002</v>
      </c>
      <c r="H52" s="9">
        <f t="shared" si="18"/>
        <v>3.3999999999991815</v>
      </c>
      <c r="I52" s="47">
        <f>IF(MOD(DEGREES(ATAN2(D52, F52)), 360) &gt; 180, MOD(DEGREES(ATAN2(D52, F52)), 360) - 360, MOD(DEGREES(ATAN2(D52, F52)), 360))</f>
        <v>-147.26477306168439</v>
      </c>
      <c r="J52" s="40">
        <f t="shared" si="2"/>
        <v>237.26477306168442</v>
      </c>
      <c r="K52" s="47">
        <f t="shared" si="3"/>
        <v>24.96497566165986</v>
      </c>
      <c r="L52" s="40">
        <f t="shared" si="19"/>
        <v>25.195436288885009</v>
      </c>
      <c r="M52" s="12">
        <f t="shared" si="20"/>
        <v>-0.35593220352400412</v>
      </c>
      <c r="N52" s="12">
        <f t="shared" si="21"/>
        <v>-0.22881356525724217</v>
      </c>
      <c r="O52" s="12">
        <f t="shared" si="22"/>
        <v>5.7627118644053926E-2</v>
      </c>
      <c r="P52" s="81">
        <f t="shared" si="23"/>
        <v>0.42704129303194932</v>
      </c>
      <c r="Q52" s="12">
        <f t="shared" si="24"/>
        <v>-6.0327492122712566E-3</v>
      </c>
      <c r="R52" s="12">
        <f t="shared" si="25"/>
        <v>-3.8781960213091892E-3</v>
      </c>
      <c r="S52" s="12">
        <f t="shared" si="26"/>
        <v>9.7673082447549036E-4</v>
      </c>
      <c r="T52" s="12">
        <f t="shared" si="27"/>
        <v>7.2379880174906668E-3</v>
      </c>
    </row>
    <row r="53" spans="1:20" ht="15.9" customHeight="1">
      <c r="A53" s="8" t="s">
        <v>40</v>
      </c>
      <c r="B53" s="18">
        <v>45744</v>
      </c>
      <c r="C53" s="11">
        <v>401445.05969999998</v>
      </c>
      <c r="D53" s="9">
        <f t="shared" ref="D53:D59" si="28">IF(C53="","",(C53-$C$9)*1000)</f>
        <v>-2.6000000070780516</v>
      </c>
      <c r="E53" s="11">
        <v>6665979.6059999997</v>
      </c>
      <c r="F53" s="9">
        <f t="shared" ref="F53:F59" si="29">IF(E53="","",(E53-$E$9)*1000)</f>
        <v>-2.5000004097819328</v>
      </c>
      <c r="G53" s="12">
        <v>74.371600000000001</v>
      </c>
      <c r="H53" s="9">
        <f t="shared" ref="H53:H59" si="30">IF(G53="","",(G53-$G$9)*1000)</f>
        <v>8.4999999999979536</v>
      </c>
      <c r="I53" s="47">
        <f t="shared" ref="I53:I59" si="31">IF(MOD(DEGREES(ATAN2(D53, F53)), 360) &gt; 180, MOD(DEGREES(ATAN2(D53, F53)), 360) - 360, MOD(DEGREES(ATAN2(D53, F53)), 360))</f>
        <v>-136.12329809985908</v>
      </c>
      <c r="J53" s="40">
        <f t="shared" ref="J53:J59" si="32">MOD(DEGREES(ATAN2(F53, D53)) + 360, 360)</f>
        <v>226.12329809985908</v>
      </c>
      <c r="K53" s="47">
        <f t="shared" ref="K53:K59" si="33">SQRT(POWER(C53 - $C$9,2) + POWER(E53 - $E$9,2)) *1000</f>
        <v>3.6069380484998215</v>
      </c>
      <c r="L53" s="40">
        <f t="shared" si="19"/>
        <v>9.2336342837303729</v>
      </c>
      <c r="M53" s="12">
        <f t="shared" si="20"/>
        <v>-4.3333333451300859E-2</v>
      </c>
      <c r="N53" s="12">
        <f t="shared" si="21"/>
        <v>-4.1666673496365547E-2</v>
      </c>
      <c r="O53" s="12">
        <f t="shared" si="22"/>
        <v>0.14166666666663255</v>
      </c>
      <c r="P53" s="81">
        <f t="shared" si="23"/>
        <v>0.15389390472883954</v>
      </c>
      <c r="Q53" s="12">
        <f t="shared" si="24"/>
        <v>-7.2222222418834769E-4</v>
      </c>
      <c r="R53" s="12">
        <f t="shared" si="25"/>
        <v>-6.9444455827275908E-4</v>
      </c>
      <c r="S53" s="12">
        <f t="shared" si="26"/>
        <v>2.3611111111105426E-3</v>
      </c>
      <c r="T53" s="12">
        <f t="shared" si="27"/>
        <v>2.5648984121473257E-3</v>
      </c>
    </row>
    <row r="54" spans="1:20" ht="15.9" customHeight="1">
      <c r="A54" s="8" t="s">
        <v>41</v>
      </c>
      <c r="B54" s="18">
        <v>45744</v>
      </c>
      <c r="C54" s="11">
        <v>401445.049</v>
      </c>
      <c r="D54" s="9">
        <f t="shared" si="28"/>
        <v>-13.299999991431832</v>
      </c>
      <c r="E54" s="11">
        <v>6665979.5990000004</v>
      </c>
      <c r="F54" s="9">
        <f t="shared" si="29"/>
        <v>-9.4999996945261955</v>
      </c>
      <c r="G54" s="12">
        <v>74.373900000000006</v>
      </c>
      <c r="H54" s="9">
        <f t="shared" si="30"/>
        <v>10.800000000003251</v>
      </c>
      <c r="I54" s="47">
        <f t="shared" si="31"/>
        <v>-144.46232306195108</v>
      </c>
      <c r="J54" s="40">
        <f t="shared" si="32"/>
        <v>234.46232306195111</v>
      </c>
      <c r="K54" s="47">
        <f t="shared" si="33"/>
        <v>16.344417822855746</v>
      </c>
      <c r="L54" s="40">
        <f t="shared" si="19"/>
        <v>19.590303570086778</v>
      </c>
      <c r="M54" s="12">
        <f t="shared" si="20"/>
        <v>-0.22166666652386388</v>
      </c>
      <c r="N54" s="12">
        <f t="shared" si="21"/>
        <v>-0.15833332824210325</v>
      </c>
      <c r="O54" s="12">
        <f t="shared" si="22"/>
        <v>0.1800000000000542</v>
      </c>
      <c r="P54" s="81">
        <f t="shared" si="23"/>
        <v>0.32650505950144632</v>
      </c>
      <c r="Q54" s="12">
        <f t="shared" si="24"/>
        <v>-3.694444442064398E-3</v>
      </c>
      <c r="R54" s="12">
        <f t="shared" si="25"/>
        <v>-2.6388888040350541E-3</v>
      </c>
      <c r="S54" s="12">
        <f t="shared" si="26"/>
        <v>3.0000000000009034E-3</v>
      </c>
      <c r="T54" s="12">
        <f t="shared" si="27"/>
        <v>5.4417509916907716E-3</v>
      </c>
    </row>
    <row r="55" spans="1:20" ht="15.9" customHeight="1">
      <c r="B55" s="18">
        <v>45745</v>
      </c>
      <c r="C55" s="11">
        <v>401445.01880000002</v>
      </c>
      <c r="D55" s="9">
        <f t="shared" si="28"/>
        <v>-43.499999970663339</v>
      </c>
      <c r="E55" s="11">
        <v>6665979.5839999998</v>
      </c>
      <c r="F55" s="9">
        <f t="shared" si="29"/>
        <v>-24.500000290572643</v>
      </c>
      <c r="G55" s="12">
        <v>74.382400000000004</v>
      </c>
      <c r="H55" s="9">
        <f t="shared" si="30"/>
        <v>19.300000000001205</v>
      </c>
      <c r="I55" s="47">
        <f t="shared" si="31"/>
        <v>-150.61098822660051</v>
      </c>
      <c r="J55" s="40">
        <f t="shared" si="32"/>
        <v>240.61098822660051</v>
      </c>
      <c r="K55" s="47">
        <f t="shared" si="33"/>
        <v>49.924943782499852</v>
      </c>
      <c r="L55" s="40">
        <f t="shared" si="19"/>
        <v>53.525601460290162</v>
      </c>
      <c r="M55" s="12">
        <f t="shared" si="20"/>
        <v>-0.71311475361743182</v>
      </c>
      <c r="N55" s="12">
        <f t="shared" si="21"/>
        <v>-0.40163934902578102</v>
      </c>
      <c r="O55" s="12">
        <f t="shared" si="22"/>
        <v>0.31639344262297059</v>
      </c>
      <c r="P55" s="81">
        <f t="shared" si="23"/>
        <v>0.87746887639819937</v>
      </c>
      <c r="Q55" s="12">
        <f t="shared" si="24"/>
        <v>-1.1690405797007079E-2</v>
      </c>
      <c r="R55" s="12">
        <f t="shared" si="25"/>
        <v>-6.5842516233734598E-3</v>
      </c>
      <c r="S55" s="12">
        <f t="shared" si="26"/>
        <v>5.1867777479175509E-3</v>
      </c>
      <c r="T55" s="12">
        <f t="shared" si="27"/>
        <v>1.4384735678659007E-2</v>
      </c>
    </row>
    <row r="56" spans="1:20" ht="15.9" customHeight="1">
      <c r="B56" s="18">
        <v>45747</v>
      </c>
      <c r="C56" s="11">
        <v>401445.03419999999</v>
      </c>
      <c r="D56" s="9">
        <f t="shared" si="28"/>
        <v>-28.099999995902181</v>
      </c>
      <c r="E56" s="11">
        <v>6665979.5899999999</v>
      </c>
      <c r="F56" s="9">
        <f t="shared" si="29"/>
        <v>-18.500000238418579</v>
      </c>
      <c r="G56" s="12">
        <v>74.3733</v>
      </c>
      <c r="H56" s="9">
        <f t="shared" si="30"/>
        <v>10.199999999997544</v>
      </c>
      <c r="I56" s="47">
        <f t="shared" si="31"/>
        <v>-146.64057187093627</v>
      </c>
      <c r="J56" s="40">
        <f t="shared" si="32"/>
        <v>236.6405718709363</v>
      </c>
      <c r="K56" s="47">
        <f t="shared" si="33"/>
        <v>33.643127211827235</v>
      </c>
      <c r="L56" s="40">
        <f t="shared" si="19"/>
        <v>35.155369555604729</v>
      </c>
      <c r="M56" s="12">
        <f t="shared" si="20"/>
        <v>-0.44603174596670125</v>
      </c>
      <c r="N56" s="12">
        <f t="shared" si="21"/>
        <v>-0.29365079743521555</v>
      </c>
      <c r="O56" s="12">
        <f t="shared" si="22"/>
        <v>0.16190476190472292</v>
      </c>
      <c r="P56" s="81">
        <f t="shared" si="23"/>
        <v>0.55802173897785279</v>
      </c>
      <c r="Q56" s="12">
        <f t="shared" si="24"/>
        <v>-7.0798689835984323E-3</v>
      </c>
      <c r="R56" s="12">
        <f t="shared" si="25"/>
        <v>-4.6611237688129453E-3</v>
      </c>
      <c r="S56" s="12">
        <f t="shared" si="26"/>
        <v>2.5699168556305224E-3</v>
      </c>
      <c r="T56" s="12">
        <f t="shared" si="27"/>
        <v>8.857487920283378E-3</v>
      </c>
    </row>
    <row r="57" spans="1:20" ht="15.9" customHeight="1">
      <c r="B57" s="18">
        <v>45748</v>
      </c>
      <c r="C57" s="11">
        <v>401445.05330000003</v>
      </c>
      <c r="D57" s="9">
        <f t="shared" si="28"/>
        <v>-8.9999999618157744</v>
      </c>
      <c r="E57" s="11">
        <v>6665979.6050000004</v>
      </c>
      <c r="F57" s="9">
        <f t="shared" si="29"/>
        <v>-3.4999996423721313</v>
      </c>
      <c r="G57" s="12">
        <v>74.375799999999998</v>
      </c>
      <c r="H57" s="9">
        <f t="shared" si="30"/>
        <v>12.699999999995271</v>
      </c>
      <c r="I57" s="47">
        <f t="shared" si="31"/>
        <v>-158.74949638839306</v>
      </c>
      <c r="J57" s="40">
        <f t="shared" si="32"/>
        <v>248.74949638839308</v>
      </c>
      <c r="K57" s="47">
        <f t="shared" si="33"/>
        <v>9.6566037927052282</v>
      </c>
      <c r="L57" s="40">
        <f t="shared" si="19"/>
        <v>15.954309662569825</v>
      </c>
      <c r="M57" s="12">
        <f t="shared" si="20"/>
        <v>-0.14062499940337148</v>
      </c>
      <c r="N57" s="12">
        <f t="shared" si="21"/>
        <v>-5.4687494412064552E-2</v>
      </c>
      <c r="O57" s="12">
        <f t="shared" si="22"/>
        <v>0.1984374999999261</v>
      </c>
      <c r="P57" s="81">
        <f t="shared" si="23"/>
        <v>0.24928608847765352</v>
      </c>
      <c r="Q57" s="12">
        <f t="shared" si="24"/>
        <v>-2.1972656156776793E-3</v>
      </c>
      <c r="R57" s="12">
        <f t="shared" si="25"/>
        <v>-8.5449210018850863E-4</v>
      </c>
      <c r="S57" s="12">
        <f t="shared" si="26"/>
        <v>3.1005859374988454E-3</v>
      </c>
      <c r="T57" s="12">
        <f t="shared" si="27"/>
        <v>3.8950951324633362E-3</v>
      </c>
    </row>
    <row r="58" spans="1:20" ht="15.9" customHeight="1">
      <c r="B58" s="18">
        <v>45749</v>
      </c>
      <c r="C58" s="11">
        <v>401445.07569999999</v>
      </c>
      <c r="D58" s="9">
        <f t="shared" si="28"/>
        <v>13.399999996181577</v>
      </c>
      <c r="E58" s="11">
        <v>6665979.6129999999</v>
      </c>
      <c r="F58" s="9">
        <f t="shared" si="29"/>
        <v>4.4999998062849045</v>
      </c>
      <c r="G58" s="12">
        <v>74.3767</v>
      </c>
      <c r="H58" s="9">
        <f t="shared" si="30"/>
        <v>13.599999999996726</v>
      </c>
      <c r="I58" s="47">
        <f t="shared" si="31"/>
        <v>18.56312634732879</v>
      </c>
      <c r="J58" s="40">
        <f t="shared" si="32"/>
        <v>71.436873652671238</v>
      </c>
      <c r="K58" s="47">
        <f t="shared" si="33"/>
        <v>14.135416447852906</v>
      </c>
      <c r="L58" s="40">
        <f t="shared" si="19"/>
        <v>19.615555004999003</v>
      </c>
      <c r="M58" s="12">
        <f t="shared" si="20"/>
        <v>0.20615384609510118</v>
      </c>
      <c r="N58" s="12">
        <f t="shared" si="21"/>
        <v>6.9230766250536993E-2</v>
      </c>
      <c r="O58" s="12">
        <f t="shared" si="22"/>
        <v>0.20923076923071887</v>
      </c>
      <c r="P58" s="81">
        <f t="shared" si="23"/>
        <v>0.30177776930767697</v>
      </c>
      <c r="Q58" s="12">
        <f t="shared" si="24"/>
        <v>3.1715976322323259E-3</v>
      </c>
      <c r="R58" s="12">
        <f t="shared" si="25"/>
        <v>1.0650887115467231E-3</v>
      </c>
      <c r="S58" s="12">
        <f t="shared" si="26"/>
        <v>3.2189349112418286E-3</v>
      </c>
      <c r="T58" s="12">
        <f t="shared" si="27"/>
        <v>4.6427349124257998E-3</v>
      </c>
    </row>
    <row r="59" spans="1:20" ht="15.9" customHeight="1">
      <c r="B59" s="18">
        <v>45750</v>
      </c>
      <c r="C59" s="11">
        <v>401445.02879999997</v>
      </c>
      <c r="D59" s="9">
        <f t="shared" si="28"/>
        <v>-33.500000019557774</v>
      </c>
      <c r="E59" s="11">
        <v>6665979.5899999999</v>
      </c>
      <c r="F59" s="9">
        <f t="shared" si="29"/>
        <v>-18.500000238418579</v>
      </c>
      <c r="G59" s="12">
        <v>74.379300000000001</v>
      </c>
      <c r="H59" s="9">
        <f t="shared" si="30"/>
        <v>16.199999999997772</v>
      </c>
      <c r="I59" s="47">
        <f t="shared" si="31"/>
        <v>-151.09081605053055</v>
      </c>
      <c r="J59" s="40">
        <f t="shared" si="32"/>
        <v>241.09081605053055</v>
      </c>
      <c r="K59" s="47">
        <f t="shared" si="33"/>
        <v>38.268786368682484</v>
      </c>
      <c r="L59" s="40">
        <f t="shared" si="19"/>
        <v>41.556467729245057</v>
      </c>
      <c r="M59" s="12">
        <f t="shared" si="20"/>
        <v>-0.50757575787208753</v>
      </c>
      <c r="N59" s="12">
        <f t="shared" si="21"/>
        <v>-0.28030303391543304</v>
      </c>
      <c r="O59" s="12">
        <f t="shared" si="22"/>
        <v>0.2454545454545117</v>
      </c>
      <c r="P59" s="81">
        <f t="shared" si="23"/>
        <v>0.62964345044310688</v>
      </c>
      <c r="Q59" s="12">
        <f t="shared" si="24"/>
        <v>-7.69054178594072E-3</v>
      </c>
      <c r="R59" s="12">
        <f t="shared" si="25"/>
        <v>-4.2470156653853491E-3</v>
      </c>
      <c r="S59" s="12">
        <f t="shared" si="26"/>
        <v>3.7190082644622986E-3</v>
      </c>
      <c r="T59" s="12">
        <f t="shared" si="27"/>
        <v>9.540052279441014E-3</v>
      </c>
    </row>
    <row r="60" spans="1:20" ht="15.9" customHeight="1">
      <c r="B60" s="18">
        <v>45751</v>
      </c>
      <c r="C60" s="11">
        <v>401445.04739999998</v>
      </c>
      <c r="D60" s="9">
        <f t="shared" ref="D60:D77" si="34">IF(C60="","",(C60-$C$9)*1000)</f>
        <v>-14.900000009220093</v>
      </c>
      <c r="E60" s="11">
        <v>6665979.6030000001</v>
      </c>
      <c r="F60" s="9">
        <f t="shared" ref="F60:F77" si="35">IF(E60="","",(E60-$E$9)*1000)</f>
        <v>-5.4999999701976776</v>
      </c>
      <c r="G60" s="12">
        <v>74.368899999999996</v>
      </c>
      <c r="H60" s="9">
        <f t="shared" ref="H60:H77" si="36">IF(G60="","",(G60-$G$9)*1000)</f>
        <v>5.7999999999935881</v>
      </c>
      <c r="I60" s="47">
        <f t="shared" ref="I60:I77" si="37">IF(MOD(DEGREES(ATAN2(D60, F60)), 360) &gt; 180, MOD(DEGREES(ATAN2(D60, F60)), 360) - 360, MOD(DEGREES(ATAN2(D60, F60)), 360))</f>
        <v>-159.73950898212408</v>
      </c>
      <c r="J60" s="40">
        <f t="shared" ref="J60:J77" si="38">MOD(DEGREES(ATAN2(F60, D60)) + 360, 360)</f>
        <v>249.73950898212405</v>
      </c>
      <c r="K60" s="47">
        <f t="shared" ref="K60:K77" si="39">SQRT(POWER(C60 - $C$9,2) + POWER(E60 - $E$9,2)) *1000</f>
        <v>15.882694983753016</v>
      </c>
      <c r="L60" s="40">
        <f t="shared" si="19"/>
        <v>16.908577703250469</v>
      </c>
      <c r="M60" s="12">
        <f t="shared" si="20"/>
        <v>-0.22238805983910587</v>
      </c>
      <c r="N60" s="12">
        <f t="shared" si="21"/>
        <v>-8.2089551793995186E-2</v>
      </c>
      <c r="O60" s="12">
        <f t="shared" si="22"/>
        <v>8.6567164179008782E-2</v>
      </c>
      <c r="P60" s="81">
        <f t="shared" si="23"/>
        <v>0.25236683139179805</v>
      </c>
      <c r="Q60" s="12">
        <f t="shared" si="24"/>
        <v>-3.319224773717998E-3</v>
      </c>
      <c r="R60" s="12">
        <f t="shared" si="25"/>
        <v>-1.2252171909551521E-3</v>
      </c>
      <c r="S60" s="12">
        <f t="shared" si="26"/>
        <v>1.2920472265523699E-3</v>
      </c>
      <c r="T60" s="12">
        <f t="shared" si="27"/>
        <v>3.7666691252507172E-3</v>
      </c>
    </row>
    <row r="61" spans="1:20" ht="15.9" customHeight="1">
      <c r="B61" s="18">
        <v>45752</v>
      </c>
      <c r="C61" s="11">
        <v>401445.06099999999</v>
      </c>
      <c r="D61" s="9">
        <f t="shared" si="34"/>
        <v>-1.3000000035390258</v>
      </c>
      <c r="E61" s="11">
        <v>6665979.6090000002</v>
      </c>
      <c r="F61" s="9">
        <f t="shared" si="35"/>
        <v>0.50000008195638657</v>
      </c>
      <c r="G61" s="12">
        <v>74.376099999999994</v>
      </c>
      <c r="H61" s="9">
        <f t="shared" si="36"/>
        <v>12.999999999991019</v>
      </c>
      <c r="I61" s="47">
        <f t="shared" si="37"/>
        <v>158.9624858801989</v>
      </c>
      <c r="J61" s="40">
        <f t="shared" si="38"/>
        <v>291.03751411980107</v>
      </c>
      <c r="K61" s="47">
        <f t="shared" si="39"/>
        <v>1.3928388604421762</v>
      </c>
      <c r="L61" s="40">
        <f t="shared" si="19"/>
        <v>13.074402475483319</v>
      </c>
      <c r="M61" s="12">
        <f t="shared" si="20"/>
        <v>-1.9117647110868025E-2</v>
      </c>
      <c r="N61" s="12">
        <f t="shared" si="21"/>
        <v>7.3529423817115672E-3</v>
      </c>
      <c r="O61" s="12">
        <f t="shared" si="22"/>
        <v>0.19117647058810322</v>
      </c>
      <c r="P61" s="81">
        <f t="shared" si="23"/>
        <v>0.19227062463946057</v>
      </c>
      <c r="Q61" s="12">
        <f t="shared" si="24"/>
        <v>-2.8114186927747097E-4</v>
      </c>
      <c r="R61" s="12">
        <f t="shared" si="25"/>
        <v>1.081315056134054E-4</v>
      </c>
      <c r="S61" s="12">
        <f t="shared" si="26"/>
        <v>2.8114186851191649E-3</v>
      </c>
      <c r="T61" s="12">
        <f t="shared" si="27"/>
        <v>2.8275091858744202E-3</v>
      </c>
    </row>
    <row r="62" spans="1:20" ht="15.9" customHeight="1">
      <c r="B62" s="18">
        <v>45754</v>
      </c>
      <c r="C62" s="11">
        <v>401445.0747</v>
      </c>
      <c r="D62" s="9">
        <f t="shared" si="34"/>
        <v>12.400000006891787</v>
      </c>
      <c r="E62" s="11">
        <v>6665979.6160000004</v>
      </c>
      <c r="F62" s="9">
        <f t="shared" si="35"/>
        <v>7.5000002980232239</v>
      </c>
      <c r="G62" s="12">
        <v>74.369600000000005</v>
      </c>
      <c r="H62" s="9">
        <f t="shared" si="36"/>
        <v>6.5000000000026148</v>
      </c>
      <c r="I62" s="47">
        <f t="shared" si="37"/>
        <v>31.167173640218426</v>
      </c>
      <c r="J62" s="40">
        <f t="shared" si="38"/>
        <v>58.832826359781563</v>
      </c>
      <c r="K62" s="47">
        <f t="shared" si="39"/>
        <v>14.491721934996709</v>
      </c>
      <c r="L62" s="40">
        <f t="shared" si="19"/>
        <v>15.882695131535415</v>
      </c>
      <c r="M62" s="12">
        <f t="shared" si="20"/>
        <v>0.17714285724131124</v>
      </c>
      <c r="N62" s="12">
        <f t="shared" si="21"/>
        <v>0.10714286140033177</v>
      </c>
      <c r="O62" s="12">
        <f t="shared" si="22"/>
        <v>9.2857142857180205E-2</v>
      </c>
      <c r="P62" s="81">
        <f t="shared" si="23"/>
        <v>0.22689564473622023</v>
      </c>
      <c r="Q62" s="12">
        <f t="shared" si="24"/>
        <v>2.5306122463044462E-3</v>
      </c>
      <c r="R62" s="12">
        <f t="shared" si="25"/>
        <v>1.5306123057190254E-3</v>
      </c>
      <c r="S62" s="12">
        <f t="shared" si="26"/>
        <v>1.3265306122454315E-3</v>
      </c>
      <c r="T62" s="12">
        <f t="shared" si="27"/>
        <v>3.2413663533745747E-3</v>
      </c>
    </row>
    <row r="63" spans="1:20" ht="15.9" customHeight="1">
      <c r="B63" s="18">
        <v>45756</v>
      </c>
      <c r="C63" s="11">
        <v>401445.07199999999</v>
      </c>
      <c r="D63" s="9">
        <f t="shared" si="34"/>
        <v>9.6999999950639904</v>
      </c>
      <c r="E63" s="11">
        <v>6665979.6140000001</v>
      </c>
      <c r="F63" s="9">
        <f t="shared" si="35"/>
        <v>5.4999999701976776</v>
      </c>
      <c r="G63" s="12">
        <v>74.381699999999995</v>
      </c>
      <c r="H63" s="9">
        <f t="shared" si="36"/>
        <v>18.599999999992178</v>
      </c>
      <c r="I63" s="47">
        <f t="shared" si="37"/>
        <v>29.553683511608234</v>
      </c>
      <c r="J63" s="40">
        <f t="shared" si="38"/>
        <v>60.446316488391744</v>
      </c>
      <c r="K63" s="47">
        <f t="shared" si="39"/>
        <v>11.150784706755658</v>
      </c>
      <c r="L63" s="40">
        <f t="shared" si="19"/>
        <v>21.686401259225214</v>
      </c>
      <c r="M63" s="12">
        <f t="shared" si="20"/>
        <v>0.13472222215366653</v>
      </c>
      <c r="N63" s="12">
        <f t="shared" si="21"/>
        <v>7.6388888474967748E-2</v>
      </c>
      <c r="O63" s="12">
        <f t="shared" si="22"/>
        <v>0.25833333333322472</v>
      </c>
      <c r="P63" s="81">
        <f t="shared" si="23"/>
        <v>0.30120001748923908</v>
      </c>
      <c r="Q63" s="12">
        <f t="shared" si="24"/>
        <v>1.8711419743564796E-3</v>
      </c>
      <c r="R63" s="12">
        <f t="shared" si="25"/>
        <v>1.0609567843745521E-3</v>
      </c>
      <c r="S63" s="12">
        <f t="shared" si="26"/>
        <v>3.5879629629614546E-3</v>
      </c>
      <c r="T63" s="12">
        <f t="shared" si="27"/>
        <v>4.1833335762394321E-3</v>
      </c>
    </row>
    <row r="64" spans="1:20" ht="15.9" customHeight="1">
      <c r="B64" s="18">
        <v>45757</v>
      </c>
      <c r="C64" s="11">
        <v>401445.08250000002</v>
      </c>
      <c r="D64" s="9">
        <f t="shared" si="34"/>
        <v>20.200000028125942</v>
      </c>
      <c r="E64" s="11">
        <v>6665979.6150000002</v>
      </c>
      <c r="F64" s="9">
        <f t="shared" si="35"/>
        <v>6.5000001341104507</v>
      </c>
      <c r="G64" s="12">
        <v>74.354299999999995</v>
      </c>
      <c r="H64" s="9">
        <f t="shared" si="36"/>
        <v>-8.8000000000079126</v>
      </c>
      <c r="I64" s="47">
        <f t="shared" si="37"/>
        <v>17.837250324747398</v>
      </c>
      <c r="J64" s="40">
        <f t="shared" si="38"/>
        <v>72.162749675252599</v>
      </c>
      <c r="K64" s="47">
        <f t="shared" si="39"/>
        <v>21.220037768103143</v>
      </c>
      <c r="L64" s="40">
        <f t="shared" si="19"/>
        <v>22.972374776671721</v>
      </c>
      <c r="M64" s="12">
        <f t="shared" si="20"/>
        <v>0.27671232915241017</v>
      </c>
      <c r="N64" s="12">
        <f t="shared" si="21"/>
        <v>8.9041097727540416E-2</v>
      </c>
      <c r="O64" s="12">
        <f t="shared" si="22"/>
        <v>-0.12054794520558784</v>
      </c>
      <c r="P64" s="81">
        <f t="shared" si="23"/>
        <v>0.31469006543385919</v>
      </c>
      <c r="Q64" s="12">
        <f t="shared" si="24"/>
        <v>3.7905798514028793E-3</v>
      </c>
      <c r="R64" s="12">
        <f t="shared" si="25"/>
        <v>1.2197410647608277E-3</v>
      </c>
      <c r="S64" s="12">
        <f t="shared" si="26"/>
        <v>-1.6513417151450389E-3</v>
      </c>
      <c r="T64" s="12">
        <f t="shared" si="27"/>
        <v>4.3108228141624551E-3</v>
      </c>
    </row>
    <row r="65" spans="2:20" ht="15.9" customHeight="1">
      <c r="B65" s="18">
        <v>45758</v>
      </c>
      <c r="C65" s="11">
        <v>401445.0491</v>
      </c>
      <c r="D65" s="9">
        <f t="shared" si="34"/>
        <v>-13.199999986682087</v>
      </c>
      <c r="E65" s="11">
        <v>6665979.5980000002</v>
      </c>
      <c r="F65" s="9">
        <f t="shared" si="35"/>
        <v>-10.499999858438969</v>
      </c>
      <c r="G65" s="12">
        <v>74.359899999999996</v>
      </c>
      <c r="H65" s="9">
        <f t="shared" si="36"/>
        <v>-3.200000000006753</v>
      </c>
      <c r="I65" s="47">
        <f t="shared" si="37"/>
        <v>-141.49934662782528</v>
      </c>
      <c r="J65" s="40">
        <f t="shared" si="38"/>
        <v>231.49934662782528</v>
      </c>
      <c r="K65" s="47">
        <f t="shared" si="39"/>
        <v>16.866831257697026</v>
      </c>
      <c r="L65" s="40">
        <f t="shared" si="19"/>
        <v>17.167702137317871</v>
      </c>
      <c r="M65" s="12">
        <f t="shared" si="20"/>
        <v>-0.17837837819840657</v>
      </c>
      <c r="N65" s="12">
        <f t="shared" si="21"/>
        <v>-0.14189188997890498</v>
      </c>
      <c r="O65" s="12">
        <f t="shared" si="22"/>
        <v>-4.3243243243334499E-2</v>
      </c>
      <c r="P65" s="81">
        <f t="shared" si="23"/>
        <v>0.23199597482861989</v>
      </c>
      <c r="Q65" s="12">
        <f t="shared" si="24"/>
        <v>-2.4105186243027917E-3</v>
      </c>
      <c r="R65" s="12">
        <f t="shared" si="25"/>
        <v>-1.9174579726879051E-3</v>
      </c>
      <c r="S65" s="12">
        <f t="shared" si="26"/>
        <v>-5.8436815193695264E-4</v>
      </c>
      <c r="T65" s="12">
        <f t="shared" si="27"/>
        <v>3.1350807409272958E-3</v>
      </c>
    </row>
    <row r="66" spans="2:20" ht="15.9" customHeight="1">
      <c r="B66" s="18">
        <v>45761</v>
      </c>
      <c r="C66" s="11">
        <v>401445.02929999999</v>
      </c>
      <c r="D66" s="9">
        <f t="shared" si="34"/>
        <v>-32.999999995809048</v>
      </c>
      <c r="E66" s="11">
        <v>6665979.5920000002</v>
      </c>
      <c r="F66" s="9">
        <f t="shared" si="35"/>
        <v>-16.499999910593033</v>
      </c>
      <c r="G66" s="12">
        <v>74.380399999999995</v>
      </c>
      <c r="H66" s="9">
        <f t="shared" si="36"/>
        <v>17.299999999991655</v>
      </c>
      <c r="I66" s="47">
        <f t="shared" si="37"/>
        <v>-153.43494894419669</v>
      </c>
      <c r="J66" s="40">
        <f t="shared" si="38"/>
        <v>243.43494894419669</v>
      </c>
      <c r="K66" s="47">
        <f t="shared" si="39"/>
        <v>36.895121585014017</v>
      </c>
      <c r="L66" s="40">
        <f t="shared" si="19"/>
        <v>40.749723885845881</v>
      </c>
      <c r="M66" s="12">
        <f t="shared" si="20"/>
        <v>-0.42857142851700064</v>
      </c>
      <c r="N66" s="12">
        <f t="shared" si="21"/>
        <v>-0.21428571312458483</v>
      </c>
      <c r="O66" s="12">
        <f t="shared" si="22"/>
        <v>0.22467532467521631</v>
      </c>
      <c r="P66" s="81">
        <f t="shared" si="23"/>
        <v>0.52921719332267381</v>
      </c>
      <c r="Q66" s="12">
        <f t="shared" si="24"/>
        <v>-5.565862708012995E-3</v>
      </c>
      <c r="R66" s="12">
        <f t="shared" si="25"/>
        <v>-2.7829313392803224E-3</v>
      </c>
      <c r="S66" s="12">
        <f t="shared" si="26"/>
        <v>2.9178613594183938E-3</v>
      </c>
      <c r="T66" s="12">
        <f t="shared" si="27"/>
        <v>6.8729505626321276E-3</v>
      </c>
    </row>
    <row r="67" spans="2:20" ht="15.9" customHeight="1">
      <c r="B67" s="18">
        <v>45762</v>
      </c>
      <c r="C67" s="11">
        <v>401445.06189999997</v>
      </c>
      <c r="D67" s="9">
        <f t="shared" si="34"/>
        <v>-0.40000001899898052</v>
      </c>
      <c r="E67" s="11">
        <v>6665979.6059999997</v>
      </c>
      <c r="F67" s="9">
        <f t="shared" si="35"/>
        <v>-2.5000004097819328</v>
      </c>
      <c r="G67" s="12">
        <v>74.362899999999996</v>
      </c>
      <c r="H67" s="9">
        <f t="shared" si="36"/>
        <v>-0.20000000000663931</v>
      </c>
      <c r="I67" s="47">
        <f t="shared" si="37"/>
        <v>-99.090275880244235</v>
      </c>
      <c r="J67" s="40">
        <f t="shared" si="38"/>
        <v>189.09027588024423</v>
      </c>
      <c r="K67" s="47">
        <f t="shared" si="39"/>
        <v>2.5317981878714222</v>
      </c>
      <c r="L67" s="40">
        <f t="shared" si="19"/>
        <v>2.5396854262116149</v>
      </c>
      <c r="M67" s="12">
        <f t="shared" si="20"/>
        <v>-5.1282053717818018E-3</v>
      </c>
      <c r="N67" s="12">
        <f t="shared" si="21"/>
        <v>-3.2051287304896578E-2</v>
      </c>
      <c r="O67" s="12">
        <f t="shared" si="22"/>
        <v>-2.5641025641876835E-3</v>
      </c>
      <c r="P67" s="81">
        <f t="shared" si="23"/>
        <v>3.2560069566815578E-2</v>
      </c>
      <c r="Q67" s="12">
        <f t="shared" si="24"/>
        <v>-6.5746222715151311E-5</v>
      </c>
      <c r="R67" s="12">
        <f t="shared" si="25"/>
        <v>-4.1091393980636641E-4</v>
      </c>
      <c r="S67" s="12">
        <f t="shared" si="26"/>
        <v>-3.2873109797277995E-5</v>
      </c>
      <c r="T67" s="12">
        <f t="shared" si="27"/>
        <v>4.1743678931814842E-4</v>
      </c>
    </row>
    <row r="68" spans="2:20" ht="15.9" customHeight="1">
      <c r="B68" s="18">
        <v>45763</v>
      </c>
      <c r="C68" s="11">
        <v>401445.06359999999</v>
      </c>
      <c r="D68" s="9">
        <f t="shared" si="34"/>
        <v>1.3000000035390258</v>
      </c>
      <c r="E68" s="11">
        <v>6665979.6050000004</v>
      </c>
      <c r="F68" s="9">
        <f t="shared" si="35"/>
        <v>-3.4999996423721313</v>
      </c>
      <c r="G68" s="12">
        <v>74.356999999999999</v>
      </c>
      <c r="H68" s="9">
        <f t="shared" si="36"/>
        <v>-6.100000000003547</v>
      </c>
      <c r="I68" s="47">
        <f t="shared" si="37"/>
        <v>-69.623562824367355</v>
      </c>
      <c r="J68" s="40">
        <f t="shared" si="38"/>
        <v>159.62356282436735</v>
      </c>
      <c r="K68" s="47">
        <f t="shared" si="39"/>
        <v>3.7336306065017348</v>
      </c>
      <c r="L68" s="40">
        <f t="shared" si="19"/>
        <v>7.1519226440062811</v>
      </c>
      <c r="M68" s="12">
        <f t="shared" si="20"/>
        <v>1.645569624732944E-2</v>
      </c>
      <c r="N68" s="12">
        <f t="shared" si="21"/>
        <v>-4.4303792941419382E-2</v>
      </c>
      <c r="O68" s="12">
        <f t="shared" si="22"/>
        <v>-7.7215189873462625E-2</v>
      </c>
      <c r="P68" s="81">
        <f t="shared" si="23"/>
        <v>9.0530666379826347E-2</v>
      </c>
      <c r="Q68" s="12">
        <f t="shared" si="24"/>
        <v>2.0829995249784102E-4</v>
      </c>
      <c r="R68" s="12">
        <f t="shared" si="25"/>
        <v>-5.6080750558758707E-4</v>
      </c>
      <c r="S68" s="12">
        <f t="shared" si="26"/>
        <v>-9.7740746675269142E-4</v>
      </c>
      <c r="T68" s="12">
        <f t="shared" si="27"/>
        <v>1.1459578022762829E-3</v>
      </c>
    </row>
    <row r="69" spans="2:20" ht="15.9" customHeight="1">
      <c r="B69" s="18">
        <v>45764</v>
      </c>
      <c r="C69" s="11">
        <v>401445.054</v>
      </c>
      <c r="D69" s="9">
        <f t="shared" si="34"/>
        <v>-8.2999999867752194</v>
      </c>
      <c r="E69" s="11">
        <v>6665979.6030000001</v>
      </c>
      <c r="F69" s="9">
        <f t="shared" si="35"/>
        <v>-5.4999999701976776</v>
      </c>
      <c r="G69" s="12">
        <v>74.356800000000007</v>
      </c>
      <c r="H69" s="9">
        <f t="shared" si="36"/>
        <v>-6.2999999999959755</v>
      </c>
      <c r="I69" s="47">
        <f t="shared" si="37"/>
        <v>-146.46953043378642</v>
      </c>
      <c r="J69" s="40">
        <f t="shared" si="38"/>
        <v>236.46953043378642</v>
      </c>
      <c r="K69" s="47">
        <f t="shared" si="39"/>
        <v>9.956907122829012</v>
      </c>
      <c r="L69" s="40">
        <f t="shared" si="19"/>
        <v>11.782614287694917</v>
      </c>
      <c r="M69" s="12">
        <f t="shared" si="20"/>
        <v>-0.10374999983469024</v>
      </c>
      <c r="N69" s="12">
        <f t="shared" si="21"/>
        <v>-6.874999962747097E-2</v>
      </c>
      <c r="O69" s="12">
        <f t="shared" si="22"/>
        <v>-7.8749999999949694E-2</v>
      </c>
      <c r="P69" s="81">
        <f t="shared" si="23"/>
        <v>0.14728267859618646</v>
      </c>
      <c r="Q69" s="12">
        <f t="shared" si="24"/>
        <v>-1.296874997933628E-3</v>
      </c>
      <c r="R69" s="12">
        <f t="shared" si="25"/>
        <v>-8.5937499534338713E-4</v>
      </c>
      <c r="S69" s="12">
        <f t="shared" si="26"/>
        <v>-9.8437499999937117E-4</v>
      </c>
      <c r="T69" s="12">
        <f t="shared" si="27"/>
        <v>1.8410334824523309E-3</v>
      </c>
    </row>
    <row r="70" spans="2:20" ht="15.9" customHeight="1">
      <c r="B70" s="18">
        <v>45766</v>
      </c>
      <c r="C70" s="11">
        <v>401445.04340000002</v>
      </c>
      <c r="D70" s="9">
        <f t="shared" si="34"/>
        <v>-18.899999966379255</v>
      </c>
      <c r="E70" s="11">
        <v>6665979.5970000001</v>
      </c>
      <c r="F70" s="9">
        <f t="shared" si="35"/>
        <v>-11.500000022351742</v>
      </c>
      <c r="G70" s="12">
        <v>74.366299999999995</v>
      </c>
      <c r="H70" s="9">
        <f t="shared" si="36"/>
        <v>3.1999999999925421</v>
      </c>
      <c r="I70" s="47">
        <f t="shared" si="37"/>
        <v>-148.68092526460836</v>
      </c>
      <c r="J70" s="40">
        <f t="shared" si="38"/>
        <v>238.68092526460839</v>
      </c>
      <c r="K70" s="47">
        <f t="shared" si="39"/>
        <v>22.123742885037014</v>
      </c>
      <c r="L70" s="40">
        <f t="shared" si="19"/>
        <v>22.353970547604696</v>
      </c>
      <c r="M70" s="12">
        <f t="shared" si="20"/>
        <v>-0.23048780446803971</v>
      </c>
      <c r="N70" s="12">
        <f t="shared" si="21"/>
        <v>-0.14024390271160661</v>
      </c>
      <c r="O70" s="12">
        <f t="shared" si="22"/>
        <v>3.9024390243811491E-2</v>
      </c>
      <c r="P70" s="81">
        <f t="shared" si="23"/>
        <v>0.27260939692200847</v>
      </c>
      <c r="Q70" s="12">
        <f t="shared" si="24"/>
        <v>-2.810826883756582E-3</v>
      </c>
      <c r="R70" s="12">
        <f t="shared" si="25"/>
        <v>-1.7102914964830076E-3</v>
      </c>
      <c r="S70" s="12">
        <f t="shared" si="26"/>
        <v>4.7590719809526206E-4</v>
      </c>
      <c r="T70" s="12">
        <f t="shared" si="27"/>
        <v>3.3245048405122985E-3</v>
      </c>
    </row>
    <row r="71" spans="2:20" ht="15.9" customHeight="1">
      <c r="B71" s="18">
        <v>45768</v>
      </c>
      <c r="C71" s="11">
        <v>401445.00170000002</v>
      </c>
      <c r="D71" s="9">
        <f t="shared" si="34"/>
        <v>-60.599999967962503</v>
      </c>
      <c r="E71" s="11">
        <v>6665979.5779999997</v>
      </c>
      <c r="F71" s="9">
        <f t="shared" si="35"/>
        <v>-30.500000342726707</v>
      </c>
      <c r="G71" s="12">
        <v>74.378600000000006</v>
      </c>
      <c r="H71" s="9">
        <f t="shared" si="36"/>
        <v>15.500000000002956</v>
      </c>
      <c r="I71" s="47">
        <f t="shared" si="37"/>
        <v>-153.28387235780582</v>
      </c>
      <c r="J71" s="40">
        <f t="shared" si="38"/>
        <v>243.28387235780582</v>
      </c>
      <c r="K71" s="47">
        <f t="shared" si="39"/>
        <v>67.842538403448501</v>
      </c>
      <c r="L71" s="40">
        <f t="shared" si="19"/>
        <v>69.590660415198514</v>
      </c>
      <c r="M71" s="12">
        <f t="shared" si="20"/>
        <v>-0.72142857104717262</v>
      </c>
      <c r="N71" s="12">
        <f t="shared" si="21"/>
        <v>-0.36309524217531797</v>
      </c>
      <c r="O71" s="12">
        <f t="shared" si="22"/>
        <v>0.1845238095238447</v>
      </c>
      <c r="P71" s="81">
        <f t="shared" si="23"/>
        <v>0.82846024303807753</v>
      </c>
      <c r="Q71" s="12">
        <f t="shared" si="24"/>
        <v>-8.5884353696091976E-3</v>
      </c>
      <c r="R71" s="12">
        <f t="shared" si="25"/>
        <v>-4.3225624068490235E-3</v>
      </c>
      <c r="S71" s="12">
        <f t="shared" si="26"/>
        <v>2.1967120181410082E-3</v>
      </c>
      <c r="T71" s="12">
        <f t="shared" si="27"/>
        <v>9.8626219409294943E-3</v>
      </c>
    </row>
    <row r="72" spans="2:20" ht="15.9" customHeight="1">
      <c r="B72" s="18">
        <v>45769</v>
      </c>
      <c r="C72" s="11">
        <v>401445.07150000002</v>
      </c>
      <c r="D72" s="9">
        <f t="shared" si="34"/>
        <v>9.2000000295229256</v>
      </c>
      <c r="E72" s="11">
        <v>6665979.6090000002</v>
      </c>
      <c r="F72" s="9">
        <f t="shared" si="35"/>
        <v>0.50000008195638657</v>
      </c>
      <c r="G72" s="12">
        <v>74.3386</v>
      </c>
      <c r="H72" s="9">
        <f t="shared" si="36"/>
        <v>-24.500000000003297</v>
      </c>
      <c r="I72" s="47">
        <f t="shared" si="37"/>
        <v>3.1108411524326591</v>
      </c>
      <c r="J72" s="40">
        <f t="shared" si="38"/>
        <v>86.88915884756733</v>
      </c>
      <c r="K72" s="47">
        <f t="shared" si="39"/>
        <v>9.2135769723369769</v>
      </c>
      <c r="L72" s="40">
        <f t="shared" si="19"/>
        <v>26.175179094427222</v>
      </c>
      <c r="M72" s="12">
        <f t="shared" si="20"/>
        <v>0.1082352944649756</v>
      </c>
      <c r="N72" s="12">
        <f t="shared" si="21"/>
        <v>5.8823539053692534E-3</v>
      </c>
      <c r="O72" s="12">
        <f t="shared" si="22"/>
        <v>-0.28823529411768584</v>
      </c>
      <c r="P72" s="81">
        <f t="shared" si="23"/>
        <v>0.30794328346384969</v>
      </c>
      <c r="Q72" s="12">
        <f t="shared" si="24"/>
        <v>1.2733564054703012E-3</v>
      </c>
      <c r="R72" s="12">
        <f t="shared" si="25"/>
        <v>6.9204163592579448E-5</v>
      </c>
      <c r="S72" s="12">
        <f t="shared" si="26"/>
        <v>-3.3910034602080688E-3</v>
      </c>
      <c r="T72" s="12">
        <f t="shared" si="27"/>
        <v>3.6228621583982317E-3</v>
      </c>
    </row>
    <row r="73" spans="2:20" ht="15.9" customHeight="1">
      <c r="B73" s="18">
        <v>45770</v>
      </c>
      <c r="C73" s="11">
        <v>401445.04470000003</v>
      </c>
      <c r="D73" s="9">
        <f t="shared" si="34"/>
        <v>-17.599999962840229</v>
      </c>
      <c r="E73" s="11">
        <v>6665979.5939999996</v>
      </c>
      <c r="F73" s="9">
        <f t="shared" si="35"/>
        <v>-14.500000514090061</v>
      </c>
      <c r="G73" s="12">
        <v>74.335400000000007</v>
      </c>
      <c r="H73" s="9">
        <f t="shared" si="36"/>
        <v>-27.699999999995839</v>
      </c>
      <c r="I73" s="47">
        <f t="shared" si="37"/>
        <v>-140.51613013901925</v>
      </c>
      <c r="J73" s="40">
        <f t="shared" si="38"/>
        <v>230.51613013901925</v>
      </c>
      <c r="K73" s="47">
        <f t="shared" si="39"/>
        <v>22.803728063643195</v>
      </c>
      <c r="L73" s="40">
        <f t="shared" si="19"/>
        <v>35.878963385253449</v>
      </c>
      <c r="M73" s="12">
        <f t="shared" si="20"/>
        <v>-0.20465116235860731</v>
      </c>
      <c r="N73" s="12">
        <f t="shared" si="21"/>
        <v>-0.16860465714058212</v>
      </c>
      <c r="O73" s="12">
        <f t="shared" si="22"/>
        <v>-0.32209302325576555</v>
      </c>
      <c r="P73" s="81">
        <f t="shared" si="23"/>
        <v>0.41719724866573776</v>
      </c>
      <c r="Q73" s="12">
        <f t="shared" si="24"/>
        <v>-2.3796646785884572E-3</v>
      </c>
      <c r="R73" s="12">
        <f t="shared" si="25"/>
        <v>-1.9605192690765362E-3</v>
      </c>
      <c r="S73" s="12">
        <f t="shared" si="26"/>
        <v>-3.7452677122763438E-3</v>
      </c>
      <c r="T73" s="12">
        <f t="shared" si="27"/>
        <v>4.8511307984388111E-3</v>
      </c>
    </row>
    <row r="74" spans="2:20" ht="15.9" customHeight="1">
      <c r="B74" s="18">
        <v>45771</v>
      </c>
      <c r="C74" s="11">
        <v>401445.03480000002</v>
      </c>
      <c r="D74" s="9">
        <f t="shared" si="34"/>
        <v>-27.49999996740371</v>
      </c>
      <c r="E74" s="11">
        <v>6665979.5930000003</v>
      </c>
      <c r="F74" s="9">
        <f t="shared" si="35"/>
        <v>-15.49999974668026</v>
      </c>
      <c r="G74" s="12">
        <v>74.368399999999994</v>
      </c>
      <c r="H74" s="9">
        <f t="shared" si="36"/>
        <v>5.2999999999912006</v>
      </c>
      <c r="I74" s="47">
        <f t="shared" si="37"/>
        <v>-150.5928113107575</v>
      </c>
      <c r="J74" s="40">
        <f t="shared" si="38"/>
        <v>240.5928113107575</v>
      </c>
      <c r="K74" s="47">
        <f t="shared" si="39"/>
        <v>31.567388082549559</v>
      </c>
      <c r="L74" s="40">
        <f t="shared" ref="L74:L105" si="40">SQRT((D74^2) + (F74^2) + (H74^2))</f>
        <v>32.009217271814052</v>
      </c>
      <c r="M74" s="12">
        <f t="shared" ref="M74:M105" si="41">(D74-$D$9)/(B74-$B$9)</f>
        <v>-0.31609195364831849</v>
      </c>
      <c r="N74" s="12">
        <f t="shared" ref="N74:N105" si="42">(F74-$F$9)/(B74-$B$9)</f>
        <v>-0.17816091662850872</v>
      </c>
      <c r="O74" s="12">
        <f t="shared" ref="O74:O105" si="43">(H74-$H$9)/(B74-$B$9)</f>
        <v>6.0919540229783915E-2</v>
      </c>
      <c r="P74" s="81">
        <f t="shared" ref="P74:P105" si="44">(L74-$L$9)/(B74-$B$9)</f>
        <v>0.36792203760705805</v>
      </c>
      <c r="Q74" s="12">
        <f t="shared" ref="Q74:Q105" si="45">(M74-0)/(B74-$B$9)</f>
        <v>-3.6332408465323965E-3</v>
      </c>
      <c r="R74" s="12">
        <f t="shared" ref="R74:R105" si="46">(N74-0)/(B74-$B$9)</f>
        <v>-2.0478266279138932E-3</v>
      </c>
      <c r="S74" s="12">
        <f t="shared" ref="S74:S105" si="47">(O74-0)/(B74-$B$9)</f>
        <v>7.0022460034234381E-4</v>
      </c>
      <c r="T74" s="12">
        <f t="shared" ref="T74:T105" si="48">(P74-0)/(B74-$B$9)</f>
        <v>4.2289889380121614E-3</v>
      </c>
    </row>
    <row r="75" spans="2:20" ht="15.9" customHeight="1">
      <c r="B75" s="18">
        <v>45773</v>
      </c>
      <c r="C75" s="11">
        <v>401445.0001</v>
      </c>
      <c r="D75" s="9">
        <f t="shared" si="34"/>
        <v>-62.199999985750765</v>
      </c>
      <c r="E75" s="11">
        <v>6665979.574</v>
      </c>
      <c r="F75" s="9">
        <f t="shared" si="35"/>
        <v>-34.500000067055225</v>
      </c>
      <c r="G75" s="12">
        <v>74.371799999999993</v>
      </c>
      <c r="H75" s="9">
        <f t="shared" si="36"/>
        <v>8.6999999999903821</v>
      </c>
      <c r="I75" s="47">
        <f t="shared" si="37"/>
        <v>-150.98451627049371</v>
      </c>
      <c r="J75" s="40">
        <f t="shared" si="38"/>
        <v>240.98451627049371</v>
      </c>
      <c r="K75" s="47">
        <f t="shared" si="39"/>
        <v>71.127280299855443</v>
      </c>
      <c r="L75" s="40">
        <f t="shared" si="40"/>
        <v>71.657379263088032</v>
      </c>
      <c r="M75" s="12">
        <f t="shared" si="41"/>
        <v>-0.69887640433427822</v>
      </c>
      <c r="N75" s="12">
        <f t="shared" si="42"/>
        <v>-0.38764045019163174</v>
      </c>
      <c r="O75" s="12">
        <f t="shared" si="43"/>
        <v>9.7752808988655973E-2</v>
      </c>
      <c r="P75" s="81">
        <f t="shared" si="44"/>
        <v>0.80513909284368579</v>
      </c>
      <c r="Q75" s="12">
        <f t="shared" si="45"/>
        <v>-7.8525438689244741E-3</v>
      </c>
      <c r="R75" s="12">
        <f t="shared" si="46"/>
        <v>-4.3555106763104694E-3</v>
      </c>
      <c r="S75" s="12">
        <f t="shared" si="47"/>
        <v>1.0983461684118648E-3</v>
      </c>
      <c r="T75" s="12">
        <f t="shared" si="48"/>
        <v>9.0465066611650092E-3</v>
      </c>
    </row>
    <row r="76" spans="2:20" ht="15.9" customHeight="1">
      <c r="B76" s="18">
        <v>45775</v>
      </c>
      <c r="C76" s="11">
        <v>401445.00439999998</v>
      </c>
      <c r="D76" s="9">
        <f t="shared" si="34"/>
        <v>-57.900000014342368</v>
      </c>
      <c r="E76" s="11">
        <v>6665979.5789999999</v>
      </c>
      <c r="F76" s="9">
        <f t="shared" si="35"/>
        <v>-29.500000178813934</v>
      </c>
      <c r="G76" s="12">
        <v>74.371099999999998</v>
      </c>
      <c r="H76" s="9">
        <f t="shared" si="36"/>
        <v>7.9999999999955662</v>
      </c>
      <c r="I76" s="47">
        <f t="shared" si="37"/>
        <v>-153.00119677183275</v>
      </c>
      <c r="J76" s="40">
        <f t="shared" si="38"/>
        <v>243.00119677183278</v>
      </c>
      <c r="K76" s="47">
        <f t="shared" si="39"/>
        <v>64.981997600957669</v>
      </c>
      <c r="L76" s="40">
        <f t="shared" si="40"/>
        <v>65.472589777790205</v>
      </c>
      <c r="M76" s="12">
        <f t="shared" si="41"/>
        <v>-0.63626373642134471</v>
      </c>
      <c r="N76" s="12">
        <f t="shared" si="42"/>
        <v>-0.32417582614081247</v>
      </c>
      <c r="O76" s="12">
        <f t="shared" si="43"/>
        <v>8.7912087912039194E-2</v>
      </c>
      <c r="P76" s="81">
        <f t="shared" si="44"/>
        <v>0.71947900854714508</v>
      </c>
      <c r="Q76" s="12">
        <f t="shared" si="45"/>
        <v>-6.9919091914433483E-3</v>
      </c>
      <c r="R76" s="12">
        <f t="shared" si="46"/>
        <v>-3.5623717158331041E-3</v>
      </c>
      <c r="S76" s="12">
        <f t="shared" si="47"/>
        <v>9.6606690013229879E-4</v>
      </c>
      <c r="T76" s="12">
        <f t="shared" si="48"/>
        <v>7.9063627312873086E-3</v>
      </c>
    </row>
    <row r="77" spans="2:20" ht="15.9" customHeight="1">
      <c r="B77" s="18">
        <v>45776</v>
      </c>
      <c r="C77" s="11">
        <v>401445.02669999999</v>
      </c>
      <c r="D77" s="9">
        <f t="shared" si="34"/>
        <v>-35.6000000028871</v>
      </c>
      <c r="E77" s="11">
        <v>6665979.5920000002</v>
      </c>
      <c r="F77" s="9">
        <f t="shared" si="35"/>
        <v>-16.499999910593033</v>
      </c>
      <c r="G77" s="12">
        <v>74.364800000000002</v>
      </c>
      <c r="H77" s="9">
        <f t="shared" si="36"/>
        <v>1.6999999999995907</v>
      </c>
      <c r="I77" s="47">
        <f t="shared" si="37"/>
        <v>-155.13307215828078</v>
      </c>
      <c r="J77" s="40">
        <f t="shared" si="38"/>
        <v>245.13307215828081</v>
      </c>
      <c r="K77" s="47">
        <f t="shared" si="39"/>
        <v>39.237864330963937</v>
      </c>
      <c r="L77" s="40">
        <f t="shared" si="40"/>
        <v>39.274673738366438</v>
      </c>
      <c r="M77" s="12">
        <f t="shared" si="41"/>
        <v>-0.38695652177051193</v>
      </c>
      <c r="N77" s="12">
        <f t="shared" si="42"/>
        <v>-0.17934782511514166</v>
      </c>
      <c r="O77" s="12">
        <f t="shared" si="43"/>
        <v>1.847826086956077E-2</v>
      </c>
      <c r="P77" s="81">
        <f t="shared" si="44"/>
        <v>0.42689862759093955</v>
      </c>
      <c r="Q77" s="12">
        <f t="shared" si="45"/>
        <v>-4.2060491496794779E-3</v>
      </c>
      <c r="R77" s="12">
        <f t="shared" si="46"/>
        <v>-1.9494328816863223E-3</v>
      </c>
      <c r="S77" s="12">
        <f t="shared" si="47"/>
        <v>2.0085066162566054E-4</v>
      </c>
      <c r="T77" s="12">
        <f t="shared" si="48"/>
        <v>4.64020247381456E-3</v>
      </c>
    </row>
    <row r="78" spans="2:20" ht="15.9" customHeight="1">
      <c r="B78" s="18">
        <v>45777</v>
      </c>
      <c r="C78" s="11">
        <v>401445.05200000003</v>
      </c>
      <c r="D78" s="9">
        <f t="shared" ref="D78:D94" si="49">IF(C78="","",(C78-$C$9)*1000)</f>
        <v>-10.2999999653548</v>
      </c>
      <c r="E78" s="11">
        <v>6665979.6040000003</v>
      </c>
      <c r="F78" s="9">
        <f t="shared" ref="F78:F94" si="50">IF(E78="","",(E78-$E$9)*1000)</f>
        <v>-4.4999998062849045</v>
      </c>
      <c r="G78" s="12">
        <v>74.361199999999997</v>
      </c>
      <c r="H78" s="9">
        <f t="shared" ref="H78:H94" si="51">IF(G78="","",(G78-$G$9)*1000)</f>
        <v>-1.90000000000623</v>
      </c>
      <c r="I78" s="47">
        <f t="shared" ref="I78:I94" si="52">IF(MOD(DEGREES(ATAN2(D78, F78)), 360) &gt; 180, MOD(DEGREES(ATAN2(D78, F78)), 360) - 360, MOD(DEGREES(ATAN2(D78, F78)), 360))</f>
        <v>-156.39981096624152</v>
      </c>
      <c r="J78" s="40">
        <f t="shared" ref="J78:J94" si="53">MOD(DEGREES(ATAN2(F78, D78)) + 360, 360)</f>
        <v>246.39981096624155</v>
      </c>
      <c r="K78" s="47">
        <f t="shared" ref="K78:K94" si="54">SQRT(POWER(C78 - $C$9,2) + POWER(E78 - $E$9,2)) *1000</f>
        <v>11.240106651757049</v>
      </c>
      <c r="L78" s="40">
        <f t="shared" si="40"/>
        <v>11.39956128729947</v>
      </c>
      <c r="M78" s="12">
        <f t="shared" si="41"/>
        <v>-0.11075268779951399</v>
      </c>
      <c r="N78" s="12">
        <f t="shared" si="42"/>
        <v>-4.8387094691235533E-2</v>
      </c>
      <c r="O78" s="12">
        <f t="shared" si="43"/>
        <v>-2.043010752694871E-2</v>
      </c>
      <c r="P78" s="81">
        <f t="shared" si="44"/>
        <v>0.12257592782042441</v>
      </c>
      <c r="Q78" s="12">
        <f t="shared" si="45"/>
        <v>-1.1908891161238062E-3</v>
      </c>
      <c r="R78" s="12">
        <f t="shared" si="46"/>
        <v>-5.2029134076597347E-4</v>
      </c>
      <c r="S78" s="12">
        <f t="shared" si="47"/>
        <v>-2.1967857555858829E-4</v>
      </c>
      <c r="T78" s="12">
        <f t="shared" si="48"/>
        <v>1.3180207292518753E-3</v>
      </c>
    </row>
    <row r="79" spans="2:20" ht="15.9" customHeight="1">
      <c r="B79" s="18">
        <v>45779</v>
      </c>
      <c r="C79" s="11">
        <v>401445.04239999998</v>
      </c>
      <c r="D79" s="9">
        <f t="shared" si="49"/>
        <v>-19.900000013876706</v>
      </c>
      <c r="E79" s="11">
        <v>6665979.5999999996</v>
      </c>
      <c r="F79" s="9">
        <f t="shared" si="50"/>
        <v>-8.500000461935997</v>
      </c>
      <c r="G79" s="12">
        <v>74.386600000000001</v>
      </c>
      <c r="H79" s="9">
        <f t="shared" si="51"/>
        <v>23.499999999998522</v>
      </c>
      <c r="I79" s="47">
        <f t="shared" si="52"/>
        <v>-156.87094205486164</v>
      </c>
      <c r="J79" s="40">
        <f t="shared" si="53"/>
        <v>246.87094205486164</v>
      </c>
      <c r="K79" s="47">
        <f t="shared" si="54"/>
        <v>21.639316264734546</v>
      </c>
      <c r="L79" s="40">
        <f t="shared" si="40"/>
        <v>31.945422338813046</v>
      </c>
      <c r="M79" s="12">
        <f t="shared" si="41"/>
        <v>-0.20947368435659691</v>
      </c>
      <c r="N79" s="12">
        <f t="shared" si="42"/>
        <v>-8.9473689073010496E-2</v>
      </c>
      <c r="O79" s="12">
        <f t="shared" si="43"/>
        <v>0.24736842105261603</v>
      </c>
      <c r="P79" s="81">
        <f t="shared" si="44"/>
        <v>0.33626760356645313</v>
      </c>
      <c r="Q79" s="12">
        <f t="shared" si="45"/>
        <v>-2.2049861511220727E-3</v>
      </c>
      <c r="R79" s="12">
        <f t="shared" si="46"/>
        <v>-9.4182830603168938E-4</v>
      </c>
      <c r="S79" s="12">
        <f t="shared" si="47"/>
        <v>2.6038781163433265E-3</v>
      </c>
      <c r="T79" s="12">
        <f t="shared" si="48"/>
        <v>3.5396589849100331E-3</v>
      </c>
    </row>
    <row r="80" spans="2:20" ht="15.9" customHeight="1">
      <c r="B80" s="18">
        <v>45780</v>
      </c>
      <c r="C80" s="11">
        <v>401445.11190000002</v>
      </c>
      <c r="D80" s="9">
        <f t="shared" si="49"/>
        <v>49.600000027567148</v>
      </c>
      <c r="E80" s="11">
        <v>6665979.6310000001</v>
      </c>
      <c r="F80" s="9">
        <f t="shared" si="50"/>
        <v>22.499999962747097</v>
      </c>
      <c r="G80" s="12">
        <v>74.354600000000005</v>
      </c>
      <c r="H80" s="9">
        <f t="shared" si="51"/>
        <v>-8.4999999999979536</v>
      </c>
      <c r="I80" s="47">
        <f t="shared" si="52"/>
        <v>24.400423530431151</v>
      </c>
      <c r="J80" s="40">
        <f t="shared" si="53"/>
        <v>65.599576469568888</v>
      </c>
      <c r="K80" s="47">
        <f t="shared" si="54"/>
        <v>54.464759258242204</v>
      </c>
      <c r="L80" s="40">
        <f t="shared" si="40"/>
        <v>55.124041951386751</v>
      </c>
      <c r="M80" s="12">
        <f t="shared" si="41"/>
        <v>0.51666666695382446</v>
      </c>
      <c r="N80" s="12">
        <f t="shared" si="42"/>
        <v>0.23437499961194894</v>
      </c>
      <c r="O80" s="12">
        <f t="shared" si="43"/>
        <v>-8.8541666666645355E-2</v>
      </c>
      <c r="P80" s="81">
        <f t="shared" si="44"/>
        <v>0.57420877032694528</v>
      </c>
      <c r="Q80" s="12">
        <f t="shared" si="45"/>
        <v>5.3819444474356715E-3</v>
      </c>
      <c r="R80" s="12">
        <f t="shared" si="46"/>
        <v>2.4414062459578016E-3</v>
      </c>
      <c r="S80" s="12">
        <f t="shared" si="47"/>
        <v>-9.2230902777755582E-4</v>
      </c>
      <c r="T80" s="12">
        <f t="shared" si="48"/>
        <v>5.981341357572347E-3</v>
      </c>
    </row>
    <row r="81" spans="2:20" ht="15.9" customHeight="1">
      <c r="B81" s="18">
        <v>45782</v>
      </c>
      <c r="C81" s="11">
        <v>401445.04519999999</v>
      </c>
      <c r="D81" s="9">
        <f t="shared" si="49"/>
        <v>-17.099999997299165</v>
      </c>
      <c r="E81" s="11">
        <v>6665979.5990000004</v>
      </c>
      <c r="F81" s="9">
        <f t="shared" si="50"/>
        <v>-9.4999996945261955</v>
      </c>
      <c r="G81" s="12">
        <v>74.364999999999995</v>
      </c>
      <c r="H81" s="9">
        <f t="shared" si="51"/>
        <v>1.8999999999920192</v>
      </c>
      <c r="I81" s="47">
        <f t="shared" si="52"/>
        <v>-150.94539667921237</v>
      </c>
      <c r="J81" s="40">
        <f t="shared" si="53"/>
        <v>240.94539667921237</v>
      </c>
      <c r="K81" s="47">
        <f t="shared" si="54"/>
        <v>19.561697117163153</v>
      </c>
      <c r="L81" s="40">
        <f t="shared" si="40"/>
        <v>19.653752672291336</v>
      </c>
      <c r="M81" s="12">
        <f t="shared" si="41"/>
        <v>-0.17448979589080779</v>
      </c>
      <c r="N81" s="12">
        <f t="shared" si="42"/>
        <v>-9.6938772393124442E-2</v>
      </c>
      <c r="O81" s="12">
        <f t="shared" si="43"/>
        <v>1.9387755101959378E-2</v>
      </c>
      <c r="P81" s="81">
        <f t="shared" si="44"/>
        <v>0.20054849665603405</v>
      </c>
      <c r="Q81" s="12">
        <f t="shared" si="45"/>
        <v>-1.7805081213347735E-3</v>
      </c>
      <c r="R81" s="12">
        <f t="shared" si="46"/>
        <v>-9.8917114686861672E-4</v>
      </c>
      <c r="S81" s="12">
        <f t="shared" si="47"/>
        <v>1.9783423573427938E-4</v>
      </c>
      <c r="T81" s="12">
        <f t="shared" si="48"/>
        <v>2.0464132311840211E-3</v>
      </c>
    </row>
    <row r="82" spans="2:20" ht="15.9" customHeight="1">
      <c r="B82" s="18">
        <v>45783</v>
      </c>
      <c r="C82" s="11">
        <v>401445.03710000002</v>
      </c>
      <c r="D82" s="9">
        <f t="shared" si="49"/>
        <v>-25.199999974574894</v>
      </c>
      <c r="E82" s="11">
        <v>6665979.5930000003</v>
      </c>
      <c r="F82" s="9">
        <f t="shared" si="50"/>
        <v>-15.49999974668026</v>
      </c>
      <c r="G82" s="12">
        <v>74.362200000000001</v>
      </c>
      <c r="H82" s="9">
        <f t="shared" si="51"/>
        <v>-0.90000000000145519</v>
      </c>
      <c r="I82" s="47">
        <f t="shared" si="52"/>
        <v>-148.40518543071639</v>
      </c>
      <c r="J82" s="40">
        <f t="shared" si="53"/>
        <v>238.40518543071639</v>
      </c>
      <c r="K82" s="47">
        <f t="shared" si="54"/>
        <v>29.585300249712908</v>
      </c>
      <c r="L82" s="40">
        <f t="shared" si="40"/>
        <v>29.598986314832903</v>
      </c>
      <c r="M82" s="12">
        <f t="shared" si="41"/>
        <v>-0.25454545428863529</v>
      </c>
      <c r="N82" s="12">
        <f t="shared" si="42"/>
        <v>-0.15656565400687131</v>
      </c>
      <c r="O82" s="12">
        <f t="shared" si="43"/>
        <v>-9.0909090909237905E-3</v>
      </c>
      <c r="P82" s="81">
        <f t="shared" si="44"/>
        <v>0.29897965974578689</v>
      </c>
      <c r="Q82" s="12">
        <f t="shared" si="45"/>
        <v>-2.5711662049357101E-3</v>
      </c>
      <c r="R82" s="12">
        <f t="shared" si="46"/>
        <v>-1.5814712525946597E-3</v>
      </c>
      <c r="S82" s="12">
        <f t="shared" si="47"/>
        <v>-9.182736455478576E-5</v>
      </c>
      <c r="T82" s="12">
        <f t="shared" si="48"/>
        <v>3.0199965630887562E-3</v>
      </c>
    </row>
    <row r="83" spans="2:20" ht="15.9" customHeight="1">
      <c r="B83" s="18">
        <v>45785</v>
      </c>
      <c r="C83" s="11">
        <v>401445.02740000002</v>
      </c>
      <c r="D83" s="9">
        <f t="shared" si="49"/>
        <v>-34.899999969638884</v>
      </c>
      <c r="E83" s="12">
        <v>6665979.5899999999</v>
      </c>
      <c r="F83" s="9">
        <f t="shared" si="50"/>
        <v>-18.500000238418579</v>
      </c>
      <c r="G83" s="12">
        <v>74.385900000000007</v>
      </c>
      <c r="H83" s="9">
        <f t="shared" si="51"/>
        <v>22.800000000003706</v>
      </c>
      <c r="I83" s="47">
        <f t="shared" si="52"/>
        <v>-152.07256503443639</v>
      </c>
      <c r="J83" s="40">
        <f t="shared" si="53"/>
        <v>242.07256503443639</v>
      </c>
      <c r="K83" s="47">
        <f t="shared" si="54"/>
        <v>39.500126666914397</v>
      </c>
      <c r="L83" s="40">
        <f t="shared" si="40"/>
        <v>45.608113386791729</v>
      </c>
      <c r="M83" s="12">
        <f t="shared" si="41"/>
        <v>-0.34554455415484042</v>
      </c>
      <c r="N83" s="12">
        <f t="shared" si="42"/>
        <v>-0.18316831919226315</v>
      </c>
      <c r="O83" s="12">
        <f t="shared" si="43"/>
        <v>0.22574257425746244</v>
      </c>
      <c r="P83" s="81">
        <f t="shared" si="44"/>
        <v>0.45156547907714584</v>
      </c>
      <c r="Q83" s="12">
        <f t="shared" si="45"/>
        <v>-3.4212332094538654E-3</v>
      </c>
      <c r="R83" s="12">
        <f t="shared" si="46"/>
        <v>-1.8135477147748827E-3</v>
      </c>
      <c r="S83" s="12">
        <f t="shared" si="47"/>
        <v>2.235074992648143E-3</v>
      </c>
      <c r="T83" s="12">
        <f t="shared" si="48"/>
        <v>4.4709453373974837E-3</v>
      </c>
    </row>
    <row r="84" spans="2:20" ht="15.9" customHeight="1">
      <c r="B84" s="18">
        <v>45786</v>
      </c>
      <c r="C84" s="11">
        <v>401445.06449999998</v>
      </c>
      <c r="D84" s="9">
        <f t="shared" si="49"/>
        <v>2.199999988079071</v>
      </c>
      <c r="E84" s="11">
        <v>6665979.6090000002</v>
      </c>
      <c r="F84" s="9">
        <f t="shared" si="50"/>
        <v>0.50000008195638657</v>
      </c>
      <c r="G84" s="12">
        <v>74.382099999999994</v>
      </c>
      <c r="H84" s="9">
        <f t="shared" si="51"/>
        <v>18.999999999991246</v>
      </c>
      <c r="I84" s="47">
        <f t="shared" si="52"/>
        <v>12.804268161980374</v>
      </c>
      <c r="J84" s="40">
        <f t="shared" si="53"/>
        <v>77.19573183801964</v>
      </c>
      <c r="K84" s="47">
        <f t="shared" si="54"/>
        <v>2.2561028410744726</v>
      </c>
      <c r="L84" s="40">
        <f t="shared" si="40"/>
        <v>19.133478513568086</v>
      </c>
      <c r="M84" s="12">
        <f t="shared" si="41"/>
        <v>2.1568627334108539E-2</v>
      </c>
      <c r="N84" s="12">
        <f t="shared" si="42"/>
        <v>4.9019615878077112E-3</v>
      </c>
      <c r="O84" s="12">
        <f t="shared" si="43"/>
        <v>0.18627450980383575</v>
      </c>
      <c r="P84" s="81">
        <f t="shared" si="44"/>
        <v>0.18758312268204005</v>
      </c>
      <c r="Q84" s="12">
        <f t="shared" si="45"/>
        <v>2.114571307265543E-4</v>
      </c>
      <c r="R84" s="12">
        <f t="shared" si="46"/>
        <v>4.8058446939291288E-5</v>
      </c>
      <c r="S84" s="12">
        <f t="shared" si="47"/>
        <v>1.826220684351331E-3</v>
      </c>
      <c r="T84" s="12">
        <f t="shared" si="48"/>
        <v>1.8390502223729417E-3</v>
      </c>
    </row>
    <row r="85" spans="2:20" ht="15.9" customHeight="1">
      <c r="B85" s="18">
        <v>45787</v>
      </c>
      <c r="C85" s="11">
        <v>401445.04430000001</v>
      </c>
      <c r="D85" s="9">
        <f t="shared" si="49"/>
        <v>-17.99999998183921</v>
      </c>
      <c r="E85" s="12">
        <v>6665979.5994999995</v>
      </c>
      <c r="F85" s="9">
        <f t="shared" si="50"/>
        <v>-9.0000005438923836</v>
      </c>
      <c r="G85" s="12">
        <v>74.371799999999993</v>
      </c>
      <c r="H85" s="9">
        <f t="shared" si="51"/>
        <v>8.6999999999903821</v>
      </c>
      <c r="I85" s="47">
        <f t="shared" si="52"/>
        <v>-153.43494741478841</v>
      </c>
      <c r="J85" s="40">
        <f t="shared" si="53"/>
        <v>243.43494741478844</v>
      </c>
      <c r="K85" s="47">
        <f t="shared" si="54"/>
        <v>20.124612024490677</v>
      </c>
      <c r="L85" s="40">
        <f t="shared" si="40"/>
        <v>21.924643877064625</v>
      </c>
      <c r="M85" s="12">
        <f t="shared" si="41"/>
        <v>-0.17475728137707972</v>
      </c>
      <c r="N85" s="12">
        <f t="shared" si="42"/>
        <v>-8.7378646057207604E-2</v>
      </c>
      <c r="O85" s="12">
        <f t="shared" si="43"/>
        <v>8.4466019417382354E-2</v>
      </c>
      <c r="P85" s="81">
        <f t="shared" si="44"/>
        <v>0.21286062016567597</v>
      </c>
      <c r="Q85" s="12">
        <f t="shared" si="45"/>
        <v>-1.6966726347289293E-3</v>
      </c>
      <c r="R85" s="12">
        <f t="shared" si="46"/>
        <v>-8.4833636948745245E-4</v>
      </c>
      <c r="S85" s="12">
        <f t="shared" si="47"/>
        <v>8.2005844094545975E-4</v>
      </c>
      <c r="T85" s="12">
        <f t="shared" si="48"/>
        <v>2.066607962773553E-3</v>
      </c>
    </row>
    <row r="86" spans="2:20" ht="15.9" customHeight="1">
      <c r="B86" s="18">
        <v>45787</v>
      </c>
      <c r="C86" s="11">
        <v>401445.06109999999</v>
      </c>
      <c r="D86" s="9">
        <f t="shared" si="49"/>
        <v>-1.1999999987892807</v>
      </c>
      <c r="E86" s="11">
        <v>6665979.6083000004</v>
      </c>
      <c r="F86" s="9">
        <f t="shared" si="50"/>
        <v>-0.19999966025352478</v>
      </c>
      <c r="G86" s="12">
        <v>74.377300000000005</v>
      </c>
      <c r="H86" s="9">
        <f t="shared" si="51"/>
        <v>14.200000000002433</v>
      </c>
      <c r="I86" s="47">
        <f t="shared" si="52"/>
        <v>-170.53769356587588</v>
      </c>
      <c r="J86" s="40">
        <f t="shared" si="53"/>
        <v>260.53769356587588</v>
      </c>
      <c r="K86" s="47">
        <f t="shared" si="54"/>
        <v>1.2165524490114674</v>
      </c>
      <c r="L86" s="40">
        <f t="shared" si="40"/>
        <v>14.252017396188686</v>
      </c>
      <c r="M86" s="12">
        <f t="shared" si="41"/>
        <v>-1.1650485425138647E-2</v>
      </c>
      <c r="N86" s="12">
        <f t="shared" si="42"/>
        <v>-1.9417442743060657E-3</v>
      </c>
      <c r="O86" s="12">
        <f t="shared" si="43"/>
        <v>0.13786407766992653</v>
      </c>
      <c r="P86" s="81">
        <f t="shared" si="44"/>
        <v>0.13836910093387073</v>
      </c>
      <c r="Q86" s="12">
        <f t="shared" si="45"/>
        <v>-1.1311150898192861E-4</v>
      </c>
      <c r="R86" s="12">
        <f t="shared" si="46"/>
        <v>-1.8851886158311318E-5</v>
      </c>
      <c r="S86" s="12">
        <f t="shared" si="47"/>
        <v>1.3384861909701605E-3</v>
      </c>
      <c r="T86" s="12">
        <f t="shared" si="48"/>
        <v>1.3433893294550556E-3</v>
      </c>
    </row>
    <row r="87" spans="2:20" ht="15.9" customHeight="1">
      <c r="B87" s="18">
        <v>45788</v>
      </c>
      <c r="C87" s="11">
        <v>401445.05160000001</v>
      </c>
      <c r="D87" s="9">
        <f t="shared" si="49"/>
        <v>-10.699999984353781</v>
      </c>
      <c r="E87" s="11">
        <v>6665979.6085000001</v>
      </c>
      <c r="F87" s="9">
        <f t="shared" si="50"/>
        <v>0</v>
      </c>
      <c r="G87" s="12">
        <v>74.401600000000002</v>
      </c>
      <c r="H87" s="9">
        <f t="shared" si="51"/>
        <v>38.499999999999091</v>
      </c>
      <c r="I87" s="47">
        <f t="shared" si="52"/>
        <v>180</v>
      </c>
      <c r="J87" s="40">
        <f t="shared" si="53"/>
        <v>270</v>
      </c>
      <c r="K87" s="47">
        <f t="shared" si="54"/>
        <v>10.699999984353781</v>
      </c>
      <c r="L87" s="40">
        <f t="shared" si="40"/>
        <v>39.959229217605049</v>
      </c>
      <c r="M87" s="12">
        <f t="shared" si="41"/>
        <v>-0.10288461523417097</v>
      </c>
      <c r="N87" s="12">
        <f t="shared" si="42"/>
        <v>0</v>
      </c>
      <c r="O87" s="12">
        <f t="shared" si="43"/>
        <v>0.37019230769229894</v>
      </c>
      <c r="P87" s="81">
        <f t="shared" si="44"/>
        <v>0.38422335786158701</v>
      </c>
      <c r="Q87" s="12">
        <f t="shared" si="45"/>
        <v>-9.8927514648241319E-4</v>
      </c>
      <c r="R87" s="12">
        <f t="shared" si="46"/>
        <v>0</v>
      </c>
      <c r="S87" s="12">
        <f t="shared" si="47"/>
        <v>3.559541420118259E-3</v>
      </c>
      <c r="T87" s="12">
        <f t="shared" si="48"/>
        <v>3.6944553640537213E-3</v>
      </c>
    </row>
    <row r="88" spans="2:20" ht="15.9" customHeight="1">
      <c r="B88" s="18">
        <v>45788</v>
      </c>
      <c r="C88" s="11">
        <v>401445.05040000001</v>
      </c>
      <c r="D88" s="9">
        <f t="shared" si="49"/>
        <v>-11.899999983143061</v>
      </c>
      <c r="E88" s="39">
        <v>6665979.6037999997</v>
      </c>
      <c r="F88" s="9">
        <f t="shared" si="50"/>
        <v>-4.7000003978610039</v>
      </c>
      <c r="G88" s="11">
        <v>74.377399999999994</v>
      </c>
      <c r="H88" s="9">
        <f t="shared" si="51"/>
        <v>14.299999999991542</v>
      </c>
      <c r="I88" s="47">
        <f t="shared" si="52"/>
        <v>-158.44806089311416</v>
      </c>
      <c r="J88" s="40">
        <f t="shared" si="53"/>
        <v>248.44806089311419</v>
      </c>
      <c r="K88" s="47">
        <f t="shared" si="54"/>
        <v>12.794530211723229</v>
      </c>
      <c r="L88" s="40">
        <f t="shared" si="40"/>
        <v>19.188277758528944</v>
      </c>
      <c r="M88" s="12">
        <f t="shared" si="41"/>
        <v>-0.11442307676099098</v>
      </c>
      <c r="N88" s="12">
        <f t="shared" si="42"/>
        <v>-4.5192311517894268E-2</v>
      </c>
      <c r="O88" s="12">
        <f t="shared" si="43"/>
        <v>0.13749999999991866</v>
      </c>
      <c r="P88" s="81">
        <f t="shared" si="44"/>
        <v>0.184502670755086</v>
      </c>
      <c r="Q88" s="12">
        <f t="shared" si="45"/>
        <v>-1.1002218919326056E-3</v>
      </c>
      <c r="R88" s="12">
        <f t="shared" si="46"/>
        <v>-4.3454145690282952E-4</v>
      </c>
      <c r="S88" s="12">
        <f t="shared" si="47"/>
        <v>1.3221153846146025E-3</v>
      </c>
      <c r="T88" s="12">
        <f t="shared" si="48"/>
        <v>1.774064141875827E-3</v>
      </c>
    </row>
    <row r="89" spans="2:20" ht="15.9" customHeight="1">
      <c r="B89" s="18">
        <v>45789</v>
      </c>
      <c r="C89" s="11">
        <v>401445.0785</v>
      </c>
      <c r="D89" s="9">
        <f t="shared" si="49"/>
        <v>16.200000012759119</v>
      </c>
      <c r="E89" s="39">
        <v>6665979.6200999999</v>
      </c>
      <c r="F89" s="9">
        <f t="shared" si="50"/>
        <v>11.599999852478504</v>
      </c>
      <c r="G89" s="27">
        <v>74.372100000000003</v>
      </c>
      <c r="H89" s="9">
        <f t="shared" si="51"/>
        <v>9.0000000000003411</v>
      </c>
      <c r="I89" s="47">
        <f t="shared" si="52"/>
        <v>35.604533614165291</v>
      </c>
      <c r="J89" s="40">
        <f t="shared" si="53"/>
        <v>54.395466385834709</v>
      </c>
      <c r="K89" s="47">
        <f t="shared" si="54"/>
        <v>19.924858769659995</v>
      </c>
      <c r="L89" s="40">
        <f t="shared" si="40"/>
        <v>21.863211040258996</v>
      </c>
      <c r="M89" s="12">
        <f t="shared" si="41"/>
        <v>0.15428571440722971</v>
      </c>
      <c r="N89" s="12">
        <f t="shared" si="42"/>
        <v>0.11047618907122385</v>
      </c>
      <c r="O89" s="12">
        <f t="shared" si="43"/>
        <v>8.5714285714288962E-2</v>
      </c>
      <c r="P89" s="81">
        <f t="shared" si="44"/>
        <v>0.20822105752627615</v>
      </c>
      <c r="Q89" s="12">
        <f t="shared" si="45"/>
        <v>1.4693877562593305E-3</v>
      </c>
      <c r="R89" s="12">
        <f t="shared" si="46"/>
        <v>1.0521541816307033E-3</v>
      </c>
      <c r="S89" s="12">
        <f t="shared" si="47"/>
        <v>8.1632653061227583E-4</v>
      </c>
      <c r="T89" s="12">
        <f t="shared" si="48"/>
        <v>1.9830576907264395E-3</v>
      </c>
    </row>
    <row r="90" spans="2:20" ht="15.9" customHeight="1">
      <c r="B90" s="18">
        <v>45790</v>
      </c>
      <c r="C90" s="11">
        <v>401445.07250000001</v>
      </c>
      <c r="D90" s="9">
        <f t="shared" si="49"/>
        <v>10.200000018812716</v>
      </c>
      <c r="E90" s="39">
        <v>6665979.6140000001</v>
      </c>
      <c r="F90" s="9">
        <f t="shared" si="50"/>
        <v>5.4999999701976776</v>
      </c>
      <c r="G90" s="11">
        <v>74.371300000000005</v>
      </c>
      <c r="H90" s="9">
        <f t="shared" si="51"/>
        <v>8.2000000000022055</v>
      </c>
      <c r="I90" s="47">
        <f t="shared" si="52"/>
        <v>28.33424230928162</v>
      </c>
      <c r="J90" s="40">
        <f t="shared" si="53"/>
        <v>61.665757690718408</v>
      </c>
      <c r="K90" s="47">
        <f t="shared" si="54"/>
        <v>11.588356227522256</v>
      </c>
      <c r="L90" s="40">
        <f t="shared" si="40"/>
        <v>14.1961262341524</v>
      </c>
      <c r="M90" s="12">
        <f t="shared" si="41"/>
        <v>9.6226415271818078E-2</v>
      </c>
      <c r="N90" s="12">
        <f t="shared" si="42"/>
        <v>5.1886792171676202E-2</v>
      </c>
      <c r="O90" s="12">
        <f t="shared" si="43"/>
        <v>7.7358490566058549E-2</v>
      </c>
      <c r="P90" s="81">
        <f t="shared" si="44"/>
        <v>0.13392571919011698</v>
      </c>
      <c r="Q90" s="12">
        <f t="shared" si="45"/>
        <v>9.0779637048884977E-4</v>
      </c>
      <c r="R90" s="12">
        <f t="shared" si="46"/>
        <v>4.894980393554359E-4</v>
      </c>
      <c r="S90" s="12">
        <f t="shared" si="47"/>
        <v>7.2979708081187305E-4</v>
      </c>
      <c r="T90" s="12">
        <f t="shared" si="48"/>
        <v>1.2634501810388395E-3</v>
      </c>
    </row>
    <row r="91" spans="2:20" ht="15.9" customHeight="1">
      <c r="B91" s="18">
        <v>45791</v>
      </c>
      <c r="C91" s="11">
        <v>401445.05540000001</v>
      </c>
      <c r="D91" s="9">
        <f t="shared" si="49"/>
        <v>-6.8999999784864485</v>
      </c>
      <c r="E91" s="39">
        <v>6665979.6030000001</v>
      </c>
      <c r="F91" s="9">
        <f t="shared" si="50"/>
        <v>-5.4999999701976776</v>
      </c>
      <c r="G91" s="11">
        <v>74.357299999999995</v>
      </c>
      <c r="H91" s="9">
        <f t="shared" si="51"/>
        <v>-5.8000000000077989</v>
      </c>
      <c r="I91" s="47">
        <f t="shared" si="52"/>
        <v>-141.441600163586</v>
      </c>
      <c r="J91" s="40">
        <f t="shared" si="53"/>
        <v>231.441600163586</v>
      </c>
      <c r="K91" s="47">
        <f t="shared" si="54"/>
        <v>8.8238313319831452</v>
      </c>
      <c r="L91" s="40">
        <f t="shared" si="40"/>
        <v>10.559356011394724</v>
      </c>
      <c r="M91" s="12">
        <f t="shared" si="41"/>
        <v>-6.4485981107349988E-2</v>
      </c>
      <c r="N91" s="12">
        <f t="shared" si="42"/>
        <v>-5.1401868880352128E-2</v>
      </c>
      <c r="O91" s="12">
        <f t="shared" si="43"/>
        <v>-5.4205607476708398E-2</v>
      </c>
      <c r="P91" s="81">
        <f t="shared" si="44"/>
        <v>9.8685570199950695E-2</v>
      </c>
      <c r="Q91" s="12">
        <f t="shared" si="45"/>
        <v>-6.026727206294391E-4</v>
      </c>
      <c r="R91" s="12">
        <f t="shared" si="46"/>
        <v>-4.8039129794721615E-4</v>
      </c>
      <c r="S91" s="12">
        <f t="shared" si="47"/>
        <v>-5.065944623991439E-4</v>
      </c>
      <c r="T91" s="12">
        <f t="shared" si="48"/>
        <v>9.2229504859767E-4</v>
      </c>
    </row>
    <row r="92" spans="2:20" ht="15.9" customHeight="1">
      <c r="B92" s="18">
        <v>45791</v>
      </c>
      <c r="C92" s="12">
        <v>401445.04560000001</v>
      </c>
      <c r="D92" s="9">
        <f t="shared" si="49"/>
        <v>-16.699999978300184</v>
      </c>
      <c r="E92" s="39">
        <v>6665979.5980000002</v>
      </c>
      <c r="F92" s="9">
        <f t="shared" si="50"/>
        <v>-10.499999858438969</v>
      </c>
      <c r="G92" s="11">
        <v>74.378600000000006</v>
      </c>
      <c r="H92" s="9">
        <f t="shared" si="51"/>
        <v>15.500000000002956</v>
      </c>
      <c r="I92" s="47">
        <f t="shared" si="52"/>
        <v>-147.84067932662342</v>
      </c>
      <c r="J92" s="40">
        <f t="shared" si="53"/>
        <v>237.84067932662344</v>
      </c>
      <c r="K92" s="47">
        <f t="shared" si="54"/>
        <v>19.726631651208081</v>
      </c>
      <c r="L92" s="40">
        <f t="shared" si="40"/>
        <v>25.087646288612572</v>
      </c>
      <c r="M92" s="12">
        <f t="shared" si="41"/>
        <v>-0.15607476615233817</v>
      </c>
      <c r="N92" s="12">
        <f t="shared" si="42"/>
        <v>-9.8130839798495031E-2</v>
      </c>
      <c r="O92" s="12">
        <f t="shared" si="43"/>
        <v>0.14485981308413978</v>
      </c>
      <c r="P92" s="81">
        <f t="shared" si="44"/>
        <v>0.23446398400572496</v>
      </c>
      <c r="Q92" s="12">
        <f t="shared" si="45"/>
        <v>-1.4586426743209175E-3</v>
      </c>
      <c r="R92" s="12">
        <f t="shared" si="46"/>
        <v>-9.1711065232238345E-4</v>
      </c>
      <c r="S92" s="12">
        <f t="shared" si="47"/>
        <v>1.3538300288237362E-3</v>
      </c>
      <c r="T92" s="12">
        <f t="shared" si="48"/>
        <v>2.1912521869693921E-3</v>
      </c>
    </row>
    <row r="93" spans="2:20" ht="15.9" customHeight="1">
      <c r="B93" s="18">
        <v>45792</v>
      </c>
      <c r="C93" s="11">
        <v>401445.05959999998</v>
      </c>
      <c r="D93" s="9">
        <f t="shared" si="49"/>
        <v>-2.7000000118277967</v>
      </c>
      <c r="E93" s="39">
        <v>6665979.6069999998</v>
      </c>
      <c r="F93" s="9">
        <f t="shared" si="50"/>
        <v>-1.5000002458691597</v>
      </c>
      <c r="G93" s="11">
        <v>74.374499999999998</v>
      </c>
      <c r="H93" s="9">
        <f t="shared" si="51"/>
        <v>11.399999999994748</v>
      </c>
      <c r="I93" s="47">
        <f t="shared" si="52"/>
        <v>-150.94539202051507</v>
      </c>
      <c r="J93" s="40">
        <f t="shared" si="53"/>
        <v>240.9453920205151</v>
      </c>
      <c r="K93" s="47">
        <f t="shared" si="54"/>
        <v>3.0886891720400813</v>
      </c>
      <c r="L93" s="40">
        <f t="shared" si="40"/>
        <v>11.8110118449419</v>
      </c>
      <c r="M93" s="12">
        <f t="shared" si="41"/>
        <v>-2.5000000109516637E-2</v>
      </c>
      <c r="N93" s="12">
        <f t="shared" si="42"/>
        <v>-1.3888891165455183E-2</v>
      </c>
      <c r="O93" s="12">
        <f t="shared" si="43"/>
        <v>0.10555555555550693</v>
      </c>
      <c r="P93" s="81">
        <f t="shared" si="44"/>
        <v>0.10936122078649907</v>
      </c>
      <c r="Q93" s="12">
        <f t="shared" si="45"/>
        <v>-2.3148148249552443E-4</v>
      </c>
      <c r="R93" s="12">
        <f t="shared" si="46"/>
        <v>-1.2860084412458502E-4</v>
      </c>
      <c r="S93" s="12">
        <f t="shared" si="47"/>
        <v>9.7736625514358261E-4</v>
      </c>
      <c r="T93" s="12">
        <f t="shared" si="48"/>
        <v>1.0126038961712877E-3</v>
      </c>
    </row>
    <row r="94" spans="2:20" ht="15.9" customHeight="1">
      <c r="B94" s="18">
        <v>45792</v>
      </c>
      <c r="C94" s="11">
        <v>401445.03379999998</v>
      </c>
      <c r="D94" s="9">
        <f t="shared" si="49"/>
        <v>-28.500000014901161</v>
      </c>
      <c r="E94" s="39">
        <v>6665979.5899999999</v>
      </c>
      <c r="F94" s="9">
        <f t="shared" si="50"/>
        <v>-18.500000238418579</v>
      </c>
      <c r="G94" s="12">
        <v>74.361699999999999</v>
      </c>
      <c r="H94" s="9">
        <f t="shared" si="51"/>
        <v>-1.4000000000038426</v>
      </c>
      <c r="I94" s="47">
        <f t="shared" si="52"/>
        <v>-147.01147806282626</v>
      </c>
      <c r="J94" s="40">
        <f t="shared" si="53"/>
        <v>237.01147806282626</v>
      </c>
      <c r="K94" s="47">
        <f t="shared" si="54"/>
        <v>33.977934158374808</v>
      </c>
      <c r="L94" s="40">
        <f t="shared" si="40"/>
        <v>34.006764175247021</v>
      </c>
      <c r="M94" s="12">
        <f t="shared" si="41"/>
        <v>-0.26388888902686258</v>
      </c>
      <c r="N94" s="12">
        <f t="shared" si="42"/>
        <v>-0.17129629850387573</v>
      </c>
      <c r="O94" s="12">
        <f t="shared" si="43"/>
        <v>-1.2962962962998544E-2</v>
      </c>
      <c r="P94" s="81">
        <f t="shared" si="44"/>
        <v>0.31487744606710205</v>
      </c>
      <c r="Q94" s="12">
        <f t="shared" si="45"/>
        <v>-2.4434156391376165E-3</v>
      </c>
      <c r="R94" s="12">
        <f t="shared" si="46"/>
        <v>-1.5860768379988494E-3</v>
      </c>
      <c r="S94" s="12">
        <f t="shared" si="47"/>
        <v>-1.2002743484257911E-4</v>
      </c>
      <c r="T94" s="12">
        <f t="shared" si="48"/>
        <v>2.9155319080287228E-3</v>
      </c>
    </row>
    <row r="95" spans="2:20" ht="15.9" customHeight="1">
      <c r="B95" s="18">
        <v>45793</v>
      </c>
      <c r="C95" s="12">
        <v>401445.03769999999</v>
      </c>
      <c r="D95" s="9">
        <f t="shared" ref="D95:D103" si="55">IF(C95="","",(C95-$C$9)*1000)</f>
        <v>-24.600000004284084</v>
      </c>
      <c r="E95" s="39">
        <v>6665979.5948999999</v>
      </c>
      <c r="F95" s="9">
        <f t="shared" ref="F95:F103" si="56">IF(E95="","",(E95-$E$9)*1000)</f>
        <v>-13.60000018030405</v>
      </c>
      <c r="G95" s="11">
        <v>74.373800000000003</v>
      </c>
      <c r="H95" s="9">
        <f t="shared" ref="H95:H102" si="57">IF(G95="","",(G95-$G$9)*1000)</f>
        <v>10.699999999999932</v>
      </c>
      <c r="I95" s="47">
        <f t="shared" ref="I95:I102" si="58">IF(MOD(DEGREES(ATAN2(D95, F95)), 360) &gt; 180, MOD(DEGREES(ATAN2(D95, F95)), 360) - 360, MOD(DEGREES(ATAN2(D95, F95)), 360))</f>
        <v>-151.06418417525654</v>
      </c>
      <c r="J95" s="40">
        <f t="shared" ref="J95:J102" si="59">MOD(DEGREES(ATAN2(F95, D95)) + 360, 360)</f>
        <v>241.06418417525657</v>
      </c>
      <c r="K95" s="47">
        <f t="shared" ref="K95:K102" si="60">SQRT(POWER(C95 - $C$9,2) + POWER(E95 - $E$9,2)) *1000</f>
        <v>28.109073359238423</v>
      </c>
      <c r="L95" s="40">
        <f t="shared" si="40"/>
        <v>30.076735280196981</v>
      </c>
      <c r="M95" s="12">
        <f t="shared" si="41"/>
        <v>-0.22568807343379893</v>
      </c>
      <c r="N95" s="12">
        <f t="shared" si="42"/>
        <v>-0.12477064385600047</v>
      </c>
      <c r="O95" s="12">
        <f t="shared" si="43"/>
        <v>9.816513761467828E-2</v>
      </c>
      <c r="P95" s="81">
        <f t="shared" si="44"/>
        <v>0.27593335119446771</v>
      </c>
      <c r="Q95" s="12">
        <f t="shared" si="45"/>
        <v>-2.0705327837963203E-3</v>
      </c>
      <c r="R95" s="12">
        <f t="shared" si="46"/>
        <v>-1.144684806018353E-3</v>
      </c>
      <c r="S95" s="12">
        <f t="shared" si="47"/>
        <v>9.0059759279521358E-4</v>
      </c>
      <c r="T95" s="12">
        <f t="shared" si="48"/>
        <v>2.5314986348116304E-3</v>
      </c>
    </row>
    <row r="96" spans="2:20" ht="15.9" customHeight="1">
      <c r="B96" s="18">
        <v>45793</v>
      </c>
      <c r="C96" s="11">
        <v>401445.0687</v>
      </c>
      <c r="D96" s="9">
        <f t="shared" si="55"/>
        <v>6.4000000129453838</v>
      </c>
      <c r="E96" s="39">
        <v>6665979.6096000001</v>
      </c>
      <c r="F96" s="9">
        <f t="shared" si="56"/>
        <v>1.0999999940395355</v>
      </c>
      <c r="G96" s="11">
        <v>74.366399999999999</v>
      </c>
      <c r="H96" s="9">
        <f t="shared" si="57"/>
        <v>3.2999999999958618</v>
      </c>
      <c r="I96" s="47">
        <f t="shared" si="58"/>
        <v>9.7524248704764549</v>
      </c>
      <c r="J96" s="40">
        <f t="shared" si="59"/>
        <v>80.247575129523568</v>
      </c>
      <c r="K96" s="47">
        <f t="shared" si="60"/>
        <v>6.4938432497703458</v>
      </c>
      <c r="L96" s="40">
        <f t="shared" si="40"/>
        <v>7.2842295510617028</v>
      </c>
      <c r="M96" s="12">
        <f t="shared" si="41"/>
        <v>5.8715596449040217E-2</v>
      </c>
      <c r="N96" s="12">
        <f t="shared" si="42"/>
        <v>1.0091743064582895E-2</v>
      </c>
      <c r="O96" s="12">
        <f t="shared" si="43"/>
        <v>3.0275229357760201E-2</v>
      </c>
      <c r="P96" s="81">
        <f t="shared" si="44"/>
        <v>6.6827794046437641E-2</v>
      </c>
      <c r="Q96" s="12">
        <f t="shared" si="45"/>
        <v>5.3867519678018542E-4</v>
      </c>
      <c r="R96" s="12">
        <f t="shared" si="46"/>
        <v>9.258479875764124E-5</v>
      </c>
      <c r="S96" s="12">
        <f t="shared" si="47"/>
        <v>2.7775439777761652E-4</v>
      </c>
      <c r="T96" s="12">
        <f t="shared" si="48"/>
        <v>6.1309902794896918E-4</v>
      </c>
    </row>
    <row r="97" spans="2:20" ht="15.9" customHeight="1">
      <c r="B97" s="18">
        <v>45794</v>
      </c>
      <c r="C97" s="11">
        <v>401445.05660000001</v>
      </c>
      <c r="D97" s="9">
        <f t="shared" si="55"/>
        <v>-5.6999999796971679</v>
      </c>
      <c r="E97" s="39">
        <v>6665979.6040000003</v>
      </c>
      <c r="F97" s="9">
        <f t="shared" si="56"/>
        <v>-4.4999998062849045</v>
      </c>
      <c r="G97" s="12">
        <v>74.369299999999996</v>
      </c>
      <c r="H97" s="9">
        <f t="shared" si="57"/>
        <v>6.1999999999926558</v>
      </c>
      <c r="I97" s="47">
        <f t="shared" si="58"/>
        <v>-141.70983790805894</v>
      </c>
      <c r="J97" s="40">
        <f t="shared" si="59"/>
        <v>231.70983790805894</v>
      </c>
      <c r="K97" s="47">
        <f t="shared" si="60"/>
        <v>7.2622309261763283</v>
      </c>
      <c r="L97" s="40">
        <f t="shared" si="40"/>
        <v>9.5488218134501199</v>
      </c>
      <c r="M97" s="12">
        <f t="shared" si="41"/>
        <v>-5.181818163361062E-2</v>
      </c>
      <c r="N97" s="12">
        <f t="shared" si="42"/>
        <v>-4.0909089148044586E-2</v>
      </c>
      <c r="O97" s="12">
        <f t="shared" si="43"/>
        <v>5.63636363635696E-2</v>
      </c>
      <c r="P97" s="81">
        <f t="shared" si="44"/>
        <v>8.6807471031364727E-2</v>
      </c>
      <c r="Q97" s="12">
        <f t="shared" si="45"/>
        <v>-4.7107437848736925E-4</v>
      </c>
      <c r="R97" s="12">
        <f t="shared" si="46"/>
        <v>-3.7190081043676895E-4</v>
      </c>
      <c r="S97" s="12">
        <f t="shared" si="47"/>
        <v>5.1239669421426911E-4</v>
      </c>
      <c r="T97" s="12">
        <f t="shared" si="48"/>
        <v>7.891588275578612E-4</v>
      </c>
    </row>
    <row r="98" spans="2:20" ht="15.9" customHeight="1">
      <c r="B98" s="18">
        <v>45794</v>
      </c>
      <c r="C98" s="12">
        <v>401445.08140000002</v>
      </c>
      <c r="D98" s="9">
        <f t="shared" si="55"/>
        <v>19.100000034086406</v>
      </c>
      <c r="E98" s="39">
        <v>6665979.6140000001</v>
      </c>
      <c r="F98" s="9">
        <f t="shared" si="56"/>
        <v>5.4999999701976776</v>
      </c>
      <c r="G98" s="11">
        <v>74.357299999999995</v>
      </c>
      <c r="H98" s="9">
        <f t="shared" si="57"/>
        <v>-5.8000000000077989</v>
      </c>
      <c r="I98" s="47">
        <f t="shared" si="58"/>
        <v>16.06418438292706</v>
      </c>
      <c r="J98" s="40">
        <f t="shared" si="59"/>
        <v>73.935815617072933</v>
      </c>
      <c r="K98" s="47">
        <f t="shared" si="60"/>
        <v>19.876116345359701</v>
      </c>
      <c r="L98" s="40">
        <f t="shared" si="40"/>
        <v>20.705071865955105</v>
      </c>
      <c r="M98" s="12">
        <f t="shared" si="41"/>
        <v>0.17363636394624005</v>
      </c>
      <c r="N98" s="12">
        <f t="shared" si="42"/>
        <v>4.9999999729069794E-2</v>
      </c>
      <c r="O98" s="12">
        <f t="shared" si="43"/>
        <v>-5.2727272727343628E-2</v>
      </c>
      <c r="P98" s="81">
        <f t="shared" si="44"/>
        <v>0.18822792605413732</v>
      </c>
      <c r="Q98" s="12">
        <f t="shared" si="45"/>
        <v>1.5785123995112733E-3</v>
      </c>
      <c r="R98" s="12">
        <f t="shared" si="46"/>
        <v>4.5454545208245268E-4</v>
      </c>
      <c r="S98" s="12">
        <f t="shared" si="47"/>
        <v>-4.7933884297585118E-4</v>
      </c>
      <c r="T98" s="12">
        <f t="shared" si="48"/>
        <v>1.7111629641285212E-3</v>
      </c>
    </row>
    <row r="99" spans="2:20" ht="15.9" customHeight="1">
      <c r="B99" s="18">
        <v>45795</v>
      </c>
      <c r="C99" s="11">
        <v>401445.06270000001</v>
      </c>
      <c r="D99" s="9">
        <f t="shared" si="55"/>
        <v>0.40000001899898052</v>
      </c>
      <c r="E99" s="39">
        <v>6665979.6059999997</v>
      </c>
      <c r="F99" s="9">
        <f t="shared" si="56"/>
        <v>-2.5000004097819328</v>
      </c>
      <c r="G99" s="11">
        <v>74.377700000000004</v>
      </c>
      <c r="H99" s="9">
        <f t="shared" si="57"/>
        <v>14.600000000001501</v>
      </c>
      <c r="I99" s="47">
        <f t="shared" si="58"/>
        <v>-80.909724119755765</v>
      </c>
      <c r="J99" s="40">
        <f t="shared" si="59"/>
        <v>170.90972411975577</v>
      </c>
      <c r="K99" s="47">
        <f t="shared" si="60"/>
        <v>2.5317981878714222</v>
      </c>
      <c r="L99" s="40">
        <f t="shared" si="40"/>
        <v>14.817894656939387</v>
      </c>
      <c r="M99" s="12">
        <f t="shared" si="41"/>
        <v>3.6036037747655902E-3</v>
      </c>
      <c r="N99" s="12">
        <f t="shared" si="42"/>
        <v>-2.2522526214251649E-2</v>
      </c>
      <c r="O99" s="12">
        <f t="shared" si="43"/>
        <v>0.13153153153154504</v>
      </c>
      <c r="P99" s="81">
        <f t="shared" si="44"/>
        <v>0.1334945464589134</v>
      </c>
      <c r="Q99" s="12">
        <f t="shared" si="45"/>
        <v>3.246489887176207E-5</v>
      </c>
      <c r="R99" s="12">
        <f t="shared" si="46"/>
        <v>-2.0290564156983466E-4</v>
      </c>
      <c r="S99" s="12">
        <f t="shared" si="47"/>
        <v>1.1849687525364418E-3</v>
      </c>
      <c r="T99" s="12">
        <f t="shared" si="48"/>
        <v>1.2026535717019225E-3</v>
      </c>
    </row>
    <row r="100" spans="2:20" ht="15.9" customHeight="1">
      <c r="B100" s="18">
        <v>45796</v>
      </c>
      <c r="C100" s="11">
        <v>401445.049</v>
      </c>
      <c r="D100" s="9">
        <f t="shared" si="55"/>
        <v>-13.299999991431832</v>
      </c>
      <c r="E100" s="39">
        <v>6665979.6030000001</v>
      </c>
      <c r="F100" s="9">
        <f t="shared" si="56"/>
        <v>-5.4999999701976776</v>
      </c>
      <c r="G100" s="12">
        <v>74.378299999999996</v>
      </c>
      <c r="H100" s="9">
        <f t="shared" si="57"/>
        <v>15.199999999992997</v>
      </c>
      <c r="I100" s="47">
        <f t="shared" si="58"/>
        <v>-157.53325017560715</v>
      </c>
      <c r="J100" s="40">
        <f t="shared" si="59"/>
        <v>247.53325017560715</v>
      </c>
      <c r="K100" s="47">
        <f t="shared" si="60"/>
        <v>14.392359064596089</v>
      </c>
      <c r="L100" s="40">
        <f t="shared" si="40"/>
        <v>20.93274944779229</v>
      </c>
      <c r="M100" s="12">
        <f t="shared" si="41"/>
        <v>-0.11874999992349851</v>
      </c>
      <c r="N100" s="12">
        <f t="shared" si="42"/>
        <v>-4.9107142591050694E-2</v>
      </c>
      <c r="O100" s="12">
        <f t="shared" si="43"/>
        <v>0.1357142857142232</v>
      </c>
      <c r="P100" s="81">
        <f t="shared" si="44"/>
        <v>0.18689954864100258</v>
      </c>
      <c r="Q100" s="12">
        <f t="shared" si="45"/>
        <v>-1.0602678564598082E-3</v>
      </c>
      <c r="R100" s="12">
        <f t="shared" si="46"/>
        <v>-4.3845663027723832E-4</v>
      </c>
      <c r="S100" s="12">
        <f t="shared" si="47"/>
        <v>1.2117346938769929E-3</v>
      </c>
      <c r="T100" s="12">
        <f t="shared" si="48"/>
        <v>1.6687459700089515E-3</v>
      </c>
    </row>
    <row r="101" spans="2:20" ht="15.9" customHeight="1">
      <c r="B101" s="18">
        <v>45796</v>
      </c>
      <c r="C101" s="12">
        <v>401445.07990000001</v>
      </c>
      <c r="D101" s="9">
        <f t="shared" si="55"/>
        <v>17.60000002104789</v>
      </c>
      <c r="E101" s="39">
        <v>6665979.6169999996</v>
      </c>
      <c r="F101" s="9">
        <f t="shared" si="56"/>
        <v>8.4999995306134224</v>
      </c>
      <c r="G101" s="11">
        <v>74.380200000000002</v>
      </c>
      <c r="H101" s="9">
        <f t="shared" si="57"/>
        <v>17.099999999999227</v>
      </c>
      <c r="I101" s="47">
        <f t="shared" si="58"/>
        <v>25.778429596298956</v>
      </c>
      <c r="J101" s="40">
        <f t="shared" si="59"/>
        <v>64.221570403701037</v>
      </c>
      <c r="K101" s="47">
        <f t="shared" si="60"/>
        <v>19.545075921093634</v>
      </c>
      <c r="L101" s="40">
        <f t="shared" si="40"/>
        <v>25.969597470143576</v>
      </c>
      <c r="M101" s="12">
        <f t="shared" si="41"/>
        <v>0.15714285733078473</v>
      </c>
      <c r="N101" s="12">
        <f t="shared" si="42"/>
        <v>7.5892852951905551E-2</v>
      </c>
      <c r="O101" s="12">
        <f t="shared" si="43"/>
        <v>0.15267857142856453</v>
      </c>
      <c r="P101" s="81">
        <f t="shared" si="44"/>
        <v>0.23187140598342479</v>
      </c>
      <c r="Q101" s="12">
        <f t="shared" si="45"/>
        <v>1.4030612261677208E-3</v>
      </c>
      <c r="R101" s="12">
        <f t="shared" si="46"/>
        <v>6.7761475849915671E-4</v>
      </c>
      <c r="S101" s="12">
        <f t="shared" si="47"/>
        <v>1.3632015306121834E-3</v>
      </c>
      <c r="T101" s="12">
        <f t="shared" si="48"/>
        <v>2.0702804105662926E-3</v>
      </c>
    </row>
    <row r="102" spans="2:20" ht="15.9" customHeight="1">
      <c r="B102" s="18">
        <v>45797</v>
      </c>
      <c r="C102" s="12">
        <v>401445.05349999998</v>
      </c>
      <c r="D102" s="9">
        <f t="shared" si="55"/>
        <v>-8.8000000105239451</v>
      </c>
      <c r="E102" s="39">
        <v>6665979.6037999997</v>
      </c>
      <c r="F102" s="9">
        <f t="shared" si="56"/>
        <v>-4.7000003978610039</v>
      </c>
      <c r="G102" s="11">
        <v>74.379000000000005</v>
      </c>
      <c r="H102" s="9">
        <f t="shared" si="57"/>
        <v>15.900000000002024</v>
      </c>
      <c r="I102" s="47">
        <f t="shared" si="58"/>
        <v>-151.89372819217252</v>
      </c>
      <c r="J102" s="40">
        <f t="shared" si="59"/>
        <v>241.89372819217255</v>
      </c>
      <c r="K102" s="47">
        <f t="shared" si="60"/>
        <v>9.9764725191379657</v>
      </c>
      <c r="L102" s="40">
        <f t="shared" si="40"/>
        <v>18.770721987317895</v>
      </c>
      <c r="M102" s="12">
        <f t="shared" si="41"/>
        <v>-7.7876106287822516E-2</v>
      </c>
      <c r="N102" s="12">
        <f t="shared" si="42"/>
        <v>-4.1592923874876141E-2</v>
      </c>
      <c r="O102" s="12">
        <f t="shared" si="43"/>
        <v>0.14070796460178783</v>
      </c>
      <c r="P102" s="81">
        <f t="shared" si="44"/>
        <v>0.16611258395856543</v>
      </c>
      <c r="Q102" s="12">
        <f t="shared" si="45"/>
        <v>-6.8916908219311961E-4</v>
      </c>
      <c r="R102" s="12">
        <f t="shared" si="46"/>
        <v>-3.6807897234403665E-4</v>
      </c>
      <c r="S102" s="12">
        <f t="shared" si="47"/>
        <v>1.245203226564494E-3</v>
      </c>
      <c r="T102" s="12">
        <f t="shared" si="48"/>
        <v>1.4700228668899596E-3</v>
      </c>
    </row>
    <row r="103" spans="2:20" ht="15.9" customHeight="1">
      <c r="B103" s="18">
        <v>45797</v>
      </c>
      <c r="C103" s="11">
        <v>401445.06189999997</v>
      </c>
      <c r="D103" s="9">
        <f t="shared" si="55"/>
        <v>-0.40000001899898052</v>
      </c>
      <c r="E103" s="39">
        <v>6665979.6069</v>
      </c>
      <c r="F103" s="9">
        <f t="shared" si="56"/>
        <v>-1.6000000759959221</v>
      </c>
      <c r="G103" s="11">
        <v>74.365499999999997</v>
      </c>
      <c r="H103" s="9">
        <f t="shared" ref="H103:H126" si="61">IF(G103="","",(G103-$G$9)*1000)</f>
        <v>2.3999999999944066</v>
      </c>
      <c r="I103" s="47">
        <f t="shared" ref="I103:I126" si="62">IF(MOD(DEGREES(ATAN2(D103, F103)), 360) &gt; 180, MOD(DEGREES(ATAN2(D103, F103)), 360) - 360, MOD(DEGREES(ATAN2(D103, F103)), 360))</f>
        <v>-104.03624346792645</v>
      </c>
      <c r="J103" s="40">
        <f t="shared" ref="J103:J126" si="63">MOD(DEGREES(ATAN2(F103, D103)) + 360, 360)</f>
        <v>194.03624346792648</v>
      </c>
      <c r="K103" s="47">
        <f t="shared" ref="K103:K126" si="64">SQRT(POWER(C103 - $C$9,2) + POWER(E103 - $E$9,2)) *1000</f>
        <v>1.6492423285818676</v>
      </c>
      <c r="L103" s="40">
        <f t="shared" si="40"/>
        <v>2.9120440000726799</v>
      </c>
      <c r="M103" s="12">
        <f t="shared" si="41"/>
        <v>-3.5398231769821287E-3</v>
      </c>
      <c r="N103" s="12">
        <f t="shared" si="42"/>
        <v>-1.4159292707928515E-2</v>
      </c>
      <c r="O103" s="12">
        <f t="shared" si="43"/>
        <v>2.1238938053047846E-2</v>
      </c>
      <c r="P103" s="81">
        <f t="shared" si="44"/>
        <v>2.5770300885598937E-2</v>
      </c>
      <c r="Q103" s="12">
        <f t="shared" si="45"/>
        <v>-3.1325868822850695E-5</v>
      </c>
      <c r="R103" s="12">
        <f t="shared" si="46"/>
        <v>-1.2530347529140278E-4</v>
      </c>
      <c r="S103" s="12">
        <f t="shared" si="47"/>
        <v>1.8795520400927297E-4</v>
      </c>
      <c r="T103" s="12">
        <f t="shared" si="48"/>
        <v>2.2805576004954813E-4</v>
      </c>
    </row>
    <row r="104" spans="2:20" ht="15.9" customHeight="1">
      <c r="B104" s="18">
        <v>45798</v>
      </c>
      <c r="C104" s="11">
        <v>401445.02970000001</v>
      </c>
      <c r="D104" s="9">
        <f t="shared" ref="D104:D126" si="65">IF(C104="","",(C104-$C$9)*1000)</f>
        <v>-32.599999976810068</v>
      </c>
      <c r="E104" s="39">
        <v>6665979.5920000002</v>
      </c>
      <c r="F104" s="9">
        <f t="shared" ref="F104:F126" si="66">IF(E104="","",(E104-$E$9)*1000)</f>
        <v>-16.499999910593033</v>
      </c>
      <c r="G104" s="11">
        <v>74.374799999999993</v>
      </c>
      <c r="H104" s="9">
        <f t="shared" si="61"/>
        <v>11.699999999990496</v>
      </c>
      <c r="I104" s="47">
        <f t="shared" si="62"/>
        <v>-153.15443328058473</v>
      </c>
      <c r="J104" s="40">
        <f t="shared" si="63"/>
        <v>243.15443328058473</v>
      </c>
      <c r="K104" s="47">
        <f t="shared" si="64"/>
        <v>36.5377885967061</v>
      </c>
      <c r="L104" s="40">
        <f t="shared" si="40"/>
        <v>38.365348891120021</v>
      </c>
      <c r="M104" s="12">
        <f t="shared" si="41"/>
        <v>-0.28596491207728131</v>
      </c>
      <c r="N104" s="12">
        <f t="shared" si="42"/>
        <v>-0.14473684132099152</v>
      </c>
      <c r="O104" s="12">
        <f t="shared" si="43"/>
        <v>0.10263157894728506</v>
      </c>
      <c r="P104" s="81">
        <f t="shared" si="44"/>
        <v>0.33653814816771949</v>
      </c>
      <c r="Q104" s="12">
        <f t="shared" si="45"/>
        <v>-2.5084641410287834E-3</v>
      </c>
      <c r="R104" s="12">
        <f t="shared" si="46"/>
        <v>-1.2696214150964167E-3</v>
      </c>
      <c r="S104" s="12">
        <f t="shared" si="47"/>
        <v>9.00277008309518E-4</v>
      </c>
      <c r="T104" s="12">
        <f t="shared" si="48"/>
        <v>2.9520890190150831E-3</v>
      </c>
    </row>
    <row r="105" spans="2:20" ht="15.9" customHeight="1">
      <c r="B105" s="18">
        <v>45798</v>
      </c>
      <c r="C105" s="11">
        <v>401445.0477</v>
      </c>
      <c r="D105" s="9">
        <f t="shared" si="65"/>
        <v>-14.599999994970858</v>
      </c>
      <c r="E105" s="39">
        <v>6665979.6030000001</v>
      </c>
      <c r="F105" s="9">
        <f t="shared" si="66"/>
        <v>-5.4999999701976776</v>
      </c>
      <c r="G105" s="11">
        <v>74.377899999999997</v>
      </c>
      <c r="H105" s="9">
        <f t="shared" si="61"/>
        <v>14.799999999993929</v>
      </c>
      <c r="I105" s="47">
        <f t="shared" si="62"/>
        <v>-159.35798978027248</v>
      </c>
      <c r="J105" s="40">
        <f t="shared" si="63"/>
        <v>249.35798978027248</v>
      </c>
      <c r="K105" s="47">
        <f t="shared" si="64"/>
        <v>15.601602466584115</v>
      </c>
      <c r="L105" s="40">
        <f t="shared" si="40"/>
        <v>21.504650648758371</v>
      </c>
      <c r="M105" s="12">
        <f t="shared" si="41"/>
        <v>-0.12807017539448121</v>
      </c>
      <c r="N105" s="12">
        <f t="shared" si="42"/>
        <v>-4.8245613773663841E-2</v>
      </c>
      <c r="O105" s="12">
        <f t="shared" si="43"/>
        <v>0.12982456140345552</v>
      </c>
      <c r="P105" s="81">
        <f t="shared" si="44"/>
        <v>0.18863728639261729</v>
      </c>
      <c r="Q105" s="12">
        <f t="shared" si="45"/>
        <v>-1.1234225911796597E-3</v>
      </c>
      <c r="R105" s="12">
        <f t="shared" si="46"/>
        <v>-4.2320713836547228E-4</v>
      </c>
      <c r="S105" s="12">
        <f t="shared" si="47"/>
        <v>1.1388119421355748E-3</v>
      </c>
      <c r="T105" s="12">
        <f t="shared" si="48"/>
        <v>1.6547130385317307E-3</v>
      </c>
    </row>
    <row r="106" spans="2:20" ht="15.9" customHeight="1">
      <c r="B106" s="18">
        <v>45799</v>
      </c>
      <c r="C106" s="11">
        <v>401444.98869999999</v>
      </c>
      <c r="D106" s="9">
        <f t="shared" si="65"/>
        <v>-73.600000003352761</v>
      </c>
      <c r="E106" s="39">
        <v>6665979.5710000005</v>
      </c>
      <c r="F106" s="9">
        <f t="shared" si="66"/>
        <v>-37.49999962747097</v>
      </c>
      <c r="G106" s="11">
        <v>74.371099999999998</v>
      </c>
      <c r="H106" s="9">
        <f t="shared" si="61"/>
        <v>7.9999999999955662</v>
      </c>
      <c r="I106" s="47">
        <f t="shared" si="62"/>
        <v>-153.00066342802268</v>
      </c>
      <c r="J106" s="40">
        <f t="shared" si="63"/>
        <v>243.00066342802268</v>
      </c>
      <c r="K106" s="47">
        <f t="shared" si="64"/>
        <v>82.602723759896975</v>
      </c>
      <c r="L106" s="40">
        <f t="shared" ref="L106:L126" si="67">SQRT((D106^2) + (F106^2) + (H106^2))</f>
        <v>82.989216001561175</v>
      </c>
      <c r="M106" s="12">
        <f t="shared" ref="M106:M126" si="68">(D106-$D$9)/(B106-$B$9)</f>
        <v>-0.64000000002915447</v>
      </c>
      <c r="N106" s="12">
        <f t="shared" ref="N106:N126" si="69">(F106-$F$9)/(B106-$B$9)</f>
        <v>-0.32608695328235626</v>
      </c>
      <c r="O106" s="12">
        <f t="shared" ref="O106:O126" si="70">(H106-$H$9)/(B106-$B$9)</f>
        <v>6.9565217391265796E-2</v>
      </c>
      <c r="P106" s="81">
        <f t="shared" ref="P106:P126" si="71">(L106-$L$9)/(B106-$B$9)</f>
        <v>0.72164535653531459</v>
      </c>
      <c r="Q106" s="12">
        <f t="shared" ref="Q106:Q126" si="72">(M106-0)/(B106-$B$9)</f>
        <v>-5.565217391557865E-3</v>
      </c>
      <c r="R106" s="12">
        <f t="shared" ref="R106:R126" si="73">(N106-0)/(B106-$B$9)</f>
        <v>-2.8355387241944022E-3</v>
      </c>
      <c r="S106" s="12">
        <f t="shared" ref="S106:S126" si="74">(O106-0)/(B106-$B$9)</f>
        <v>6.0491493383709393E-4</v>
      </c>
      <c r="T106" s="12">
        <f t="shared" ref="T106:T126" si="75">(P106-0)/(B106-$B$9)</f>
        <v>6.2751770133505618E-3</v>
      </c>
    </row>
    <row r="107" spans="2:20" ht="15.9" customHeight="1">
      <c r="B107" s="18">
        <v>45799</v>
      </c>
      <c r="C107" s="11">
        <v>401445.04200000002</v>
      </c>
      <c r="D107" s="9">
        <f t="shared" si="65"/>
        <v>-20.299999974668026</v>
      </c>
      <c r="E107" s="39">
        <v>6665979.5990000004</v>
      </c>
      <c r="F107" s="9">
        <f t="shared" si="66"/>
        <v>-9.4999996945261955</v>
      </c>
      <c r="G107" s="11">
        <v>74.378</v>
      </c>
      <c r="H107" s="9">
        <f t="shared" si="61"/>
        <v>14.899999999997249</v>
      </c>
      <c r="I107" s="47">
        <f>IF(MOD(DEGREES(ATAN2(D107, F107)), 360) &gt; 180, MOD(DEGREES(ATAN2(D107, F107)), 360) - 360, MOD(DEGREES(ATAN2(D107, F107)), 360))</f>
        <v>-154.92133280032266</v>
      </c>
      <c r="J107" s="40">
        <f>MOD(DEGREES(ATAN2(F107, D107)) + 360, 360)</f>
        <v>244.92133280032266</v>
      </c>
      <c r="K107" s="47">
        <f>SQRT(POWER(C107 - $C$9,2) + POWER(E107 - $E$9,2)) *1000</f>
        <v>22.412942537014626</v>
      </c>
      <c r="L107" s="40">
        <f>SQRT((D107^2) + (F107^2) + (H107^2))</f>
        <v>26.913751005154182</v>
      </c>
      <c r="M107" s="12">
        <f>(D107-$D$9)/(B107-$B$9)</f>
        <v>-0.17652173891015674</v>
      </c>
      <c r="N107" s="12">
        <f>(F107-$F$9)/(B107-$B$9)</f>
        <v>-8.2608692995879959E-2</v>
      </c>
      <c r="O107" s="12">
        <f>(H107-$H$9)/(B107-$B$9)</f>
        <v>0.12956521739128044</v>
      </c>
      <c r="P107" s="81">
        <f>(L107-$L$9)/(B107-$B$9)</f>
        <v>0.23403261743612333</v>
      </c>
      <c r="Q107" s="12">
        <f>(M107-0)/(B107-$B$9)</f>
        <v>-1.5349716426970152E-3</v>
      </c>
      <c r="R107" s="12">
        <f>(N107-0)/(B107-$B$9)</f>
        <v>-7.1833646083373877E-4</v>
      </c>
      <c r="S107" s="12">
        <f>(O107-0)/(B107-$B$9)</f>
        <v>1.1266540642720039E-3</v>
      </c>
      <c r="T107" s="12">
        <f>(P107-0)/(B107-$B$9)</f>
        <v>2.0350662385749856E-3</v>
      </c>
    </row>
    <row r="108" spans="2:20" ht="15.9" customHeight="1">
      <c r="B108" s="18">
        <v>45800</v>
      </c>
      <c r="C108" s="11">
        <v>401445.0294</v>
      </c>
      <c r="D108" s="9">
        <f t="shared" si="65"/>
        <v>-32.899999991059303</v>
      </c>
      <c r="E108" s="39">
        <v>6665979.5937999999</v>
      </c>
      <c r="F108" s="9">
        <f t="shared" si="66"/>
        <v>-14.700000174343586</v>
      </c>
      <c r="G108" s="11">
        <v>74.3767</v>
      </c>
      <c r="H108" s="9">
        <f t="shared" si="61"/>
        <v>13.599999999996726</v>
      </c>
      <c r="I108" s="47">
        <f>IF(MOD(DEGREES(ATAN2(D108, F108)), 360) &gt; 180, MOD(DEGREES(ATAN2(D108, F108)), 360) - 360, MOD(DEGREES(ATAN2(D108, F108)), 360))</f>
        <v>-155.92450148602754</v>
      </c>
      <c r="J108" s="40">
        <f>MOD(DEGREES(ATAN2(F108, D108)) + 360, 360)</f>
        <v>245.92450148602754</v>
      </c>
      <c r="K108" s="47">
        <f>SQRT(POWER(C108 - $C$9,2) + POWER(E108 - $E$9,2)) *1000</f>
        <v>36.0347055564133</v>
      </c>
      <c r="L108" s="40">
        <f>SQRT((D108^2) + (F108^2) + (H108^2))</f>
        <v>38.515711138927635</v>
      </c>
      <c r="M108" s="12">
        <f>(D108-$D$9)/(B108-$B$9)</f>
        <v>-0.28362068957809744</v>
      </c>
      <c r="N108" s="12">
        <f>(F108-$F$9)/(B108-$B$9)</f>
        <v>-0.12672413943399644</v>
      </c>
      <c r="O108" s="12">
        <f>(H108-$H$9)/(B108-$B$9)</f>
        <v>0.1172413793103166</v>
      </c>
      <c r="P108" s="81">
        <f>(L108-$L$9)/(B108-$B$9)</f>
        <v>0.33203199257696236</v>
      </c>
      <c r="Q108" s="12">
        <f>(M108-0)/(B108-$B$9)</f>
        <v>-2.4450059446387709E-3</v>
      </c>
      <c r="R108" s="12">
        <f>(N108-0)/(B108-$B$9)</f>
        <v>-1.0924494778792797E-3</v>
      </c>
      <c r="S108" s="12">
        <f>(O108-0)/(B108-$B$9)</f>
        <v>1.0107015457785913E-3</v>
      </c>
      <c r="T108" s="12">
        <f>(P108-0)/(B108-$B$9)</f>
        <v>2.8623447635945033E-3</v>
      </c>
    </row>
    <row r="109" spans="2:20" ht="15.9" customHeight="1">
      <c r="B109" s="18">
        <v>45800</v>
      </c>
      <c r="C109" s="11">
        <v>401445.05499999999</v>
      </c>
      <c r="D109" s="9">
        <f t="shared" si="65"/>
        <v>-7.299999997485429</v>
      </c>
      <c r="E109" s="39">
        <v>6665979.6036</v>
      </c>
      <c r="F109" s="9">
        <f t="shared" si="66"/>
        <v>-4.9000000581145287</v>
      </c>
      <c r="G109" s="11">
        <v>74.360600000000005</v>
      </c>
      <c r="H109" s="9">
        <f t="shared" si="61"/>
        <v>-2.4999999999977263</v>
      </c>
      <c r="I109" s="47">
        <f>IF(MOD(DEGREES(ATAN2(D109, F109)), 360) &gt; 180, MOD(DEGREES(ATAN2(D109, F109)), 360) - 360, MOD(DEGREES(ATAN2(D109, F109)), 360))</f>
        <v>-146.12918896602903</v>
      </c>
      <c r="J109" s="40">
        <f>MOD(DEGREES(ATAN2(F109, D109)) + 360, 360)</f>
        <v>236.12918896602906</v>
      </c>
      <c r="K109" s="47">
        <f>SQRT(POWER(C109 - $C$9,2) + POWER(E109 - $E$9,2)) *1000</f>
        <v>8.7920418864339833</v>
      </c>
      <c r="L109" s="40">
        <f>SQRT((D109^2) + (F109^2) + (H109^2))</f>
        <v>9.1405689392290164</v>
      </c>
      <c r="M109" s="12">
        <f>(D109-$D$9)/(B109-$B$9)</f>
        <v>-6.2931034461081281E-2</v>
      </c>
      <c r="N109" s="12">
        <f>(F109-$F$9)/(B109-$B$9)</f>
        <v>-4.2241379811332143E-2</v>
      </c>
      <c r="O109" s="12">
        <f>(H109-$H$9)/(B109-$B$9)</f>
        <v>-2.1551724137911434E-2</v>
      </c>
      <c r="P109" s="81">
        <f>(L109-$L$9)/(B109-$B$9)</f>
        <v>7.8798008096801861E-2</v>
      </c>
      <c r="Q109" s="12">
        <f>(M109-0)/(B109-$B$9)</f>
        <v>-5.4250891776794208E-4</v>
      </c>
      <c r="R109" s="12">
        <f>(N109-0)/(B109-$B$9)</f>
        <v>-3.6414982595975987E-4</v>
      </c>
      <c r="S109" s="12">
        <f>(O109-0)/(B109-$B$9)</f>
        <v>-1.8579072532682271E-4</v>
      </c>
      <c r="T109" s="12">
        <f>(P109-0)/(B109-$B$9)</f>
        <v>6.7929317324829188E-4</v>
      </c>
    </row>
    <row r="110" spans="2:20" ht="15.9" customHeight="1">
      <c r="B110" s="18">
        <v>45801</v>
      </c>
      <c r="C110" s="11">
        <v>401445.04719999997</v>
      </c>
      <c r="D110" s="9">
        <f t="shared" si="65"/>
        <v>-15.100000018719584</v>
      </c>
      <c r="E110" s="39">
        <v>6665979.6009999998</v>
      </c>
      <c r="F110" s="9">
        <f t="shared" si="66"/>
        <v>-7.5000002980232239</v>
      </c>
      <c r="G110" s="11">
        <v>74.377300000000005</v>
      </c>
      <c r="H110" s="9">
        <f t="shared" si="61"/>
        <v>14.200000000002433</v>
      </c>
      <c r="I110" s="47">
        <f>IF(MOD(DEGREES(ATAN2(D110, F110)), 360) &gt; 180, MOD(DEGREES(ATAN2(D110, F110)), 360) - 360, MOD(DEGREES(ATAN2(D110, F110)), 360))</f>
        <v>-153.5869257827288</v>
      </c>
      <c r="J110" s="40">
        <f>MOD(DEGREES(ATAN2(F110, D110)) + 360, 360)</f>
        <v>243.5869257827288</v>
      </c>
      <c r="K110" s="47">
        <f>SQRT(POWER(C110 - $C$9,2) + POWER(E110 - $E$9,2)) *1000</f>
        <v>16.860012011729999</v>
      </c>
      <c r="L110" s="40">
        <f>SQRT((D110^2) + (F110^2) + (H110^2))</f>
        <v>22.043139636534288</v>
      </c>
      <c r="M110" s="12">
        <f>(D110-$D$9)/(B110-$B$9)</f>
        <v>-0.12905982921982551</v>
      </c>
      <c r="N110" s="12">
        <f>(F110-$F$9)/(B110-$B$9)</f>
        <v>-6.4102566649771139E-2</v>
      </c>
      <c r="O110" s="12">
        <f>(H110-$H$9)/(B110-$B$9)</f>
        <v>0.12136752136754216</v>
      </c>
      <c r="P110" s="81">
        <f>(L110-$L$9)/(B110-$B$9)</f>
        <v>0.18840290287636144</v>
      </c>
      <c r="Q110" s="12">
        <f>(M110-0)/(B110-$B$9)</f>
        <v>-1.1030754634173119E-3</v>
      </c>
      <c r="R110" s="12">
        <f>(N110-0)/(B110-$B$9)</f>
        <v>-5.4788518504077894E-4</v>
      </c>
      <c r="S110" s="12">
        <f>(O110-0)/(B110-$B$9)</f>
        <v>1.0373292424576252E-3</v>
      </c>
      <c r="T110" s="12">
        <f>(P110-0)/(B110-$B$9)</f>
        <v>1.6102812211654823E-3</v>
      </c>
    </row>
    <row r="111" spans="2:20" ht="15.9" customHeight="1">
      <c r="B111" s="18">
        <v>45801</v>
      </c>
      <c r="C111" s="11">
        <v>401445.09</v>
      </c>
      <c r="D111" s="9">
        <f t="shared" si="65"/>
        <v>27.700000035110861</v>
      </c>
      <c r="E111" s="39">
        <v>6665979.6239999998</v>
      </c>
      <c r="F111" s="9">
        <f t="shared" si="66"/>
        <v>15.49999974668026</v>
      </c>
      <c r="G111" s="11">
        <v>74.383899999999997</v>
      </c>
      <c r="H111" s="9">
        <f t="shared" si="61"/>
        <v>20.799999999994156</v>
      </c>
      <c r="I111" s="47">
        <f t="shared" si="62"/>
        <v>29.229926804607903</v>
      </c>
      <c r="J111" s="40">
        <f t="shared" si="63"/>
        <v>60.770073195392115</v>
      </c>
      <c r="K111" s="47">
        <f t="shared" si="64"/>
        <v>31.741770493975757</v>
      </c>
      <c r="L111" s="40">
        <f t="shared" si="67"/>
        <v>37.949703478314383</v>
      </c>
      <c r="M111" s="12">
        <f t="shared" si="68"/>
        <v>0.23675213705222958</v>
      </c>
      <c r="N111" s="12">
        <f t="shared" si="69"/>
        <v>0.13247863031350648</v>
      </c>
      <c r="O111" s="12">
        <f t="shared" si="70"/>
        <v>0.17777777777772782</v>
      </c>
      <c r="P111" s="81">
        <f t="shared" si="71"/>
        <v>0.32435643998559299</v>
      </c>
      <c r="Q111" s="12">
        <f t="shared" si="72"/>
        <v>2.023522538907945E-3</v>
      </c>
      <c r="R111" s="12">
        <f t="shared" si="73"/>
        <v>1.1322959855855255E-3</v>
      </c>
      <c r="S111" s="12">
        <f t="shared" si="74"/>
        <v>1.5194681861344257E-3</v>
      </c>
      <c r="T111" s="12">
        <f t="shared" si="75"/>
        <v>2.7722772648341282E-3</v>
      </c>
    </row>
    <row r="112" spans="2:20" ht="15.9" customHeight="1">
      <c r="B112" s="18">
        <v>45802</v>
      </c>
      <c r="C112" s="11">
        <v>401445.0589</v>
      </c>
      <c r="D112" s="9">
        <f t="shared" si="65"/>
        <v>-3.3999999868683517</v>
      </c>
      <c r="E112" s="39">
        <v>6665979.608</v>
      </c>
      <c r="F112" s="9">
        <f t="shared" si="66"/>
        <v>-0.50000008195638657</v>
      </c>
      <c r="G112" s="11">
        <v>74.382999999999996</v>
      </c>
      <c r="H112" s="9">
        <f t="shared" si="61"/>
        <v>19.899999999992701</v>
      </c>
      <c r="I112" s="47">
        <f t="shared" si="62"/>
        <v>-171.63411249224504</v>
      </c>
      <c r="J112" s="40">
        <f t="shared" si="63"/>
        <v>261.63411249224504</v>
      </c>
      <c r="K112" s="47">
        <f t="shared" si="64"/>
        <v>3.4365680544201629</v>
      </c>
      <c r="L112" s="40">
        <f t="shared" si="67"/>
        <v>20.194553721049907</v>
      </c>
      <c r="M112" s="12">
        <f t="shared" si="68"/>
        <v>-2.8813559210748744E-2</v>
      </c>
      <c r="N112" s="12">
        <f t="shared" si="69"/>
        <v>-4.2372888301388696E-3</v>
      </c>
      <c r="O112" s="12">
        <f t="shared" si="70"/>
        <v>0.16864406779654831</v>
      </c>
      <c r="P112" s="81">
        <f t="shared" si="71"/>
        <v>0.17114028577160939</v>
      </c>
      <c r="Q112" s="12">
        <f t="shared" si="72"/>
        <v>-2.4418270517583679E-4</v>
      </c>
      <c r="R112" s="12">
        <f t="shared" si="73"/>
        <v>-3.5909227374058219E-5</v>
      </c>
      <c r="S112" s="12">
        <f t="shared" si="74"/>
        <v>1.4291870152249857E-3</v>
      </c>
      <c r="T112" s="12">
        <f t="shared" si="75"/>
        <v>1.4503414048441473E-3</v>
      </c>
    </row>
    <row r="113" spans="2:20" ht="15.9" customHeight="1">
      <c r="B113" s="18">
        <v>45802</v>
      </c>
      <c r="C113" s="11">
        <v>401445.01380000002</v>
      </c>
      <c r="D113" s="9">
        <f t="shared" si="65"/>
        <v>-48.499999975319952</v>
      </c>
      <c r="E113" s="39">
        <v>6665979.5820000004</v>
      </c>
      <c r="F113" s="9">
        <f t="shared" si="66"/>
        <v>-26.499999687075615</v>
      </c>
      <c r="G113" s="11">
        <v>74.379099999999994</v>
      </c>
      <c r="H113" s="9">
        <f t="shared" si="61"/>
        <v>15.999999999991132</v>
      </c>
      <c r="I113" s="47">
        <f t="shared" si="62"/>
        <v>-151.3481718197676</v>
      </c>
      <c r="J113" s="40">
        <f t="shared" si="63"/>
        <v>241.34817181976763</v>
      </c>
      <c r="K113" s="47">
        <f t="shared" si="64"/>
        <v>55.267530983580613</v>
      </c>
      <c r="L113" s="40">
        <f t="shared" si="67"/>
        <v>57.536944488048363</v>
      </c>
      <c r="M113" s="12">
        <f t="shared" si="68"/>
        <v>-0.41101694894338942</v>
      </c>
      <c r="N113" s="12">
        <f t="shared" si="69"/>
        <v>-0.2245762685345391</v>
      </c>
      <c r="O113" s="12">
        <f t="shared" si="70"/>
        <v>0.13559322033890789</v>
      </c>
      <c r="P113" s="81">
        <f t="shared" si="71"/>
        <v>0.48760122447498611</v>
      </c>
      <c r="Q113" s="12">
        <f t="shared" si="72"/>
        <v>-3.4831944825710966E-3</v>
      </c>
      <c r="R113" s="12">
        <f t="shared" si="73"/>
        <v>-1.9031887163943992E-3</v>
      </c>
      <c r="S113" s="12">
        <f t="shared" si="74"/>
        <v>1.1490950876178634E-3</v>
      </c>
      <c r="T113" s="12">
        <f t="shared" si="75"/>
        <v>4.1322137667371703E-3</v>
      </c>
    </row>
    <row r="114" spans="2:20" ht="15.9" customHeight="1">
      <c r="B114" s="18">
        <v>45803</v>
      </c>
      <c r="C114" s="11">
        <v>401445.06510000001</v>
      </c>
      <c r="D114" s="9">
        <f t="shared" si="65"/>
        <v>2.8000000165775418</v>
      </c>
      <c r="E114" s="39">
        <v>6665979.6100000003</v>
      </c>
      <c r="F114" s="9">
        <f t="shared" si="66"/>
        <v>1.5000002458691597</v>
      </c>
      <c r="G114" s="11">
        <v>74.381900000000002</v>
      </c>
      <c r="H114" s="9">
        <f t="shared" si="61"/>
        <v>18.799999999998818</v>
      </c>
      <c r="I114" s="47">
        <f t="shared" si="62"/>
        <v>28.178593878007355</v>
      </c>
      <c r="J114" s="40">
        <f t="shared" si="63"/>
        <v>61.821406121992652</v>
      </c>
      <c r="K114" s="47">
        <f t="shared" si="64"/>
        <v>3.1764761655711782</v>
      </c>
      <c r="L114" s="40">
        <f t="shared" si="67"/>
        <v>19.066462724648151</v>
      </c>
      <c r="M114" s="12">
        <f t="shared" si="68"/>
        <v>2.3529411904012955E-2</v>
      </c>
      <c r="N114" s="12">
        <f t="shared" si="69"/>
        <v>1.2605044082934115E-2</v>
      </c>
      <c r="O114" s="12">
        <f t="shared" si="70"/>
        <v>0.15798319327730098</v>
      </c>
      <c r="P114" s="81">
        <f t="shared" si="71"/>
        <v>0.16022237583737942</v>
      </c>
      <c r="Q114" s="12">
        <f t="shared" si="72"/>
        <v>1.9772615045389038E-4</v>
      </c>
      <c r="R114" s="12">
        <f t="shared" si="73"/>
        <v>1.0592474019272365E-4</v>
      </c>
      <c r="S114" s="12">
        <f t="shared" si="74"/>
        <v>1.3275898594731176E-3</v>
      </c>
      <c r="T114" s="12">
        <f t="shared" si="75"/>
        <v>1.3464065196418437E-3</v>
      </c>
    </row>
    <row r="115" spans="2:20" ht="15.9" customHeight="1">
      <c r="B115" s="18">
        <v>45803</v>
      </c>
      <c r="C115" s="11">
        <v>401444.97769999999</v>
      </c>
      <c r="D115" s="9">
        <f t="shared" si="65"/>
        <v>-84.600000001955777</v>
      </c>
      <c r="E115" s="39">
        <v>6665979.5630000001</v>
      </c>
      <c r="F115" s="9">
        <f t="shared" si="66"/>
        <v>-45.500000007450581</v>
      </c>
      <c r="G115" s="11">
        <v>74.373500000000007</v>
      </c>
      <c r="H115" s="9">
        <f t="shared" si="61"/>
        <v>10.400000000004184</v>
      </c>
      <c r="I115" s="47">
        <f t="shared" si="62"/>
        <v>-151.7275224809338</v>
      </c>
      <c r="J115" s="40">
        <f t="shared" si="63"/>
        <v>241.72752248093383</v>
      </c>
      <c r="K115" s="47">
        <f t="shared" si="64"/>
        <v>96.059408706325698</v>
      </c>
      <c r="L115" s="40">
        <f t="shared" si="67"/>
        <v>96.620753469474707</v>
      </c>
      <c r="M115" s="12">
        <f t="shared" si="68"/>
        <v>-0.71092436976433426</v>
      </c>
      <c r="N115" s="12">
        <f t="shared" si="69"/>
        <v>-0.38235294123908053</v>
      </c>
      <c r="O115" s="12">
        <f t="shared" si="70"/>
        <v>8.7394957983228438E-2</v>
      </c>
      <c r="P115" s="81">
        <f t="shared" si="71"/>
        <v>0.81193910478550169</v>
      </c>
      <c r="Q115" s="12">
        <f t="shared" si="72"/>
        <v>-5.974154367767515E-3</v>
      </c>
      <c r="R115" s="12">
        <f t="shared" si="73"/>
        <v>-3.2130499263788282E-3</v>
      </c>
      <c r="S115" s="12">
        <f t="shared" si="74"/>
        <v>7.3441141162376841E-4</v>
      </c>
      <c r="T115" s="12">
        <f t="shared" si="75"/>
        <v>6.8230176872731236E-3</v>
      </c>
    </row>
    <row r="116" spans="2:20" ht="15.9" customHeight="1">
      <c r="B116" s="18">
        <v>45804</v>
      </c>
      <c r="C116" s="11">
        <v>401445.05469999998</v>
      </c>
      <c r="D116" s="9">
        <f t="shared" si="65"/>
        <v>-7.6000000117346644</v>
      </c>
      <c r="E116" s="39">
        <v>6665979.6040000003</v>
      </c>
      <c r="F116" s="9">
        <f t="shared" si="66"/>
        <v>-4.4999998062849045</v>
      </c>
      <c r="G116" s="11">
        <v>74.376199999999997</v>
      </c>
      <c r="H116" s="9">
        <f t="shared" si="61"/>
        <v>13.099999999994338</v>
      </c>
      <c r="I116" s="47">
        <f t="shared" si="62"/>
        <v>-149.37000263527156</v>
      </c>
      <c r="J116" s="40">
        <f t="shared" si="63"/>
        <v>239.37000263527156</v>
      </c>
      <c r="K116" s="47">
        <f t="shared" si="64"/>
        <v>8.8323268981017158</v>
      </c>
      <c r="L116" s="40">
        <f t="shared" si="67"/>
        <v>15.799367026396428</v>
      </c>
      <c r="M116" s="12">
        <f t="shared" si="68"/>
        <v>-6.3333333431122199E-2</v>
      </c>
      <c r="N116" s="12">
        <f t="shared" si="69"/>
        <v>-3.7499998385707535E-2</v>
      </c>
      <c r="O116" s="12">
        <f t="shared" si="70"/>
        <v>0.10916666666661949</v>
      </c>
      <c r="P116" s="81">
        <f t="shared" si="71"/>
        <v>0.13166139188663689</v>
      </c>
      <c r="Q116" s="12">
        <f t="shared" si="72"/>
        <v>-5.2777777859268501E-4</v>
      </c>
      <c r="R116" s="12">
        <f t="shared" si="73"/>
        <v>-3.1249998654756282E-4</v>
      </c>
      <c r="S116" s="12">
        <f t="shared" si="74"/>
        <v>9.0972222222182912E-4</v>
      </c>
      <c r="T116" s="12">
        <f t="shared" si="75"/>
        <v>1.097178265721974E-3</v>
      </c>
    </row>
    <row r="117" spans="2:20" ht="15.9" customHeight="1">
      <c r="B117" s="18">
        <v>45804</v>
      </c>
      <c r="C117" s="11">
        <v>401445.07150000002</v>
      </c>
      <c r="D117" s="9">
        <f t="shared" si="65"/>
        <v>9.2000000295229256</v>
      </c>
      <c r="E117" s="39">
        <v>6665979.6129999999</v>
      </c>
      <c r="F117" s="9">
        <f t="shared" si="66"/>
        <v>4.4999998062849045</v>
      </c>
      <c r="G117" s="11">
        <v>74.373599999999996</v>
      </c>
      <c r="H117" s="9">
        <f t="shared" si="61"/>
        <v>10.499999999993292</v>
      </c>
      <c r="I117" s="47">
        <f t="shared" si="62"/>
        <v>26.064663032206489</v>
      </c>
      <c r="J117" s="40">
        <f t="shared" si="63"/>
        <v>63.935336967793546</v>
      </c>
      <c r="K117" s="47">
        <f t="shared" si="64"/>
        <v>10.241581850465581</v>
      </c>
      <c r="L117" s="40">
        <f t="shared" si="67"/>
        <v>14.667651441169617</v>
      </c>
      <c r="M117" s="12">
        <f t="shared" si="68"/>
        <v>7.6666666912691042E-2</v>
      </c>
      <c r="N117" s="12">
        <f t="shared" si="69"/>
        <v>3.7499998385707535E-2</v>
      </c>
      <c r="O117" s="12">
        <f t="shared" si="70"/>
        <v>8.7499999999944109E-2</v>
      </c>
      <c r="P117" s="81">
        <f t="shared" si="71"/>
        <v>0.12223042867641348</v>
      </c>
      <c r="Q117" s="12">
        <f t="shared" si="72"/>
        <v>6.3888889093909203E-4</v>
      </c>
      <c r="R117" s="12">
        <f t="shared" si="73"/>
        <v>3.1249998654756282E-4</v>
      </c>
      <c r="S117" s="12">
        <f t="shared" si="74"/>
        <v>7.2916666666620093E-4</v>
      </c>
      <c r="T117" s="12">
        <f t="shared" si="75"/>
        <v>1.018586905636779E-3</v>
      </c>
    </row>
    <row r="118" spans="2:20" ht="15.9" customHeight="1">
      <c r="B118" s="18">
        <v>45805</v>
      </c>
      <c r="C118" s="11">
        <v>401445.06589999999</v>
      </c>
      <c r="D118" s="9">
        <f t="shared" si="65"/>
        <v>3.599999996367842</v>
      </c>
      <c r="E118" s="39">
        <v>6665979.6100000003</v>
      </c>
      <c r="F118" s="9">
        <f t="shared" si="66"/>
        <v>1.5000002458691597</v>
      </c>
      <c r="G118" s="11">
        <v>74.386399999999995</v>
      </c>
      <c r="H118" s="9">
        <f t="shared" si="61"/>
        <v>23.299999999991883</v>
      </c>
      <c r="I118" s="47">
        <f t="shared" si="62"/>
        <v>22.619868302827697</v>
      </c>
      <c r="J118" s="40">
        <f t="shared" si="63"/>
        <v>67.380131697172317</v>
      </c>
      <c r="K118" s="47">
        <f t="shared" si="64"/>
        <v>3.9000000912123065</v>
      </c>
      <c r="L118" s="40">
        <f t="shared" si="67"/>
        <v>23.624140211044249</v>
      </c>
      <c r="M118" s="12">
        <f t="shared" si="68"/>
        <v>2.9752066085684644E-2</v>
      </c>
      <c r="N118" s="12">
        <f t="shared" si="69"/>
        <v>1.239669624685256E-2</v>
      </c>
      <c r="O118" s="12">
        <f t="shared" si="70"/>
        <v>0.19256198347100731</v>
      </c>
      <c r="P118" s="81">
        <f t="shared" si="71"/>
        <v>0.19524082819044833</v>
      </c>
      <c r="Q118" s="12">
        <f t="shared" si="72"/>
        <v>2.4588484368334414E-4</v>
      </c>
      <c r="R118" s="12">
        <f t="shared" si="73"/>
        <v>1.0245203509795503E-4</v>
      </c>
      <c r="S118" s="12">
        <f t="shared" si="74"/>
        <v>1.5914213510000604E-3</v>
      </c>
      <c r="T118" s="12">
        <f t="shared" si="75"/>
        <v>1.6135605635574242E-3</v>
      </c>
    </row>
    <row r="119" spans="2:20" ht="15.9" customHeight="1">
      <c r="B119" s="18">
        <v>45805</v>
      </c>
      <c r="C119" s="11">
        <v>401445.03509999998</v>
      </c>
      <c r="D119" s="9">
        <f t="shared" si="65"/>
        <v>-27.200000011362135</v>
      </c>
      <c r="E119" s="39">
        <v>6665979.5949999997</v>
      </c>
      <c r="F119" s="9">
        <f t="shared" si="66"/>
        <v>-13.500000350177288</v>
      </c>
      <c r="G119" s="11">
        <v>74.387299999999996</v>
      </c>
      <c r="H119" s="9">
        <f t="shared" si="61"/>
        <v>24.199999999993338</v>
      </c>
      <c r="I119" s="47">
        <f t="shared" si="62"/>
        <v>-153.60371293520322</v>
      </c>
      <c r="J119" s="40">
        <f t="shared" si="63"/>
        <v>243.60371293520319</v>
      </c>
      <c r="K119" s="47">
        <f t="shared" si="64"/>
        <v>30.36593502714657</v>
      </c>
      <c r="L119" s="40">
        <f t="shared" si="67"/>
        <v>38.829499225106737</v>
      </c>
      <c r="M119" s="12">
        <f t="shared" si="68"/>
        <v>-0.22479338852365402</v>
      </c>
      <c r="N119" s="12">
        <f t="shared" si="69"/>
        <v>-0.11157025082791147</v>
      </c>
      <c r="O119" s="12">
        <f t="shared" si="70"/>
        <v>0.19999999999994494</v>
      </c>
      <c r="P119" s="81">
        <f t="shared" si="71"/>
        <v>0.32090495227360938</v>
      </c>
      <c r="Q119" s="12">
        <f t="shared" si="72"/>
        <v>-1.8577965993690415E-3</v>
      </c>
      <c r="R119" s="12">
        <f t="shared" si="73"/>
        <v>-9.2206818866042534E-4</v>
      </c>
      <c r="S119" s="12">
        <f t="shared" si="74"/>
        <v>1.6528925619830161E-3</v>
      </c>
      <c r="T119" s="12">
        <f t="shared" si="75"/>
        <v>2.6521070435835486E-3</v>
      </c>
    </row>
    <row r="120" spans="2:20" ht="15.9" customHeight="1">
      <c r="B120" s="18">
        <v>45806</v>
      </c>
      <c r="C120" s="11">
        <v>401445.0759</v>
      </c>
      <c r="D120" s="9">
        <f t="shared" si="65"/>
        <v>13.600000005681068</v>
      </c>
      <c r="E120" s="39">
        <v>6665979.6210000003</v>
      </c>
      <c r="F120" s="9">
        <f t="shared" si="66"/>
        <v>12.500000186264515</v>
      </c>
      <c r="G120" s="11">
        <v>74.397300000000001</v>
      </c>
      <c r="H120" s="9">
        <f t="shared" si="61"/>
        <v>34.199999999998454</v>
      </c>
      <c r="I120" s="47">
        <f t="shared" si="62"/>
        <v>42.586663980598587</v>
      </c>
      <c r="J120" s="40">
        <f t="shared" si="63"/>
        <v>47.413336019401413</v>
      </c>
      <c r="K120" s="47">
        <f t="shared" si="64"/>
        <v>18.47187063648774</v>
      </c>
      <c r="L120" s="40">
        <f t="shared" si="67"/>
        <v>38.869654035134296</v>
      </c>
      <c r="M120" s="12">
        <f t="shared" si="68"/>
        <v>0.1114754098826317</v>
      </c>
      <c r="N120" s="12">
        <f t="shared" si="69"/>
        <v>0.10245901792020094</v>
      </c>
      <c r="O120" s="12">
        <f t="shared" si="70"/>
        <v>0.28032786885244632</v>
      </c>
      <c r="P120" s="81">
        <f t="shared" si="71"/>
        <v>0.31860372159946143</v>
      </c>
      <c r="Q120" s="12">
        <f t="shared" si="72"/>
        <v>9.1373286789042381E-4</v>
      </c>
      <c r="R120" s="12">
        <f t="shared" si="73"/>
        <v>8.3982801573935202E-4</v>
      </c>
      <c r="S120" s="12">
        <f t="shared" si="74"/>
        <v>2.2977694168233305E-3</v>
      </c>
      <c r="T120" s="12">
        <f t="shared" si="75"/>
        <v>2.6115059147496841E-3</v>
      </c>
    </row>
    <row r="121" spans="2:20" ht="15.9" customHeight="1">
      <c r="B121" s="18">
        <v>45806</v>
      </c>
      <c r="C121" s="11">
        <v>401445.04379999998</v>
      </c>
      <c r="D121" s="9">
        <f t="shared" si="65"/>
        <v>-18.500000005587935</v>
      </c>
      <c r="E121" s="39">
        <v>6665979.6030000001</v>
      </c>
      <c r="F121" s="9">
        <f t="shared" si="66"/>
        <v>-5.4999999701976776</v>
      </c>
      <c r="G121" s="11">
        <v>74.386099999999999</v>
      </c>
      <c r="H121" s="9">
        <f t="shared" si="61"/>
        <v>22.999999999996135</v>
      </c>
      <c r="I121" s="47">
        <f t="shared" si="62"/>
        <v>-163.44292871389499</v>
      </c>
      <c r="J121" s="40">
        <f t="shared" si="63"/>
        <v>253.44292871389499</v>
      </c>
      <c r="K121" s="47">
        <f t="shared" si="64"/>
        <v>19.300259062482244</v>
      </c>
      <c r="L121" s="40">
        <f t="shared" si="67"/>
        <v>30.024989589985712</v>
      </c>
      <c r="M121" s="12">
        <f t="shared" si="68"/>
        <v>-0.15163934430809783</v>
      </c>
      <c r="N121" s="12">
        <f t="shared" si="69"/>
        <v>-4.5081966968833424E-2</v>
      </c>
      <c r="O121" s="12">
        <f t="shared" si="70"/>
        <v>0.18852459016390274</v>
      </c>
      <c r="P121" s="81">
        <f t="shared" si="71"/>
        <v>0.24610647204906322</v>
      </c>
      <c r="Q121" s="12">
        <f t="shared" si="72"/>
        <v>-1.242945445148343E-3</v>
      </c>
      <c r="R121" s="12">
        <f t="shared" si="73"/>
        <v>-3.6952431941666741E-4</v>
      </c>
      <c r="S121" s="12">
        <f t="shared" si="74"/>
        <v>1.5452835259336291E-3</v>
      </c>
      <c r="T121" s="12">
        <f t="shared" si="75"/>
        <v>2.0172661643365836E-3</v>
      </c>
    </row>
    <row r="122" spans="2:20" ht="15.9" customHeight="1">
      <c r="B122" s="18">
        <v>45807</v>
      </c>
      <c r="C122" s="11">
        <v>401445.01010000001</v>
      </c>
      <c r="D122" s="9">
        <f t="shared" si="65"/>
        <v>-52.199999976437539</v>
      </c>
      <c r="E122" s="39">
        <v>6665979.5860000001</v>
      </c>
      <c r="F122" s="9">
        <f t="shared" si="66"/>
        <v>-22.499999962747097</v>
      </c>
      <c r="G122" s="11">
        <v>74.378699999999995</v>
      </c>
      <c r="H122" s="9">
        <f t="shared" si="61"/>
        <v>15.599999999992065</v>
      </c>
      <c r="I122" s="47">
        <f t="shared" si="62"/>
        <v>-156.6822916383268</v>
      </c>
      <c r="J122" s="40">
        <f t="shared" si="63"/>
        <v>246.6822916383268</v>
      </c>
      <c r="K122" s="47">
        <f t="shared" si="64"/>
        <v>56.842677592313493</v>
      </c>
      <c r="L122" s="40">
        <f t="shared" si="67"/>
        <v>58.944465353953724</v>
      </c>
      <c r="M122" s="12">
        <f t="shared" si="68"/>
        <v>-0.4243902437108743</v>
      </c>
      <c r="N122" s="12">
        <f t="shared" si="69"/>
        <v>-0.18292682896542356</v>
      </c>
      <c r="O122" s="12">
        <f t="shared" si="70"/>
        <v>0.12682926829261842</v>
      </c>
      <c r="P122" s="81">
        <f t="shared" si="71"/>
        <v>0.47922329556059939</v>
      </c>
      <c r="Q122" s="12">
        <f t="shared" si="72"/>
        <v>-3.4503271846412545E-3</v>
      </c>
      <c r="R122" s="12">
        <f t="shared" si="73"/>
        <v>-1.4872099915888095E-3</v>
      </c>
      <c r="S122" s="12">
        <f t="shared" si="74"/>
        <v>1.0311322625416132E-3</v>
      </c>
      <c r="T122" s="12">
        <f t="shared" si="75"/>
        <v>3.8961243541512144E-3</v>
      </c>
    </row>
    <row r="123" spans="2:20" ht="15.9" customHeight="1">
      <c r="B123" s="18">
        <v>45807</v>
      </c>
      <c r="C123" s="11">
        <v>401445.07689999999</v>
      </c>
      <c r="D123" s="9">
        <f t="shared" si="65"/>
        <v>14.599999994970858</v>
      </c>
      <c r="E123" s="39">
        <v>6665979.6169999996</v>
      </c>
      <c r="F123" s="9">
        <f t="shared" si="66"/>
        <v>8.4999995306134224</v>
      </c>
      <c r="G123" s="11">
        <v>74.358699999999999</v>
      </c>
      <c r="H123" s="9">
        <f t="shared" si="61"/>
        <v>-4.4000000000039563</v>
      </c>
      <c r="I123" s="47">
        <f t="shared" si="62"/>
        <v>30.207611113246262</v>
      </c>
      <c r="J123" s="40">
        <f t="shared" si="63"/>
        <v>59.79238888675377</v>
      </c>
      <c r="K123" s="47">
        <f t="shared" si="64"/>
        <v>16.894081563481855</v>
      </c>
      <c r="L123" s="40">
        <f t="shared" si="67"/>
        <v>17.457662841102536</v>
      </c>
      <c r="M123" s="12">
        <f t="shared" si="68"/>
        <v>0.11869918695098258</v>
      </c>
      <c r="N123" s="12">
        <f t="shared" si="69"/>
        <v>6.9105687240759536E-2</v>
      </c>
      <c r="O123" s="12">
        <f t="shared" si="70"/>
        <v>-3.5772357723609399E-2</v>
      </c>
      <c r="P123" s="81">
        <f t="shared" si="71"/>
        <v>0.14193221822034582</v>
      </c>
      <c r="Q123" s="12">
        <f t="shared" si="72"/>
        <v>9.6503404025189094E-4</v>
      </c>
      <c r="R123" s="12">
        <f t="shared" si="73"/>
        <v>5.6183485561593118E-4</v>
      </c>
      <c r="S123" s="12">
        <f t="shared" si="74"/>
        <v>-2.9083217661471058E-4</v>
      </c>
      <c r="T123" s="12">
        <f t="shared" si="75"/>
        <v>1.1539204733361449E-3</v>
      </c>
    </row>
    <row r="124" spans="2:20" ht="15.9" customHeight="1">
      <c r="B124" s="18">
        <v>45808</v>
      </c>
      <c r="C124" s="11">
        <v>401445.01770000003</v>
      </c>
      <c r="D124" s="9">
        <f t="shared" si="65"/>
        <v>-44.599999964702874</v>
      </c>
      <c r="E124" s="39">
        <v>6665979.5869000005</v>
      </c>
      <c r="F124" s="9">
        <f t="shared" si="66"/>
        <v>-21.599999628961086</v>
      </c>
      <c r="G124" s="11">
        <v>74.365499999999997</v>
      </c>
      <c r="H124" s="9">
        <f t="shared" si="61"/>
        <v>2.3999999999944066</v>
      </c>
      <c r="I124" s="47">
        <f t="shared" si="62"/>
        <v>-154.15886456059718</v>
      </c>
      <c r="J124" s="40">
        <f t="shared" si="63"/>
        <v>244.15886456059718</v>
      </c>
      <c r="K124" s="47">
        <f t="shared" si="64"/>
        <v>49.555221529346582</v>
      </c>
      <c r="L124" s="40">
        <f t="shared" si="67"/>
        <v>49.613304473927037</v>
      </c>
      <c r="M124" s="12">
        <f t="shared" si="68"/>
        <v>-0.35967741907018447</v>
      </c>
      <c r="N124" s="12">
        <f t="shared" si="69"/>
        <v>-0.17419354539484747</v>
      </c>
      <c r="O124" s="12">
        <f t="shared" si="70"/>
        <v>1.935483870963231E-2</v>
      </c>
      <c r="P124" s="81">
        <f t="shared" si="71"/>
        <v>0.40010729414457286</v>
      </c>
      <c r="Q124" s="12">
        <f t="shared" si="72"/>
        <v>-2.9006243473401975E-3</v>
      </c>
      <c r="R124" s="12">
        <f t="shared" si="73"/>
        <v>-1.4047866564100603E-3</v>
      </c>
      <c r="S124" s="12">
        <f t="shared" si="74"/>
        <v>1.5608740894864766E-4</v>
      </c>
      <c r="T124" s="12">
        <f t="shared" si="75"/>
        <v>3.2266717269723616E-3</v>
      </c>
    </row>
    <row r="125" spans="2:20" ht="15.9" customHeight="1">
      <c r="B125" s="18">
        <v>45808</v>
      </c>
      <c r="C125" s="11">
        <v>401445.05940000003</v>
      </c>
      <c r="D125" s="9">
        <f t="shared" si="65"/>
        <v>-2.899999963119626</v>
      </c>
      <c r="E125" s="39">
        <v>6665979.6091999998</v>
      </c>
      <c r="F125" s="9">
        <f t="shared" si="66"/>
        <v>0.69999974220991135</v>
      </c>
      <c r="G125" s="11">
        <v>74.39</v>
      </c>
      <c r="H125" s="9">
        <f t="shared" si="61"/>
        <v>26.899999999997704</v>
      </c>
      <c r="I125" s="47">
        <f t="shared" si="62"/>
        <v>166.4295702614298</v>
      </c>
      <c r="J125" s="40">
        <f t="shared" si="63"/>
        <v>283.57042973857023</v>
      </c>
      <c r="K125" s="47">
        <f t="shared" si="64"/>
        <v>2.9832866816965105</v>
      </c>
      <c r="L125" s="40">
        <f t="shared" si="67"/>
        <v>27.064921936430267</v>
      </c>
      <c r="M125" s="12">
        <f t="shared" si="68"/>
        <v>-2.3387096476771178E-2</v>
      </c>
      <c r="N125" s="12">
        <f t="shared" si="69"/>
        <v>5.6451592113702532E-3</v>
      </c>
      <c r="O125" s="12">
        <f t="shared" si="70"/>
        <v>0.21693548387094921</v>
      </c>
      <c r="P125" s="81">
        <f t="shared" si="71"/>
        <v>0.21826549948734086</v>
      </c>
      <c r="Q125" s="12">
        <f t="shared" si="72"/>
        <v>-1.8860561674815466E-4</v>
      </c>
      <c r="R125" s="12">
        <f t="shared" si="73"/>
        <v>4.5525477511050431E-5</v>
      </c>
      <c r="S125" s="12">
        <f t="shared" si="74"/>
        <v>1.7494797086366873E-3</v>
      </c>
      <c r="T125" s="12">
        <f t="shared" si="75"/>
        <v>1.7602056410269424E-3</v>
      </c>
    </row>
    <row r="126" spans="2:20" ht="15.9" customHeight="1">
      <c r="B126" s="18">
        <v>45809</v>
      </c>
      <c r="C126" s="11">
        <v>401445.00819999998</v>
      </c>
      <c r="D126" s="9">
        <f t="shared" si="65"/>
        <v>-54.100000008475035</v>
      </c>
      <c r="E126" s="39">
        <v>6665979.5840999996</v>
      </c>
      <c r="F126" s="9">
        <f t="shared" si="66"/>
        <v>-24.400000460445881</v>
      </c>
      <c r="G126" s="11">
        <v>74.377700000000004</v>
      </c>
      <c r="H126" s="9">
        <f t="shared" si="61"/>
        <v>14.600000000001501</v>
      </c>
      <c r="I126" s="47">
        <f t="shared" si="62"/>
        <v>-155.72383284314571</v>
      </c>
      <c r="J126" s="40">
        <f t="shared" si="63"/>
        <v>245.72383284314571</v>
      </c>
      <c r="K126" s="47">
        <f t="shared" si="64"/>
        <v>59.34787294745076</v>
      </c>
      <c r="L126" s="40">
        <f t="shared" si="67"/>
        <v>61.117346337899868</v>
      </c>
      <c r="M126" s="12">
        <f t="shared" si="68"/>
        <v>-0.43280000006780028</v>
      </c>
      <c r="N126" s="12">
        <f t="shared" si="69"/>
        <v>-0.19520000368356705</v>
      </c>
      <c r="O126" s="12">
        <f t="shared" si="70"/>
        <v>0.11680000000001201</v>
      </c>
      <c r="P126" s="81">
        <f t="shared" si="71"/>
        <v>0.48893877070319897</v>
      </c>
      <c r="Q126" s="12">
        <f t="shared" si="72"/>
        <v>-3.4624000005424021E-3</v>
      </c>
      <c r="R126" s="12">
        <f t="shared" si="73"/>
        <v>-1.5616000294685363E-3</v>
      </c>
      <c r="S126" s="12">
        <f t="shared" si="74"/>
        <v>9.34400000000096E-4</v>
      </c>
      <c r="T126" s="12">
        <f t="shared" si="75"/>
        <v>3.9115101656255914E-3</v>
      </c>
    </row>
    <row r="127" spans="2:20" ht="15.9" customHeight="1">
      <c r="B127" s="18">
        <v>45809</v>
      </c>
      <c r="C127" s="11">
        <v>401445.027</v>
      </c>
      <c r="D127" s="9">
        <f t="shared" ref="D127:D151" si="76">IF(C127="","",(C127-$C$9)*1000)</f>
        <v>-35.299999988637865</v>
      </c>
      <c r="E127" s="39">
        <v>6665979.5915000001</v>
      </c>
      <c r="F127" s="9">
        <f t="shared" ref="F127:F143" si="77">IF(E127="","",(E127-$E$9)*1000)</f>
        <v>-16.999999992549419</v>
      </c>
      <c r="G127" s="11">
        <v>74.368799999999993</v>
      </c>
      <c r="H127" s="9">
        <f t="shared" ref="H127:H143" si="78">IF(G127="","",(G127-$G$9)*1000)</f>
        <v>5.6999999999902684</v>
      </c>
      <c r="I127" s="47">
        <f t="shared" ref="I127:I137" si="79">IF(MOD(DEGREES(ATAN2(D127, F127)), 360) &gt; 180, MOD(DEGREES(ATAN2(D127, F127)), 360) - 360, MOD(DEGREES(ATAN2(D127, F127)), 360))</f>
        <v>-154.28516624740055</v>
      </c>
      <c r="J127" s="40">
        <f t="shared" ref="J127:J137" si="80">MOD(DEGREES(ATAN2(F127, D127)) + 360, 360)</f>
        <v>244.28516624740053</v>
      </c>
      <c r="K127" s="47">
        <f t="shared" ref="K127:K137" si="81">SQRT(POWER(C127 - $C$9,2) + POWER(E127 - $E$9,2)) *1000</f>
        <v>39.18022459027658</v>
      </c>
      <c r="L127" s="40">
        <f t="shared" ref="L127:L137" si="82">SQRT((D127^2) + (F127^2) + (H127^2))</f>
        <v>39.592676077077726</v>
      </c>
      <c r="M127" s="12">
        <f t="shared" ref="M127:M137" si="83">(D127-$D$9)/(B127-$B$9)</f>
        <v>-0.28239999990910292</v>
      </c>
      <c r="N127" s="12">
        <f t="shared" ref="N127:N137" si="84">(F127-$F$9)/(B127-$B$9)</f>
        <v>-0.13599999994039536</v>
      </c>
      <c r="O127" s="12">
        <f t="shared" ref="O127:O137" si="85">(H127-$H$9)/(B127-$B$9)</f>
        <v>4.5599999999922147E-2</v>
      </c>
      <c r="P127" s="81">
        <f t="shared" ref="P127:P137" si="86">(L127-$L$9)/(B127-$B$9)</f>
        <v>0.31674140861662181</v>
      </c>
      <c r="Q127" s="12">
        <f t="shared" ref="Q127:Q137" si="87">(M127-0)/(B127-$B$9)</f>
        <v>-2.2591999992728233E-3</v>
      </c>
      <c r="R127" s="12">
        <f t="shared" ref="R127:R137" si="88">(N127-0)/(B127-$B$9)</f>
        <v>-1.0879999995231629E-3</v>
      </c>
      <c r="S127" s="12">
        <f t="shared" ref="S127:S137" si="89">(O127-0)/(B127-$B$9)</f>
        <v>3.6479999999937716E-4</v>
      </c>
      <c r="T127" s="12">
        <f t="shared" ref="T127:T137" si="90">(P127-0)/(B127-$B$9)</f>
        <v>2.5339312689329745E-3</v>
      </c>
    </row>
    <row r="128" spans="2:20" ht="15.9" customHeight="1">
      <c r="B128" s="18">
        <v>45810</v>
      </c>
      <c r="C128" s="11">
        <v>401445.04570000002</v>
      </c>
      <c r="D128" s="9">
        <f t="shared" si="76"/>
        <v>-16.599999973550439</v>
      </c>
      <c r="E128" s="39">
        <v>6665979.6026999997</v>
      </c>
      <c r="F128" s="9">
        <f t="shared" si="77"/>
        <v>-5.8000003919005394</v>
      </c>
      <c r="G128" s="11">
        <v>74.373699999999999</v>
      </c>
      <c r="H128" s="9">
        <f t="shared" si="78"/>
        <v>10.599999999996612</v>
      </c>
      <c r="I128" s="47">
        <f t="shared" si="79"/>
        <v>-160.74070712230628</v>
      </c>
      <c r="J128" s="40">
        <f t="shared" si="80"/>
        <v>250.74070712230628</v>
      </c>
      <c r="K128" s="47">
        <f t="shared" si="81"/>
        <v>17.584083816563233</v>
      </c>
      <c r="L128" s="40">
        <f t="shared" si="82"/>
        <v>20.531926448043038</v>
      </c>
      <c r="M128" s="12">
        <f t="shared" si="83"/>
        <v>-0.13174603153611458</v>
      </c>
      <c r="N128" s="12">
        <f t="shared" si="84"/>
        <v>-4.6031749142067771E-2</v>
      </c>
      <c r="O128" s="12">
        <f t="shared" si="85"/>
        <v>8.4126984126957238E-2</v>
      </c>
      <c r="P128" s="81">
        <f t="shared" si="86"/>
        <v>0.16295179720669078</v>
      </c>
      <c r="Q128" s="12">
        <f t="shared" si="87"/>
        <v>-1.0456034248897982E-3</v>
      </c>
      <c r="R128" s="12">
        <f t="shared" si="88"/>
        <v>-3.6533134239736327E-4</v>
      </c>
      <c r="S128" s="12">
        <f t="shared" si="89"/>
        <v>6.6767447719807331E-4</v>
      </c>
      <c r="T128" s="12">
        <f t="shared" si="90"/>
        <v>1.2932682317991333E-3</v>
      </c>
    </row>
    <row r="129" spans="2:20" ht="15.9" customHeight="1">
      <c r="B129" s="18">
        <v>45810</v>
      </c>
      <c r="C129" s="11">
        <v>401445.027</v>
      </c>
      <c r="D129" s="9">
        <f t="shared" si="76"/>
        <v>-35.299999988637865</v>
      </c>
      <c r="E129" s="39">
        <v>6665979.5920000002</v>
      </c>
      <c r="F129" s="9">
        <f t="shared" si="77"/>
        <v>-16.499999910593033</v>
      </c>
      <c r="G129" s="11">
        <v>74.368799999999993</v>
      </c>
      <c r="H129" s="9">
        <f t="shared" si="78"/>
        <v>5.6999999999902684</v>
      </c>
      <c r="I129" s="47">
        <f t="shared" si="79"/>
        <v>-154.94757437211257</v>
      </c>
      <c r="J129" s="40">
        <f t="shared" si="80"/>
        <v>244.94757437211257</v>
      </c>
      <c r="K129" s="47">
        <f t="shared" si="81"/>
        <v>38.96588246463056</v>
      </c>
      <c r="L129" s="40">
        <f t="shared" si="82"/>
        <v>39.380578922195802</v>
      </c>
      <c r="M129" s="12">
        <f t="shared" si="83"/>
        <v>-0.28015873006855446</v>
      </c>
      <c r="N129" s="12">
        <f t="shared" si="84"/>
        <v>-0.13095238024280184</v>
      </c>
      <c r="O129" s="12">
        <f t="shared" si="85"/>
        <v>4.5238095238018E-2</v>
      </c>
      <c r="P129" s="81">
        <f t="shared" si="86"/>
        <v>0.31254427716028416</v>
      </c>
      <c r="Q129" s="12">
        <f t="shared" si="87"/>
        <v>-2.2234819846710671E-3</v>
      </c>
      <c r="R129" s="12">
        <f t="shared" si="88"/>
        <v>-1.0393046051016019E-3</v>
      </c>
      <c r="S129" s="12">
        <f t="shared" si="89"/>
        <v>3.5903250188903176E-4</v>
      </c>
      <c r="T129" s="12">
        <f t="shared" si="90"/>
        <v>2.4805101361927316E-3</v>
      </c>
    </row>
    <row r="130" spans="2:20" ht="15.9" customHeight="1">
      <c r="B130" s="18">
        <v>45811</v>
      </c>
      <c r="C130" s="11">
        <v>401445.02069999999</v>
      </c>
      <c r="D130" s="9">
        <f t="shared" si="76"/>
        <v>-41.599999996833503</v>
      </c>
      <c r="E130" s="39">
        <v>6665979.5880000005</v>
      </c>
      <c r="F130" s="9">
        <f t="shared" si="77"/>
        <v>-20.499999634921551</v>
      </c>
      <c r="G130" s="11">
        <v>74.380399999999995</v>
      </c>
      <c r="H130" s="9">
        <f t="shared" si="78"/>
        <v>17.299999999991655</v>
      </c>
      <c r="I130" s="47">
        <f t="shared" si="79"/>
        <v>-153.76645437619075</v>
      </c>
      <c r="J130" s="40">
        <f t="shared" si="80"/>
        <v>243.76645437619072</v>
      </c>
      <c r="K130" s="47">
        <f t="shared" si="81"/>
        <v>46.376825945382798</v>
      </c>
      <c r="L130" s="40">
        <f t="shared" si="82"/>
        <v>49.498484671432543</v>
      </c>
      <c r="M130" s="12">
        <f t="shared" si="83"/>
        <v>-0.32755905509317718</v>
      </c>
      <c r="N130" s="12">
        <f t="shared" si="84"/>
        <v>-0.16141731996001221</v>
      </c>
      <c r="O130" s="12">
        <f t="shared" si="85"/>
        <v>0.13622047244087918</v>
      </c>
      <c r="P130" s="81">
        <f t="shared" si="86"/>
        <v>0.38975184780655547</v>
      </c>
      <c r="Q130" s="12">
        <f t="shared" si="87"/>
        <v>-2.5792051582139933E-3</v>
      </c>
      <c r="R130" s="12">
        <f t="shared" si="88"/>
        <v>-1.2710025193701749E-3</v>
      </c>
      <c r="S130" s="12">
        <f t="shared" si="89"/>
        <v>1.072602145203773E-3</v>
      </c>
      <c r="T130" s="12">
        <f t="shared" si="90"/>
        <v>3.0689121874531928E-3</v>
      </c>
    </row>
    <row r="131" spans="2:20" ht="15.9" customHeight="1">
      <c r="B131" s="18">
        <v>45811</v>
      </c>
      <c r="C131" s="11">
        <v>401445.04979999998</v>
      </c>
      <c r="D131" s="9">
        <f t="shared" si="76"/>
        <v>-12.500000011641532</v>
      </c>
      <c r="E131" s="39">
        <v>6665979.6030000001</v>
      </c>
      <c r="F131" s="9">
        <f t="shared" si="77"/>
        <v>-5.4999999701976776</v>
      </c>
      <c r="G131" s="11">
        <v>74.381900000000002</v>
      </c>
      <c r="H131" s="9">
        <f t="shared" si="78"/>
        <v>18.799999999998818</v>
      </c>
      <c r="I131" s="47">
        <f t="shared" si="79"/>
        <v>-156.25050564125064</v>
      </c>
      <c r="J131" s="40">
        <f t="shared" si="80"/>
        <v>246.25050564125067</v>
      </c>
      <c r="K131" s="47">
        <f t="shared" si="81"/>
        <v>13.656500282400787</v>
      </c>
      <c r="L131" s="40">
        <f t="shared" si="82"/>
        <v>23.236609046140281</v>
      </c>
      <c r="M131" s="12">
        <f t="shared" si="83"/>
        <v>-9.8425196942059312E-2</v>
      </c>
      <c r="N131" s="12">
        <f t="shared" si="84"/>
        <v>-4.3307086379509273E-2</v>
      </c>
      <c r="O131" s="12">
        <f t="shared" si="85"/>
        <v>0.14803149606298283</v>
      </c>
      <c r="P131" s="81">
        <f t="shared" si="86"/>
        <v>0.18296542556015968</v>
      </c>
      <c r="Q131" s="12">
        <f t="shared" si="87"/>
        <v>-7.750015507248765E-4</v>
      </c>
      <c r="R131" s="12">
        <f t="shared" si="88"/>
        <v>-3.4100068015361631E-4</v>
      </c>
      <c r="S131" s="12">
        <f t="shared" si="89"/>
        <v>1.1656023312045891E-3</v>
      </c>
      <c r="T131" s="12">
        <f t="shared" si="90"/>
        <v>1.4406726422059818E-3</v>
      </c>
    </row>
    <row r="132" spans="2:20" ht="15.9" customHeight="1">
      <c r="B132" s="18">
        <v>45812</v>
      </c>
      <c r="C132" s="11">
        <v>401445.08510000003</v>
      </c>
      <c r="D132" s="9">
        <f t="shared" si="76"/>
        <v>22.800000035203993</v>
      </c>
      <c r="E132" s="39">
        <v>6665979.6210000003</v>
      </c>
      <c r="F132" s="9">
        <f t="shared" si="77"/>
        <v>12.500000186264515</v>
      </c>
      <c r="G132" s="11">
        <v>74.373400000000004</v>
      </c>
      <c r="H132" s="9">
        <f t="shared" si="78"/>
        <v>10.300000000000864</v>
      </c>
      <c r="I132" s="47">
        <f t="shared" si="79"/>
        <v>28.73356307004704</v>
      </c>
      <c r="J132" s="40">
        <f t="shared" si="80"/>
        <v>61.266436929952988</v>
      </c>
      <c r="K132" s="47">
        <f t="shared" si="81"/>
        <v>26.001730832041066</v>
      </c>
      <c r="L132" s="40">
        <f t="shared" si="82"/>
        <v>27.96748122841835</v>
      </c>
      <c r="M132" s="12">
        <f t="shared" si="83"/>
        <v>0.1781250002750312</v>
      </c>
      <c r="N132" s="12">
        <f t="shared" si="84"/>
        <v>9.7656251455191523E-2</v>
      </c>
      <c r="O132" s="12">
        <f t="shared" si="85"/>
        <v>8.046875000000675E-2</v>
      </c>
      <c r="P132" s="81">
        <f t="shared" si="86"/>
        <v>0.21849594709701836</v>
      </c>
      <c r="Q132" s="12">
        <f t="shared" si="87"/>
        <v>1.3916015646486812E-3</v>
      </c>
      <c r="R132" s="12">
        <f t="shared" si="88"/>
        <v>7.6293946449368377E-4</v>
      </c>
      <c r="S132" s="12">
        <f t="shared" si="89"/>
        <v>6.2866210937505274E-4</v>
      </c>
      <c r="T132" s="12">
        <f t="shared" si="90"/>
        <v>1.7069995866954559E-3</v>
      </c>
    </row>
    <row r="133" spans="2:20" ht="15.9" customHeight="1">
      <c r="B133" s="18">
        <v>45812</v>
      </c>
      <c r="C133" s="11">
        <v>401445.05729999999</v>
      </c>
      <c r="D133" s="9">
        <f t="shared" si="76"/>
        <v>-5.0000000046566129</v>
      </c>
      <c r="E133" s="39">
        <v>6665979.602</v>
      </c>
      <c r="F133" s="9">
        <f t="shared" si="77"/>
        <v>-6.5000001341104507</v>
      </c>
      <c r="G133" s="11">
        <v>74.362899999999996</v>
      </c>
      <c r="H133" s="9">
        <f t="shared" si="78"/>
        <v>-0.20000000000663931</v>
      </c>
      <c r="I133" s="47">
        <f t="shared" si="79"/>
        <v>-127.56859148331694</v>
      </c>
      <c r="J133" s="40">
        <f t="shared" si="80"/>
        <v>217.56859148331691</v>
      </c>
      <c r="K133" s="47">
        <f t="shared" si="81"/>
        <v>8.2006098425667098</v>
      </c>
      <c r="L133" s="40">
        <f t="shared" si="82"/>
        <v>8.2030483230323998</v>
      </c>
      <c r="M133" s="12">
        <f t="shared" si="83"/>
        <v>-3.9062500036379788E-2</v>
      </c>
      <c r="N133" s="12">
        <f t="shared" si="84"/>
        <v>-5.0781251047737896E-2</v>
      </c>
      <c r="O133" s="12">
        <f t="shared" si="85"/>
        <v>-1.5625000000518696E-3</v>
      </c>
      <c r="P133" s="81">
        <f t="shared" si="86"/>
        <v>6.4086315023690624E-2</v>
      </c>
      <c r="Q133" s="12">
        <f t="shared" si="87"/>
        <v>-3.0517578153421709E-4</v>
      </c>
      <c r="R133" s="12">
        <f t="shared" si="88"/>
        <v>-3.9672852381045232E-4</v>
      </c>
      <c r="S133" s="12">
        <f t="shared" si="89"/>
        <v>-1.2207031250405231E-5</v>
      </c>
      <c r="T133" s="12">
        <f t="shared" si="90"/>
        <v>5.00674336122583E-4</v>
      </c>
    </row>
    <row r="134" spans="2:20" ht="15.9" customHeight="1">
      <c r="B134" s="18">
        <v>45813</v>
      </c>
      <c r="C134" s="11">
        <v>401445.0723</v>
      </c>
      <c r="D134" s="9">
        <f t="shared" si="76"/>
        <v>10.000000009313226</v>
      </c>
      <c r="E134" s="39">
        <v>6665979.6140000001</v>
      </c>
      <c r="F134" s="9">
        <f t="shared" si="77"/>
        <v>5.4999999701976776</v>
      </c>
      <c r="G134" s="11">
        <v>74.385900000000007</v>
      </c>
      <c r="H134" s="9">
        <f t="shared" si="78"/>
        <v>22.800000000003706</v>
      </c>
      <c r="I134" s="47">
        <f t="shared" si="79"/>
        <v>28.810793589342968</v>
      </c>
      <c r="J134" s="40">
        <f t="shared" si="80"/>
        <v>61.18920641065705</v>
      </c>
      <c r="K134" s="47">
        <f t="shared" si="81"/>
        <v>11.412712204311426</v>
      </c>
      <c r="L134" s="40">
        <f t="shared" si="82"/>
        <v>25.496862549313942</v>
      </c>
      <c r="M134" s="12">
        <f t="shared" si="83"/>
        <v>7.7519379917156794E-2</v>
      </c>
      <c r="N134" s="12">
        <f t="shared" si="84"/>
        <v>4.2635658683702927E-2</v>
      </c>
      <c r="O134" s="12">
        <f t="shared" si="85"/>
        <v>0.17674418604654035</v>
      </c>
      <c r="P134" s="81">
        <f t="shared" si="86"/>
        <v>0.19765009728150343</v>
      </c>
      <c r="Q134" s="12">
        <f t="shared" si="87"/>
        <v>6.0092542571439373E-4</v>
      </c>
      <c r="R134" s="12">
        <f t="shared" si="88"/>
        <v>3.3050898204420873E-4</v>
      </c>
      <c r="S134" s="12">
        <f t="shared" si="89"/>
        <v>1.370109969353026E-3</v>
      </c>
      <c r="T134" s="12">
        <f t="shared" si="90"/>
        <v>1.5321712967558405E-3</v>
      </c>
    </row>
    <row r="135" spans="2:20" ht="15.9" customHeight="1">
      <c r="B135" s="18">
        <v>45813</v>
      </c>
      <c r="C135" s="11">
        <v>401445.04139999999</v>
      </c>
      <c r="D135" s="9">
        <f t="shared" si="76"/>
        <v>-20.900000003166497</v>
      </c>
      <c r="E135" s="39">
        <v>6665979.5970000001</v>
      </c>
      <c r="F135" s="9">
        <f t="shared" si="77"/>
        <v>-11.500000022351742</v>
      </c>
      <c r="G135" s="11">
        <v>74.379300000000001</v>
      </c>
      <c r="H135" s="9">
        <f t="shared" si="78"/>
        <v>16.199999999997772</v>
      </c>
      <c r="I135" s="47">
        <f t="shared" si="79"/>
        <v>-151.17868357291096</v>
      </c>
      <c r="J135" s="40">
        <f t="shared" si="80"/>
        <v>241.17868357291098</v>
      </c>
      <c r="K135" s="47">
        <f t="shared" si="81"/>
        <v>23.854978529574275</v>
      </c>
      <c r="L135" s="40">
        <f t="shared" si="82"/>
        <v>28.83574172180035</v>
      </c>
      <c r="M135" s="12">
        <f t="shared" si="83"/>
        <v>-0.16201550390051547</v>
      </c>
      <c r="N135" s="12">
        <f t="shared" si="84"/>
        <v>-8.9147286994974748E-2</v>
      </c>
      <c r="O135" s="12">
        <f t="shared" si="85"/>
        <v>0.12558139534881993</v>
      </c>
      <c r="P135" s="81">
        <f t="shared" si="86"/>
        <v>0.22353288156434381</v>
      </c>
      <c r="Q135" s="12">
        <f t="shared" si="87"/>
        <v>-1.2559341387636859E-3</v>
      </c>
      <c r="R135" s="12">
        <f t="shared" si="88"/>
        <v>-6.9106424027112203E-4</v>
      </c>
      <c r="S135" s="12">
        <f t="shared" si="89"/>
        <v>9.7349918875054206E-4</v>
      </c>
      <c r="T135" s="12">
        <f t="shared" si="90"/>
        <v>1.7328130353825102E-3</v>
      </c>
    </row>
    <row r="136" spans="2:20" ht="15.9" customHeight="1">
      <c r="B136" s="18">
        <v>45814</v>
      </c>
      <c r="C136" s="11">
        <v>401445.05180000002</v>
      </c>
      <c r="D136" s="9">
        <f t="shared" si="76"/>
        <v>-10.49999997485429</v>
      </c>
      <c r="E136" s="39">
        <v>6665979.6069999998</v>
      </c>
      <c r="F136" s="9">
        <f t="shared" si="77"/>
        <v>-1.5000002458691597</v>
      </c>
      <c r="G136" s="11">
        <v>74.387500000000003</v>
      </c>
      <c r="H136" s="9">
        <f t="shared" si="78"/>
        <v>24.399999999999977</v>
      </c>
      <c r="I136" s="47">
        <f t="shared" si="79"/>
        <v>-171.86989631182269</v>
      </c>
      <c r="J136" s="40">
        <f t="shared" si="80"/>
        <v>261.86989631182269</v>
      </c>
      <c r="K136" s="47">
        <f t="shared" si="81"/>
        <v>10.606601727676383</v>
      </c>
      <c r="L136" s="40">
        <f t="shared" si="82"/>
        <v>26.605638504075532</v>
      </c>
      <c r="M136" s="12">
        <f t="shared" si="83"/>
        <v>-8.0769230575802237E-2</v>
      </c>
      <c r="N136" s="12">
        <f t="shared" si="84"/>
        <v>-1.1538463429762768E-2</v>
      </c>
      <c r="O136" s="12">
        <f t="shared" si="85"/>
        <v>0.18769230769230752</v>
      </c>
      <c r="P136" s="81">
        <f t="shared" si="86"/>
        <v>0.20465875772365794</v>
      </c>
      <c r="Q136" s="12">
        <f t="shared" si="87"/>
        <v>-6.2130177366001723E-4</v>
      </c>
      <c r="R136" s="12">
        <f t="shared" si="88"/>
        <v>-8.875741099817514E-5</v>
      </c>
      <c r="S136" s="12">
        <f t="shared" si="89"/>
        <v>1.4437869822485194E-3</v>
      </c>
      <c r="T136" s="12">
        <f t="shared" si="90"/>
        <v>1.5742981363358302E-3</v>
      </c>
    </row>
    <row r="137" spans="2:20" ht="15.9" customHeight="1">
      <c r="B137" s="18">
        <v>45815</v>
      </c>
      <c r="C137" s="11">
        <v>401445.05</v>
      </c>
      <c r="D137" s="9">
        <f t="shared" si="76"/>
        <v>-12.300000002142042</v>
      </c>
      <c r="E137" s="39">
        <v>6665979.602</v>
      </c>
      <c r="F137" s="9">
        <f t="shared" si="77"/>
        <v>-6.5000001341104507</v>
      </c>
      <c r="G137" s="11">
        <v>74.352599999999995</v>
      </c>
      <c r="H137" s="9">
        <f t="shared" si="78"/>
        <v>-10.500000000007503</v>
      </c>
      <c r="I137" s="47">
        <f t="shared" si="79"/>
        <v>-152.14555043464659</v>
      </c>
      <c r="J137" s="40">
        <f t="shared" si="80"/>
        <v>242.14555043464662</v>
      </c>
      <c r="K137" s="47">
        <f t="shared" si="81"/>
        <v>13.91186550381113</v>
      </c>
      <c r="L137" s="40">
        <f t="shared" si="82"/>
        <v>17.429572622307401</v>
      </c>
      <c r="M137" s="12">
        <f t="shared" si="83"/>
        <v>-9.3893129787343835E-2</v>
      </c>
      <c r="N137" s="12">
        <f t="shared" si="84"/>
        <v>-4.9618321634430924E-2</v>
      </c>
      <c r="O137" s="12">
        <f t="shared" si="85"/>
        <v>-8.0152671755782473E-2</v>
      </c>
      <c r="P137" s="81">
        <f t="shared" si="86"/>
        <v>0.13305017268936947</v>
      </c>
      <c r="Q137" s="12">
        <f t="shared" si="87"/>
        <v>-7.1674144875834983E-4</v>
      </c>
      <c r="R137" s="12">
        <f t="shared" si="88"/>
        <v>-3.7876581400328951E-4</v>
      </c>
      <c r="S137" s="12">
        <f t="shared" si="89"/>
        <v>-6.1185245615101125E-4</v>
      </c>
      <c r="T137" s="12">
        <f t="shared" si="90"/>
        <v>1.0156501732012937E-3</v>
      </c>
    </row>
    <row r="138" spans="2:20" ht="15.9" customHeight="1">
      <c r="B138" s="18">
        <v>45815</v>
      </c>
      <c r="C138" s="11">
        <v>401445.03409999999</v>
      </c>
      <c r="D138" s="9">
        <f t="shared" si="76"/>
        <v>-28.200000000651926</v>
      </c>
      <c r="E138" s="39">
        <v>6665979.5930000003</v>
      </c>
      <c r="F138" s="9">
        <f t="shared" si="77"/>
        <v>-15.49999974668026</v>
      </c>
      <c r="G138" s="11">
        <v>74.363200000000006</v>
      </c>
      <c r="H138" s="9">
        <f t="shared" si="78"/>
        <v>0.10000000000331966</v>
      </c>
      <c r="I138" s="47">
        <f t="shared" ref="I138:I173" si="91">IF(MOD(DEGREES(ATAN2(D138, F138)), 360) &gt; 180, MOD(DEGREES(ATAN2(D138, F138)), 360) - 360, MOD(DEGREES(ATAN2(D138, F138)), 360))</f>
        <v>-151.20480795390452</v>
      </c>
      <c r="J138" s="40">
        <f t="shared" ref="J138:J173" si="92">MOD(DEGREES(ATAN2(F138, D138)) + 360, 360)</f>
        <v>241.20480795390452</v>
      </c>
      <c r="K138" s="47">
        <f t="shared" ref="K138:K173" si="93">SQRT(POWER(C138 - $C$9,2) + POWER(E138 - $E$9,2)) *1000</f>
        <v>32.179030317644084</v>
      </c>
      <c r="L138" s="40">
        <f t="shared" ref="L138:L173" si="94">SQRT((D138^2) + (F138^2) + (H138^2))</f>
        <v>32.179185697960996</v>
      </c>
      <c r="M138" s="12">
        <f t="shared" ref="M138:M173" si="95">(D138-$D$9)/(B138-$B$9)</f>
        <v>-0.21526717557749561</v>
      </c>
      <c r="N138" s="12">
        <f t="shared" ref="N138:N173" si="96">(F138-$F$9)/(B138-$B$9)</f>
        <v>-0.11832060875328443</v>
      </c>
      <c r="O138" s="12">
        <f t="shared" ref="O138:O173" si="97">(H138-$H$9)/(B138-$B$9)</f>
        <v>7.6335877865129503E-4</v>
      </c>
      <c r="P138" s="81">
        <f t="shared" ref="P138:P173" si="98">(L138-$L$9)/(B138-$B$9)</f>
        <v>0.24564263891573279</v>
      </c>
      <c r="Q138" s="12">
        <f t="shared" ref="Q138:Q173" si="99">(M138-0)/(B138-$B$9)</f>
        <v>-1.6432608822709589E-3</v>
      </c>
      <c r="R138" s="12">
        <f t="shared" ref="R138:R173" si="100">(N138-0)/(B138-$B$9)</f>
        <v>-9.0321075384186588E-4</v>
      </c>
      <c r="S138" s="12">
        <f t="shared" ref="S138:S173" si="101">(O138-0)/(B138-$B$9)</f>
        <v>5.827166249246527E-6</v>
      </c>
      <c r="T138" s="12">
        <f t="shared" ref="T138:T173" si="102">(P138-0)/(B138-$B$9)</f>
        <v>1.8751346482117008E-3</v>
      </c>
    </row>
    <row r="139" spans="2:20" ht="15.9" customHeight="1">
      <c r="B139" s="18">
        <v>45816</v>
      </c>
      <c r="C139" s="11">
        <v>401445.0491</v>
      </c>
      <c r="D139" s="9">
        <f t="shared" si="76"/>
        <v>-13.199999986682087</v>
      </c>
      <c r="E139" s="39">
        <v>6665979.6050000004</v>
      </c>
      <c r="F139" s="9">
        <f t="shared" si="77"/>
        <v>-3.4999996423721313</v>
      </c>
      <c r="G139" s="11">
        <v>74.389300000000006</v>
      </c>
      <c r="H139" s="9">
        <f t="shared" si="78"/>
        <v>26.200000000002888</v>
      </c>
      <c r="I139" s="47">
        <f t="shared" si="91"/>
        <v>-165.14966313704335</v>
      </c>
      <c r="J139" s="40">
        <f t="shared" si="92"/>
        <v>255.14966313704335</v>
      </c>
      <c r="K139" s="47">
        <f t="shared" si="93"/>
        <v>13.656134048295371</v>
      </c>
      <c r="L139" s="40">
        <f t="shared" si="94"/>
        <v>29.545388762802958</v>
      </c>
      <c r="M139" s="12">
        <f t="shared" si="95"/>
        <v>-9.9999999899106726E-2</v>
      </c>
      <c r="N139" s="12">
        <f t="shared" si="96"/>
        <v>-2.651514880584948E-2</v>
      </c>
      <c r="O139" s="12">
        <f t="shared" si="97"/>
        <v>0.19848484848487036</v>
      </c>
      <c r="P139" s="81">
        <f t="shared" si="98"/>
        <v>0.22382870274850725</v>
      </c>
      <c r="Q139" s="12">
        <f t="shared" si="99"/>
        <v>-7.5757575681141456E-4</v>
      </c>
      <c r="R139" s="12">
        <f t="shared" si="100"/>
        <v>-2.0087233943825363E-4</v>
      </c>
      <c r="S139" s="12">
        <f t="shared" si="101"/>
        <v>1.5036730945823511E-3</v>
      </c>
      <c r="T139" s="12">
        <f t="shared" si="102"/>
        <v>1.6956719905189942E-3</v>
      </c>
    </row>
    <row r="140" spans="2:20" ht="15.9" customHeight="1">
      <c r="B140" s="18">
        <v>45816</v>
      </c>
      <c r="C140" s="11">
        <v>401445.05489999999</v>
      </c>
      <c r="D140" s="9">
        <f t="shared" si="76"/>
        <v>-7.4000000022351742</v>
      </c>
      <c r="E140" s="39">
        <v>6665979.6050000004</v>
      </c>
      <c r="F140" s="9">
        <f t="shared" si="77"/>
        <v>-3.4999996423721313</v>
      </c>
      <c r="G140" s="11">
        <v>74.375399999999999</v>
      </c>
      <c r="H140" s="9">
        <f t="shared" si="78"/>
        <v>12.299999999996203</v>
      </c>
      <c r="I140" s="47">
        <f t="shared" si="91"/>
        <v>-154.68711846761448</v>
      </c>
      <c r="J140" s="40">
        <f t="shared" si="92"/>
        <v>244.68711846761451</v>
      </c>
      <c r="K140" s="47">
        <f t="shared" si="93"/>
        <v>8.1859634454159167</v>
      </c>
      <c r="L140" s="40">
        <f t="shared" si="94"/>
        <v>14.774978765791584</v>
      </c>
      <c r="M140" s="12">
        <f t="shared" si="95"/>
        <v>-5.6060606077539196E-2</v>
      </c>
      <c r="N140" s="12">
        <f t="shared" si="96"/>
        <v>-2.651514880584948E-2</v>
      </c>
      <c r="O140" s="12">
        <f t="shared" si="97"/>
        <v>9.3181818181789416E-2</v>
      </c>
      <c r="P140" s="81">
        <f t="shared" si="98"/>
        <v>0.11193165731660291</v>
      </c>
      <c r="Q140" s="12">
        <f t="shared" si="99"/>
        <v>-4.2470156119347877E-4</v>
      </c>
      <c r="R140" s="12">
        <f t="shared" si="100"/>
        <v>-2.0087233943825363E-4</v>
      </c>
      <c r="S140" s="12">
        <f t="shared" si="101"/>
        <v>7.0592286501355622E-4</v>
      </c>
      <c r="T140" s="12">
        <f t="shared" si="102"/>
        <v>8.4796710088335542E-4</v>
      </c>
    </row>
    <row r="141" spans="2:20" ht="15.9" customHeight="1">
      <c r="B141" s="18">
        <v>45817</v>
      </c>
      <c r="C141" s="11">
        <v>401445.01819999999</v>
      </c>
      <c r="D141" s="9">
        <f t="shared" si="76"/>
        <v>-44.09999999916181</v>
      </c>
      <c r="E141" s="39">
        <v>6665979.5899999999</v>
      </c>
      <c r="F141" s="9">
        <f t="shared" si="77"/>
        <v>-18.500000238418579</v>
      </c>
      <c r="G141" s="11">
        <v>74.394099999999995</v>
      </c>
      <c r="H141" s="9">
        <f t="shared" si="78"/>
        <v>30.999999999991701</v>
      </c>
      <c r="I141" s="47">
        <f t="shared" si="91"/>
        <v>-157.2418952795577</v>
      </c>
      <c r="J141" s="40">
        <f t="shared" si="92"/>
        <v>247.2418952795577</v>
      </c>
      <c r="K141" s="47">
        <f t="shared" si="93"/>
        <v>47.823216210827553</v>
      </c>
      <c r="L141" s="40">
        <f t="shared" si="94"/>
        <v>56.991753866213351</v>
      </c>
      <c r="M141" s="12">
        <f t="shared" si="95"/>
        <v>-0.33157894736211885</v>
      </c>
      <c r="N141" s="12">
        <f t="shared" si="96"/>
        <v>-0.13909774615352316</v>
      </c>
      <c r="O141" s="12">
        <f t="shared" si="97"/>
        <v>0.23308270676685489</v>
      </c>
      <c r="P141" s="81">
        <f t="shared" si="98"/>
        <v>0.42850942756551391</v>
      </c>
      <c r="Q141" s="12">
        <f t="shared" si="99"/>
        <v>-2.4930747921963823E-3</v>
      </c>
      <c r="R141" s="12">
        <f t="shared" si="100"/>
        <v>-1.0458477154400238E-3</v>
      </c>
      <c r="S141" s="12">
        <f t="shared" si="101"/>
        <v>1.7525015546380066E-3</v>
      </c>
      <c r="T141" s="12">
        <f t="shared" si="102"/>
        <v>3.2218753952294281E-3</v>
      </c>
    </row>
    <row r="142" spans="2:20" ht="15.9" customHeight="1">
      <c r="B142" s="18">
        <v>45817</v>
      </c>
      <c r="C142" s="11">
        <v>401445.06929999997</v>
      </c>
      <c r="D142" s="9">
        <f t="shared" si="76"/>
        <v>6.9999999832361937</v>
      </c>
      <c r="E142" s="39">
        <v>6665979.6147999996</v>
      </c>
      <c r="F142" s="9">
        <f t="shared" si="77"/>
        <v>6.2999995425343513</v>
      </c>
      <c r="G142" s="11">
        <v>74.391199999999998</v>
      </c>
      <c r="H142" s="9">
        <f t="shared" si="78"/>
        <v>28.099999999994907</v>
      </c>
      <c r="I142" s="47">
        <f t="shared" si="91"/>
        <v>41.987210495311061</v>
      </c>
      <c r="J142" s="40">
        <f t="shared" si="92"/>
        <v>48.012789504688953</v>
      </c>
      <c r="K142" s="47">
        <f t="shared" si="93"/>
        <v>9.4175365144627783</v>
      </c>
      <c r="L142" s="40">
        <f t="shared" si="94"/>
        <v>29.636126501298268</v>
      </c>
      <c r="M142" s="12">
        <f t="shared" si="95"/>
        <v>5.2631578821324763E-2</v>
      </c>
      <c r="N142" s="12">
        <f t="shared" si="96"/>
        <v>4.7368417613040233E-2</v>
      </c>
      <c r="O142" s="12">
        <f t="shared" si="97"/>
        <v>0.21127819548868351</v>
      </c>
      <c r="P142" s="81">
        <f t="shared" si="98"/>
        <v>0.2228280188067539</v>
      </c>
      <c r="Q142" s="12">
        <f t="shared" si="99"/>
        <v>3.9572615655131401E-4</v>
      </c>
      <c r="R142" s="12">
        <f t="shared" si="100"/>
        <v>3.5615351588752053E-4</v>
      </c>
      <c r="S142" s="12">
        <f t="shared" si="101"/>
        <v>1.5885578608171693E-3</v>
      </c>
      <c r="T142" s="12">
        <f t="shared" si="102"/>
        <v>1.6753986376447662E-3</v>
      </c>
    </row>
    <row r="143" spans="2:20" ht="15.9" customHeight="1">
      <c r="B143" s="18">
        <v>45818</v>
      </c>
      <c r="C143" s="11">
        <v>401445.02419999999</v>
      </c>
      <c r="D143" s="9">
        <f t="shared" si="76"/>
        <v>-38.100000005215406</v>
      </c>
      <c r="E143" s="39">
        <v>6665979.5931000002</v>
      </c>
      <c r="F143" s="9">
        <f t="shared" si="77"/>
        <v>-15.399999916553497</v>
      </c>
      <c r="G143" s="11">
        <v>74.380700000000004</v>
      </c>
      <c r="H143" s="9">
        <f t="shared" si="78"/>
        <v>17.600000000001614</v>
      </c>
      <c r="I143" s="47">
        <f t="shared" si="91"/>
        <v>-157.99146715409015</v>
      </c>
      <c r="J143" s="40">
        <f t="shared" si="92"/>
        <v>247.99146715409017</v>
      </c>
      <c r="K143" s="47">
        <f t="shared" si="93"/>
        <v>41.094646826895371</v>
      </c>
      <c r="L143" s="40">
        <f t="shared" si="94"/>
        <v>44.704921405001024</v>
      </c>
      <c r="M143" s="12">
        <f t="shared" si="95"/>
        <v>-0.28432835824787617</v>
      </c>
      <c r="N143" s="12">
        <f t="shared" si="96"/>
        <v>-0.11492537251159327</v>
      </c>
      <c r="O143" s="12">
        <f t="shared" si="97"/>
        <v>0.13134328358210159</v>
      </c>
      <c r="P143" s="81">
        <f t="shared" si="98"/>
        <v>0.3336188164552315</v>
      </c>
      <c r="Q143" s="12">
        <f t="shared" si="99"/>
        <v>-2.1218534197602699E-3</v>
      </c>
      <c r="R143" s="12">
        <f t="shared" si="100"/>
        <v>-8.5765203366860651E-4</v>
      </c>
      <c r="S143" s="12">
        <f t="shared" si="101"/>
        <v>9.80173758075385E-4</v>
      </c>
      <c r="T143" s="12">
        <f t="shared" si="102"/>
        <v>2.4896926601136681E-3</v>
      </c>
    </row>
    <row r="144" spans="2:20" ht="15.9" customHeight="1">
      <c r="B144" s="18">
        <v>45818</v>
      </c>
      <c r="C144" s="11">
        <v>401445.05089999997</v>
      </c>
      <c r="D144" s="9">
        <f t="shared" si="76"/>
        <v>-11.400000017601997</v>
      </c>
      <c r="E144" s="39">
        <v>6665979.6051000003</v>
      </c>
      <c r="F144" s="9">
        <f t="shared" ref="F144:F208" si="103">IF(E144="","",(E144-$E$9)*1000)</f>
        <v>-3.399999812245369</v>
      </c>
      <c r="G144" s="11">
        <v>74.381299999999996</v>
      </c>
      <c r="H144" s="9">
        <f t="shared" ref="H144:H173" si="104">IF(G144="","",(G144-$G$9)*1000)</f>
        <v>18.199999999993111</v>
      </c>
      <c r="I144" s="47">
        <f t="shared" si="91"/>
        <v>-163.39302031217591</v>
      </c>
      <c r="J144" s="40">
        <f t="shared" si="92"/>
        <v>253.39302031217593</v>
      </c>
      <c r="K144" s="47">
        <f t="shared" si="93"/>
        <v>11.896217849576987</v>
      </c>
      <c r="L144" s="40">
        <f t="shared" si="94"/>
        <v>21.74304484483126</v>
      </c>
      <c r="M144" s="12">
        <f t="shared" si="95"/>
        <v>-8.507462699702982E-2</v>
      </c>
      <c r="N144" s="12">
        <f t="shared" si="96"/>
        <v>-2.5373132927204247E-2</v>
      </c>
      <c r="O144" s="12">
        <f t="shared" si="97"/>
        <v>0.13582089552233664</v>
      </c>
      <c r="P144" s="81">
        <f t="shared" si="98"/>
        <v>0.16226152869277061</v>
      </c>
      <c r="Q144" s="12">
        <f t="shared" si="99"/>
        <v>-6.3488527609723748E-4</v>
      </c>
      <c r="R144" s="12">
        <f t="shared" si="100"/>
        <v>-1.8935173826271825E-4</v>
      </c>
      <c r="S144" s="12">
        <f t="shared" si="101"/>
        <v>1.013588772554751E-3</v>
      </c>
      <c r="T144" s="12">
        <f t="shared" si="102"/>
        <v>1.2109069305430641E-3</v>
      </c>
    </row>
    <row r="145" spans="2:20" ht="15.9" customHeight="1">
      <c r="B145" s="18">
        <v>45819</v>
      </c>
      <c r="C145" s="11">
        <v>401445.0257</v>
      </c>
      <c r="D145" s="9">
        <f t="shared" si="76"/>
        <v>-36.59999999217689</v>
      </c>
      <c r="E145" s="39">
        <v>6665979.5959999999</v>
      </c>
      <c r="F145" s="9">
        <f t="shared" si="103"/>
        <v>-12.500000186264515</v>
      </c>
      <c r="G145" s="11">
        <v>74.389600000000002</v>
      </c>
      <c r="H145" s="9">
        <f t="shared" si="104"/>
        <v>26.499999999998636</v>
      </c>
      <c r="I145" s="47">
        <f t="shared" si="91"/>
        <v>-161.14342155202223</v>
      </c>
      <c r="J145" s="40">
        <f t="shared" si="92"/>
        <v>251.14342155202223</v>
      </c>
      <c r="K145" s="47">
        <f t="shared" si="93"/>
        <v>38.675703019905939</v>
      </c>
      <c r="L145" s="40">
        <f t="shared" si="94"/>
        <v>46.883472611186654</v>
      </c>
      <c r="M145" s="12">
        <f t="shared" si="95"/>
        <v>-0.27111111105316216</v>
      </c>
      <c r="N145" s="12">
        <f t="shared" si="96"/>
        <v>-9.2592593972329745E-2</v>
      </c>
      <c r="O145" s="12">
        <f t="shared" si="97"/>
        <v>0.1962962962962862</v>
      </c>
      <c r="P145" s="81">
        <f t="shared" si="98"/>
        <v>0.34728498230508631</v>
      </c>
      <c r="Q145" s="12">
        <f t="shared" si="99"/>
        <v>-2.0082304522456456E-3</v>
      </c>
      <c r="R145" s="12">
        <f t="shared" si="100"/>
        <v>-6.8587106646170182E-4</v>
      </c>
      <c r="S145" s="12">
        <f t="shared" si="101"/>
        <v>1.4540466392317496E-3</v>
      </c>
      <c r="T145" s="12">
        <f t="shared" si="102"/>
        <v>2.5724813504080469E-3</v>
      </c>
    </row>
    <row r="146" spans="2:20" ht="15.9" customHeight="1">
      <c r="B146" s="18">
        <v>45819</v>
      </c>
      <c r="C146" s="11">
        <v>401445.05129999999</v>
      </c>
      <c r="D146" s="9">
        <f t="shared" si="76"/>
        <v>-10.999999998603016</v>
      </c>
      <c r="E146" s="39">
        <v>6665979.6059999997</v>
      </c>
      <c r="F146" s="9">
        <f t="shared" si="103"/>
        <v>-2.5000004097819328</v>
      </c>
      <c r="G146" s="11">
        <v>74.382000000000005</v>
      </c>
      <c r="H146" s="9">
        <f t="shared" si="104"/>
        <v>18.900000000002137</v>
      </c>
      <c r="I146" s="47">
        <f t="shared" si="91"/>
        <v>-167.19573190354131</v>
      </c>
      <c r="J146" s="40">
        <f t="shared" si="92"/>
        <v>257.19573190354129</v>
      </c>
      <c r="K146" s="47">
        <f t="shared" si="93"/>
        <v>11.280514262132565</v>
      </c>
      <c r="L146" s="40">
        <f t="shared" si="94"/>
        <v>22.01045210844741</v>
      </c>
      <c r="M146" s="12">
        <f t="shared" si="95"/>
        <v>-8.1481481471133446E-2</v>
      </c>
      <c r="N146" s="12">
        <f t="shared" si="96"/>
        <v>-1.8518521553940244E-2</v>
      </c>
      <c r="O146" s="12">
        <f t="shared" si="97"/>
        <v>0.14000000000001583</v>
      </c>
      <c r="P146" s="81">
        <f t="shared" si="98"/>
        <v>0.16304038598849932</v>
      </c>
      <c r="Q146" s="12">
        <f t="shared" si="99"/>
        <v>-6.0356652941580334E-4</v>
      </c>
      <c r="R146" s="12">
        <f t="shared" si="100"/>
        <v>-1.3717423373289071E-4</v>
      </c>
      <c r="S146" s="12">
        <f t="shared" si="101"/>
        <v>1.0370370370371544E-3</v>
      </c>
      <c r="T146" s="12">
        <f t="shared" si="102"/>
        <v>1.2077065628777728E-3</v>
      </c>
    </row>
    <row r="147" spans="2:20" ht="15.9" customHeight="1">
      <c r="B147" s="18">
        <v>45820</v>
      </c>
      <c r="C147" s="11">
        <v>401444.99800000002</v>
      </c>
      <c r="D147" s="9">
        <f t="shared" si="76"/>
        <v>-64.299999969080091</v>
      </c>
      <c r="E147" s="39">
        <v>6665979.5789999999</v>
      </c>
      <c r="F147" s="9">
        <f t="shared" si="103"/>
        <v>-29.500000178813934</v>
      </c>
      <c r="G147" s="11">
        <v>74.382999999999996</v>
      </c>
      <c r="H147" s="9">
        <f t="shared" si="104"/>
        <v>19.899999999992701</v>
      </c>
      <c r="I147" s="47">
        <f t="shared" si="91"/>
        <v>-155.3549610428619</v>
      </c>
      <c r="J147" s="40">
        <f t="shared" si="92"/>
        <v>245.35496104286187</v>
      </c>
      <c r="K147" s="47">
        <f t="shared" si="93"/>
        <v>70.744187086811039</v>
      </c>
      <c r="L147" s="40">
        <f t="shared" si="94"/>
        <v>73.489795254670781</v>
      </c>
      <c r="M147" s="12">
        <f t="shared" si="95"/>
        <v>-0.47279411741970656</v>
      </c>
      <c r="N147" s="12">
        <f t="shared" si="96"/>
        <v>-0.21691176602069071</v>
      </c>
      <c r="O147" s="12">
        <f t="shared" si="97"/>
        <v>0.14632352941171103</v>
      </c>
      <c r="P147" s="81">
        <f t="shared" si="98"/>
        <v>0.54036614157846163</v>
      </c>
      <c r="Q147" s="12">
        <f t="shared" si="99"/>
        <v>-3.4764273339684304E-3</v>
      </c>
      <c r="R147" s="12">
        <f t="shared" si="100"/>
        <v>-1.5949394560344904E-3</v>
      </c>
      <c r="S147" s="12">
        <f t="shared" si="101"/>
        <v>1.0759083044978753E-3</v>
      </c>
      <c r="T147" s="12">
        <f t="shared" si="102"/>
        <v>3.9732804527828061E-3</v>
      </c>
    </row>
    <row r="148" spans="2:20" ht="15.9" customHeight="1">
      <c r="B148" s="18">
        <v>45820</v>
      </c>
      <c r="C148" s="11">
        <v>401445.06969999999</v>
      </c>
      <c r="D148" s="9">
        <f t="shared" si="76"/>
        <v>7.4000000022351742</v>
      </c>
      <c r="E148" s="39">
        <v>6665979.6119999997</v>
      </c>
      <c r="F148" s="9">
        <f t="shared" si="103"/>
        <v>3.4999996423721313</v>
      </c>
      <c r="G148" s="11">
        <v>74.359099999999998</v>
      </c>
      <c r="H148" s="9">
        <f t="shared" si="104"/>
        <v>-4.0000000000048885</v>
      </c>
      <c r="I148" s="47">
        <f t="shared" si="91"/>
        <v>25.312881532385504</v>
      </c>
      <c r="J148" s="40">
        <f t="shared" si="92"/>
        <v>64.687118467614482</v>
      </c>
      <c r="K148" s="47">
        <f t="shared" si="93"/>
        <v>8.1859634454159167</v>
      </c>
      <c r="L148" s="40">
        <f t="shared" si="94"/>
        <v>9.1109822483486784</v>
      </c>
      <c r="M148" s="12">
        <f t="shared" si="95"/>
        <v>5.4411764722317457E-2</v>
      </c>
      <c r="N148" s="12">
        <f t="shared" si="96"/>
        <v>2.5735291488030377E-2</v>
      </c>
      <c r="O148" s="12">
        <f t="shared" si="97"/>
        <v>-2.9411764705918299E-2</v>
      </c>
      <c r="P148" s="81">
        <f t="shared" si="98"/>
        <v>6.6992516531975577E-2</v>
      </c>
      <c r="Q148" s="12">
        <f t="shared" si="99"/>
        <v>4.0008650531115779E-4</v>
      </c>
      <c r="R148" s="12">
        <f t="shared" si="100"/>
        <v>1.8923008447081159E-4</v>
      </c>
      <c r="S148" s="12">
        <f t="shared" si="101"/>
        <v>-2.1626297577881102E-4</v>
      </c>
      <c r="T148" s="12">
        <f t="shared" si="102"/>
        <v>4.9259203332334986E-4</v>
      </c>
    </row>
    <row r="149" spans="2:20" ht="15.9" customHeight="1">
      <c r="B149" s="18">
        <v>45821</v>
      </c>
      <c r="C149" s="11">
        <v>401445.01160000003</v>
      </c>
      <c r="D149" s="9">
        <f t="shared" si="76"/>
        <v>-50.699999963399023</v>
      </c>
      <c r="E149" s="39">
        <v>6665979.5839999998</v>
      </c>
      <c r="F149" s="9">
        <f t="shared" si="103"/>
        <v>-24.500000290572643</v>
      </c>
      <c r="G149" s="11">
        <v>74.380099999999999</v>
      </c>
      <c r="H149" s="9">
        <f t="shared" si="104"/>
        <v>16.999999999995907</v>
      </c>
      <c r="I149" s="47">
        <f t="shared" si="91"/>
        <v>-154.20855383169811</v>
      </c>
      <c r="J149" s="40">
        <f t="shared" si="92"/>
        <v>244.20855383169814</v>
      </c>
      <c r="K149" s="47">
        <f t="shared" si="93"/>
        <v>56.309324365745333</v>
      </c>
      <c r="L149" s="40">
        <f t="shared" si="94"/>
        <v>58.81955466106983</v>
      </c>
      <c r="M149" s="12">
        <f t="shared" si="95"/>
        <v>-0.3700729924335695</v>
      </c>
      <c r="N149" s="12">
        <f t="shared" si="96"/>
        <v>-0.17883211890928938</v>
      </c>
      <c r="O149" s="12">
        <f t="shared" si="97"/>
        <v>0.12408759124084603</v>
      </c>
      <c r="P149" s="81">
        <f t="shared" si="98"/>
        <v>0.42933981504430535</v>
      </c>
      <c r="Q149" s="12">
        <f t="shared" si="99"/>
        <v>-2.7012627184932079E-3</v>
      </c>
      <c r="R149" s="12">
        <f t="shared" si="100"/>
        <v>-1.305343933644448E-3</v>
      </c>
      <c r="S149" s="12">
        <f t="shared" si="101"/>
        <v>9.0574884117405863E-4</v>
      </c>
      <c r="T149" s="12">
        <f t="shared" si="102"/>
        <v>3.1338672630971194E-3</v>
      </c>
    </row>
    <row r="150" spans="2:20" ht="15.9" customHeight="1">
      <c r="B150" s="18">
        <v>45821</v>
      </c>
      <c r="C150" s="11">
        <v>401445.01899999997</v>
      </c>
      <c r="D150" s="9">
        <f t="shared" si="76"/>
        <v>-43.30000001937151</v>
      </c>
      <c r="E150" s="39">
        <v>6665979.5846999995</v>
      </c>
      <c r="F150" s="9">
        <f t="shared" si="103"/>
        <v>-23.800000548362732</v>
      </c>
      <c r="G150" s="11">
        <v>74.379499999999993</v>
      </c>
      <c r="H150" s="9">
        <f t="shared" si="104"/>
        <v>16.3999999999902</v>
      </c>
      <c r="I150" s="47">
        <f t="shared" si="91"/>
        <v>-151.20444665176208</v>
      </c>
      <c r="J150" s="40">
        <f t="shared" si="92"/>
        <v>241.20444665176205</v>
      </c>
      <c r="K150" s="47">
        <f t="shared" si="93"/>
        <v>49.409817119471704</v>
      </c>
      <c r="L150" s="40">
        <f t="shared" si="94"/>
        <v>52.0604459045379</v>
      </c>
      <c r="M150" s="12">
        <f t="shared" si="95"/>
        <v>-0.31605839430198185</v>
      </c>
      <c r="N150" s="12">
        <f t="shared" si="96"/>
        <v>-0.17372263173987396</v>
      </c>
      <c r="O150" s="12">
        <f t="shared" si="97"/>
        <v>0.11970802919700876</v>
      </c>
      <c r="P150" s="81">
        <f t="shared" si="98"/>
        <v>0.3800032547776489</v>
      </c>
      <c r="Q150" s="12">
        <f t="shared" si="99"/>
        <v>-2.3069955788465827E-3</v>
      </c>
      <c r="R150" s="12">
        <f t="shared" si="100"/>
        <v>-1.2680484068603938E-3</v>
      </c>
      <c r="S150" s="12">
        <f t="shared" si="101"/>
        <v>8.7378123501466248E-4</v>
      </c>
      <c r="T150" s="12">
        <f t="shared" si="102"/>
        <v>2.7737463852383131E-3</v>
      </c>
    </row>
    <row r="151" spans="2:20" ht="15.9" customHeight="1">
      <c r="B151" s="18">
        <v>45822</v>
      </c>
      <c r="C151" s="11">
        <v>401445.05209999997</v>
      </c>
      <c r="D151" s="9">
        <f t="shared" si="76"/>
        <v>-10.200000018812716</v>
      </c>
      <c r="E151" s="39">
        <v>6665979.6052000001</v>
      </c>
      <c r="F151" s="9">
        <f t="shared" si="103"/>
        <v>-3.2999999821186066</v>
      </c>
      <c r="G151" s="11">
        <v>74.389899999999997</v>
      </c>
      <c r="H151" s="9">
        <f t="shared" si="104"/>
        <v>26.799999999994384</v>
      </c>
      <c r="I151" s="47">
        <f t="shared" si="91"/>
        <v>-162.07208035986889</v>
      </c>
      <c r="J151" s="40">
        <f t="shared" si="92"/>
        <v>252.07208035986889</v>
      </c>
      <c r="K151" s="47">
        <f t="shared" si="93"/>
        <v>10.720541043518383</v>
      </c>
      <c r="L151" s="40">
        <f t="shared" si="94"/>
        <v>28.864684309125245</v>
      </c>
      <c r="M151" s="12">
        <f t="shared" si="95"/>
        <v>-7.3913043614584895E-2</v>
      </c>
      <c r="N151" s="12">
        <f t="shared" si="96"/>
        <v>-2.3913043348685555E-2</v>
      </c>
      <c r="O151" s="12">
        <f t="shared" si="97"/>
        <v>0.19420289855068393</v>
      </c>
      <c r="P151" s="81">
        <f t="shared" si="98"/>
        <v>0.20916437905163221</v>
      </c>
      <c r="Q151" s="12">
        <f t="shared" si="99"/>
        <v>-5.3560176532307891E-4</v>
      </c>
      <c r="R151" s="12">
        <f t="shared" si="100"/>
        <v>-1.7328292281656199E-4</v>
      </c>
      <c r="S151" s="12">
        <f t="shared" si="101"/>
        <v>1.4072673808020574E-3</v>
      </c>
      <c r="T151" s="12">
        <f t="shared" si="102"/>
        <v>1.5156839061712479E-3</v>
      </c>
    </row>
    <row r="152" spans="2:20" ht="15.9" customHeight="1">
      <c r="B152" s="18">
        <v>45822</v>
      </c>
      <c r="C152" s="11">
        <v>401445.06329999998</v>
      </c>
      <c r="D152" s="9">
        <f t="shared" ref="D152:D215" si="105">IF(C152="","",(C152-$C$9)*1000)</f>
        <v>0.99999998928979039</v>
      </c>
      <c r="E152" s="39">
        <v>6665979.6108999997</v>
      </c>
      <c r="F152" s="9">
        <f t="shared" si="103"/>
        <v>2.3999996483325958</v>
      </c>
      <c r="G152" s="11">
        <v>74.389799999999994</v>
      </c>
      <c r="H152" s="9">
        <f t="shared" si="104"/>
        <v>26.699999999991064</v>
      </c>
      <c r="I152" s="47">
        <f t="shared" si="91"/>
        <v>67.38013228919317</v>
      </c>
      <c r="J152" s="40">
        <f t="shared" si="92"/>
        <v>22.61986771080683</v>
      </c>
      <c r="K152" s="47">
        <f t="shared" si="93"/>
        <v>2.5999996712646265</v>
      </c>
      <c r="L152" s="40">
        <f t="shared" si="94"/>
        <v>26.826293040412779</v>
      </c>
      <c r="M152" s="12">
        <f t="shared" si="95"/>
        <v>7.2463767339839887E-3</v>
      </c>
      <c r="N152" s="12">
        <f t="shared" si="96"/>
        <v>1.7391301799511562E-2</v>
      </c>
      <c r="O152" s="12">
        <f t="shared" si="97"/>
        <v>0.19347826086950046</v>
      </c>
      <c r="P152" s="81">
        <f t="shared" si="98"/>
        <v>0.19439342782907812</v>
      </c>
      <c r="Q152" s="12">
        <f t="shared" si="99"/>
        <v>5.2509976333217311E-5</v>
      </c>
      <c r="R152" s="12">
        <f t="shared" si="100"/>
        <v>1.2602392608341713E-4</v>
      </c>
      <c r="S152" s="12">
        <f t="shared" si="101"/>
        <v>1.4020163831123221E-3</v>
      </c>
      <c r="T152" s="12">
        <f t="shared" si="102"/>
        <v>1.408648027746943E-3</v>
      </c>
    </row>
    <row r="153" spans="2:20" ht="15.9" customHeight="1">
      <c r="B153" s="18">
        <v>45823</v>
      </c>
      <c r="C153" s="11">
        <v>401445.03159999999</v>
      </c>
      <c r="D153" s="9">
        <f t="shared" si="105"/>
        <v>-30.700000002980232</v>
      </c>
      <c r="E153" s="39">
        <v>6665979.5941000003</v>
      </c>
      <c r="F153" s="9">
        <f t="shared" si="103"/>
        <v>-14.399999752640724</v>
      </c>
      <c r="G153" s="11">
        <v>74.380099999999999</v>
      </c>
      <c r="H153" s="9">
        <f t="shared" si="104"/>
        <v>16.999999999995907</v>
      </c>
      <c r="I153" s="47">
        <f t="shared" si="91"/>
        <v>-154.87082242572052</v>
      </c>
      <c r="J153" s="40">
        <f t="shared" si="92"/>
        <v>244.87082242572052</v>
      </c>
      <c r="K153" s="47">
        <f t="shared" si="93"/>
        <v>33.909438111815405</v>
      </c>
      <c r="L153" s="40">
        <f t="shared" si="94"/>
        <v>37.932176223608636</v>
      </c>
      <c r="M153" s="12">
        <f t="shared" si="95"/>
        <v>-0.22086330937395851</v>
      </c>
      <c r="N153" s="12">
        <f t="shared" si="96"/>
        <v>-0.10359712052259513</v>
      </c>
      <c r="O153" s="12">
        <f t="shared" si="97"/>
        <v>0.12230215827335185</v>
      </c>
      <c r="P153" s="81">
        <f t="shared" si="98"/>
        <v>0.27289335412668081</v>
      </c>
      <c r="Q153" s="12">
        <f t="shared" si="99"/>
        <v>-1.5889446717550972E-3</v>
      </c>
      <c r="R153" s="12">
        <f t="shared" si="100"/>
        <v>-7.4530302534241101E-4</v>
      </c>
      <c r="S153" s="12">
        <f t="shared" si="101"/>
        <v>8.7987164225432986E-4</v>
      </c>
      <c r="T153" s="12">
        <f t="shared" si="102"/>
        <v>1.9632615404797178E-3</v>
      </c>
    </row>
    <row r="154" spans="2:20" ht="15.9" customHeight="1">
      <c r="B154" s="18">
        <v>45823</v>
      </c>
      <c r="C154" s="11">
        <v>401445.0711</v>
      </c>
      <c r="D154" s="9">
        <f t="shared" si="105"/>
        <v>8.8000000105239451</v>
      </c>
      <c r="E154" s="39">
        <v>6665979.6151999999</v>
      </c>
      <c r="F154" s="9">
        <f t="shared" si="103"/>
        <v>6.6999997943639755</v>
      </c>
      <c r="G154" s="11">
        <v>74.385199999999998</v>
      </c>
      <c r="H154" s="9">
        <f t="shared" si="104"/>
        <v>22.099999999994679</v>
      </c>
      <c r="I154" s="47">
        <f t="shared" si="91"/>
        <v>37.284325555864406</v>
      </c>
      <c r="J154" s="40">
        <f t="shared" si="92"/>
        <v>52.71567444413563</v>
      </c>
      <c r="K154" s="47">
        <f t="shared" si="93"/>
        <v>11.060289210942848</v>
      </c>
      <c r="L154" s="40">
        <f t="shared" si="94"/>
        <v>24.713154339935311</v>
      </c>
      <c r="M154" s="12">
        <f t="shared" si="95"/>
        <v>6.3309352593697452E-2</v>
      </c>
      <c r="N154" s="12">
        <f t="shared" si="96"/>
        <v>4.8201437369525001E-2</v>
      </c>
      <c r="O154" s="12">
        <f t="shared" si="97"/>
        <v>0.1589928057553574</v>
      </c>
      <c r="P154" s="81">
        <f t="shared" si="98"/>
        <v>0.17779247726572167</v>
      </c>
      <c r="Q154" s="12">
        <f t="shared" si="99"/>
        <v>4.5546296829998166E-4</v>
      </c>
      <c r="R154" s="12">
        <f t="shared" si="100"/>
        <v>3.4677293071600721E-4</v>
      </c>
      <c r="S154" s="12">
        <f t="shared" si="101"/>
        <v>1.1438331349306289E-3</v>
      </c>
      <c r="T154" s="12">
        <f t="shared" si="102"/>
        <v>1.2790825702569905E-3</v>
      </c>
    </row>
    <row r="155" spans="2:20" ht="15.9" customHeight="1">
      <c r="B155" s="18">
        <v>45824</v>
      </c>
      <c r="C155" s="11">
        <v>401445.0674</v>
      </c>
      <c r="D155" s="9">
        <f t="shared" si="105"/>
        <v>5.100000009406358</v>
      </c>
      <c r="E155" s="39">
        <v>6665979.6141999997</v>
      </c>
      <c r="F155" s="9">
        <f t="shared" si="103"/>
        <v>5.6999996304512024</v>
      </c>
      <c r="G155" s="11">
        <v>74.377600000000001</v>
      </c>
      <c r="H155" s="9">
        <f t="shared" si="104"/>
        <v>14.499999999998181</v>
      </c>
      <c r="I155" s="47">
        <f t="shared" si="91"/>
        <v>48.179828221449213</v>
      </c>
      <c r="J155" s="40">
        <f t="shared" si="92"/>
        <v>41.820171778550787</v>
      </c>
      <c r="K155" s="47">
        <f t="shared" si="93"/>
        <v>7.648529001258261</v>
      </c>
      <c r="L155" s="40">
        <f t="shared" si="94"/>
        <v>16.393596185188773</v>
      </c>
      <c r="M155" s="12">
        <f t="shared" si="95"/>
        <v>3.6428571495759697E-2</v>
      </c>
      <c r="N155" s="12">
        <f t="shared" si="96"/>
        <v>4.0714283074651449E-2</v>
      </c>
      <c r="O155" s="12">
        <f t="shared" si="97"/>
        <v>0.10357142857141557</v>
      </c>
      <c r="P155" s="81">
        <f t="shared" si="98"/>
        <v>0.11709711560849123</v>
      </c>
      <c r="Q155" s="12">
        <f t="shared" si="99"/>
        <v>2.6020408211256928E-4</v>
      </c>
      <c r="R155" s="12">
        <f t="shared" si="100"/>
        <v>2.9081630767608177E-4</v>
      </c>
      <c r="S155" s="12">
        <f t="shared" si="101"/>
        <v>7.3979591836725411E-4</v>
      </c>
      <c r="T155" s="12">
        <f t="shared" si="102"/>
        <v>8.364079686320802E-4</v>
      </c>
    </row>
    <row r="156" spans="2:20" ht="15.9" customHeight="1">
      <c r="B156" s="18">
        <v>45824</v>
      </c>
      <c r="C156" s="11">
        <v>401445.04340000002</v>
      </c>
      <c r="D156" s="9">
        <f t="shared" si="105"/>
        <v>-18.899999966379255</v>
      </c>
      <c r="E156" s="39">
        <v>6665979.5980000002</v>
      </c>
      <c r="F156" s="9">
        <f t="shared" si="103"/>
        <v>-10.499999858438969</v>
      </c>
      <c r="G156" s="11">
        <v>74.385400000000004</v>
      </c>
      <c r="H156" s="9">
        <f t="shared" si="104"/>
        <v>22.300000000001319</v>
      </c>
      <c r="I156" s="47">
        <f t="shared" si="91"/>
        <v>-150.94539618558599</v>
      </c>
      <c r="J156" s="40">
        <f t="shared" si="92"/>
        <v>240.94539618558599</v>
      </c>
      <c r="K156" s="47">
        <f t="shared" si="93"/>
        <v>21.620823197934765</v>
      </c>
      <c r="L156" s="40">
        <f t="shared" si="94"/>
        <v>31.060424912682908</v>
      </c>
      <c r="M156" s="12">
        <f t="shared" si="95"/>
        <v>-0.13499999975985183</v>
      </c>
      <c r="N156" s="12">
        <f t="shared" si="96"/>
        <v>-7.4999998988849778E-2</v>
      </c>
      <c r="O156" s="12">
        <f t="shared" si="97"/>
        <v>0.15928571428572372</v>
      </c>
      <c r="P156" s="81">
        <f t="shared" si="98"/>
        <v>0.22186017794773505</v>
      </c>
      <c r="Q156" s="12">
        <f t="shared" si="99"/>
        <v>-9.6428571257037017E-4</v>
      </c>
      <c r="R156" s="12">
        <f t="shared" si="100"/>
        <v>-5.3571427849178417E-4</v>
      </c>
      <c r="S156" s="12">
        <f t="shared" si="101"/>
        <v>1.1377551020408836E-3</v>
      </c>
      <c r="T156" s="12">
        <f t="shared" si="102"/>
        <v>1.5847155567695361E-3</v>
      </c>
    </row>
    <row r="157" spans="2:20" ht="15.9" customHeight="1">
      <c r="B157" s="18">
        <v>45825</v>
      </c>
      <c r="C157" s="11">
        <v>401445.08020000003</v>
      </c>
      <c r="D157" s="9">
        <f t="shared" si="105"/>
        <v>17.900000035297126</v>
      </c>
      <c r="E157" s="39">
        <v>6665979.6189999999</v>
      </c>
      <c r="F157" s="9">
        <f t="shared" si="103"/>
        <v>10.499999858438969</v>
      </c>
      <c r="G157" s="11">
        <v>74.389700000000005</v>
      </c>
      <c r="H157" s="9">
        <f t="shared" si="104"/>
        <v>26.600000000001955</v>
      </c>
      <c r="I157" s="47">
        <f t="shared" si="91"/>
        <v>30.395552166781698</v>
      </c>
      <c r="J157" s="40">
        <f t="shared" si="92"/>
        <v>59.604447833218273</v>
      </c>
      <c r="K157" s="47">
        <f t="shared" si="93"/>
        <v>20.752349223421803</v>
      </c>
      <c r="L157" s="40">
        <f t="shared" si="94"/>
        <v>33.737516184374918</v>
      </c>
      <c r="M157" s="12">
        <f t="shared" si="95"/>
        <v>0.12695035486026329</v>
      </c>
      <c r="N157" s="12">
        <f t="shared" si="96"/>
        <v>7.4468084102404034E-2</v>
      </c>
      <c r="O157" s="12">
        <f t="shared" si="97"/>
        <v>0.18865248226951742</v>
      </c>
      <c r="P157" s="81">
        <f t="shared" si="98"/>
        <v>0.23927316442819091</v>
      </c>
      <c r="Q157" s="12">
        <f t="shared" si="99"/>
        <v>9.0035712666853402E-4</v>
      </c>
      <c r="R157" s="12">
        <f t="shared" si="100"/>
        <v>5.2814244044258182E-4</v>
      </c>
      <c r="S157" s="12">
        <f t="shared" si="101"/>
        <v>1.337960867159698E-3</v>
      </c>
      <c r="T157" s="12">
        <f t="shared" si="102"/>
        <v>1.6969727973630562E-3</v>
      </c>
    </row>
    <row r="158" spans="2:20" ht="15.9" customHeight="1">
      <c r="B158" s="18">
        <v>45825</v>
      </c>
      <c r="C158" s="11">
        <v>401445.06339999998</v>
      </c>
      <c r="D158" s="9">
        <f t="shared" si="105"/>
        <v>1.0999999940395355</v>
      </c>
      <c r="E158" s="39">
        <v>6665979.6069999998</v>
      </c>
      <c r="F158" s="9">
        <f t="shared" si="103"/>
        <v>-1.5000002458691597</v>
      </c>
      <c r="G158" s="11">
        <v>74.3673</v>
      </c>
      <c r="H158" s="9">
        <f t="shared" si="104"/>
        <v>4.199999999997317</v>
      </c>
      <c r="I158" s="47">
        <f t="shared" si="91"/>
        <v>-53.746166889218273</v>
      </c>
      <c r="J158" s="40">
        <f t="shared" si="92"/>
        <v>143.74616688921827</v>
      </c>
      <c r="K158" s="47">
        <f t="shared" si="93"/>
        <v>1.8601077185191501</v>
      </c>
      <c r="L158" s="40">
        <f t="shared" si="94"/>
        <v>4.5934737100011773</v>
      </c>
      <c r="M158" s="12">
        <f t="shared" si="95"/>
        <v>7.8014183974435139E-3</v>
      </c>
      <c r="N158" s="12">
        <f t="shared" si="96"/>
        <v>-1.0638299616093331E-2</v>
      </c>
      <c r="O158" s="12">
        <f t="shared" si="97"/>
        <v>2.9787234042534163E-2</v>
      </c>
      <c r="P158" s="81">
        <f t="shared" si="98"/>
        <v>3.2577827730504806E-2</v>
      </c>
      <c r="Q158" s="12">
        <f t="shared" si="99"/>
        <v>5.5329208492507193E-5</v>
      </c>
      <c r="R158" s="12">
        <f t="shared" si="100"/>
        <v>-7.5448933447470429E-5</v>
      </c>
      <c r="S158" s="12">
        <f t="shared" si="101"/>
        <v>2.1125697902506498E-4</v>
      </c>
      <c r="T158" s="12">
        <f t="shared" si="102"/>
        <v>2.3104842362060146E-4</v>
      </c>
    </row>
    <row r="159" spans="2:20" ht="15.9" customHeight="1">
      <c r="B159" s="18">
        <v>45826</v>
      </c>
      <c r="C159" s="11">
        <v>401445.0355</v>
      </c>
      <c r="D159" s="9">
        <f t="shared" si="105"/>
        <v>-26.799999992363155</v>
      </c>
      <c r="E159" s="39">
        <v>6665979.5939999996</v>
      </c>
      <c r="F159" s="9">
        <f t="shared" si="103"/>
        <v>-14.500000514090061</v>
      </c>
      <c r="G159" s="11">
        <v>74.377200000000002</v>
      </c>
      <c r="H159" s="9">
        <f t="shared" si="104"/>
        <v>14.099999999999113</v>
      </c>
      <c r="I159" s="47">
        <f t="shared" si="91"/>
        <v>-151.58462650037683</v>
      </c>
      <c r="J159" s="40">
        <f t="shared" si="92"/>
        <v>241.58462650037683</v>
      </c>
      <c r="K159" s="47">
        <f t="shared" si="93"/>
        <v>30.471134119019549</v>
      </c>
      <c r="L159" s="40">
        <f t="shared" si="94"/>
        <v>33.575288747816479</v>
      </c>
      <c r="M159" s="12">
        <f t="shared" si="95"/>
        <v>-0.18873239431241659</v>
      </c>
      <c r="N159" s="12">
        <f t="shared" si="96"/>
        <v>-0.10211267967669058</v>
      </c>
      <c r="O159" s="12">
        <f t="shared" si="97"/>
        <v>9.9295774647881085E-2</v>
      </c>
      <c r="P159" s="81">
        <f t="shared" si="98"/>
        <v>0.23644569540715832</v>
      </c>
      <c r="Q159" s="12">
        <f t="shared" si="99"/>
        <v>-1.3291013683972999E-3</v>
      </c>
      <c r="R159" s="12">
        <f t="shared" si="100"/>
        <v>-7.1910337800486321E-4</v>
      </c>
      <c r="S159" s="12">
        <f t="shared" si="101"/>
        <v>6.9926601864704987E-4</v>
      </c>
      <c r="T159" s="12">
        <f t="shared" si="102"/>
        <v>1.6651105310363263E-3</v>
      </c>
    </row>
    <row r="160" spans="2:20" ht="15.9" customHeight="1">
      <c r="B160" s="18">
        <v>45826</v>
      </c>
      <c r="C160" s="11">
        <v>401445.0355</v>
      </c>
      <c r="D160" s="9">
        <f t="shared" si="105"/>
        <v>-26.799999992363155</v>
      </c>
      <c r="E160" s="39">
        <v>6665979.5930000003</v>
      </c>
      <c r="F160" s="9">
        <f t="shared" si="103"/>
        <v>-15.49999974668026</v>
      </c>
      <c r="G160" s="11">
        <v>74.365399999999994</v>
      </c>
      <c r="H160" s="9">
        <f t="shared" si="104"/>
        <v>2.299999999991087</v>
      </c>
      <c r="I160" s="47">
        <f t="shared" si="91"/>
        <v>-149.9567062818121</v>
      </c>
      <c r="J160" s="40">
        <f t="shared" si="92"/>
        <v>239.9567062818121</v>
      </c>
      <c r="K160" s="47">
        <f t="shared" si="93"/>
        <v>30.959489526440084</v>
      </c>
      <c r="L160" s="40">
        <f t="shared" si="94"/>
        <v>31.04480619584719</v>
      </c>
      <c r="M160" s="12">
        <f t="shared" si="95"/>
        <v>-0.18873239431241659</v>
      </c>
      <c r="N160" s="12">
        <f t="shared" si="96"/>
        <v>-0.10915492779352295</v>
      </c>
      <c r="O160" s="12">
        <f t="shared" si="97"/>
        <v>1.6197183098528783E-2</v>
      </c>
      <c r="P160" s="81">
        <f t="shared" si="98"/>
        <v>0.21862539574540274</v>
      </c>
      <c r="Q160" s="12">
        <f t="shared" si="99"/>
        <v>-1.3291013683972999E-3</v>
      </c>
      <c r="R160" s="12">
        <f t="shared" si="100"/>
        <v>-7.6869667460227435E-4</v>
      </c>
      <c r="S160" s="12">
        <f t="shared" si="101"/>
        <v>1.1406466970794917E-4</v>
      </c>
      <c r="T160" s="12">
        <f t="shared" si="102"/>
        <v>1.5396154629957939E-3</v>
      </c>
    </row>
    <row r="161" spans="2:20" ht="15.9" customHeight="1">
      <c r="B161" s="18">
        <v>45827</v>
      </c>
      <c r="C161" s="11">
        <v>401445.04519999999</v>
      </c>
      <c r="D161" s="9">
        <f t="shared" si="105"/>
        <v>-17.099999997299165</v>
      </c>
      <c r="E161" s="39">
        <v>6665979.5999999996</v>
      </c>
      <c r="F161" s="9">
        <f t="shared" si="103"/>
        <v>-8.500000461935997</v>
      </c>
      <c r="G161" s="11">
        <v>74.387900000000002</v>
      </c>
      <c r="H161" s="9">
        <f t="shared" si="104"/>
        <v>24.799999999999045</v>
      </c>
      <c r="I161" s="47">
        <f t="shared" si="91"/>
        <v>-153.56912948631467</v>
      </c>
      <c r="J161" s="40">
        <f t="shared" si="92"/>
        <v>243.56912948631464</v>
      </c>
      <c r="K161" s="47">
        <f t="shared" si="93"/>
        <v>19.096073097905329</v>
      </c>
      <c r="L161" s="40">
        <f t="shared" si="94"/>
        <v>31.300159867970262</v>
      </c>
      <c r="M161" s="12">
        <f t="shared" si="95"/>
        <v>-0.11958041956153262</v>
      </c>
      <c r="N161" s="12">
        <f t="shared" si="96"/>
        <v>-5.9440562670881096E-2</v>
      </c>
      <c r="O161" s="12">
        <f t="shared" si="97"/>
        <v>0.17342657342656675</v>
      </c>
      <c r="P161" s="81">
        <f t="shared" si="98"/>
        <v>0.21888223683895289</v>
      </c>
      <c r="Q161" s="12">
        <f t="shared" si="99"/>
        <v>-8.3622671022050787E-4</v>
      </c>
      <c r="R161" s="12">
        <f t="shared" si="100"/>
        <v>-4.1566827042574192E-4</v>
      </c>
      <c r="S161" s="12">
        <f t="shared" si="101"/>
        <v>1.212773240745222E-3</v>
      </c>
      <c r="T161" s="12">
        <f t="shared" si="102"/>
        <v>1.5306450128598104E-3</v>
      </c>
    </row>
    <row r="162" spans="2:20" ht="15.9" customHeight="1">
      <c r="B162" s="18">
        <v>45827</v>
      </c>
      <c r="C162" s="11">
        <v>401445.06109999999</v>
      </c>
      <c r="D162" s="9">
        <f t="shared" si="105"/>
        <v>-1.1999999987892807</v>
      </c>
      <c r="E162" s="39">
        <v>6665979.6090000002</v>
      </c>
      <c r="F162" s="9">
        <f t="shared" si="103"/>
        <v>0.50000008195638657</v>
      </c>
      <c r="G162" s="11">
        <v>74.389799999999994</v>
      </c>
      <c r="H162" s="9">
        <f t="shared" si="104"/>
        <v>26.699999999991064</v>
      </c>
      <c r="I162" s="47">
        <f t="shared" si="91"/>
        <v>157.38013169717232</v>
      </c>
      <c r="J162" s="40">
        <f t="shared" si="92"/>
        <v>292.61986830282768</v>
      </c>
      <c r="K162" s="47">
        <f t="shared" si="93"/>
        <v>1.3000000304041024</v>
      </c>
      <c r="L162" s="40">
        <f t="shared" si="94"/>
        <v>26.731629207337392</v>
      </c>
      <c r="M162" s="12">
        <f t="shared" si="95"/>
        <v>-8.3916083831418221E-3</v>
      </c>
      <c r="N162" s="12">
        <f t="shared" si="96"/>
        <v>3.496504069625081E-3</v>
      </c>
      <c r="O162" s="12">
        <f t="shared" si="97"/>
        <v>0.18671328671322424</v>
      </c>
      <c r="P162" s="81">
        <f t="shared" si="98"/>
        <v>0.18693446998138036</v>
      </c>
      <c r="Q162" s="12">
        <f t="shared" si="99"/>
        <v>-5.8682576105886871E-5</v>
      </c>
      <c r="R162" s="12">
        <f t="shared" si="100"/>
        <v>2.4451077409965601E-5</v>
      </c>
      <c r="S162" s="12">
        <f t="shared" si="101"/>
        <v>1.3056873196728967E-3</v>
      </c>
      <c r="T162" s="12">
        <f t="shared" si="102"/>
        <v>1.3072340558138486E-3</v>
      </c>
    </row>
    <row r="163" spans="2:20" ht="15.9" customHeight="1">
      <c r="B163" s="18">
        <v>45828</v>
      </c>
      <c r="C163" s="11">
        <v>401445.05320000002</v>
      </c>
      <c r="D163" s="9">
        <f t="shared" si="105"/>
        <v>-9.0999999665655196</v>
      </c>
      <c r="E163" s="39">
        <v>6665979.6040000003</v>
      </c>
      <c r="F163" s="9">
        <f t="shared" si="103"/>
        <v>-4.4999998062849045</v>
      </c>
      <c r="G163" s="11">
        <v>74.375699999999995</v>
      </c>
      <c r="H163" s="9">
        <f t="shared" si="104"/>
        <v>12.599999999991951</v>
      </c>
      <c r="I163" s="47">
        <f t="shared" si="91"/>
        <v>-153.68735240159168</v>
      </c>
      <c r="J163" s="40">
        <f t="shared" si="92"/>
        <v>243.68735240159171</v>
      </c>
      <c r="K163" s="47">
        <f t="shared" si="93"/>
        <v>10.151847006730186</v>
      </c>
      <c r="L163" s="40">
        <f t="shared" si="94"/>
        <v>16.180852809659132</v>
      </c>
      <c r="M163" s="12">
        <f t="shared" si="95"/>
        <v>-6.3194444212260559E-2</v>
      </c>
      <c r="N163" s="12">
        <f t="shared" si="96"/>
        <v>-3.1249998654756281E-2</v>
      </c>
      <c r="O163" s="12">
        <f t="shared" si="97"/>
        <v>8.7499999999944109E-2</v>
      </c>
      <c r="P163" s="81">
        <f t="shared" si="98"/>
        <v>0.11236703340041064</v>
      </c>
      <c r="Q163" s="12">
        <f t="shared" si="99"/>
        <v>-4.3885030702958721E-4</v>
      </c>
      <c r="R163" s="12">
        <f t="shared" si="100"/>
        <v>-2.1701387954691862E-4</v>
      </c>
      <c r="S163" s="12">
        <f t="shared" si="101"/>
        <v>6.0763888888850075E-4</v>
      </c>
      <c r="T163" s="12">
        <f t="shared" si="102"/>
        <v>7.80326620836185E-4</v>
      </c>
    </row>
    <row r="164" spans="2:20" ht="15.9" customHeight="1">
      <c r="B164" s="18">
        <v>45828</v>
      </c>
      <c r="C164" s="11">
        <v>401445.05540000001</v>
      </c>
      <c r="D164" s="9">
        <f t="shared" si="105"/>
        <v>-6.8999999784864485</v>
      </c>
      <c r="E164" s="39">
        <v>6665979.6030000001</v>
      </c>
      <c r="F164" s="9">
        <f t="shared" si="103"/>
        <v>-5.4999999701976776</v>
      </c>
      <c r="G164" s="11">
        <v>74.3613</v>
      </c>
      <c r="H164" s="9">
        <f t="shared" si="104"/>
        <v>-1.8000000000029104</v>
      </c>
      <c r="I164" s="47">
        <f t="shared" si="91"/>
        <v>-141.441600163586</v>
      </c>
      <c r="J164" s="40">
        <f t="shared" si="92"/>
        <v>231.441600163586</v>
      </c>
      <c r="K164" s="47">
        <f t="shared" si="93"/>
        <v>8.8238313319831452</v>
      </c>
      <c r="L164" s="40">
        <f t="shared" si="94"/>
        <v>9.0055538072512746</v>
      </c>
      <c r="M164" s="12">
        <f t="shared" si="95"/>
        <v>-4.7916666517267004E-2</v>
      </c>
      <c r="N164" s="12">
        <f t="shared" si="96"/>
        <v>-3.8194444237483874E-2</v>
      </c>
      <c r="O164" s="12">
        <f t="shared" si="97"/>
        <v>-1.250000000002021E-2</v>
      </c>
      <c r="P164" s="81">
        <f t="shared" si="98"/>
        <v>6.2538568105911629E-2</v>
      </c>
      <c r="Q164" s="12">
        <f t="shared" si="99"/>
        <v>-3.3275462859213195E-4</v>
      </c>
      <c r="R164" s="12">
        <f t="shared" si="100"/>
        <v>-2.6523919609363803E-4</v>
      </c>
      <c r="S164" s="12">
        <f t="shared" si="101"/>
        <v>-8.6805555555695909E-5</v>
      </c>
      <c r="T164" s="12">
        <f t="shared" si="102"/>
        <v>4.3429561184660855E-4</v>
      </c>
    </row>
    <row r="165" spans="2:20" ht="15.9" customHeight="1">
      <c r="B165" s="18">
        <v>45829</v>
      </c>
      <c r="C165" s="11">
        <v>401445.05540000001</v>
      </c>
      <c r="D165" s="9">
        <f t="shared" si="105"/>
        <v>-6.8999999784864485</v>
      </c>
      <c r="E165" s="39">
        <v>6665979.6030999999</v>
      </c>
      <c r="F165" s="9">
        <f t="shared" si="103"/>
        <v>-5.4000001400709152</v>
      </c>
      <c r="G165" s="11">
        <v>74.3613</v>
      </c>
      <c r="H165" s="9">
        <f t="shared" si="104"/>
        <v>-1.8000000000029104</v>
      </c>
      <c r="I165" s="47">
        <f t="shared" si="91"/>
        <v>-141.95295666015005</v>
      </c>
      <c r="J165" s="40">
        <f t="shared" si="92"/>
        <v>231.95295666015005</v>
      </c>
      <c r="K165" s="47">
        <f t="shared" si="93"/>
        <v>8.7618491892909738</v>
      </c>
      <c r="L165" s="40">
        <f t="shared" si="94"/>
        <v>8.9448309774913781</v>
      </c>
      <c r="M165" s="12">
        <f t="shared" si="95"/>
        <v>-4.7586206748182404E-2</v>
      </c>
      <c r="N165" s="12">
        <f t="shared" si="96"/>
        <v>-3.7241380276351141E-2</v>
      </c>
      <c r="O165" s="12">
        <f t="shared" si="97"/>
        <v>-1.2413793103468348E-2</v>
      </c>
      <c r="P165" s="81">
        <f t="shared" si="98"/>
        <v>6.1688489499940539E-2</v>
      </c>
      <c r="Q165" s="12">
        <f t="shared" si="99"/>
        <v>-3.2818073619436141E-4</v>
      </c>
      <c r="R165" s="12">
        <f t="shared" si="100"/>
        <v>-2.5683710535414581E-4</v>
      </c>
      <c r="S165" s="12">
        <f t="shared" si="101"/>
        <v>-8.5612366230816188E-5</v>
      </c>
      <c r="T165" s="12">
        <f t="shared" si="102"/>
        <v>4.2543785862027956E-4</v>
      </c>
    </row>
    <row r="166" spans="2:20" ht="15.9" customHeight="1">
      <c r="B166" s="18">
        <v>45829</v>
      </c>
      <c r="C166" s="11">
        <v>401445.05450000003</v>
      </c>
      <c r="D166" s="9">
        <f t="shared" si="105"/>
        <v>-7.7999999630264938</v>
      </c>
      <c r="E166" s="39">
        <v>6665979.6040000003</v>
      </c>
      <c r="F166" s="9">
        <f t="shared" si="103"/>
        <v>-4.4999998062849045</v>
      </c>
      <c r="G166" s="11">
        <v>74.380300000000005</v>
      </c>
      <c r="H166" s="9">
        <f t="shared" si="104"/>
        <v>17.200000000002547</v>
      </c>
      <c r="I166" s="47">
        <f t="shared" si="91"/>
        <v>-150.01836158120284</v>
      </c>
      <c r="J166" s="40">
        <f t="shared" si="92"/>
        <v>240.01836158120284</v>
      </c>
      <c r="K166" s="47">
        <f t="shared" si="93"/>
        <v>9.0049984830524803</v>
      </c>
      <c r="L166" s="40">
        <f t="shared" si="94"/>
        <v>19.414685103803901</v>
      </c>
      <c r="M166" s="12">
        <f t="shared" si="95"/>
        <v>-5.3793103193286167E-2</v>
      </c>
      <c r="N166" s="12">
        <f t="shared" si="96"/>
        <v>-3.1034481422654515E-2</v>
      </c>
      <c r="O166" s="12">
        <f t="shared" si="97"/>
        <v>0.11862068965518997</v>
      </c>
      <c r="P166" s="81">
        <f t="shared" si="98"/>
        <v>0.1338943800262338</v>
      </c>
      <c r="Q166" s="12">
        <f t="shared" si="99"/>
        <v>-3.7098691857438736E-4</v>
      </c>
      <c r="R166" s="12">
        <f t="shared" si="100"/>
        <v>-2.1403090636313459E-4</v>
      </c>
      <c r="S166" s="12">
        <f t="shared" si="101"/>
        <v>8.180737217599309E-4</v>
      </c>
      <c r="T166" s="12">
        <f t="shared" si="102"/>
        <v>9.2340951742230209E-4</v>
      </c>
    </row>
    <row r="167" spans="2:20" ht="15.9" customHeight="1">
      <c r="B167" s="18">
        <v>45831</v>
      </c>
      <c r="C167" s="11">
        <v>401445.02970000001</v>
      </c>
      <c r="D167" s="9">
        <f t="shared" si="105"/>
        <v>-32.599999976810068</v>
      </c>
      <c r="E167" s="39">
        <v>6665979.5930000003</v>
      </c>
      <c r="F167" s="9">
        <f t="shared" si="103"/>
        <v>-15.49999974668026</v>
      </c>
      <c r="G167" s="11">
        <v>74.376900000000006</v>
      </c>
      <c r="H167" s="9">
        <f t="shared" si="104"/>
        <v>13.800000000003365</v>
      </c>
      <c r="I167" s="47">
        <f t="shared" si="91"/>
        <v>-154.57077616011887</v>
      </c>
      <c r="J167" s="40">
        <f t="shared" si="92"/>
        <v>244.57077616011887</v>
      </c>
      <c r="K167" s="47">
        <f t="shared" si="93"/>
        <v>36.097229680892475</v>
      </c>
      <c r="L167" s="40">
        <f t="shared" si="94"/>
        <v>38.645180690937352</v>
      </c>
      <c r="M167" s="12">
        <f t="shared" si="95"/>
        <v>-0.22176870732523857</v>
      </c>
      <c r="N167" s="12">
        <f t="shared" si="96"/>
        <v>-0.10544217514748476</v>
      </c>
      <c r="O167" s="12">
        <f t="shared" si="97"/>
        <v>9.3877551020431049E-2</v>
      </c>
      <c r="P167" s="81">
        <f t="shared" si="98"/>
        <v>0.26289238565263506</v>
      </c>
      <c r="Q167" s="12">
        <f t="shared" si="99"/>
        <v>-1.5086306620764529E-3</v>
      </c>
      <c r="R167" s="12">
        <f t="shared" si="100"/>
        <v>-7.1729370848629093E-4</v>
      </c>
      <c r="S167" s="12">
        <f t="shared" si="101"/>
        <v>6.3862279605735408E-4</v>
      </c>
      <c r="T167" s="12">
        <f t="shared" si="102"/>
        <v>1.7883835758682658E-3</v>
      </c>
    </row>
    <row r="168" spans="2:20" ht="15.9" customHeight="1">
      <c r="B168" s="18">
        <v>45831</v>
      </c>
      <c r="C168" s="11">
        <v>401445.054</v>
      </c>
      <c r="D168" s="9">
        <f t="shared" si="105"/>
        <v>-8.2999999867752194</v>
      </c>
      <c r="E168" s="39">
        <v>6665979.6050000004</v>
      </c>
      <c r="F168" s="9">
        <f t="shared" si="103"/>
        <v>-3.4999996423721313</v>
      </c>
      <c r="G168" s="11">
        <v>74.370099999999994</v>
      </c>
      <c r="H168" s="9">
        <f t="shared" si="104"/>
        <v>6.9999999999907914</v>
      </c>
      <c r="I168" s="47">
        <f t="shared" si="91"/>
        <v>-157.13549394144368</v>
      </c>
      <c r="J168" s="40">
        <f t="shared" si="92"/>
        <v>247.13549394144371</v>
      </c>
      <c r="K168" s="47">
        <f t="shared" si="93"/>
        <v>9.0077742687677134</v>
      </c>
      <c r="L168" s="40">
        <f t="shared" si="94"/>
        <v>11.407891885749303</v>
      </c>
      <c r="M168" s="12">
        <f t="shared" si="95"/>
        <v>-5.6462584944049113E-2</v>
      </c>
      <c r="N168" s="12">
        <f t="shared" si="96"/>
        <v>-2.3809521376681166E-2</v>
      </c>
      <c r="O168" s="12">
        <f t="shared" si="97"/>
        <v>4.7619047618984972E-2</v>
      </c>
      <c r="P168" s="81">
        <f t="shared" si="98"/>
        <v>7.7604706705777571E-2</v>
      </c>
      <c r="Q168" s="12">
        <f t="shared" si="99"/>
        <v>-3.8409921730645657E-4</v>
      </c>
      <c r="R168" s="12">
        <f t="shared" si="100"/>
        <v>-1.619695331747018E-4</v>
      </c>
      <c r="S168" s="12">
        <f t="shared" si="101"/>
        <v>3.2393909944887739E-4</v>
      </c>
      <c r="T168" s="12">
        <f t="shared" si="102"/>
        <v>5.2792317486923522E-4</v>
      </c>
    </row>
    <row r="169" spans="2:20" ht="15.9" customHeight="1">
      <c r="B169" s="18">
        <v>45832</v>
      </c>
      <c r="C169" s="11">
        <v>401445.0527</v>
      </c>
      <c r="D169" s="9">
        <f t="shared" si="105"/>
        <v>-9.5999999903142452</v>
      </c>
      <c r="E169" s="39">
        <v>6665979.6069999998</v>
      </c>
      <c r="F169" s="9">
        <f t="shared" si="103"/>
        <v>-1.5000002458691597</v>
      </c>
      <c r="G169" s="11">
        <v>74.375799999999998</v>
      </c>
      <c r="H169" s="9">
        <f t="shared" si="104"/>
        <v>12.699999999995271</v>
      </c>
      <c r="I169" s="47">
        <f t="shared" si="91"/>
        <v>-171.11933940821109</v>
      </c>
      <c r="J169" s="40">
        <f t="shared" si="92"/>
        <v>261.11933940821109</v>
      </c>
      <c r="K169" s="47">
        <f t="shared" si="93"/>
        <v>9.7164808728078622</v>
      </c>
      <c r="L169" s="40">
        <f t="shared" si="94"/>
        <v>15.990622269052601</v>
      </c>
      <c r="M169" s="12">
        <f t="shared" si="95"/>
        <v>-6.486486479942058E-2</v>
      </c>
      <c r="N169" s="12">
        <f t="shared" si="96"/>
        <v>-1.013513679641324E-2</v>
      </c>
      <c r="O169" s="12">
        <f t="shared" si="97"/>
        <v>8.5810810810778862E-2</v>
      </c>
      <c r="P169" s="81">
        <f t="shared" si="98"/>
        <v>0.10804474506116622</v>
      </c>
      <c r="Q169" s="12">
        <f t="shared" si="99"/>
        <v>-4.3827611350959851E-4</v>
      </c>
      <c r="R169" s="12">
        <f t="shared" si="100"/>
        <v>-6.8480654029819189E-5</v>
      </c>
      <c r="S169" s="12">
        <f t="shared" si="101"/>
        <v>5.7980277574850583E-4</v>
      </c>
      <c r="T169" s="12">
        <f t="shared" si="102"/>
        <v>7.3003206122409614E-4</v>
      </c>
    </row>
    <row r="170" spans="2:20" ht="15.9" customHeight="1">
      <c r="B170" s="18">
        <v>45832</v>
      </c>
      <c r="C170" s="11">
        <v>401445.03749999998</v>
      </c>
      <c r="D170" s="9">
        <f t="shared" si="105"/>
        <v>-24.800000013783574</v>
      </c>
      <c r="E170" s="39">
        <v>6665979.5959999999</v>
      </c>
      <c r="F170" s="9">
        <f t="shared" si="103"/>
        <v>-12.500000186264515</v>
      </c>
      <c r="G170" s="11">
        <v>74.359200000000001</v>
      </c>
      <c r="H170" s="9">
        <f t="shared" si="104"/>
        <v>-3.9000000000015689</v>
      </c>
      <c r="I170" s="47">
        <f t="shared" si="91"/>
        <v>-153.25042166030738</v>
      </c>
      <c r="J170" s="40">
        <f t="shared" si="92"/>
        <v>243.25042166030738</v>
      </c>
      <c r="K170" s="47">
        <f t="shared" si="93"/>
        <v>27.772108406462014</v>
      </c>
      <c r="L170" s="40">
        <f t="shared" si="94"/>
        <v>28.044607419970962</v>
      </c>
      <c r="M170" s="12">
        <f t="shared" si="95"/>
        <v>-0.16756756766069983</v>
      </c>
      <c r="N170" s="12">
        <f t="shared" si="96"/>
        <v>-8.4459460718003476E-2</v>
      </c>
      <c r="O170" s="12">
        <f t="shared" si="97"/>
        <v>-2.6351351351361952E-2</v>
      </c>
      <c r="P170" s="81">
        <f t="shared" si="98"/>
        <v>0.18949059067547946</v>
      </c>
      <c r="Q170" s="12">
        <f t="shared" si="99"/>
        <v>-1.1322132950047285E-3</v>
      </c>
      <c r="R170" s="12">
        <f t="shared" si="100"/>
        <v>-5.7067203187840187E-4</v>
      </c>
      <c r="S170" s="12">
        <f t="shared" si="101"/>
        <v>-1.7804967129298615E-4</v>
      </c>
      <c r="T170" s="12">
        <f t="shared" si="102"/>
        <v>1.2803418288883748E-3</v>
      </c>
    </row>
    <row r="171" spans="2:20" ht="15.9" customHeight="1">
      <c r="B171" s="18">
        <v>45833</v>
      </c>
      <c r="C171" s="11">
        <v>401445.02299999999</v>
      </c>
      <c r="D171" s="9">
        <f t="shared" si="105"/>
        <v>-39.300000004004687</v>
      </c>
      <c r="E171" s="39">
        <v>6665979.5920000002</v>
      </c>
      <c r="F171" s="9">
        <f t="shared" si="103"/>
        <v>-16.499999910593033</v>
      </c>
      <c r="G171" s="11">
        <v>74.372299999999996</v>
      </c>
      <c r="H171" s="9">
        <f t="shared" si="104"/>
        <v>9.1999999999927695</v>
      </c>
      <c r="I171" s="47">
        <f t="shared" si="91"/>
        <v>-157.22503056401126</v>
      </c>
      <c r="J171" s="40">
        <f t="shared" si="92"/>
        <v>247.22503056401126</v>
      </c>
      <c r="K171" s="47">
        <f t="shared" si="93"/>
        <v>42.62323307029088</v>
      </c>
      <c r="L171" s="40">
        <f t="shared" si="94"/>
        <v>43.604816217525851</v>
      </c>
      <c r="M171" s="12">
        <f t="shared" si="95"/>
        <v>-0.26375838928862205</v>
      </c>
      <c r="N171" s="12">
        <f t="shared" si="96"/>
        <v>-0.11073825443351029</v>
      </c>
      <c r="O171" s="12">
        <f t="shared" si="97"/>
        <v>6.1744966442904496E-2</v>
      </c>
      <c r="P171" s="81">
        <f t="shared" si="98"/>
        <v>0.2926497732719856</v>
      </c>
      <c r="Q171" s="12">
        <f t="shared" si="99"/>
        <v>-1.770190532138403E-3</v>
      </c>
      <c r="R171" s="12">
        <f t="shared" si="100"/>
        <v>-7.4320976129872674E-4</v>
      </c>
      <c r="S171" s="12">
        <f t="shared" si="101"/>
        <v>4.1439574793895634E-4</v>
      </c>
      <c r="T171" s="12">
        <f t="shared" si="102"/>
        <v>1.9640924380670173E-3</v>
      </c>
    </row>
    <row r="172" spans="2:20" ht="15.9" customHeight="1">
      <c r="B172" s="18">
        <v>45833</v>
      </c>
      <c r="C172" s="11">
        <v>401445.0197</v>
      </c>
      <c r="D172" s="9">
        <f t="shared" si="105"/>
        <v>-42.599999986123294</v>
      </c>
      <c r="E172" s="39">
        <v>6665979.5837000003</v>
      </c>
      <c r="F172" s="9">
        <f t="shared" si="103"/>
        <v>-24.79999978095293</v>
      </c>
      <c r="G172" s="11">
        <v>74.344099999999997</v>
      </c>
      <c r="H172" s="9">
        <f t="shared" si="104"/>
        <v>-19.000000000005457</v>
      </c>
      <c r="I172" s="47">
        <f t="shared" si="91"/>
        <v>-149.79376377694439</v>
      </c>
      <c r="J172" s="40">
        <f t="shared" si="92"/>
        <v>239.79376377694439</v>
      </c>
      <c r="K172" s="47">
        <f t="shared" si="93"/>
        <v>49.293001409459443</v>
      </c>
      <c r="L172" s="40">
        <f t="shared" si="94"/>
        <v>52.828022752637423</v>
      </c>
      <c r="M172" s="12">
        <f t="shared" si="95"/>
        <v>-0.28590604017532412</v>
      </c>
      <c r="N172" s="12">
        <f t="shared" si="96"/>
        <v>-0.16644295155001967</v>
      </c>
      <c r="O172" s="12">
        <f t="shared" si="97"/>
        <v>-0.12751677852352655</v>
      </c>
      <c r="P172" s="81">
        <f t="shared" si="98"/>
        <v>0.35455048827273439</v>
      </c>
      <c r="Q172" s="12">
        <f t="shared" si="99"/>
        <v>-1.9188324843981484E-3</v>
      </c>
      <c r="R172" s="12">
        <f t="shared" si="100"/>
        <v>-1.1170667889263066E-3</v>
      </c>
      <c r="S172" s="12">
        <f t="shared" si="101"/>
        <v>-8.5581730552702386E-4</v>
      </c>
      <c r="T172" s="12">
        <f t="shared" si="102"/>
        <v>2.3795334783404992E-3</v>
      </c>
    </row>
    <row r="173" spans="2:20" ht="15.9" customHeight="1">
      <c r="B173" s="18">
        <v>45834</v>
      </c>
      <c r="C173" s="11">
        <v>401445.0613</v>
      </c>
      <c r="D173" s="9">
        <f t="shared" si="105"/>
        <v>-0.99999998928979039</v>
      </c>
      <c r="E173" s="39">
        <v>6665979.6091999998</v>
      </c>
      <c r="F173" s="9">
        <f t="shared" si="103"/>
        <v>0.69999974220991135</v>
      </c>
      <c r="G173" s="11">
        <v>74.3673</v>
      </c>
      <c r="H173" s="9">
        <f t="shared" si="104"/>
        <v>4.199999999997317</v>
      </c>
      <c r="I173" s="47">
        <f t="shared" si="91"/>
        <v>145.00798942609305</v>
      </c>
      <c r="J173" s="40">
        <f t="shared" si="92"/>
        <v>304.99201057390695</v>
      </c>
      <c r="K173" s="47">
        <f t="shared" si="93"/>
        <v>1.2206554049663334</v>
      </c>
      <c r="L173" s="40">
        <f t="shared" si="94"/>
        <v>4.3737855020166441</v>
      </c>
      <c r="M173" s="12">
        <f t="shared" si="95"/>
        <v>-6.6666665952652693E-3</v>
      </c>
      <c r="N173" s="12">
        <f t="shared" si="96"/>
        <v>4.6666649480660754E-3</v>
      </c>
      <c r="O173" s="12">
        <f t="shared" si="97"/>
        <v>2.7999999999982112E-2</v>
      </c>
      <c r="P173" s="81">
        <f t="shared" si="98"/>
        <v>2.9158570013444293E-2</v>
      </c>
      <c r="Q173" s="12">
        <f t="shared" si="99"/>
        <v>-4.4444443968435125E-5</v>
      </c>
      <c r="R173" s="12">
        <f t="shared" si="100"/>
        <v>3.1111099653773834E-5</v>
      </c>
      <c r="S173" s="12">
        <f t="shared" si="101"/>
        <v>1.8666666666654742E-4</v>
      </c>
      <c r="T173" s="12">
        <f t="shared" si="102"/>
        <v>1.9439046675629528E-4</v>
      </c>
    </row>
    <row r="174" spans="2:20" ht="15.9" customHeight="1">
      <c r="B174" s="18">
        <v>45834</v>
      </c>
      <c r="C174" s="11">
        <v>401445.0503</v>
      </c>
      <c r="D174" s="9">
        <f t="shared" si="105"/>
        <v>-11.999999987892807</v>
      </c>
      <c r="E174" s="39">
        <v>6665979.602</v>
      </c>
      <c r="F174" s="9">
        <f t="shared" si="103"/>
        <v>-6.5000001341104507</v>
      </c>
      <c r="G174" s="11">
        <v>74.371300000000005</v>
      </c>
      <c r="H174" s="9">
        <f t="shared" ref="H174:H185" si="106">IF(G174="","",(G174-$G$9)*1000)</f>
        <v>8.2000000000022055</v>
      </c>
      <c r="I174" s="47">
        <f t="shared" ref="I174:I185" si="107">IF(MOD(DEGREES(ATAN2(D174, F174)), 360) &gt; 180, MOD(DEGREES(ATAN2(D174, F174)), 360) - 360, MOD(DEGREES(ATAN2(D174, F174)), 360))</f>
        <v>-151.55707085635319</v>
      </c>
      <c r="J174" s="40">
        <f t="shared" ref="J174:J185" si="108">MOD(DEGREES(ATAN2(F174, D174)) + 360, 360)</f>
        <v>241.55707085635316</v>
      </c>
      <c r="K174" s="47">
        <f t="shared" ref="K174:K185" si="109">SQRT(POWER(C174 - $C$9,2) + POWER(E174 - $E$9,2)) *1000</f>
        <v>13.647344117184971</v>
      </c>
      <c r="L174" s="40">
        <f t="shared" ref="L174:L185" si="110">SQRT((D174^2) + (F174^2) + (H174^2))</f>
        <v>15.921369333474411</v>
      </c>
      <c r="M174" s="12">
        <f t="shared" ref="M174:M185" si="111">(D174-$D$9)/(B174-$B$9)</f>
        <v>-7.9999999919285372E-2</v>
      </c>
      <c r="N174" s="12">
        <f t="shared" ref="N174:N185" si="112">(F174-$F$9)/(B174-$B$9)</f>
        <v>-4.3333334227403007E-2</v>
      </c>
      <c r="O174" s="12">
        <f t="shared" ref="O174:O185" si="113">(H174-$H$9)/(B174-$B$9)</f>
        <v>5.4666666666681372E-2</v>
      </c>
      <c r="P174" s="81">
        <f t="shared" ref="P174:P185" si="114">(L174-$L$9)/(B174-$B$9)</f>
        <v>0.10614246222316275</v>
      </c>
      <c r="Q174" s="12">
        <f t="shared" ref="Q174:Q185" si="115">(M174-0)/(B174-$B$9)</f>
        <v>-5.333333327952358E-4</v>
      </c>
      <c r="R174" s="12">
        <f t="shared" ref="R174:R185" si="116">(N174-0)/(B174-$B$9)</f>
        <v>-2.8888889484935337E-4</v>
      </c>
      <c r="S174" s="12">
        <f t="shared" ref="S174:S185" si="117">(O174-0)/(B174-$B$9)</f>
        <v>3.6444444444454248E-4</v>
      </c>
      <c r="T174" s="12">
        <f t="shared" ref="T174:T185" si="118">(P174-0)/(B174-$B$9)</f>
        <v>7.0761641482108492E-4</v>
      </c>
    </row>
    <row r="175" spans="2:20" ht="15.9" customHeight="1">
      <c r="B175" s="18">
        <v>45835</v>
      </c>
      <c r="C175" s="11">
        <v>401445.022</v>
      </c>
      <c r="D175" s="9">
        <f t="shared" si="105"/>
        <v>-40.299999993294477</v>
      </c>
      <c r="E175" s="39">
        <v>6665979.5899999999</v>
      </c>
      <c r="F175" s="9">
        <f t="shared" si="103"/>
        <v>-18.500000238418579</v>
      </c>
      <c r="G175" s="11">
        <v>74.375</v>
      </c>
      <c r="H175" s="9">
        <f t="shared" si="106"/>
        <v>11.899999999997135</v>
      </c>
      <c r="I175" s="47">
        <f t="shared" si="107"/>
        <v>-155.34217590498679</v>
      </c>
      <c r="J175" s="40">
        <f t="shared" si="108"/>
        <v>245.34217590498679</v>
      </c>
      <c r="K175" s="47">
        <f t="shared" si="109"/>
        <v>44.343432527049842</v>
      </c>
      <c r="L175" s="40">
        <f t="shared" si="110"/>
        <v>45.912416711396865</v>
      </c>
      <c r="M175" s="12">
        <f t="shared" si="111"/>
        <v>-0.26688741717413561</v>
      </c>
      <c r="N175" s="12">
        <f t="shared" si="112"/>
        <v>-0.12251655787032172</v>
      </c>
      <c r="O175" s="12">
        <f t="shared" si="113"/>
        <v>7.880794701984857E-2</v>
      </c>
      <c r="P175" s="81">
        <f t="shared" si="114"/>
        <v>0.30405573981057527</v>
      </c>
      <c r="Q175" s="12">
        <f t="shared" si="115"/>
        <v>-1.7674663389015603E-3</v>
      </c>
      <c r="R175" s="12">
        <f t="shared" si="116"/>
        <v>-8.1136793291603784E-4</v>
      </c>
      <c r="S175" s="12">
        <f t="shared" si="117"/>
        <v>5.2190693390628188E-4</v>
      </c>
      <c r="T175" s="12">
        <f t="shared" si="118"/>
        <v>2.013614170930962E-3</v>
      </c>
    </row>
    <row r="176" spans="2:20" ht="15.9" customHeight="1">
      <c r="B176" s="18">
        <v>45835</v>
      </c>
      <c r="C176" s="11">
        <v>401445.05040000001</v>
      </c>
      <c r="D176" s="9">
        <f t="shared" si="105"/>
        <v>-11.899999983143061</v>
      </c>
      <c r="E176" s="39">
        <v>6665979.6059999997</v>
      </c>
      <c r="F176" s="9">
        <f t="shared" si="103"/>
        <v>-2.5000004097819328</v>
      </c>
      <c r="G176" s="11">
        <v>74.397199999999998</v>
      </c>
      <c r="H176" s="9">
        <f t="shared" si="106"/>
        <v>34.099999999995134</v>
      </c>
      <c r="I176" s="47">
        <f t="shared" si="107"/>
        <v>-168.1356076427808</v>
      </c>
      <c r="J176" s="40">
        <f t="shared" si="108"/>
        <v>258.13560764278083</v>
      </c>
      <c r="K176" s="47">
        <f t="shared" si="109"/>
        <v>12.159769802414628</v>
      </c>
      <c r="L176" s="40">
        <f t="shared" si="110"/>
        <v>36.203176678951571</v>
      </c>
      <c r="M176" s="12">
        <f t="shared" si="111"/>
        <v>-7.8807946908232201E-2</v>
      </c>
      <c r="N176" s="12">
        <f t="shared" si="112"/>
        <v>-1.655629410451611E-2</v>
      </c>
      <c r="O176" s="12">
        <f t="shared" si="113"/>
        <v>0.22582781456950421</v>
      </c>
      <c r="P176" s="81">
        <f t="shared" si="114"/>
        <v>0.23975613694669914</v>
      </c>
      <c r="Q176" s="12">
        <f t="shared" si="115"/>
        <v>-5.2190693316710071E-4</v>
      </c>
      <c r="R176" s="12">
        <f t="shared" si="116"/>
        <v>-1.0964433181798748E-4</v>
      </c>
      <c r="S176" s="12">
        <f t="shared" si="117"/>
        <v>1.4955484408576438E-3</v>
      </c>
      <c r="T176" s="12">
        <f t="shared" si="118"/>
        <v>1.5877889864019811E-3</v>
      </c>
    </row>
    <row r="177" spans="1:20" ht="15.9" customHeight="1">
      <c r="B177" s="18">
        <v>45836</v>
      </c>
      <c r="C177" s="11">
        <v>401445.05209999997</v>
      </c>
      <c r="D177" s="9">
        <f t="shared" si="105"/>
        <v>-10.200000018812716</v>
      </c>
      <c r="E177" s="39">
        <v>6665979.6040000003</v>
      </c>
      <c r="F177" s="9">
        <f t="shared" si="103"/>
        <v>-4.4999998062849045</v>
      </c>
      <c r="G177" s="11">
        <v>74.365300000000005</v>
      </c>
      <c r="H177" s="9">
        <f t="shared" si="106"/>
        <v>2.2000000000019782</v>
      </c>
      <c r="I177" s="47">
        <f t="shared" si="107"/>
        <v>-156.19405743142474</v>
      </c>
      <c r="J177" s="40">
        <f t="shared" si="108"/>
        <v>246.19405743142471</v>
      </c>
      <c r="K177" s="47">
        <f t="shared" si="109"/>
        <v>11.148542444658117</v>
      </c>
      <c r="L177" s="40">
        <f t="shared" si="110"/>
        <v>11.363538121569016</v>
      </c>
      <c r="M177" s="12">
        <f t="shared" si="111"/>
        <v>-6.7105263281662608E-2</v>
      </c>
      <c r="N177" s="12">
        <f t="shared" si="112"/>
        <v>-2.9605261883453318E-2</v>
      </c>
      <c r="O177" s="12">
        <f t="shared" si="113"/>
        <v>1.447368421053933E-2</v>
      </c>
      <c r="P177" s="81">
        <f t="shared" si="114"/>
        <v>7.4760119220848797E-2</v>
      </c>
      <c r="Q177" s="12">
        <f t="shared" si="115"/>
        <v>-4.4148199527409613E-4</v>
      </c>
      <c r="R177" s="12">
        <f t="shared" si="116"/>
        <v>-1.9477145975956131E-4</v>
      </c>
      <c r="S177" s="12">
        <f t="shared" si="117"/>
        <v>9.5221606648285062E-5</v>
      </c>
      <c r="T177" s="12">
        <f t="shared" si="118"/>
        <v>4.9184288961084737E-4</v>
      </c>
    </row>
    <row r="178" spans="1:20" ht="15.9" customHeight="1">
      <c r="B178" s="18">
        <v>45836</v>
      </c>
      <c r="C178" s="11">
        <v>401445.06</v>
      </c>
      <c r="D178" s="9">
        <f t="shared" si="105"/>
        <v>-2.2999999928288162</v>
      </c>
      <c r="E178" s="39">
        <v>6665979.608</v>
      </c>
      <c r="F178" s="9">
        <f t="shared" si="103"/>
        <v>-0.50000008195638657</v>
      </c>
      <c r="G178" s="11">
        <v>74.371300000000005</v>
      </c>
      <c r="H178" s="9">
        <f t="shared" si="106"/>
        <v>8.2000000000022055</v>
      </c>
      <c r="I178" s="47">
        <f t="shared" si="107"/>
        <v>-167.73522428552351</v>
      </c>
      <c r="J178" s="40">
        <f t="shared" si="108"/>
        <v>257.73522428552349</v>
      </c>
      <c r="K178" s="47">
        <f t="shared" si="109"/>
        <v>2.3537204695904199</v>
      </c>
      <c r="L178" s="40">
        <f t="shared" si="110"/>
        <v>8.5311195073686044</v>
      </c>
      <c r="M178" s="12">
        <f t="shared" si="111"/>
        <v>-1.5131578900189581E-2</v>
      </c>
      <c r="N178" s="12">
        <f t="shared" si="112"/>
        <v>-3.28947422339728E-3</v>
      </c>
      <c r="O178" s="12">
        <f t="shared" si="113"/>
        <v>5.3947368421067142E-2</v>
      </c>
      <c r="P178" s="81">
        <f t="shared" si="114"/>
        <v>5.6125786232688185E-2</v>
      </c>
      <c r="Q178" s="12">
        <f t="shared" si="115"/>
        <v>-9.9549861185457763E-5</v>
      </c>
      <c r="R178" s="12">
        <f t="shared" si="116"/>
        <v>-2.1641277785508421E-5</v>
      </c>
      <c r="S178" s="12">
        <f t="shared" si="117"/>
        <v>3.5491689750702068E-4</v>
      </c>
      <c r="T178" s="12">
        <f t="shared" si="118"/>
        <v>3.692485936361065E-4</v>
      </c>
    </row>
    <row r="179" spans="1:20" ht="15.9" customHeight="1">
      <c r="B179" s="18">
        <v>45838</v>
      </c>
      <c r="C179" s="11">
        <v>401445.03580000001</v>
      </c>
      <c r="D179" s="9">
        <f t="shared" si="105"/>
        <v>-26.499999978113919</v>
      </c>
      <c r="E179" s="39">
        <v>6665979.5959999999</v>
      </c>
      <c r="F179" s="9">
        <f t="shared" si="103"/>
        <v>-12.500000186264515</v>
      </c>
      <c r="G179" s="11">
        <v>74.362200000000001</v>
      </c>
      <c r="H179" s="9">
        <f t="shared" si="106"/>
        <v>-0.90000000000145519</v>
      </c>
      <c r="I179" s="47">
        <f t="shared" si="107"/>
        <v>-154.74683625774148</v>
      </c>
      <c r="J179" s="40">
        <f t="shared" si="108"/>
        <v>244.74683625774145</v>
      </c>
      <c r="K179" s="47">
        <f t="shared" si="109"/>
        <v>29.300170707636681</v>
      </c>
      <c r="L179" s="40">
        <f t="shared" si="110"/>
        <v>29.313989893848522</v>
      </c>
      <c r="M179" s="12">
        <f t="shared" si="111"/>
        <v>-0.17207792193580468</v>
      </c>
      <c r="N179" s="12">
        <f t="shared" si="112"/>
        <v>-8.1168832378341008E-2</v>
      </c>
      <c r="O179" s="12">
        <f t="shared" si="113"/>
        <v>-5.8441558441652934E-3</v>
      </c>
      <c r="P179" s="81">
        <f t="shared" si="114"/>
        <v>0.1903505837262891</v>
      </c>
      <c r="Q179" s="12">
        <f t="shared" si="115"/>
        <v>-1.1173891034792511E-3</v>
      </c>
      <c r="R179" s="12">
        <f t="shared" si="116"/>
        <v>-5.2707034011909742E-4</v>
      </c>
      <c r="S179" s="12">
        <f t="shared" si="117"/>
        <v>-3.7949063923151256E-5</v>
      </c>
      <c r="T179" s="12">
        <f t="shared" si="118"/>
        <v>1.2360427514694098E-3</v>
      </c>
    </row>
    <row r="180" spans="1:20" ht="15.9" customHeight="1">
      <c r="B180" s="18">
        <v>45839</v>
      </c>
      <c r="C180" s="11">
        <v>401445.05369999999</v>
      </c>
      <c r="D180" s="9">
        <f t="shared" si="105"/>
        <v>-8.6000000010244548</v>
      </c>
      <c r="E180" s="39">
        <v>6665979.6109999996</v>
      </c>
      <c r="F180" s="9">
        <f t="shared" si="103"/>
        <v>2.4999994784593582</v>
      </c>
      <c r="G180" s="11">
        <v>74.368399999999994</v>
      </c>
      <c r="H180" s="9">
        <f t="shared" si="106"/>
        <v>5.2999999999912006</v>
      </c>
      <c r="I180" s="47">
        <f t="shared" si="107"/>
        <v>163.79097827793461</v>
      </c>
      <c r="J180" s="40">
        <f t="shared" si="108"/>
        <v>286.20902172206536</v>
      </c>
      <c r="K180" s="47">
        <f t="shared" si="109"/>
        <v>8.9560034284226173</v>
      </c>
      <c r="L180" s="40">
        <f t="shared" si="110"/>
        <v>10.406728468150998</v>
      </c>
      <c r="M180" s="12">
        <f t="shared" si="111"/>
        <v>-5.5483870974351319E-2</v>
      </c>
      <c r="N180" s="12">
        <f t="shared" si="112"/>
        <v>1.6129028893286181E-2</v>
      </c>
      <c r="O180" s="12">
        <f t="shared" si="113"/>
        <v>3.4193548387040001E-2</v>
      </c>
      <c r="P180" s="81">
        <f t="shared" si="114"/>
        <v>6.7140183665490308E-2</v>
      </c>
      <c r="Q180" s="12">
        <f t="shared" si="115"/>
        <v>-3.5796045789904078E-4</v>
      </c>
      <c r="R180" s="12">
        <f t="shared" si="116"/>
        <v>1.0405825092442697E-4</v>
      </c>
      <c r="S180" s="12">
        <f t="shared" si="117"/>
        <v>2.2060353798090322E-4</v>
      </c>
      <c r="T180" s="12">
        <f t="shared" si="118"/>
        <v>4.3316247526122779E-4</v>
      </c>
    </row>
    <row r="181" spans="1:20" ht="15.9" customHeight="1">
      <c r="B181" s="18">
        <v>45839</v>
      </c>
      <c r="C181" s="11">
        <v>401445.0563</v>
      </c>
      <c r="D181" s="9">
        <f t="shared" si="105"/>
        <v>-5.9999999939464033</v>
      </c>
      <c r="E181" s="39">
        <v>6665979.608</v>
      </c>
      <c r="F181" s="9">
        <f t="shared" si="103"/>
        <v>-0.50000008195638657</v>
      </c>
      <c r="G181" s="11">
        <v>74.364800000000002</v>
      </c>
      <c r="H181" s="9">
        <f t="shared" si="106"/>
        <v>1.6999999999995907</v>
      </c>
      <c r="I181" s="47">
        <f t="shared" si="107"/>
        <v>-175.23635752726133</v>
      </c>
      <c r="J181" s="40">
        <f t="shared" si="108"/>
        <v>265.2363575272613</v>
      </c>
      <c r="K181" s="47">
        <f t="shared" si="109"/>
        <v>6.0207972901695692</v>
      </c>
      <c r="L181" s="40">
        <f t="shared" si="110"/>
        <v>6.2561969285910299</v>
      </c>
      <c r="M181" s="12">
        <f t="shared" si="111"/>
        <v>-3.8709677380299373E-2</v>
      </c>
      <c r="N181" s="12">
        <f t="shared" si="112"/>
        <v>-3.2258069803637844E-3</v>
      </c>
      <c r="O181" s="12">
        <f t="shared" si="113"/>
        <v>1.096774193548123E-2</v>
      </c>
      <c r="P181" s="81">
        <f t="shared" si="114"/>
        <v>4.0362560829619545E-2</v>
      </c>
      <c r="Q181" s="12">
        <f t="shared" si="115"/>
        <v>-2.4973985406644757E-4</v>
      </c>
      <c r="R181" s="12">
        <f t="shared" si="116"/>
        <v>-2.0811657937830866E-5</v>
      </c>
      <c r="S181" s="12">
        <f t="shared" si="117"/>
        <v>7.075962539020149E-5</v>
      </c>
      <c r="T181" s="12">
        <f t="shared" si="118"/>
        <v>2.6040361825560999E-4</v>
      </c>
    </row>
    <row r="182" spans="1:20" ht="15.9" customHeight="1">
      <c r="B182" s="18">
        <v>45840</v>
      </c>
      <c r="C182" s="11">
        <v>401445.03120000003</v>
      </c>
      <c r="D182" s="9">
        <f t="shared" si="105"/>
        <v>-31.099999963771552</v>
      </c>
      <c r="E182" s="39">
        <v>6665979.5990000004</v>
      </c>
      <c r="F182" s="9">
        <f t="shared" si="103"/>
        <v>-9.4999996945261955</v>
      </c>
      <c r="G182" s="11">
        <v>74.383099999999999</v>
      </c>
      <c r="H182" s="9">
        <f t="shared" si="106"/>
        <v>19.999999999996021</v>
      </c>
      <c r="I182" s="47">
        <f t="shared" si="107"/>
        <v>-163.01385784943383</v>
      </c>
      <c r="J182" s="40">
        <f t="shared" si="108"/>
        <v>253.01385784943386</v>
      </c>
      <c r="K182" s="47">
        <f t="shared" si="109"/>
        <v>32.518609932507701</v>
      </c>
      <c r="L182" s="40">
        <f t="shared" si="110"/>
        <v>38.176694355881956</v>
      </c>
      <c r="M182" s="12">
        <f t="shared" si="111"/>
        <v>-0.19935897412674072</v>
      </c>
      <c r="N182" s="12">
        <f t="shared" si="112"/>
        <v>-6.0897433939270482E-2</v>
      </c>
      <c r="O182" s="12">
        <f t="shared" si="113"/>
        <v>0.12820512820510269</v>
      </c>
      <c r="P182" s="81">
        <f t="shared" si="114"/>
        <v>0.24472239971719204</v>
      </c>
      <c r="Q182" s="12">
        <f t="shared" si="115"/>
        <v>-1.2779421418380817E-3</v>
      </c>
      <c r="R182" s="12">
        <f t="shared" si="116"/>
        <v>-3.9036816627737489E-4</v>
      </c>
      <c r="S182" s="12">
        <f t="shared" si="117"/>
        <v>8.2182774490450442E-4</v>
      </c>
      <c r="T182" s="12">
        <f t="shared" si="118"/>
        <v>1.5687333315204618E-3</v>
      </c>
    </row>
    <row r="183" spans="1:20" ht="15.9" customHeight="1">
      <c r="B183" s="18">
        <v>45840</v>
      </c>
      <c r="C183" s="11">
        <v>401445.0724</v>
      </c>
      <c r="D183" s="9">
        <f t="shared" si="105"/>
        <v>10.100000014062971</v>
      </c>
      <c r="E183" s="39">
        <v>6665979.6150000002</v>
      </c>
      <c r="F183" s="9">
        <f t="shared" si="103"/>
        <v>6.5000001341104507</v>
      </c>
      <c r="G183" s="11">
        <v>74.368700000000004</v>
      </c>
      <c r="H183" s="9">
        <f t="shared" si="106"/>
        <v>5.6000000000011596</v>
      </c>
      <c r="I183" s="47">
        <f t="shared" si="107"/>
        <v>32.763888992251879</v>
      </c>
      <c r="J183" s="40">
        <f t="shared" si="108"/>
        <v>57.23611100774815</v>
      </c>
      <c r="K183" s="47">
        <f t="shared" si="109"/>
        <v>12.010828532100017</v>
      </c>
      <c r="L183" s="40">
        <f t="shared" si="110"/>
        <v>13.252169710184097</v>
      </c>
      <c r="M183" s="12">
        <f t="shared" si="111"/>
        <v>6.4743589833736986E-2</v>
      </c>
      <c r="N183" s="12">
        <f t="shared" si="112"/>
        <v>4.1666667526349045E-2</v>
      </c>
      <c r="O183" s="12">
        <f t="shared" si="113"/>
        <v>3.5897435897443333E-2</v>
      </c>
      <c r="P183" s="81">
        <f t="shared" si="114"/>
        <v>8.4949805834513434E-2</v>
      </c>
      <c r="Q183" s="12">
        <f t="shared" si="115"/>
        <v>4.150230117547243E-4</v>
      </c>
      <c r="R183" s="12">
        <f t="shared" si="116"/>
        <v>2.6709402260480155E-4</v>
      </c>
      <c r="S183" s="12">
        <f t="shared" si="117"/>
        <v>2.3011176857335469E-4</v>
      </c>
      <c r="T183" s="12">
        <f t="shared" si="118"/>
        <v>5.4455003740072714E-4</v>
      </c>
    </row>
    <row r="184" spans="1:20" ht="15.9" customHeight="1">
      <c r="B184" s="18">
        <v>45841</v>
      </c>
      <c r="C184" s="11">
        <v>401445.04729999998</v>
      </c>
      <c r="D184" s="9">
        <f t="shared" si="105"/>
        <v>-15.000000013969839</v>
      </c>
      <c r="E184" s="39">
        <v>6665979.6040000003</v>
      </c>
      <c r="F184" s="9">
        <f t="shared" si="103"/>
        <v>-4.4999998062849045</v>
      </c>
      <c r="G184" s="11">
        <v>74.369799999999998</v>
      </c>
      <c r="H184" s="9">
        <f t="shared" si="106"/>
        <v>6.6999999999950433</v>
      </c>
      <c r="I184" s="47">
        <f t="shared" si="107"/>
        <v>-163.30075645953428</v>
      </c>
      <c r="J184" s="40">
        <f t="shared" si="108"/>
        <v>253.30075645953428</v>
      </c>
      <c r="K184" s="47">
        <f t="shared" si="109"/>
        <v>15.660459721082882</v>
      </c>
      <c r="L184" s="40">
        <f t="shared" si="110"/>
        <v>17.033496372606326</v>
      </c>
      <c r="M184" s="12">
        <f t="shared" si="111"/>
        <v>-9.5541401362865208E-2</v>
      </c>
      <c r="N184" s="12">
        <f t="shared" si="112"/>
        <v>-2.8662419148311493E-2</v>
      </c>
      <c r="O184" s="12">
        <f t="shared" si="113"/>
        <v>4.2675159235637215E-2</v>
      </c>
      <c r="P184" s="81">
        <f t="shared" si="114"/>
        <v>0.10849360746883011</v>
      </c>
      <c r="Q184" s="12">
        <f t="shared" si="115"/>
        <v>-6.0854395772525611E-4</v>
      </c>
      <c r="R184" s="12">
        <f t="shared" si="116"/>
        <v>-1.8256317928860825E-4</v>
      </c>
      <c r="S184" s="12">
        <f t="shared" si="117"/>
        <v>2.7181630086393129E-4</v>
      </c>
      <c r="T184" s="12">
        <f t="shared" si="118"/>
        <v>6.9104208578872682E-4</v>
      </c>
    </row>
    <row r="185" spans="1:20" ht="15.9" customHeight="1">
      <c r="B185" s="18">
        <v>45841</v>
      </c>
      <c r="C185" s="11">
        <v>401445.01909999998</v>
      </c>
      <c r="D185" s="9">
        <f t="shared" si="105"/>
        <v>-43.200000014621764</v>
      </c>
      <c r="E185" s="39">
        <v>6665979.585</v>
      </c>
      <c r="F185" s="9">
        <f t="shared" si="103"/>
        <v>-23.50000012665987</v>
      </c>
      <c r="G185" s="11">
        <v>74.357600000000005</v>
      </c>
      <c r="H185" s="9">
        <f t="shared" si="106"/>
        <v>-5.49999999999784</v>
      </c>
      <c r="I185" s="47">
        <f t="shared" si="107"/>
        <v>-151.45462789253133</v>
      </c>
      <c r="J185" s="40">
        <f t="shared" si="108"/>
        <v>241.45462789253139</v>
      </c>
      <c r="K185" s="47">
        <f t="shared" si="109"/>
        <v>49.178145626043431</v>
      </c>
      <c r="L185" s="40">
        <f t="shared" si="110"/>
        <v>49.484745197043409</v>
      </c>
      <c r="M185" s="12">
        <f t="shared" si="111"/>
        <v>-0.27515923576192208</v>
      </c>
      <c r="N185" s="12">
        <f t="shared" si="112"/>
        <v>-0.14968152946917115</v>
      </c>
      <c r="O185" s="12">
        <f t="shared" si="113"/>
        <v>-3.5031847133744201E-2</v>
      </c>
      <c r="P185" s="81">
        <f t="shared" si="114"/>
        <v>0.31518945985377966</v>
      </c>
      <c r="Q185" s="12">
        <f t="shared" si="115"/>
        <v>-1.7526065972096948E-3</v>
      </c>
      <c r="R185" s="12">
        <f t="shared" si="116"/>
        <v>-9.5338553802019844E-4</v>
      </c>
      <c r="S185" s="12">
        <f t="shared" si="117"/>
        <v>-2.2313278429136435E-4</v>
      </c>
      <c r="T185" s="12">
        <f t="shared" si="118"/>
        <v>2.0075761774126094E-3</v>
      </c>
    </row>
    <row r="186" spans="1:20" ht="15.9" customHeight="1">
      <c r="B186" s="18">
        <v>45842</v>
      </c>
      <c r="C186" s="11">
        <v>401445.02250000002</v>
      </c>
      <c r="D186" s="9">
        <f t="shared" si="105"/>
        <v>-39.799999969545752</v>
      </c>
      <c r="E186" s="39">
        <v>6665979.5899999999</v>
      </c>
      <c r="F186" s="9">
        <f t="shared" si="103"/>
        <v>-18.500000238418579</v>
      </c>
      <c r="G186" s="11">
        <v>74.366100000000003</v>
      </c>
      <c r="H186" s="9">
        <f t="shared" ref="H186:H200" si="119">IF(G186="","",(G186-$G$9)*1000)</f>
        <v>3.0000000000001137</v>
      </c>
      <c r="I186" s="47">
        <f t="shared" ref="I186:I200" si="120">IF(MOD(DEGREES(ATAN2(D186, F186)), 360) &gt; 180, MOD(DEGREES(ATAN2(D186, F186)), 360) - 360, MOD(DEGREES(ATAN2(D186, F186)), 360))</f>
        <v>-155.06985819716138</v>
      </c>
      <c r="J186" s="40">
        <f t="shared" ref="J186:J200" si="121">MOD(DEGREES(ATAN2(F186, D186)) + 360, 360)</f>
        <v>245.06985819716138</v>
      </c>
      <c r="K186" s="47">
        <f t="shared" ref="K186:K200" si="122">SQRT(POWER(C186 - $C$9,2) + POWER(E186 - $E$9,2)) *1000</f>
        <v>43.889520462148248</v>
      </c>
      <c r="L186" s="40">
        <f t="shared" ref="L186:L200" si="123">SQRT((D186^2) + (F186^2) + (H186^2))</f>
        <v>43.991931151034166</v>
      </c>
      <c r="M186" s="12">
        <f t="shared" ref="M186:M200" si="124">(D186-$D$9)/(B186-$B$9)</f>
        <v>-0.25189873398446677</v>
      </c>
      <c r="N186" s="12">
        <f t="shared" ref="N186:N200" si="125">(F186-$F$9)/(B186-$B$9)</f>
        <v>-0.11708860910391505</v>
      </c>
      <c r="O186" s="12">
        <f t="shared" ref="O186:O200" si="126">(H186-$H$9)/(B186-$B$9)</f>
        <v>1.8987341772152617E-2</v>
      </c>
      <c r="P186" s="81">
        <f t="shared" ref="P186:P200" si="127">(L186-$L$9)/(B186-$B$9)</f>
        <v>0.27842994399388715</v>
      </c>
      <c r="Q186" s="12">
        <f t="shared" ref="Q186:Q200" si="128">(M186-0)/(B186-$B$9)</f>
        <v>-1.594295784711815E-3</v>
      </c>
      <c r="R186" s="12">
        <f t="shared" ref="R186:R200" si="129">(N186-0)/(B186-$B$9)</f>
        <v>-7.4106714622731052E-4</v>
      </c>
      <c r="S186" s="12">
        <f t="shared" ref="S186:S200" si="130">(O186-0)/(B186-$B$9)</f>
        <v>1.2017304919083935E-4</v>
      </c>
      <c r="T186" s="12">
        <f t="shared" ref="T186:T200" si="131">(P186-0)/(B186-$B$9)</f>
        <v>1.762214835404349E-3</v>
      </c>
    </row>
    <row r="187" spans="1:20" ht="15.9" customHeight="1">
      <c r="B187" s="18">
        <v>45842</v>
      </c>
      <c r="C187" s="11">
        <v>401445.01360000001</v>
      </c>
      <c r="D187" s="9">
        <f t="shared" si="105"/>
        <v>-48.699999984819442</v>
      </c>
      <c r="E187" s="39">
        <v>6665979.5810000002</v>
      </c>
      <c r="F187" s="9">
        <f t="shared" si="103"/>
        <v>-27.499999850988388</v>
      </c>
      <c r="G187" s="11">
        <v>74.363100000000003</v>
      </c>
      <c r="H187" s="9">
        <f t="shared" si="119"/>
        <v>0</v>
      </c>
      <c r="I187" s="47">
        <f t="shared" si="120"/>
        <v>-150.54737686771549</v>
      </c>
      <c r="J187" s="40">
        <f t="shared" si="121"/>
        <v>240.54737686771546</v>
      </c>
      <c r="K187" s="47">
        <f t="shared" si="122"/>
        <v>55.927989328472869</v>
      </c>
      <c r="L187" s="40">
        <f t="shared" si="123"/>
        <v>55.927989328472869</v>
      </c>
      <c r="M187" s="12">
        <f t="shared" si="124"/>
        <v>-0.30822784800518632</v>
      </c>
      <c r="N187" s="12">
        <f t="shared" si="125"/>
        <v>-0.17405063196828094</v>
      </c>
      <c r="O187" s="12">
        <f t="shared" si="126"/>
        <v>0</v>
      </c>
      <c r="P187" s="81">
        <f t="shared" si="127"/>
        <v>0.35397461600299285</v>
      </c>
      <c r="Q187" s="12">
        <f t="shared" si="128"/>
        <v>-1.9508091645897869E-3</v>
      </c>
      <c r="R187" s="12">
        <f t="shared" si="129"/>
        <v>-1.1015862782802592E-3</v>
      </c>
      <c r="S187" s="12">
        <f t="shared" si="130"/>
        <v>0</v>
      </c>
      <c r="T187" s="12">
        <f t="shared" si="131"/>
        <v>2.2403456709050181E-3</v>
      </c>
    </row>
    <row r="188" spans="1:20" ht="15.9" customHeight="1">
      <c r="B188" s="18">
        <v>45843</v>
      </c>
      <c r="C188" s="11">
        <v>401445.04359999998</v>
      </c>
      <c r="D188" s="9">
        <f t="shared" si="105"/>
        <v>-18.700000015087426</v>
      </c>
      <c r="E188" s="39">
        <v>6665979.5990000004</v>
      </c>
      <c r="F188" s="9">
        <f t="shared" si="103"/>
        <v>-9.4999996945261955</v>
      </c>
      <c r="G188" s="11">
        <v>74.379000000000005</v>
      </c>
      <c r="H188" s="9">
        <f t="shared" si="119"/>
        <v>15.900000000002024</v>
      </c>
      <c r="I188" s="47">
        <f t="shared" si="120"/>
        <v>-153.06845706045951</v>
      </c>
      <c r="J188" s="40">
        <f t="shared" si="121"/>
        <v>243.06845706045954</v>
      </c>
      <c r="K188" s="47">
        <f t="shared" si="122"/>
        <v>20.974746595853489</v>
      </c>
      <c r="L188" s="40">
        <f t="shared" si="123"/>
        <v>26.320144276966492</v>
      </c>
      <c r="M188" s="12">
        <f t="shared" si="124"/>
        <v>-0.11761006298797123</v>
      </c>
      <c r="N188" s="12">
        <f t="shared" si="125"/>
        <v>-5.9748425751737076E-2</v>
      </c>
      <c r="O188" s="12">
        <f t="shared" si="126"/>
        <v>0.10000000000001273</v>
      </c>
      <c r="P188" s="81">
        <f t="shared" si="127"/>
        <v>0.16553549859727354</v>
      </c>
      <c r="Q188" s="12">
        <f t="shared" si="128"/>
        <v>-7.3968593074195748E-4</v>
      </c>
      <c r="R188" s="12">
        <f t="shared" si="129"/>
        <v>-3.7577626258954134E-4</v>
      </c>
      <c r="S188" s="12">
        <f t="shared" si="130"/>
        <v>6.2893081761014298E-4</v>
      </c>
      <c r="T188" s="12">
        <f t="shared" si="131"/>
        <v>1.0411037647627267E-3</v>
      </c>
    </row>
    <row r="189" spans="1:20" ht="15.9" customHeight="1">
      <c r="B189" s="18">
        <v>45843</v>
      </c>
      <c r="C189" s="11">
        <v>401445.06540000002</v>
      </c>
      <c r="D189" s="9">
        <f t="shared" si="105"/>
        <v>3.1000000308267772</v>
      </c>
      <c r="E189" s="39">
        <v>6665979.608</v>
      </c>
      <c r="F189" s="9">
        <f t="shared" si="103"/>
        <v>-0.50000008195638657</v>
      </c>
      <c r="G189" s="11">
        <v>74.370699999999999</v>
      </c>
      <c r="H189" s="9">
        <f t="shared" si="119"/>
        <v>7.5999999999964984</v>
      </c>
      <c r="I189" s="47">
        <f t="shared" si="120"/>
        <v>-9.1623484325085656</v>
      </c>
      <c r="J189" s="40">
        <f t="shared" si="121"/>
        <v>99.162348432508566</v>
      </c>
      <c r="K189" s="47">
        <f t="shared" si="122"/>
        <v>3.1400637371050948</v>
      </c>
      <c r="L189" s="40">
        <f t="shared" si="123"/>
        <v>8.223138103730788</v>
      </c>
      <c r="M189" s="12">
        <f t="shared" si="124"/>
        <v>1.9496855539791053E-2</v>
      </c>
      <c r="N189" s="12">
        <f t="shared" si="125"/>
        <v>-3.1446546034992868E-3</v>
      </c>
      <c r="O189" s="12">
        <f t="shared" si="126"/>
        <v>4.7798742138342759E-2</v>
      </c>
      <c r="P189" s="81">
        <f t="shared" si="127"/>
        <v>5.1717849708998669E-2</v>
      </c>
      <c r="Q189" s="12">
        <f t="shared" si="128"/>
        <v>1.226217329546607E-4</v>
      </c>
      <c r="R189" s="12">
        <f t="shared" si="129"/>
        <v>-1.9777701908800546E-5</v>
      </c>
      <c r="S189" s="12">
        <f t="shared" si="130"/>
        <v>3.0062101973800479E-4</v>
      </c>
      <c r="T189" s="12">
        <f t="shared" si="131"/>
        <v>3.2526949502514885E-4</v>
      </c>
    </row>
    <row r="190" spans="1:20" ht="15.9" customHeight="1">
      <c r="B190" s="18">
        <v>45845</v>
      </c>
      <c r="C190" s="11">
        <v>401445.03139999998</v>
      </c>
      <c r="D190" s="9">
        <f t="shared" si="105"/>
        <v>-30.900000012479722</v>
      </c>
      <c r="E190" s="39">
        <v>6665979.5939999996</v>
      </c>
      <c r="F190" s="9">
        <f t="shared" si="103"/>
        <v>-14.500000514090061</v>
      </c>
      <c r="G190" s="11">
        <v>74.377799999999993</v>
      </c>
      <c r="H190" s="9">
        <f t="shared" si="119"/>
        <v>14.699999999990609</v>
      </c>
      <c r="I190" s="47">
        <f t="shared" si="120"/>
        <v>-154.86141578138114</v>
      </c>
      <c r="J190" s="40">
        <f t="shared" si="121"/>
        <v>244.86141578138114</v>
      </c>
      <c r="K190" s="47">
        <f t="shared" si="122"/>
        <v>34.132975488226315</v>
      </c>
      <c r="L190" s="40">
        <f t="shared" si="123"/>
        <v>37.163826709309454</v>
      </c>
      <c r="M190" s="12">
        <f t="shared" si="124"/>
        <v>-0.19192546591602311</v>
      </c>
      <c r="N190" s="12">
        <f t="shared" si="125"/>
        <v>-9.00621149943482E-2</v>
      </c>
      <c r="O190" s="12">
        <f t="shared" si="126"/>
        <v>9.1304347826028628E-2</v>
      </c>
      <c r="P190" s="81">
        <f t="shared" si="127"/>
        <v>0.23083122179695312</v>
      </c>
      <c r="Q190" s="12">
        <f t="shared" si="128"/>
        <v>-1.1920836392299572E-3</v>
      </c>
      <c r="R190" s="12">
        <f t="shared" si="129"/>
        <v>-5.5939201859843597E-4</v>
      </c>
      <c r="S190" s="12">
        <f t="shared" si="130"/>
        <v>5.6710775047222751E-4</v>
      </c>
      <c r="T190" s="12">
        <f t="shared" si="131"/>
        <v>1.4337342968754852E-3</v>
      </c>
    </row>
    <row r="191" spans="1:20" ht="15.9" customHeight="1">
      <c r="A191" s="15"/>
      <c r="B191" s="18">
        <v>45845</v>
      </c>
      <c r="C191" s="11">
        <v>401445.0478</v>
      </c>
      <c r="D191" s="9">
        <f t="shared" si="105"/>
        <v>-14.499999990221113</v>
      </c>
      <c r="E191" s="39">
        <v>6665979.5990000004</v>
      </c>
      <c r="F191" s="9">
        <f t="shared" si="103"/>
        <v>-9.4999996945261955</v>
      </c>
      <c r="G191" s="11">
        <v>74.369500000000002</v>
      </c>
      <c r="H191" s="9">
        <f t="shared" si="119"/>
        <v>6.3999999999992951</v>
      </c>
      <c r="I191" s="47">
        <f t="shared" si="120"/>
        <v>-146.76828975884752</v>
      </c>
      <c r="J191" s="40">
        <f t="shared" si="121"/>
        <v>236.76828975884752</v>
      </c>
      <c r="K191" s="47">
        <f t="shared" si="122"/>
        <v>17.334935647772394</v>
      </c>
      <c r="L191" s="40">
        <f t="shared" si="123"/>
        <v>18.478636148601474</v>
      </c>
      <c r="M191" s="12">
        <f t="shared" si="124"/>
        <v>-9.0062111740503811E-2</v>
      </c>
      <c r="N191" s="12">
        <f t="shared" si="125"/>
        <v>-5.90062092827714E-2</v>
      </c>
      <c r="O191" s="12">
        <f t="shared" si="126"/>
        <v>3.9751552795026679E-2</v>
      </c>
      <c r="P191" s="81">
        <f t="shared" si="127"/>
        <v>0.11477413756895326</v>
      </c>
      <c r="Q191" s="12">
        <f t="shared" si="128"/>
        <v>-5.5939199838822248E-4</v>
      </c>
      <c r="R191" s="12">
        <f t="shared" si="129"/>
        <v>-3.6649819430292795E-4</v>
      </c>
      <c r="S191" s="12">
        <f t="shared" si="130"/>
        <v>2.469040546274949E-4</v>
      </c>
      <c r="T191" s="12">
        <f t="shared" si="131"/>
        <v>7.1288284204318797E-4</v>
      </c>
    </row>
    <row r="192" spans="1:20" ht="15.9" customHeight="1">
      <c r="A192" s="34"/>
      <c r="B192" s="18">
        <v>45846</v>
      </c>
      <c r="C192" s="11">
        <v>401445.04340000002</v>
      </c>
      <c r="D192" s="9">
        <f t="shared" si="105"/>
        <v>-18.899999966379255</v>
      </c>
      <c r="E192" s="39">
        <v>6665979.5980000002</v>
      </c>
      <c r="F192" s="9">
        <f t="shared" si="103"/>
        <v>-10.499999858438969</v>
      </c>
      <c r="G192" s="11">
        <v>74.3673</v>
      </c>
      <c r="H192" s="9">
        <f t="shared" si="119"/>
        <v>4.199999999997317</v>
      </c>
      <c r="I192" s="47">
        <f t="shared" si="120"/>
        <v>-150.94539618558599</v>
      </c>
      <c r="J192" s="40">
        <f t="shared" si="121"/>
        <v>240.94539618558599</v>
      </c>
      <c r="K192" s="47">
        <f t="shared" si="122"/>
        <v>21.620823197934765</v>
      </c>
      <c r="L192" s="40">
        <f t="shared" si="123"/>
        <v>22.024985715235587</v>
      </c>
      <c r="M192" s="12">
        <f t="shared" si="124"/>
        <v>-0.11666666645913121</v>
      </c>
      <c r="N192" s="12">
        <f t="shared" si="125"/>
        <v>-6.4814813940981292E-2</v>
      </c>
      <c r="O192" s="12">
        <f t="shared" si="126"/>
        <v>2.5925925925909366E-2</v>
      </c>
      <c r="P192" s="81">
        <f t="shared" si="127"/>
        <v>0.13595670194589868</v>
      </c>
      <c r="Q192" s="12">
        <f t="shared" si="128"/>
        <v>-7.2016460777241489E-4</v>
      </c>
      <c r="R192" s="12">
        <f t="shared" si="129"/>
        <v>-4.0009144408013143E-4</v>
      </c>
      <c r="S192" s="12">
        <f t="shared" si="130"/>
        <v>1.6003657978956397E-4</v>
      </c>
      <c r="T192" s="12">
        <f t="shared" si="131"/>
        <v>8.3923890090060918E-4</v>
      </c>
    </row>
    <row r="193" spans="1:20" ht="15.9" customHeight="1">
      <c r="A193" s="34"/>
      <c r="B193" s="18">
        <v>45846</v>
      </c>
      <c r="C193" s="11">
        <v>401445.04609999998</v>
      </c>
      <c r="D193" s="9">
        <f t="shared" si="105"/>
        <v>-16.200000012759119</v>
      </c>
      <c r="E193" s="39">
        <v>6665979.5970000001</v>
      </c>
      <c r="F193" s="9">
        <f t="shared" si="103"/>
        <v>-11.500000022351742</v>
      </c>
      <c r="G193" s="11">
        <v>74.355699999999999</v>
      </c>
      <c r="H193" s="9">
        <f t="shared" si="119"/>
        <v>-7.40000000000407</v>
      </c>
      <c r="I193" s="47">
        <f t="shared" si="120"/>
        <v>-144.62995124650007</v>
      </c>
      <c r="J193" s="40">
        <f t="shared" si="121"/>
        <v>234.62995124650007</v>
      </c>
      <c r="K193" s="47">
        <f t="shared" si="122"/>
        <v>19.866806510546319</v>
      </c>
      <c r="L193" s="40">
        <f t="shared" si="123"/>
        <v>21.200235869620549</v>
      </c>
      <c r="M193" s="12">
        <f t="shared" si="124"/>
        <v>-0.10000000007875999</v>
      </c>
      <c r="N193" s="12">
        <f t="shared" si="125"/>
        <v>-7.0987654458961366E-2</v>
      </c>
      <c r="O193" s="12">
        <f t="shared" si="126"/>
        <v>-4.5679012345704137E-2</v>
      </c>
      <c r="P193" s="81">
        <f t="shared" si="127"/>
        <v>0.13086565351617624</v>
      </c>
      <c r="Q193" s="12">
        <f t="shared" si="128"/>
        <v>-6.1728395110345678E-4</v>
      </c>
      <c r="R193" s="12">
        <f t="shared" si="129"/>
        <v>-4.3819539789482327E-4</v>
      </c>
      <c r="S193" s="12">
        <f t="shared" si="130"/>
        <v>-2.8196921201051935E-4</v>
      </c>
      <c r="T193" s="12">
        <f t="shared" si="131"/>
        <v>8.0781267602577928E-4</v>
      </c>
    </row>
    <row r="194" spans="1:20" ht="15.9" customHeight="1">
      <c r="A194" s="180"/>
      <c r="B194" s="18">
        <v>45847</v>
      </c>
      <c r="C194" s="11">
        <v>401445.03039999999</v>
      </c>
      <c r="D194" s="9">
        <f t="shared" si="105"/>
        <v>-31.900000001769513</v>
      </c>
      <c r="E194" s="39">
        <v>6665979.5920000002</v>
      </c>
      <c r="F194" s="9">
        <f t="shared" si="103"/>
        <v>-16.499999910593033</v>
      </c>
      <c r="G194" s="11">
        <v>74.355199999999996</v>
      </c>
      <c r="H194" s="9">
        <f t="shared" si="119"/>
        <v>-7.9000000000064574</v>
      </c>
      <c r="I194" s="47">
        <f t="shared" si="120"/>
        <v>-152.650124347917</v>
      </c>
      <c r="J194" s="40">
        <f t="shared" si="121"/>
        <v>242.65012434791697</v>
      </c>
      <c r="K194" s="47">
        <f t="shared" si="122"/>
        <v>35.914620938588023</v>
      </c>
      <c r="L194" s="40">
        <f t="shared" si="123"/>
        <v>36.773223915813624</v>
      </c>
      <c r="M194" s="12">
        <f t="shared" si="124"/>
        <v>-0.19570552148324855</v>
      </c>
      <c r="N194" s="12">
        <f t="shared" si="125"/>
        <v>-0.10122699331652167</v>
      </c>
      <c r="O194" s="12">
        <f t="shared" si="126"/>
        <v>-4.8466257668751275E-2</v>
      </c>
      <c r="P194" s="81">
        <f t="shared" si="127"/>
        <v>0.22560260071051302</v>
      </c>
      <c r="Q194" s="12">
        <f t="shared" si="128"/>
        <v>-1.2006473710628744E-3</v>
      </c>
      <c r="R194" s="12">
        <f t="shared" si="129"/>
        <v>-6.2102449887436605E-4</v>
      </c>
      <c r="S194" s="12">
        <f t="shared" si="130"/>
        <v>-2.9733900410276856E-4</v>
      </c>
      <c r="T194" s="12">
        <f t="shared" si="131"/>
        <v>1.3840650350338223E-3</v>
      </c>
    </row>
    <row r="195" spans="1:20" ht="15.9" customHeight="1">
      <c r="A195" s="180"/>
      <c r="B195" s="18">
        <v>45847</v>
      </c>
      <c r="C195" s="11">
        <v>401445.06599999999</v>
      </c>
      <c r="D195" s="9">
        <f t="shared" si="105"/>
        <v>3.7000000011175871</v>
      </c>
      <c r="E195" s="39">
        <v>6665979.6119999997</v>
      </c>
      <c r="F195" s="9">
        <f t="shared" si="103"/>
        <v>3.4999996423721313</v>
      </c>
      <c r="G195" s="11">
        <v>74.365899999999996</v>
      </c>
      <c r="H195" s="9">
        <f t="shared" si="119"/>
        <v>2.7999999999934744</v>
      </c>
      <c r="I195" s="47">
        <f t="shared" si="120"/>
        <v>43.408856797455414</v>
      </c>
      <c r="J195" s="40">
        <f t="shared" si="121"/>
        <v>46.591143202544572</v>
      </c>
      <c r="K195" s="47">
        <f t="shared" si="122"/>
        <v>5.0931323863488167</v>
      </c>
      <c r="L195" s="40">
        <f t="shared" si="123"/>
        <v>5.8120562200342354</v>
      </c>
      <c r="M195" s="12">
        <f t="shared" si="124"/>
        <v>2.2699386509923848E-2</v>
      </c>
      <c r="N195" s="12">
        <f t="shared" si="125"/>
        <v>2.1472390444000806E-2</v>
      </c>
      <c r="O195" s="12">
        <f t="shared" si="126"/>
        <v>1.7177914110389412E-2</v>
      </c>
      <c r="P195" s="81">
        <f t="shared" si="127"/>
        <v>3.5656786625976905E-2</v>
      </c>
      <c r="Q195" s="12">
        <f t="shared" si="128"/>
        <v>1.3926003993818312E-4</v>
      </c>
      <c r="R195" s="12">
        <f t="shared" si="129"/>
        <v>1.3173245671166137E-4</v>
      </c>
      <c r="S195" s="12">
        <f t="shared" si="130"/>
        <v>1.0538597613735836E-4</v>
      </c>
      <c r="T195" s="12">
        <f t="shared" si="131"/>
        <v>2.1875329218390738E-4</v>
      </c>
    </row>
    <row r="196" spans="1:20" ht="15.9" customHeight="1">
      <c r="A196" s="15"/>
      <c r="B196" s="18">
        <v>45848</v>
      </c>
      <c r="C196" s="11">
        <v>401445.03519999998</v>
      </c>
      <c r="D196" s="9">
        <f t="shared" si="105"/>
        <v>-27.10000000661239</v>
      </c>
      <c r="E196" s="39">
        <v>6665979.5939999996</v>
      </c>
      <c r="F196" s="9">
        <f t="shared" si="103"/>
        <v>-14.500000514090061</v>
      </c>
      <c r="G196" s="11">
        <v>74.353800000000007</v>
      </c>
      <c r="H196" s="9">
        <f t="shared" si="119"/>
        <v>-9.2999999999960892</v>
      </c>
      <c r="I196" s="47">
        <f t="shared" si="120"/>
        <v>-151.85075237488977</v>
      </c>
      <c r="J196" s="40">
        <f t="shared" si="121"/>
        <v>241.85075237488977</v>
      </c>
      <c r="K196" s="47">
        <f t="shared" si="122"/>
        <v>30.735321948321992</v>
      </c>
      <c r="L196" s="40">
        <f t="shared" si="123"/>
        <v>32.111524648744584</v>
      </c>
      <c r="M196" s="12">
        <f t="shared" si="124"/>
        <v>-0.16524390247934384</v>
      </c>
      <c r="N196" s="12">
        <f t="shared" si="125"/>
        <v>-8.8414637281036962E-2</v>
      </c>
      <c r="O196" s="12">
        <f t="shared" si="126"/>
        <v>-5.6707317073146885E-2</v>
      </c>
      <c r="P196" s="81">
        <f t="shared" si="127"/>
        <v>0.19580197956551576</v>
      </c>
      <c r="Q196" s="12">
        <f t="shared" si="128"/>
        <v>-1.0075847712155113E-3</v>
      </c>
      <c r="R196" s="12">
        <f t="shared" si="129"/>
        <v>-5.3911364195754249E-4</v>
      </c>
      <c r="S196" s="12">
        <f t="shared" si="130"/>
        <v>-3.4577632361674929E-4</v>
      </c>
      <c r="T196" s="12">
        <f t="shared" si="131"/>
        <v>1.1939145095458278E-3</v>
      </c>
    </row>
    <row r="197" spans="1:20" ht="15.9" customHeight="1">
      <c r="A197" s="15"/>
      <c r="B197" s="18">
        <v>45848</v>
      </c>
      <c r="C197" s="11">
        <v>401445.05780000001</v>
      </c>
      <c r="D197" s="9">
        <f t="shared" si="105"/>
        <v>-4.4999999809078872</v>
      </c>
      <c r="E197" s="39">
        <v>6665979.6030000001</v>
      </c>
      <c r="F197" s="9">
        <f t="shared" si="103"/>
        <v>-5.4999999701976776</v>
      </c>
      <c r="G197" s="11">
        <v>74.366100000000003</v>
      </c>
      <c r="H197" s="9">
        <f t="shared" si="119"/>
        <v>3.0000000000001137</v>
      </c>
      <c r="I197" s="47">
        <f t="shared" si="120"/>
        <v>-129.28940689552067</v>
      </c>
      <c r="J197" s="40">
        <f t="shared" si="121"/>
        <v>219.28940689552067</v>
      </c>
      <c r="K197" s="47">
        <f t="shared" si="122"/>
        <v>7.1063351666203758</v>
      </c>
      <c r="L197" s="40">
        <f t="shared" si="123"/>
        <v>7.7136242778830058</v>
      </c>
      <c r="M197" s="12">
        <f t="shared" si="124"/>
        <v>-2.7439024273828581E-2</v>
      </c>
      <c r="N197" s="12">
        <f t="shared" si="125"/>
        <v>-3.3536585184132182E-2</v>
      </c>
      <c r="O197" s="12">
        <f t="shared" si="126"/>
        <v>1.8292682926829961E-2</v>
      </c>
      <c r="P197" s="81">
        <f t="shared" si="127"/>
        <v>4.7034294377335403E-2</v>
      </c>
      <c r="Q197" s="12">
        <f t="shared" si="128"/>
        <v>-1.6731112362090598E-4</v>
      </c>
      <c r="R197" s="12">
        <f t="shared" si="129"/>
        <v>-2.0449137307397672E-4</v>
      </c>
      <c r="S197" s="12">
        <f t="shared" si="130"/>
        <v>1.1154074955384123E-4</v>
      </c>
      <c r="T197" s="12">
        <f t="shared" si="131"/>
        <v>2.8679447791058171E-4</v>
      </c>
    </row>
    <row r="198" spans="1:20" ht="15.9" customHeight="1">
      <c r="A198" s="34"/>
      <c r="B198" s="18">
        <v>45849</v>
      </c>
      <c r="C198" s="11">
        <v>401445.0318</v>
      </c>
      <c r="D198" s="9">
        <f t="shared" si="105"/>
        <v>-30.499999993480742</v>
      </c>
      <c r="E198" s="39">
        <v>6665979.5931000002</v>
      </c>
      <c r="F198" s="9">
        <f t="shared" si="103"/>
        <v>-15.399999916553497</v>
      </c>
      <c r="G198" s="11">
        <v>74.364000000000004</v>
      </c>
      <c r="H198" s="9">
        <f t="shared" si="119"/>
        <v>0.90000000000145519</v>
      </c>
      <c r="I198" s="47">
        <f t="shared" si="120"/>
        <v>-153.20996667182811</v>
      </c>
      <c r="J198" s="40">
        <f t="shared" si="121"/>
        <v>243.20996667182811</v>
      </c>
      <c r="K198" s="47">
        <f t="shared" si="122"/>
        <v>34.167382062899883</v>
      </c>
      <c r="L198" s="40">
        <f t="shared" si="123"/>
        <v>34.179233417854405</v>
      </c>
      <c r="M198" s="12">
        <f t="shared" si="124"/>
        <v>-0.1848484848089742</v>
      </c>
      <c r="N198" s="12">
        <f t="shared" si="125"/>
        <v>-9.3333332827596954E-2</v>
      </c>
      <c r="O198" s="12">
        <f t="shared" si="126"/>
        <v>5.4545454545542743E-3</v>
      </c>
      <c r="P198" s="81">
        <f t="shared" si="127"/>
        <v>0.20714686919911759</v>
      </c>
      <c r="Q198" s="12">
        <f t="shared" si="128"/>
        <v>-1.1202938473271163E-3</v>
      </c>
      <c r="R198" s="12">
        <f t="shared" si="129"/>
        <v>-5.6565656259149671E-4</v>
      </c>
      <c r="S198" s="12">
        <f t="shared" si="130"/>
        <v>3.3057851239722874E-5</v>
      </c>
      <c r="T198" s="12">
        <f t="shared" si="131"/>
        <v>1.255435570903743E-3</v>
      </c>
    </row>
    <row r="199" spans="1:20" ht="15.9" customHeight="1">
      <c r="A199" s="34"/>
      <c r="B199" s="18">
        <v>45849</v>
      </c>
      <c r="C199" s="11">
        <v>401445.02659999998</v>
      </c>
      <c r="D199" s="9">
        <f t="shared" si="105"/>
        <v>-35.700000007636845</v>
      </c>
      <c r="E199" s="39">
        <v>6665979.5880000005</v>
      </c>
      <c r="F199" s="9">
        <f t="shared" si="103"/>
        <v>-20.499999634921551</v>
      </c>
      <c r="G199" s="11">
        <v>74.364900000000006</v>
      </c>
      <c r="H199" s="9">
        <f t="shared" si="119"/>
        <v>1.8000000000029104</v>
      </c>
      <c r="I199" s="47">
        <f t="shared" si="120"/>
        <v>-150.13427857594152</v>
      </c>
      <c r="J199" s="40">
        <f t="shared" si="121"/>
        <v>240.13427857594152</v>
      </c>
      <c r="K199" s="47">
        <f t="shared" si="122"/>
        <v>41.167219794115979</v>
      </c>
      <c r="L199" s="40">
        <f t="shared" si="123"/>
        <v>41.206552701931585</v>
      </c>
      <c r="M199" s="12">
        <f t="shared" si="124"/>
        <v>-0.21636363640992026</v>
      </c>
      <c r="N199" s="12">
        <f t="shared" si="125"/>
        <v>-0.12424242202982758</v>
      </c>
      <c r="O199" s="12">
        <f t="shared" si="126"/>
        <v>1.0909090909108549E-2</v>
      </c>
      <c r="P199" s="81">
        <f t="shared" si="127"/>
        <v>0.24973668304200961</v>
      </c>
      <c r="Q199" s="12">
        <f t="shared" si="128"/>
        <v>-1.3112947661207289E-3</v>
      </c>
      <c r="R199" s="12">
        <f t="shared" si="129"/>
        <v>-7.5298437593834897E-4</v>
      </c>
      <c r="S199" s="12">
        <f t="shared" si="130"/>
        <v>6.6115702479445747E-5</v>
      </c>
      <c r="T199" s="12">
        <f t="shared" si="131"/>
        <v>1.5135556548000581E-3</v>
      </c>
    </row>
    <row r="200" spans="1:20" ht="15.9" customHeight="1">
      <c r="A200" s="181"/>
      <c r="B200" s="18">
        <v>45850</v>
      </c>
      <c r="C200" s="11">
        <v>401445.07280000002</v>
      </c>
      <c r="D200" s="9">
        <f t="shared" si="105"/>
        <v>10.500000033061951</v>
      </c>
      <c r="E200" s="39">
        <v>6665979.6150000002</v>
      </c>
      <c r="F200" s="9">
        <f t="shared" si="103"/>
        <v>6.5000001341104507</v>
      </c>
      <c r="G200" s="11">
        <v>74.365200000000002</v>
      </c>
      <c r="H200" s="9">
        <f t="shared" si="119"/>
        <v>2.0999999999986585</v>
      </c>
      <c r="I200" s="47">
        <f t="shared" si="120"/>
        <v>31.759480533131434</v>
      </c>
      <c r="J200" s="40">
        <f t="shared" si="121"/>
        <v>58.240519466868591</v>
      </c>
      <c r="K200" s="47">
        <f t="shared" si="122"/>
        <v>12.349089133929549</v>
      </c>
      <c r="L200" s="40">
        <f t="shared" si="123"/>
        <v>12.526372277628157</v>
      </c>
      <c r="M200" s="12">
        <f t="shared" si="124"/>
        <v>6.3253012247361157E-2</v>
      </c>
      <c r="N200" s="12">
        <f t="shared" si="125"/>
        <v>3.9156627313918377E-2</v>
      </c>
      <c r="O200" s="12">
        <f t="shared" si="126"/>
        <v>1.2650602409630472E-2</v>
      </c>
      <c r="P200" s="81">
        <f t="shared" si="127"/>
        <v>7.5460073961615401E-2</v>
      </c>
      <c r="Q200" s="12">
        <f t="shared" si="128"/>
        <v>3.8104224245398289E-4</v>
      </c>
      <c r="R200" s="12">
        <f t="shared" si="129"/>
        <v>2.3588329707179746E-4</v>
      </c>
      <c r="S200" s="12">
        <f t="shared" si="130"/>
        <v>7.6208448250785976E-5</v>
      </c>
      <c r="T200" s="12">
        <f t="shared" si="131"/>
        <v>4.5457875880491205E-4</v>
      </c>
    </row>
    <row r="201" spans="1:20" ht="15.9" customHeight="1">
      <c r="A201" s="181"/>
      <c r="B201" s="18">
        <v>45850</v>
      </c>
      <c r="C201" s="11">
        <v>401445.06430000003</v>
      </c>
      <c r="D201" s="9">
        <f t="shared" si="105"/>
        <v>2.0000000367872417</v>
      </c>
      <c r="E201" s="39">
        <v>6665979.6100000003</v>
      </c>
      <c r="F201" s="9">
        <f t="shared" si="103"/>
        <v>1.5000002458691597</v>
      </c>
      <c r="G201" s="11">
        <v>74.365700000000004</v>
      </c>
      <c r="H201" s="9">
        <f t="shared" ref="H201:H217" si="132">IF(G201="","",(G201-$G$9)*1000)</f>
        <v>2.6000000000010459</v>
      </c>
      <c r="I201" s="47">
        <f t="shared" ref="I201:I217" si="133">IF(MOD(DEGREES(ATAN2(D201, F201)), 360) &gt; 180, MOD(DEGREES(ATAN2(D201, F201)), 360) - 360, MOD(DEGREES(ATAN2(D201, F201)), 360))</f>
        <v>36.86990164790771</v>
      </c>
      <c r="J201" s="40">
        <f t="shared" ref="J201" si="134">MOD(DEGREES(ATAN2(F201, D201)) + 360, 360)</f>
        <v>53.130098352092318</v>
      </c>
      <c r="K201" s="47">
        <f t="shared" ref="K201" si="135">SQRT(POWER(C201 - $C$9,2) + POWER(E201 - $E$9,2)) *1000</f>
        <v>2.5000001769512954</v>
      </c>
      <c r="L201" s="40">
        <f t="shared" ref="L201" si="136">SQRT((D201^2) + (F201^2) + (H201^2))</f>
        <v>3.6069378820215281</v>
      </c>
      <c r="M201" s="12">
        <f t="shared" ref="M201" si="137">(D201-$D$9)/(B201-$B$9)</f>
        <v>1.2048192992694226E-2</v>
      </c>
      <c r="N201" s="12">
        <f t="shared" ref="N201" si="138">(F201-$F$9)/(B201-$B$9)</f>
        <v>9.0361460594527692E-3</v>
      </c>
      <c r="O201" s="12">
        <f t="shared" ref="O201" si="139">(H201-$H$9)/(B201-$B$9)</f>
        <v>1.566265060241594E-2</v>
      </c>
      <c r="P201" s="81">
        <f t="shared" ref="P201" si="140">(L201-$L$9)/(B201-$B$9)</f>
        <v>2.1728541457961013E-2</v>
      </c>
      <c r="Q201" s="12">
        <f t="shared" ref="Q201" si="141">(M201-0)/(B201-$B$9)</f>
        <v>7.2579475859603767E-5</v>
      </c>
      <c r="R201" s="12">
        <f t="shared" ref="R201" si="142">(N201-0)/(B201-$B$9)</f>
        <v>5.4434614815980537E-5</v>
      </c>
      <c r="S201" s="12">
        <f t="shared" ref="S201" si="143">(O201-0)/(B201-$B$9)</f>
        <v>9.4353316882023737E-5</v>
      </c>
      <c r="T201" s="12">
        <f t="shared" ref="T201" si="144">(P201-0)/(B201-$B$9)</f>
        <v>1.3089482806000611E-4</v>
      </c>
    </row>
    <row r="202" spans="1:20" ht="15.9" customHeight="1">
      <c r="A202" s="15"/>
      <c r="B202" s="18">
        <v>45852</v>
      </c>
      <c r="C202" s="11">
        <v>401445.02750000003</v>
      </c>
      <c r="D202" s="9">
        <f t="shared" si="105"/>
        <v>-34.799999964889139</v>
      </c>
      <c r="E202" s="39">
        <v>6665979.5899999999</v>
      </c>
      <c r="F202" s="9">
        <f t="shared" si="103"/>
        <v>-18.500000238418579</v>
      </c>
      <c r="G202" s="11">
        <v>74.376199999999997</v>
      </c>
      <c r="H202" s="9">
        <f t="shared" si="132"/>
        <v>13.099999999994338</v>
      </c>
      <c r="I202" s="47">
        <f t="shared" si="133"/>
        <v>-152.00447716779047</v>
      </c>
      <c r="J202" s="40">
        <f t="shared" ref="J202:J264" si="145">MOD(DEGREES(ATAN2(F202, D202)) + 360, 360)</f>
        <v>242.00447716779047</v>
      </c>
      <c r="K202" s="47">
        <f t="shared" ref="K202:K264" si="146">SQRT(POWER(C202 - $C$9,2) + POWER(E202 - $E$9,2)) *1000</f>
        <v>39.411800344284856</v>
      </c>
      <c r="L202" s="40">
        <f t="shared" ref="L202:L264" si="147">SQRT((D202^2) + (F202^2) + (H202^2))</f>
        <v>41.531915515391574</v>
      </c>
      <c r="M202" s="12">
        <f t="shared" ref="M202:M264" si="148">(D202-$D$9)/(B202-$B$9)</f>
        <v>-0.20714285693386392</v>
      </c>
      <c r="N202" s="12">
        <f t="shared" ref="N202:N264" si="149">(F202-$F$9)/(B202-$B$9)</f>
        <v>-0.11011904903820582</v>
      </c>
      <c r="O202" s="12">
        <f t="shared" ref="O202:O264" si="150">(H202-$H$9)/(B202-$B$9)</f>
        <v>7.7976190476156781E-2</v>
      </c>
      <c r="P202" s="81">
        <f t="shared" ref="P202:P264" si="151">(L202-$L$9)/(B202-$B$9)</f>
        <v>0.24721378282971176</v>
      </c>
      <c r="Q202" s="12">
        <f t="shared" ref="Q202:Q264" si="152">(M202-0)/(B202-$B$9)</f>
        <v>-1.2329931960349042E-3</v>
      </c>
      <c r="R202" s="12">
        <f t="shared" ref="R202:R264" si="153">(N202-0)/(B202-$B$9)</f>
        <v>-6.5547052998932034E-4</v>
      </c>
      <c r="S202" s="12">
        <f t="shared" ref="S202:S264" si="154">(O202-0)/(B202-$B$9)</f>
        <v>4.6414399092950466E-4</v>
      </c>
      <c r="T202" s="12">
        <f t="shared" ref="T202:T264" si="155">(P202-0)/(B202-$B$9)</f>
        <v>1.4715106120816177E-3</v>
      </c>
    </row>
    <row r="203" spans="1:20" ht="15.9" customHeight="1">
      <c r="A203" s="15"/>
      <c r="B203" s="18">
        <v>45852</v>
      </c>
      <c r="C203" s="11">
        <v>401445.0331</v>
      </c>
      <c r="D203" s="9">
        <f t="shared" si="105"/>
        <v>-29.199999989941716</v>
      </c>
      <c r="E203" s="39">
        <v>6665979.5880000005</v>
      </c>
      <c r="F203" s="9">
        <f t="shared" si="103"/>
        <v>-20.499999634921551</v>
      </c>
      <c r="G203" s="11">
        <v>74.355199999999996</v>
      </c>
      <c r="H203" s="9">
        <f t="shared" si="132"/>
        <v>-7.9000000000064574</v>
      </c>
      <c r="I203" s="47">
        <f t="shared" si="133"/>
        <v>-144.92904239380303</v>
      </c>
      <c r="J203" s="40">
        <f t="shared" si="145"/>
        <v>234.929042393803</v>
      </c>
      <c r="K203" s="47">
        <f t="shared" si="146"/>
        <v>35.677583780917395</v>
      </c>
      <c r="L203" s="40">
        <f t="shared" si="147"/>
        <v>36.541756723568746</v>
      </c>
      <c r="M203" s="12">
        <f t="shared" si="148"/>
        <v>-0.17380952374965308</v>
      </c>
      <c r="N203" s="12">
        <f t="shared" si="149"/>
        <v>-0.12202380735072352</v>
      </c>
      <c r="O203" s="12">
        <f t="shared" si="150"/>
        <v>-4.7023809523847958E-2</v>
      </c>
      <c r="P203" s="81">
        <f t="shared" si="151"/>
        <v>0.21751045668790919</v>
      </c>
      <c r="Q203" s="12">
        <f t="shared" si="152"/>
        <v>-1.0345804985098397E-3</v>
      </c>
      <c r="R203" s="12">
        <f t="shared" si="153"/>
        <v>-7.2633218661144949E-4</v>
      </c>
      <c r="S203" s="12">
        <f t="shared" si="154"/>
        <v>-2.7990362811814259E-4</v>
      </c>
      <c r="T203" s="12">
        <f t="shared" si="155"/>
        <v>1.2947050993327928E-3</v>
      </c>
    </row>
    <row r="204" spans="1:20" ht="15.9" customHeight="1">
      <c r="A204" s="8" t="s">
        <v>172</v>
      </c>
      <c r="B204" s="18">
        <v>45853</v>
      </c>
      <c r="C204" s="11">
        <v>401445.04509999999</v>
      </c>
      <c r="D204" s="9">
        <f t="shared" si="105"/>
        <v>-17.20000000204891</v>
      </c>
      <c r="E204" s="39">
        <v>6665979.5980000002</v>
      </c>
      <c r="F204" s="9">
        <f t="shared" si="103"/>
        <v>-10.499999858438969</v>
      </c>
      <c r="G204" s="11">
        <v>74.367800000000003</v>
      </c>
      <c r="H204" s="9">
        <f t="shared" si="132"/>
        <v>4.6999999999997044</v>
      </c>
      <c r="I204" s="47">
        <f t="shared" si="133"/>
        <v>-148.59739110683805</v>
      </c>
      <c r="J204" s="40">
        <f t="shared" si="145"/>
        <v>238.59739110683805</v>
      </c>
      <c r="K204" s="47">
        <f t="shared" si="146"/>
        <v>20.151674796346356</v>
      </c>
      <c r="L204" s="40">
        <f t="shared" si="147"/>
        <v>20.692510652351931</v>
      </c>
      <c r="M204" s="12">
        <f t="shared" si="148"/>
        <v>-0.10177514794111781</v>
      </c>
      <c r="N204" s="12">
        <f t="shared" si="149"/>
        <v>-6.2130176677153662E-2</v>
      </c>
      <c r="O204" s="12">
        <f t="shared" si="150"/>
        <v>2.7810650887572216E-2</v>
      </c>
      <c r="P204" s="81">
        <f t="shared" si="151"/>
        <v>0.1224408914340351</v>
      </c>
      <c r="Q204" s="12">
        <f t="shared" si="152"/>
        <v>-6.0221981030247223E-4</v>
      </c>
      <c r="R204" s="12">
        <f t="shared" si="153"/>
        <v>-3.6763418152161928E-4</v>
      </c>
      <c r="S204" s="12">
        <f t="shared" si="154"/>
        <v>1.6456006442350425E-4</v>
      </c>
      <c r="T204" s="12">
        <f t="shared" si="155"/>
        <v>7.2450231617772248E-4</v>
      </c>
    </row>
    <row r="205" spans="1:20" ht="15.9" customHeight="1">
      <c r="B205" s="18">
        <v>45853</v>
      </c>
      <c r="C205" s="11">
        <v>401445.0502</v>
      </c>
      <c r="D205" s="9">
        <f t="shared" si="105"/>
        <v>-12.099999992642552</v>
      </c>
      <c r="E205" s="39">
        <v>6665979.5970000001</v>
      </c>
      <c r="F205" s="9">
        <f t="shared" si="103"/>
        <v>-11.500000022351742</v>
      </c>
      <c r="G205" s="11">
        <v>74.3446</v>
      </c>
      <c r="H205" s="9">
        <f t="shared" si="132"/>
        <v>-18.50000000000307</v>
      </c>
      <c r="I205" s="47">
        <f t="shared" si="133"/>
        <v>-136.45635856133376</v>
      </c>
      <c r="J205" s="40">
        <f t="shared" si="145"/>
        <v>226.45635856133379</v>
      </c>
      <c r="K205" s="47">
        <f t="shared" si="146"/>
        <v>16.693112362170208</v>
      </c>
      <c r="L205" s="40">
        <f t="shared" si="147"/>
        <v>24.918065742271278</v>
      </c>
      <c r="M205" s="12">
        <f t="shared" si="148"/>
        <v>-7.1597633092559482E-2</v>
      </c>
      <c r="N205" s="12">
        <f t="shared" si="149"/>
        <v>-6.8047337410365338E-2</v>
      </c>
      <c r="O205" s="12">
        <f t="shared" si="150"/>
        <v>-0.10946745562131993</v>
      </c>
      <c r="P205" s="81">
        <f t="shared" si="151"/>
        <v>0.14744417598977089</v>
      </c>
      <c r="Q205" s="12">
        <f t="shared" si="152"/>
        <v>-4.2365463368378392E-4</v>
      </c>
      <c r="R205" s="12">
        <f t="shared" si="153"/>
        <v>-4.0264696692523871E-4</v>
      </c>
      <c r="S205" s="12">
        <f t="shared" si="154"/>
        <v>-6.4773642379479255E-4</v>
      </c>
      <c r="T205" s="12">
        <f t="shared" si="155"/>
        <v>8.7245074550160292E-4</v>
      </c>
    </row>
    <row r="206" spans="1:20" ht="15.9" customHeight="1">
      <c r="B206" s="18">
        <v>45854</v>
      </c>
      <c r="C206" s="11">
        <v>401445.07510000002</v>
      </c>
      <c r="D206" s="9">
        <f t="shared" si="105"/>
        <v>12.800000025890768</v>
      </c>
      <c r="E206" s="39">
        <v>6665979.6129999999</v>
      </c>
      <c r="F206" s="9">
        <f t="shared" si="103"/>
        <v>4.4999998062849045</v>
      </c>
      <c r="G206" s="11">
        <v>74.370400000000004</v>
      </c>
      <c r="H206" s="9">
        <f t="shared" si="132"/>
        <v>7.3000000000007503</v>
      </c>
      <c r="I206" s="47">
        <f t="shared" si="133"/>
        <v>19.369761226908651</v>
      </c>
      <c r="J206" s="40">
        <f t="shared" si="145"/>
        <v>70.630238773091378</v>
      </c>
      <c r="K206" s="47">
        <f t="shared" si="146"/>
        <v>13.567976964874603</v>
      </c>
      <c r="L206" s="40">
        <f t="shared" si="147"/>
        <v>15.407141166335135</v>
      </c>
      <c r="M206" s="12">
        <f t="shared" si="148"/>
        <v>7.5294117799357463E-2</v>
      </c>
      <c r="N206" s="12">
        <f t="shared" si="149"/>
        <v>2.6470587095793557E-2</v>
      </c>
      <c r="O206" s="12">
        <f t="shared" si="150"/>
        <v>4.2941176470592646E-2</v>
      </c>
      <c r="P206" s="81">
        <f t="shared" si="151"/>
        <v>9.0630242154912555E-2</v>
      </c>
      <c r="Q206" s="12">
        <f t="shared" si="152"/>
        <v>4.4290657529033801E-4</v>
      </c>
      <c r="R206" s="12">
        <f t="shared" si="153"/>
        <v>1.5570933585760916E-4</v>
      </c>
      <c r="S206" s="12">
        <f t="shared" si="154"/>
        <v>2.5259515570936851E-4</v>
      </c>
      <c r="T206" s="12">
        <f t="shared" si="155"/>
        <v>5.3311907149948567E-4</v>
      </c>
    </row>
    <row r="207" spans="1:20" ht="15.9" customHeight="1">
      <c r="B207" s="18">
        <v>45854</v>
      </c>
      <c r="C207" s="11">
        <v>401445.02429999999</v>
      </c>
      <c r="D207" s="9">
        <f t="shared" si="105"/>
        <v>-38.000000000465661</v>
      </c>
      <c r="E207" s="39">
        <v>6665979.5820000004</v>
      </c>
      <c r="F207" s="9">
        <f t="shared" si="103"/>
        <v>-26.499999687075615</v>
      </c>
      <c r="G207" s="11">
        <v>74.358500000000006</v>
      </c>
      <c r="H207" s="9">
        <f t="shared" si="132"/>
        <v>-4.5999999999963848</v>
      </c>
      <c r="I207" s="47">
        <f t="shared" si="133"/>
        <v>-145.10929881026726</v>
      </c>
      <c r="J207" s="40">
        <f t="shared" si="145"/>
        <v>235.10929881026732</v>
      </c>
      <c r="K207" s="47">
        <f t="shared" si="146"/>
        <v>46.327637360979224</v>
      </c>
      <c r="L207" s="40">
        <f t="shared" si="147"/>
        <v>46.555450630945082</v>
      </c>
      <c r="M207" s="12">
        <f t="shared" si="148"/>
        <v>-0.22352941176744506</v>
      </c>
      <c r="N207" s="12">
        <f t="shared" si="149"/>
        <v>-0.15588235110044479</v>
      </c>
      <c r="O207" s="12">
        <f t="shared" si="150"/>
        <v>-2.7058823529390499E-2</v>
      </c>
      <c r="P207" s="81">
        <f t="shared" si="151"/>
        <v>0.27385559194673575</v>
      </c>
      <c r="Q207" s="12">
        <f t="shared" si="152"/>
        <v>-1.3148788927496769E-3</v>
      </c>
      <c r="R207" s="12">
        <f t="shared" si="153"/>
        <v>-9.1695500647320468E-4</v>
      </c>
      <c r="S207" s="12">
        <f t="shared" si="154"/>
        <v>-1.591695501728853E-4</v>
      </c>
      <c r="T207" s="12">
        <f t="shared" si="155"/>
        <v>1.6109152467455045E-3</v>
      </c>
    </row>
    <row r="208" spans="1:20" ht="15.9" customHeight="1">
      <c r="B208" s="18">
        <v>45855</v>
      </c>
      <c r="C208" s="11">
        <v>401445.04269999999</v>
      </c>
      <c r="D208" s="9">
        <f t="shared" si="105"/>
        <v>-19.599999999627471</v>
      </c>
      <c r="E208" s="39">
        <v>6665979.5980000002</v>
      </c>
      <c r="F208" s="9">
        <f t="shared" si="103"/>
        <v>-10.499999858438969</v>
      </c>
      <c r="G208" s="11">
        <v>74.385000000000005</v>
      </c>
      <c r="H208" s="9">
        <f t="shared" si="132"/>
        <v>21.900000000002251</v>
      </c>
      <c r="I208" s="47">
        <f t="shared" si="133"/>
        <v>-151.82141021112767</v>
      </c>
      <c r="J208" s="40">
        <f t="shared" si="145"/>
        <v>241.82141021112767</v>
      </c>
      <c r="K208" s="47">
        <f t="shared" si="146"/>
        <v>22.235332176799499</v>
      </c>
      <c r="L208" s="40">
        <f t="shared" si="147"/>
        <v>31.209293439818751</v>
      </c>
      <c r="M208" s="12">
        <f t="shared" si="148"/>
        <v>-0.11461988303875714</v>
      </c>
      <c r="N208" s="12">
        <f t="shared" si="149"/>
        <v>-6.1403507944087533E-2</v>
      </c>
      <c r="O208" s="12">
        <f t="shared" si="150"/>
        <v>0.12807017543860966</v>
      </c>
      <c r="P208" s="81">
        <f t="shared" si="151"/>
        <v>0.18251048795215644</v>
      </c>
      <c r="Q208" s="12">
        <f t="shared" si="152"/>
        <v>-6.7029171367694236E-4</v>
      </c>
      <c r="R208" s="12">
        <f t="shared" si="153"/>
        <v>-3.5908484177828967E-4</v>
      </c>
      <c r="S208" s="12">
        <f t="shared" si="154"/>
        <v>7.4894839437783425E-4</v>
      </c>
      <c r="T208" s="12">
        <f t="shared" si="155"/>
        <v>1.0673127950418504E-3</v>
      </c>
    </row>
    <row r="209" spans="1:20" ht="15.9" customHeight="1">
      <c r="B209" s="18">
        <v>45855</v>
      </c>
      <c r="C209" s="11">
        <v>401445.06189999997</v>
      </c>
      <c r="D209" s="9">
        <f t="shared" si="105"/>
        <v>-0.40000001899898052</v>
      </c>
      <c r="E209" s="39">
        <v>6665979.608</v>
      </c>
      <c r="F209" s="9">
        <f t="shared" ref="F209:F222" si="156">IF(E209="","",(E209-$E$9)*1000)</f>
        <v>-0.50000008195638657</v>
      </c>
      <c r="G209" s="11">
        <v>74.384799999999998</v>
      </c>
      <c r="H209" s="9">
        <f t="shared" si="132"/>
        <v>21.699999999995612</v>
      </c>
      <c r="I209" s="47">
        <f t="shared" si="133"/>
        <v>-128.65980500037995</v>
      </c>
      <c r="J209" s="40">
        <f t="shared" si="145"/>
        <v>218.65980500037995</v>
      </c>
      <c r="K209" s="47">
        <f t="shared" si="146"/>
        <v>0.64031249960904102</v>
      </c>
      <c r="L209" s="40">
        <f t="shared" si="147"/>
        <v>21.709444951379229</v>
      </c>
      <c r="M209" s="12">
        <f t="shared" si="148"/>
        <v>-2.339181397654857E-3</v>
      </c>
      <c r="N209" s="12">
        <f t="shared" si="149"/>
        <v>-2.9239770874642489E-3</v>
      </c>
      <c r="O209" s="12">
        <f t="shared" si="150"/>
        <v>0.12690058479529598</v>
      </c>
      <c r="P209" s="81">
        <f t="shared" si="151"/>
        <v>0.12695581842911829</v>
      </c>
      <c r="Q209" s="12">
        <f t="shared" si="152"/>
        <v>-1.367942337809858E-5</v>
      </c>
      <c r="R209" s="12">
        <f t="shared" si="153"/>
        <v>-1.7099281213241221E-5</v>
      </c>
      <c r="S209" s="12">
        <f t="shared" si="154"/>
        <v>7.4210868301342674E-4</v>
      </c>
      <c r="T209" s="12">
        <f t="shared" si="155"/>
        <v>7.4243168671999E-4</v>
      </c>
    </row>
    <row r="210" spans="1:20" ht="15.9" customHeight="1">
      <c r="B210" s="18">
        <v>45856</v>
      </c>
      <c r="C210" s="11">
        <v>401445.06020000001</v>
      </c>
      <c r="D210" s="9">
        <f t="shared" si="105"/>
        <v>-2.0999999833293259</v>
      </c>
      <c r="E210" s="39">
        <v>6665979.6050000004</v>
      </c>
      <c r="F210" s="9">
        <f t="shared" si="156"/>
        <v>-3.4999996423721313</v>
      </c>
      <c r="G210" s="11">
        <v>74.347399999999993</v>
      </c>
      <c r="H210" s="9">
        <f t="shared" si="132"/>
        <v>-15.700000000009595</v>
      </c>
      <c r="I210" s="47">
        <f t="shared" si="133"/>
        <v>-120.96375891425464</v>
      </c>
      <c r="J210" s="40">
        <f t="shared" si="145"/>
        <v>210.96375891425461</v>
      </c>
      <c r="K210" s="47">
        <f t="shared" si="146"/>
        <v>4.0816660111513556</v>
      </c>
      <c r="L210" s="40">
        <f t="shared" si="147"/>
        <v>16.221898699809756</v>
      </c>
      <c r="M210" s="12">
        <f t="shared" si="148"/>
        <v>-1.2209302228658871E-2</v>
      </c>
      <c r="N210" s="12">
        <f t="shared" si="149"/>
        <v>-2.034883513007053E-2</v>
      </c>
      <c r="O210" s="12">
        <f t="shared" si="150"/>
        <v>-9.1279069767497653E-2</v>
      </c>
      <c r="P210" s="81">
        <f t="shared" si="151"/>
        <v>9.4313364533777658E-2</v>
      </c>
      <c r="Q210" s="12">
        <f t="shared" si="152"/>
        <v>-7.098431528290041E-5</v>
      </c>
      <c r="R210" s="12">
        <f t="shared" si="153"/>
        <v>-1.1830718098878215E-4</v>
      </c>
      <c r="S210" s="12">
        <f t="shared" si="154"/>
        <v>-5.3069226609010268E-4</v>
      </c>
      <c r="T210" s="12">
        <f t="shared" si="155"/>
        <v>5.4833351473126545E-4</v>
      </c>
    </row>
    <row r="211" spans="1:20" ht="15.9" customHeight="1">
      <c r="B211" s="18">
        <v>45856</v>
      </c>
      <c r="C211" s="11">
        <v>401445.04570000002</v>
      </c>
      <c r="D211" s="9">
        <f t="shared" si="105"/>
        <v>-16.599999973550439</v>
      </c>
      <c r="E211" s="39">
        <v>6665979.5980000002</v>
      </c>
      <c r="F211" s="9">
        <f t="shared" si="156"/>
        <v>-10.499999858438969</v>
      </c>
      <c r="G211" s="11">
        <v>74.369</v>
      </c>
      <c r="H211" s="9">
        <f t="shared" si="132"/>
        <v>5.8999999999969077</v>
      </c>
      <c r="I211" s="47">
        <f t="shared" si="133"/>
        <v>-147.68541459939547</v>
      </c>
      <c r="J211" s="40">
        <f t="shared" si="145"/>
        <v>237.68541459939547</v>
      </c>
      <c r="K211" s="47">
        <f t="shared" si="146"/>
        <v>19.642046638502134</v>
      </c>
      <c r="L211" s="40">
        <f t="shared" si="147"/>
        <v>20.509022310901521</v>
      </c>
      <c r="M211" s="12">
        <f t="shared" si="148"/>
        <v>-9.6511627753200227E-2</v>
      </c>
      <c r="N211" s="12">
        <f t="shared" si="149"/>
        <v>-6.1046510804877725E-2</v>
      </c>
      <c r="O211" s="12">
        <f t="shared" si="150"/>
        <v>3.4302325581377371E-2</v>
      </c>
      <c r="P211" s="81">
        <f t="shared" si="151"/>
        <v>0.11923850180756698</v>
      </c>
      <c r="Q211" s="12">
        <f t="shared" si="152"/>
        <v>-5.6111411484418736E-4</v>
      </c>
      <c r="R211" s="12">
        <f t="shared" si="153"/>
        <v>-3.5492157444696353E-4</v>
      </c>
      <c r="S211" s="12">
        <f t="shared" si="154"/>
        <v>1.9943212547312425E-4</v>
      </c>
      <c r="T211" s="12">
        <f t="shared" si="155"/>
        <v>6.9324710353236619E-4</v>
      </c>
    </row>
    <row r="212" spans="1:20" ht="15.9" customHeight="1">
      <c r="B212" s="18">
        <v>45857</v>
      </c>
      <c r="C212" s="11">
        <v>401445.04869999998</v>
      </c>
      <c r="D212" s="9">
        <f t="shared" si="105"/>
        <v>-13.600000005681068</v>
      </c>
      <c r="E212" s="39">
        <v>6665979.6030000001</v>
      </c>
      <c r="F212" s="9">
        <f t="shared" si="156"/>
        <v>-5.4999999701976776</v>
      </c>
      <c r="G212" s="11">
        <v>74.387900000000002</v>
      </c>
      <c r="H212" s="9">
        <f t="shared" si="132"/>
        <v>24.799999999999045</v>
      </c>
      <c r="I212" s="47">
        <f t="shared" si="133"/>
        <v>-157.98101276620619</v>
      </c>
      <c r="J212" s="40">
        <f t="shared" si="145"/>
        <v>247.98101276620616</v>
      </c>
      <c r="K212" s="47">
        <f t="shared" si="146"/>
        <v>14.670037485524686</v>
      </c>
      <c r="L212" s="40">
        <f t="shared" si="147"/>
        <v>28.814059065439775</v>
      </c>
      <c r="M212" s="12">
        <f t="shared" si="148"/>
        <v>-7.861271679584432E-2</v>
      </c>
      <c r="N212" s="12">
        <f t="shared" si="149"/>
        <v>-3.1791907342183109E-2</v>
      </c>
      <c r="O212" s="12">
        <f t="shared" si="150"/>
        <v>0.14335260115606385</v>
      </c>
      <c r="P212" s="81">
        <f t="shared" si="151"/>
        <v>0.1665552547135247</v>
      </c>
      <c r="Q212" s="12">
        <f t="shared" si="152"/>
        <v>-4.5440876760603652E-4</v>
      </c>
      <c r="R212" s="12">
        <f t="shared" si="153"/>
        <v>-1.8376825053285033E-4</v>
      </c>
      <c r="S212" s="12">
        <f t="shared" si="154"/>
        <v>8.2862775234718994E-4</v>
      </c>
      <c r="T212" s="12">
        <f t="shared" si="155"/>
        <v>9.6274713707239707E-4</v>
      </c>
    </row>
    <row r="213" spans="1:20" ht="15.9" customHeight="1">
      <c r="B213" s="18">
        <v>45859</v>
      </c>
      <c r="C213" s="11">
        <v>401445.04920000001</v>
      </c>
      <c r="D213" s="9">
        <f t="shared" si="105"/>
        <v>-13.099999981932342</v>
      </c>
      <c r="E213" s="39">
        <v>6665979.5999999996</v>
      </c>
      <c r="F213" s="9">
        <f t="shared" si="156"/>
        <v>-8.500000461935997</v>
      </c>
      <c r="G213" s="11">
        <v>74.367199999999997</v>
      </c>
      <c r="H213" s="9">
        <f t="shared" si="132"/>
        <v>4.0999999999939973</v>
      </c>
      <c r="I213" s="47">
        <f t="shared" si="133"/>
        <v>-147.02227522831146</v>
      </c>
      <c r="J213" s="40">
        <f t="shared" si="145"/>
        <v>237.02227522831149</v>
      </c>
      <c r="K213" s="47">
        <f t="shared" si="146"/>
        <v>15.616017654304169</v>
      </c>
      <c r="L213" s="40">
        <f t="shared" si="147"/>
        <v>16.14527817597115</v>
      </c>
      <c r="M213" s="12">
        <f t="shared" si="148"/>
        <v>-7.4857142753899097E-2</v>
      </c>
      <c r="N213" s="12">
        <f t="shared" si="149"/>
        <v>-4.8571431211062839E-2</v>
      </c>
      <c r="O213" s="12">
        <f t="shared" si="150"/>
        <v>2.3428571428537128E-2</v>
      </c>
      <c r="P213" s="81">
        <f t="shared" si="151"/>
        <v>9.225873243412086E-2</v>
      </c>
      <c r="Q213" s="12">
        <f t="shared" si="152"/>
        <v>-4.2775510145085199E-4</v>
      </c>
      <c r="R213" s="12">
        <f t="shared" si="153"/>
        <v>-2.7755103549178764E-4</v>
      </c>
      <c r="S213" s="12">
        <f t="shared" si="154"/>
        <v>1.3387755102021217E-4</v>
      </c>
      <c r="T213" s="12">
        <f t="shared" si="155"/>
        <v>5.2719275676640497E-4</v>
      </c>
    </row>
    <row r="214" spans="1:20" ht="15.9" customHeight="1">
      <c r="B214" s="18">
        <v>45859</v>
      </c>
      <c r="C214" s="11">
        <v>401445.04460000002</v>
      </c>
      <c r="D214" s="9">
        <f t="shared" si="105"/>
        <v>-17.699999967589974</v>
      </c>
      <c r="E214" s="39">
        <v>6665979.5930000003</v>
      </c>
      <c r="F214" s="9">
        <f t="shared" si="156"/>
        <v>-15.49999974668026</v>
      </c>
      <c r="G214" s="11">
        <v>74.352599999999995</v>
      </c>
      <c r="H214" s="9">
        <f t="shared" si="132"/>
        <v>-10.500000000007503</v>
      </c>
      <c r="I214" s="47">
        <f t="shared" si="133"/>
        <v>-138.79116609947212</v>
      </c>
      <c r="J214" s="40">
        <f t="shared" si="145"/>
        <v>228.79116609947212</v>
      </c>
      <c r="K214" s="47">
        <f t="shared" si="146"/>
        <v>23.527430607692228</v>
      </c>
      <c r="L214" s="40">
        <f t="shared" si="147"/>
        <v>25.764122166298055</v>
      </c>
      <c r="M214" s="12">
        <f t="shared" si="148"/>
        <v>-0.101142856957657</v>
      </c>
      <c r="N214" s="12">
        <f t="shared" si="149"/>
        <v>-8.85714271238872E-2</v>
      </c>
      <c r="O214" s="12">
        <f t="shared" si="150"/>
        <v>-6.0000000000042873E-2</v>
      </c>
      <c r="P214" s="81">
        <f t="shared" si="151"/>
        <v>0.14722355523598887</v>
      </c>
      <c r="Q214" s="12">
        <f t="shared" si="152"/>
        <v>-5.7795918261518281E-4</v>
      </c>
      <c r="R214" s="12">
        <f t="shared" si="153"/>
        <v>-5.0612244070792687E-4</v>
      </c>
      <c r="S214" s="12">
        <f t="shared" si="154"/>
        <v>-3.4285714285738783E-4</v>
      </c>
      <c r="T214" s="12">
        <f t="shared" si="155"/>
        <v>8.4127745849136497E-4</v>
      </c>
    </row>
    <row r="215" spans="1:20" ht="15.9" customHeight="1">
      <c r="A215" s="8" t="s">
        <v>173</v>
      </c>
      <c r="B215" s="18">
        <v>45860</v>
      </c>
      <c r="C215" s="11">
        <v>401445.0306</v>
      </c>
      <c r="D215" s="9">
        <f t="shared" si="105"/>
        <v>-31.699999992270023</v>
      </c>
      <c r="E215" s="39">
        <v>6665979.5899999999</v>
      </c>
      <c r="F215" s="9">
        <f t="shared" si="156"/>
        <v>-18.500000238418579</v>
      </c>
      <c r="G215" s="11">
        <v>74.367699999999999</v>
      </c>
      <c r="H215" s="9">
        <f t="shared" si="132"/>
        <v>4.5999999999963848</v>
      </c>
      <c r="I215" s="47">
        <f t="shared" si="133"/>
        <v>-149.7323258392459</v>
      </c>
      <c r="J215" s="40">
        <f t="shared" si="145"/>
        <v>239.7323258392459</v>
      </c>
      <c r="K215" s="47">
        <f t="shared" si="146"/>
        <v>36.703405950012417</v>
      </c>
      <c r="L215" s="40">
        <f t="shared" si="147"/>
        <v>36.990539443638475</v>
      </c>
      <c r="M215" s="12">
        <f t="shared" si="148"/>
        <v>-0.18011363631971603</v>
      </c>
      <c r="N215" s="12">
        <f t="shared" si="149"/>
        <v>-0.10511363771828738</v>
      </c>
      <c r="O215" s="12">
        <f t="shared" si="150"/>
        <v>2.6136363636343096E-2</v>
      </c>
      <c r="P215" s="81">
        <f t="shared" si="151"/>
        <v>0.2101735195661277</v>
      </c>
      <c r="Q215" s="12">
        <f t="shared" si="152"/>
        <v>-1.0233729336347501E-3</v>
      </c>
      <c r="R215" s="12">
        <f t="shared" si="153"/>
        <v>-5.9723657794481463E-4</v>
      </c>
      <c r="S215" s="12">
        <f t="shared" si="154"/>
        <v>1.4850206611558578E-4</v>
      </c>
      <c r="T215" s="12">
        <f t="shared" si="155"/>
        <v>1.1941677248075437E-3</v>
      </c>
    </row>
    <row r="216" spans="1:20" ht="15.9" customHeight="1">
      <c r="B216" s="18">
        <v>45860</v>
      </c>
      <c r="C216" s="11">
        <v>401445.04389999999</v>
      </c>
      <c r="D216" s="9">
        <f t="shared" ref="D216:D222" si="157">IF(C216="","",(C216-$C$9)*1000)</f>
        <v>-18.40000000083819</v>
      </c>
      <c r="E216" s="39">
        <v>6665979.5939999996</v>
      </c>
      <c r="F216" s="9">
        <f t="shared" si="156"/>
        <v>-14.500000514090061</v>
      </c>
      <c r="G216" s="11">
        <v>74.361900000000006</v>
      </c>
      <c r="H216" s="9">
        <f t="shared" si="132"/>
        <v>-1.1999999999972033</v>
      </c>
      <c r="I216" s="47">
        <f t="shared" si="133"/>
        <v>-141.76035227771843</v>
      </c>
      <c r="J216" s="40">
        <f t="shared" si="145"/>
        <v>231.76035227771843</v>
      </c>
      <c r="K216" s="47">
        <f t="shared" si="146"/>
        <v>23.42669449451752</v>
      </c>
      <c r="L216" s="40">
        <f t="shared" si="147"/>
        <v>23.457408529917593</v>
      </c>
      <c r="M216" s="12">
        <f t="shared" si="148"/>
        <v>-0.10454545455021699</v>
      </c>
      <c r="N216" s="12">
        <f t="shared" si="149"/>
        <v>-8.2386366557329893E-2</v>
      </c>
      <c r="O216" s="12">
        <f t="shared" si="150"/>
        <v>-6.8181818181659278E-3</v>
      </c>
      <c r="P216" s="81">
        <f t="shared" si="151"/>
        <v>0.13328073028362269</v>
      </c>
      <c r="Q216" s="12">
        <f t="shared" si="152"/>
        <v>-5.9400826448986928E-4</v>
      </c>
      <c r="R216" s="12">
        <f t="shared" si="153"/>
        <v>-4.6810435543937439E-4</v>
      </c>
      <c r="S216" s="12">
        <f t="shared" si="154"/>
        <v>-3.8739669421397319E-5</v>
      </c>
      <c r="T216" s="12">
        <f t="shared" si="155"/>
        <v>7.5727687661149257E-4</v>
      </c>
    </row>
    <row r="217" spans="1:20" ht="15.9" customHeight="1">
      <c r="B217" s="18">
        <v>45861</v>
      </c>
      <c r="C217" s="12">
        <v>401445.04080000002</v>
      </c>
      <c r="D217" s="9">
        <f t="shared" si="157"/>
        <v>-21.499999973457307</v>
      </c>
      <c r="E217" s="39">
        <v>6665979.5959999999</v>
      </c>
      <c r="F217" s="9">
        <f t="shared" si="156"/>
        <v>-12.500000186264515</v>
      </c>
      <c r="G217" s="12">
        <v>74.3613</v>
      </c>
      <c r="H217" s="9">
        <f t="shared" si="132"/>
        <v>-1.8000000000029104</v>
      </c>
      <c r="I217" s="47">
        <f t="shared" si="133"/>
        <v>-149.82647956863946</v>
      </c>
      <c r="J217" s="40">
        <f t="shared" si="145"/>
        <v>239.82647956863946</v>
      </c>
      <c r="K217" s="47">
        <f t="shared" si="146"/>
        <v>24.869660301565784</v>
      </c>
      <c r="L217" s="40">
        <f t="shared" si="147"/>
        <v>24.934714827230078</v>
      </c>
      <c r="M217" s="12">
        <f t="shared" si="148"/>
        <v>-0.1214689264037136</v>
      </c>
      <c r="N217" s="12">
        <f t="shared" si="149"/>
        <v>-7.0621469978895568E-2</v>
      </c>
      <c r="O217" s="12">
        <f t="shared" si="150"/>
        <v>-1.0169491525440172E-2</v>
      </c>
      <c r="P217" s="81">
        <f t="shared" si="151"/>
        <v>0.14087409506909648</v>
      </c>
      <c r="Q217" s="12">
        <f t="shared" si="152"/>
        <v>-6.8626512092493557E-4</v>
      </c>
      <c r="R217" s="12">
        <f t="shared" si="153"/>
        <v>-3.9899135581296933E-4</v>
      </c>
      <c r="S217" s="12">
        <f t="shared" si="154"/>
        <v>-5.7454754381017915E-5</v>
      </c>
      <c r="T217" s="12">
        <f t="shared" si="155"/>
        <v>7.9589884219828525E-4</v>
      </c>
    </row>
    <row r="218" spans="1:20" ht="15.9" customHeight="1">
      <c r="B218" s="18">
        <v>45861</v>
      </c>
      <c r="C218" s="12">
        <v>401445.05440000002</v>
      </c>
      <c r="D218" s="9">
        <f t="shared" si="157"/>
        <v>-7.8999999677762389</v>
      </c>
      <c r="E218" s="39">
        <v>6665979.6047999999</v>
      </c>
      <c r="F218" s="9">
        <f t="shared" si="156"/>
        <v>-3.7000002339482307</v>
      </c>
      <c r="G218" s="12">
        <v>74.385900000000007</v>
      </c>
      <c r="H218" s="9">
        <f t="shared" ref="H218:H235" si="158">IF(G218="","",(G218-$G$9)*1000)</f>
        <v>22.800000000003706</v>
      </c>
      <c r="I218" s="47">
        <f t="shared" ref="I218:I241" si="159">IF(MOD(DEGREES(ATAN2(D218, F218)), 360) &gt; 180, MOD(DEGREES(ATAN2(D218, F218)), 360) - 360, MOD(DEGREES(ATAN2(D218, F218)), 360))</f>
        <v>-154.90374805603582</v>
      </c>
      <c r="J218" s="40">
        <f t="shared" si="145"/>
        <v>244.90374805603582</v>
      </c>
      <c r="K218" s="47">
        <f t="shared" si="146"/>
        <v>8.7235314650708702</v>
      </c>
      <c r="L218" s="40">
        <f t="shared" si="147"/>
        <v>24.411882377691619</v>
      </c>
      <c r="M218" s="12">
        <f t="shared" si="148"/>
        <v>-4.4632768179526772E-2</v>
      </c>
      <c r="N218" s="12">
        <f t="shared" si="149"/>
        <v>-2.0903956124001304E-2</v>
      </c>
      <c r="O218" s="12">
        <f t="shared" si="150"/>
        <v>0.12881355932205485</v>
      </c>
      <c r="P218" s="81">
        <f t="shared" si="151"/>
        <v>0.13792023942198656</v>
      </c>
      <c r="Q218" s="12">
        <f t="shared" si="152"/>
        <v>-2.5216253208772187E-4</v>
      </c>
      <c r="R218" s="12">
        <f t="shared" si="153"/>
        <v>-1.1810144702825595E-4</v>
      </c>
      <c r="S218" s="12">
        <f t="shared" si="154"/>
        <v>7.2776022215850192E-4</v>
      </c>
      <c r="T218" s="12">
        <f t="shared" si="155"/>
        <v>7.7921039221461334E-4</v>
      </c>
    </row>
    <row r="219" spans="1:20" ht="15.9" customHeight="1">
      <c r="B219" s="18">
        <v>45862</v>
      </c>
      <c r="C219" s="12">
        <v>401445.03120000003</v>
      </c>
      <c r="D219" s="9">
        <f t="shared" si="157"/>
        <v>-31.099999963771552</v>
      </c>
      <c r="E219" s="39">
        <v>6665979.5909000002</v>
      </c>
      <c r="F219" s="9">
        <f t="shared" si="156"/>
        <v>-17.599999904632568</v>
      </c>
      <c r="G219" s="12">
        <v>74.354699999999994</v>
      </c>
      <c r="H219" s="9">
        <f t="shared" si="158"/>
        <v>-8.4000000000088448</v>
      </c>
      <c r="I219" s="47">
        <f t="shared" si="159"/>
        <v>-150.49376697763532</v>
      </c>
      <c r="J219" s="40">
        <f t="shared" si="145"/>
        <v>240.49376697763532</v>
      </c>
      <c r="K219" s="47">
        <f t="shared" si="146"/>
        <v>35.734716934511418</v>
      </c>
      <c r="L219" s="40">
        <f t="shared" si="147"/>
        <v>36.708718234089915</v>
      </c>
      <c r="M219" s="12">
        <f t="shared" si="148"/>
        <v>-0.1747191009200649</v>
      </c>
      <c r="N219" s="12">
        <f t="shared" si="149"/>
        <v>-9.8876403958609929E-2</v>
      </c>
      <c r="O219" s="12">
        <f t="shared" si="150"/>
        <v>-4.7191011236004748E-2</v>
      </c>
      <c r="P219" s="81">
        <f t="shared" si="151"/>
        <v>0.20622875412410063</v>
      </c>
      <c r="Q219" s="12">
        <f t="shared" si="152"/>
        <v>-9.815679826969939E-4</v>
      </c>
      <c r="R219" s="12">
        <f t="shared" si="153"/>
        <v>-5.5548541549780856E-4</v>
      </c>
      <c r="S219" s="12">
        <f t="shared" si="154"/>
        <v>-2.6511804065171209E-4</v>
      </c>
      <c r="T219" s="12">
        <f t="shared" si="155"/>
        <v>1.1585885063151722E-3</v>
      </c>
    </row>
    <row r="220" spans="1:20" ht="15.9" customHeight="1">
      <c r="B220" s="18">
        <v>45862</v>
      </c>
      <c r="C220" s="12">
        <v>401445.03639999998</v>
      </c>
      <c r="D220" s="9">
        <f t="shared" si="157"/>
        <v>-25.90000000782311</v>
      </c>
      <c r="E220" s="39">
        <v>6665979.5908000004</v>
      </c>
      <c r="F220" s="9">
        <f t="shared" si="156"/>
        <v>-17.699999734759331</v>
      </c>
      <c r="G220" s="12">
        <v>74.345600000000005</v>
      </c>
      <c r="H220" s="9">
        <f t="shared" si="158"/>
        <v>-17.499999999998295</v>
      </c>
      <c r="I220" s="47">
        <f t="shared" si="159"/>
        <v>-145.6513897044847</v>
      </c>
      <c r="J220" s="40">
        <f t="shared" si="145"/>
        <v>235.6513897044847</v>
      </c>
      <c r="K220" s="47">
        <f t="shared" si="146"/>
        <v>31.370368040807513</v>
      </c>
      <c r="L220" s="40">
        <f t="shared" si="147"/>
        <v>35.921441939538809</v>
      </c>
      <c r="M220" s="12">
        <f t="shared" si="148"/>
        <v>-0.14550561802147816</v>
      </c>
      <c r="N220" s="12">
        <f t="shared" si="149"/>
        <v>-9.9438200757074893E-2</v>
      </c>
      <c r="O220" s="12">
        <f t="shared" si="150"/>
        <v>-9.8314606741563448E-2</v>
      </c>
      <c r="P220" s="81">
        <f t="shared" si="151"/>
        <v>0.20180585359291467</v>
      </c>
      <c r="Q220" s="12">
        <f t="shared" si="152"/>
        <v>-8.174472922554952E-4</v>
      </c>
      <c r="R220" s="12">
        <f t="shared" si="153"/>
        <v>-5.5864157728693757E-4</v>
      </c>
      <c r="S220" s="12">
        <f t="shared" si="154"/>
        <v>-5.5232925135709806E-4</v>
      </c>
      <c r="T220" s="12">
        <f t="shared" si="155"/>
        <v>1.1337407505219925E-3</v>
      </c>
    </row>
    <row r="221" spans="1:20" ht="15.9" customHeight="1">
      <c r="B221" s="18">
        <v>45863</v>
      </c>
      <c r="C221" s="12">
        <v>401445.02049999998</v>
      </c>
      <c r="D221" s="9">
        <f t="shared" si="157"/>
        <v>-41.800000006332994</v>
      </c>
      <c r="E221" s="39">
        <v>6665979.5833000001</v>
      </c>
      <c r="F221" s="9">
        <f t="shared" si="156"/>
        <v>-25.200000032782555</v>
      </c>
      <c r="G221" s="12">
        <v>74.371799999999993</v>
      </c>
      <c r="H221" s="9">
        <f t="shared" si="158"/>
        <v>8.6999999999903821</v>
      </c>
      <c r="I221" s="47">
        <f t="shared" si="159"/>
        <v>-148.91545139110346</v>
      </c>
      <c r="J221" s="40">
        <f t="shared" si="145"/>
        <v>238.91545139110349</v>
      </c>
      <c r="K221" s="47">
        <f t="shared" si="146"/>
        <v>48.808605820917272</v>
      </c>
      <c r="L221" s="40">
        <f t="shared" si="147"/>
        <v>49.57791849383667</v>
      </c>
      <c r="M221" s="12">
        <f t="shared" si="148"/>
        <v>-0.23351955310800554</v>
      </c>
      <c r="N221" s="12">
        <f t="shared" si="149"/>
        <v>-0.1407821230881707</v>
      </c>
      <c r="O221" s="12">
        <f t="shared" si="150"/>
        <v>4.8603351955253532E-2</v>
      </c>
      <c r="P221" s="81">
        <f t="shared" si="151"/>
        <v>0.27697161169741158</v>
      </c>
      <c r="Q221" s="12">
        <f t="shared" si="152"/>
        <v>-1.3045785089832711E-3</v>
      </c>
      <c r="R221" s="12">
        <f t="shared" si="153"/>
        <v>-7.864923077551436E-4</v>
      </c>
      <c r="S221" s="12">
        <f t="shared" si="154"/>
        <v>2.7152710589527115E-4</v>
      </c>
      <c r="T221" s="12">
        <f t="shared" si="155"/>
        <v>1.5473274396503439E-3</v>
      </c>
    </row>
    <row r="222" spans="1:20" ht="15.9" customHeight="1">
      <c r="B222" s="18">
        <v>45863</v>
      </c>
      <c r="C222" s="12">
        <v>401445.00959999999</v>
      </c>
      <c r="D222" s="9">
        <f t="shared" si="157"/>
        <v>-52.700000000186265</v>
      </c>
      <c r="E222" s="39">
        <v>6665979.5756000001</v>
      </c>
      <c r="F222" s="9">
        <f t="shared" si="156"/>
        <v>-32.899999991059303</v>
      </c>
      <c r="G222" s="12">
        <v>74.374799999999993</v>
      </c>
      <c r="H222" s="9">
        <f t="shared" si="158"/>
        <v>11.699999999990496</v>
      </c>
      <c r="I222" s="47">
        <f t="shared" si="159"/>
        <v>-148.02394410211193</v>
      </c>
      <c r="J222" s="40">
        <f t="shared" si="145"/>
        <v>238.0239441021119</v>
      </c>
      <c r="K222" s="47">
        <f t="shared" si="146"/>
        <v>62.126483881122184</v>
      </c>
      <c r="L222" s="40">
        <f t="shared" si="147"/>
        <v>63.218589033852318</v>
      </c>
      <c r="M222" s="12">
        <f t="shared" si="148"/>
        <v>-0.29441340782226966</v>
      </c>
      <c r="N222" s="12">
        <f t="shared" si="149"/>
        <v>-0.18379888263161623</v>
      </c>
      <c r="O222" s="12">
        <f t="shared" si="150"/>
        <v>6.5363128491567016E-2</v>
      </c>
      <c r="P222" s="81">
        <f t="shared" si="151"/>
        <v>0.35317647504945426</v>
      </c>
      <c r="Q222" s="12">
        <f t="shared" si="152"/>
        <v>-1.6447676414651936E-3</v>
      </c>
      <c r="R222" s="12">
        <f t="shared" si="153"/>
        <v>-1.0268094001766269E-3</v>
      </c>
      <c r="S222" s="12">
        <f t="shared" si="154"/>
        <v>3.6515714241098894E-4</v>
      </c>
      <c r="T222" s="12">
        <f t="shared" si="155"/>
        <v>1.9730529332371745E-3</v>
      </c>
    </row>
    <row r="223" spans="1:20" ht="15.9" customHeight="1">
      <c r="B223" s="18">
        <v>45864</v>
      </c>
      <c r="C223" s="12">
        <v>401445.0454</v>
      </c>
      <c r="D223" s="9">
        <f t="shared" ref="D223:D235" si="160">IF(C223="","",(C223-$C$9)*1000)</f>
        <v>-16.899999987799674</v>
      </c>
      <c r="E223" s="39">
        <v>6665979.5957000004</v>
      </c>
      <c r="F223" s="9">
        <f t="shared" ref="F223:F235" si="161">IF(E223="","",(E223-$E$9)*1000)</f>
        <v>-12.799999676644802</v>
      </c>
      <c r="G223" s="12">
        <v>74.371399999999994</v>
      </c>
      <c r="H223" s="9">
        <f t="shared" si="158"/>
        <v>8.2999999999913143</v>
      </c>
      <c r="I223" s="47">
        <f t="shared" si="159"/>
        <v>-142.85984192439309</v>
      </c>
      <c r="J223" s="40">
        <f t="shared" si="145"/>
        <v>232.85984192439309</v>
      </c>
      <c r="K223" s="47">
        <f t="shared" si="146"/>
        <v>21.200235642787934</v>
      </c>
      <c r="L223" s="40">
        <f t="shared" si="147"/>
        <v>22.767081308538252</v>
      </c>
      <c r="M223" s="12">
        <f t="shared" si="148"/>
        <v>-9.3888888821109295E-2</v>
      </c>
      <c r="N223" s="12">
        <f t="shared" si="149"/>
        <v>-7.1111109314693347E-2</v>
      </c>
      <c r="O223" s="12">
        <f t="shared" si="150"/>
        <v>4.6111111111062857E-2</v>
      </c>
      <c r="P223" s="81">
        <f t="shared" si="151"/>
        <v>0.12648378504743474</v>
      </c>
      <c r="Q223" s="12">
        <f t="shared" si="152"/>
        <v>-5.2160493789505161E-4</v>
      </c>
      <c r="R223" s="12">
        <f t="shared" si="153"/>
        <v>-3.9506171841496303E-4</v>
      </c>
      <c r="S223" s="12">
        <f t="shared" si="154"/>
        <v>2.5617283950590477E-4</v>
      </c>
      <c r="T223" s="12">
        <f t="shared" si="155"/>
        <v>7.0268769470797075E-4</v>
      </c>
    </row>
    <row r="224" spans="1:20" ht="15.9" customHeight="1">
      <c r="B224" s="18">
        <v>45864</v>
      </c>
      <c r="C224" s="12">
        <v>401445.01490000001</v>
      </c>
      <c r="D224" s="9">
        <f t="shared" si="160"/>
        <v>-47.399999981280416</v>
      </c>
      <c r="E224" s="39">
        <v>6665979.5783000002</v>
      </c>
      <c r="F224" s="9">
        <f t="shared" si="161"/>
        <v>-30.199999921023846</v>
      </c>
      <c r="G224" s="12">
        <v>74.372900000000001</v>
      </c>
      <c r="H224" s="9">
        <f t="shared" si="158"/>
        <v>9.7999999999984766</v>
      </c>
      <c r="I224" s="47">
        <f t="shared" si="159"/>
        <v>-147.49753278108702</v>
      </c>
      <c r="J224" s="40">
        <f t="shared" si="145"/>
        <v>237.49753278108705</v>
      </c>
      <c r="K224" s="47">
        <f t="shared" si="146"/>
        <v>56.203202697490681</v>
      </c>
      <c r="L224" s="40">
        <f t="shared" si="147"/>
        <v>57.051205013173856</v>
      </c>
      <c r="M224" s="12">
        <f t="shared" si="148"/>
        <v>-0.26333333322933566</v>
      </c>
      <c r="N224" s="12">
        <f t="shared" si="149"/>
        <v>-0.16777777733902136</v>
      </c>
      <c r="O224" s="12">
        <f t="shared" si="150"/>
        <v>5.4444444444435983E-2</v>
      </c>
      <c r="P224" s="81">
        <f t="shared" si="151"/>
        <v>0.31695113896207699</v>
      </c>
      <c r="Q224" s="12">
        <f t="shared" si="152"/>
        <v>-1.4629629623851982E-3</v>
      </c>
      <c r="R224" s="12">
        <f t="shared" si="153"/>
        <v>-9.3209876299456306E-4</v>
      </c>
      <c r="S224" s="12">
        <f t="shared" si="154"/>
        <v>3.0246913580242213E-4</v>
      </c>
      <c r="T224" s="12">
        <f t="shared" si="155"/>
        <v>1.7608396609004279E-3</v>
      </c>
    </row>
    <row r="225" spans="2:20" ht="15.9" customHeight="1">
      <c r="B225" s="18">
        <v>45866</v>
      </c>
      <c r="C225" s="12">
        <v>401445.03370000003</v>
      </c>
      <c r="D225" s="9">
        <f t="shared" si="160"/>
        <v>-28.599999961443245</v>
      </c>
      <c r="E225" s="39">
        <v>6665979.5904999999</v>
      </c>
      <c r="F225" s="9">
        <f t="shared" si="161"/>
        <v>-18.000000156462193</v>
      </c>
      <c r="G225" s="12">
        <v>74.370900000000006</v>
      </c>
      <c r="H225" s="9">
        <f t="shared" si="158"/>
        <v>7.8000000000031378</v>
      </c>
      <c r="I225" s="47">
        <f t="shared" si="159"/>
        <v>-147.81489384877202</v>
      </c>
      <c r="J225" s="40">
        <f t="shared" si="145"/>
        <v>237.81489384877199</v>
      </c>
      <c r="K225" s="47">
        <f t="shared" si="146"/>
        <v>33.792898713001705</v>
      </c>
      <c r="L225" s="40">
        <f t="shared" si="147"/>
        <v>34.681407171959464</v>
      </c>
      <c r="M225" s="12">
        <f t="shared" si="148"/>
        <v>-0.15714285693100685</v>
      </c>
      <c r="N225" s="12">
        <f t="shared" si="149"/>
        <v>-9.8901099760781278E-2</v>
      </c>
      <c r="O225" s="12">
        <f t="shared" si="150"/>
        <v>4.2857142857160101E-2</v>
      </c>
      <c r="P225" s="81">
        <f t="shared" si="151"/>
        <v>0.19055718226351354</v>
      </c>
      <c r="Q225" s="12">
        <f t="shared" si="152"/>
        <v>-8.6342229082970795E-4</v>
      </c>
      <c r="R225" s="12">
        <f t="shared" si="153"/>
        <v>-5.4341263604824875E-4</v>
      </c>
      <c r="S225" s="12">
        <f t="shared" si="154"/>
        <v>2.3547880690747309E-4</v>
      </c>
      <c r="T225" s="12">
        <f t="shared" si="155"/>
        <v>1.04701748496436E-3</v>
      </c>
    </row>
    <row r="226" spans="2:20" ht="15.9" customHeight="1">
      <c r="B226" s="18">
        <v>45866</v>
      </c>
      <c r="C226" s="12">
        <v>401445.06890000001</v>
      </c>
      <c r="D226" s="9">
        <f t="shared" si="160"/>
        <v>6.600000022444874</v>
      </c>
      <c r="E226" s="39">
        <v>6665979.6097999997</v>
      </c>
      <c r="F226" s="9">
        <f t="shared" si="161"/>
        <v>1.2999996542930603</v>
      </c>
      <c r="G226" s="12">
        <v>74.368399999999994</v>
      </c>
      <c r="H226" s="9">
        <f t="shared" si="158"/>
        <v>5.2999999999912006</v>
      </c>
      <c r="I226" s="47">
        <f t="shared" si="159"/>
        <v>11.142886932336731</v>
      </c>
      <c r="J226" s="40">
        <f t="shared" si="145"/>
        <v>78.857113067663249</v>
      </c>
      <c r="K226" s="47">
        <f t="shared" si="146"/>
        <v>6.7268119787485077</v>
      </c>
      <c r="L226" s="40">
        <f t="shared" si="147"/>
        <v>8.5638775912165581</v>
      </c>
      <c r="M226" s="12">
        <f t="shared" si="148"/>
        <v>3.626373638705975E-2</v>
      </c>
      <c r="N226" s="12">
        <f t="shared" si="149"/>
        <v>7.1428552433684634E-3</v>
      </c>
      <c r="O226" s="12">
        <f t="shared" si="150"/>
        <v>2.9120879120830771E-2</v>
      </c>
      <c r="P226" s="81">
        <f t="shared" si="151"/>
        <v>4.7054272479211859E-2</v>
      </c>
      <c r="Q226" s="12">
        <f t="shared" si="152"/>
        <v>1.9925129882999862E-4</v>
      </c>
      <c r="R226" s="12">
        <f t="shared" si="153"/>
        <v>3.9246457381145406E-5</v>
      </c>
      <c r="S226" s="12">
        <f t="shared" si="154"/>
        <v>1.6000483033423501E-4</v>
      </c>
      <c r="T226" s="12">
        <f t="shared" si="155"/>
        <v>2.5853995867698823E-4</v>
      </c>
    </row>
    <row r="227" spans="2:20" ht="15.9" customHeight="1">
      <c r="B227" s="18">
        <v>45867</v>
      </c>
      <c r="C227" s="12">
        <v>401445.0528</v>
      </c>
      <c r="D227" s="9">
        <f t="shared" si="160"/>
        <v>-9.4999999855645001</v>
      </c>
      <c r="E227" s="39">
        <v>6665979.6040000003</v>
      </c>
      <c r="F227" s="9">
        <f t="shared" si="161"/>
        <v>-4.4999998062849045</v>
      </c>
      <c r="G227" s="12">
        <v>74.358400000000003</v>
      </c>
      <c r="H227" s="9">
        <f t="shared" si="158"/>
        <v>-4.6999999999997044</v>
      </c>
      <c r="I227" s="47">
        <f t="shared" si="159"/>
        <v>-154.65382497858837</v>
      </c>
      <c r="J227" s="40">
        <f t="shared" si="145"/>
        <v>244.65382497858837</v>
      </c>
      <c r="K227" s="47">
        <f t="shared" si="146"/>
        <v>10.511897924841627</v>
      </c>
      <c r="L227" s="40">
        <f t="shared" si="147"/>
        <v>11.514773032165547</v>
      </c>
      <c r="M227" s="12">
        <f t="shared" si="148"/>
        <v>-5.1912568227128413E-2</v>
      </c>
      <c r="N227" s="12">
        <f t="shared" si="149"/>
        <v>-2.4590162875873796E-2</v>
      </c>
      <c r="O227" s="12">
        <f t="shared" si="150"/>
        <v>-2.5683060109288003E-2</v>
      </c>
      <c r="P227" s="81">
        <f t="shared" si="151"/>
        <v>6.2922257006369109E-2</v>
      </c>
      <c r="Q227" s="12">
        <f t="shared" si="152"/>
        <v>-2.8367523621381646E-4</v>
      </c>
      <c r="R227" s="12">
        <f t="shared" si="153"/>
        <v>-1.3437247473155079E-4</v>
      </c>
      <c r="S227" s="12">
        <f t="shared" si="154"/>
        <v>-1.4034459076113663E-4</v>
      </c>
      <c r="T227" s="12">
        <f t="shared" si="155"/>
        <v>3.4383746998015906E-4</v>
      </c>
    </row>
    <row r="228" spans="2:20" ht="15.9" customHeight="1">
      <c r="B228" s="18">
        <v>45867</v>
      </c>
      <c r="C228" s="12">
        <v>401445.06449999998</v>
      </c>
      <c r="D228" s="9">
        <f t="shared" si="160"/>
        <v>2.199999988079071</v>
      </c>
      <c r="E228" s="39">
        <v>6665979.6074999999</v>
      </c>
      <c r="F228" s="9">
        <f t="shared" si="161"/>
        <v>-1.0000001639127731</v>
      </c>
      <c r="G228" s="12">
        <v>74.3596</v>
      </c>
      <c r="H228" s="9">
        <f t="shared" si="158"/>
        <v>-3.5000000000025011</v>
      </c>
      <c r="I228" s="47">
        <f t="shared" si="159"/>
        <v>-24.443958435269394</v>
      </c>
      <c r="J228" s="40">
        <f t="shared" si="145"/>
        <v>114.44395843526939</v>
      </c>
      <c r="K228" s="47">
        <f t="shared" si="146"/>
        <v>2.4166092516940934</v>
      </c>
      <c r="L228" s="40">
        <f t="shared" si="147"/>
        <v>4.2532340960016519</v>
      </c>
      <c r="M228" s="12">
        <f t="shared" si="148"/>
        <v>1.202185785835558E-2</v>
      </c>
      <c r="N228" s="12">
        <f t="shared" si="149"/>
        <v>-5.4644817700151534E-3</v>
      </c>
      <c r="O228" s="12">
        <f t="shared" si="150"/>
        <v>-1.9125683060122956E-2</v>
      </c>
      <c r="P228" s="81">
        <f t="shared" si="151"/>
        <v>2.3241716371593727E-2</v>
      </c>
      <c r="Q228" s="12">
        <f t="shared" si="152"/>
        <v>6.5693212340740866E-5</v>
      </c>
      <c r="R228" s="12">
        <f t="shared" si="153"/>
        <v>-2.9860556120301385E-5</v>
      </c>
      <c r="S228" s="12">
        <f t="shared" si="154"/>
        <v>-1.0451192929028938E-4</v>
      </c>
      <c r="T228" s="12">
        <f t="shared" si="155"/>
        <v>1.2700391459887284E-4</v>
      </c>
    </row>
    <row r="229" spans="2:20" ht="15.9" customHeight="1">
      <c r="B229" s="18">
        <v>45868</v>
      </c>
      <c r="C229" s="12">
        <v>401445.02730000002</v>
      </c>
      <c r="D229" s="9">
        <f t="shared" si="160"/>
        <v>-34.999999974388629</v>
      </c>
      <c r="E229" s="39">
        <v>6665979.5911999997</v>
      </c>
      <c r="F229" s="9">
        <f t="shared" si="161"/>
        <v>-17.300000414252281</v>
      </c>
      <c r="G229" s="12">
        <v>74.370900000000006</v>
      </c>
      <c r="H229" s="9">
        <f t="shared" si="158"/>
        <v>7.8000000000031378</v>
      </c>
      <c r="I229" s="47">
        <f t="shared" si="159"/>
        <v>-153.69747004164779</v>
      </c>
      <c r="J229" s="40">
        <f t="shared" si="145"/>
        <v>243.69747004164779</v>
      </c>
      <c r="K229" s="47">
        <f t="shared" si="146"/>
        <v>39.042156863323179</v>
      </c>
      <c r="L229" s="40">
        <f t="shared" si="147"/>
        <v>39.8136912699687</v>
      </c>
      <c r="M229" s="12">
        <f t="shared" si="148"/>
        <v>-0.1902173911651556</v>
      </c>
      <c r="N229" s="12">
        <f t="shared" si="149"/>
        <v>-9.4021741381805871E-2</v>
      </c>
      <c r="O229" s="12">
        <f t="shared" si="150"/>
        <v>4.2391304347843141E-2</v>
      </c>
      <c r="P229" s="81">
        <f t="shared" si="151"/>
        <v>0.21637875690200381</v>
      </c>
      <c r="Q229" s="12">
        <f t="shared" si="152"/>
        <v>-1.0337901693758457E-3</v>
      </c>
      <c r="R229" s="12">
        <f t="shared" si="153"/>
        <v>-5.1098772490111891E-4</v>
      </c>
      <c r="S229" s="12">
        <f t="shared" si="154"/>
        <v>2.303875236295823E-4</v>
      </c>
      <c r="T229" s="12">
        <f t="shared" si="155"/>
        <v>1.1759715049021945E-3</v>
      </c>
    </row>
    <row r="230" spans="2:20" ht="15.9" customHeight="1">
      <c r="B230" s="18">
        <v>45868</v>
      </c>
      <c r="C230" s="12">
        <v>401445.06099999999</v>
      </c>
      <c r="D230" s="9">
        <f t="shared" si="160"/>
        <v>-1.3000000035390258</v>
      </c>
      <c r="E230" s="39">
        <v>6665979.6042999998</v>
      </c>
      <c r="F230" s="9">
        <f t="shared" si="161"/>
        <v>-4.2000003159046173</v>
      </c>
      <c r="G230" s="12">
        <v>74.357299999999995</v>
      </c>
      <c r="H230" s="9">
        <f t="shared" si="158"/>
        <v>-5.8000000000077989</v>
      </c>
      <c r="I230" s="47">
        <f t="shared" si="159"/>
        <v>-107.19854004684493</v>
      </c>
      <c r="J230" s="40">
        <f t="shared" si="145"/>
        <v>197.19854004684493</v>
      </c>
      <c r="K230" s="47">
        <f t="shared" si="146"/>
        <v>4.3965898902217786</v>
      </c>
      <c r="L230" s="40">
        <f t="shared" si="147"/>
        <v>7.2780493721113775</v>
      </c>
      <c r="M230" s="12">
        <f t="shared" si="148"/>
        <v>-7.0652174105381837E-3</v>
      </c>
      <c r="N230" s="12">
        <f t="shared" si="149"/>
        <v>-2.2826088673394661E-2</v>
      </c>
      <c r="O230" s="12">
        <f t="shared" si="150"/>
        <v>-3.1521739130477171E-2</v>
      </c>
      <c r="P230" s="81">
        <f t="shared" si="151"/>
        <v>3.9554616152779228E-2</v>
      </c>
      <c r="Q230" s="12">
        <f t="shared" si="152"/>
        <v>-3.839792070944665E-5</v>
      </c>
      <c r="R230" s="12">
        <f t="shared" si="153"/>
        <v>-1.240548297467101E-4</v>
      </c>
      <c r="S230" s="12">
        <f t="shared" si="154"/>
        <v>-1.7131379962215853E-4</v>
      </c>
      <c r="T230" s="12">
        <f t="shared" si="155"/>
        <v>2.1497073996075666E-4</v>
      </c>
    </row>
    <row r="231" spans="2:20" ht="15.9" customHeight="1">
      <c r="B231" s="18">
        <v>45869</v>
      </c>
      <c r="C231" s="12">
        <v>401445.02990000002</v>
      </c>
      <c r="D231" s="9">
        <f t="shared" si="160"/>
        <v>-32.399999967310578</v>
      </c>
      <c r="E231" s="39">
        <v>6665979.5897000004</v>
      </c>
      <c r="F231" s="9">
        <f t="shared" si="161"/>
        <v>-18.799999728798866</v>
      </c>
      <c r="G231" s="12">
        <v>74.3673</v>
      </c>
      <c r="H231" s="9">
        <f t="shared" si="158"/>
        <v>4.199999999997317</v>
      </c>
      <c r="I231" s="47">
        <f t="shared" si="159"/>
        <v>-149.87568233533426</v>
      </c>
      <c r="J231" s="40">
        <f t="shared" si="145"/>
        <v>239.87568233533426</v>
      </c>
      <c r="K231" s="47">
        <f t="shared" si="146"/>
        <v>37.459311094633904</v>
      </c>
      <c r="L231" s="40">
        <f t="shared" si="147"/>
        <v>37.694031194401859</v>
      </c>
      <c r="M231" s="12">
        <f t="shared" si="148"/>
        <v>-0.17513513495843555</v>
      </c>
      <c r="N231" s="12">
        <f t="shared" si="149"/>
        <v>-0.10162162015566954</v>
      </c>
      <c r="O231" s="12">
        <f t="shared" si="150"/>
        <v>2.2702702702688201E-2</v>
      </c>
      <c r="P231" s="81">
        <f t="shared" si="151"/>
        <v>0.20375151996973978</v>
      </c>
      <c r="Q231" s="12">
        <f t="shared" si="152"/>
        <v>-9.4667640518073274E-4</v>
      </c>
      <c r="R231" s="12">
        <f t="shared" si="153"/>
        <v>-5.4930605489551104E-4</v>
      </c>
      <c r="S231" s="12">
        <f t="shared" si="154"/>
        <v>1.227173119064227E-4</v>
      </c>
      <c r="T231" s="12">
        <f t="shared" si="155"/>
        <v>1.1013595674039989E-3</v>
      </c>
    </row>
    <row r="232" spans="2:20" ht="15.9" customHeight="1">
      <c r="B232" s="18">
        <v>45869</v>
      </c>
      <c r="C232" s="12">
        <v>401445.04639999999</v>
      </c>
      <c r="D232" s="9">
        <f t="shared" si="160"/>
        <v>-15.899999998509884</v>
      </c>
      <c r="E232" s="39">
        <v>6665979.5938999997</v>
      </c>
      <c r="F232" s="9">
        <f t="shared" si="161"/>
        <v>-14.600000344216824</v>
      </c>
      <c r="G232" s="12">
        <v>74.353300000000004</v>
      </c>
      <c r="H232" s="9">
        <f t="shared" si="158"/>
        <v>-9.7999999999984766</v>
      </c>
      <c r="I232" s="47">
        <f t="shared" si="159"/>
        <v>-137.44063725011924</v>
      </c>
      <c r="J232" s="40">
        <f t="shared" si="145"/>
        <v>227.44063725011924</v>
      </c>
      <c r="K232" s="47">
        <f t="shared" si="146"/>
        <v>21.586338503871971</v>
      </c>
      <c r="L232" s="40">
        <f t="shared" si="147"/>
        <v>23.70675030458025</v>
      </c>
      <c r="M232" s="12">
        <f t="shared" si="148"/>
        <v>-8.594594593789126E-2</v>
      </c>
      <c r="N232" s="12">
        <f t="shared" si="149"/>
        <v>-7.89189207795504E-2</v>
      </c>
      <c r="O232" s="12">
        <f t="shared" si="150"/>
        <v>-5.2972972972964737E-2</v>
      </c>
      <c r="P232" s="81">
        <f t="shared" si="151"/>
        <v>0.12814459624097432</v>
      </c>
      <c r="Q232" s="12">
        <f t="shared" si="152"/>
        <v>-4.6457268074535815E-4</v>
      </c>
      <c r="R232" s="12">
        <f t="shared" si="153"/>
        <v>-4.265887609705427E-4</v>
      </c>
      <c r="S232" s="12">
        <f t="shared" si="154"/>
        <v>-2.8634039444845805E-4</v>
      </c>
      <c r="T232" s="12">
        <f t="shared" si="155"/>
        <v>6.9267349319445575E-4</v>
      </c>
    </row>
    <row r="233" spans="2:20" ht="15.9" customHeight="1">
      <c r="B233" s="18">
        <v>45870</v>
      </c>
      <c r="C233" s="12">
        <v>401445.02769999998</v>
      </c>
      <c r="D233" s="9">
        <f t="shared" si="160"/>
        <v>-34.60000001359731</v>
      </c>
      <c r="E233" s="39">
        <v>6665979.5861</v>
      </c>
      <c r="F233" s="9">
        <f t="shared" si="161"/>
        <v>-22.400000132620335</v>
      </c>
      <c r="G233" s="12">
        <v>74.362099999999998</v>
      </c>
      <c r="H233" s="9">
        <f t="shared" si="158"/>
        <v>-1.0000000000047748</v>
      </c>
      <c r="I233" s="47">
        <f t="shared" si="159"/>
        <v>-147.08102681549011</v>
      </c>
      <c r="J233" s="40">
        <f t="shared" si="145"/>
        <v>237.08102681549008</v>
      </c>
      <c r="K233" s="47">
        <f t="shared" si="146"/>
        <v>41.217957335150963</v>
      </c>
      <c r="L233" s="40">
        <f t="shared" si="147"/>
        <v>41.230086185725277</v>
      </c>
      <c r="M233" s="12">
        <f t="shared" si="148"/>
        <v>-0.1860215054494479</v>
      </c>
      <c r="N233" s="12">
        <f t="shared" si="149"/>
        <v>-0.12043010823989428</v>
      </c>
      <c r="O233" s="12">
        <f t="shared" si="150"/>
        <v>-5.3763440860471762E-3</v>
      </c>
      <c r="P233" s="81">
        <f t="shared" si="151"/>
        <v>0.22166713003078106</v>
      </c>
      <c r="Q233" s="12">
        <f t="shared" si="152"/>
        <v>-1.0001156206959564E-3</v>
      </c>
      <c r="R233" s="12">
        <f t="shared" si="153"/>
        <v>-6.4747370021448532E-4</v>
      </c>
      <c r="S233" s="12">
        <f t="shared" si="154"/>
        <v>-2.890507573143643E-5</v>
      </c>
      <c r="T233" s="12">
        <f t="shared" si="155"/>
        <v>1.1917587636063498E-3</v>
      </c>
    </row>
    <row r="234" spans="2:20" ht="15.9" customHeight="1">
      <c r="B234" s="18">
        <v>45870</v>
      </c>
      <c r="C234" s="12">
        <v>401445.05170000001</v>
      </c>
      <c r="D234" s="9">
        <f t="shared" si="160"/>
        <v>-10.599999979604036</v>
      </c>
      <c r="E234" s="39">
        <v>6665979.5955999997</v>
      </c>
      <c r="F234" s="9">
        <f t="shared" si="161"/>
        <v>-12.900000438094139</v>
      </c>
      <c r="G234" s="12">
        <v>74.360399999999998</v>
      </c>
      <c r="H234" s="9">
        <f t="shared" si="158"/>
        <v>-2.7000000000043656</v>
      </c>
      <c r="I234" s="47">
        <f t="shared" si="159"/>
        <v>-129.41013003165267</v>
      </c>
      <c r="J234" s="40">
        <f t="shared" si="145"/>
        <v>219.41013003165267</v>
      </c>
      <c r="K234" s="47">
        <f t="shared" si="146"/>
        <v>16.696407124601226</v>
      </c>
      <c r="L234" s="40">
        <f t="shared" si="147"/>
        <v>16.913308690804946</v>
      </c>
      <c r="M234" s="12">
        <f t="shared" si="148"/>
        <v>-5.6989247202172237E-2</v>
      </c>
      <c r="N234" s="12">
        <f t="shared" si="149"/>
        <v>-6.9354841065022252E-2</v>
      </c>
      <c r="O234" s="12">
        <f t="shared" si="150"/>
        <v>-1.4516129032281536E-2</v>
      </c>
      <c r="P234" s="81">
        <f t="shared" si="151"/>
        <v>9.0931767154865298E-2</v>
      </c>
      <c r="Q234" s="12">
        <f t="shared" si="152"/>
        <v>-3.0639380216221634E-4</v>
      </c>
      <c r="R234" s="12">
        <f t="shared" si="153"/>
        <v>-3.7287548959689384E-4</v>
      </c>
      <c r="S234" s="12">
        <f t="shared" si="154"/>
        <v>-7.8043704474631907E-5</v>
      </c>
      <c r="T234" s="12">
        <f t="shared" si="155"/>
        <v>4.8888046857454464E-4</v>
      </c>
    </row>
    <row r="235" spans="2:20" ht="15.9" customHeight="1">
      <c r="B235" s="18">
        <v>45871</v>
      </c>
      <c r="C235" s="12">
        <v>401445.04440000001</v>
      </c>
      <c r="D235" s="9">
        <f t="shared" si="160"/>
        <v>-17.899999977089465</v>
      </c>
      <c r="E235" s="39">
        <v>6665979.5642999997</v>
      </c>
      <c r="F235" s="9">
        <f t="shared" si="161"/>
        <v>-44.20000035315752</v>
      </c>
      <c r="G235" s="12">
        <v>74.381500000000003</v>
      </c>
      <c r="H235" s="9">
        <f t="shared" si="158"/>
        <v>18.39999999999975</v>
      </c>
      <c r="I235" s="47">
        <f t="shared" si="159"/>
        <v>-112.04683364735718</v>
      </c>
      <c r="J235" s="40">
        <f t="shared" si="145"/>
        <v>202.0468336473572</v>
      </c>
      <c r="K235" s="47">
        <f t="shared" si="146"/>
        <v>47.687000643770077</v>
      </c>
      <c r="L235" s="40">
        <f t="shared" si="147"/>
        <v>51.113697091864907</v>
      </c>
      <c r="M235" s="12">
        <f t="shared" si="148"/>
        <v>-9.5721925011173603E-2</v>
      </c>
      <c r="N235" s="12">
        <f t="shared" si="149"/>
        <v>-0.23636363825217926</v>
      </c>
      <c r="O235" s="12">
        <f t="shared" si="150"/>
        <v>9.8395721925132351E-2</v>
      </c>
      <c r="P235" s="81">
        <f t="shared" si="151"/>
        <v>0.2733352785661225</v>
      </c>
      <c r="Q235" s="12">
        <f t="shared" si="152"/>
        <v>-5.1188195193140962E-4</v>
      </c>
      <c r="R235" s="12">
        <f t="shared" si="153"/>
        <v>-1.2639766751453437E-3</v>
      </c>
      <c r="S235" s="12">
        <f t="shared" si="154"/>
        <v>5.2618033115044041E-4</v>
      </c>
      <c r="T235" s="12">
        <f t="shared" si="155"/>
        <v>1.4616859816370187E-3</v>
      </c>
    </row>
    <row r="236" spans="2:20" ht="15.9" customHeight="1">
      <c r="B236" s="18">
        <v>45871</v>
      </c>
      <c r="C236" s="12">
        <v>401445.05239999999</v>
      </c>
      <c r="D236" s="9">
        <f t="shared" ref="D236:D299" si="162">IF(C236="","",(C236-$C$9)*1000)</f>
        <v>-9.9000000045634806</v>
      </c>
      <c r="E236" s="39">
        <v>6665979.5954</v>
      </c>
      <c r="F236" s="9">
        <f t="shared" ref="F236:F299" si="163">IF(E236="","",(E236-$E$9)*1000)</f>
        <v>-13.100000098347664</v>
      </c>
      <c r="G236" s="12">
        <v>74.373599999999996</v>
      </c>
      <c r="H236" s="9">
        <f t="shared" ref="H236:H299" si="164">IF(G236="","",(G236-$G$9)*1000)</f>
        <v>10.499999999993292</v>
      </c>
      <c r="I236" s="47">
        <f t="shared" si="159"/>
        <v>-127.07925990415845</v>
      </c>
      <c r="J236" s="40">
        <f t="shared" si="145"/>
        <v>217.07925990415845</v>
      </c>
      <c r="K236" s="47">
        <f t="shared" si="146"/>
        <v>16.420109703259161</v>
      </c>
      <c r="L236" s="40">
        <f t="shared" si="147"/>
        <v>19.49025404316026</v>
      </c>
      <c r="M236" s="12">
        <f t="shared" si="148"/>
        <v>-5.2941176494991873E-2</v>
      </c>
      <c r="N236" s="12">
        <f t="shared" si="149"/>
        <v>-7.0053476461752209E-2</v>
      </c>
      <c r="O236" s="12">
        <f t="shared" si="150"/>
        <v>5.6149732620284984E-2</v>
      </c>
      <c r="P236" s="81">
        <f t="shared" si="151"/>
        <v>0.10422595745005486</v>
      </c>
      <c r="Q236" s="12">
        <f t="shared" si="152"/>
        <v>-2.831078956951437E-4</v>
      </c>
      <c r="R236" s="12">
        <f t="shared" si="153"/>
        <v>-3.7461752118584068E-4</v>
      </c>
      <c r="S236" s="12">
        <f t="shared" si="154"/>
        <v>3.0026594984109616E-4</v>
      </c>
      <c r="T236" s="12">
        <f t="shared" si="155"/>
        <v>5.5735806123023994E-4</v>
      </c>
    </row>
    <row r="237" spans="2:20" ht="15.9" customHeight="1">
      <c r="B237" s="18">
        <v>45873</v>
      </c>
      <c r="C237" s="12">
        <v>401445.0539</v>
      </c>
      <c r="D237" s="9">
        <f t="shared" si="162"/>
        <v>-8.3999999915249646</v>
      </c>
      <c r="E237" s="39">
        <v>6665979.6010999996</v>
      </c>
      <c r="F237" s="9">
        <f t="shared" si="163"/>
        <v>-7.4000004678964615</v>
      </c>
      <c r="G237" s="12">
        <v>74.369299999999996</v>
      </c>
      <c r="H237" s="9">
        <f t="shared" si="164"/>
        <v>6.1999999999926558</v>
      </c>
      <c r="I237" s="47">
        <f t="shared" si="159"/>
        <v>-138.62148287851366</v>
      </c>
      <c r="J237" s="40">
        <f t="shared" si="145"/>
        <v>228.62148287851366</v>
      </c>
      <c r="K237" s="47">
        <f t="shared" si="146"/>
        <v>11.194641878259763</v>
      </c>
      <c r="L237" s="40">
        <f t="shared" si="147"/>
        <v>12.796874883439168</v>
      </c>
      <c r="M237" s="12">
        <f t="shared" si="148"/>
        <v>-4.4444444399602989E-2</v>
      </c>
      <c r="N237" s="12">
        <f t="shared" si="149"/>
        <v>-3.9153441629081805E-2</v>
      </c>
      <c r="O237" s="12">
        <f t="shared" si="150"/>
        <v>3.2804232804193943E-2</v>
      </c>
      <c r="P237" s="81">
        <f t="shared" si="151"/>
        <v>6.7708332716609351E-2</v>
      </c>
      <c r="Q237" s="12">
        <f t="shared" si="152"/>
        <v>-2.3515579047408988E-4</v>
      </c>
      <c r="R237" s="12">
        <f t="shared" si="153"/>
        <v>-2.0716106682053864E-4</v>
      </c>
      <c r="S237" s="12">
        <f t="shared" si="154"/>
        <v>1.735673693343595E-4</v>
      </c>
      <c r="T237" s="12">
        <f t="shared" si="155"/>
        <v>3.5824514664872673E-4</v>
      </c>
    </row>
    <row r="238" spans="2:20" ht="15.9" customHeight="1">
      <c r="B238" s="18">
        <v>45873</v>
      </c>
      <c r="C238" s="12">
        <v>401445.05540000001</v>
      </c>
      <c r="D238" s="9">
        <f t="shared" si="162"/>
        <v>-6.8999999784864485</v>
      </c>
      <c r="E238" s="39">
        <v>6665979.6005999995</v>
      </c>
      <c r="F238" s="9">
        <f t="shared" si="163"/>
        <v>-7.9000005498528481</v>
      </c>
      <c r="G238" s="12">
        <v>74.346800000000002</v>
      </c>
      <c r="H238" s="9">
        <f t="shared" si="164"/>
        <v>-16.300000000001091</v>
      </c>
      <c r="I238" s="47">
        <f t="shared" si="159"/>
        <v>-131.13453676582247</v>
      </c>
      <c r="J238" s="40">
        <f t="shared" si="145"/>
        <v>221.1345367658225</v>
      </c>
      <c r="K238" s="47">
        <f t="shared" si="146"/>
        <v>10.48904230093426</v>
      </c>
      <c r="L238" s="40">
        <f t="shared" si="147"/>
        <v>19.383240399655158</v>
      </c>
      <c r="M238" s="12">
        <f t="shared" si="148"/>
        <v>-3.6507936394108195E-2</v>
      </c>
      <c r="N238" s="12">
        <f t="shared" si="149"/>
        <v>-4.1798944708216129E-2</v>
      </c>
      <c r="O238" s="12">
        <f t="shared" si="150"/>
        <v>-8.624338624339202E-2</v>
      </c>
      <c r="P238" s="81">
        <f t="shared" si="151"/>
        <v>0.10255682751140295</v>
      </c>
      <c r="Q238" s="12">
        <f t="shared" si="152"/>
        <v>-1.9316368462491109E-4</v>
      </c>
      <c r="R238" s="12">
        <f t="shared" si="153"/>
        <v>-2.2115843760960914E-4</v>
      </c>
      <c r="S238" s="12">
        <f t="shared" si="154"/>
        <v>-4.5631421292800008E-4</v>
      </c>
      <c r="T238" s="12">
        <f t="shared" si="155"/>
        <v>5.4262871699154998E-4</v>
      </c>
    </row>
    <row r="239" spans="2:20" ht="15.9" customHeight="1">
      <c r="B239" s="18">
        <v>45874</v>
      </c>
      <c r="C239" s="12">
        <v>401445.04119999998</v>
      </c>
      <c r="D239" s="9">
        <f t="shared" si="162"/>
        <v>-21.100000012665987</v>
      </c>
      <c r="E239" s="39">
        <v>6665979.5970000001</v>
      </c>
      <c r="F239" s="9">
        <f t="shared" si="163"/>
        <v>-11.500000022351742</v>
      </c>
      <c r="G239" s="12">
        <v>74.369399999999999</v>
      </c>
      <c r="H239" s="9">
        <f t="shared" si="164"/>
        <v>6.2999999999959755</v>
      </c>
      <c r="I239" s="47">
        <f t="shared" si="159"/>
        <v>-151.40856912182099</v>
      </c>
      <c r="J239" s="40">
        <f t="shared" si="145"/>
        <v>241.40856912182102</v>
      </c>
      <c r="K239" s="47">
        <f t="shared" si="146"/>
        <v>24.030397438423584</v>
      </c>
      <c r="L239" s="40">
        <f t="shared" si="147"/>
        <v>24.842503920670801</v>
      </c>
      <c r="M239" s="12">
        <f t="shared" si="148"/>
        <v>-0.11105263164561045</v>
      </c>
      <c r="N239" s="12">
        <f t="shared" si="149"/>
        <v>-6.0526315907114429E-2</v>
      </c>
      <c r="O239" s="12">
        <f t="shared" si="150"/>
        <v>3.3157894736820924E-2</v>
      </c>
      <c r="P239" s="81">
        <f t="shared" si="151"/>
        <v>0.13075002063510949</v>
      </c>
      <c r="Q239" s="12">
        <f t="shared" si="152"/>
        <v>-5.8448753497689716E-4</v>
      </c>
      <c r="R239" s="12">
        <f t="shared" si="153"/>
        <v>-3.1855955740586544E-4</v>
      </c>
      <c r="S239" s="12">
        <f t="shared" si="154"/>
        <v>1.7451523545695223E-4</v>
      </c>
      <c r="T239" s="12">
        <f t="shared" si="155"/>
        <v>6.8815800334268151E-4</v>
      </c>
    </row>
    <row r="240" spans="2:20" ht="15.9" customHeight="1">
      <c r="B240" s="18">
        <v>45874</v>
      </c>
      <c r="C240" s="12">
        <v>401445.1373</v>
      </c>
      <c r="D240" s="9">
        <f t="shared" si="162"/>
        <v>75.000000011641532</v>
      </c>
      <c r="E240" s="39">
        <v>6665979.6432999996</v>
      </c>
      <c r="F240" s="9">
        <f t="shared" si="163"/>
        <v>34.799999557435513</v>
      </c>
      <c r="G240" s="12">
        <v>74.341999999999999</v>
      </c>
      <c r="H240" s="9">
        <f t="shared" si="164"/>
        <v>-21.100000000004115</v>
      </c>
      <c r="I240" s="47">
        <f t="shared" si="159"/>
        <v>24.891299843271103</v>
      </c>
      <c r="J240" s="40">
        <f t="shared" si="145"/>
        <v>65.108700156728901</v>
      </c>
      <c r="K240" s="47">
        <f t="shared" si="146"/>
        <v>82.680348154466188</v>
      </c>
      <c r="L240" s="40">
        <f t="shared" si="147"/>
        <v>85.33024065912339</v>
      </c>
      <c r="M240" s="12">
        <f t="shared" si="148"/>
        <v>0.39473684216653437</v>
      </c>
      <c r="N240" s="12">
        <f t="shared" si="149"/>
        <v>0.18315789240755534</v>
      </c>
      <c r="O240" s="12">
        <f t="shared" si="150"/>
        <v>-0.11105263157896902</v>
      </c>
      <c r="P240" s="81">
        <f t="shared" si="151"/>
        <v>0.44910652978485993</v>
      </c>
      <c r="Q240" s="12">
        <f t="shared" si="152"/>
        <v>2.0775623271922861E-3</v>
      </c>
      <c r="R240" s="12">
        <f t="shared" si="153"/>
        <v>9.6398890740818596E-4</v>
      </c>
      <c r="S240" s="12">
        <f t="shared" si="154"/>
        <v>-5.8448753462615277E-4</v>
      </c>
      <c r="T240" s="12">
        <f t="shared" si="155"/>
        <v>2.3637185778150522E-3</v>
      </c>
    </row>
    <row r="241" spans="2:20" ht="15.9" customHeight="1">
      <c r="B241" s="18">
        <v>45875</v>
      </c>
      <c r="C241" s="12">
        <v>401445.02860000002</v>
      </c>
      <c r="D241" s="9">
        <f t="shared" si="162"/>
        <v>-33.699999970849603</v>
      </c>
      <c r="E241" s="39">
        <v>6665979.5870000003</v>
      </c>
      <c r="F241" s="9">
        <f t="shared" si="163"/>
        <v>-21.499999798834324</v>
      </c>
      <c r="G241" s="12">
        <v>74.368799999999993</v>
      </c>
      <c r="H241" s="9">
        <f t="shared" si="164"/>
        <v>5.6999999999902684</v>
      </c>
      <c r="I241" s="47">
        <f t="shared" si="159"/>
        <v>-147.46284965554077</v>
      </c>
      <c r="J241" s="40">
        <f t="shared" si="145"/>
        <v>237.46284965554077</v>
      </c>
      <c r="K241" s="47">
        <f t="shared" si="146"/>
        <v>39.974241573607614</v>
      </c>
      <c r="L241" s="40">
        <f t="shared" si="147"/>
        <v>40.378583300866666</v>
      </c>
      <c r="M241" s="12">
        <f t="shared" si="148"/>
        <v>-0.17643979042329636</v>
      </c>
      <c r="N241" s="12">
        <f t="shared" si="149"/>
        <v>-0.11256544397295458</v>
      </c>
      <c r="O241" s="12">
        <f t="shared" si="150"/>
        <v>2.9842931937121824E-2</v>
      </c>
      <c r="P241" s="81">
        <f t="shared" si="151"/>
        <v>0.21140619529249563</v>
      </c>
      <c r="Q241" s="12">
        <f t="shared" si="152"/>
        <v>-9.2376853624762491E-4</v>
      </c>
      <c r="R241" s="12">
        <f t="shared" si="153"/>
        <v>-5.8934787420395071E-4</v>
      </c>
      <c r="S241" s="12">
        <f t="shared" si="154"/>
        <v>1.5624571694828181E-4</v>
      </c>
      <c r="T241" s="12">
        <f t="shared" si="155"/>
        <v>1.1068387188088776E-3</v>
      </c>
    </row>
    <row r="242" spans="2:20" ht="15.9" customHeight="1">
      <c r="B242" s="18">
        <v>45875</v>
      </c>
      <c r="C242" s="12">
        <v>401445.0539</v>
      </c>
      <c r="D242" s="9">
        <f t="shared" si="162"/>
        <v>-8.3999999915249646</v>
      </c>
      <c r="E242" s="39">
        <v>6665979.5990000004</v>
      </c>
      <c r="F242" s="9">
        <f t="shared" si="163"/>
        <v>-9.4999996945261955</v>
      </c>
      <c r="G242" s="12">
        <v>74.375</v>
      </c>
      <c r="H242" s="9">
        <f t="shared" si="164"/>
        <v>11.899999999997135</v>
      </c>
      <c r="J242" s="40">
        <f t="shared" si="145"/>
        <v>221.48345338922377</v>
      </c>
      <c r="K242" s="47">
        <f t="shared" si="146"/>
        <v>12.681088046915265</v>
      </c>
      <c r="L242" s="40">
        <f t="shared" si="147"/>
        <v>17.390226969581192</v>
      </c>
      <c r="M242" s="12">
        <f t="shared" si="148"/>
        <v>-4.3979057547251121E-2</v>
      </c>
      <c r="N242" s="12">
        <f t="shared" si="149"/>
        <v>-4.9738218295948669E-2</v>
      </c>
      <c r="O242" s="12">
        <f t="shared" si="150"/>
        <v>6.2303664921450966E-2</v>
      </c>
      <c r="P242" s="81">
        <f t="shared" si="151"/>
        <v>9.1048308741262782E-2</v>
      </c>
      <c r="Q242" s="12">
        <f t="shared" si="152"/>
        <v>-2.3025684579712629E-4</v>
      </c>
      <c r="R242" s="12">
        <f t="shared" si="153"/>
        <v>-2.604095198740768E-4</v>
      </c>
      <c r="S242" s="12">
        <f t="shared" si="154"/>
        <v>3.2619719854162809E-4</v>
      </c>
      <c r="T242" s="12">
        <f t="shared" si="155"/>
        <v>4.7669271592284181E-4</v>
      </c>
    </row>
    <row r="243" spans="2:20" ht="15.9" customHeight="1">
      <c r="B243" s="18">
        <v>45876</v>
      </c>
      <c r="C243" s="12">
        <v>401445.06540000002</v>
      </c>
      <c r="D243" s="9">
        <f t="shared" si="162"/>
        <v>3.1000000308267772</v>
      </c>
      <c r="E243" s="39">
        <v>6665979.6069</v>
      </c>
      <c r="F243" s="9">
        <f t="shared" si="163"/>
        <v>-1.6000000759959221</v>
      </c>
      <c r="G243" s="12">
        <v>74.382999999999996</v>
      </c>
      <c r="H243" s="9">
        <f t="shared" si="164"/>
        <v>19.899999999992701</v>
      </c>
      <c r="J243" s="40">
        <f t="shared" si="145"/>
        <v>117.29957308825726</v>
      </c>
      <c r="K243" s="47">
        <f t="shared" si="146"/>
        <v>3.4885527707507844</v>
      </c>
      <c r="L243" s="40">
        <f t="shared" si="147"/>
        <v>20.20346506008369</v>
      </c>
      <c r="M243" s="12">
        <f t="shared" si="148"/>
        <v>1.6145833493889466E-2</v>
      </c>
      <c r="N243" s="12">
        <f t="shared" si="149"/>
        <v>-8.3333337291454281E-3</v>
      </c>
      <c r="O243" s="12">
        <f t="shared" si="150"/>
        <v>0.10364583333329531</v>
      </c>
      <c r="P243" s="81">
        <f t="shared" si="151"/>
        <v>0.10522638052126922</v>
      </c>
      <c r="Q243" s="12">
        <f t="shared" si="152"/>
        <v>8.4092882780674306E-5</v>
      </c>
      <c r="R243" s="12">
        <f t="shared" si="153"/>
        <v>-4.3402779839299103E-5</v>
      </c>
      <c r="S243" s="12">
        <f t="shared" si="154"/>
        <v>5.3982204861091306E-4</v>
      </c>
      <c r="T243" s="12">
        <f t="shared" si="155"/>
        <v>5.4805406521494387E-4</v>
      </c>
    </row>
    <row r="244" spans="2:20" ht="15.9" customHeight="1">
      <c r="B244" s="18">
        <v>45876</v>
      </c>
      <c r="C244" s="12">
        <v>401445.05709999998</v>
      </c>
      <c r="D244" s="9">
        <f t="shared" si="162"/>
        <v>-5.2000000141561031</v>
      </c>
      <c r="E244" s="39">
        <v>6665979.6003</v>
      </c>
      <c r="F244" s="9">
        <f t="shared" si="163"/>
        <v>-8.2000000402331352</v>
      </c>
      <c r="G244" s="12">
        <v>74.371200000000002</v>
      </c>
      <c r="H244" s="9">
        <f t="shared" si="164"/>
        <v>8.0999999999988859</v>
      </c>
      <c r="J244" s="40">
        <f t="shared" si="145"/>
        <v>212.38067764997095</v>
      </c>
      <c r="K244" s="47">
        <f t="shared" si="146"/>
        <v>9.7097889167091012</v>
      </c>
      <c r="L244" s="40">
        <f t="shared" si="147"/>
        <v>12.644761793210217</v>
      </c>
      <c r="M244" s="12">
        <f t="shared" si="148"/>
        <v>-2.7083333407063037E-2</v>
      </c>
      <c r="N244" s="12">
        <f t="shared" si="149"/>
        <v>-4.2708333542880915E-2</v>
      </c>
      <c r="O244" s="12">
        <f t="shared" si="150"/>
        <v>4.2187499999994195E-2</v>
      </c>
      <c r="P244" s="81">
        <f t="shared" si="151"/>
        <v>6.585813433963654E-2</v>
      </c>
      <c r="Q244" s="12">
        <f t="shared" si="152"/>
        <v>-1.4105902816178664E-4</v>
      </c>
      <c r="R244" s="12">
        <f t="shared" si="153"/>
        <v>-2.2243923720250477E-4</v>
      </c>
      <c r="S244" s="12">
        <f t="shared" si="154"/>
        <v>2.1972656249996976E-4</v>
      </c>
      <c r="T244" s="12">
        <f t="shared" si="155"/>
        <v>3.4301111635227363E-4</v>
      </c>
    </row>
    <row r="245" spans="2:20" ht="15.9" customHeight="1">
      <c r="B245" s="18">
        <v>45877</v>
      </c>
      <c r="C245" s="12">
        <v>401445.07040000003</v>
      </c>
      <c r="D245" s="9">
        <f t="shared" si="162"/>
        <v>8.1000000354833901</v>
      </c>
      <c r="E245" s="39">
        <v>6665979.6120999996</v>
      </c>
      <c r="F245" s="9">
        <f t="shared" si="163"/>
        <v>3.5999994724988937</v>
      </c>
      <c r="G245" s="12">
        <v>74.388599999999997</v>
      </c>
      <c r="H245" s="9">
        <f t="shared" si="164"/>
        <v>25.499999999993861</v>
      </c>
      <c r="J245" s="40">
        <f t="shared" si="145"/>
        <v>66.037514234407865</v>
      </c>
      <c r="K245" s="47">
        <f t="shared" si="146"/>
        <v>8.8639718398031491</v>
      </c>
      <c r="L245" s="40">
        <f t="shared" si="147"/>
        <v>26.996666401178317</v>
      </c>
      <c r="M245" s="12">
        <f t="shared" si="148"/>
        <v>4.1968912100950211E-2</v>
      </c>
      <c r="N245" s="12">
        <f t="shared" si="149"/>
        <v>1.8652847007766288E-2</v>
      </c>
      <c r="O245" s="12">
        <f t="shared" si="150"/>
        <v>0.13212435233157441</v>
      </c>
      <c r="P245" s="81">
        <f t="shared" si="151"/>
        <v>0.13987910052423999</v>
      </c>
      <c r="Q245" s="12">
        <f t="shared" si="152"/>
        <v>2.1745550311373166E-4</v>
      </c>
      <c r="R245" s="12">
        <f t="shared" si="153"/>
        <v>9.6646875687908223E-5</v>
      </c>
      <c r="S245" s="12">
        <f t="shared" si="154"/>
        <v>6.8458213643302806E-4</v>
      </c>
      <c r="T245" s="12">
        <f t="shared" si="155"/>
        <v>7.2476217888207245E-4</v>
      </c>
    </row>
    <row r="246" spans="2:20" ht="15.9" customHeight="1">
      <c r="B246" s="18">
        <v>45877</v>
      </c>
      <c r="C246" s="12">
        <v>401445.0673</v>
      </c>
      <c r="D246" s="9">
        <f t="shared" si="162"/>
        <v>5.0000000046566129</v>
      </c>
      <c r="E246" s="39">
        <v>6665979.6094000004</v>
      </c>
      <c r="F246" s="9">
        <f t="shared" si="163"/>
        <v>0.90000033378601074</v>
      </c>
      <c r="G246" s="12">
        <v>74.380899999999997</v>
      </c>
      <c r="H246" s="9">
        <f t="shared" si="164"/>
        <v>17.799999999994043</v>
      </c>
      <c r="J246" s="40">
        <f t="shared" si="145"/>
        <v>79.796022582703699</v>
      </c>
      <c r="K246" s="47">
        <f t="shared" si="146"/>
        <v>5.0803543820663792</v>
      </c>
      <c r="L246" s="40">
        <f t="shared" si="147"/>
        <v>18.510807671389408</v>
      </c>
      <c r="M246" s="12">
        <f t="shared" si="148"/>
        <v>2.5906735775422865E-2</v>
      </c>
      <c r="N246" s="12">
        <f t="shared" si="149"/>
        <v>4.663214164694356E-3</v>
      </c>
      <c r="O246" s="12">
        <f t="shared" si="150"/>
        <v>9.2227979274580527E-2</v>
      </c>
      <c r="P246" s="81">
        <f t="shared" si="151"/>
        <v>9.5910920577147188E-2</v>
      </c>
      <c r="Q246" s="12">
        <f t="shared" si="152"/>
        <v>1.3423179158250189E-4</v>
      </c>
      <c r="R246" s="12">
        <f t="shared" si="153"/>
        <v>2.416173142328682E-5</v>
      </c>
      <c r="S246" s="12">
        <f t="shared" si="154"/>
        <v>4.7786517758850012E-4</v>
      </c>
      <c r="T246" s="12">
        <f t="shared" si="155"/>
        <v>4.9694777501112534E-4</v>
      </c>
    </row>
    <row r="247" spans="2:20" ht="15.9" customHeight="1">
      <c r="B247" s="18">
        <v>45878</v>
      </c>
      <c r="C247" s="12">
        <v>401444.98119999998</v>
      </c>
      <c r="D247" s="9">
        <f t="shared" si="162"/>
        <v>-81.100000010337681</v>
      </c>
      <c r="E247" s="39">
        <v>6665979.5635000002</v>
      </c>
      <c r="F247" s="9">
        <f t="shared" si="163"/>
        <v>-44.999999925494194</v>
      </c>
      <c r="G247" s="12">
        <v>74.372500000000002</v>
      </c>
      <c r="H247" s="9">
        <f t="shared" si="164"/>
        <v>9.3999999999994088</v>
      </c>
      <c r="J247" s="40">
        <f t="shared" si="145"/>
        <v>240.97539687330539</v>
      </c>
      <c r="K247" s="47">
        <f t="shared" si="146"/>
        <v>92.748099683881662</v>
      </c>
      <c r="L247" s="40">
        <f t="shared" si="147"/>
        <v>93.223226692553609</v>
      </c>
      <c r="M247" s="12">
        <f t="shared" si="148"/>
        <v>-0.41804123716668906</v>
      </c>
      <c r="N247" s="12">
        <f t="shared" si="149"/>
        <v>-0.23195876250254741</v>
      </c>
      <c r="O247" s="12">
        <f t="shared" si="150"/>
        <v>4.8453608247419636E-2</v>
      </c>
      <c r="P247" s="81">
        <f t="shared" si="151"/>
        <v>0.48053209635336913</v>
      </c>
      <c r="Q247" s="12">
        <f t="shared" si="152"/>
        <v>-2.1548517379726241E-3</v>
      </c>
      <c r="R247" s="12">
        <f t="shared" si="153"/>
        <v>-1.195663724239935E-3</v>
      </c>
      <c r="S247" s="12">
        <f t="shared" si="154"/>
        <v>2.4976086725474037E-4</v>
      </c>
      <c r="T247" s="12">
        <f t="shared" si="155"/>
        <v>2.4769695688317997E-3</v>
      </c>
    </row>
    <row r="248" spans="2:20" ht="15.9" customHeight="1">
      <c r="B248" s="18">
        <v>45879</v>
      </c>
      <c r="C248" s="12">
        <v>401445.00180000003</v>
      </c>
      <c r="D248" s="9">
        <f t="shared" si="162"/>
        <v>-60.499999963212758</v>
      </c>
      <c r="E248" s="39">
        <v>6665979.5730999997</v>
      </c>
      <c r="F248" s="9">
        <f t="shared" si="163"/>
        <v>-35.400000400841236</v>
      </c>
      <c r="G248" s="12">
        <v>74.379800000000003</v>
      </c>
      <c r="H248" s="9">
        <f t="shared" si="164"/>
        <v>16.700000000000159</v>
      </c>
      <c r="J248" s="40">
        <f t="shared" si="145"/>
        <v>239.66707407153928</v>
      </c>
      <c r="K248" s="47">
        <f t="shared" si="146"/>
        <v>70.095720439469801</v>
      </c>
      <c r="L248" s="40">
        <f t="shared" si="147"/>
        <v>72.057616002254122</v>
      </c>
      <c r="M248" s="12">
        <f t="shared" si="148"/>
        <v>-0.31025641006775773</v>
      </c>
      <c r="N248" s="12">
        <f t="shared" si="149"/>
        <v>-0.18153846359405762</v>
      </c>
      <c r="O248" s="12">
        <f t="shared" si="150"/>
        <v>8.5641025641026464E-2</v>
      </c>
      <c r="P248" s="81">
        <f t="shared" si="151"/>
        <v>0.36952623590899547</v>
      </c>
      <c r="Q248" s="12">
        <f t="shared" si="152"/>
        <v>-1.5910585131679884E-3</v>
      </c>
      <c r="R248" s="12">
        <f t="shared" si="153"/>
        <v>-9.3096647996952623E-4</v>
      </c>
      <c r="S248" s="12">
        <f t="shared" si="154"/>
        <v>4.391847468770588E-4</v>
      </c>
      <c r="T248" s="12">
        <f t="shared" si="155"/>
        <v>1.8950063379948485E-3</v>
      </c>
    </row>
    <row r="249" spans="2:20" ht="15.9" customHeight="1">
      <c r="B249" s="18">
        <v>45880</v>
      </c>
      <c r="C249" s="12">
        <v>401445.03879999998</v>
      </c>
      <c r="D249" s="9">
        <f t="shared" si="162"/>
        <v>-23.500000010244548</v>
      </c>
      <c r="E249" s="39">
        <v>6665979.5948999999</v>
      </c>
      <c r="F249" s="9">
        <f t="shared" si="163"/>
        <v>-13.60000018030405</v>
      </c>
      <c r="G249" s="12">
        <v>74.372799999999998</v>
      </c>
      <c r="H249" s="9">
        <f t="shared" si="164"/>
        <v>9.6999999999951569</v>
      </c>
      <c r="J249" s="40">
        <f t="shared" si="145"/>
        <v>239.94102863267665</v>
      </c>
      <c r="K249" s="47">
        <f t="shared" si="146"/>
        <v>27.151611469409399</v>
      </c>
      <c r="L249" s="40">
        <f t="shared" si="147"/>
        <v>28.83227367700421</v>
      </c>
      <c r="M249" s="12">
        <f t="shared" si="148"/>
        <v>-0.11989795923594157</v>
      </c>
      <c r="N249" s="12">
        <f t="shared" si="149"/>
        <v>-6.9387756021959443E-2</v>
      </c>
      <c r="O249" s="12">
        <f t="shared" si="150"/>
        <v>4.9489795918342634E-2</v>
      </c>
      <c r="P249" s="81">
        <f t="shared" si="151"/>
        <v>0.14710343712757251</v>
      </c>
      <c r="Q249" s="12">
        <f t="shared" si="152"/>
        <v>-6.1172428181602843E-4</v>
      </c>
      <c r="R249" s="12">
        <f t="shared" si="153"/>
        <v>-3.5401916337734411E-4</v>
      </c>
      <c r="S249" s="12">
        <f t="shared" si="154"/>
        <v>2.5249895876705428E-4</v>
      </c>
      <c r="T249" s="12">
        <f t="shared" si="155"/>
        <v>7.5052774044679857E-4</v>
      </c>
    </row>
    <row r="250" spans="2:20" ht="15.9" customHeight="1">
      <c r="B250" s="18">
        <v>45880</v>
      </c>
      <c r="C250" s="12">
        <v>401444.99579999998</v>
      </c>
      <c r="D250" s="9">
        <f t="shared" si="162"/>
        <v>-66.500000015366822</v>
      </c>
      <c r="E250" s="39">
        <v>6665979.5687999995</v>
      </c>
      <c r="F250" s="9">
        <f t="shared" si="163"/>
        <v>-39.700000546872616</v>
      </c>
      <c r="G250" s="12">
        <v>74.364900000000006</v>
      </c>
      <c r="H250" s="9">
        <f t="shared" si="164"/>
        <v>1.8000000000029104</v>
      </c>
      <c r="J250" s="40">
        <f t="shared" si="145"/>
        <v>239.16311577001505</v>
      </c>
      <c r="K250" s="47">
        <f t="shared" si="146"/>
        <v>77.448951222501861</v>
      </c>
      <c r="L250" s="40">
        <f t="shared" si="147"/>
        <v>77.469865402396849</v>
      </c>
      <c r="M250" s="12">
        <f t="shared" si="148"/>
        <v>-0.33928571436411642</v>
      </c>
      <c r="N250" s="12">
        <f t="shared" si="149"/>
        <v>-0.20255102319832968</v>
      </c>
      <c r="O250" s="12">
        <f t="shared" si="150"/>
        <v>9.1836734694026034E-3</v>
      </c>
      <c r="P250" s="81">
        <f t="shared" si="151"/>
        <v>0.39525441531835126</v>
      </c>
      <c r="Q250" s="12">
        <f t="shared" si="152"/>
        <v>-1.7310495630822266E-3</v>
      </c>
      <c r="R250" s="12">
        <f t="shared" si="153"/>
        <v>-1.03342358774658E-3</v>
      </c>
      <c r="S250" s="12">
        <f t="shared" si="154"/>
        <v>4.6855476884707163E-5</v>
      </c>
      <c r="T250" s="12">
        <f t="shared" si="155"/>
        <v>2.0166041597875065E-3</v>
      </c>
    </row>
    <row r="251" spans="2:20" ht="15.9" customHeight="1">
      <c r="B251" s="18">
        <v>45881</v>
      </c>
      <c r="C251" s="12">
        <v>401445.04139999999</v>
      </c>
      <c r="D251" s="9">
        <f t="shared" si="162"/>
        <v>-20.900000003166497</v>
      </c>
      <c r="E251" s="39">
        <v>6665979.5959000001</v>
      </c>
      <c r="F251" s="9">
        <f t="shared" si="163"/>
        <v>-12.600000016391277</v>
      </c>
      <c r="G251" s="12">
        <v>74.374600000000001</v>
      </c>
      <c r="H251" s="9">
        <f t="shared" si="164"/>
        <v>11.499999999998067</v>
      </c>
      <c r="J251" s="40">
        <f t="shared" si="145"/>
        <v>238.91545139110349</v>
      </c>
      <c r="K251" s="47">
        <f t="shared" si="146"/>
        <v>24.404302910458636</v>
      </c>
      <c r="L251" s="40">
        <f t="shared" si="147"/>
        <v>26.978139308435921</v>
      </c>
      <c r="M251" s="12">
        <f t="shared" si="148"/>
        <v>-0.10609137057444923</v>
      </c>
      <c r="N251" s="12">
        <f t="shared" si="149"/>
        <v>-6.3959390946148623E-2</v>
      </c>
      <c r="O251" s="12">
        <f t="shared" si="150"/>
        <v>5.8375634517756687E-2</v>
      </c>
      <c r="P251" s="81">
        <f t="shared" si="151"/>
        <v>0.13694486958596913</v>
      </c>
      <c r="Q251" s="12">
        <f t="shared" si="152"/>
        <v>-5.3853487601243264E-4</v>
      </c>
      <c r="R251" s="12">
        <f t="shared" si="153"/>
        <v>-3.2466695911750572E-4</v>
      </c>
      <c r="S251" s="12">
        <f t="shared" si="154"/>
        <v>2.9632301785663292E-4</v>
      </c>
      <c r="T251" s="12">
        <f t="shared" si="155"/>
        <v>6.9515162226380274E-4</v>
      </c>
    </row>
    <row r="252" spans="2:20" ht="15.9" customHeight="1">
      <c r="B252" s="18">
        <v>45881</v>
      </c>
      <c r="C252" s="12">
        <v>401445.08630000002</v>
      </c>
      <c r="D252" s="9">
        <f t="shared" si="162"/>
        <v>24.000000033993274</v>
      </c>
      <c r="E252" s="39">
        <v>6665979.6157</v>
      </c>
      <c r="F252" s="9">
        <f t="shared" si="163"/>
        <v>7.1999998763203621</v>
      </c>
      <c r="G252" s="12">
        <v>74.367400000000004</v>
      </c>
      <c r="H252" s="9">
        <f t="shared" si="164"/>
        <v>4.3000000000006366</v>
      </c>
      <c r="J252" s="40">
        <f t="shared" si="145"/>
        <v>73.300756059225876</v>
      </c>
      <c r="K252" s="47">
        <f t="shared" si="146"/>
        <v>25.056735618405888</v>
      </c>
      <c r="L252" s="40">
        <f t="shared" si="147"/>
        <v>25.423021060658701</v>
      </c>
      <c r="M252" s="12">
        <f t="shared" si="148"/>
        <v>0.12182741134006739</v>
      </c>
      <c r="N252" s="12">
        <f t="shared" si="149"/>
        <v>3.6548222722438385E-2</v>
      </c>
      <c r="O252" s="12">
        <f t="shared" si="150"/>
        <v>2.1827411167515923E-2</v>
      </c>
      <c r="P252" s="81">
        <f t="shared" si="151"/>
        <v>0.12905086832821677</v>
      </c>
      <c r="Q252" s="12">
        <f t="shared" si="152"/>
        <v>6.1841325553333695E-4</v>
      </c>
      <c r="R252" s="12">
        <f t="shared" si="153"/>
        <v>1.8552397321034713E-4</v>
      </c>
      <c r="S252" s="12">
        <f t="shared" si="154"/>
        <v>1.1079904145947169E-4</v>
      </c>
      <c r="T252" s="12">
        <f t="shared" si="155"/>
        <v>6.5508054988942528E-4</v>
      </c>
    </row>
    <row r="253" spans="2:20" ht="15.9" customHeight="1">
      <c r="B253" s="18">
        <v>45882</v>
      </c>
      <c r="C253" s="12">
        <v>401445.05699999997</v>
      </c>
      <c r="D253" s="9">
        <f t="shared" si="162"/>
        <v>-5.3000000189058483</v>
      </c>
      <c r="E253" s="39">
        <v>6665979.6040000003</v>
      </c>
      <c r="F253" s="9">
        <f t="shared" si="163"/>
        <v>-4.4999998062849045</v>
      </c>
      <c r="G253" s="12">
        <v>74.383899999999997</v>
      </c>
      <c r="H253" s="9">
        <f t="shared" si="164"/>
        <v>20.799999999994156</v>
      </c>
      <c r="J253" s="40">
        <f t="shared" si="145"/>
        <v>229.66685968917832</v>
      </c>
      <c r="K253" s="47">
        <f t="shared" si="146"/>
        <v>6.9526972073409157</v>
      </c>
      <c r="L253" s="40">
        <f t="shared" si="147"/>
        <v>21.931256198784489</v>
      </c>
      <c r="M253" s="12">
        <f t="shared" si="148"/>
        <v>-2.6767676863160849E-2</v>
      </c>
      <c r="N253" s="12">
        <f t="shared" si="149"/>
        <v>-2.2727271748913661E-2</v>
      </c>
      <c r="O253" s="12">
        <f t="shared" si="150"/>
        <v>0.10505050505047554</v>
      </c>
      <c r="P253" s="81">
        <f t="shared" si="151"/>
        <v>0.11076392019588126</v>
      </c>
      <c r="Q253" s="12">
        <f t="shared" si="152"/>
        <v>-1.3519028718768106E-4</v>
      </c>
      <c r="R253" s="12">
        <f t="shared" si="153"/>
        <v>-1.1478420075208919E-4</v>
      </c>
      <c r="S253" s="12">
        <f t="shared" si="154"/>
        <v>5.3055810631553308E-4</v>
      </c>
      <c r="T253" s="12">
        <f t="shared" si="155"/>
        <v>5.5941373836303665E-4</v>
      </c>
    </row>
    <row r="254" spans="2:20" ht="15.9" customHeight="1">
      <c r="B254" s="18">
        <v>45882</v>
      </c>
      <c r="C254" s="12">
        <v>401445.02519999997</v>
      </c>
      <c r="D254" s="9">
        <f t="shared" si="162"/>
        <v>-37.100000015925616</v>
      </c>
      <c r="E254" s="39">
        <v>6665979.5826000003</v>
      </c>
      <c r="F254" s="9">
        <f t="shared" si="163"/>
        <v>-25.899999774992466</v>
      </c>
      <c r="G254" s="12">
        <v>74.372699999999995</v>
      </c>
      <c r="H254" s="9">
        <f t="shared" si="164"/>
        <v>9.5999999999918373</v>
      </c>
      <c r="J254" s="40">
        <f t="shared" si="145"/>
        <v>235.08059823271651</v>
      </c>
      <c r="K254" s="47">
        <f t="shared" si="146"/>
        <v>45.246215195597188</v>
      </c>
      <c r="L254" s="40">
        <f t="shared" si="147"/>
        <v>46.253432191850735</v>
      </c>
      <c r="M254" s="12">
        <f t="shared" si="148"/>
        <v>-0.18737373745416977</v>
      </c>
      <c r="N254" s="12">
        <f t="shared" si="149"/>
        <v>-0.13080807967167912</v>
      </c>
      <c r="O254" s="12">
        <f t="shared" si="150"/>
        <v>4.8484848484807261E-2</v>
      </c>
      <c r="P254" s="81">
        <f t="shared" si="151"/>
        <v>0.23360319288813503</v>
      </c>
      <c r="Q254" s="12">
        <f t="shared" si="152"/>
        <v>-9.4633200734429177E-4</v>
      </c>
      <c r="R254" s="12">
        <f t="shared" si="153"/>
        <v>-6.6064686702868244E-4</v>
      </c>
      <c r="S254" s="12">
        <f t="shared" si="154"/>
        <v>2.4487297214549121E-4</v>
      </c>
      <c r="T254" s="12">
        <f t="shared" si="155"/>
        <v>1.1798141054956315E-3</v>
      </c>
    </row>
    <row r="255" spans="2:20" ht="15.9" customHeight="1">
      <c r="B255" s="18">
        <v>45883</v>
      </c>
      <c r="C255" s="12">
        <v>401445.05729999999</v>
      </c>
      <c r="D255" s="9">
        <f t="shared" si="162"/>
        <v>-5.0000000046566129</v>
      </c>
      <c r="E255" s="39">
        <v>6665979.6058</v>
      </c>
      <c r="F255" s="9">
        <f t="shared" si="163"/>
        <v>-2.7000000700354576</v>
      </c>
      <c r="G255" s="12">
        <v>74.378900000000002</v>
      </c>
      <c r="H255" s="9">
        <f t="shared" si="164"/>
        <v>15.799999999998704</v>
      </c>
      <c r="J255" s="40">
        <f t="shared" si="145"/>
        <v>241.63095310767193</v>
      </c>
      <c r="K255" s="47">
        <f t="shared" si="146"/>
        <v>5.6824290954447996</v>
      </c>
      <c r="L255" s="40">
        <f t="shared" si="147"/>
        <v>16.790771287368447</v>
      </c>
      <c r="M255" s="12">
        <f t="shared" si="148"/>
        <v>-2.5125628164103582E-2</v>
      </c>
      <c r="N255" s="12">
        <f t="shared" si="149"/>
        <v>-1.3567839547916873E-2</v>
      </c>
      <c r="O255" s="12">
        <f t="shared" si="150"/>
        <v>7.9396984924616609E-2</v>
      </c>
      <c r="P255" s="81">
        <f t="shared" si="151"/>
        <v>8.437573511240426E-2</v>
      </c>
      <c r="Q255" s="12">
        <f t="shared" si="152"/>
        <v>-1.2625943801057075E-4</v>
      </c>
      <c r="R255" s="12">
        <f t="shared" si="153"/>
        <v>-6.8180098230738052E-5</v>
      </c>
      <c r="S255" s="12">
        <f t="shared" si="154"/>
        <v>3.98979823741792E-4</v>
      </c>
      <c r="T255" s="12">
        <f t="shared" si="155"/>
        <v>4.2399866890655409E-4</v>
      </c>
    </row>
    <row r="256" spans="2:20" ht="15.9" customHeight="1">
      <c r="B256" s="18">
        <v>45883</v>
      </c>
      <c r="C256" s="12">
        <v>401445.08419999998</v>
      </c>
      <c r="D256" s="9">
        <f t="shared" si="162"/>
        <v>21.899999992456287</v>
      </c>
      <c r="E256" s="39">
        <v>6665979.6149000004</v>
      </c>
      <c r="F256" s="9">
        <f t="shared" si="163"/>
        <v>6.4000003039836884</v>
      </c>
      <c r="G256" s="12">
        <v>74.353700000000003</v>
      </c>
      <c r="H256" s="9">
        <f t="shared" si="164"/>
        <v>-9.3999999999994088</v>
      </c>
      <c r="J256" s="40">
        <f t="shared" si="145"/>
        <v>73.709660030041221</v>
      </c>
      <c r="K256" s="47">
        <f t="shared" si="146"/>
        <v>22.816003233708063</v>
      </c>
      <c r="L256" s="40">
        <f t="shared" si="147"/>
        <v>24.676507118321375</v>
      </c>
      <c r="M256" s="12">
        <f t="shared" si="148"/>
        <v>0.11005025121837331</v>
      </c>
      <c r="N256" s="12">
        <f t="shared" si="149"/>
        <v>3.2160805547656726E-2</v>
      </c>
      <c r="O256" s="12">
        <f t="shared" si="150"/>
        <v>-4.7236180904519642E-2</v>
      </c>
      <c r="P256" s="81">
        <f t="shared" si="151"/>
        <v>0.12400254833327325</v>
      </c>
      <c r="Q256" s="12">
        <f t="shared" si="152"/>
        <v>5.530163377807704E-4</v>
      </c>
      <c r="R256" s="12">
        <f t="shared" si="153"/>
        <v>1.6161208817917953E-4</v>
      </c>
      <c r="S256" s="12">
        <f t="shared" si="154"/>
        <v>-2.3736774323879217E-4</v>
      </c>
      <c r="T256" s="12">
        <f t="shared" si="155"/>
        <v>6.2312838358428763E-4</v>
      </c>
    </row>
    <row r="257" spans="2:20" ht="15.9" customHeight="1">
      <c r="B257" s="18">
        <v>45884</v>
      </c>
      <c r="C257" s="12">
        <v>401445.05129999999</v>
      </c>
      <c r="D257" s="9">
        <f t="shared" si="162"/>
        <v>-10.999999998603016</v>
      </c>
      <c r="E257" s="39">
        <v>6665979.5994999995</v>
      </c>
      <c r="F257" s="9">
        <f t="shared" si="163"/>
        <v>-9.0000005438923836</v>
      </c>
      <c r="G257" s="12">
        <v>74.368899999999996</v>
      </c>
      <c r="H257" s="9">
        <f t="shared" si="164"/>
        <v>5.7999999999935881</v>
      </c>
      <c r="J257" s="40">
        <f t="shared" si="145"/>
        <v>230.71059143695271</v>
      </c>
      <c r="K257" s="47">
        <f t="shared" si="146"/>
        <v>14.212670746883907</v>
      </c>
      <c r="L257" s="40">
        <f t="shared" si="147"/>
        <v>15.350570339868652</v>
      </c>
      <c r="M257" s="12">
        <f t="shared" si="148"/>
        <v>-5.4999999993015081E-2</v>
      </c>
      <c r="N257" s="12">
        <f t="shared" si="149"/>
        <v>-4.5000002719461918E-2</v>
      </c>
      <c r="O257" s="12">
        <f t="shared" si="150"/>
        <v>2.899999999996794E-2</v>
      </c>
      <c r="P257" s="81">
        <f t="shared" si="151"/>
        <v>7.6752851699343261E-2</v>
      </c>
      <c r="Q257" s="12">
        <f t="shared" si="152"/>
        <v>-2.7499999996507543E-4</v>
      </c>
      <c r="R257" s="12">
        <f t="shared" si="153"/>
        <v>-2.2500001359730958E-4</v>
      </c>
      <c r="S257" s="12">
        <f t="shared" si="154"/>
        <v>1.449999999998397E-4</v>
      </c>
      <c r="T257" s="12">
        <f t="shared" si="155"/>
        <v>3.8376425849671631E-4</v>
      </c>
    </row>
    <row r="258" spans="2:20" ht="15.9" customHeight="1">
      <c r="B258" s="18">
        <v>45884</v>
      </c>
      <c r="C258" s="12">
        <v>401445.05619999999</v>
      </c>
      <c r="D258" s="9">
        <f t="shared" si="162"/>
        <v>-6.0999999986961484</v>
      </c>
      <c r="E258" s="39">
        <v>6665979.6014999999</v>
      </c>
      <c r="F258" s="9">
        <f t="shared" si="163"/>
        <v>-7.0000002160668373</v>
      </c>
      <c r="G258" s="12">
        <v>74.3767</v>
      </c>
      <c r="H258" s="9">
        <f t="shared" si="164"/>
        <v>13.599999999996726</v>
      </c>
      <c r="J258" s="40">
        <f t="shared" si="145"/>
        <v>221.06982357225138</v>
      </c>
      <c r="K258" s="47">
        <f t="shared" si="146"/>
        <v>9.2849341951910898</v>
      </c>
      <c r="L258" s="40">
        <f t="shared" si="147"/>
        <v>16.467240297297533</v>
      </c>
      <c r="M258" s="12">
        <f t="shared" si="148"/>
        <v>-3.0499999993480742E-2</v>
      </c>
      <c r="N258" s="12">
        <f t="shared" si="149"/>
        <v>-3.5000001080334187E-2</v>
      </c>
      <c r="O258" s="12">
        <f t="shared" si="150"/>
        <v>6.7999999999983629E-2</v>
      </c>
      <c r="P258" s="81">
        <f t="shared" si="151"/>
        <v>8.2336201486487667E-2</v>
      </c>
      <c r="Q258" s="12">
        <f t="shared" si="152"/>
        <v>-1.524999999674037E-4</v>
      </c>
      <c r="R258" s="12">
        <f t="shared" si="153"/>
        <v>-1.7500000540167094E-4</v>
      </c>
      <c r="S258" s="12">
        <f t="shared" si="154"/>
        <v>3.3999999999991817E-4</v>
      </c>
      <c r="T258" s="12">
        <f t="shared" si="155"/>
        <v>4.1168100743243835E-4</v>
      </c>
    </row>
    <row r="259" spans="2:20" ht="15.9" customHeight="1">
      <c r="B259" s="18">
        <v>45885</v>
      </c>
      <c r="C259" s="12">
        <v>401445.04100000003</v>
      </c>
      <c r="D259" s="9">
        <f t="shared" si="162"/>
        <v>-21.299999963957816</v>
      </c>
      <c r="E259" s="39">
        <v>6665979.5932</v>
      </c>
      <c r="F259" s="9">
        <f t="shared" si="163"/>
        <v>-15.300000086426735</v>
      </c>
      <c r="G259" s="12">
        <v>74.375200000000007</v>
      </c>
      <c r="H259" s="9">
        <f t="shared" si="164"/>
        <v>12.100000000003774</v>
      </c>
      <c r="J259" s="40">
        <f t="shared" si="145"/>
        <v>234.30993997569163</v>
      </c>
      <c r="K259" s="47">
        <f t="shared" si="146"/>
        <v>26.225560072365685</v>
      </c>
      <c r="L259" s="40">
        <f t="shared" si="147"/>
        <v>28.882347569222148</v>
      </c>
      <c r="M259" s="12">
        <f t="shared" si="148"/>
        <v>-0.105970149074417</v>
      </c>
      <c r="N259" s="12">
        <f t="shared" si="149"/>
        <v>-7.6119403415058379E-2</v>
      </c>
      <c r="O259" s="12">
        <f t="shared" si="150"/>
        <v>6.0199004975143154E-2</v>
      </c>
      <c r="P259" s="81">
        <f t="shared" si="151"/>
        <v>0.1436932714886674</v>
      </c>
      <c r="Q259" s="12">
        <f t="shared" si="152"/>
        <v>-5.2721467201202483E-4</v>
      </c>
      <c r="R259" s="12">
        <f t="shared" si="153"/>
        <v>-3.7870349957740487E-4</v>
      </c>
      <c r="S259" s="12">
        <f t="shared" si="154"/>
        <v>2.9949753718976692E-4</v>
      </c>
      <c r="T259" s="12">
        <f t="shared" si="155"/>
        <v>7.1489189795356908E-4</v>
      </c>
    </row>
    <row r="260" spans="2:20" ht="15.9" customHeight="1">
      <c r="B260" s="18">
        <v>45885</v>
      </c>
      <c r="C260" s="12">
        <v>401445.054</v>
      </c>
      <c r="D260" s="9">
        <f t="shared" si="162"/>
        <v>-8.2999999867752194</v>
      </c>
      <c r="E260" s="39">
        <v>6665979.5981000001</v>
      </c>
      <c r="F260" s="9">
        <f t="shared" si="163"/>
        <v>-10.400000028312206</v>
      </c>
      <c r="G260" s="12">
        <v>74.379300000000001</v>
      </c>
      <c r="H260" s="9">
        <f t="shared" si="164"/>
        <v>16.199999999997772</v>
      </c>
      <c r="J260" s="40">
        <f t="shared" si="145"/>
        <v>218.5925595969114</v>
      </c>
      <c r="K260" s="47">
        <f t="shared" si="146"/>
        <v>13.306013691912487</v>
      </c>
      <c r="L260" s="40">
        <f t="shared" si="147"/>
        <v>20.964016799489794</v>
      </c>
      <c r="M260" s="12">
        <f t="shared" si="148"/>
        <v>-4.1293532272513526E-2</v>
      </c>
      <c r="N260" s="12">
        <f t="shared" si="149"/>
        <v>-5.1741293673195056E-2</v>
      </c>
      <c r="O260" s="12">
        <f t="shared" si="150"/>
        <v>8.0597014925362045E-2</v>
      </c>
      <c r="P260" s="81">
        <f t="shared" si="151"/>
        <v>0.10429859104223778</v>
      </c>
      <c r="Q260" s="12">
        <f t="shared" si="152"/>
        <v>-2.0544045906723148E-4</v>
      </c>
      <c r="R260" s="12">
        <f t="shared" si="153"/>
        <v>-2.5741937150843312E-4</v>
      </c>
      <c r="S260" s="12">
        <f t="shared" si="154"/>
        <v>4.0098017375802012E-4</v>
      </c>
      <c r="T260" s="12">
        <f t="shared" si="155"/>
        <v>5.188984628967054E-4</v>
      </c>
    </row>
    <row r="261" spans="2:20" ht="15.9" customHeight="1">
      <c r="B261" s="18">
        <v>45887</v>
      </c>
      <c r="C261" s="12">
        <v>401445.0661</v>
      </c>
      <c r="D261" s="9">
        <f t="shared" si="162"/>
        <v>3.8000000058673322</v>
      </c>
      <c r="E261" s="39">
        <v>6665979.6058999998</v>
      </c>
      <c r="F261" s="9">
        <f t="shared" si="163"/>
        <v>-2.6000002399086952</v>
      </c>
      <c r="G261" s="12">
        <v>74.376099999999994</v>
      </c>
      <c r="H261" s="9">
        <f t="shared" si="164"/>
        <v>12.999999999991019</v>
      </c>
      <c r="J261" s="40">
        <f t="shared" si="145"/>
        <v>124.38034714647785</v>
      </c>
      <c r="K261" s="47">
        <f t="shared" si="146"/>
        <v>4.6043459136034723</v>
      </c>
      <c r="L261" s="40">
        <f t="shared" si="147"/>
        <v>13.791301653284345</v>
      </c>
      <c r="M261" s="12">
        <f t="shared" si="148"/>
        <v>1.8719211851563212E-2</v>
      </c>
      <c r="N261" s="12">
        <f t="shared" si="149"/>
        <v>-1.2807882955215247E-2</v>
      </c>
      <c r="O261" s="12">
        <f t="shared" si="150"/>
        <v>6.4039408866950837E-2</v>
      </c>
      <c r="P261" s="81">
        <f t="shared" si="151"/>
        <v>6.7937446567903181E-2</v>
      </c>
      <c r="Q261" s="12">
        <f t="shared" si="152"/>
        <v>9.221286626385819E-5</v>
      </c>
      <c r="R261" s="12">
        <f t="shared" si="153"/>
        <v>-6.3093019483818951E-5</v>
      </c>
      <c r="S261" s="12">
        <f t="shared" si="154"/>
        <v>3.1546506831010265E-4</v>
      </c>
      <c r="T261" s="12">
        <f t="shared" si="155"/>
        <v>3.3466722447242944E-4</v>
      </c>
    </row>
    <row r="262" spans="2:20" ht="15.9" customHeight="1">
      <c r="B262" s="18">
        <v>45887</v>
      </c>
      <c r="C262" s="12">
        <v>401445.06540000002</v>
      </c>
      <c r="D262" s="9">
        <f t="shared" si="162"/>
        <v>3.1000000308267772</v>
      </c>
      <c r="E262" s="39">
        <v>6665979.6040000003</v>
      </c>
      <c r="F262" s="9">
        <f t="shared" si="163"/>
        <v>-4.4999998062849045</v>
      </c>
      <c r="G262" s="12">
        <v>74.377799999999993</v>
      </c>
      <c r="H262" s="9">
        <f t="shared" si="164"/>
        <v>14.699999999990609</v>
      </c>
      <c r="J262" s="40">
        <f t="shared" si="145"/>
        <v>145.43747393265943</v>
      </c>
      <c r="K262" s="47">
        <f t="shared" si="146"/>
        <v>5.4644302948880403</v>
      </c>
      <c r="L262" s="40">
        <f t="shared" si="147"/>
        <v>15.682793069074593</v>
      </c>
      <c r="M262" s="12">
        <f t="shared" si="148"/>
        <v>1.5270936112447179E-2</v>
      </c>
      <c r="N262" s="12">
        <f t="shared" si="149"/>
        <v>-2.216748673046751E-2</v>
      </c>
      <c r="O262" s="12">
        <f t="shared" si="150"/>
        <v>7.2413793103402013E-2</v>
      </c>
      <c r="P262" s="81">
        <f t="shared" si="151"/>
        <v>7.7255138271303411E-2</v>
      </c>
      <c r="Q262" s="12">
        <f t="shared" si="152"/>
        <v>7.5226286268212708E-5</v>
      </c>
      <c r="R262" s="12">
        <f t="shared" si="153"/>
        <v>-1.0919944202200744E-4</v>
      </c>
      <c r="S262" s="12">
        <f t="shared" si="154"/>
        <v>3.5671819262759612E-4</v>
      </c>
      <c r="T262" s="12">
        <f t="shared" si="155"/>
        <v>3.8056718360247985E-4</v>
      </c>
    </row>
    <row r="263" spans="2:20" ht="15.9" customHeight="1">
      <c r="B263" s="18">
        <v>45888</v>
      </c>
      <c r="C263" s="12">
        <v>401445.02769999998</v>
      </c>
      <c r="D263" s="9">
        <f t="shared" si="162"/>
        <v>-34.60000001359731</v>
      </c>
      <c r="E263" s="39">
        <v>6665979.5861</v>
      </c>
      <c r="F263" s="9">
        <f t="shared" si="163"/>
        <v>-22.400000132620335</v>
      </c>
      <c r="G263" s="12">
        <v>74.362099999999998</v>
      </c>
      <c r="H263" s="9">
        <f t="shared" si="164"/>
        <v>-1.0000000000047748</v>
      </c>
      <c r="J263" s="40">
        <f t="shared" si="145"/>
        <v>237.08102681549008</v>
      </c>
      <c r="K263" s="47">
        <f t="shared" si="146"/>
        <v>41.217957335150963</v>
      </c>
      <c r="L263" s="40">
        <f t="shared" si="147"/>
        <v>41.230086185725277</v>
      </c>
      <c r="M263" s="12">
        <f t="shared" si="148"/>
        <v>-0.16960784320390837</v>
      </c>
      <c r="N263" s="12">
        <f t="shared" si="149"/>
        <v>-0.10980392221872713</v>
      </c>
      <c r="O263" s="12">
        <f t="shared" si="150"/>
        <v>-4.9019607843371312E-3</v>
      </c>
      <c r="P263" s="81">
        <f t="shared" si="151"/>
        <v>0.20210826561630038</v>
      </c>
      <c r="Q263" s="12">
        <f t="shared" si="152"/>
        <v>-8.3141099609759003E-4</v>
      </c>
      <c r="R263" s="12">
        <f t="shared" si="153"/>
        <v>-5.3825452068003495E-4</v>
      </c>
      <c r="S263" s="12">
        <f t="shared" si="154"/>
        <v>-2.4029219531064368E-5</v>
      </c>
      <c r="T263" s="12">
        <f t="shared" si="155"/>
        <v>9.9072679223676657E-4</v>
      </c>
    </row>
    <row r="264" spans="2:20" ht="15.9" customHeight="1">
      <c r="B264" s="18">
        <v>45888</v>
      </c>
      <c r="C264" s="12">
        <v>401445.06630000001</v>
      </c>
      <c r="D264" s="9">
        <f t="shared" si="162"/>
        <v>4.0000000153668225</v>
      </c>
      <c r="E264" s="39">
        <v>6665979.6024000002</v>
      </c>
      <c r="F264" s="9">
        <f t="shared" si="163"/>
        <v>-6.0999998822808266</v>
      </c>
      <c r="G264" s="12">
        <v>74.377499999999998</v>
      </c>
      <c r="H264" s="9">
        <f t="shared" si="164"/>
        <v>14.399999999994861</v>
      </c>
      <c r="J264" s="40">
        <f t="shared" si="145"/>
        <v>146.74563281731923</v>
      </c>
      <c r="K264" s="47">
        <f t="shared" si="146"/>
        <v>7.2945183999192622</v>
      </c>
      <c r="L264" s="40">
        <f t="shared" si="147"/>
        <v>16.142180728966352</v>
      </c>
      <c r="M264" s="12">
        <f t="shared" si="148"/>
        <v>1.9607843212582462E-2</v>
      </c>
      <c r="N264" s="12">
        <f t="shared" si="149"/>
        <v>-2.9901960207258955E-2</v>
      </c>
      <c r="O264" s="12">
        <f t="shared" si="150"/>
        <v>7.0588235294092458E-2</v>
      </c>
      <c r="P264" s="81">
        <f t="shared" si="151"/>
        <v>7.9128336906697808E-2</v>
      </c>
      <c r="Q264" s="12">
        <f t="shared" si="152"/>
        <v>9.611687849305128E-5</v>
      </c>
      <c r="R264" s="12">
        <f t="shared" si="153"/>
        <v>-1.465782363100929E-4</v>
      </c>
      <c r="S264" s="12">
        <f t="shared" si="154"/>
        <v>3.4602076124555124E-4</v>
      </c>
      <c r="T264" s="12">
        <f t="shared" si="155"/>
        <v>3.878840044445971E-4</v>
      </c>
    </row>
    <row r="265" spans="2:20" ht="15.9" customHeight="1">
      <c r="B265" s="18">
        <v>45889</v>
      </c>
      <c r="C265" s="12">
        <v>401445.06219999999</v>
      </c>
      <c r="D265" s="9">
        <f t="shared" si="162"/>
        <v>-0.10000000474974513</v>
      </c>
      <c r="E265" s="39">
        <v>6665979.6023000004</v>
      </c>
      <c r="F265" s="9">
        <f t="shared" si="163"/>
        <v>-6.199999712407589</v>
      </c>
      <c r="G265" s="12">
        <v>74.388099999999994</v>
      </c>
      <c r="H265" s="9">
        <f t="shared" si="164"/>
        <v>24.999999999991473</v>
      </c>
      <c r="J265" s="40">
        <f t="shared" ref="J265" si="165">MOD(DEGREES(ATAN2(F265, D265)) + 360, 360)</f>
        <v>180.92404543951011</v>
      </c>
      <c r="K265" s="47">
        <f t="shared" ref="K265" si="166">SQRT(POWER(C265 - $C$9,2) + POWER(E265 - $E$9,2)) *1000</f>
        <v>6.2008061116925859</v>
      </c>
      <c r="L265" s="40">
        <f t="shared" ref="L265" si="167">SQRT((D265^2) + (F265^2) + (H265^2))</f>
        <v>25.757523103636689</v>
      </c>
      <c r="M265" s="12">
        <f t="shared" ref="M265" si="168">(D265-$D$9)/(B265-$B$9)</f>
        <v>-4.8780490121826895E-4</v>
      </c>
      <c r="N265" s="12">
        <f t="shared" ref="N265" si="169">(F265-$F$9)/(B265-$B$9)</f>
        <v>-3.0243901036134582E-2</v>
      </c>
      <c r="O265" s="12">
        <f t="shared" ref="O265" si="170">(H265-$H$9)/(B265-$B$9)</f>
        <v>0.12195121951215353</v>
      </c>
      <c r="P265" s="81">
        <f t="shared" ref="P265" si="171">(L265-$L$9)/(B265-$B$9)</f>
        <v>0.12564645416408141</v>
      </c>
      <c r="Q265" s="12">
        <f t="shared" ref="Q265" si="172">(M265-0)/(B265-$B$9)</f>
        <v>-2.3795361035037509E-6</v>
      </c>
      <c r="R265" s="12">
        <f t="shared" ref="R265" si="173">(N265-0)/(B265-$B$9)</f>
        <v>-1.4753122456651014E-4</v>
      </c>
      <c r="S265" s="12">
        <f t="shared" ref="S265" si="174">(O265-0)/(B265-$B$9)</f>
        <v>5.9488399762026108E-4</v>
      </c>
      <c r="T265" s="12">
        <f t="shared" ref="T265" si="175">(P265-0)/(B265-$B$9)</f>
        <v>6.1290953250771416E-4</v>
      </c>
    </row>
    <row r="266" spans="2:20" ht="15.9" customHeight="1">
      <c r="B266" s="18">
        <v>45889</v>
      </c>
      <c r="C266" s="12">
        <v>401445.076</v>
      </c>
      <c r="D266" s="9">
        <f t="shared" si="162"/>
        <v>13.700000010430813</v>
      </c>
      <c r="E266" s="39">
        <v>6665979.6092999997</v>
      </c>
      <c r="F266" s="9">
        <f t="shared" si="163"/>
        <v>0.79999957233667374</v>
      </c>
      <c r="G266" s="12">
        <v>74.382599999999996</v>
      </c>
      <c r="H266" s="9">
        <f t="shared" si="164"/>
        <v>19.499999999993634</v>
      </c>
      <c r="J266" s="40">
        <f t="shared" ref="J266" si="176">MOD(DEGREES(ATAN2(F266, D266)) + 360, 360)</f>
        <v>86.658057927761831</v>
      </c>
      <c r="K266" s="47">
        <f t="shared" ref="K266" si="177">SQRT(POWER(C266 - $C$9,2) + POWER(E266 - $E$9,2)) *1000</f>
        <v>13.723337771895842</v>
      </c>
      <c r="L266" s="40">
        <f t="shared" ref="L266" si="178">SQRT((D266^2) + (F266^2) + (H266^2))</f>
        <v>23.84491559224513</v>
      </c>
      <c r="M266" s="12">
        <f t="shared" ref="M266" si="179">(D266-$D$9)/(B266-$B$9)</f>
        <v>6.6829268343564938E-2</v>
      </c>
      <c r="N266" s="12">
        <f t="shared" ref="N266" si="180">(F266-$F$9)/(B266-$B$9)</f>
        <v>3.9024369382276766E-3</v>
      </c>
      <c r="O266" s="12">
        <f t="shared" ref="O266" si="181">(H266-$H$9)/(B266-$B$9)</f>
        <v>9.5121951219481138E-2</v>
      </c>
      <c r="P266" s="81">
        <f t="shared" ref="P266" si="182">(L266-$L$9)/(B266-$B$9)</f>
        <v>0.116316661425586</v>
      </c>
      <c r="Q266" s="12">
        <f t="shared" ref="Q266" si="183">(M266-0)/(B266-$B$9)</f>
        <v>3.2599643094421922E-4</v>
      </c>
      <c r="R266" s="12">
        <f t="shared" ref="R266" si="184">(N266-0)/(B266-$B$9)</f>
        <v>1.9036277747452081E-5</v>
      </c>
      <c r="S266" s="12">
        <f t="shared" ref="S266" si="185">(O266-0)/(B266-$B$9)</f>
        <v>4.6400951814381045E-4</v>
      </c>
      <c r="T266" s="12">
        <f t="shared" ref="T266" si="186">(P266-0)/(B266-$B$9)</f>
        <v>5.6739834841749266E-4</v>
      </c>
    </row>
    <row r="267" spans="2:20" ht="15.9" customHeight="1">
      <c r="B267" s="18">
        <v>45890</v>
      </c>
      <c r="C267" s="12">
        <v>401445.0626</v>
      </c>
      <c r="D267" s="9">
        <f t="shared" si="162"/>
        <v>0.30000001424923539</v>
      </c>
      <c r="E267" s="39">
        <v>6665979.6010999996</v>
      </c>
      <c r="F267" s="9">
        <f t="shared" si="163"/>
        <v>-7.4000004678964615</v>
      </c>
      <c r="G267" s="12">
        <v>74.367199999999997</v>
      </c>
      <c r="H267" s="9">
        <f t="shared" si="164"/>
        <v>4.0999999999939973</v>
      </c>
      <c r="J267" s="40">
        <f t="shared" ref="J267" si="187">MOD(DEGREES(ATAN2(F267, D267)) + 360, 360)</f>
        <v>177.67846944664916</v>
      </c>
      <c r="K267" s="47">
        <f t="shared" ref="K267" si="188">SQRT(POWER(C267 - $C$9,2) + POWER(E267 - $E$9,2)) *1000</f>
        <v>7.4060790526038396</v>
      </c>
      <c r="L267" s="40">
        <f t="shared" ref="L267" si="189">SQRT((D267^2) + (F267^2) + (H267^2))</f>
        <v>8.46522338354802</v>
      </c>
      <c r="M267" s="12">
        <f t="shared" ref="M267" si="190">(D267-$D$9)/(B267-$B$9)</f>
        <v>1.4563107487826962E-3</v>
      </c>
      <c r="N267" s="12">
        <f t="shared" ref="N267" si="191">(F267-$F$9)/(B267-$B$9)</f>
        <v>-3.5922332368429427E-2</v>
      </c>
      <c r="O267" s="12">
        <f t="shared" ref="O267" si="192">(H267-$H$9)/(B267-$B$9)</f>
        <v>1.9902912621330083E-2</v>
      </c>
      <c r="P267" s="81">
        <f t="shared" ref="P267" si="193">(L267-$L$9)/(B267-$B$9)</f>
        <v>4.1093317395864172E-2</v>
      </c>
      <c r="Q267" s="12">
        <f t="shared" ref="Q267" si="194">(M267-0)/(B267-$B$9)</f>
        <v>7.0694696542849326E-6</v>
      </c>
      <c r="R267" s="12">
        <f t="shared" ref="R267" si="195">(N267-0)/(B267-$B$9)</f>
        <v>-1.7438025421567682E-4</v>
      </c>
      <c r="S267" s="12">
        <f t="shared" ref="S267" si="196">(O267-0)/(B267-$B$9)</f>
        <v>9.6616080686068366E-5</v>
      </c>
      <c r="T267" s="12">
        <f t="shared" ref="T267" si="197">(P267-0)/(B267-$B$9)</f>
        <v>1.9948212328089405E-4</v>
      </c>
    </row>
    <row r="268" spans="2:20" ht="15.9" customHeight="1">
      <c r="B268" s="18">
        <v>45890</v>
      </c>
      <c r="C268" s="12">
        <v>401445.05670000002</v>
      </c>
      <c r="D268" s="9">
        <f t="shared" si="162"/>
        <v>-5.5999999749474227</v>
      </c>
      <c r="E268" s="39">
        <v>6665979.5959999999</v>
      </c>
      <c r="F268" s="9">
        <f t="shared" si="163"/>
        <v>-12.500000186264515</v>
      </c>
      <c r="G268" s="12">
        <v>74.360500000000002</v>
      </c>
      <c r="H268" s="9">
        <f t="shared" si="164"/>
        <v>-2.6000000000010459</v>
      </c>
      <c r="J268" s="40">
        <f t="shared" ref="J268" si="198">MOD(DEGREES(ATAN2(F268, D268)) + 360, 360)</f>
        <v>204.13237918038786</v>
      </c>
      <c r="K268" s="47">
        <f t="shared" ref="K268" si="199">SQRT(POWER(C268 - $C$9,2) + POWER(E268 - $E$9,2)) *1000</f>
        <v>13.697080140527179</v>
      </c>
      <c r="L268" s="40">
        <f t="shared" ref="L268" si="200">SQRT((D268^2) + (F268^2) + (H268^2))</f>
        <v>13.941664333071195</v>
      </c>
      <c r="M268" s="12">
        <f t="shared" ref="M268" si="201">(D268-$D$9)/(B268-$B$9)</f>
        <v>-2.7184465897803024E-2</v>
      </c>
      <c r="N268" s="12">
        <f t="shared" ref="N268" si="202">(F268-$F$9)/(B268-$B$9)</f>
        <v>-6.0679612554682114E-2</v>
      </c>
      <c r="O268" s="12">
        <f t="shared" ref="O268" si="203">(H268-$H$9)/(B268-$B$9)</f>
        <v>-1.2621359223306048E-2</v>
      </c>
      <c r="P268" s="81">
        <f t="shared" ref="P268" si="204">(L268-$L$9)/(B268-$B$9)</f>
        <v>6.7677982199374737E-2</v>
      </c>
      <c r="Q268" s="12">
        <f t="shared" ref="Q268" si="205">(M268-0)/(B268-$B$9)</f>
        <v>-1.3196342668836419E-4</v>
      </c>
      <c r="R268" s="12">
        <f t="shared" ref="R268" si="206">(N268-0)/(B268-$B$9)</f>
        <v>-2.9456122599360251E-4</v>
      </c>
      <c r="S268" s="12">
        <f t="shared" ref="S268" si="207">(O268-0)/(B268-$B$9)</f>
        <v>-6.1268734093718685E-5</v>
      </c>
      <c r="T268" s="12">
        <f t="shared" ref="T268" si="208">(P268-0)/(B268-$B$9)</f>
        <v>3.2853389417172201E-4</v>
      </c>
    </row>
    <row r="269" spans="2:20" ht="15.9" customHeight="1">
      <c r="B269" s="18">
        <v>45891</v>
      </c>
      <c r="C269" s="12">
        <v>401445.06040000002</v>
      </c>
      <c r="D269" s="9">
        <f t="shared" si="162"/>
        <v>-1.8999999738298357</v>
      </c>
      <c r="E269" s="39">
        <v>6665979.5997000001</v>
      </c>
      <c r="F269" s="9">
        <f t="shared" si="163"/>
        <v>-8.7999999523162842</v>
      </c>
      <c r="G269" s="12">
        <v>74.378299999999996</v>
      </c>
      <c r="H269" s="9">
        <f t="shared" si="164"/>
        <v>15.199999999992997</v>
      </c>
      <c r="J269" s="40">
        <f t="shared" ref="J269" si="209">MOD(DEGREES(ATAN2(F269, D269)) + 360, 360)</f>
        <v>192.18365648723196</v>
      </c>
      <c r="K269" s="47">
        <f t="shared" ref="K269" si="210">SQRT(POWER(C269 - $C$9,2) + POWER(E269 - $E$9,2)) *1000</f>
        <v>9.0027772971078193</v>
      </c>
      <c r="L269" s="40">
        <f t="shared" ref="L269" si="211">SQRT((D269^2) + (F269^2) + (H269^2))</f>
        <v>17.666069145712839</v>
      </c>
      <c r="M269" s="12">
        <f t="shared" ref="M269" si="212">(D269-$D$9)/(B269-$B$9)</f>
        <v>-9.178743834926742E-3</v>
      </c>
      <c r="N269" s="12">
        <f t="shared" ref="N269" si="213">(F269-$F$9)/(B269-$B$9)</f>
        <v>-4.2512077064329877E-2</v>
      </c>
      <c r="O269" s="12">
        <f t="shared" ref="O269" si="214">(H269-$H$9)/(B269-$B$9)</f>
        <v>7.3429951690787421E-2</v>
      </c>
      <c r="P269" s="81">
        <f t="shared" ref="P269" si="215">(L269-$L$9)/(B269-$B$9)</f>
        <v>8.5343329206342217E-2</v>
      </c>
      <c r="Q269" s="12">
        <f t="shared" ref="Q269" si="216">(M269-0)/(B269-$B$9)</f>
        <v>-4.4341757656650927E-5</v>
      </c>
      <c r="R269" s="12">
        <f t="shared" ref="R269" si="217">(N269-0)/(B269-$B$9)</f>
        <v>-2.0537235296777718E-4</v>
      </c>
      <c r="S269" s="12">
        <f t="shared" ref="S269" si="218">(O269-0)/(B269-$B$9)</f>
        <v>3.5473406613906964E-4</v>
      </c>
      <c r="T269" s="12">
        <f t="shared" ref="T269" si="219">(P269-0)/(B269-$B$9)</f>
        <v>4.1228661452339234E-4</v>
      </c>
    </row>
    <row r="270" spans="2:20" ht="15.9" customHeight="1">
      <c r="B270" s="18">
        <v>45891</v>
      </c>
      <c r="C270" s="12">
        <v>401445.03450000001</v>
      </c>
      <c r="D270" s="9">
        <f t="shared" si="162"/>
        <v>-27.799999981652945</v>
      </c>
      <c r="E270" s="39">
        <v>6665979.5831000004</v>
      </c>
      <c r="F270" s="9">
        <f t="shared" si="163"/>
        <v>-25.399999693036079</v>
      </c>
      <c r="G270" s="12">
        <v>74.366799999999998</v>
      </c>
      <c r="H270" s="9">
        <f t="shared" si="164"/>
        <v>3.6999999999949296</v>
      </c>
      <c r="J270" s="40">
        <f t="shared" ref="J270" si="220">MOD(DEGREES(ATAN2(F270, D270)) + 360, 360)</f>
        <v>227.58302099461417</v>
      </c>
      <c r="K270" s="47">
        <f t="shared" ref="K270" si="221">SQRT(POWER(C270 - $C$9,2) + POWER(E270 - $E$9,2)) *1000</f>
        <v>37.656340546926977</v>
      </c>
      <c r="L270" s="40">
        <f t="shared" ref="L270" si="222">SQRT((D270^2) + (F270^2) + (H270^2))</f>
        <v>37.837679413332147</v>
      </c>
      <c r="M270" s="12">
        <f t="shared" ref="M270" si="223">(D270-$D$9)/(B270-$B$9)</f>
        <v>-0.13429951681957944</v>
      </c>
      <c r="N270" s="12">
        <f t="shared" ref="N270" si="224">(F270-$F$9)/(B270-$B$9)</f>
        <v>-0.12270531252674434</v>
      </c>
      <c r="O270" s="12">
        <f t="shared" ref="O270" si="225">(H270-$H$9)/(B270-$B$9)</f>
        <v>1.7874396135241204E-2</v>
      </c>
      <c r="P270" s="81">
        <f t="shared" ref="P270" si="226">(L270-$L$9)/(B270-$B$9)</f>
        <v>0.18279072180353695</v>
      </c>
      <c r="Q270" s="12">
        <f t="shared" ref="Q270" si="227">(M270-0)/(B270-$B$9)</f>
        <v>-6.4878993632647077E-4</v>
      </c>
      <c r="R270" s="12">
        <f t="shared" ref="R270" si="228">(N270-0)/(B270-$B$9)</f>
        <v>-5.9277928756881326E-4</v>
      </c>
      <c r="S270" s="12">
        <f t="shared" ref="S270" si="229">(O270-0)/(B270-$B$9)</f>
        <v>8.6349739783773936E-5</v>
      </c>
      <c r="T270" s="12">
        <f t="shared" ref="T270" si="230">(P270-0)/(B270-$B$9)</f>
        <v>8.8304696523447803E-4</v>
      </c>
    </row>
    <row r="271" spans="2:20" ht="15.9" customHeight="1">
      <c r="B271" s="18">
        <v>45892</v>
      </c>
      <c r="C271" s="12">
        <v>401445.04989999998</v>
      </c>
      <c r="D271" s="9">
        <f t="shared" si="162"/>
        <v>-12.400000006891787</v>
      </c>
      <c r="E271" s="39">
        <v>6665979.5982999997</v>
      </c>
      <c r="F271" s="9">
        <f t="shared" si="163"/>
        <v>-10.200000368058681</v>
      </c>
      <c r="G271" s="12">
        <v>74.392700000000005</v>
      </c>
      <c r="H271" s="9">
        <f t="shared" si="164"/>
        <v>29.600000000002069</v>
      </c>
      <c r="J271" s="40">
        <f t="shared" ref="J271" si="231">MOD(DEGREES(ATAN2(F271, D271)) + 360, 360)</f>
        <v>230.55994626460469</v>
      </c>
      <c r="K271" s="47">
        <f t="shared" ref="K271" si="232">SQRT(POWER(C271 - $C$9,2) + POWER(E271 - $E$9,2)) *1000</f>
        <v>16.056151708280336</v>
      </c>
      <c r="L271" s="40">
        <f t="shared" ref="L271" si="233">SQRT((D271^2) + (F271^2) + (H271^2))</f>
        <v>33.67432267588223</v>
      </c>
      <c r="M271" s="12">
        <f t="shared" ref="M271" si="234">(D271-$D$9)/(B271-$B$9)</f>
        <v>-5.9615384648518205E-2</v>
      </c>
      <c r="N271" s="12">
        <f t="shared" ref="N271" si="235">(F271-$F$9)/(B271-$B$9)</f>
        <v>-4.9038463307974428E-2</v>
      </c>
      <c r="O271" s="12">
        <f t="shared" ref="O271" si="236">(H271-$H$9)/(B271-$B$9)</f>
        <v>0.14230769230770227</v>
      </c>
      <c r="P271" s="81">
        <f t="shared" ref="P271" si="237">(L271-$L$9)/(B271-$B$9)</f>
        <v>0.16189578209558764</v>
      </c>
      <c r="Q271" s="12">
        <f t="shared" ref="Q271" si="238">(M271-0)/(B271-$B$9)</f>
        <v>-2.8661242619479907E-4</v>
      </c>
      <c r="R271" s="12">
        <f t="shared" ref="R271" si="239">(N271-0)/(B271-$B$9)</f>
        <v>-2.3576184282680013E-4</v>
      </c>
      <c r="S271" s="12">
        <f t="shared" ref="S271" si="240">(O271-0)/(B271-$B$9)</f>
        <v>6.8417159763318395E-4</v>
      </c>
      <c r="T271" s="12">
        <f t="shared" ref="T271" si="241">(P271-0)/(B271-$B$9)</f>
        <v>7.7834510622878667E-4</v>
      </c>
    </row>
    <row r="272" spans="2:20" ht="15.9" customHeight="1">
      <c r="B272" s="18">
        <v>45892</v>
      </c>
      <c r="C272" s="12">
        <v>401445.04960000003</v>
      </c>
      <c r="D272" s="9">
        <f t="shared" si="162"/>
        <v>-12.699999962933362</v>
      </c>
      <c r="E272" s="39">
        <v>6665979.5979000004</v>
      </c>
      <c r="F272" s="9">
        <f t="shared" si="163"/>
        <v>-10.599999688565731</v>
      </c>
      <c r="G272" s="12">
        <v>74.373699999999999</v>
      </c>
      <c r="H272" s="9">
        <f t="shared" si="164"/>
        <v>10.599999999996612</v>
      </c>
      <c r="J272" s="40">
        <f t="shared" ref="J272" si="242">MOD(DEGREES(ATAN2(F272, D272)) + 360, 360)</f>
        <v>230.15008308388229</v>
      </c>
      <c r="K272" s="47">
        <f t="shared" ref="K272" si="243">SQRT(POWER(C272 - $C$9,2) + POWER(E272 - $E$9,2)) *1000</f>
        <v>16.542369614299545</v>
      </c>
      <c r="L272" s="40">
        <f t="shared" ref="L272" si="244">SQRT((D272^2) + (F272^2) + (H272^2))</f>
        <v>19.647137004053011</v>
      </c>
      <c r="M272" s="12">
        <f t="shared" ref="M272" si="245">(D272-$D$9)/(B272-$B$9)</f>
        <v>-6.1057692129487313E-2</v>
      </c>
      <c r="N272" s="12">
        <f t="shared" ref="N272" si="246">(F272-$F$9)/(B272-$B$9)</f>
        <v>-5.0961536964258321E-2</v>
      </c>
      <c r="O272" s="12">
        <f t="shared" ref="O272" si="247">(H272-$H$9)/(B272-$B$9)</f>
        <v>5.0961538461522175E-2</v>
      </c>
      <c r="P272" s="81">
        <f t="shared" ref="P272" si="248">(L272-$L$9)/(B272-$B$9)</f>
        <v>9.4457389442562559E-2</v>
      </c>
      <c r="Q272" s="12">
        <f t="shared" ref="Q272" si="249">(M272-0)/(B272-$B$9)</f>
        <v>-2.9354659677638129E-4</v>
      </c>
      <c r="R272" s="12">
        <f t="shared" ref="R272" si="250">(N272-0)/(B272-$B$9)</f>
        <v>-2.4500738925124191E-4</v>
      </c>
      <c r="S272" s="12">
        <f t="shared" ref="S272" si="251">(O272-0)/(B272-$B$9)</f>
        <v>2.4500739644962583E-4</v>
      </c>
      <c r="T272" s="12">
        <f t="shared" ref="T272" si="252">(P272-0)/(B272-$B$9)</f>
        <v>4.5412206462770461E-4</v>
      </c>
    </row>
    <row r="273" spans="2:20" ht="15.9" customHeight="1">
      <c r="B273" s="18">
        <v>45894</v>
      </c>
      <c r="C273" s="12">
        <v>401445.05099999998</v>
      </c>
      <c r="D273" s="9">
        <f t="shared" si="162"/>
        <v>-11.300000012852252</v>
      </c>
      <c r="E273" s="39">
        <v>6665979.5998999998</v>
      </c>
      <c r="F273" s="9">
        <f t="shared" si="163"/>
        <v>-8.6000002920627594</v>
      </c>
      <c r="G273" s="12">
        <v>74.382000000000005</v>
      </c>
      <c r="H273" s="9">
        <f t="shared" si="164"/>
        <v>18.900000000002137</v>
      </c>
      <c r="J273" s="40">
        <f t="shared" ref="J273" si="253">MOD(DEGREES(ATAN2(F273, D273)) + 360, 360)</f>
        <v>232.72661671276984</v>
      </c>
      <c r="K273" s="47">
        <f t="shared" ref="K273" si="254">SQRT(POWER(C273 - $C$9,2) + POWER(E273 - $E$9,2)) *1000</f>
        <v>14.200352295416492</v>
      </c>
      <c r="L273" s="40">
        <f t="shared" ref="L273" si="255">SQRT((D273^2) + (F273^2) + (H273^2))</f>
        <v>23.640220077529339</v>
      </c>
      <c r="M273" s="12">
        <f t="shared" ref="M273" si="256">(D273-$D$9)/(B273-$B$9)</f>
        <v>-5.3809523870725004E-2</v>
      </c>
      <c r="N273" s="12">
        <f t="shared" ref="N273" si="257">(F273-$F$9)/(B273-$B$9)</f>
        <v>-4.0952382343155999E-2</v>
      </c>
      <c r="O273" s="12">
        <f t="shared" ref="O273" si="258">(H273-$H$9)/(B273-$B$9)</f>
        <v>9.0000000000010183E-2</v>
      </c>
      <c r="P273" s="81">
        <f t="shared" ref="P273" si="259">(L273-$L$9)/(B273-$B$9)</f>
        <v>0.11257247655966351</v>
      </c>
      <c r="Q273" s="12">
        <f t="shared" ref="Q273" si="260">(M273-0)/(B273-$B$9)</f>
        <v>-2.5623582795583334E-4</v>
      </c>
      <c r="R273" s="12">
        <f t="shared" ref="R273" si="261">(N273-0)/(B273-$B$9)</f>
        <v>-1.9501134449121903E-4</v>
      </c>
      <c r="S273" s="12">
        <f t="shared" ref="S273" si="262">(O273-0)/(B273-$B$9)</f>
        <v>4.2857142857147707E-4</v>
      </c>
      <c r="T273" s="12">
        <f t="shared" ref="T273" si="263">(P273-0)/(B273-$B$9)</f>
        <v>5.3605941218887393E-4</v>
      </c>
    </row>
    <row r="274" spans="2:20" ht="15.9" customHeight="1">
      <c r="B274" s="18">
        <v>45894</v>
      </c>
      <c r="C274" s="12">
        <v>401445.0613</v>
      </c>
      <c r="D274" s="9">
        <f t="shared" si="162"/>
        <v>-0.99999998928979039</v>
      </c>
      <c r="E274" s="39">
        <v>6665979.6026999997</v>
      </c>
      <c r="F274" s="9">
        <f t="shared" si="163"/>
        <v>-5.8000003919005394</v>
      </c>
      <c r="G274" s="12">
        <v>74.381200000000007</v>
      </c>
      <c r="H274" s="9">
        <f t="shared" si="164"/>
        <v>18.100000000004002</v>
      </c>
      <c r="J274" s="40">
        <f t="shared" ref="J274" si="264">MOD(DEGREES(ATAN2(F274, D274)) + 360, 360)</f>
        <v>189.78240628084268</v>
      </c>
      <c r="K274" s="47">
        <f t="shared" ref="K274" si="265">SQRT(POWER(C274 - $C$9,2) + POWER(E274 - $E$9,2)) *1000</f>
        <v>5.8855759722074774</v>
      </c>
      <c r="L274" s="40">
        <f t="shared" ref="L274" si="266">SQRT((D274^2) + (F274^2) + (H274^2))</f>
        <v>19.032866429541578</v>
      </c>
      <c r="M274" s="12">
        <f t="shared" ref="M274" si="267">(D274-$D$9)/(B274-$B$9)</f>
        <v>-4.7619047109037638E-3</v>
      </c>
      <c r="N274" s="12">
        <f t="shared" ref="N274" si="268">(F274-$F$9)/(B274-$B$9)</f>
        <v>-2.7619049485240663E-2</v>
      </c>
      <c r="O274" s="12">
        <f t="shared" ref="O274" si="269">(H274-$H$9)/(B274-$B$9)</f>
        <v>8.6190476190495247E-2</v>
      </c>
      <c r="P274" s="81">
        <f t="shared" ref="P274" si="270">(L274-$L$9)/(B274-$B$9)</f>
        <v>9.0632697283531322E-2</v>
      </c>
      <c r="Q274" s="12">
        <f t="shared" ref="Q274" si="271">(M274-0)/(B274-$B$9)</f>
        <v>-2.2675736718589351E-5</v>
      </c>
      <c r="R274" s="12">
        <f t="shared" ref="R274" si="272">(N274-0)/(B274-$B$9)</f>
        <v>-1.3151928326305079E-4</v>
      </c>
      <c r="S274" s="12">
        <f t="shared" ref="S274" si="273">(O274-0)/(B274-$B$9)</f>
        <v>4.104308390023583E-4</v>
      </c>
      <c r="T274" s="12">
        <f t="shared" ref="T274" si="274">(P274-0)/(B274-$B$9)</f>
        <v>4.3158427277872056E-4</v>
      </c>
    </row>
    <row r="275" spans="2:20" ht="15.9" customHeight="1">
      <c r="B275" s="18">
        <v>45895</v>
      </c>
      <c r="C275" s="12">
        <v>401445.02830000001</v>
      </c>
      <c r="D275" s="9">
        <f t="shared" si="162"/>
        <v>-33.999999985098839</v>
      </c>
      <c r="E275" s="39">
        <v>6665979.5884999996</v>
      </c>
      <c r="F275" s="9">
        <f t="shared" si="163"/>
        <v>-20.000000484287739</v>
      </c>
      <c r="G275" s="12">
        <v>74.3827</v>
      </c>
      <c r="H275" s="9">
        <f t="shared" si="164"/>
        <v>19.599999999996953</v>
      </c>
      <c r="J275" s="40">
        <f t="shared" ref="J275" si="275">MOD(DEGREES(ATAN2(F275, D275)) + 360, 360)</f>
        <v>239.5344544632552</v>
      </c>
      <c r="K275" s="47">
        <f t="shared" ref="K275" si="276">SQRT(POWER(C275 - $C$9,2) + POWER(E275 - $E$9,2)) *1000</f>
        <v>39.446166079331853</v>
      </c>
      <c r="L275" s="40">
        <f t="shared" ref="L275" si="277">SQRT((D275^2) + (F275^2) + (H275^2))</f>
        <v>44.047247568470283</v>
      </c>
      <c r="M275" s="12">
        <f t="shared" ref="M275" si="278">(D275-$D$9)/(B275-$B$9)</f>
        <v>-0.16113744068767222</v>
      </c>
      <c r="N275" s="12">
        <f t="shared" ref="N275" si="279">(F275-$F$9)/(B275-$B$9)</f>
        <v>-9.4786732153022454E-2</v>
      </c>
      <c r="O275" s="12">
        <f t="shared" ref="O275" si="280">(H275-$H$9)/(B275-$B$9)</f>
        <v>9.2890995260649062E-2</v>
      </c>
      <c r="P275" s="81">
        <f t="shared" ref="P275" si="281">(L275-$L$9)/(B275-$B$9)</f>
        <v>0.20875472781265536</v>
      </c>
      <c r="Q275" s="12">
        <f t="shared" ref="Q275" si="282">(M275-0)/(B275-$B$9)</f>
        <v>-7.636845530221432E-4</v>
      </c>
      <c r="R275" s="12">
        <f t="shared" ref="R275" si="283">(N275-0)/(B275-$B$9)</f>
        <v>-4.4922621873470358E-4</v>
      </c>
      <c r="S275" s="12">
        <f t="shared" ref="S275" si="284">(O275-0)/(B275-$B$9)</f>
        <v>4.4024168369975861E-4</v>
      </c>
      <c r="T275" s="12">
        <f t="shared" ref="T275" si="285">(P275-0)/(B275-$B$9)</f>
        <v>9.8935889958604441E-4</v>
      </c>
    </row>
    <row r="276" spans="2:20" ht="15.9" customHeight="1">
      <c r="B276" s="18">
        <v>45895</v>
      </c>
      <c r="C276" s="12">
        <v>401445.0491</v>
      </c>
      <c r="D276" s="9">
        <f t="shared" si="162"/>
        <v>-13.199999986682087</v>
      </c>
      <c r="E276" s="39">
        <v>6665979.5949999997</v>
      </c>
      <c r="F276" s="9">
        <f t="shared" si="163"/>
        <v>-13.500000350177288</v>
      </c>
      <c r="G276" s="12">
        <v>74.375799999999998</v>
      </c>
      <c r="H276" s="9">
        <f t="shared" si="164"/>
        <v>12.699999999995271</v>
      </c>
      <c r="J276" s="40">
        <f t="shared" ref="J276" si="286">MOD(DEGREES(ATAN2(F276, D276)) + 360, 360)</f>
        <v>224.35625351401646</v>
      </c>
      <c r="K276" s="47">
        <f t="shared" ref="K276" si="287">SQRT(POWER(C276 - $C$9,2) + POWER(E276 - $E$9,2)) *1000</f>
        <v>18.880943014139788</v>
      </c>
      <c r="L276" s="40">
        <f t="shared" ref="L276" si="288">SQRT((D276^2) + (F276^2) + (H276^2))</f>
        <v>22.754779917702432</v>
      </c>
      <c r="M276" s="12">
        <f t="shared" ref="M276" si="289">(D276-$D$9)/(B276-$B$9)</f>
        <v>-6.2559241643043065E-2</v>
      </c>
      <c r="N276" s="12">
        <f t="shared" ref="N276" si="290">(F276-$F$9)/(B276-$B$9)</f>
        <v>-6.3981044313636437E-2</v>
      </c>
      <c r="O276" s="12">
        <f t="shared" ref="O276" si="291">(H276-$H$9)/(B276-$B$9)</f>
        <v>6.0189573459693224E-2</v>
      </c>
      <c r="P276" s="81">
        <f t="shared" ref="P276" si="292">(L276-$L$9)/(B276-$B$9)</f>
        <v>0.10784255885167029</v>
      </c>
      <c r="Q276" s="12">
        <f t="shared" ref="Q276" si="293">(M276-0)/(B276-$B$9)</f>
        <v>-2.9648929688646001E-4</v>
      </c>
      <c r="R276" s="12">
        <f t="shared" ref="R276" si="294">(N276-0)/(B276-$B$9)</f>
        <v>-3.0322769816889308E-4</v>
      </c>
      <c r="S276" s="12">
        <f t="shared" ref="S276" si="295">(O276-0)/(B276-$B$9)</f>
        <v>2.8525864198906742E-4</v>
      </c>
      <c r="T276" s="12">
        <f t="shared" ref="T276" si="296">(P276-0)/(B276-$B$9)</f>
        <v>5.1110217465246582E-4</v>
      </c>
    </row>
    <row r="277" spans="2:20" ht="15.9" customHeight="1">
      <c r="B277" s="18">
        <v>45896</v>
      </c>
      <c r="C277" s="12">
        <v>401445.0514</v>
      </c>
      <c r="D277" s="9">
        <f t="shared" si="162"/>
        <v>-10.899999993853271</v>
      </c>
      <c r="E277" s="39">
        <v>6665979.5959000001</v>
      </c>
      <c r="F277" s="9">
        <f t="shared" si="163"/>
        <v>-12.600000016391277</v>
      </c>
      <c r="G277" s="12">
        <v>74.370800000000003</v>
      </c>
      <c r="H277" s="9">
        <f t="shared" si="164"/>
        <v>7.6999999999998181</v>
      </c>
      <c r="J277" s="40">
        <f t="shared" ref="J277" si="297">MOD(DEGREES(ATAN2(F277, D277)) + 360, 360)</f>
        <v>220.86240636298913</v>
      </c>
      <c r="K277" s="47">
        <f t="shared" ref="K277" si="298">SQRT(POWER(C277 - $C$9,2) + POWER(E277 - $E$9,2)) *1000</f>
        <v>16.660432175638825</v>
      </c>
      <c r="L277" s="40">
        <f t="shared" ref="L277" si="299">SQRT((D277^2) + (F277^2) + (H277^2))</f>
        <v>18.353746219207093</v>
      </c>
      <c r="M277" s="12">
        <f t="shared" ref="M277" si="300">(D277-$D$9)/(B277-$B$9)</f>
        <v>-5.1415094310628635E-2</v>
      </c>
      <c r="N277" s="12">
        <f t="shared" ref="N277" si="301">(F277-$F$9)/(B277-$B$9)</f>
        <v>-5.9433962341468291E-2</v>
      </c>
      <c r="O277" s="12">
        <f t="shared" ref="O277" si="302">(H277-$H$9)/(B277-$B$9)</f>
        <v>3.6320754716980277E-2</v>
      </c>
      <c r="P277" s="81">
        <f t="shared" ref="P277" si="303">(L277-$L$9)/(B277-$B$9)</f>
        <v>8.6574274618901381E-2</v>
      </c>
      <c r="Q277" s="12">
        <f t="shared" ref="Q277" si="304">(M277-0)/(B277-$B$9)</f>
        <v>-2.4252402976711619E-4</v>
      </c>
      <c r="R277" s="12">
        <f t="shared" ref="R277" si="305">(N277-0)/(B277-$B$9)</f>
        <v>-2.8034887896919006E-4</v>
      </c>
      <c r="S277" s="12">
        <f t="shared" ref="S277" si="306">(O277-0)/(B277-$B$9)</f>
        <v>1.7132431470273717E-4</v>
      </c>
      <c r="T277" s="12">
        <f t="shared" ref="T277" si="307">(P277-0)/(B277-$B$9)</f>
        <v>4.083692199004782E-4</v>
      </c>
    </row>
    <row r="278" spans="2:20" ht="15.9" customHeight="1">
      <c r="B278" s="18">
        <v>45896</v>
      </c>
      <c r="C278" s="12">
        <v>401445.04920000001</v>
      </c>
      <c r="D278" s="9">
        <f t="shared" si="162"/>
        <v>-13.099999981932342</v>
      </c>
      <c r="E278" s="39">
        <v>6665979.5937000001</v>
      </c>
      <c r="F278" s="9">
        <f t="shared" si="163"/>
        <v>-14.800000004470348</v>
      </c>
      <c r="G278" s="12">
        <v>74.362799999999993</v>
      </c>
      <c r="H278" s="9">
        <f t="shared" si="164"/>
        <v>-0.30000000000995897</v>
      </c>
      <c r="J278" s="40">
        <f t="shared" ref="J278" si="308">MOD(DEGREES(ATAN2(F278, D278)) + 360, 360)</f>
        <v>221.51317018115461</v>
      </c>
      <c r="K278" s="47">
        <f t="shared" ref="K278" si="309">SQRT(POWER(C278 - $C$9,2) + POWER(E278 - $E$9,2)) *1000</f>
        <v>19.76486781283775</v>
      </c>
      <c r="L278" s="40">
        <f t="shared" ref="L278" si="310">SQRT((D278^2) + (F278^2) + (H278^2))</f>
        <v>19.767144448780549</v>
      </c>
      <c r="M278" s="12">
        <f t="shared" ref="M278" si="311">(D278-$D$9)/(B278-$B$9)</f>
        <v>-6.179245274496388E-2</v>
      </c>
      <c r="N278" s="12">
        <f t="shared" ref="N278" si="312">(F278-$F$9)/(B278-$B$9)</f>
        <v>-6.9811320775803529E-2</v>
      </c>
      <c r="O278" s="12">
        <f t="shared" ref="O278" si="313">(H278-$H$9)/(B278-$B$9)</f>
        <v>-1.4150943396696177E-3</v>
      </c>
      <c r="P278" s="81">
        <f t="shared" ref="P278" si="314">(L278-$L$9)/(B278-$B$9)</f>
        <v>9.3241247399908245E-2</v>
      </c>
      <c r="Q278" s="12">
        <f t="shared" ref="Q278" si="315">(M278-0)/(B278-$B$9)</f>
        <v>-2.914738337026598E-4</v>
      </c>
      <c r="R278" s="12">
        <f t="shared" ref="R278" si="316">(N278-0)/(B278-$B$9)</f>
        <v>-3.2929868290473363E-4</v>
      </c>
      <c r="S278" s="12">
        <f t="shared" ref="S278" si="317">(O278-0)/(B278-$B$9)</f>
        <v>-6.6749733003283851E-6</v>
      </c>
      <c r="T278" s="12">
        <f t="shared" ref="T278" si="318">(P278-0)/(B278-$B$9)</f>
        <v>4.398172047165483E-4</v>
      </c>
    </row>
    <row r="279" spans="2:20" ht="15.9" customHeight="1">
      <c r="B279" s="18">
        <v>45897</v>
      </c>
      <c r="C279" s="12">
        <v>401445.02990000002</v>
      </c>
      <c r="D279" s="9">
        <f t="shared" si="162"/>
        <v>-32.399999967310578</v>
      </c>
      <c r="E279" s="39">
        <v>6665979.5853000004</v>
      </c>
      <c r="F279" s="9">
        <f t="shared" si="163"/>
        <v>-23.199999704957008</v>
      </c>
      <c r="G279" s="12">
        <v>74.384200000000007</v>
      </c>
      <c r="H279" s="9">
        <f t="shared" si="164"/>
        <v>21.100000000004115</v>
      </c>
      <c r="J279" s="40">
        <f t="shared" ref="J279" si="319">MOD(DEGREES(ATAN2(F279, D279)) + 360, 360)</f>
        <v>234.39546633711103</v>
      </c>
      <c r="K279" s="47">
        <f t="shared" ref="K279" si="320">SQRT(POWER(C279 - $C$9,2) + POWER(E279 - $E$9,2)) *1000</f>
        <v>39.849717491993978</v>
      </c>
      <c r="L279" s="40">
        <f t="shared" ref="L279" si="321">SQRT((D279^2) + (F279^2) + (H279^2))</f>
        <v>45.091129772848944</v>
      </c>
      <c r="M279" s="12">
        <f t="shared" ref="M279" si="322">(D279-$D$9)/(B279-$B$9)</f>
        <v>-0.15211267590286656</v>
      </c>
      <c r="N279" s="12">
        <f t="shared" ref="N279" si="323">(F279-$F$9)/(B279-$B$9)</f>
        <v>-0.10892018640824887</v>
      </c>
      <c r="O279" s="12">
        <f t="shared" ref="O279" si="324">(H279-$H$9)/(B279-$B$9)</f>
        <v>9.9061032863869081E-2</v>
      </c>
      <c r="P279" s="81">
        <f t="shared" ref="P279" si="325">(L279-$L$9)/(B279-$B$9)</f>
        <v>0.21169544494295278</v>
      </c>
      <c r="Q279" s="12">
        <f t="shared" ref="Q279" si="326">(M279-0)/(B279-$B$9)</f>
        <v>-7.1414401832331715E-4</v>
      </c>
      <c r="R279" s="12">
        <f t="shared" ref="R279" si="327">(N279-0)/(B279-$B$9)</f>
        <v>-5.1136237750351577E-4</v>
      </c>
      <c r="S279" s="12">
        <f t="shared" ref="S279" si="328">(O279-0)/(B279-$B$9)</f>
        <v>4.6507527166135716E-4</v>
      </c>
      <c r="T279" s="12">
        <f t="shared" ref="T279" si="329">(P279-0)/(B279-$B$9)</f>
        <v>9.9387532837067025E-4</v>
      </c>
    </row>
    <row r="280" spans="2:20" ht="15.9" customHeight="1">
      <c r="B280" s="18">
        <v>45897</v>
      </c>
      <c r="C280" s="12">
        <v>401445.02710000001</v>
      </c>
      <c r="D280" s="9">
        <f t="shared" si="162"/>
        <v>-35.199999983888119</v>
      </c>
      <c r="E280" s="39">
        <v>6665979.5807999996</v>
      </c>
      <c r="F280" s="9">
        <f t="shared" si="163"/>
        <v>-27.700000442564487</v>
      </c>
      <c r="G280" s="12">
        <v>74.359899999999996</v>
      </c>
      <c r="H280" s="9">
        <f t="shared" si="164"/>
        <v>-3.200000000006753</v>
      </c>
      <c r="J280" s="40">
        <f t="shared" ref="J280" si="330">MOD(DEGREES(ATAN2(F280, D280)) + 360, 360)</f>
        <v>231.79966642056209</v>
      </c>
      <c r="K280" s="47">
        <f t="shared" ref="K280" si="331">SQRT(POWER(C280 - $C$9,2) + POWER(E280 - $E$9,2)) *1000</f>
        <v>44.792075452961505</v>
      </c>
      <c r="L280" s="40">
        <f t="shared" ref="L280" si="332">SQRT((D280^2) + (F280^2) + (H280^2))</f>
        <v>44.906235907542282</v>
      </c>
      <c r="M280" s="12">
        <f t="shared" ref="M280" si="333">(D280-$D$9)/(B280-$B$9)</f>
        <v>-0.16525821588679868</v>
      </c>
      <c r="N280" s="12">
        <f t="shared" ref="N280" si="334">(F280-$F$9)/(B280-$B$9)</f>
        <v>-0.13004695043457506</v>
      </c>
      <c r="O280" s="12">
        <f t="shared" ref="O280" si="335">(H280-$H$9)/(B280-$B$9)</f>
        <v>-1.5023474178435459E-2</v>
      </c>
      <c r="P280" s="81">
        <f t="shared" ref="P280" si="336">(L280-$L$9)/(B280-$B$9)</f>
        <v>0.21082739862695907</v>
      </c>
      <c r="Q280" s="12">
        <f t="shared" ref="Q280" si="337">(M280-0)/(B280-$B$9)</f>
        <v>-7.7586016848262289E-4</v>
      </c>
      <c r="R280" s="12">
        <f t="shared" ref="R280" si="338">(N280-0)/(B280-$B$9)</f>
        <v>-6.1054906307312241E-4</v>
      </c>
      <c r="S280" s="12">
        <f t="shared" ref="S280" si="339">(O280-0)/(B280-$B$9)</f>
        <v>-7.0532742621762717E-5</v>
      </c>
      <c r="T280" s="12">
        <f t="shared" ref="T280" si="340">(P280-0)/(B280-$B$9)</f>
        <v>9.8979999355379845E-4</v>
      </c>
    </row>
    <row r="281" spans="2:20" ht="15.9" customHeight="1">
      <c r="B281" s="18">
        <v>45898</v>
      </c>
      <c r="C281" s="12">
        <v>401445.0428</v>
      </c>
      <c r="D281" s="9">
        <f t="shared" si="162"/>
        <v>-19.499999994877726</v>
      </c>
      <c r="E281" s="39">
        <v>6665979.5909000002</v>
      </c>
      <c r="F281" s="9">
        <f t="shared" si="163"/>
        <v>-17.599999904632568</v>
      </c>
      <c r="G281" s="12">
        <v>74.378600000000006</v>
      </c>
      <c r="H281" s="9">
        <f t="shared" si="164"/>
        <v>15.500000000002956</v>
      </c>
      <c r="J281" s="40">
        <f t="shared" ref="J281" si="341">MOD(DEGREES(ATAN2(F281, D281)) + 360, 360)</f>
        <v>227.93172406695905</v>
      </c>
      <c r="K281" s="47">
        <f t="shared" ref="K281" si="342">SQRT(POWER(C281 - $C$9,2) + POWER(E281 - $E$9,2)) *1000</f>
        <v>26.268041351484467</v>
      </c>
      <c r="L281" s="40">
        <f t="shared" ref="L281" si="343">SQRT((D281^2) + (F281^2) + (H281^2))</f>
        <v>30.500163875680887</v>
      </c>
      <c r="M281" s="12">
        <f t="shared" ref="M281" si="344">(D281-$D$9)/(B281-$B$9)</f>
        <v>-9.1121495303166947E-2</v>
      </c>
      <c r="N281" s="12">
        <f t="shared" ref="N281" si="345">(F281-$F$9)/(B281-$B$9)</f>
        <v>-8.2242990208563405E-2</v>
      </c>
      <c r="O281" s="12">
        <f t="shared" ref="O281" si="346">(H281-$H$9)/(B281-$B$9)</f>
        <v>7.2429906542069891E-2</v>
      </c>
      <c r="P281" s="81">
        <f t="shared" ref="P281" si="347">(L281-$L$9)/(B281-$B$9)</f>
        <v>0.14252413026019106</v>
      </c>
      <c r="Q281" s="12">
        <f t="shared" ref="Q281" si="348">(M281-0)/(B281-$B$9)</f>
        <v>-4.2580137992134087E-4</v>
      </c>
      <c r="R281" s="12">
        <f t="shared" ref="R281" si="349">(N281-0)/(B281-$B$9)</f>
        <v>-3.8431303835777291E-4</v>
      </c>
      <c r="S281" s="12">
        <f t="shared" ref="S281" si="350">(O281-0)/(B281-$B$9)</f>
        <v>3.3845750720593406E-4</v>
      </c>
      <c r="T281" s="12">
        <f t="shared" ref="T281" si="351">(P281-0)/(B281-$B$9)</f>
        <v>6.6600060869248165E-4</v>
      </c>
    </row>
    <row r="282" spans="2:20" ht="15.9" customHeight="1">
      <c r="B282" s="18">
        <v>45898</v>
      </c>
      <c r="C282" s="12">
        <v>401445.04619999998</v>
      </c>
      <c r="D282" s="9">
        <f t="shared" si="162"/>
        <v>-16.100000008009374</v>
      </c>
      <c r="E282" s="39">
        <v>6665979.5898000002</v>
      </c>
      <c r="F282" s="9">
        <f t="shared" si="163"/>
        <v>-18.699999898672104</v>
      </c>
      <c r="G282" s="12">
        <v>74.354299999999995</v>
      </c>
      <c r="H282" s="9">
        <f t="shared" si="164"/>
        <v>-8.8000000000079126</v>
      </c>
      <c r="J282" s="40">
        <f t="shared" ref="J282:J291" si="352">MOD(DEGREES(ATAN2(F282, D282)) + 360, 360)</f>
        <v>220.72721939999238</v>
      </c>
      <c r="K282" s="47">
        <f t="shared" ref="K282:K291" si="353">SQRT(POWER(C282 - $C$9,2) + POWER(E282 - $E$9,2)) *1000</f>
        <v>24.675899101516816</v>
      </c>
      <c r="L282" s="40">
        <f t="shared" ref="L282:L291" si="354">SQRT((D282^2) + (F282^2) + (H282^2))</f>
        <v>26.198091466142678</v>
      </c>
      <c r="M282" s="12">
        <f t="shared" ref="M282:M291" si="355">(D282-$D$9)/(B282-$B$9)</f>
        <v>-7.5233644897240062E-2</v>
      </c>
      <c r="N282" s="12">
        <f t="shared" ref="N282:N291" si="356">(F282-$F$9)/(B282-$B$9)</f>
        <v>-8.738317709659861E-2</v>
      </c>
      <c r="O282" s="12">
        <f t="shared" ref="O282:O291" si="357">(H282-$H$9)/(B282-$B$9)</f>
        <v>-4.1121495327139782E-2</v>
      </c>
      <c r="P282" s="81">
        <f t="shared" ref="P282:P291" si="358">(L282-$L$9)/(B282-$B$9)</f>
        <v>0.12242098815954522</v>
      </c>
      <c r="Q282" s="12">
        <f t="shared" ref="Q282:Q291" si="359">(M282-0)/(B282-$B$9)</f>
        <v>-3.515590883048601E-4</v>
      </c>
      <c r="R282" s="12">
        <f t="shared" ref="R282:R291" si="360">(N282-0)/(B282-$B$9)</f>
        <v>-4.0833260325513369E-4</v>
      </c>
      <c r="S282" s="12">
        <f t="shared" ref="S282:S291" si="361">(O282-0)/(B282-$B$9)</f>
        <v>-1.9215652022027936E-4</v>
      </c>
      <c r="T282" s="12">
        <f t="shared" ref="T282:T291" si="362">(P282-0)/(B282-$B$9)</f>
        <v>5.7206069233432344E-4</v>
      </c>
    </row>
    <row r="283" spans="2:20" ht="15.9" customHeight="1">
      <c r="B283" s="18">
        <v>45899</v>
      </c>
      <c r="C283" s="12">
        <v>401445.04690000002</v>
      </c>
      <c r="D283" s="9">
        <f t="shared" si="162"/>
        <v>-15.399999974761158</v>
      </c>
      <c r="E283" s="39">
        <v>6665979.5913000004</v>
      </c>
      <c r="F283" s="9">
        <f t="shared" si="163"/>
        <v>-17.199999652802944</v>
      </c>
      <c r="G283" s="12">
        <v>74.373199999999997</v>
      </c>
      <c r="H283" s="9">
        <f t="shared" si="164"/>
        <v>10.099999999994225</v>
      </c>
      <c r="J283" s="40">
        <f t="shared" si="352"/>
        <v>221.83963890205658</v>
      </c>
      <c r="K283" s="47">
        <f t="shared" si="353"/>
        <v>23.086792485727962</v>
      </c>
      <c r="L283" s="40">
        <f t="shared" si="354"/>
        <v>25.199404502466887</v>
      </c>
      <c r="M283" s="12">
        <f t="shared" si="355"/>
        <v>-7.1627906859354218E-2</v>
      </c>
      <c r="N283" s="12">
        <f t="shared" si="356"/>
        <v>-7.9999998385129972E-2</v>
      </c>
      <c r="O283" s="12">
        <f t="shared" si="357"/>
        <v>4.6976744186019652E-2</v>
      </c>
      <c r="P283" s="81">
        <f t="shared" si="358"/>
        <v>0.11720653256961343</v>
      </c>
      <c r="Q283" s="12">
        <f t="shared" si="359"/>
        <v>-3.3315305515978704E-4</v>
      </c>
      <c r="R283" s="12">
        <f t="shared" si="360"/>
        <v>-3.7209301574479055E-4</v>
      </c>
      <c r="S283" s="12">
        <f t="shared" si="361"/>
        <v>2.1849648458613792E-4</v>
      </c>
      <c r="T283" s="12">
        <f t="shared" si="362"/>
        <v>5.4514666311448101E-4</v>
      </c>
    </row>
    <row r="284" spans="2:20" ht="15.9" customHeight="1">
      <c r="B284" s="18">
        <v>45899</v>
      </c>
      <c r="C284" s="12">
        <v>401445.0576</v>
      </c>
      <c r="D284" s="9">
        <f t="shared" si="162"/>
        <v>-4.6999999904073775</v>
      </c>
      <c r="E284" s="39">
        <v>6665979.5952000003</v>
      </c>
      <c r="F284" s="9">
        <f t="shared" si="163"/>
        <v>-13.299999758601189</v>
      </c>
      <c r="G284" s="12">
        <v>74.371099999999998</v>
      </c>
      <c r="H284" s="9">
        <f t="shared" si="164"/>
        <v>7.9999999999955662</v>
      </c>
      <c r="J284" s="40">
        <f t="shared" si="352"/>
        <v>199.46256589932457</v>
      </c>
      <c r="K284" s="47">
        <f t="shared" si="353"/>
        <v>14.106026849847588</v>
      </c>
      <c r="L284" s="40">
        <f t="shared" si="354"/>
        <v>16.216657901323259</v>
      </c>
      <c r="M284" s="12">
        <f t="shared" si="355"/>
        <v>-2.186046507166222E-2</v>
      </c>
      <c r="N284" s="12">
        <f t="shared" si="356"/>
        <v>-6.1860463993493903E-2</v>
      </c>
      <c r="O284" s="12">
        <f t="shared" si="357"/>
        <v>3.7209302325560772E-2</v>
      </c>
      <c r="P284" s="81">
        <f t="shared" si="358"/>
        <v>7.5426315820108183E-2</v>
      </c>
      <c r="Q284" s="12">
        <f t="shared" si="359"/>
        <v>-1.0167658172866149E-4</v>
      </c>
      <c r="R284" s="12">
        <f t="shared" si="360"/>
        <v>-2.877230883418321E-4</v>
      </c>
      <c r="S284" s="12">
        <f t="shared" si="361"/>
        <v>1.7306652244446872E-4</v>
      </c>
      <c r="T284" s="12">
        <f t="shared" si="362"/>
        <v>3.508200735818985E-4</v>
      </c>
    </row>
    <row r="285" spans="2:20" ht="15.9" customHeight="1">
      <c r="B285" s="18">
        <v>45901</v>
      </c>
      <c r="C285" s="12">
        <v>401445.0539</v>
      </c>
      <c r="D285" s="9">
        <f t="shared" si="162"/>
        <v>-8.3999999915249646</v>
      </c>
      <c r="E285" s="39">
        <v>6665979.5946000004</v>
      </c>
      <c r="F285" s="9">
        <f t="shared" si="163"/>
        <v>-13.899999670684338</v>
      </c>
      <c r="G285" s="12">
        <v>74.377300000000005</v>
      </c>
      <c r="H285" s="9">
        <f t="shared" si="164"/>
        <v>14.200000000002433</v>
      </c>
      <c r="J285" s="40">
        <f t="shared" si="352"/>
        <v>211.14526372145929</v>
      </c>
      <c r="K285" s="47">
        <f t="shared" si="353"/>
        <v>16.240997220079933</v>
      </c>
      <c r="L285" s="40">
        <f t="shared" si="354"/>
        <v>21.573362990102243</v>
      </c>
      <c r="M285" s="12">
        <f t="shared" si="355"/>
        <v>-3.8709677380299373E-2</v>
      </c>
      <c r="N285" s="12">
        <f t="shared" si="356"/>
        <v>-6.4055298021586812E-2</v>
      </c>
      <c r="O285" s="12">
        <f t="shared" si="357"/>
        <v>6.5437788018444396E-2</v>
      </c>
      <c r="P285" s="81">
        <f t="shared" si="358"/>
        <v>9.9416419309226928E-2</v>
      </c>
      <c r="Q285" s="12">
        <f t="shared" si="359"/>
        <v>-1.7838561004746256E-4</v>
      </c>
      <c r="R285" s="12">
        <f t="shared" si="360"/>
        <v>-2.9518570516860282E-4</v>
      </c>
      <c r="S285" s="12">
        <f t="shared" si="361"/>
        <v>3.0155662681310779E-4</v>
      </c>
      <c r="T285" s="12">
        <f t="shared" si="362"/>
        <v>4.5814018114851118E-4</v>
      </c>
    </row>
    <row r="286" spans="2:20" ht="15.9" customHeight="1">
      <c r="B286" s="18">
        <v>45901</v>
      </c>
      <c r="C286" s="12">
        <v>401445.05869999999</v>
      </c>
      <c r="D286" s="9">
        <f t="shared" si="162"/>
        <v>-3.599999996367842</v>
      </c>
      <c r="E286" s="39">
        <v>6665979.5959999999</v>
      </c>
      <c r="F286" s="9">
        <f t="shared" si="163"/>
        <v>-12.500000186264515</v>
      </c>
      <c r="G286" s="12">
        <v>74.378100000000003</v>
      </c>
      <c r="H286" s="9">
        <f t="shared" si="164"/>
        <v>15.000000000000568</v>
      </c>
      <c r="J286" s="40">
        <f t="shared" si="352"/>
        <v>196.06640029276917</v>
      </c>
      <c r="K286" s="47">
        <f t="shared" si="353"/>
        <v>13.008074593515421</v>
      </c>
      <c r="L286" s="40">
        <f t="shared" si="354"/>
        <v>19.854722476793231</v>
      </c>
      <c r="M286" s="12">
        <f t="shared" si="355"/>
        <v>-1.6589861734414017E-2</v>
      </c>
      <c r="N286" s="12">
        <f t="shared" si="356"/>
        <v>-5.760368749430652E-2</v>
      </c>
      <c r="O286" s="12">
        <f t="shared" si="357"/>
        <v>6.9124423963136256E-2</v>
      </c>
      <c r="P286" s="81">
        <f t="shared" si="358"/>
        <v>9.1496416943747605E-2</v>
      </c>
      <c r="Q286" s="12">
        <f t="shared" si="359"/>
        <v>-7.6450975734626805E-5</v>
      </c>
      <c r="R286" s="12">
        <f t="shared" si="360"/>
        <v>-2.6545478107975354E-4</v>
      </c>
      <c r="S286" s="12">
        <f t="shared" si="361"/>
        <v>3.1854573254901499E-4</v>
      </c>
      <c r="T286" s="12">
        <f t="shared" si="362"/>
        <v>4.2164247439515024E-4</v>
      </c>
    </row>
    <row r="287" spans="2:20" ht="15.9" customHeight="1">
      <c r="B287" s="18">
        <v>45902</v>
      </c>
      <c r="C287" s="12">
        <v>401445.07040000003</v>
      </c>
      <c r="D287" s="9">
        <f t="shared" si="162"/>
        <v>8.1000000354833901</v>
      </c>
      <c r="E287" s="39">
        <v>6665979.6031999998</v>
      </c>
      <c r="F287" s="9">
        <f t="shared" si="163"/>
        <v>-5.3000003099441528</v>
      </c>
      <c r="G287" s="12">
        <v>74.379400000000004</v>
      </c>
      <c r="H287" s="9">
        <f t="shared" si="164"/>
        <v>16.300000000001091</v>
      </c>
      <c r="J287" s="40">
        <f t="shared" si="352"/>
        <v>123.19756721237252</v>
      </c>
      <c r="K287" s="47">
        <f t="shared" si="353"/>
        <v>9.6798762316591116</v>
      </c>
      <c r="L287" s="40">
        <f t="shared" si="354"/>
        <v>18.957584336098169</v>
      </c>
      <c r="M287" s="12">
        <f t="shared" si="355"/>
        <v>3.7155963465520137E-2</v>
      </c>
      <c r="N287" s="12">
        <f t="shared" si="356"/>
        <v>-2.4311928027266755E-2</v>
      </c>
      <c r="O287" s="12">
        <f t="shared" si="357"/>
        <v>7.4770642201839863E-2</v>
      </c>
      <c r="P287" s="81">
        <f t="shared" si="358"/>
        <v>8.6961396037147559E-2</v>
      </c>
      <c r="Q287" s="12">
        <f t="shared" si="359"/>
        <v>1.7044019938311988E-4</v>
      </c>
      <c r="R287" s="12">
        <f t="shared" si="360"/>
        <v>-1.1152260562966401E-4</v>
      </c>
      <c r="S287" s="12">
        <f t="shared" si="361"/>
        <v>3.4298459725614613E-4</v>
      </c>
      <c r="T287" s="12">
        <f t="shared" si="362"/>
        <v>3.9890548640893376E-4</v>
      </c>
    </row>
    <row r="288" spans="2:20" ht="15.9" customHeight="1">
      <c r="B288" s="18">
        <v>45902</v>
      </c>
      <c r="C288" s="12">
        <v>401445.05579999997</v>
      </c>
      <c r="D288" s="9">
        <f t="shared" si="162"/>
        <v>-6.5000000176951289</v>
      </c>
      <c r="E288" s="39">
        <v>6665979.5942000002</v>
      </c>
      <c r="F288" s="9">
        <f t="shared" si="163"/>
        <v>-14.299999922513962</v>
      </c>
      <c r="G288" s="12">
        <v>74.377700000000004</v>
      </c>
      <c r="H288" s="9">
        <f t="shared" si="164"/>
        <v>14.600000000001501</v>
      </c>
      <c r="J288" s="40">
        <f t="shared" si="352"/>
        <v>204.44395495613063</v>
      </c>
      <c r="K288" s="47">
        <f t="shared" si="353"/>
        <v>15.707959702454547</v>
      </c>
      <c r="L288" s="40">
        <f t="shared" si="354"/>
        <v>21.445279154489452</v>
      </c>
      <c r="M288" s="12">
        <f t="shared" si="355"/>
        <v>-2.9816513842638205E-2</v>
      </c>
      <c r="N288" s="12">
        <f t="shared" si="356"/>
        <v>-6.5596329919788809E-2</v>
      </c>
      <c r="O288" s="12">
        <f t="shared" si="357"/>
        <v>6.6972477064227071E-2</v>
      </c>
      <c r="P288" s="81">
        <f t="shared" si="358"/>
        <v>9.8372840158208491E-2</v>
      </c>
      <c r="Q288" s="12">
        <f t="shared" si="359"/>
        <v>-1.367729992781569E-4</v>
      </c>
      <c r="R288" s="12">
        <f t="shared" si="360"/>
        <v>-3.00900595962334E-4</v>
      </c>
      <c r="S288" s="12">
        <f t="shared" si="361"/>
        <v>3.07213197542326E-4</v>
      </c>
      <c r="T288" s="12">
        <f t="shared" si="362"/>
        <v>4.5125156035875452E-4</v>
      </c>
    </row>
    <row r="289" spans="2:20" ht="15.9" customHeight="1">
      <c r="B289" s="18">
        <v>45903</v>
      </c>
      <c r="C289" s="12">
        <v>401445.07169999997</v>
      </c>
      <c r="D289" s="9">
        <f t="shared" si="162"/>
        <v>9.399999980814755</v>
      </c>
      <c r="E289" s="39">
        <v>6665979.6036</v>
      </c>
      <c r="F289" s="9">
        <f t="shared" si="163"/>
        <v>-4.9000000581145287</v>
      </c>
      <c r="G289" s="12">
        <v>74.38</v>
      </c>
      <c r="H289" s="9">
        <f t="shared" si="164"/>
        <v>16.899999999992588</v>
      </c>
      <c r="J289" s="40">
        <f t="shared" si="352"/>
        <v>117.53197707519359</v>
      </c>
      <c r="K289" s="47">
        <f t="shared" si="353"/>
        <v>10.600471697468928</v>
      </c>
      <c r="L289" s="40">
        <f t="shared" si="354"/>
        <v>19.949436087483505</v>
      </c>
      <c r="M289" s="12">
        <f t="shared" si="355"/>
        <v>4.2922374341619884E-2</v>
      </c>
      <c r="N289" s="12">
        <f t="shared" si="356"/>
        <v>-2.2374429489107436E-2</v>
      </c>
      <c r="O289" s="12">
        <f t="shared" si="357"/>
        <v>7.7168949771655657E-2</v>
      </c>
      <c r="P289" s="81">
        <f t="shared" si="358"/>
        <v>9.1093315467961206E-2</v>
      </c>
      <c r="Q289" s="12">
        <f t="shared" si="359"/>
        <v>1.9599257690237391E-4</v>
      </c>
      <c r="R289" s="12">
        <f t="shared" si="360"/>
        <v>-1.0216634469912071E-4</v>
      </c>
      <c r="S289" s="12">
        <f t="shared" si="361"/>
        <v>3.5236963366052813E-4</v>
      </c>
      <c r="T289" s="12">
        <f t="shared" si="362"/>
        <v>4.1595121218247126E-4</v>
      </c>
    </row>
    <row r="290" spans="2:20" ht="15.9" customHeight="1">
      <c r="B290" s="18">
        <v>45903</v>
      </c>
      <c r="C290" s="12">
        <v>401445.0577</v>
      </c>
      <c r="D290" s="9">
        <f t="shared" si="162"/>
        <v>-4.5999999856576324</v>
      </c>
      <c r="E290" s="39">
        <v>6665979.5948000001</v>
      </c>
      <c r="F290" s="9">
        <f t="shared" si="163"/>
        <v>-13.700000010430813</v>
      </c>
      <c r="G290" s="12">
        <v>74.378500000000003</v>
      </c>
      <c r="H290" s="9">
        <f t="shared" si="164"/>
        <v>15.399999999999636</v>
      </c>
      <c r="J290" s="40">
        <f t="shared" si="352"/>
        <v>198.56032225271679</v>
      </c>
      <c r="K290" s="47">
        <f t="shared" si="353"/>
        <v>14.451643510475009</v>
      </c>
      <c r="L290" s="40">
        <f t="shared" si="354"/>
        <v>21.118948841119987</v>
      </c>
      <c r="M290" s="12">
        <f t="shared" si="355"/>
        <v>-2.1004566144555398E-2</v>
      </c>
      <c r="N290" s="12">
        <f t="shared" si="356"/>
        <v>-6.2557077673200054E-2</v>
      </c>
      <c r="O290" s="12">
        <f t="shared" si="357"/>
        <v>7.0319634703194689E-2</v>
      </c>
      <c r="P290" s="81">
        <f t="shared" si="358"/>
        <v>9.6433556352146066E-2</v>
      </c>
      <c r="Q290" s="12">
        <f t="shared" si="359"/>
        <v>-9.5911260934042911E-5</v>
      </c>
      <c r="R290" s="12">
        <f t="shared" si="360"/>
        <v>-2.8564875649863039E-4</v>
      </c>
      <c r="S290" s="12">
        <f t="shared" si="361"/>
        <v>3.2109422238901683E-4</v>
      </c>
      <c r="T290" s="12">
        <f t="shared" si="362"/>
        <v>4.4033587375409163E-4</v>
      </c>
    </row>
    <row r="291" spans="2:20" ht="15.9" customHeight="1">
      <c r="B291" s="18">
        <v>45904</v>
      </c>
      <c r="C291" s="12">
        <v>401445.0613</v>
      </c>
      <c r="D291" s="9">
        <f t="shared" si="162"/>
        <v>-0.99999998928979039</v>
      </c>
      <c r="E291" s="39">
        <v>6665979.6017000005</v>
      </c>
      <c r="F291" s="9">
        <f t="shared" si="163"/>
        <v>-6.7999996244907379</v>
      </c>
      <c r="G291" s="12">
        <v>74.385999999999996</v>
      </c>
      <c r="H291" s="9">
        <f t="shared" si="164"/>
        <v>22.899999999992815</v>
      </c>
      <c r="J291" s="40">
        <f t="shared" si="352"/>
        <v>188.36588649114265</v>
      </c>
      <c r="K291" s="47">
        <f t="shared" si="353"/>
        <v>6.8731357379040432</v>
      </c>
      <c r="L291" s="40">
        <f t="shared" si="354"/>
        <v>23.909203141705177</v>
      </c>
      <c r="M291" s="12">
        <f t="shared" si="355"/>
        <v>-4.5454544967717747E-3</v>
      </c>
      <c r="N291" s="12">
        <f t="shared" si="356"/>
        <v>-3.0909089202230625E-2</v>
      </c>
      <c r="O291" s="12">
        <f t="shared" si="357"/>
        <v>0.10409090909087643</v>
      </c>
      <c r="P291" s="81">
        <f t="shared" si="358"/>
        <v>0.10867819609865989</v>
      </c>
      <c r="Q291" s="12">
        <f t="shared" si="359"/>
        <v>-2.0661156803508065E-5</v>
      </c>
      <c r="R291" s="12">
        <f t="shared" si="360"/>
        <v>-1.404958600101392E-4</v>
      </c>
      <c r="S291" s="12">
        <f t="shared" si="361"/>
        <v>4.7314049586762012E-4</v>
      </c>
      <c r="T291" s="12">
        <f t="shared" si="362"/>
        <v>4.939918004484541E-4</v>
      </c>
    </row>
    <row r="292" spans="2:20" ht="15.9" customHeight="1">
      <c r="B292" s="18">
        <v>45904</v>
      </c>
      <c r="C292" s="12">
        <v>401445.05599999998</v>
      </c>
      <c r="D292" s="9">
        <f t="shared" si="162"/>
        <v>-6.3000000081956387</v>
      </c>
      <c r="E292" s="39">
        <v>6665979.5988999996</v>
      </c>
      <c r="F292" s="9">
        <f t="shared" si="163"/>
        <v>-9.6000004559755325</v>
      </c>
      <c r="G292" s="12">
        <v>74.383600000000001</v>
      </c>
      <c r="H292" s="9">
        <f t="shared" si="164"/>
        <v>20.499999999998408</v>
      </c>
      <c r="J292" s="40">
        <f t="shared" ref="J292" si="363">MOD(DEGREES(ATAN2(F292, D292)) + 360, 360)</f>
        <v>213.27488677070863</v>
      </c>
      <c r="K292" s="47">
        <f t="shared" ref="K292" si="364">SQRT(POWER(C292 - $C$9,2) + POWER(E292 - $E$9,2)) *1000</f>
        <v>11.482595911116768</v>
      </c>
      <c r="L292" s="40">
        <f t="shared" ref="L292" si="365">SQRT((D292^2) + (F292^2) + (H292^2))</f>
        <v>23.496808482386076</v>
      </c>
      <c r="M292" s="12">
        <f t="shared" ref="M292" si="366">(D292-$D$9)/(B292-$B$9)</f>
        <v>-2.8636363673616539E-2</v>
      </c>
      <c r="N292" s="12">
        <f t="shared" ref="N292" si="367">(F292-$F$9)/(B292-$B$9)</f>
        <v>-4.3636365708979691E-2</v>
      </c>
      <c r="O292" s="12">
        <f t="shared" ref="O292" si="368">(H292-$H$9)/(B292-$B$9)</f>
        <v>9.3181818181810941E-2</v>
      </c>
      <c r="P292" s="81">
        <f t="shared" ref="P292" si="369">(L292-$L$9)/(B292-$B$9)</f>
        <v>0.10680367491993671</v>
      </c>
      <c r="Q292" s="12">
        <f t="shared" ref="Q292" si="370">(M292-0)/(B292-$B$9)</f>
        <v>-1.3016528942552972E-4</v>
      </c>
      <c r="R292" s="12">
        <f t="shared" ref="R292" si="371">(N292-0)/(B292-$B$9)</f>
        <v>-1.9834711685899858E-4</v>
      </c>
      <c r="S292" s="12">
        <f t="shared" ref="S292" si="372">(O292-0)/(B292-$B$9)</f>
        <v>4.2355371900823155E-4</v>
      </c>
      <c r="T292" s="12">
        <f t="shared" ref="T292" si="373">(P292-0)/(B292-$B$9)</f>
        <v>4.8547124963607599E-4</v>
      </c>
    </row>
    <row r="293" spans="2:20" ht="15.9" customHeight="1">
      <c r="B293" s="18">
        <v>45905</v>
      </c>
      <c r="C293" s="12">
        <v>401445.05129999999</v>
      </c>
      <c r="D293" s="9">
        <f t="shared" si="162"/>
        <v>-10.999999998603016</v>
      </c>
      <c r="E293" s="39">
        <v>6665979.5976</v>
      </c>
      <c r="F293" s="9">
        <f t="shared" si="163"/>
        <v>-10.900000110268593</v>
      </c>
      <c r="G293" s="12">
        <v>74.377099999999999</v>
      </c>
      <c r="H293" s="9">
        <f t="shared" si="164"/>
        <v>13.999999999995794</v>
      </c>
      <c r="J293" s="40">
        <f t="shared" ref="J293" si="374">MOD(DEGREES(ATAN2(F293, D293)) + 360, 360)</f>
        <v>225.26162245225572</v>
      </c>
      <c r="K293" s="47">
        <f t="shared" ref="K293" si="375">SQRT(POWER(C293 - $C$9,2) + POWER(E293 - $E$9,2)) *1000</f>
        <v>15.485800023670773</v>
      </c>
      <c r="L293" s="40">
        <f t="shared" ref="L293" si="376">SQRT((D293^2) + (F293^2) + (H293^2))</f>
        <v>20.876062904029673</v>
      </c>
      <c r="M293" s="12">
        <f t="shared" ref="M293" si="377">(D293-$D$9)/(B293-$B$9)</f>
        <v>-4.97737556497874E-2</v>
      </c>
      <c r="N293" s="12">
        <f t="shared" ref="N293" si="378">(F293-$F$9)/(B293-$B$9)</f>
        <v>-4.9321267467278704E-2</v>
      </c>
      <c r="O293" s="12">
        <f t="shared" ref="O293" si="379">(H293-$H$9)/(B293-$B$9)</f>
        <v>6.3348416289573731E-2</v>
      </c>
      <c r="P293" s="81">
        <f t="shared" ref="P293" si="380">(L293-$L$9)/(B293-$B$9)</f>
        <v>9.4461823095156897E-2</v>
      </c>
      <c r="Q293" s="12">
        <f t="shared" ref="Q293" si="381">(M293-0)/(B293-$B$9)</f>
        <v>-2.2522061379994299E-4</v>
      </c>
      <c r="R293" s="12">
        <f t="shared" ref="R293" si="382">(N293-0)/(B293-$B$9)</f>
        <v>-2.2317315596053711E-4</v>
      </c>
      <c r="S293" s="12">
        <f t="shared" ref="S293" si="383">(O293-0)/(B293-$B$9)</f>
        <v>2.8664441759988112E-4</v>
      </c>
      <c r="T293" s="12">
        <f t="shared" ref="T293" si="384">(P293-0)/(B293-$B$9)</f>
        <v>4.274290637789905E-4</v>
      </c>
    </row>
    <row r="294" spans="2:20" ht="15.9" customHeight="1">
      <c r="B294" s="18">
        <v>45905</v>
      </c>
      <c r="C294" s="12">
        <v>401445.07329999999</v>
      </c>
      <c r="D294" s="9">
        <f t="shared" si="162"/>
        <v>10.999999998603016</v>
      </c>
      <c r="E294" s="39">
        <v>6665979.608</v>
      </c>
      <c r="F294" s="9">
        <f t="shared" si="163"/>
        <v>-0.50000008195638657</v>
      </c>
      <c r="G294" s="12">
        <v>74.375200000000007</v>
      </c>
      <c r="H294" s="9">
        <f t="shared" si="164"/>
        <v>12.100000000003774</v>
      </c>
      <c r="J294" s="40">
        <f t="shared" ref="J294" si="385">MOD(DEGREES(ATAN2(F294, D294)) + 360, 360)</f>
        <v>92.602562628836495</v>
      </c>
      <c r="K294" s="47">
        <f t="shared" ref="K294" si="386">SQRT(POWER(C294 - $C$9,2) + POWER(E294 - $E$9,2)) *1000</f>
        <v>11.011357775098524</v>
      </c>
      <c r="L294" s="40">
        <f t="shared" ref="L294" si="387">SQRT((D294^2) + (F294^2) + (H294^2))</f>
        <v>16.360317846891427</v>
      </c>
      <c r="M294" s="12">
        <f t="shared" ref="M294" si="388">(D294-$D$9)/(B294-$B$9)</f>
        <v>4.97737556497874E-2</v>
      </c>
      <c r="N294" s="12">
        <f t="shared" ref="N294" si="389">(F294-$F$9)/(B294-$B$9)</f>
        <v>-2.2624438097574055E-3</v>
      </c>
      <c r="O294" s="12">
        <f t="shared" ref="O294" si="390">(H294-$H$9)/(B294-$B$9)</f>
        <v>5.4751131221736533E-2</v>
      </c>
      <c r="P294" s="81">
        <f t="shared" ref="P294" si="391">(L294-$L$9)/(B294-$B$9)</f>
        <v>7.4028587542495139E-2</v>
      </c>
      <c r="Q294" s="12">
        <f t="shared" ref="Q294" si="392">(M294-0)/(B294-$B$9)</f>
        <v>2.2522061379994299E-4</v>
      </c>
      <c r="R294" s="12">
        <f t="shared" ref="R294" si="393">(N294-0)/(B294-$B$9)</f>
        <v>-1.0237302306594595E-5</v>
      </c>
      <c r="S294" s="12">
        <f t="shared" ref="S294" si="394">(O294-0)/(B294-$B$9)</f>
        <v>2.4774267521147751E-4</v>
      </c>
      <c r="T294" s="12">
        <f t="shared" ref="T294" si="395">(P294-0)/(B294-$B$9)</f>
        <v>3.3497098435518165E-4</v>
      </c>
    </row>
    <row r="295" spans="2:20" ht="15.9" customHeight="1">
      <c r="B295" s="18">
        <v>45906</v>
      </c>
      <c r="C295" s="12">
        <v>401445.05570000003</v>
      </c>
      <c r="D295" s="9">
        <f t="shared" si="162"/>
        <v>-6.5999999642372131</v>
      </c>
      <c r="E295" s="39">
        <v>6665979.5992000001</v>
      </c>
      <c r="F295" s="9">
        <f t="shared" si="163"/>
        <v>-9.3000000342726707</v>
      </c>
      <c r="G295" s="12">
        <v>74.373699999999999</v>
      </c>
      <c r="H295" s="9">
        <f t="shared" si="164"/>
        <v>10.599999999996612</v>
      </c>
      <c r="J295" s="40">
        <f t="shared" ref="J295" si="396">MOD(DEGREES(ATAN2(F295, D295)) + 360, 360)</f>
        <v>215.36246164088288</v>
      </c>
      <c r="K295" s="47">
        <f t="shared" ref="K295" si="397">SQRT(POWER(C295 - $C$9,2) + POWER(E295 - $E$9,2)) *1000</f>
        <v>11.403946692500929</v>
      </c>
      <c r="L295" s="40">
        <f t="shared" ref="L295" si="398">SQRT((D295^2) + (F295^2) + (H295^2))</f>
        <v>15.569521513692418</v>
      </c>
      <c r="M295" s="12">
        <f t="shared" ref="M295" si="399">(D295-$D$9)/(B295-$B$9)</f>
        <v>-2.9729729568636096E-2</v>
      </c>
      <c r="N295" s="12">
        <f t="shared" ref="N295" si="400">(F295-$F$9)/(B295-$B$9)</f>
        <v>-4.1891892046273291E-2</v>
      </c>
      <c r="O295" s="12">
        <f t="shared" ref="O295" si="401">(H295-$H$9)/(B295-$B$9)</f>
        <v>4.7747747747732487E-2</v>
      </c>
      <c r="P295" s="81">
        <f t="shared" ref="P295" si="402">(L295-$L$9)/(B295-$B$9)</f>
        <v>7.0132979791407285E-2</v>
      </c>
      <c r="Q295" s="12">
        <f t="shared" ref="Q295" si="403">(M295-0)/(B295-$B$9)</f>
        <v>-1.3391770075962207E-4</v>
      </c>
      <c r="R295" s="12">
        <f t="shared" ref="R295" si="404">(N295-0)/(B295-$B$9)</f>
        <v>-1.8870221642465447E-4</v>
      </c>
      <c r="S295" s="12">
        <f t="shared" ref="S295" si="405">(O295-0)/(B295-$B$9)</f>
        <v>2.1507994480960579E-4</v>
      </c>
      <c r="T295" s="12">
        <f t="shared" ref="T295" si="406">(P295-0)/(B295-$B$9)</f>
        <v>3.1591432338471748E-4</v>
      </c>
    </row>
    <row r="296" spans="2:20" ht="15.9" customHeight="1">
      <c r="B296" s="18">
        <v>45906</v>
      </c>
      <c r="C296" s="12">
        <v>401445.06199999998</v>
      </c>
      <c r="D296" s="9">
        <f t="shared" si="162"/>
        <v>-0.30000001424923539</v>
      </c>
      <c r="E296" s="39">
        <v>6665979.6021999996</v>
      </c>
      <c r="F296" s="9">
        <f t="shared" si="163"/>
        <v>-6.300000473856926</v>
      </c>
      <c r="G296" s="12">
        <v>74.374200000000002</v>
      </c>
      <c r="H296" s="9">
        <f t="shared" si="164"/>
        <v>11.099999999999</v>
      </c>
      <c r="J296" s="40">
        <f t="shared" ref="J296" si="407">MOD(DEGREES(ATAN2(F296, D296)) + 360, 360)</f>
        <v>182.72631091845255</v>
      </c>
      <c r="K296" s="47">
        <f t="shared" ref="K296" si="408">SQRT(POWER(C296 - $C$9,2) + POWER(E296 - $E$9,2)) *1000</f>
        <v>6.3071392864869438</v>
      </c>
      <c r="L296" s="40">
        <f t="shared" ref="L296" si="409">SQRT((D296^2) + (F296^2) + (H296^2))</f>
        <v>12.766753932739709</v>
      </c>
      <c r="M296" s="12">
        <f t="shared" ref="M296" si="410">(D296-$D$9)/(B296-$B$9)</f>
        <v>-1.3513514155370963E-3</v>
      </c>
      <c r="N296" s="12">
        <f t="shared" ref="N296" si="411">(F296-$F$9)/(B296-$B$9)</f>
        <v>-2.8378380512869037E-2</v>
      </c>
      <c r="O296" s="12">
        <f t="shared" ref="O296" si="412">(H296-$H$9)/(B296-$B$9)</f>
        <v>4.9999999999995492E-2</v>
      </c>
      <c r="P296" s="81">
        <f t="shared" ref="P296" si="413">(L296-$L$9)/(B296-$B$9)</f>
        <v>5.7507900597926619E-2</v>
      </c>
      <c r="Q296" s="12">
        <f t="shared" ref="Q296" si="414">(M296-0)/(B296-$B$9)</f>
        <v>-6.0871685384553886E-6</v>
      </c>
      <c r="R296" s="12">
        <f t="shared" ref="R296" si="415">(N296-0)/(B296-$B$9)</f>
        <v>-1.2783054285076144E-4</v>
      </c>
      <c r="S296" s="12">
        <f t="shared" ref="S296" si="416">(O296-0)/(B296-$B$9)</f>
        <v>2.2522522522520493E-4</v>
      </c>
      <c r="T296" s="12">
        <f t="shared" ref="T296" si="417">(P296-0)/(B296-$B$9)</f>
        <v>2.5904459728795775E-4</v>
      </c>
    </row>
    <row r="297" spans="2:20" ht="15.9" customHeight="1">
      <c r="B297" s="18">
        <v>45908</v>
      </c>
      <c r="C297" s="12">
        <v>401445.05930000002</v>
      </c>
      <c r="D297" s="9">
        <f t="shared" si="162"/>
        <v>-2.9999999678693712</v>
      </c>
      <c r="E297" s="39">
        <v>6665979.5969000002</v>
      </c>
      <c r="F297" s="9">
        <f t="shared" si="163"/>
        <v>-11.599999852478504</v>
      </c>
      <c r="G297" s="12">
        <v>74.375600000000006</v>
      </c>
      <c r="H297" s="9">
        <f t="shared" si="164"/>
        <v>12.500000000002842</v>
      </c>
      <c r="J297" s="40">
        <f t="shared" ref="J297" si="418">MOD(DEGREES(ATAN2(F297, D297)) + 360, 360)</f>
        <v>194.50016679442984</v>
      </c>
      <c r="K297" s="47">
        <f t="shared" ref="K297" si="419">SQRT(POWER(C297 - $C$9,2) + POWER(E297 - $E$9,2)) *1000</f>
        <v>11.981652489732689</v>
      </c>
      <c r="L297" s="40">
        <f t="shared" ref="L297" si="420">SQRT((D297^2) + (F297^2) + (H297^2))</f>
        <v>17.315022275030103</v>
      </c>
      <c r="M297" s="12">
        <f t="shared" ref="M297" si="421">(D297-$D$9)/(B297-$B$9)</f>
        <v>-1.3392856999416836E-2</v>
      </c>
      <c r="N297" s="12">
        <f t="shared" ref="N297" si="422">(F297-$F$9)/(B297-$B$9)</f>
        <v>-5.178571362713618E-2</v>
      </c>
      <c r="O297" s="12">
        <f t="shared" ref="O297" si="423">(H297-$H$9)/(B297-$B$9)</f>
        <v>5.5803571428584116E-2</v>
      </c>
      <c r="P297" s="81">
        <f t="shared" ref="P297" si="424">(L297-$L$9)/(B297-$B$9)</f>
        <v>7.7299206584955815E-2</v>
      </c>
      <c r="Q297" s="12">
        <f t="shared" ref="Q297" si="425">(M297-0)/(B297-$B$9)</f>
        <v>-5.9789540175968015E-5</v>
      </c>
      <c r="R297" s="12">
        <f t="shared" ref="R297" si="426">(N297-0)/(B297-$B$9)</f>
        <v>-2.311862215497151E-4</v>
      </c>
      <c r="S297" s="12">
        <f t="shared" ref="S297" si="427">(O297-0)/(B297-$B$9)</f>
        <v>2.4912308673475053E-4</v>
      </c>
      <c r="T297" s="12">
        <f t="shared" ref="T297" si="428">(P297-0)/(B297-$B$9)</f>
        <v>3.4508574368283848E-4</v>
      </c>
    </row>
    <row r="298" spans="2:20" ht="15.9" customHeight="1">
      <c r="B298" s="18">
        <v>45908</v>
      </c>
      <c r="C298" s="12">
        <v>401445.07549999998</v>
      </c>
      <c r="D298" s="9">
        <f t="shared" si="162"/>
        <v>13.199999986682087</v>
      </c>
      <c r="E298" s="39">
        <v>6665979.6045000004</v>
      </c>
      <c r="F298" s="9">
        <f t="shared" si="163"/>
        <v>-3.9999997243285179</v>
      </c>
      <c r="G298" s="12">
        <v>74.370500000000007</v>
      </c>
      <c r="H298" s="9">
        <f t="shared" si="164"/>
        <v>7.40000000000407</v>
      </c>
      <c r="J298" s="40">
        <f t="shared" ref="J298" si="429">MOD(DEGREES(ATAN2(F298, D298)) + 360, 360)</f>
        <v>106.85839768784297</v>
      </c>
      <c r="K298" s="47">
        <f t="shared" ref="K298" si="430">SQRT(POWER(C298 - $C$9,2) + POWER(E298 - $E$9,2)) *1000</f>
        <v>13.792751626961</v>
      </c>
      <c r="L298" s="40">
        <f t="shared" ref="L298" si="431">SQRT((D298^2) + (F298^2) + (H298^2))</f>
        <v>15.652475760821211</v>
      </c>
      <c r="M298" s="12">
        <f t="shared" ref="M298" si="432">(D298-$D$9)/(B298-$B$9)</f>
        <v>5.8928571369116459E-2</v>
      </c>
      <c r="N298" s="12">
        <f t="shared" ref="N298" si="433">(F298-$F$9)/(B298-$B$9)</f>
        <v>-1.7857141626466597E-2</v>
      </c>
      <c r="O298" s="12">
        <f t="shared" ref="O298" si="434">(H298-$H$9)/(B298-$B$9)</f>
        <v>3.3035714285732452E-2</v>
      </c>
      <c r="P298" s="81">
        <f t="shared" ref="P298" si="435">(L298-$L$9)/(B298-$B$9)</f>
        <v>6.987712393223755E-2</v>
      </c>
      <c r="Q298" s="12">
        <f t="shared" ref="Q298" si="436">(M298-0)/(B298-$B$9)</f>
        <v>2.6307397932641278E-4</v>
      </c>
      <c r="R298" s="12">
        <f t="shared" ref="R298" si="437">(N298-0)/(B298-$B$9)</f>
        <v>-7.9719382261011595E-5</v>
      </c>
      <c r="S298" s="12">
        <f t="shared" ref="S298" si="438">(O298-0)/(B298-$B$9)</f>
        <v>1.4748086734701988E-4</v>
      </c>
      <c r="T298" s="12">
        <f t="shared" ref="T298" si="439">(P298-0)/(B298-$B$9)</f>
        <v>3.119514461260605E-4</v>
      </c>
    </row>
    <row r="299" spans="2:20" ht="15.9" customHeight="1">
      <c r="B299" s="18">
        <v>45909</v>
      </c>
      <c r="C299" s="12">
        <v>401445.05209999997</v>
      </c>
      <c r="D299" s="9">
        <f t="shared" si="162"/>
        <v>-10.200000018812716</v>
      </c>
      <c r="E299" s="39">
        <v>6665979.5928999996</v>
      </c>
      <c r="F299" s="9">
        <f t="shared" si="163"/>
        <v>-15.600000508129597</v>
      </c>
      <c r="G299" s="12">
        <v>74.317599999999999</v>
      </c>
      <c r="H299" s="9">
        <f t="shared" si="164"/>
        <v>-45.500000000004093</v>
      </c>
      <c r="J299" s="40">
        <f t="shared" ref="J299" si="440">MOD(DEGREES(ATAN2(F299, D299)) + 360, 360)</f>
        <v>213.17851085298955</v>
      </c>
      <c r="K299" s="47">
        <f t="shared" ref="K299" si="441">SQRT(POWER(C299 - $C$9,2) + POWER(E299 - $E$9,2)) *1000</f>
        <v>18.638669915995163</v>
      </c>
      <c r="L299" s="40">
        <f t="shared" ref="L299" si="442">SQRT((D299^2) + (F299^2) + (H299^2))</f>
        <v>49.169604597126828</v>
      </c>
      <c r="M299" s="12">
        <f t="shared" ref="M299" si="443">(D299-$D$9)/(B299-$B$9)</f>
        <v>-4.5333333416945405E-2</v>
      </c>
      <c r="N299" s="12">
        <f t="shared" ref="N299" si="444">(F299-$F$9)/(B299-$B$9)</f>
        <v>-6.9333335591687098E-2</v>
      </c>
      <c r="O299" s="12">
        <f t="shared" ref="O299" si="445">(H299-$H$9)/(B299-$B$9)</f>
        <v>-0.2022222222222404</v>
      </c>
      <c r="P299" s="81">
        <f t="shared" ref="P299" si="446">(L299-$L$9)/(B299-$B$9)</f>
        <v>0.21853157598723036</v>
      </c>
      <c r="Q299" s="12">
        <f t="shared" ref="Q299" si="447">(M299-0)/(B299-$B$9)</f>
        <v>-2.014814818530907E-4</v>
      </c>
      <c r="R299" s="12">
        <f t="shared" ref="R299" si="448">(N299-0)/(B299-$B$9)</f>
        <v>-3.0814815818527597E-4</v>
      </c>
      <c r="S299" s="12">
        <f t="shared" ref="S299" si="449">(O299-0)/(B299-$B$9)</f>
        <v>-8.9876543209884622E-4</v>
      </c>
      <c r="T299" s="12">
        <f t="shared" ref="T299" si="450">(P299-0)/(B299-$B$9)</f>
        <v>9.7125144883213489E-4</v>
      </c>
    </row>
    <row r="300" spans="2:20" ht="15.9" customHeight="1">
      <c r="B300" s="18">
        <v>45909</v>
      </c>
      <c r="C300" s="12">
        <v>401445.05320000002</v>
      </c>
      <c r="D300" s="9">
        <f t="shared" ref="D300:D311" si="451">IF(C300="","",(C300-$C$9)*1000)</f>
        <v>-9.0999999665655196</v>
      </c>
      <c r="E300" s="39">
        <v>6665979.5931000002</v>
      </c>
      <c r="F300" s="9">
        <f t="shared" ref="F300:F311" si="452">IF(E300="","",(E300-$E$9)*1000)</f>
        <v>-15.399999916553497</v>
      </c>
      <c r="G300" s="12">
        <v>74.375200000000007</v>
      </c>
      <c r="H300" s="9">
        <f t="shared" ref="H300:H309" si="453">IF(G300="","",(G300-$G$9)*1000)</f>
        <v>12.100000000003774</v>
      </c>
      <c r="J300" s="40">
        <f t="shared" ref="J300" si="454">MOD(DEGREES(ATAN2(F300, D300)) + 360, 360)</f>
        <v>210.5792269162657</v>
      </c>
      <c r="K300" s="47">
        <f t="shared" ref="K300" si="455">SQRT(POWER(C300 - $C$9,2) + POWER(E300 - $E$9,2)) *1000</f>
        <v>17.887705186002485</v>
      </c>
      <c r="L300" s="40">
        <f t="shared" ref="L300" si="456">SQRT((D300^2) + (F300^2) + (H300^2))</f>
        <v>21.59583285778605</v>
      </c>
      <c r="M300" s="12">
        <f t="shared" ref="M300" si="457">(D300-$D$9)/(B300-$B$9)</f>
        <v>-4.0444444295846753E-2</v>
      </c>
      <c r="N300" s="12">
        <f t="shared" ref="N300" si="458">(F300-$F$9)/(B300-$B$9)</f>
        <v>-6.8444444073571101E-2</v>
      </c>
      <c r="O300" s="12">
        <f t="shared" ref="O300" si="459">(H300-$H$9)/(B300-$B$9)</f>
        <v>5.377777777779455E-2</v>
      </c>
      <c r="P300" s="81">
        <f t="shared" ref="P300" si="460">(L300-$L$9)/(B300-$B$9)</f>
        <v>9.5981479367937994E-2</v>
      </c>
      <c r="Q300" s="12">
        <f t="shared" ref="Q300" si="461">(M300-0)/(B300-$B$9)</f>
        <v>-1.7975308575931889E-4</v>
      </c>
      <c r="R300" s="12">
        <f t="shared" ref="R300" si="462">(N300-0)/(B300-$B$9)</f>
        <v>-3.0419752921587157E-4</v>
      </c>
      <c r="S300" s="12">
        <f t="shared" ref="S300" si="463">(O300-0)/(B300-$B$9)</f>
        <v>2.390123456790869E-4</v>
      </c>
      <c r="T300" s="12">
        <f t="shared" ref="T300" si="464">(P300-0)/(B300-$B$9)</f>
        <v>4.265843527463911E-4</v>
      </c>
    </row>
    <row r="301" spans="2:20" ht="15.9" customHeight="1">
      <c r="B301" s="18">
        <v>45910</v>
      </c>
      <c r="C301" s="12">
        <v>401445.11700000003</v>
      </c>
      <c r="D301" s="9">
        <f t="shared" si="451"/>
        <v>54.700000036973506</v>
      </c>
      <c r="E301" s="39">
        <v>6665979.6283999998</v>
      </c>
      <c r="F301" s="9">
        <f t="shared" si="452"/>
        <v>19.899999722838402</v>
      </c>
      <c r="G301" s="12">
        <v>74.375</v>
      </c>
      <c r="H301" s="9">
        <f t="shared" si="453"/>
        <v>11.899999999997135</v>
      </c>
      <c r="J301" s="40">
        <f t="shared" ref="J301" si="465">MOD(DEGREES(ATAN2(F301, D301)) + 360, 360)</f>
        <v>70.008483974562296</v>
      </c>
      <c r="K301" s="47">
        <f t="shared" ref="K301" si="466">SQRT(POWER(C301 - $C$9,2) + POWER(E301 - $E$9,2)) *1000</f>
        <v>58.207387787237714</v>
      </c>
      <c r="L301" s="40">
        <f t="shared" ref="L301" si="467">SQRT((D301^2) + (F301^2) + (H301^2))</f>
        <v>59.411362490804756</v>
      </c>
      <c r="M301" s="12">
        <f t="shared" ref="M301" si="468">(D301-$D$9)/(B301-$B$9)</f>
        <v>0.24203539839368807</v>
      </c>
      <c r="N301" s="12">
        <f t="shared" ref="N301" si="469">(F301-$F$9)/(B301-$B$9)</f>
        <v>8.805309611875399E-2</v>
      </c>
      <c r="O301" s="12">
        <f t="shared" ref="O301" si="470">(H301-$H$9)/(B301-$B$9)</f>
        <v>5.2654867256624494E-2</v>
      </c>
      <c r="P301" s="81">
        <f t="shared" ref="P301" si="471">(L301-$L$9)/(B301-$B$9)</f>
        <v>0.26288213491506529</v>
      </c>
      <c r="Q301" s="12">
        <f t="shared" ref="Q301" si="472">(M301-0)/(B301-$B$9)</f>
        <v>1.0709530902375578E-3</v>
      </c>
      <c r="R301" s="12">
        <f t="shared" ref="R301" si="473">(N301-0)/(B301-$B$9)</f>
        <v>3.8961546955200882E-4</v>
      </c>
      <c r="S301" s="12">
        <f t="shared" ref="S301" si="474">(O301-0)/(B301-$B$9)</f>
        <v>2.3298613830364821E-4</v>
      </c>
      <c r="T301" s="12">
        <f t="shared" ref="T301" si="475">(P301-0)/(B301-$B$9)</f>
        <v>1.1631952872348022E-3</v>
      </c>
    </row>
    <row r="302" spans="2:20" ht="15.9" customHeight="1">
      <c r="B302" s="18">
        <v>45910</v>
      </c>
      <c r="C302" s="12">
        <v>401445.04320000001</v>
      </c>
      <c r="D302" s="9">
        <f t="shared" si="451"/>
        <v>-19.099999975878745</v>
      </c>
      <c r="E302" s="39">
        <v>6665979.5866999999</v>
      </c>
      <c r="F302" s="9">
        <f t="shared" si="452"/>
        <v>-21.800000220537186</v>
      </c>
      <c r="G302" s="12">
        <v>74.364400000000003</v>
      </c>
      <c r="H302" s="9">
        <f t="shared" si="453"/>
        <v>1.300000000000523</v>
      </c>
      <c r="J302" s="40">
        <f t="shared" ref="J302" si="476">MOD(DEGREES(ATAN2(F302, D302)) + 360, 360)</f>
        <v>221.22311781331251</v>
      </c>
      <c r="K302" s="47">
        <f t="shared" ref="K302" si="477">SQRT(POWER(C302 - $C$9,2) + POWER(E302 - $E$9,2)) *1000</f>
        <v>28.9836162114735</v>
      </c>
      <c r="L302" s="40">
        <f t="shared" ref="L302" si="478">SQRT((D302^2) + (F302^2) + (H302^2))</f>
        <v>29.012755965161094</v>
      </c>
      <c r="M302" s="12">
        <f t="shared" ref="M302" si="479">(D302-$D$9)/(B302-$B$9)</f>
        <v>-8.4513274229551974E-2</v>
      </c>
      <c r="N302" s="12">
        <f t="shared" ref="N302" si="480">(F302-$F$9)/(B302-$B$9)</f>
        <v>-9.64601779669787E-2</v>
      </c>
      <c r="O302" s="12">
        <f t="shared" ref="O302" si="481">(H302-$H$9)/(B302-$B$9)</f>
        <v>5.752212389382845E-3</v>
      </c>
      <c r="P302" s="81">
        <f t="shared" ref="P302" si="482">(L302-$L$9)/(B302-$B$9)</f>
        <v>0.12837502639451812</v>
      </c>
      <c r="Q302" s="12">
        <f t="shared" ref="Q302" si="483">(M302-0)/(B302-$B$9)</f>
        <v>-3.7395254083872557E-4</v>
      </c>
      <c r="R302" s="12">
        <f t="shared" ref="R302" si="484">(N302-0)/(B302-$B$9)</f>
        <v>-4.2681494675654292E-4</v>
      </c>
      <c r="S302" s="12">
        <f t="shared" ref="S302" si="485">(O302-0)/(B302-$B$9)</f>
        <v>2.5452267209658605E-5</v>
      </c>
      <c r="T302" s="12">
        <f t="shared" ref="T302" si="486">(P302-0)/(B302-$B$9)</f>
        <v>5.680310902412306E-4</v>
      </c>
    </row>
    <row r="303" spans="2:20" ht="15.9" customHeight="1">
      <c r="B303" s="18">
        <v>45911</v>
      </c>
      <c r="C303" s="12">
        <v>401444.99979999999</v>
      </c>
      <c r="D303" s="9">
        <f t="shared" si="451"/>
        <v>-62.5</v>
      </c>
      <c r="E303" s="39">
        <v>6665979.5657000002</v>
      </c>
      <c r="F303" s="9">
        <f t="shared" si="452"/>
        <v>-42.799999937415123</v>
      </c>
      <c r="G303" s="12">
        <v>74.367800000000003</v>
      </c>
      <c r="H303" s="9">
        <f t="shared" si="453"/>
        <v>4.6999999999997044</v>
      </c>
      <c r="J303" s="40">
        <f t="shared" ref="J303" si="487">MOD(DEGREES(ATAN2(F303, D303)) + 360, 360)</f>
        <v>235.59665683851955</v>
      </c>
      <c r="K303" s="47">
        <f t="shared" ref="K303" si="488">SQRT(POWER(C303 - $C$9,2) + POWER(E303 - $E$9,2)) *1000</f>
        <v>75.750181482572927</v>
      </c>
      <c r="L303" s="40">
        <f t="shared" ref="L303" si="489">SQRT((D303^2) + (F303^2) + (H303^2))</f>
        <v>75.895849653605779</v>
      </c>
      <c r="M303" s="12">
        <f t="shared" ref="M303" si="490">(D303-$D$9)/(B303-$B$9)</f>
        <v>-0.2753303964757709</v>
      </c>
      <c r="N303" s="12">
        <f t="shared" ref="N303" si="491">(F303-$F$9)/(B303-$B$9)</f>
        <v>-0.18854625523090363</v>
      </c>
      <c r="O303" s="12">
        <f t="shared" ref="O303" si="492">(H303-$H$9)/(B303-$B$9)</f>
        <v>2.0704845814976672E-2</v>
      </c>
      <c r="P303" s="81">
        <f t="shared" ref="P303" si="493">(L303-$L$9)/(B303-$B$9)</f>
        <v>0.33434295001588449</v>
      </c>
      <c r="Q303" s="12">
        <f t="shared" ref="Q303" si="494">(M303-0)/(B303-$B$9)</f>
        <v>-1.2129092355760832E-3</v>
      </c>
      <c r="R303" s="12">
        <f t="shared" ref="R303" si="495">(N303-0)/(B303-$B$9)</f>
        <v>-8.3060024330794554E-4</v>
      </c>
      <c r="S303" s="12">
        <f t="shared" ref="S303" si="496">(O303-0)/(B303-$B$9)</f>
        <v>9.1210774515315736E-5</v>
      </c>
      <c r="T303" s="12">
        <f t="shared" ref="T303" si="497">(P303-0)/(B303-$B$9)</f>
        <v>1.4728764317880373E-3</v>
      </c>
    </row>
    <row r="304" spans="2:20" ht="15.9" customHeight="1">
      <c r="B304" s="18">
        <v>45911</v>
      </c>
      <c r="C304" s="12">
        <v>401445.03279999999</v>
      </c>
      <c r="D304" s="9">
        <f t="shared" si="451"/>
        <v>-29.500000004190952</v>
      </c>
      <c r="E304" s="39">
        <v>6665979.5790999997</v>
      </c>
      <c r="F304" s="9">
        <f t="shared" si="452"/>
        <v>-29.400000348687172</v>
      </c>
      <c r="G304" s="12">
        <v>74.353200000000001</v>
      </c>
      <c r="H304" s="9">
        <f t="shared" si="453"/>
        <v>-9.9000000000017963</v>
      </c>
      <c r="J304" s="40">
        <f t="shared" ref="J304" si="498">MOD(DEGREES(ATAN2(F304, D304)) + 360, 360)</f>
        <v>225.09727593673512</v>
      </c>
      <c r="K304" s="47">
        <f t="shared" ref="K304" si="499">SQRT(POWER(C304 - $C$9,2) + POWER(E304 - $E$9,2)) *1000</f>
        <v>41.648649686995519</v>
      </c>
      <c r="L304" s="40">
        <f t="shared" ref="L304" si="500">SQRT((D304^2) + (F304^2) + (H304^2))</f>
        <v>42.809111422103911</v>
      </c>
      <c r="M304" s="12">
        <f t="shared" ref="M304" si="501">(D304-$D$9)/(B304-$B$9)</f>
        <v>-0.12995594715502623</v>
      </c>
      <c r="N304" s="12">
        <f t="shared" ref="N304" si="502">(F304-$F$9)/(B304-$B$9)</f>
        <v>-0.12951542003826949</v>
      </c>
      <c r="O304" s="12">
        <f t="shared" ref="O304" si="503">(H304-$H$9)/(B304-$B$9)</f>
        <v>-4.3612334801770028E-2</v>
      </c>
      <c r="P304" s="81">
        <f t="shared" ref="P304" si="504">(L304-$L$9)/(B304-$B$9)</f>
        <v>0.18858639392997317</v>
      </c>
      <c r="Q304" s="12">
        <f t="shared" ref="Q304" si="505">(M304-0)/(B304-$B$9)</f>
        <v>-5.7249315927324334E-4</v>
      </c>
      <c r="R304" s="12">
        <f t="shared" ref="R304" si="506">(N304-0)/(B304-$B$9)</f>
        <v>-5.7055251118180391E-4</v>
      </c>
      <c r="S304" s="12">
        <f t="shared" ref="S304" si="507">(O304-0)/(B304-$B$9)</f>
        <v>-1.9212482291528646E-4</v>
      </c>
      <c r="T304" s="12">
        <f t="shared" ref="T304" si="508">(P304-0)/(B304-$B$9)</f>
        <v>8.3077706577080698E-4</v>
      </c>
    </row>
    <row r="305" spans="2:20" ht="15.9" customHeight="1">
      <c r="B305" s="18">
        <v>45912</v>
      </c>
      <c r="C305" s="12">
        <v>401445.06650000002</v>
      </c>
      <c r="D305" s="9">
        <f t="shared" si="451"/>
        <v>4.2000000248663127</v>
      </c>
      <c r="E305" s="39">
        <v>6665979.6021999996</v>
      </c>
      <c r="F305" s="9">
        <f t="shared" si="452"/>
        <v>-6.300000473856926</v>
      </c>
      <c r="G305" s="12">
        <v>74.381</v>
      </c>
      <c r="H305" s="9">
        <f t="shared" si="453"/>
        <v>17.899999999997362</v>
      </c>
      <c r="J305" s="40">
        <f t="shared" ref="J305" si="509">MOD(DEGREES(ATAN2(F305, D305)) + 360, 360)</f>
        <v>146.30993430646697</v>
      </c>
      <c r="K305" s="47">
        <f t="shared" ref="K305" si="510">SQRT(POWER(C305 - $C$9,2) + POWER(E305 - $E$9,2)) *1000</f>
        <v>7.5716580865405243</v>
      </c>
      <c r="L305" s="40">
        <f t="shared" ref="L305" si="511">SQRT((D305^2) + (F305^2) + (H305^2))</f>
        <v>19.435534625509536</v>
      </c>
      <c r="M305" s="12">
        <f t="shared" ref="M305" si="512">(D305-$D$9)/(B305-$B$9)</f>
        <v>1.8421052740641722E-2</v>
      </c>
      <c r="N305" s="12">
        <f t="shared" ref="N305" si="513">(F305-$F$9)/(B305-$B$9)</f>
        <v>-2.7631581025688273E-2</v>
      </c>
      <c r="O305" s="12">
        <f t="shared" ref="O305" si="514">(H305-$H$9)/(B305-$B$9)</f>
        <v>7.8508771929812995E-2</v>
      </c>
      <c r="P305" s="81">
        <f t="shared" ref="P305" si="515">(L305-$L$9)/(B305-$B$9)</f>
        <v>8.5243572918901472E-2</v>
      </c>
      <c r="Q305" s="12">
        <f t="shared" ref="Q305" si="516">(M305-0)/(B305-$B$9)</f>
        <v>8.0794090967726854E-5</v>
      </c>
      <c r="R305" s="12">
        <f t="shared" ref="R305" si="517">(N305-0)/(B305-$B$9)</f>
        <v>-1.2119114484950998E-4</v>
      </c>
      <c r="S305" s="12">
        <f t="shared" ref="S305" si="518">(O305-0)/(B305-$B$9)</f>
        <v>3.4433671899040789E-4</v>
      </c>
      <c r="T305" s="12">
        <f t="shared" ref="T305" si="519">(P305-0)/(B305-$B$9)</f>
        <v>3.738753198197433E-4</v>
      </c>
    </row>
    <row r="306" spans="2:20" ht="15.9" customHeight="1">
      <c r="B306" s="18">
        <v>45912</v>
      </c>
      <c r="C306" s="12">
        <v>401445.06050000002</v>
      </c>
      <c r="D306" s="9">
        <f t="shared" si="451"/>
        <v>-1.7999999690800905</v>
      </c>
      <c r="E306" s="39">
        <v>6665979.5950999996</v>
      </c>
      <c r="F306" s="9">
        <f t="shared" si="452"/>
        <v>-13.400000520050526</v>
      </c>
      <c r="G306" s="12">
        <v>74.3566</v>
      </c>
      <c r="H306" s="9">
        <f t="shared" si="453"/>
        <v>-6.5000000000026148</v>
      </c>
      <c r="J306" s="40">
        <f t="shared" ref="J306" si="520">MOD(DEGREES(ATAN2(F306, D306)) + 360, 360)</f>
        <v>187.65065053209227</v>
      </c>
      <c r="K306" s="47">
        <f t="shared" ref="K306" si="521">SQRT(POWER(C306 - $C$9,2) + POWER(E306 - $E$9,2)) *1000</f>
        <v>13.520355536229166</v>
      </c>
      <c r="L306" s="40">
        <f t="shared" ref="L306" si="522">SQRT((D306^2) + (F306^2) + (H306^2))</f>
        <v>15.001667034902377</v>
      </c>
      <c r="M306" s="12">
        <f t="shared" ref="M306" si="523">(D306-$D$9)/(B306-$B$9)</f>
        <v>-7.894736706491625E-3</v>
      </c>
      <c r="N306" s="12">
        <f t="shared" ref="N306" si="524">(F306-$F$9)/(B306-$B$9)</f>
        <v>-5.8771932105484759E-2</v>
      </c>
      <c r="O306" s="12">
        <f t="shared" ref="O306" si="525">(H306-$H$9)/(B306-$B$9)</f>
        <v>-2.850877192983603E-2</v>
      </c>
      <c r="P306" s="81">
        <f t="shared" ref="P306" si="526">(L306-$L$9)/(B306-$B$9)</f>
        <v>6.5796785240799904E-2</v>
      </c>
      <c r="Q306" s="12">
        <f t="shared" ref="Q306" si="527">(M306-0)/(B306-$B$9)</f>
        <v>-3.4626038186366778E-5</v>
      </c>
      <c r="R306" s="12">
        <f t="shared" ref="R306" si="528">(N306-0)/(B306-$B$9)</f>
        <v>-2.5777163204159984E-4</v>
      </c>
      <c r="S306" s="12">
        <f t="shared" ref="S306" si="529">(O306-0)/(B306-$B$9)</f>
        <v>-1.2503847337647382E-4</v>
      </c>
      <c r="T306" s="12">
        <f t="shared" ref="T306" si="530">(P306-0)/(B306-$B$9)</f>
        <v>2.885823914070171E-4</v>
      </c>
    </row>
    <row r="307" spans="2:20" ht="15.9" customHeight="1">
      <c r="B307" s="18">
        <v>45913</v>
      </c>
      <c r="C307" s="12">
        <v>401445.04670000001</v>
      </c>
      <c r="D307" s="9">
        <f t="shared" si="451"/>
        <v>-15.599999984260648</v>
      </c>
      <c r="E307" s="39">
        <v>6665979.5895999996</v>
      </c>
      <c r="F307" s="9">
        <f t="shared" si="452"/>
        <v>-18.900000490248203</v>
      </c>
      <c r="G307" s="12">
        <v>74.370400000000004</v>
      </c>
      <c r="H307" s="9">
        <f t="shared" si="453"/>
        <v>7.3000000000007503</v>
      </c>
      <c r="J307" s="40">
        <f t="shared" ref="J307" si="531">MOD(DEGREES(ATAN2(F307, D307)) + 360, 360)</f>
        <v>219.53615642875886</v>
      </c>
      <c r="K307" s="47">
        <f t="shared" ref="K307" si="532">SQRT(POWER(C307 - $C$9,2) + POWER(E307 - $E$9,2)) *1000</f>
        <v>24.506530110162775</v>
      </c>
      <c r="L307" s="40">
        <f t="shared" ref="L307" si="533">SQRT((D307^2) + (F307^2) + (H307^2))</f>
        <v>25.570686694735549</v>
      </c>
      <c r="M307" s="12">
        <f t="shared" ref="M307" si="534">(D307-$D$9)/(B307-$B$9)</f>
        <v>-6.8122270673627291E-2</v>
      </c>
      <c r="N307" s="12">
        <f t="shared" ref="N307" si="535">(F307-$F$9)/(B307-$B$9)</f>
        <v>-8.2532753232524902E-2</v>
      </c>
      <c r="O307" s="12">
        <f t="shared" ref="O307" si="536">(H307-$H$9)/(B307-$B$9)</f>
        <v>3.1877729257645197E-2</v>
      </c>
      <c r="P307" s="81">
        <f t="shared" ref="P307" si="537">(L307-$L$9)/(B307-$B$9)</f>
        <v>0.11166238731325567</v>
      </c>
      <c r="Q307" s="12">
        <f t="shared" ref="Q307" si="538">(M307-0)/(B307-$B$9)</f>
        <v>-2.9747716451365632E-4</v>
      </c>
      <c r="R307" s="12">
        <f t="shared" ref="R307" si="539">(N307-0)/(B307-$B$9)</f>
        <v>-3.6040503594989042E-4</v>
      </c>
      <c r="S307" s="12">
        <f t="shared" ref="S307" si="540">(O307-0)/(B307-$B$9)</f>
        <v>1.3920405789364716E-4</v>
      </c>
      <c r="T307" s="12">
        <f t="shared" ref="T307" si="541">(P307-0)/(B307-$B$9)</f>
        <v>4.8760867822382389E-4</v>
      </c>
    </row>
    <row r="308" spans="2:20" ht="15.9" customHeight="1">
      <c r="B308" s="18">
        <v>45913</v>
      </c>
      <c r="C308" s="12">
        <v>401445.06650000002</v>
      </c>
      <c r="D308" s="9">
        <f t="shared" si="451"/>
        <v>4.2000000248663127</v>
      </c>
      <c r="E308" s="39">
        <v>6665979.6021999996</v>
      </c>
      <c r="F308" s="9">
        <f t="shared" si="452"/>
        <v>-6.300000473856926</v>
      </c>
      <c r="G308" s="12">
        <v>74.381</v>
      </c>
      <c r="H308" s="9">
        <f t="shared" si="453"/>
        <v>17.899999999997362</v>
      </c>
      <c r="J308" s="40">
        <f t="shared" ref="J308" si="542">MOD(DEGREES(ATAN2(F308, D308)) + 360, 360)</f>
        <v>146.30993430646697</v>
      </c>
      <c r="K308" s="47">
        <f t="shared" ref="K308" si="543">SQRT(POWER(C308 - $C$9,2) + POWER(E308 - $E$9,2)) *1000</f>
        <v>7.5716580865405243</v>
      </c>
      <c r="L308" s="40">
        <f t="shared" ref="L308" si="544">SQRT((D308^2) + (F308^2) + (H308^2))</f>
        <v>19.435534625509536</v>
      </c>
      <c r="M308" s="12">
        <f t="shared" ref="M308" si="545">(D308-$D$9)/(B308-$B$9)</f>
        <v>1.834061146229831E-2</v>
      </c>
      <c r="N308" s="12">
        <f t="shared" ref="N308" si="546">(F308-$F$9)/(B308-$B$9)</f>
        <v>-2.7510919099811904E-2</v>
      </c>
      <c r="O308" s="12">
        <f t="shared" ref="O308" si="547">(H308-$H$9)/(B308-$B$9)</f>
        <v>7.8165938864617299E-2</v>
      </c>
      <c r="P308" s="81">
        <f t="shared" ref="P308" si="548">(L308-$L$9)/(B308-$B$9)</f>
        <v>8.487133024239972E-2</v>
      </c>
      <c r="Q308" s="12">
        <f t="shared" ref="Q308" si="549">(M308-0)/(B308-$B$9)</f>
        <v>8.0090006385582141E-5</v>
      </c>
      <c r="R308" s="12">
        <f t="shared" ref="R308" si="550">(N308-0)/(B308-$B$9)</f>
        <v>-1.2013501790310875E-4</v>
      </c>
      <c r="S308" s="12">
        <f t="shared" ref="S308" si="551">(O308-0)/(B308-$B$9)</f>
        <v>3.4133597757474805E-4</v>
      </c>
      <c r="T308" s="12">
        <f t="shared" ref="T308" si="552">(P308-0)/(B308-$B$9)</f>
        <v>3.7061716263056646E-4</v>
      </c>
    </row>
    <row r="309" spans="2:20" ht="15.9" customHeight="1">
      <c r="B309" s="18">
        <v>45915</v>
      </c>
      <c r="C309" s="12">
        <v>401445.06640000001</v>
      </c>
      <c r="D309" s="9">
        <f t="shared" si="451"/>
        <v>4.1000000201165676</v>
      </c>
      <c r="E309" s="39">
        <v>6665979.5969000002</v>
      </c>
      <c r="F309" s="9">
        <f t="shared" si="452"/>
        <v>-11.599999852478504</v>
      </c>
      <c r="G309" s="12">
        <v>74.351100000000002</v>
      </c>
      <c r="H309" s="9">
        <f t="shared" si="453"/>
        <v>-12.000000000000455</v>
      </c>
      <c r="J309" s="40">
        <f t="shared" ref="J309" si="553">MOD(DEGREES(ATAN2(F309, D309)) + 360, 360)</f>
        <v>160.5341326743802</v>
      </c>
      <c r="K309" s="47">
        <f t="shared" ref="K309" si="554">SQRT(POWER(C309 - $C$9,2) + POWER(E309 - $E$9,2)) *1000</f>
        <v>12.303251470341372</v>
      </c>
      <c r="L309" s="40">
        <f t="shared" ref="L309" si="555">SQRT((D309^2) + (F309^2) + (H309^2))</f>
        <v>17.186331683709238</v>
      </c>
      <c r="M309" s="12">
        <f t="shared" ref="M309" si="556">(D309-$D$9)/(B309-$B$9)</f>
        <v>1.7748917836002458E-2</v>
      </c>
      <c r="N309" s="12">
        <f t="shared" ref="N309" si="557">(F309-$F$9)/(B309-$B$9)</f>
        <v>-5.0216449577829024E-2</v>
      </c>
      <c r="O309" s="12">
        <f t="shared" ref="O309" si="558">(H309-$H$9)/(B309-$B$9)</f>
        <v>-5.1948051948053915E-2</v>
      </c>
      <c r="P309" s="81">
        <f t="shared" ref="P309" si="559">(L309-$L$9)/(B309-$B$9)</f>
        <v>7.4399704258481553E-2</v>
      </c>
      <c r="Q309" s="12">
        <f t="shared" ref="Q309" si="560">(M309-0)/(B309-$B$9)</f>
        <v>7.6835142147196783E-5</v>
      </c>
      <c r="R309" s="12">
        <f t="shared" ref="R309" si="561">(N309-0)/(B309-$B$9)</f>
        <v>-2.1738722760964945E-4</v>
      </c>
      <c r="S309" s="12">
        <f t="shared" ref="S309" si="562">(O309-0)/(B309-$B$9)</f>
        <v>-2.2488334176646717E-4</v>
      </c>
      <c r="T309" s="12">
        <f t="shared" ref="T309" si="563">(P309-0)/(B309-$B$9)</f>
        <v>3.2207664181160844E-4</v>
      </c>
    </row>
    <row r="310" spans="2:20" ht="15.9" customHeight="1">
      <c r="B310" s="18">
        <v>45915</v>
      </c>
      <c r="C310" s="12">
        <v>401445.0588</v>
      </c>
      <c r="D310" s="9">
        <f t="shared" si="451"/>
        <v>-3.4999999916180968</v>
      </c>
      <c r="E310" s="39">
        <v>6665979.5941000003</v>
      </c>
      <c r="F310" s="9">
        <f t="shared" si="452"/>
        <v>-14.399999752640724</v>
      </c>
      <c r="G310" s="12">
        <v>74.371099999999998</v>
      </c>
      <c r="H310" s="9">
        <f t="shared" ref="H310" si="564">IF(G310="","",(G310-$G$9)*1000)</f>
        <v>7.9999999999955662</v>
      </c>
      <c r="J310" s="40">
        <f t="shared" ref="J310" si="565">MOD(DEGREES(ATAN2(F310, D310)) + 360, 360)</f>
        <v>193.66115390128957</v>
      </c>
      <c r="K310" s="47">
        <f t="shared" ref="K310" si="566">SQRT(POWER(C310 - $C$9,2) + POWER(E310 - $E$9,2)) *1000</f>
        <v>14.819244002896356</v>
      </c>
      <c r="L310" s="40">
        <f t="shared" ref="L310" si="567">SQRT((D310^2) + (F310^2) + (H310^2))</f>
        <v>16.84072423672179</v>
      </c>
      <c r="M310" s="12">
        <f t="shared" ref="M310" si="568">(D310-$D$9)/(B310-$B$9)</f>
        <v>-1.5151515115229856E-2</v>
      </c>
      <c r="N310" s="12">
        <f t="shared" ref="N310" si="569">(F310-$F$9)/(B310-$B$9)</f>
        <v>-6.233766126684296E-2</v>
      </c>
      <c r="O310" s="12">
        <f t="shared" ref="O310" si="570">(H310-$H$9)/(B310-$B$9)</f>
        <v>3.4632034632015439E-2</v>
      </c>
      <c r="P310" s="81">
        <f t="shared" ref="P310" si="571">(L310-$L$9)/(B310-$B$9)</f>
        <v>7.2903568124336751E-2</v>
      </c>
      <c r="Q310" s="12">
        <f t="shared" ref="Q310" si="572">(M310-0)/(B310-$B$9)</f>
        <v>-6.5590974524804577E-5</v>
      </c>
      <c r="R310" s="12">
        <f t="shared" ref="R310" si="573">(N310-0)/(B310-$B$9)</f>
        <v>-2.6986000548416864E-4</v>
      </c>
      <c r="S310" s="12">
        <f t="shared" ref="S310" si="574">(O310-0)/(B310-$B$9)</f>
        <v>1.4992222784422269E-4</v>
      </c>
      <c r="T310" s="12">
        <f t="shared" ref="T310" si="575">(P310-0)/(B310-$B$9)</f>
        <v>3.1559986201011581E-4</v>
      </c>
    </row>
    <row r="311" spans="2:20" ht="15.9" customHeight="1">
      <c r="B311" s="18">
        <v>45916</v>
      </c>
      <c r="C311" s="12">
        <v>401445.05979999999</v>
      </c>
      <c r="D311" s="9">
        <f t="shared" si="451"/>
        <v>-2.5000000023283064</v>
      </c>
      <c r="E311" s="39">
        <v>6665979.5952000003</v>
      </c>
      <c r="F311" s="9">
        <f t="shared" si="452"/>
        <v>-13.299999758601189</v>
      </c>
      <c r="G311" s="12">
        <v>74.362700000000004</v>
      </c>
      <c r="H311" s="9">
        <f t="shared" ref="H311" si="576">IF(G311="","",(G311-$G$9)*1000)</f>
        <v>-0.39999999999906777</v>
      </c>
      <c r="J311" s="40">
        <f t="shared" ref="J311" si="577">MOD(DEGREES(ATAN2(F311, D311)) + 360, 360)</f>
        <v>190.64566354345371</v>
      </c>
      <c r="K311" s="47">
        <f t="shared" ref="K311" si="578">SQRT(POWER(C311 - $C$9,2) + POWER(E311 - $E$9,2)) *1000</f>
        <v>13.532922581262083</v>
      </c>
      <c r="L311" s="40">
        <f t="shared" ref="L311" si="579">SQRT((D311^2) + (F311^2) + (H311^2))</f>
        <v>13.538832800150553</v>
      </c>
      <c r="M311" s="12">
        <f t="shared" ref="M311" si="580">(D311-$D$9)/(B311-$B$9)</f>
        <v>-1.077586207900132E-2</v>
      </c>
      <c r="N311" s="12">
        <f t="shared" ref="N311" si="581">(F311-$F$9)/(B311-$B$9)</f>
        <v>-5.7327585166384434E-2</v>
      </c>
      <c r="O311" s="12">
        <f t="shared" ref="O311" si="582">(H311-$H$9)/(B311-$B$9)</f>
        <v>-1.7241379310304645E-3</v>
      </c>
      <c r="P311" s="81">
        <f t="shared" ref="P311" si="583">(L311-$L$9)/(B311-$B$9)</f>
        <v>5.8357037931683418E-2</v>
      </c>
      <c r="Q311" s="12">
        <f t="shared" ref="Q311" si="584">(M311-0)/(B311-$B$9)</f>
        <v>-4.6447681375005691E-5</v>
      </c>
      <c r="R311" s="12">
        <f t="shared" ref="R311" si="585">(N311-0)/(B311-$B$9)</f>
        <v>-2.4710166019993292E-4</v>
      </c>
      <c r="S311" s="12">
        <f t="shared" ref="S311" si="586">(O311-0)/(B311-$B$9)</f>
        <v>-7.4316290130623469E-6</v>
      </c>
      <c r="T311" s="12">
        <f t="shared" ref="T311" si="587">(P311-0)/(B311-$B$9)</f>
        <v>2.5153895660208372E-4</v>
      </c>
    </row>
  </sheetData>
  <mergeCells count="19">
    <mergeCell ref="X4:Y4"/>
    <mergeCell ref="B5:H6"/>
    <mergeCell ref="A1:A3"/>
    <mergeCell ref="B1:U3"/>
    <mergeCell ref="T8:T9"/>
    <mergeCell ref="Q8:Q9"/>
    <mergeCell ref="R8:R9"/>
    <mergeCell ref="S8:S9"/>
    <mergeCell ref="O8:O9"/>
    <mergeCell ref="P8:P9"/>
    <mergeCell ref="M8:M9"/>
    <mergeCell ref="N8:N9"/>
    <mergeCell ref="A194:A195"/>
    <mergeCell ref="A200:A201"/>
    <mergeCell ref="I7:I8"/>
    <mergeCell ref="B7:H7"/>
    <mergeCell ref="L7:L8"/>
    <mergeCell ref="J7:J8"/>
    <mergeCell ref="K7:K8"/>
  </mergeCells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2"/>
  </sheetPr>
  <dimension ref="A1:AV331"/>
  <sheetViews>
    <sheetView showGridLines="0" zoomScale="90" zoomScaleNormal="90" workbookViewId="0">
      <pane ySplit="9" topLeftCell="A326" activePane="bottomLeft" state="frozen"/>
      <selection pane="bottomLeft" activeCell="C333" sqref="C33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7.44140625" style="10" customWidth="1"/>
    <col min="7" max="7" width="9.44140625" style="11" customWidth="1"/>
    <col min="8" max="8" width="7.44140625" style="10" customWidth="1"/>
    <col min="9" max="9" width="7.44140625" style="20" hidden="1" customWidth="1"/>
    <col min="10" max="10" width="8.1093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9.109375" style="8"/>
    <col min="22" max="22" width="11.3320312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31" width="9.109375" style="8"/>
    <col min="32" max="32" width="10.44140625" style="8" bestFit="1" customWidth="1"/>
    <col min="33" max="33" width="21.109375" style="8" bestFit="1" customWidth="1"/>
    <col min="34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29.439999966416508</v>
      </c>
      <c r="X1" s="85" t="s">
        <v>65</v>
      </c>
      <c r="Y1" s="86">
        <f>AN7</f>
        <v>32.820274226002553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-4.8200003802776337</v>
      </c>
      <c r="X2" s="87" t="s">
        <v>66</v>
      </c>
      <c r="Y2" s="88">
        <f>IF(MOD(DEGREES(ATAN2(W1, W2)), 360) &gt; 180, MOD(DEGREES(ATAN2(W1, W2)), 360) - 360, MOD(DEGREES(ATAN2(W1, W2)), 360))</f>
        <v>-9.2981340061622859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29.439999966416508</v>
      </c>
      <c r="AH2" s="43">
        <f>INDEX(D:D,MATCH(9.99999999999999E+307,D:D))</f>
        <v>31.299999973271042</v>
      </c>
      <c r="AI2" s="43">
        <f>INDEX(D:D,MATCH(9.99999999999999E+307,D:D)-1)</f>
        <v>29.699999955482781</v>
      </c>
      <c r="AJ2" s="43">
        <f>INDEX(D:D,MATCH(9.99999999999999E+307,D:D)-2)</f>
        <v>43.599999975413084</v>
      </c>
      <c r="AK2" s="43">
        <f>INDEX(D:D,MATCH(9.99999999999999E+307,D:D)-3)</f>
        <v>30.899999954272062</v>
      </c>
      <c r="AL2" s="43">
        <f>INDEX(D:D,MATCH(9.99999999999999E+307,D:D)-4)</f>
        <v>24.399999994784594</v>
      </c>
      <c r="AM2" s="43">
        <f>INDEX(D:D,MATCH(9.99999999999999E+307,D:D)-5)</f>
        <v>6.1999999452382326</v>
      </c>
      <c r="AN2" s="43">
        <f>INDEX(D:D,MATCH(9.99999999999999E+307,D:D)-6)</f>
        <v>30.899999954272062</v>
      </c>
      <c r="AO2" s="43">
        <f>INDEX(D:D,MATCH(9.99999999999999E+307,D:D)-7)</f>
        <v>3.3999999868683517</v>
      </c>
      <c r="AP2" s="43">
        <f>INDEX(D:D,MATCH(9.99999999999999E+307,D:D)-8)</f>
        <v>-33.800000033807009</v>
      </c>
      <c r="AQ2" s="43">
        <f>INDEX(D:D,MATCH(9.99999999999999E+307,D:D)-9)</f>
        <v>6.9999999832361937</v>
      </c>
      <c r="AR2" s="43">
        <f>INDEX(D:D,MATCH(9.99999999999999E+307,D:D)-10)</f>
        <v>70.599999977275729</v>
      </c>
      <c r="AS2" s="43">
        <f>INDEX(D:D,MATCH(9.99999999999999E+307,D:D)-11)</f>
        <v>28.4999999566935</v>
      </c>
      <c r="AT2" s="43">
        <f>INDEX(D:D,MATCH(9.99999999999999E+307,D:D)-12)</f>
        <v>14.999999955762178</v>
      </c>
      <c r="AU2" s="43">
        <f>INDEX(D:D,MATCH(9.99999999999999E+307,D:D)-13)</f>
        <v>40.099999983794987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-9.4399999999950523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-4.8200003802776337</v>
      </c>
      <c r="AH3" s="43">
        <f>INDEX(F:F,MATCH(9.99999999999999E+307,F:F))</f>
        <v>-5.2000004798173904</v>
      </c>
      <c r="AI3" s="43">
        <f>INDEX(F:F,MATCH(9.99999999999999E+307,F:F)-1)</f>
        <v>-6.8000005558133125</v>
      </c>
      <c r="AJ3" s="43">
        <f>INDEX(F:F,MATCH(9.99999999999999E+307,F:F)-2)</f>
        <v>3.4999996423721313</v>
      </c>
      <c r="AK3" s="43">
        <f>INDEX(F:F,MATCH(9.99999999999999E+307,F:F)-3)</f>
        <v>-1.4000004157423973</v>
      </c>
      <c r="AL3" s="43">
        <f>INDEX(F:F,MATCH(9.99999999999999E+307,F:F)-4)</f>
        <v>-9.3000000342726707</v>
      </c>
      <c r="AM3" s="43">
        <f>INDEX(F:F,MATCH(9.99999999999999E+307,F:F)-5)</f>
        <v>-25.800000876188278</v>
      </c>
      <c r="AN3" s="43">
        <f>INDEX(F:F,MATCH(9.99999999999999E+307,F:F)-6)</f>
        <v>-1.4000004157423973</v>
      </c>
      <c r="AO3" s="43">
        <f>INDEX(F:F,MATCH(9.99999999999999E+307,F:F)-7)</f>
        <v>-29.400000348687172</v>
      </c>
      <c r="AP3" s="43">
        <f>INDEX(F:F,MATCH(9.99999999999999E+307,F:F)-8)</f>
        <v>-54.400000721216202</v>
      </c>
      <c r="AQ3" s="43">
        <f>INDEX(F:F,MATCH(9.99999999999999E+307,F:F)-9)</f>
        <v>-24.100000038743019</v>
      </c>
      <c r="AR3" s="43">
        <f>INDEX(F:F,MATCH(9.99999999999999E+307,F:F)-10)</f>
        <v>30.299999751150608</v>
      </c>
      <c r="AS3" s="43">
        <f>INDEX(F:F,MATCH(9.99999999999999E+307,F:F)-11)</f>
        <v>-5.1000006496906281</v>
      </c>
      <c r="AT3" s="43">
        <f>INDEX(F:F,MATCH(9.99999999999999E+307,F:F)-12)</f>
        <v>-15.300000086426735</v>
      </c>
      <c r="AU3" s="43">
        <f>INDEX(F:F,MATCH(9.99999999999999E+307,F:F)-13)</f>
        <v>3.7999991327524185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-9.4399999999950523</v>
      </c>
      <c r="AH4" s="43">
        <f>INDEX(H:H,MATCH(9.99999999999999E+307,H:H))</f>
        <v>-14.59999999998729</v>
      </c>
      <c r="AI4" s="43">
        <f>INDEX(H:H,MATCH(9.99999999999999E+307,H:H)-1)</f>
        <v>-5.0999999999987722</v>
      </c>
      <c r="AJ4" s="43">
        <f>INDEX(H:H,MATCH(9.99999999999999E+307,H:H)-2)</f>
        <v>-20.399999999995089</v>
      </c>
      <c r="AK4" s="43">
        <f>INDEX(H:H,MATCH(9.99999999999999E+307,H:H)-3)</f>
        <v>2.7000000000043656</v>
      </c>
      <c r="AL4" s="43">
        <f>INDEX(H:H,MATCH(9.99999999999999E+307,H:H)-4)</f>
        <v>-9.7999999999984766</v>
      </c>
      <c r="AM4" s="43">
        <f>INDEX(H:H,MATCH(9.99999999999999E+307,H:H)-5)</f>
        <v>-24.599999999992406</v>
      </c>
      <c r="AN4" s="43">
        <f>INDEX(H:H,MATCH(9.99999999999999E+307,H:H)-6)</f>
        <v>2.7000000000043656</v>
      </c>
      <c r="AO4" s="43">
        <f>INDEX(H:H,MATCH(9.99999999999999E+307,H:H)-7)</f>
        <v>-25.499999999993861</v>
      </c>
      <c r="AP4" s="43">
        <f>INDEX(H:H,MATCH(9.99999999999999E+307,H:H)-8)</f>
        <v>-10.599999999996612</v>
      </c>
      <c r="AQ4" s="43">
        <f>INDEX(H:H,MATCH(9.99999999999999E+307,H:H)-9)</f>
        <v>-19.999999999996021</v>
      </c>
      <c r="AR4" s="43">
        <f>INDEX(H:H,MATCH(9.99999999999999E+307,H:H)-10)</f>
        <v>-9.8999999999875854</v>
      </c>
      <c r="AS4" s="43">
        <f>INDEX(H:H,MATCH(9.99999999999999E+307,H:H)-11)</f>
        <v>0.39999999999906777</v>
      </c>
      <c r="AT4" s="43">
        <f>INDEX(H:H,MATCH(9.99999999999999E+307,H:H)-12)</f>
        <v>-57.199999999994589</v>
      </c>
      <c r="AU4" s="43">
        <f>INDEX(H:H,MATCH(9.99999999999999E+307,H:H)-13)</f>
        <v>-10.499999999993292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34.9269237597086</v>
      </c>
      <c r="AI5" s="72">
        <f>INDEX(L:L,MATCH(9.99999999999999E+307,L:L)-1)</f>
        <v>30.89239396542013</v>
      </c>
      <c r="AJ5" s="72">
        <f>INDEX(L:L,MATCH(9.99999999999999E+307,L:L)-2)</f>
        <v>48.263547272785758</v>
      </c>
      <c r="AK5" s="72">
        <f>INDEX(L:L,MATCH(9.99999999999999E+307,L:L)-3)</f>
        <v>31.049315585663333</v>
      </c>
      <c r="AL5" s="72">
        <f>INDEX(L:L,MATCH(9.99999999999999E+307,L:L)-4)</f>
        <v>27.890679453590405</v>
      </c>
      <c r="AM5" s="72">
        <f>INDEX(L:L,MATCH(9.99999999999999E+307,L:L)-5)</f>
        <v>36.183422233557401</v>
      </c>
      <c r="AN5" s="72">
        <f>INDEX(L:L,MATCH(9.99999999999999E+307,L:L)-6)</f>
        <v>31.049315585663333</v>
      </c>
      <c r="AO5" s="72">
        <f>INDEX(L:L,MATCH(9.99999999999999E+307,L:L)-7)</f>
        <v>39.066226083577583</v>
      </c>
      <c r="AP5" s="72">
        <f>INDEX(L:L,MATCH(9.99999999999999E+307,L:L)-8)</f>
        <v>64.916562453303129</v>
      </c>
      <c r="AQ5" s="72">
        <f>INDEX(L:L,MATCH(9.99999999999999E+307,L:L)-9)</f>
        <v>32.090652870151473</v>
      </c>
      <c r="AR5" s="72">
        <f>INDEX(L:L,MATCH(9.99999999999999E+307,L:L)-10)</f>
        <v>77.46263603641961</v>
      </c>
      <c r="AS5" s="72">
        <f>INDEX(L:L,MATCH(9.99999999999999E+307,L:L)-11)</f>
        <v>28.95548314496537</v>
      </c>
      <c r="AT5" s="72">
        <f>INDEX(L:L,MATCH(9.99999999999999E+307,L:L)-12)</f>
        <v>61.081339223341395</v>
      </c>
      <c r="AU5" s="73">
        <f>INDEX(L:L,MATCH(9.99999999999999E+307,L:L)-13)</f>
        <v>41.625713112319609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99.432636140934335</v>
      </c>
      <c r="AI6" s="75">
        <f>INDEX(J:J,MATCH(9.99999999999999E+307,J:J)-1)</f>
        <v>102.89595360799876</v>
      </c>
      <c r="AJ6" s="75">
        <f>INDEX(J:J,MATCH(9.99999999999999E+307,J:J)-2)</f>
        <v>85.410410349944584</v>
      </c>
      <c r="AK6" s="75">
        <f>INDEX(J:J,MATCH(9.99999999999999E+307,J:J)-3)</f>
        <v>92.594151968722883</v>
      </c>
      <c r="AL6" s="75">
        <f>INDEX(J:J,MATCH(9.99999999999999E+307,J:J)-4)</f>
        <v>110.86422222076794</v>
      </c>
      <c r="AM6" s="75">
        <f>INDEX(J:J,MATCH(9.99999999999999E+307,J:J)-5)</f>
        <v>166.48746992125621</v>
      </c>
      <c r="AN6" s="75">
        <f>INDEX(J:J,MATCH(9.99999999999999E+307,J:J)-6)</f>
        <v>92.594151968722883</v>
      </c>
      <c r="AO6" s="75">
        <f>INDEX(J:J,MATCH(9.99999999999999E+307,J:J)-7)</f>
        <v>173.40326180490797</v>
      </c>
      <c r="AP6" s="75">
        <f>INDEX(J:J,MATCH(9.99999999999999E+307,J:J)-8)</f>
        <v>211.85365658916979</v>
      </c>
      <c r="AQ6" s="75">
        <f>INDEX(J:J,MATCH(9.99999999999999E+307,J:J)-9)</f>
        <v>163.80372112457894</v>
      </c>
      <c r="AR6" s="75">
        <f>INDEX(J:J,MATCH(9.99999999999999E+307,J:J)-10)</f>
        <v>66.77203222353495</v>
      </c>
      <c r="AS6" s="75">
        <f>INDEX(J:J,MATCH(9.99999999999999E+307,J:J)-11)</f>
        <v>100.14554571458928</v>
      </c>
      <c r="AT6" s="75">
        <f>INDEX(J:J,MATCH(9.99999999999999E+307,J:J)-12)</f>
        <v>135.56726665612405</v>
      </c>
      <c r="AU6" s="76">
        <f>INDEX(J:J,MATCH(9.99999999999999E+307,J:J)-13)</f>
        <v>84.586641432326473</v>
      </c>
      <c r="AV6" s="8" t="s">
        <v>53</v>
      </c>
    </row>
    <row r="7" spans="1:48" ht="15.9" customHeight="1">
      <c r="B7" s="185" t="s">
        <v>30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16.410137113001277</v>
      </c>
      <c r="Y7" s="36"/>
      <c r="AF7" s="8" t="s">
        <v>33</v>
      </c>
      <c r="AG7" s="69">
        <f>(SUM(AO2:AU2)-MIN(AO2:AU2)-MAX(AO2:AU2))/(COUNTA(AO2:AU2)-2)</f>
        <v>18.799999973271042</v>
      </c>
      <c r="AK7" s="8" t="s">
        <v>54</v>
      </c>
      <c r="AN7" s="78">
        <f>(SUM(AH5:AN5)-MIN(AH5:AN5)-MAX(AH5:AN5))/(COUNTA(AH5:AN5)-2)</f>
        <v>32.820274226002553</v>
      </c>
      <c r="AO7" s="8" t="s">
        <v>54</v>
      </c>
      <c r="AR7" s="78">
        <f>(SUM(AO5:AU5)-MIN(AO5:AU5)-MAX(AO5:AU5))/(COUNTA(AO5:AU5)-2)</f>
        <v>47.756098748538633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-9.2981340061622859</v>
      </c>
      <c r="Y8" s="36"/>
      <c r="AF8" s="8" t="s">
        <v>34</v>
      </c>
      <c r="AG8" s="69">
        <f>(SUM(AO3:AU3)-MIN(AO3:AU3)-MAX(AO3:AU3))/(COUNTA(AO3:AU3)-2)</f>
        <v>-14.020000398159027</v>
      </c>
      <c r="AK8" s="8" t="s">
        <v>55</v>
      </c>
      <c r="AN8" s="78">
        <f>(SUM(AH6:AN6)-MIN(AH6:AN6)-MAX(AH6:AN6))/(COUNTA(AH6:AN6)-2)</f>
        <v>99.67622318142935</v>
      </c>
      <c r="AO8" s="8" t="s">
        <v>55</v>
      </c>
      <c r="AR8" s="78">
        <f>(SUM(AO6:AU6)-MIN(AO6:AU6)-MAX(AO6:AU6))/(COUNTA(AO6:AU6)-2)</f>
        <v>131.50128734650534</v>
      </c>
    </row>
    <row r="9" spans="1:48" ht="30" customHeight="1">
      <c r="A9" s="5" t="s">
        <v>4</v>
      </c>
      <c r="B9" s="14">
        <v>45654</v>
      </c>
      <c r="C9" s="35">
        <v>401388.96380000003</v>
      </c>
      <c r="D9" s="6"/>
      <c r="E9" s="35">
        <v>6665941.1801000005</v>
      </c>
      <c r="F9" s="6"/>
      <c r="G9" s="35">
        <v>76.839299999999994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-15.299999999993474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45656</v>
      </c>
      <c r="C10" s="11">
        <v>401389.0024</v>
      </c>
      <c r="D10" s="9">
        <f>IF(C10="","",(C10-$C$9)*1000)</f>
        <v>38.599999970756471</v>
      </c>
      <c r="E10" s="12">
        <v>6665941.2087000003</v>
      </c>
      <c r="F10" s="9">
        <f>IF(E10="","",(E10-$E$9)*1000)</f>
        <v>28.599999845027924</v>
      </c>
      <c r="G10" s="12">
        <v>76.819100000000006</v>
      </c>
      <c r="H10" s="9">
        <f>IF(G10="","",(G10-$G$9)*1000)</f>
        <v>-20.199999999988449</v>
      </c>
      <c r="I10" s="47">
        <f t="shared" ref="I10:I48" si="1">IF(MOD(DEGREES(ATAN2(D10, F10)), 360) &gt; 180, MOD(DEGREES(ATAN2(D10, F10)), 360) - 360, MOD(DEGREES(ATAN2(D10, F10)), 360))</f>
        <v>36.535954208295145</v>
      </c>
      <c r="J10" s="40">
        <f>MOD(DEGREES(ATAN2(F10, D10)) + 360, 360)</f>
        <v>53.464045791704848</v>
      </c>
      <c r="K10" s="47">
        <f t="shared" ref="K10:K41" si="2">SQRT(POWER(C10 - $C$9,2) + POWER(E10 - $E$9,2)) *1000</f>
        <v>48.040815863992123</v>
      </c>
      <c r="L10" s="40">
        <f t="shared" ref="L10:L41" si="3">SQRT((D10^2) + (F10^2) + (H10^2))</f>
        <v>52.114873010279226</v>
      </c>
      <c r="M10" s="12">
        <f t="shared" ref="M10:M41" si="4">(D10-$D$9)/(B10-$B$9)</f>
        <v>19.299999985378236</v>
      </c>
      <c r="N10" s="12">
        <f t="shared" ref="N10:N41" si="5">(F10-$F$9)/(B10-$B$9)</f>
        <v>14.299999922513962</v>
      </c>
      <c r="O10" s="12">
        <f t="shared" ref="O10:O41" si="6">(H10-$H$9)/(B10-$B$9)</f>
        <v>-10.099999999994225</v>
      </c>
      <c r="P10" s="81">
        <f t="shared" ref="P10:P41" si="7">(L10-$L$9)/(B10-$B$9)</f>
        <v>26.057436505139613</v>
      </c>
      <c r="Q10" s="12">
        <f t="shared" ref="Q10:Q41" si="8">(M10-0)/(B10-$B$9)</f>
        <v>9.6499999926891178</v>
      </c>
      <c r="R10" s="12">
        <f t="shared" ref="R10:R41" si="9">(N10-0)/(B10-$B$9)</f>
        <v>7.1499999612569809</v>
      </c>
      <c r="S10" s="12">
        <f t="shared" ref="S10:S41" si="10">(O10-0)/(B10-$B$9)</f>
        <v>-5.0499999999971124</v>
      </c>
      <c r="T10" s="12">
        <f t="shared" ref="T10:T41" si="11">(P10-0)/(B10-$B$9)</f>
        <v>13.028718252569806</v>
      </c>
    </row>
    <row r="11" spans="1:48" ht="15.9" customHeight="1">
      <c r="A11" s="207"/>
      <c r="B11" s="18">
        <v>45659</v>
      </c>
      <c r="C11" s="11">
        <v>401388.98440000002</v>
      </c>
      <c r="D11" s="9">
        <f>IF(C11="","",(C11-$C$9)*1000)</f>
        <v>20.599999988917261</v>
      </c>
      <c r="E11" s="12">
        <v>6665941.1983000003</v>
      </c>
      <c r="F11" s="9">
        <f>IF(E11="","",(E11-$E$9)*1000)</f>
        <v>18.199999816715717</v>
      </c>
      <c r="G11" s="12">
        <v>76.843500000000006</v>
      </c>
      <c r="H11" s="9">
        <f>IF(G11="","",(G11-$G$9)*1000)</f>
        <v>4.2000000000115278</v>
      </c>
      <c r="I11" s="47">
        <f t="shared" si="1"/>
        <v>41.460440560443864</v>
      </c>
      <c r="J11" s="40">
        <f t="shared" ref="J11:J74" si="12">MOD(DEGREES(ATAN2(F11, D11)) + 360, 360)</f>
        <v>48.539559439556115</v>
      </c>
      <c r="K11" s="47">
        <f t="shared" si="2"/>
        <v>27.488179147987289</v>
      </c>
      <c r="L11" s="40">
        <f t="shared" si="3"/>
        <v>27.807193185791697</v>
      </c>
      <c r="M11" s="12">
        <f t="shared" si="4"/>
        <v>4.1199999977834523</v>
      </c>
      <c r="N11" s="12">
        <f t="shared" si="5"/>
        <v>3.6399999633431435</v>
      </c>
      <c r="O11" s="12">
        <f t="shared" si="6"/>
        <v>0.84000000000230557</v>
      </c>
      <c r="P11" s="81">
        <f t="shared" si="7"/>
        <v>5.5614386371583393</v>
      </c>
      <c r="Q11" s="12">
        <f t="shared" si="8"/>
        <v>0.82399999955669045</v>
      </c>
      <c r="R11" s="12">
        <f t="shared" si="9"/>
        <v>0.72799999266862869</v>
      </c>
      <c r="S11" s="12">
        <f t="shared" si="10"/>
        <v>0.16800000000046111</v>
      </c>
      <c r="T11" s="12">
        <f t="shared" si="11"/>
        <v>1.1122877274316678</v>
      </c>
    </row>
    <row r="12" spans="1:48" ht="15.9" customHeight="1">
      <c r="A12" s="208"/>
      <c r="B12" s="18">
        <v>45661</v>
      </c>
      <c r="C12" s="11">
        <v>401389.20400000003</v>
      </c>
      <c r="D12" s="9">
        <f t="shared" ref="D12:D28" si="13">IF(C12="","",(C12-$C$9)*1000)</f>
        <v>240.20000000018626</v>
      </c>
      <c r="E12" s="11">
        <v>6665941.3770000003</v>
      </c>
      <c r="F12" s="9">
        <f t="shared" ref="F12:F28" si="14">IF(E12="","",(E12-$E$9)*1000)</f>
        <v>196.89999986439943</v>
      </c>
      <c r="G12" s="12">
        <v>76.846000000000004</v>
      </c>
      <c r="H12" s="9">
        <f t="shared" ref="H12:H28" si="15">IF(G12="","",(G12-$G$9)*1000)</f>
        <v>6.7000000000092541</v>
      </c>
      <c r="I12" s="47">
        <f t="shared" si="1"/>
        <v>39.34262312395952</v>
      </c>
      <c r="J12" s="40">
        <f t="shared" si="12"/>
        <v>50.657376876040473</v>
      </c>
      <c r="K12" s="47">
        <f t="shared" si="2"/>
        <v>310.58919805216982</v>
      </c>
      <c r="L12" s="40">
        <f t="shared" si="3"/>
        <v>310.66145552142467</v>
      </c>
      <c r="M12" s="12">
        <f t="shared" si="4"/>
        <v>34.314285714312327</v>
      </c>
      <c r="N12" s="12">
        <f t="shared" si="5"/>
        <v>28.128571409199917</v>
      </c>
      <c r="O12" s="12">
        <f t="shared" si="6"/>
        <v>0.95714285714417913</v>
      </c>
      <c r="P12" s="81">
        <f t="shared" si="7"/>
        <v>44.380207931632093</v>
      </c>
      <c r="Q12" s="12">
        <f t="shared" si="8"/>
        <v>4.9020408163303326</v>
      </c>
      <c r="R12" s="12">
        <f t="shared" si="9"/>
        <v>4.0183673441714172</v>
      </c>
      <c r="S12" s="12">
        <f t="shared" si="10"/>
        <v>0.13673469387773987</v>
      </c>
      <c r="T12" s="12">
        <f t="shared" si="11"/>
        <v>6.3400297045188703</v>
      </c>
    </row>
    <row r="13" spans="1:48" ht="15.9" customHeight="1">
      <c r="A13" s="208"/>
      <c r="B13" s="18">
        <v>45663</v>
      </c>
      <c r="C13" s="11">
        <v>401389.01130000001</v>
      </c>
      <c r="D13" s="9">
        <f t="shared" si="13"/>
        <v>47.499999986030161</v>
      </c>
      <c r="E13" s="11">
        <v>6665941.2158000004</v>
      </c>
      <c r="F13" s="9">
        <f t="shared" si="14"/>
        <v>35.699999891221523</v>
      </c>
      <c r="G13" s="12">
        <v>76.796999999999997</v>
      </c>
      <c r="H13" s="9">
        <f t="shared" si="15"/>
        <v>-42.29999999999734</v>
      </c>
      <c r="I13" s="47">
        <f t="shared" si="1"/>
        <v>36.927752595373256</v>
      </c>
      <c r="J13" s="40">
        <f t="shared" si="12"/>
        <v>53.072247404626751</v>
      </c>
      <c r="K13" s="47">
        <f t="shared" si="2"/>
        <v>59.420030216300653</v>
      </c>
      <c r="L13" s="40">
        <f t="shared" si="3"/>
        <v>72.938535705797236</v>
      </c>
      <c r="M13" s="12">
        <f t="shared" si="4"/>
        <v>5.2777777762255731</v>
      </c>
      <c r="N13" s="12">
        <f t="shared" si="5"/>
        <v>3.9666666545801692</v>
      </c>
      <c r="O13" s="12">
        <f t="shared" si="6"/>
        <v>-4.6999999999997044</v>
      </c>
      <c r="P13" s="81">
        <f t="shared" si="7"/>
        <v>8.1042817450885813</v>
      </c>
      <c r="Q13" s="12">
        <f t="shared" si="8"/>
        <v>0.58641975291395254</v>
      </c>
      <c r="R13" s="12">
        <f t="shared" si="9"/>
        <v>0.44074073939779657</v>
      </c>
      <c r="S13" s="12">
        <f t="shared" si="10"/>
        <v>-0.52222222222218939</v>
      </c>
      <c r="T13" s="12">
        <f t="shared" si="11"/>
        <v>0.90047574945428677</v>
      </c>
    </row>
    <row r="14" spans="1:48" ht="15.9" customHeight="1">
      <c r="A14" s="209"/>
      <c r="B14" s="18">
        <v>45664</v>
      </c>
      <c r="C14" s="11">
        <v>401388.99420000002</v>
      </c>
      <c r="D14" s="9">
        <f t="shared" si="13"/>
        <v>30.399999988730997</v>
      </c>
      <c r="E14" s="11">
        <v>6665941.2050000001</v>
      </c>
      <c r="F14" s="9">
        <f t="shared" si="14"/>
        <v>24.899999611079693</v>
      </c>
      <c r="G14" s="12">
        <v>76.826099999999997</v>
      </c>
      <c r="H14" s="9">
        <f t="shared" si="15"/>
        <v>-13.199999999997658</v>
      </c>
      <c r="I14" s="47">
        <f t="shared" si="1"/>
        <v>39.320183036188709</v>
      </c>
      <c r="J14" s="40">
        <f t="shared" si="12"/>
        <v>50.679816963811277</v>
      </c>
      <c r="K14" s="47">
        <f t="shared" si="2"/>
        <v>39.295928287121733</v>
      </c>
      <c r="L14" s="40">
        <f t="shared" si="3"/>
        <v>41.453708880467516</v>
      </c>
      <c r="M14" s="12">
        <f t="shared" si="4"/>
        <v>3.0399999988730997</v>
      </c>
      <c r="N14" s="12">
        <f t="shared" si="5"/>
        <v>2.4899999611079693</v>
      </c>
      <c r="O14" s="12">
        <f t="shared" si="6"/>
        <v>-1.3199999999997658</v>
      </c>
      <c r="P14" s="81">
        <f t="shared" si="7"/>
        <v>4.1453708880467515</v>
      </c>
      <c r="Q14" s="12">
        <f t="shared" si="8"/>
        <v>0.30399999988730997</v>
      </c>
      <c r="R14" s="12">
        <f t="shared" si="9"/>
        <v>0.24899999611079693</v>
      </c>
      <c r="S14" s="12">
        <f t="shared" si="10"/>
        <v>-0.13199999999997658</v>
      </c>
      <c r="T14" s="12">
        <f t="shared" si="11"/>
        <v>0.41453708880467516</v>
      </c>
    </row>
    <row r="15" spans="1:48" ht="15.9" customHeight="1">
      <c r="B15" s="18">
        <v>45665</v>
      </c>
      <c r="C15" s="11">
        <v>401389.00780000002</v>
      </c>
      <c r="D15" s="9">
        <f t="shared" si="13"/>
        <v>43.999999994412065</v>
      </c>
      <c r="E15" s="11">
        <v>6665941.2166999998</v>
      </c>
      <c r="F15" s="9">
        <f t="shared" si="14"/>
        <v>36.599999293684959</v>
      </c>
      <c r="G15" s="12">
        <v>76.823300000000003</v>
      </c>
      <c r="H15" s="9">
        <f t="shared" si="15"/>
        <v>-15.999999999991132</v>
      </c>
      <c r="I15" s="47">
        <f t="shared" si="1"/>
        <v>39.754299174853927</v>
      </c>
      <c r="J15" s="40">
        <f t="shared" si="12"/>
        <v>50.245700825146059</v>
      </c>
      <c r="K15" s="47">
        <f t="shared" si="2"/>
        <v>57.232507788895653</v>
      </c>
      <c r="L15" s="40">
        <f t="shared" si="3"/>
        <v>59.426929483237792</v>
      </c>
      <c r="M15" s="12">
        <f t="shared" si="4"/>
        <v>3.9999999994920059</v>
      </c>
      <c r="N15" s="12">
        <f t="shared" si="5"/>
        <v>3.3272726630622689</v>
      </c>
      <c r="O15" s="12">
        <f t="shared" si="6"/>
        <v>-1.4545454545446483</v>
      </c>
      <c r="P15" s="81">
        <f t="shared" si="7"/>
        <v>5.4024481348397995</v>
      </c>
      <c r="Q15" s="12">
        <f t="shared" si="8"/>
        <v>0.36363636359018237</v>
      </c>
      <c r="R15" s="12">
        <f t="shared" si="9"/>
        <v>0.30247933300566082</v>
      </c>
      <c r="S15" s="12">
        <f t="shared" si="10"/>
        <v>-0.13223140495860439</v>
      </c>
      <c r="T15" s="12">
        <f t="shared" si="11"/>
        <v>0.49113164862179998</v>
      </c>
    </row>
    <row r="16" spans="1:48" ht="15.9" customHeight="1">
      <c r="B16" s="18">
        <v>45668</v>
      </c>
      <c r="C16" s="11">
        <v>401388.9999</v>
      </c>
      <c r="D16" s="9">
        <f t="shared" si="13"/>
        <v>36.099999968428165</v>
      </c>
      <c r="E16" s="11">
        <v>6665941.2071000002</v>
      </c>
      <c r="F16" s="9">
        <f t="shared" si="14"/>
        <v>26.999999769032001</v>
      </c>
      <c r="G16" s="12">
        <v>76.811499999999995</v>
      </c>
      <c r="H16" s="9">
        <f t="shared" si="15"/>
        <v>-27.799999999999159</v>
      </c>
      <c r="I16" s="47">
        <f t="shared" si="1"/>
        <v>36.793638678347598</v>
      </c>
      <c r="J16" s="40">
        <f t="shared" si="12"/>
        <v>53.206361321652423</v>
      </c>
      <c r="K16" s="47">
        <f t="shared" si="2"/>
        <v>45.08003976538</v>
      </c>
      <c r="L16" s="40">
        <f t="shared" si="3"/>
        <v>52.962722600412029</v>
      </c>
      <c r="M16" s="12">
        <f t="shared" si="4"/>
        <v>2.5785714263162975</v>
      </c>
      <c r="N16" s="12">
        <f t="shared" si="5"/>
        <v>1.9285714120737143</v>
      </c>
      <c r="O16" s="12">
        <f t="shared" si="6"/>
        <v>-1.9857142857142256</v>
      </c>
      <c r="P16" s="81">
        <f t="shared" si="7"/>
        <v>3.7830516143151449</v>
      </c>
      <c r="Q16" s="12">
        <f t="shared" si="8"/>
        <v>0.18418367330830696</v>
      </c>
      <c r="R16" s="12">
        <f t="shared" si="9"/>
        <v>0.13775510086240816</v>
      </c>
      <c r="S16" s="12">
        <f t="shared" si="10"/>
        <v>-0.14183673469387326</v>
      </c>
      <c r="T16" s="12">
        <f t="shared" si="11"/>
        <v>0.27021797245108176</v>
      </c>
    </row>
    <row r="17" spans="2:20" ht="15.9" customHeight="1">
      <c r="B17" s="18">
        <v>45670</v>
      </c>
      <c r="C17" s="11">
        <v>401389.00900000002</v>
      </c>
      <c r="D17" s="9">
        <f t="shared" si="13"/>
        <v>45.199999993201345</v>
      </c>
      <c r="E17" s="11">
        <v>6665941.2154000001</v>
      </c>
      <c r="F17" s="9">
        <f t="shared" si="14"/>
        <v>35.299999639391899</v>
      </c>
      <c r="G17" s="12">
        <v>76.822100000000006</v>
      </c>
      <c r="H17" s="9">
        <f t="shared" si="15"/>
        <v>-17.199999999988336</v>
      </c>
      <c r="I17" s="47">
        <f t="shared" si="1"/>
        <v>37.988891331639159</v>
      </c>
      <c r="J17" s="40">
        <f t="shared" si="12"/>
        <v>52.011108668360862</v>
      </c>
      <c r="K17" s="47">
        <f t="shared" si="2"/>
        <v>57.350936992576415</v>
      </c>
      <c r="L17" s="40">
        <f t="shared" si="3"/>
        <v>59.874618778962329</v>
      </c>
      <c r="M17" s="12">
        <f t="shared" si="4"/>
        <v>2.8249999995750841</v>
      </c>
      <c r="N17" s="12">
        <f t="shared" si="5"/>
        <v>2.2062499774619937</v>
      </c>
      <c r="O17" s="12">
        <f t="shared" si="6"/>
        <v>-1.074999999999271</v>
      </c>
      <c r="P17" s="81">
        <f t="shared" si="7"/>
        <v>3.7421636736851456</v>
      </c>
      <c r="Q17" s="12">
        <f t="shared" si="8"/>
        <v>0.17656249997344275</v>
      </c>
      <c r="R17" s="12">
        <f t="shared" si="9"/>
        <v>0.13789062359137461</v>
      </c>
      <c r="S17" s="12">
        <f t="shared" si="10"/>
        <v>-6.7187499999954436E-2</v>
      </c>
      <c r="T17" s="12">
        <f t="shared" si="11"/>
        <v>0.2338852296053216</v>
      </c>
    </row>
    <row r="18" spans="2:20" ht="15.9" customHeight="1">
      <c r="B18" s="18">
        <v>45671</v>
      </c>
      <c r="C18" s="11">
        <v>401389.00469999999</v>
      </c>
      <c r="D18" s="9">
        <f t="shared" si="13"/>
        <v>40.899999963585287</v>
      </c>
      <c r="E18" s="12">
        <v>6665941.2148000002</v>
      </c>
      <c r="F18" s="9">
        <f t="shared" si="14"/>
        <v>34.69999972730875</v>
      </c>
      <c r="G18" s="12">
        <v>76.8429</v>
      </c>
      <c r="H18" s="9">
        <f t="shared" si="15"/>
        <v>3.6000000000058208</v>
      </c>
      <c r="I18" s="47">
        <f t="shared" si="1"/>
        <v>40.311631700951352</v>
      </c>
      <c r="J18" s="40">
        <f t="shared" si="12"/>
        <v>49.688368299048648</v>
      </c>
      <c r="K18" s="47">
        <f t="shared" si="2"/>
        <v>53.636740934703553</v>
      </c>
      <c r="L18" s="40">
        <f t="shared" si="3"/>
        <v>53.757417889036915</v>
      </c>
      <c r="M18" s="12">
        <f t="shared" si="4"/>
        <v>2.4058823507991347</v>
      </c>
      <c r="N18" s="12">
        <f t="shared" si="5"/>
        <v>2.0411764545475735</v>
      </c>
      <c r="O18" s="12">
        <f t="shared" si="6"/>
        <v>0.21176470588269533</v>
      </c>
      <c r="P18" s="81">
        <f t="shared" si="7"/>
        <v>3.1622010522962891</v>
      </c>
      <c r="Q18" s="12">
        <f t="shared" si="8"/>
        <v>0.14152249122347851</v>
      </c>
      <c r="R18" s="12">
        <f t="shared" si="9"/>
        <v>0.12006920320868079</v>
      </c>
      <c r="S18" s="12">
        <f t="shared" si="10"/>
        <v>1.2456747404864431E-2</v>
      </c>
      <c r="T18" s="12">
        <f t="shared" si="11"/>
        <v>0.18601182660566407</v>
      </c>
    </row>
    <row r="19" spans="2:20" ht="15.9" customHeight="1">
      <c r="B19" s="18">
        <v>45672</v>
      </c>
      <c r="C19" s="11">
        <v>401389.02260000003</v>
      </c>
      <c r="D19" s="9">
        <f t="shared" si="13"/>
        <v>58.799999998882413</v>
      </c>
      <c r="E19" s="11">
        <v>6665941.2267000005</v>
      </c>
      <c r="F19" s="9">
        <f t="shared" si="14"/>
        <v>46.600000001490116</v>
      </c>
      <c r="G19" s="12">
        <v>76.819999999999993</v>
      </c>
      <c r="H19" s="9">
        <f t="shared" si="15"/>
        <v>-19.300000000001205</v>
      </c>
      <c r="I19" s="47">
        <f t="shared" si="1"/>
        <v>38.397423089478892</v>
      </c>
      <c r="J19" s="40">
        <f t="shared" si="12"/>
        <v>51.602576910521122</v>
      </c>
      <c r="K19" s="47">
        <f t="shared" si="2"/>
        <v>75.026661927660427</v>
      </c>
      <c r="L19" s="40">
        <f t="shared" si="3"/>
        <v>77.469284235802107</v>
      </c>
      <c r="M19" s="12">
        <f t="shared" si="4"/>
        <v>3.2666666666045785</v>
      </c>
      <c r="N19" s="12">
        <f t="shared" si="5"/>
        <v>2.588888888971673</v>
      </c>
      <c r="O19" s="12">
        <f t="shared" si="6"/>
        <v>-1.0722222222222892</v>
      </c>
      <c r="P19" s="81">
        <f t="shared" si="7"/>
        <v>4.3038491242112284</v>
      </c>
      <c r="Q19" s="12">
        <f t="shared" si="8"/>
        <v>0.18148148147803214</v>
      </c>
      <c r="R19" s="12">
        <f t="shared" si="9"/>
        <v>0.14382716049842628</v>
      </c>
      <c r="S19" s="12">
        <f t="shared" si="10"/>
        <v>-5.9567901234571626E-2</v>
      </c>
      <c r="T19" s="12">
        <f t="shared" si="11"/>
        <v>0.23910272912284602</v>
      </c>
    </row>
    <row r="20" spans="2:20" ht="15.9" customHeight="1">
      <c r="B20" s="18">
        <v>45673</v>
      </c>
      <c r="C20" s="11">
        <v>401389.01659999997</v>
      </c>
      <c r="D20" s="9">
        <f t="shared" si="13"/>
        <v>52.799999946728349</v>
      </c>
      <c r="E20" s="11">
        <v>6665941.2241000002</v>
      </c>
      <c r="F20" s="9">
        <f t="shared" si="14"/>
        <v>43.999999761581421</v>
      </c>
      <c r="G20" s="12">
        <v>76.842699999999994</v>
      </c>
      <c r="H20" s="9">
        <f t="shared" si="15"/>
        <v>3.3999999999991815</v>
      </c>
      <c r="I20" s="47">
        <f t="shared" si="1"/>
        <v>39.805570968008361</v>
      </c>
      <c r="J20" s="40">
        <f t="shared" si="12"/>
        <v>50.19442903199166</v>
      </c>
      <c r="K20" s="47">
        <f t="shared" si="2"/>
        <v>68.730196954422283</v>
      </c>
      <c r="L20" s="40">
        <f t="shared" si="3"/>
        <v>68.814242518490843</v>
      </c>
      <c r="M20" s="12">
        <f t="shared" si="4"/>
        <v>2.7789473656172814</v>
      </c>
      <c r="N20" s="12">
        <f t="shared" si="5"/>
        <v>2.3157894611358643</v>
      </c>
      <c r="O20" s="12">
        <f t="shared" si="6"/>
        <v>0.17894736842100956</v>
      </c>
      <c r="P20" s="81">
        <f t="shared" si="7"/>
        <v>3.6218022378153076</v>
      </c>
      <c r="Q20" s="12">
        <f t="shared" si="8"/>
        <v>0.14626038766406743</v>
      </c>
      <c r="R20" s="12">
        <f t="shared" si="9"/>
        <v>0.12188365584925602</v>
      </c>
      <c r="S20" s="12">
        <f t="shared" si="10"/>
        <v>9.418282548474188E-3</v>
      </c>
      <c r="T20" s="12">
        <f t="shared" si="11"/>
        <v>0.19062117041133197</v>
      </c>
    </row>
    <row r="21" spans="2:20" ht="15.9" customHeight="1">
      <c r="B21" s="18">
        <v>45674</v>
      </c>
      <c r="C21" s="11">
        <v>401388.9903</v>
      </c>
      <c r="D21" s="9">
        <f t="shared" si="13"/>
        <v>26.499999978113919</v>
      </c>
      <c r="E21" s="12">
        <v>6665941.1994000003</v>
      </c>
      <c r="F21" s="9">
        <f t="shared" si="14"/>
        <v>19.299999810755253</v>
      </c>
      <c r="G21" s="12">
        <v>76.826599999999999</v>
      </c>
      <c r="H21" s="9">
        <f t="shared" si="15"/>
        <v>-12.699999999995271</v>
      </c>
      <c r="I21" s="47">
        <f t="shared" si="1"/>
        <v>36.065921539595095</v>
      </c>
      <c r="J21" s="40">
        <f t="shared" si="12"/>
        <v>53.934078460404919</v>
      </c>
      <c r="K21" s="47">
        <f t="shared" si="2"/>
        <v>32.783227289807677</v>
      </c>
      <c r="L21" s="40">
        <f t="shared" si="3"/>
        <v>35.157218199611165</v>
      </c>
      <c r="M21" s="12">
        <f t="shared" si="4"/>
        <v>1.324999998905696</v>
      </c>
      <c r="N21" s="12">
        <f t="shared" si="5"/>
        <v>0.96499999053776264</v>
      </c>
      <c r="O21" s="12">
        <f t="shared" si="6"/>
        <v>-0.63499999999976353</v>
      </c>
      <c r="P21" s="81">
        <f t="shared" si="7"/>
        <v>1.7578609099805582</v>
      </c>
      <c r="Q21" s="12">
        <f t="shared" si="8"/>
        <v>6.6249999945284799E-2</v>
      </c>
      <c r="R21" s="12">
        <f t="shared" si="9"/>
        <v>4.8249999526888132E-2</v>
      </c>
      <c r="S21" s="12">
        <f t="shared" si="10"/>
        <v>-3.1749999999988177E-2</v>
      </c>
      <c r="T21" s="12">
        <f t="shared" si="11"/>
        <v>8.7893045499027905E-2</v>
      </c>
    </row>
    <row r="22" spans="2:20" ht="15.9" customHeight="1">
      <c r="B22" s="18">
        <v>45675</v>
      </c>
      <c r="C22" s="12">
        <v>401389.02039999998</v>
      </c>
      <c r="D22" s="9">
        <f t="shared" si="13"/>
        <v>56.599999952595681</v>
      </c>
      <c r="E22" s="11">
        <v>6665941.2229000004</v>
      </c>
      <c r="F22" s="9">
        <f t="shared" si="14"/>
        <v>42.799999937415123</v>
      </c>
      <c r="G22" s="12">
        <v>76.823899999999995</v>
      </c>
      <c r="H22" s="9">
        <f t="shared" si="15"/>
        <v>-15.399999999999636</v>
      </c>
      <c r="I22" s="47">
        <f t="shared" si="1"/>
        <v>37.095979012532467</v>
      </c>
      <c r="J22" s="40">
        <f t="shared" si="12"/>
        <v>52.904020987467561</v>
      </c>
      <c r="K22" s="47">
        <f t="shared" si="2"/>
        <v>70.960552346191363</v>
      </c>
      <c r="L22" s="40">
        <f t="shared" si="3"/>
        <v>72.612395562166625</v>
      </c>
      <c r="M22" s="12">
        <f t="shared" si="4"/>
        <v>2.6952380929807469</v>
      </c>
      <c r="N22" s="12">
        <f t="shared" si="5"/>
        <v>2.0380952351150059</v>
      </c>
      <c r="O22" s="12">
        <f t="shared" si="6"/>
        <v>-0.73333333333331596</v>
      </c>
      <c r="P22" s="81">
        <f t="shared" si="7"/>
        <v>3.4577331220079346</v>
      </c>
      <c r="Q22" s="12">
        <f t="shared" si="8"/>
        <v>0.12834467109432129</v>
      </c>
      <c r="R22" s="12">
        <f t="shared" si="9"/>
        <v>9.7052154053095516E-2</v>
      </c>
      <c r="S22" s="12">
        <f t="shared" si="10"/>
        <v>-3.4920634920634096E-2</v>
      </c>
      <c r="T22" s="12">
        <f t="shared" si="11"/>
        <v>0.16465395819085402</v>
      </c>
    </row>
    <row r="23" spans="2:20" ht="15.9" customHeight="1">
      <c r="B23" s="18">
        <v>45677</v>
      </c>
      <c r="C23" s="11">
        <v>401388.99619999999</v>
      </c>
      <c r="D23" s="9">
        <f t="shared" si="13"/>
        <v>32.399999967310578</v>
      </c>
      <c r="E23" s="11">
        <v>6665941.2078</v>
      </c>
      <c r="F23" s="9">
        <f t="shared" si="14"/>
        <v>27.699999511241913</v>
      </c>
      <c r="G23" s="12">
        <v>76.827799999999996</v>
      </c>
      <c r="H23" s="9">
        <f t="shared" si="15"/>
        <v>-11.499999999998067</v>
      </c>
      <c r="I23" s="47">
        <f t="shared" si="1"/>
        <v>40.528398819767062</v>
      </c>
      <c r="J23" s="40">
        <f t="shared" si="12"/>
        <v>49.471601180232938</v>
      </c>
      <c r="K23" s="47">
        <f t="shared" si="2"/>
        <v>42.626869118016721</v>
      </c>
      <c r="L23" s="40">
        <f t="shared" si="3"/>
        <v>44.150877350336799</v>
      </c>
      <c r="M23" s="12">
        <f t="shared" si="4"/>
        <v>1.4086956507526338</v>
      </c>
      <c r="N23" s="12">
        <f t="shared" si="5"/>
        <v>1.204347804836605</v>
      </c>
      <c r="O23" s="12">
        <f t="shared" si="6"/>
        <v>-0.49999999999991596</v>
      </c>
      <c r="P23" s="81">
        <f t="shared" si="7"/>
        <v>1.9196033630581217</v>
      </c>
      <c r="Q23" s="12">
        <f t="shared" si="8"/>
        <v>6.1247636989244951E-2</v>
      </c>
      <c r="R23" s="12">
        <f t="shared" si="9"/>
        <v>5.2362948036374132E-2</v>
      </c>
      <c r="S23" s="12">
        <f t="shared" si="10"/>
        <v>-2.1739130434778955E-2</v>
      </c>
      <c r="T23" s="12">
        <f t="shared" si="11"/>
        <v>8.3461015785135734E-2</v>
      </c>
    </row>
    <row r="24" spans="2:20" ht="15.9" customHeight="1">
      <c r="B24" s="18">
        <v>45678</v>
      </c>
      <c r="C24" s="11">
        <v>401389.00719999999</v>
      </c>
      <c r="D24" s="9">
        <f t="shared" si="13"/>
        <v>43.399999965913594</v>
      </c>
      <c r="E24" s="11">
        <v>6665941.2154999999</v>
      </c>
      <c r="F24" s="9">
        <f t="shared" si="14"/>
        <v>35.399999469518661</v>
      </c>
      <c r="G24" s="12">
        <v>76.827799999999996</v>
      </c>
      <c r="H24" s="9">
        <f t="shared" si="15"/>
        <v>-11.499999999998067</v>
      </c>
      <c r="I24" s="47">
        <f t="shared" si="1"/>
        <v>39.203030982431564</v>
      </c>
      <c r="J24" s="40">
        <f t="shared" si="12"/>
        <v>50.796969017568472</v>
      </c>
      <c r="K24" s="47">
        <f t="shared" si="2"/>
        <v>56.006427840768609</v>
      </c>
      <c r="L24" s="40">
        <f t="shared" si="3"/>
        <v>57.17490672911655</v>
      </c>
      <c r="M24" s="12">
        <f t="shared" si="4"/>
        <v>1.8083333319130663</v>
      </c>
      <c r="N24" s="12">
        <f t="shared" si="5"/>
        <v>1.474999977896611</v>
      </c>
      <c r="O24" s="12">
        <f t="shared" si="6"/>
        <v>-0.47916666666658614</v>
      </c>
      <c r="P24" s="81">
        <f t="shared" si="7"/>
        <v>2.3822877803798561</v>
      </c>
      <c r="Q24" s="12">
        <f t="shared" si="8"/>
        <v>7.5347222163044431E-2</v>
      </c>
      <c r="R24" s="12">
        <f t="shared" si="9"/>
        <v>6.145833241235879E-2</v>
      </c>
      <c r="S24" s="12">
        <f t="shared" si="10"/>
        <v>-1.9965277777774421E-2</v>
      </c>
      <c r="T24" s="12">
        <f t="shared" si="11"/>
        <v>9.9261990849160667E-2</v>
      </c>
    </row>
    <row r="25" spans="2:20" ht="15.9" customHeight="1">
      <c r="B25" s="18">
        <v>45679</v>
      </c>
      <c r="C25" s="11">
        <v>401389.01370000001</v>
      </c>
      <c r="D25" s="9">
        <f t="shared" si="13"/>
        <v>49.899999983608723</v>
      </c>
      <c r="E25" s="11">
        <v>6665941.2180000003</v>
      </c>
      <c r="F25" s="9">
        <f t="shared" si="14"/>
        <v>37.899999879300594</v>
      </c>
      <c r="G25" s="12">
        <v>76.815899999999999</v>
      </c>
      <c r="H25" s="9">
        <f t="shared" si="15"/>
        <v>-23.399999999995202</v>
      </c>
      <c r="I25" s="47">
        <f t="shared" si="1"/>
        <v>37.217362126657612</v>
      </c>
      <c r="J25" s="40">
        <f t="shared" si="12"/>
        <v>52.782637873342367</v>
      </c>
      <c r="K25" s="47">
        <f t="shared" si="2"/>
        <v>62.66115215358824</v>
      </c>
      <c r="L25" s="40">
        <f t="shared" si="3"/>
        <v>66.887816448250959</v>
      </c>
      <c r="M25" s="12">
        <f t="shared" si="4"/>
        <v>1.9959999993443489</v>
      </c>
      <c r="N25" s="12">
        <f t="shared" si="5"/>
        <v>1.5159999951720238</v>
      </c>
      <c r="O25" s="12">
        <f t="shared" si="6"/>
        <v>-0.9359999999998081</v>
      </c>
      <c r="P25" s="81">
        <f t="shared" si="7"/>
        <v>2.6755126579300383</v>
      </c>
      <c r="Q25" s="12">
        <f t="shared" si="8"/>
        <v>7.9839999973773959E-2</v>
      </c>
      <c r="R25" s="12">
        <f t="shared" si="9"/>
        <v>6.0639999806880951E-2</v>
      </c>
      <c r="S25" s="12">
        <f t="shared" si="10"/>
        <v>-3.7439999999992327E-2</v>
      </c>
      <c r="T25" s="12">
        <f t="shared" si="11"/>
        <v>0.10702050631720153</v>
      </c>
    </row>
    <row r="26" spans="2:20" ht="15.9" customHeight="1">
      <c r="B26" s="18">
        <v>45680</v>
      </c>
      <c r="C26" s="11">
        <v>401389.00949999999</v>
      </c>
      <c r="D26" s="9">
        <f t="shared" si="13"/>
        <v>45.69999995874241</v>
      </c>
      <c r="E26" s="11">
        <v>6665941.2149999999</v>
      </c>
      <c r="F26" s="9">
        <f t="shared" si="14"/>
        <v>34.899999387562275</v>
      </c>
      <c r="G26" s="12">
        <v>76.823800000000006</v>
      </c>
      <c r="H26" s="9">
        <f t="shared" si="15"/>
        <v>-15.499999999988745</v>
      </c>
      <c r="I26" s="47">
        <f t="shared" si="1"/>
        <v>37.368108798419009</v>
      </c>
      <c r="J26" s="40">
        <f t="shared" si="12"/>
        <v>52.63189120158097</v>
      </c>
      <c r="K26" s="47">
        <f t="shared" si="2"/>
        <v>57.502173467451669</v>
      </c>
      <c r="L26" s="40">
        <f t="shared" si="3"/>
        <v>59.554596409349926</v>
      </c>
      <c r="M26" s="12">
        <f t="shared" si="4"/>
        <v>1.7576923061054772</v>
      </c>
      <c r="N26" s="12">
        <f t="shared" si="5"/>
        <v>1.3423076687523952</v>
      </c>
      <c r="O26" s="12">
        <f t="shared" si="6"/>
        <v>-0.59615384615341327</v>
      </c>
      <c r="P26" s="81">
        <f t="shared" si="7"/>
        <v>2.2905614003596124</v>
      </c>
      <c r="Q26" s="12">
        <f t="shared" si="8"/>
        <v>6.7603550234826046E-2</v>
      </c>
      <c r="R26" s="12">
        <f t="shared" si="9"/>
        <v>5.1627218028938278E-2</v>
      </c>
      <c r="S26" s="12">
        <f t="shared" si="10"/>
        <v>-2.2928994082823586E-2</v>
      </c>
      <c r="T26" s="12">
        <f t="shared" si="11"/>
        <v>8.8098515398446625E-2</v>
      </c>
    </row>
    <row r="27" spans="2:20" ht="15.9" customHeight="1">
      <c r="B27" s="18">
        <v>45681</v>
      </c>
      <c r="C27" s="12">
        <v>401389.00929999998</v>
      </c>
      <c r="D27" s="9">
        <f t="shared" si="13"/>
        <v>45.49999994924292</v>
      </c>
      <c r="E27" s="12">
        <v>6665941.2180000003</v>
      </c>
      <c r="F27" s="9">
        <f t="shared" si="14"/>
        <v>37.899999879300594</v>
      </c>
      <c r="G27" s="12">
        <v>76.826400000000007</v>
      </c>
      <c r="H27" s="9">
        <f t="shared" si="15"/>
        <v>-12.899999999987699</v>
      </c>
      <c r="I27" s="47">
        <f t="shared" si="1"/>
        <v>39.793182757506628</v>
      </c>
      <c r="J27" s="40">
        <f t="shared" si="12"/>
        <v>50.206817242493344</v>
      </c>
      <c r="K27" s="47">
        <f t="shared" si="2"/>
        <v>59.217058236897337</v>
      </c>
      <c r="L27" s="40">
        <f t="shared" si="3"/>
        <v>60.605857689102734</v>
      </c>
      <c r="M27" s="12">
        <f t="shared" si="4"/>
        <v>1.6851851833052933</v>
      </c>
      <c r="N27" s="12">
        <f t="shared" si="5"/>
        <v>1.4037036992333554</v>
      </c>
      <c r="O27" s="12">
        <f t="shared" si="6"/>
        <v>-0.47777777777732217</v>
      </c>
      <c r="P27" s="81">
        <f t="shared" si="7"/>
        <v>2.244661395892694</v>
      </c>
      <c r="Q27" s="12">
        <f t="shared" si="8"/>
        <v>6.24142660483442E-2</v>
      </c>
      <c r="R27" s="12">
        <f t="shared" si="9"/>
        <v>5.1989025897531682E-2</v>
      </c>
      <c r="S27" s="12">
        <f t="shared" si="10"/>
        <v>-1.7695473251011933E-2</v>
      </c>
      <c r="T27" s="12">
        <f t="shared" si="11"/>
        <v>8.313560725528496E-2</v>
      </c>
    </row>
    <row r="28" spans="2:20" ht="15.9" customHeight="1">
      <c r="B28" s="18">
        <v>45684</v>
      </c>
      <c r="C28" s="11">
        <v>401388.9964</v>
      </c>
      <c r="D28" s="9">
        <f t="shared" si="13"/>
        <v>32.599999976810068</v>
      </c>
      <c r="E28" s="11">
        <v>6665941.2037000004</v>
      </c>
      <c r="F28" s="9">
        <f t="shared" si="14"/>
        <v>23.599999956786633</v>
      </c>
      <c r="G28" s="12">
        <v>76.811999999999998</v>
      </c>
      <c r="H28" s="9">
        <f t="shared" si="15"/>
        <v>-27.299999999996771</v>
      </c>
      <c r="I28" s="47">
        <f t="shared" si="1"/>
        <v>35.901770823978808</v>
      </c>
      <c r="J28" s="40">
        <f t="shared" si="12"/>
        <v>54.098229176021221</v>
      </c>
      <c r="K28" s="47">
        <f t="shared" si="2"/>
        <v>40.245745072595504</v>
      </c>
      <c r="L28" s="40">
        <f t="shared" si="3"/>
        <v>48.631368441039875</v>
      </c>
      <c r="M28" s="12">
        <f t="shared" si="4"/>
        <v>1.086666665893669</v>
      </c>
      <c r="N28" s="12">
        <f t="shared" si="5"/>
        <v>0.78666666522622108</v>
      </c>
      <c r="O28" s="12">
        <f t="shared" si="6"/>
        <v>-0.90999999999989234</v>
      </c>
      <c r="P28" s="81">
        <f t="shared" si="7"/>
        <v>1.6210456147013292</v>
      </c>
      <c r="Q28" s="12">
        <f t="shared" si="8"/>
        <v>3.6222222196455635E-2</v>
      </c>
      <c r="R28" s="12">
        <f t="shared" si="9"/>
        <v>2.6222222174207371E-2</v>
      </c>
      <c r="S28" s="12">
        <f t="shared" si="10"/>
        <v>-3.0333333333329746E-2</v>
      </c>
      <c r="T28" s="12">
        <f t="shared" si="11"/>
        <v>5.4034853823377645E-2</v>
      </c>
    </row>
    <row r="29" spans="2:20" ht="15.9" customHeight="1">
      <c r="B29" s="18">
        <v>45686</v>
      </c>
      <c r="C29" s="11">
        <v>401388.98700000002</v>
      </c>
      <c r="D29" s="9">
        <f t="shared" ref="D29:D36" si="16">IF(C29="","",(C29-$C$9)*1000)</f>
        <v>23.199999995995313</v>
      </c>
      <c r="E29" s="11">
        <v>6665941.2456999999</v>
      </c>
      <c r="F29" s="9">
        <f t="shared" ref="F29:F36" si="17">IF(E29="","",(E29-$E$9)*1000)</f>
        <v>65.599999390542507</v>
      </c>
      <c r="G29" s="12">
        <v>76.827200000000005</v>
      </c>
      <c r="H29" s="9">
        <f t="shared" ref="H29:H36" si="18">IF(G29="","",(G29-$G$9)*1000)</f>
        <v>-12.099999999989564</v>
      </c>
      <c r="I29" s="47">
        <f t="shared" si="1"/>
        <v>70.523424336850255</v>
      </c>
      <c r="J29" s="40">
        <f t="shared" si="12"/>
        <v>19.476575663149731</v>
      </c>
      <c r="K29" s="47">
        <f t="shared" si="2"/>
        <v>69.58160618908822</v>
      </c>
      <c r="L29" s="40">
        <f t="shared" si="3"/>
        <v>70.625844560281948</v>
      </c>
      <c r="M29" s="12">
        <f t="shared" si="4"/>
        <v>0.72499999987485353</v>
      </c>
      <c r="N29" s="12">
        <f t="shared" si="5"/>
        <v>2.0499999809544533</v>
      </c>
      <c r="O29" s="12">
        <f t="shared" si="6"/>
        <v>-0.37812499999967386</v>
      </c>
      <c r="P29" s="81">
        <f t="shared" si="7"/>
        <v>2.2070576425088109</v>
      </c>
      <c r="Q29" s="12">
        <f t="shared" si="8"/>
        <v>2.2656249996089173E-2</v>
      </c>
      <c r="R29" s="12">
        <f t="shared" si="9"/>
        <v>6.4062499404826667E-2</v>
      </c>
      <c r="S29" s="12">
        <f t="shared" si="10"/>
        <v>-1.1816406249989808E-2</v>
      </c>
      <c r="T29" s="12">
        <f t="shared" si="11"/>
        <v>6.897055132840034E-2</v>
      </c>
    </row>
    <row r="30" spans="2:20" ht="15.9" customHeight="1">
      <c r="B30" s="18">
        <v>45687</v>
      </c>
      <c r="C30" s="11">
        <v>401389.01010000001</v>
      </c>
      <c r="D30" s="9">
        <f t="shared" si="16"/>
        <v>46.299999987240881</v>
      </c>
      <c r="E30" s="11">
        <v>6665941.2187000001</v>
      </c>
      <c r="F30" s="9">
        <f t="shared" si="17"/>
        <v>38.599999621510506</v>
      </c>
      <c r="G30" s="12">
        <v>76.823099999999997</v>
      </c>
      <c r="H30" s="9">
        <f t="shared" si="18"/>
        <v>-16.199999999997772</v>
      </c>
      <c r="I30" s="47">
        <f t="shared" si="1"/>
        <v>39.817740700228718</v>
      </c>
      <c r="J30" s="40">
        <f t="shared" si="12"/>
        <v>50.18225929977126</v>
      </c>
      <c r="K30" s="47">
        <f t="shared" si="2"/>
        <v>60.27976418002244</v>
      </c>
      <c r="L30" s="40">
        <f t="shared" si="3"/>
        <v>62.41866683612399</v>
      </c>
      <c r="M30" s="12">
        <f t="shared" si="4"/>
        <v>1.403030302643663</v>
      </c>
      <c r="N30" s="12">
        <f t="shared" si="5"/>
        <v>1.1696969582275911</v>
      </c>
      <c r="O30" s="12">
        <f t="shared" si="6"/>
        <v>-0.4909090909090234</v>
      </c>
      <c r="P30" s="81">
        <f t="shared" si="7"/>
        <v>1.8914747526098179</v>
      </c>
      <c r="Q30" s="12">
        <f t="shared" si="8"/>
        <v>4.2516069777080695E-2</v>
      </c>
      <c r="R30" s="12">
        <f t="shared" si="9"/>
        <v>3.5445362370533064E-2</v>
      </c>
      <c r="S30" s="12">
        <f t="shared" si="10"/>
        <v>-1.4876033057849194E-2</v>
      </c>
      <c r="T30" s="12">
        <f t="shared" si="11"/>
        <v>5.731741674575206E-2</v>
      </c>
    </row>
    <row r="31" spans="2:20" ht="15.9" customHeight="1">
      <c r="B31" s="18">
        <v>45688</v>
      </c>
      <c r="C31" s="11">
        <v>401389.00770000002</v>
      </c>
      <c r="D31" s="9">
        <f t="shared" si="16"/>
        <v>43.899999989662319</v>
      </c>
      <c r="E31" s="11">
        <v>6665941.2170000002</v>
      </c>
      <c r="F31" s="9">
        <f t="shared" si="17"/>
        <v>36.899999715387821</v>
      </c>
      <c r="G31" s="12">
        <v>76.825999999999993</v>
      </c>
      <c r="H31" s="9">
        <f t="shared" si="18"/>
        <v>-13.300000000000978</v>
      </c>
      <c r="I31" s="47">
        <f t="shared" si="1"/>
        <v>40.0486191690309</v>
      </c>
      <c r="J31" s="40">
        <f t="shared" si="12"/>
        <v>49.951380830969129</v>
      </c>
      <c r="K31" s="47">
        <f t="shared" si="2"/>
        <v>57.348234306628598</v>
      </c>
      <c r="L31" s="40">
        <f t="shared" si="3"/>
        <v>58.870280941133608</v>
      </c>
      <c r="M31" s="12">
        <f t="shared" si="4"/>
        <v>1.2911764702841859</v>
      </c>
      <c r="N31" s="12">
        <f t="shared" si="5"/>
        <v>1.0852941092761124</v>
      </c>
      <c r="O31" s="12">
        <f t="shared" si="6"/>
        <v>-0.39117647058826405</v>
      </c>
      <c r="P31" s="81">
        <f t="shared" si="7"/>
        <v>1.731478851209812</v>
      </c>
      <c r="Q31" s="12">
        <f t="shared" si="8"/>
        <v>3.7975778537770177E-2</v>
      </c>
      <c r="R31" s="12">
        <f t="shared" si="9"/>
        <v>3.1920414978709184E-2</v>
      </c>
      <c r="S31" s="12">
        <f t="shared" si="10"/>
        <v>-1.1505190311419531E-2</v>
      </c>
      <c r="T31" s="12">
        <f t="shared" si="11"/>
        <v>5.0925848564994471E-2</v>
      </c>
    </row>
    <row r="32" spans="2:20" ht="15.9" customHeight="1">
      <c r="B32" s="18">
        <v>45691</v>
      </c>
      <c r="C32" s="11">
        <v>401388.99540000001</v>
      </c>
      <c r="D32" s="9">
        <f t="shared" si="16"/>
        <v>31.599999987520278</v>
      </c>
      <c r="E32" s="11">
        <v>6665941.2039999999</v>
      </c>
      <c r="F32" s="9">
        <f t="shared" si="17"/>
        <v>23.89999944716692</v>
      </c>
      <c r="G32" s="12">
        <v>76.839699999999993</v>
      </c>
      <c r="H32" s="9">
        <f t="shared" si="18"/>
        <v>0.39999999999906777</v>
      </c>
      <c r="I32" s="47">
        <f t="shared" si="1"/>
        <v>37.101277001126782</v>
      </c>
      <c r="J32" s="40">
        <f t="shared" si="12"/>
        <v>52.898722998873211</v>
      </c>
      <c r="K32" s="47">
        <f t="shared" si="2"/>
        <v>39.620322724403202</v>
      </c>
      <c r="L32" s="40">
        <f t="shared" si="3"/>
        <v>39.622341838738656</v>
      </c>
      <c r="M32" s="12">
        <f t="shared" si="4"/>
        <v>0.85405405371676424</v>
      </c>
      <c r="N32" s="12">
        <f t="shared" si="5"/>
        <v>0.64594593100451136</v>
      </c>
      <c r="O32" s="12">
        <f t="shared" si="6"/>
        <v>1.0810810810785615E-2</v>
      </c>
      <c r="P32" s="81">
        <f t="shared" si="7"/>
        <v>1.0708741037496934</v>
      </c>
      <c r="Q32" s="12">
        <f t="shared" si="8"/>
        <v>2.3082541992344979E-2</v>
      </c>
      <c r="R32" s="12">
        <f t="shared" si="9"/>
        <v>1.7457998135257065E-2</v>
      </c>
      <c r="S32" s="12">
        <f t="shared" si="10"/>
        <v>2.9218407596717875E-4</v>
      </c>
      <c r="T32" s="12">
        <f t="shared" si="11"/>
        <v>2.8942543344586309E-2</v>
      </c>
    </row>
    <row r="33" spans="2:20" ht="15.9" customHeight="1">
      <c r="B33" s="18">
        <v>45692</v>
      </c>
      <c r="C33" s="11">
        <v>401388.99430000002</v>
      </c>
      <c r="D33" s="9">
        <f t="shared" si="16"/>
        <v>30.499999993480742</v>
      </c>
      <c r="E33" s="11">
        <v>6665941.2039999999</v>
      </c>
      <c r="F33" s="9">
        <f t="shared" si="17"/>
        <v>23.89999944716692</v>
      </c>
      <c r="G33" s="12">
        <v>76.832300000000004</v>
      </c>
      <c r="H33" s="9">
        <f t="shared" si="18"/>
        <v>-6.9999999999907914</v>
      </c>
      <c r="I33" s="47">
        <f t="shared" si="1"/>
        <v>38.082481534301095</v>
      </c>
      <c r="J33" s="40">
        <f t="shared" si="12"/>
        <v>51.91751846569889</v>
      </c>
      <c r="K33" s="47">
        <f t="shared" si="2"/>
        <v>38.748677050667219</v>
      </c>
      <c r="L33" s="40">
        <f t="shared" si="3"/>
        <v>39.375880601921473</v>
      </c>
      <c r="M33" s="12">
        <f t="shared" si="4"/>
        <v>0.80263157877580904</v>
      </c>
      <c r="N33" s="12">
        <f t="shared" si="5"/>
        <v>0.62894735387281364</v>
      </c>
      <c r="O33" s="12">
        <f t="shared" si="6"/>
        <v>-0.18421052631554713</v>
      </c>
      <c r="P33" s="81">
        <f t="shared" si="7"/>
        <v>1.0362073842610915</v>
      </c>
      <c r="Q33" s="12">
        <f t="shared" si="8"/>
        <v>2.1121883651994976E-2</v>
      </c>
      <c r="R33" s="12">
        <f t="shared" si="9"/>
        <v>1.6551246154547727E-2</v>
      </c>
      <c r="S33" s="12">
        <f t="shared" si="10"/>
        <v>-4.8476454293565037E-3</v>
      </c>
      <c r="T33" s="12">
        <f t="shared" si="11"/>
        <v>2.726861537529188E-2</v>
      </c>
    </row>
    <row r="34" spans="2:20" ht="15.9" customHeight="1">
      <c r="B34" s="18">
        <v>45693</v>
      </c>
      <c r="C34" s="11">
        <v>401389.00660000002</v>
      </c>
      <c r="D34" s="9">
        <f t="shared" si="16"/>
        <v>42.799999995622784</v>
      </c>
      <c r="E34" s="11">
        <v>6665941.2130000005</v>
      </c>
      <c r="F34" s="9">
        <f t="shared" si="17"/>
        <v>32.899999991059303</v>
      </c>
      <c r="G34" s="12">
        <v>76.831299999999999</v>
      </c>
      <c r="H34" s="9">
        <f t="shared" si="18"/>
        <v>-7.9999999999955662</v>
      </c>
      <c r="I34" s="47">
        <f t="shared" si="1"/>
        <v>37.549178501212353</v>
      </c>
      <c r="J34" s="40">
        <f t="shared" si="12"/>
        <v>52.450821498787661</v>
      </c>
      <c r="K34" s="47">
        <f t="shared" si="2"/>
        <v>53.983793855536064</v>
      </c>
      <c r="L34" s="40">
        <f t="shared" si="3"/>
        <v>54.573345133287745</v>
      </c>
      <c r="M34" s="12">
        <f t="shared" si="4"/>
        <v>1.0974358973236611</v>
      </c>
      <c r="N34" s="12">
        <f t="shared" si="5"/>
        <v>0.84358974336049497</v>
      </c>
      <c r="O34" s="12">
        <f t="shared" si="6"/>
        <v>-0.20512820512809143</v>
      </c>
      <c r="P34" s="81">
        <f t="shared" si="7"/>
        <v>1.3993165418791729</v>
      </c>
      <c r="Q34" s="12">
        <f t="shared" si="8"/>
        <v>2.8139381982657977E-2</v>
      </c>
      <c r="R34" s="12">
        <f t="shared" si="9"/>
        <v>2.1630506240012691E-2</v>
      </c>
      <c r="S34" s="12">
        <f t="shared" si="10"/>
        <v>-5.2596975673869601E-3</v>
      </c>
      <c r="T34" s="12">
        <f t="shared" si="11"/>
        <v>3.5879911330235201E-2</v>
      </c>
    </row>
    <row r="35" spans="2:20" ht="15.9" customHeight="1">
      <c r="B35" s="18">
        <v>45694</v>
      </c>
      <c r="C35" s="11">
        <v>401389.0048</v>
      </c>
      <c r="D35" s="9">
        <f t="shared" si="16"/>
        <v>40.999999968335032</v>
      </c>
      <c r="E35" s="11">
        <v>6665941.2149999999</v>
      </c>
      <c r="F35" s="9">
        <f t="shared" si="17"/>
        <v>34.899999387562275</v>
      </c>
      <c r="G35" s="12">
        <v>76.835400000000007</v>
      </c>
      <c r="H35" s="9">
        <f t="shared" si="18"/>
        <v>-3.899999999987358</v>
      </c>
      <c r="I35" s="47">
        <f t="shared" si="1"/>
        <v>40.405076514681006</v>
      </c>
      <c r="J35" s="40">
        <f t="shared" si="12"/>
        <v>49.594923485318986</v>
      </c>
      <c r="K35" s="47">
        <f t="shared" si="2"/>
        <v>53.842454946401915</v>
      </c>
      <c r="L35" s="40">
        <f t="shared" si="3"/>
        <v>53.98351558258522</v>
      </c>
      <c r="M35" s="12">
        <f t="shared" si="4"/>
        <v>1.0249999992083758</v>
      </c>
      <c r="N35" s="12">
        <f t="shared" si="5"/>
        <v>0.87249998468905687</v>
      </c>
      <c r="O35" s="12">
        <f t="shared" si="6"/>
        <v>-9.7499999999683951E-2</v>
      </c>
      <c r="P35" s="81">
        <f t="shared" si="7"/>
        <v>1.3495878895646305</v>
      </c>
      <c r="Q35" s="12">
        <f t="shared" si="8"/>
        <v>2.5624999980209395E-2</v>
      </c>
      <c r="R35" s="12">
        <f t="shared" si="9"/>
        <v>2.1812499617226422E-2</v>
      </c>
      <c r="S35" s="12">
        <f t="shared" si="10"/>
        <v>-2.4374999999920988E-3</v>
      </c>
      <c r="T35" s="12">
        <f t="shared" si="11"/>
        <v>3.3739697239115761E-2</v>
      </c>
    </row>
    <row r="36" spans="2:20" ht="15.9" customHeight="1">
      <c r="B36" s="18">
        <v>45695</v>
      </c>
      <c r="C36" s="11">
        <v>401388.9915</v>
      </c>
      <c r="D36" s="9">
        <f t="shared" si="16"/>
        <v>27.6999999769032</v>
      </c>
      <c r="E36" s="11">
        <v>6665941.2039999999</v>
      </c>
      <c r="F36" s="9">
        <f t="shared" si="17"/>
        <v>23.89999944716692</v>
      </c>
      <c r="G36" s="12">
        <v>76.838999999999999</v>
      </c>
      <c r="H36" s="9">
        <f t="shared" si="18"/>
        <v>-0.29999999999574811</v>
      </c>
      <c r="I36" s="47">
        <f t="shared" si="1"/>
        <v>40.788145878032786</v>
      </c>
      <c r="J36" s="40">
        <f t="shared" si="12"/>
        <v>49.211854121967235</v>
      </c>
      <c r="K36" s="47">
        <f t="shared" si="2"/>
        <v>36.585515881220211</v>
      </c>
      <c r="L36" s="40">
        <f t="shared" si="3"/>
        <v>36.586745855500922</v>
      </c>
      <c r="M36" s="12">
        <f t="shared" si="4"/>
        <v>0.67560975553422442</v>
      </c>
      <c r="N36" s="12">
        <f t="shared" si="5"/>
        <v>0.58292681578455907</v>
      </c>
      <c r="O36" s="12">
        <f t="shared" si="6"/>
        <v>-7.3170731706280025E-3</v>
      </c>
      <c r="P36" s="81">
        <f t="shared" si="7"/>
        <v>0.89235965501221759</v>
      </c>
      <c r="Q36" s="12">
        <f t="shared" si="8"/>
        <v>1.6478286720346937E-2</v>
      </c>
      <c r="R36" s="12">
        <f t="shared" si="9"/>
        <v>1.4217727214257538E-2</v>
      </c>
      <c r="S36" s="12">
        <f t="shared" si="10"/>
        <v>-1.7846519928360982E-4</v>
      </c>
      <c r="T36" s="12">
        <f t="shared" si="11"/>
        <v>2.1764869634444333E-2</v>
      </c>
    </row>
    <row r="37" spans="2:20" ht="15.9" customHeight="1">
      <c r="B37" s="18">
        <v>45696</v>
      </c>
      <c r="C37" s="11">
        <v>401389.01059999998</v>
      </c>
      <c r="D37" s="9">
        <f t="shared" ref="D37:D87" si="19">IF(C37="","",(C37-$C$9)*1000)</f>
        <v>46.799999952781945</v>
      </c>
      <c r="E37" s="11">
        <v>6665941.216</v>
      </c>
      <c r="F37" s="9">
        <f t="shared" ref="F37:F87" si="20">IF(E37="","",(E37-$E$9)*1000)</f>
        <v>35.899999551475048</v>
      </c>
      <c r="G37" s="12">
        <v>76.820800000000006</v>
      </c>
      <c r="H37" s="9">
        <f t="shared" ref="H37:H87" si="21">IF(G37="","",(G37-$G$9)*1000)</f>
        <v>-18.499999999988859</v>
      </c>
      <c r="I37" s="47">
        <f t="shared" si="1"/>
        <v>37.491597222179202</v>
      </c>
      <c r="J37" s="40">
        <f t="shared" si="12"/>
        <v>52.508402777820834</v>
      </c>
      <c r="K37" s="47">
        <f t="shared" si="2"/>
        <v>58.983471950846521</v>
      </c>
      <c r="L37" s="40">
        <f t="shared" si="3"/>
        <v>61.816664123647818</v>
      </c>
      <c r="M37" s="12">
        <f t="shared" si="4"/>
        <v>1.114285713161475</v>
      </c>
      <c r="N37" s="12">
        <f t="shared" si="5"/>
        <v>0.85476189408273928</v>
      </c>
      <c r="O37" s="12">
        <f t="shared" si="6"/>
        <v>-0.44047619047592523</v>
      </c>
      <c r="P37" s="81">
        <f t="shared" si="7"/>
        <v>1.471825336277329</v>
      </c>
      <c r="Q37" s="12">
        <f t="shared" si="8"/>
        <v>2.6530612218130356E-2</v>
      </c>
      <c r="R37" s="12">
        <f t="shared" si="9"/>
        <v>2.0351473668636648E-2</v>
      </c>
      <c r="S37" s="12">
        <f t="shared" si="10"/>
        <v>-1.0487528344664886E-2</v>
      </c>
      <c r="T37" s="12">
        <f t="shared" si="11"/>
        <v>3.5043460387555452E-2</v>
      </c>
    </row>
    <row r="38" spans="2:20" ht="15.9" customHeight="1">
      <c r="B38" s="18">
        <v>45698</v>
      </c>
      <c r="C38" s="11">
        <v>401388.96260000003</v>
      </c>
      <c r="D38" s="9">
        <f t="shared" si="19"/>
        <v>-1.1999999987892807</v>
      </c>
      <c r="E38" s="11">
        <v>6665941.1799999997</v>
      </c>
      <c r="F38" s="9">
        <f t="shared" si="20"/>
        <v>-0.10000076144933701</v>
      </c>
      <c r="G38" s="12">
        <v>76.830299999999994</v>
      </c>
      <c r="H38" s="9">
        <f t="shared" si="21"/>
        <v>-9.0000000000003411</v>
      </c>
      <c r="I38" s="47">
        <f t="shared" si="1"/>
        <v>-175.2363221986985</v>
      </c>
      <c r="J38" s="40">
        <f t="shared" si="12"/>
        <v>265.23632219869853</v>
      </c>
      <c r="K38" s="47">
        <f t="shared" si="2"/>
        <v>1.204159519907857</v>
      </c>
      <c r="L38" s="40">
        <f t="shared" si="3"/>
        <v>9.0801982439476987</v>
      </c>
      <c r="M38" s="12">
        <f t="shared" si="4"/>
        <v>-2.7272727245210925E-2</v>
      </c>
      <c r="N38" s="12">
        <f t="shared" si="5"/>
        <v>-2.2727445783940229E-3</v>
      </c>
      <c r="O38" s="12">
        <f t="shared" si="6"/>
        <v>-0.2045454545454623</v>
      </c>
      <c r="P38" s="81">
        <f t="shared" si="7"/>
        <v>0.20636814190790223</v>
      </c>
      <c r="Q38" s="12">
        <f t="shared" si="8"/>
        <v>-6.1983471011843008E-4</v>
      </c>
      <c r="R38" s="12">
        <f t="shared" si="9"/>
        <v>-5.1653285872591429E-5</v>
      </c>
      <c r="S38" s="12">
        <f t="shared" si="10"/>
        <v>-4.6487603305786886E-3</v>
      </c>
      <c r="T38" s="12">
        <f t="shared" si="11"/>
        <v>4.6901850433614146E-3</v>
      </c>
    </row>
    <row r="39" spans="2:20" ht="15.9" customHeight="1">
      <c r="B39" s="18">
        <v>45699</v>
      </c>
      <c r="C39" s="11">
        <v>401389.00319999998</v>
      </c>
      <c r="D39" s="9">
        <f t="shared" si="19"/>
        <v>39.399999950546771</v>
      </c>
      <c r="E39" s="11">
        <v>6665941.2079999996</v>
      </c>
      <c r="F39" s="9">
        <f t="shared" si="20"/>
        <v>27.899999171495438</v>
      </c>
      <c r="G39" s="12">
        <v>76.826800000000006</v>
      </c>
      <c r="H39" s="9">
        <f t="shared" si="21"/>
        <v>-12.499999999988631</v>
      </c>
      <c r="I39" s="47">
        <f t="shared" si="1"/>
        <v>35.303142274722447</v>
      </c>
      <c r="J39" s="40">
        <f t="shared" si="12"/>
        <v>54.696857725277539</v>
      </c>
      <c r="K39" s="47">
        <f t="shared" si="2"/>
        <v>48.278048322944159</v>
      </c>
      <c r="L39" s="40">
        <f t="shared" si="3"/>
        <v>49.870030578216493</v>
      </c>
      <c r="M39" s="12">
        <f t="shared" si="4"/>
        <v>0.87555555445659494</v>
      </c>
      <c r="N39" s="12">
        <f t="shared" si="5"/>
        <v>0.61999998158878755</v>
      </c>
      <c r="O39" s="12">
        <f t="shared" si="6"/>
        <v>-0.27777777777752516</v>
      </c>
      <c r="P39" s="81">
        <f t="shared" si="7"/>
        <v>1.1082229017381442</v>
      </c>
      <c r="Q39" s="12">
        <f t="shared" si="8"/>
        <v>1.9456790099035445E-2</v>
      </c>
      <c r="R39" s="12">
        <f t="shared" si="9"/>
        <v>1.3777777368639723E-2</v>
      </c>
      <c r="S39" s="12">
        <f t="shared" si="10"/>
        <v>-6.1728395061672256E-3</v>
      </c>
      <c r="T39" s="12">
        <f t="shared" si="11"/>
        <v>2.4627175594180983E-2</v>
      </c>
    </row>
    <row r="40" spans="2:20" ht="15.9" customHeight="1">
      <c r="B40" s="18">
        <v>45700</v>
      </c>
      <c r="C40" s="11">
        <v>401389.01189999998</v>
      </c>
      <c r="D40" s="9">
        <f t="shared" si="19"/>
        <v>48.099999956320971</v>
      </c>
      <c r="E40" s="11">
        <v>6665941.2220000001</v>
      </c>
      <c r="F40" s="9">
        <f t="shared" si="20"/>
        <v>41.899999603629112</v>
      </c>
      <c r="G40" s="12">
        <v>76.832300000000004</v>
      </c>
      <c r="H40" s="9">
        <f t="shared" si="21"/>
        <v>-6.9999999999907914</v>
      </c>
      <c r="I40" s="47">
        <f t="shared" si="1"/>
        <v>41.05918324910543</v>
      </c>
      <c r="J40" s="40">
        <f t="shared" si="12"/>
        <v>48.940816750894555</v>
      </c>
      <c r="K40" s="47">
        <f t="shared" si="2"/>
        <v>63.79043786165915</v>
      </c>
      <c r="L40" s="40">
        <f t="shared" si="3"/>
        <v>64.173358666833607</v>
      </c>
      <c r="M40" s="12">
        <f t="shared" si="4"/>
        <v>1.0456521729634993</v>
      </c>
      <c r="N40" s="12">
        <f t="shared" si="5"/>
        <v>0.91086955660063285</v>
      </c>
      <c r="O40" s="12">
        <f t="shared" si="6"/>
        <v>-0.15217391304327807</v>
      </c>
      <c r="P40" s="81">
        <f t="shared" si="7"/>
        <v>1.3950730144963828</v>
      </c>
      <c r="Q40" s="12">
        <f t="shared" si="8"/>
        <v>2.2731568977467375E-2</v>
      </c>
      <c r="R40" s="12">
        <f t="shared" si="9"/>
        <v>1.9801512100013758E-2</v>
      </c>
      <c r="S40" s="12">
        <f t="shared" si="10"/>
        <v>-3.3081285444190884E-3</v>
      </c>
      <c r="T40" s="12">
        <f t="shared" si="11"/>
        <v>3.0327674228182232E-2</v>
      </c>
    </row>
    <row r="41" spans="2:20" ht="15.9" customHeight="1">
      <c r="B41" s="18">
        <v>45701</v>
      </c>
      <c r="C41" s="11">
        <v>401389.0356</v>
      </c>
      <c r="D41" s="9">
        <f t="shared" si="19"/>
        <v>71.79999997606501</v>
      </c>
      <c r="E41" s="11">
        <v>6665941.2386999996</v>
      </c>
      <c r="F41" s="9">
        <f t="shared" si="20"/>
        <v>58.59999917447567</v>
      </c>
      <c r="G41" s="12">
        <v>76.819800000000001</v>
      </c>
      <c r="H41" s="9">
        <f t="shared" si="21"/>
        <v>-19.499999999993634</v>
      </c>
      <c r="I41" s="47">
        <f t="shared" si="1"/>
        <v>39.219809450858044</v>
      </c>
      <c r="J41" s="40">
        <f t="shared" si="12"/>
        <v>50.780190549141935</v>
      </c>
      <c r="K41" s="47">
        <f t="shared" si="2"/>
        <v>92.677936424002695</v>
      </c>
      <c r="L41" s="40">
        <f t="shared" si="3"/>
        <v>94.707179769071558</v>
      </c>
      <c r="M41" s="12">
        <f t="shared" si="4"/>
        <v>1.5276595739588299</v>
      </c>
      <c r="N41" s="12">
        <f t="shared" si="5"/>
        <v>1.2468084930739505</v>
      </c>
      <c r="O41" s="12">
        <f t="shared" si="6"/>
        <v>-0.41489361702114114</v>
      </c>
      <c r="P41" s="81">
        <f t="shared" si="7"/>
        <v>2.0150463780653523</v>
      </c>
      <c r="Q41" s="12">
        <f t="shared" si="8"/>
        <v>3.2503395190613404E-2</v>
      </c>
      <c r="R41" s="12">
        <f t="shared" si="9"/>
        <v>2.6527840278169158E-2</v>
      </c>
      <c r="S41" s="12">
        <f t="shared" si="10"/>
        <v>-8.8275237664072574E-3</v>
      </c>
      <c r="T41" s="12">
        <f t="shared" si="11"/>
        <v>4.2873327192879833E-2</v>
      </c>
    </row>
    <row r="42" spans="2:20" ht="15.9" customHeight="1">
      <c r="B42" s="18">
        <v>45702</v>
      </c>
      <c r="C42" s="11">
        <v>401388.9914</v>
      </c>
      <c r="D42" s="9">
        <f t="shared" si="19"/>
        <v>27.599999972153455</v>
      </c>
      <c r="E42" s="11">
        <v>6665941.2027000003</v>
      </c>
      <c r="F42" s="9">
        <f t="shared" si="20"/>
        <v>22.599999792873859</v>
      </c>
      <c r="G42" s="12">
        <v>76.8322</v>
      </c>
      <c r="H42" s="9">
        <f t="shared" si="21"/>
        <v>-7.099999999994111</v>
      </c>
      <c r="I42" s="47">
        <f t="shared" si="1"/>
        <v>39.312008517677299</v>
      </c>
      <c r="J42" s="40">
        <f t="shared" si="12"/>
        <v>50.687991482322673</v>
      </c>
      <c r="K42" s="47">
        <f t="shared" ref="K42:K73" si="22">SQRT(POWER(C42 - $C$9,2) + POWER(E42 - $E$9,2)) *1000</f>
        <v>35.672398140590005</v>
      </c>
      <c r="L42" s="40">
        <f t="shared" ref="L42:L73" si="23">SQRT((D42^2) + (F42^2) + (H42^2))</f>
        <v>36.372104545938576</v>
      </c>
      <c r="M42" s="12">
        <f t="shared" ref="M42:M73" si="24">(D42-$D$9)/(B42-$B$9)</f>
        <v>0.57499999941986368</v>
      </c>
      <c r="N42" s="12">
        <f t="shared" ref="N42:N73" si="25">(F42-$F$9)/(B42-$B$9)</f>
        <v>0.4708333290182054</v>
      </c>
      <c r="O42" s="12">
        <f t="shared" ref="O42:O73" si="26">(H42-$H$9)/(B42-$B$9)</f>
        <v>-0.14791666666654399</v>
      </c>
      <c r="P42" s="81">
        <f t="shared" ref="P42:P73" si="27">(L42-$L$9)/(B42-$B$9)</f>
        <v>0.75775217804038697</v>
      </c>
      <c r="Q42" s="12">
        <f t="shared" ref="Q42:Q73" si="28">(M42-0)/(B42-$B$9)</f>
        <v>1.1979166654580493E-2</v>
      </c>
      <c r="R42" s="12">
        <f t="shared" ref="R42:R73" si="29">(N42-0)/(B42-$B$9)</f>
        <v>9.8090276878792793E-3</v>
      </c>
      <c r="S42" s="12">
        <f t="shared" ref="S42:S73" si="30">(O42-0)/(B42-$B$9)</f>
        <v>-3.0815972222196664E-3</v>
      </c>
      <c r="T42" s="12">
        <f t="shared" ref="T42:T73" si="31">(P42-0)/(B42-$B$9)</f>
        <v>1.578650370917473E-2</v>
      </c>
    </row>
    <row r="43" spans="2:20" ht="15.9" customHeight="1">
      <c r="B43" s="18">
        <v>45705</v>
      </c>
      <c r="C43" s="11">
        <v>401388.99440000003</v>
      </c>
      <c r="D43" s="9">
        <f t="shared" si="19"/>
        <v>30.599999998230487</v>
      </c>
      <c r="E43" s="11">
        <v>6665941.2037000004</v>
      </c>
      <c r="F43" s="9">
        <f t="shared" si="20"/>
        <v>23.599999956786633</v>
      </c>
      <c r="G43" s="12">
        <v>76.824100000000001</v>
      </c>
      <c r="H43" s="9">
        <f t="shared" si="21"/>
        <v>-15.199999999992997</v>
      </c>
      <c r="I43" s="47">
        <f t="shared" si="1"/>
        <v>37.640912268851871</v>
      </c>
      <c r="J43" s="40">
        <f t="shared" si="12"/>
        <v>52.359087731148122</v>
      </c>
      <c r="K43" s="47">
        <f t="shared" si="22"/>
        <v>38.643498778604851</v>
      </c>
      <c r="L43" s="40">
        <f t="shared" si="23"/>
        <v>41.525413879356122</v>
      </c>
      <c r="M43" s="12">
        <f t="shared" si="24"/>
        <v>0.59999999996530362</v>
      </c>
      <c r="N43" s="12">
        <f t="shared" si="25"/>
        <v>0.46274509719189477</v>
      </c>
      <c r="O43" s="12">
        <f t="shared" si="26"/>
        <v>-0.29803921568613717</v>
      </c>
      <c r="P43" s="81">
        <f t="shared" si="27"/>
        <v>0.81422380155600238</v>
      </c>
      <c r="Q43" s="12">
        <f t="shared" si="28"/>
        <v>1.1764705881672621E-2</v>
      </c>
      <c r="R43" s="12">
        <f t="shared" si="29"/>
        <v>9.0734332782724473E-3</v>
      </c>
      <c r="S43" s="12">
        <f t="shared" si="30"/>
        <v>-5.843906189924258E-3</v>
      </c>
      <c r="T43" s="12">
        <f t="shared" si="31"/>
        <v>1.5965172579529459E-2</v>
      </c>
    </row>
    <row r="44" spans="2:20" ht="15.9" customHeight="1">
      <c r="B44" s="18">
        <v>45706</v>
      </c>
      <c r="C44" s="11">
        <v>401389.00290000002</v>
      </c>
      <c r="D44" s="9">
        <f t="shared" si="19"/>
        <v>39.099999994505197</v>
      </c>
      <c r="E44" s="11">
        <v>6665941.2130000005</v>
      </c>
      <c r="F44" s="9">
        <f t="shared" si="20"/>
        <v>32.899999991059303</v>
      </c>
      <c r="G44" s="12">
        <v>76.844399999999993</v>
      </c>
      <c r="H44" s="9">
        <f t="shared" si="21"/>
        <v>5.0999999999987722</v>
      </c>
      <c r="I44" s="47">
        <f t="shared" si="1"/>
        <v>40.078337710100911</v>
      </c>
      <c r="J44" s="40">
        <f t="shared" si="12"/>
        <v>49.921662289899075</v>
      </c>
      <c r="K44" s="47">
        <f t="shared" si="22"/>
        <v>51.100097837303686</v>
      </c>
      <c r="L44" s="40">
        <f t="shared" si="23"/>
        <v>51.353967704375052</v>
      </c>
      <c r="M44" s="12">
        <f t="shared" si="24"/>
        <v>0.75192307681740767</v>
      </c>
      <c r="N44" s="12">
        <f t="shared" si="25"/>
        <v>0.6326923075203712</v>
      </c>
      <c r="O44" s="12">
        <f t="shared" si="26"/>
        <v>9.8076923076899469E-2</v>
      </c>
      <c r="P44" s="81">
        <f t="shared" si="27"/>
        <v>0.98757630200721258</v>
      </c>
      <c r="Q44" s="12">
        <f t="shared" si="28"/>
        <v>1.4460059169565533E-2</v>
      </c>
      <c r="R44" s="12">
        <f t="shared" si="29"/>
        <v>1.2167159760007139E-2</v>
      </c>
      <c r="S44" s="12">
        <f t="shared" si="30"/>
        <v>1.886094674555759E-3</v>
      </c>
      <c r="T44" s="12">
        <f t="shared" si="31"/>
        <v>1.8991851961677166E-2</v>
      </c>
    </row>
    <row r="45" spans="2:20" ht="15.9" customHeight="1">
      <c r="B45" s="18">
        <v>45707</v>
      </c>
      <c r="C45" s="11">
        <v>401388.99109999998</v>
      </c>
      <c r="D45" s="9">
        <f t="shared" si="19"/>
        <v>27.29999995790422</v>
      </c>
      <c r="E45" s="11">
        <v>6665941.2029999997</v>
      </c>
      <c r="F45" s="9">
        <f t="shared" si="20"/>
        <v>22.899999283254147</v>
      </c>
      <c r="G45" s="12">
        <v>76.838399999999993</v>
      </c>
      <c r="H45" s="9">
        <f t="shared" si="21"/>
        <v>-0.90000000000145519</v>
      </c>
      <c r="I45" s="47">
        <f t="shared" si="1"/>
        <v>39.990859587316379</v>
      </c>
      <c r="J45" s="40">
        <f t="shared" si="12"/>
        <v>50.009140412683621</v>
      </c>
      <c r="K45" s="47">
        <f t="shared" si="22"/>
        <v>35.632849519433762</v>
      </c>
      <c r="L45" s="40">
        <f t="shared" si="23"/>
        <v>35.644213624017766</v>
      </c>
      <c r="M45" s="12">
        <f t="shared" si="24"/>
        <v>0.51509433882838151</v>
      </c>
      <c r="N45" s="12">
        <f t="shared" si="25"/>
        <v>0.43207545817460652</v>
      </c>
      <c r="O45" s="12">
        <f t="shared" si="26"/>
        <v>-1.6981132075499155E-2</v>
      </c>
      <c r="P45" s="81">
        <f t="shared" si="27"/>
        <v>0.67253233252863709</v>
      </c>
      <c r="Q45" s="12">
        <f t="shared" si="28"/>
        <v>9.7187611099694617E-3</v>
      </c>
      <c r="R45" s="12">
        <f t="shared" si="29"/>
        <v>8.1523671353699347E-3</v>
      </c>
      <c r="S45" s="12">
        <f t="shared" si="30"/>
        <v>-3.2039871840564444E-4</v>
      </c>
      <c r="T45" s="12">
        <f t="shared" si="31"/>
        <v>1.2689289292993153E-2</v>
      </c>
    </row>
    <row r="46" spans="2:20" ht="15.9" customHeight="1">
      <c r="B46" s="18">
        <v>45708</v>
      </c>
      <c r="C46" s="11">
        <v>401388.9952</v>
      </c>
      <c r="D46" s="9">
        <f t="shared" si="19"/>
        <v>31.399999978020787</v>
      </c>
      <c r="E46" s="11">
        <v>6665941.2019999996</v>
      </c>
      <c r="F46" s="9">
        <f t="shared" si="20"/>
        <v>21.899999119341373</v>
      </c>
      <c r="G46" s="12">
        <v>76.835300000000004</v>
      </c>
      <c r="H46" s="9">
        <f t="shared" si="21"/>
        <v>-3.9999999999906777</v>
      </c>
      <c r="I46" s="47">
        <f t="shared" si="1"/>
        <v>34.893931015548198</v>
      </c>
      <c r="J46" s="40">
        <f t="shared" si="12"/>
        <v>55.106068984451781</v>
      </c>
      <c r="K46" s="47">
        <f t="shared" si="22"/>
        <v>38.282763223765059</v>
      </c>
      <c r="L46" s="40">
        <f t="shared" si="23"/>
        <v>38.491167299093227</v>
      </c>
      <c r="M46" s="12">
        <f t="shared" si="24"/>
        <v>0.58148148107445907</v>
      </c>
      <c r="N46" s="12">
        <f t="shared" si="25"/>
        <v>0.40555553924706245</v>
      </c>
      <c r="O46" s="12">
        <f t="shared" si="26"/>
        <v>-7.4074074073901444E-2</v>
      </c>
      <c r="P46" s="81">
        <f t="shared" si="27"/>
        <v>0.71279939442765239</v>
      </c>
      <c r="Q46" s="12">
        <f t="shared" si="28"/>
        <v>1.0768175575452945E-2</v>
      </c>
      <c r="R46" s="12">
        <f t="shared" si="29"/>
        <v>7.5102877638344896E-3</v>
      </c>
      <c r="S46" s="12">
        <f t="shared" si="30"/>
        <v>-1.3717421124796565E-3</v>
      </c>
      <c r="T46" s="12">
        <f t="shared" si="31"/>
        <v>1.3199988785697267E-2</v>
      </c>
    </row>
    <row r="47" spans="2:20" ht="15.9" customHeight="1">
      <c r="B47" s="18">
        <v>45709</v>
      </c>
      <c r="C47" s="11">
        <v>401388.98830000003</v>
      </c>
      <c r="D47" s="9">
        <f t="shared" si="19"/>
        <v>24.499999999534339</v>
      </c>
      <c r="E47" s="11">
        <v>6665941.1979999999</v>
      </c>
      <c r="F47" s="9">
        <f t="shared" si="20"/>
        <v>17.899999395012856</v>
      </c>
      <c r="G47" s="12">
        <v>76.844399999999993</v>
      </c>
      <c r="H47" s="9">
        <f t="shared" si="21"/>
        <v>5.0999999999987722</v>
      </c>
      <c r="I47" s="47">
        <f t="shared" si="1"/>
        <v>36.152320657559521</v>
      </c>
      <c r="J47" s="40">
        <f t="shared" si="12"/>
        <v>53.847679342440472</v>
      </c>
      <c r="K47" s="47">
        <f t="shared" si="22"/>
        <v>30.342379246173877</v>
      </c>
      <c r="L47" s="40">
        <f t="shared" si="23"/>
        <v>30.768002507777958</v>
      </c>
      <c r="M47" s="12">
        <f t="shared" si="24"/>
        <v>0.44545454544607888</v>
      </c>
      <c r="N47" s="12">
        <f t="shared" si="25"/>
        <v>0.32545453445477918</v>
      </c>
      <c r="O47" s="12">
        <f t="shared" si="26"/>
        <v>9.2727272727250398E-2</v>
      </c>
      <c r="P47" s="81">
        <f t="shared" si="27"/>
        <v>0.55941822741414471</v>
      </c>
      <c r="Q47" s="12">
        <f t="shared" si="28"/>
        <v>8.09917355356507E-3</v>
      </c>
      <c r="R47" s="12">
        <f t="shared" si="29"/>
        <v>5.9173551719050761E-3</v>
      </c>
      <c r="S47" s="12">
        <f t="shared" si="30"/>
        <v>1.6859504132227345E-3</v>
      </c>
      <c r="T47" s="12">
        <f t="shared" si="31"/>
        <v>1.0171240498438995E-2</v>
      </c>
    </row>
    <row r="48" spans="2:20" ht="15.9" customHeight="1">
      <c r="B48" s="18">
        <v>45712</v>
      </c>
      <c r="C48" s="11">
        <v>401388.99530000001</v>
      </c>
      <c r="D48" s="9">
        <f t="shared" si="19"/>
        <v>31.499999982770532</v>
      </c>
      <c r="E48" s="11">
        <v>6665941.1979999999</v>
      </c>
      <c r="F48" s="9">
        <f t="shared" si="20"/>
        <v>17.899999395012856</v>
      </c>
      <c r="G48" s="12">
        <v>76.819900000000004</v>
      </c>
      <c r="H48" s="9">
        <f t="shared" si="21"/>
        <v>-19.399999999990314</v>
      </c>
      <c r="I48" s="47">
        <f t="shared" si="1"/>
        <v>29.60757486789932</v>
      </c>
      <c r="J48" s="40">
        <f t="shared" si="12"/>
        <v>60.392425132100698</v>
      </c>
      <c r="K48" s="47">
        <f t="shared" si="22"/>
        <v>36.23064969409193</v>
      </c>
      <c r="L48" s="40">
        <f t="shared" si="23"/>
        <v>41.097688222765385</v>
      </c>
      <c r="M48" s="12">
        <f t="shared" si="24"/>
        <v>0.54310344797880228</v>
      </c>
      <c r="N48" s="12">
        <f t="shared" si="25"/>
        <v>0.3086206792243596</v>
      </c>
      <c r="O48" s="12">
        <f t="shared" si="26"/>
        <v>-0.33448275862052268</v>
      </c>
      <c r="P48" s="81">
        <f t="shared" si="27"/>
        <v>0.70858083142698935</v>
      </c>
      <c r="Q48" s="12">
        <f t="shared" si="28"/>
        <v>9.3638525513586608E-3</v>
      </c>
      <c r="R48" s="12">
        <f t="shared" si="29"/>
        <v>5.3210461935234415E-3</v>
      </c>
      <c r="S48" s="12">
        <f t="shared" si="30"/>
        <v>-5.7669441141469432E-3</v>
      </c>
      <c r="T48" s="12">
        <f t="shared" si="31"/>
        <v>1.221691088667223E-2</v>
      </c>
    </row>
    <row r="49" spans="1:20" ht="15.9" customHeight="1">
      <c r="B49" s="18">
        <v>45714</v>
      </c>
      <c r="C49" s="11">
        <v>401389.00910000002</v>
      </c>
      <c r="D49" s="9">
        <f t="shared" si="19"/>
        <v>45.29999999795109</v>
      </c>
      <c r="E49" s="11">
        <v>6665941.21</v>
      </c>
      <c r="F49" s="9">
        <f t="shared" si="20"/>
        <v>29.899999499320984</v>
      </c>
      <c r="G49" s="12">
        <v>76.830299999999994</v>
      </c>
      <c r="H49" s="9">
        <f t="shared" si="21"/>
        <v>-9.0000000000003411</v>
      </c>
      <c r="I49" s="47">
        <f>IF(MOD(DEGREES(ATAN2(D49, F49)), 360) &gt; 180, MOD(DEGREES(ATAN2(D49, F49)), 360) - 360, MOD(DEGREES(ATAN2(D49, F49)), 360))</f>
        <v>33.426572768086181</v>
      </c>
      <c r="J49" s="40">
        <f t="shared" si="12"/>
        <v>56.573427231913797</v>
      </c>
      <c r="K49" s="47">
        <f t="shared" si="22"/>
        <v>54.277987894484113</v>
      </c>
      <c r="L49" s="40">
        <f t="shared" si="23"/>
        <v>55.019087323162402</v>
      </c>
      <c r="M49" s="12">
        <f t="shared" si="24"/>
        <v>0.75499999996585154</v>
      </c>
      <c r="N49" s="12">
        <f t="shared" si="25"/>
        <v>0.49833332498868305</v>
      </c>
      <c r="O49" s="12">
        <f t="shared" si="26"/>
        <v>-0.15000000000000568</v>
      </c>
      <c r="P49" s="81">
        <f t="shared" si="27"/>
        <v>0.91698478871937339</v>
      </c>
      <c r="Q49" s="12">
        <f t="shared" si="28"/>
        <v>1.2583333332764192E-2</v>
      </c>
      <c r="R49" s="12">
        <f t="shared" si="29"/>
        <v>8.3055554164780509E-3</v>
      </c>
      <c r="S49" s="12">
        <f t="shared" si="30"/>
        <v>-2.5000000000000946E-3</v>
      </c>
      <c r="T49" s="12">
        <f t="shared" si="31"/>
        <v>1.5283079811989557E-2</v>
      </c>
    </row>
    <row r="50" spans="1:20" ht="15.9" customHeight="1">
      <c r="B50" s="18">
        <v>45715</v>
      </c>
      <c r="C50" s="11">
        <v>401388.99280000001</v>
      </c>
      <c r="D50" s="9">
        <f t="shared" si="19"/>
        <v>28.999999980442226</v>
      </c>
      <c r="E50" s="11">
        <v>6665941.1909999996</v>
      </c>
      <c r="F50" s="9">
        <f t="shared" si="20"/>
        <v>10.899999178946018</v>
      </c>
      <c r="G50" s="12">
        <v>76.816900000000004</v>
      </c>
      <c r="H50" s="9">
        <f t="shared" si="21"/>
        <v>-22.399999999990428</v>
      </c>
      <c r="I50" s="47">
        <f t="shared" ref="I50:I87" si="32">IF(MOD(DEGREES(ATAN2(D50, F50)), 360) &gt; 180, MOD(DEGREES(ATAN2(D50, F50)), 360) - 360, MOD(DEGREES(ATAN2(D50, F50)), 360))</f>
        <v>20.599334909246878</v>
      </c>
      <c r="J50" s="40">
        <f t="shared" si="12"/>
        <v>69.400665090753137</v>
      </c>
      <c r="K50" s="47">
        <f t="shared" si="22"/>
        <v>30.980800198940521</v>
      </c>
      <c r="L50" s="40">
        <f t="shared" si="23"/>
        <v>38.230484969017127</v>
      </c>
      <c r="M50" s="12">
        <f t="shared" si="24"/>
        <v>0.47540983574495455</v>
      </c>
      <c r="N50" s="12">
        <f t="shared" si="25"/>
        <v>0.1786885111302626</v>
      </c>
      <c r="O50" s="12">
        <f t="shared" si="26"/>
        <v>-0.36721311475394142</v>
      </c>
      <c r="P50" s="81">
        <f t="shared" si="27"/>
        <v>0.62672926178716604</v>
      </c>
      <c r="Q50" s="12">
        <f t="shared" si="28"/>
        <v>7.7936038646713862E-3</v>
      </c>
      <c r="R50" s="12">
        <f t="shared" si="29"/>
        <v>2.9293198545944686E-3</v>
      </c>
      <c r="S50" s="12">
        <f t="shared" si="30"/>
        <v>-6.0198871271137941E-3</v>
      </c>
      <c r="T50" s="12">
        <f t="shared" si="31"/>
        <v>1.0274250193232231E-2</v>
      </c>
    </row>
    <row r="51" spans="1:20" ht="15.9" customHeight="1">
      <c r="B51" s="18">
        <v>45717</v>
      </c>
      <c r="C51" s="11">
        <v>401389.01990000001</v>
      </c>
      <c r="D51" s="9">
        <f t="shared" si="19"/>
        <v>56.099999987054616</v>
      </c>
      <c r="E51" s="11">
        <v>6665941.2180000003</v>
      </c>
      <c r="F51" s="9">
        <f t="shared" si="20"/>
        <v>37.899999879300594</v>
      </c>
      <c r="G51" s="12">
        <v>76.831100000000006</v>
      </c>
      <c r="H51" s="9">
        <f t="shared" si="21"/>
        <v>-8.1999999999879947</v>
      </c>
      <c r="I51" s="47">
        <f t="shared" si="32"/>
        <v>34.042146871938982</v>
      </c>
      <c r="J51" s="40">
        <f t="shared" si="12"/>
        <v>55.957853128061004</v>
      </c>
      <c r="K51" s="47">
        <f t="shared" si="22"/>
        <v>67.702437100879266</v>
      </c>
      <c r="L51" s="40">
        <f t="shared" si="23"/>
        <v>68.197213941614336</v>
      </c>
      <c r="M51" s="12">
        <f t="shared" si="24"/>
        <v>0.89047619027070823</v>
      </c>
      <c r="N51" s="12">
        <f t="shared" si="25"/>
        <v>0.60158729967143798</v>
      </c>
      <c r="O51" s="12">
        <f t="shared" si="26"/>
        <v>-0.1301587301585396</v>
      </c>
      <c r="P51" s="81">
        <f t="shared" si="27"/>
        <v>1.0824954593907037</v>
      </c>
      <c r="Q51" s="12">
        <f t="shared" si="28"/>
        <v>1.4134542702709654E-2</v>
      </c>
      <c r="R51" s="12">
        <f t="shared" si="29"/>
        <v>9.5490047566894921E-3</v>
      </c>
      <c r="S51" s="12">
        <f t="shared" si="30"/>
        <v>-2.0660115898180889E-3</v>
      </c>
      <c r="T51" s="12">
        <f t="shared" si="31"/>
        <v>1.7182467609376247E-2</v>
      </c>
    </row>
    <row r="52" spans="1:20" ht="15.9" customHeight="1">
      <c r="B52" s="18">
        <v>45719</v>
      </c>
      <c r="C52" s="11">
        <v>401389.01040000003</v>
      </c>
      <c r="D52" s="9">
        <f t="shared" si="19"/>
        <v>46.600000001490116</v>
      </c>
      <c r="E52" s="11">
        <v>6665941.2089999998</v>
      </c>
      <c r="F52" s="9">
        <f t="shared" si="20"/>
        <v>28.899999335408211</v>
      </c>
      <c r="G52" s="12">
        <v>76.828500000000005</v>
      </c>
      <c r="H52" s="9">
        <f t="shared" si="21"/>
        <v>-10.799999999989041</v>
      </c>
      <c r="I52" s="47">
        <f t="shared" si="32"/>
        <v>31.806016703916143</v>
      </c>
      <c r="J52" s="40">
        <f t="shared" si="12"/>
        <v>58.193983296083843</v>
      </c>
      <c r="K52" s="47">
        <f t="shared" si="22"/>
        <v>54.834021936435356</v>
      </c>
      <c r="L52" s="40">
        <f t="shared" si="23"/>
        <v>55.887475893309379</v>
      </c>
      <c r="M52" s="12">
        <f t="shared" si="24"/>
        <v>0.71692307694600177</v>
      </c>
      <c r="N52" s="12">
        <f t="shared" si="25"/>
        <v>0.44461537439089555</v>
      </c>
      <c r="O52" s="12">
        <f t="shared" si="26"/>
        <v>-0.16615384615367754</v>
      </c>
      <c r="P52" s="81">
        <f t="shared" si="27"/>
        <v>0.85980732143552885</v>
      </c>
      <c r="Q52" s="12">
        <f t="shared" si="28"/>
        <v>1.1029585799169258E-2</v>
      </c>
      <c r="R52" s="12">
        <f t="shared" si="29"/>
        <v>6.8402365290907005E-3</v>
      </c>
      <c r="S52" s="12">
        <f t="shared" si="30"/>
        <v>-2.5562130177488851E-3</v>
      </c>
      <c r="T52" s="12">
        <f t="shared" si="31"/>
        <v>1.3227804945161983E-2</v>
      </c>
    </row>
    <row r="53" spans="1:20" ht="15.9" customHeight="1">
      <c r="B53" s="18">
        <v>45720</v>
      </c>
      <c r="C53" s="11">
        <v>401389.00530000002</v>
      </c>
      <c r="D53" s="9">
        <f t="shared" si="19"/>
        <v>41.499999992083758</v>
      </c>
      <c r="E53" s="11">
        <v>6665941.2060000002</v>
      </c>
      <c r="F53" s="9">
        <f t="shared" si="20"/>
        <v>25.899999774992466</v>
      </c>
      <c r="G53" s="12">
        <v>76.840100000000007</v>
      </c>
      <c r="H53" s="9">
        <f t="shared" si="21"/>
        <v>0.80000000001234639</v>
      </c>
      <c r="I53" s="47">
        <f>IF(MOD(DEGREES(ATAN2(D53, F53)), 360) &gt; 180, MOD(DEGREES(ATAN2(D53, F53)), 360) - 360, MOD(DEGREES(ATAN2(D53, F53)), 360))</f>
        <v>31.968137634204812</v>
      </c>
      <c r="J53" s="40">
        <f t="shared" si="12"/>
        <v>58.031862365795178</v>
      </c>
      <c r="K53" s="47">
        <f t="shared" si="22"/>
        <v>48.918912372287686</v>
      </c>
      <c r="L53" s="40">
        <f t="shared" si="23"/>
        <v>48.925453372325343</v>
      </c>
      <c r="M53" s="12">
        <f t="shared" si="24"/>
        <v>0.62878787866793573</v>
      </c>
      <c r="N53" s="12">
        <f t="shared" si="25"/>
        <v>0.39242423901503737</v>
      </c>
      <c r="O53" s="12">
        <f t="shared" si="26"/>
        <v>1.2121212121399189E-2</v>
      </c>
      <c r="P53" s="81">
        <f t="shared" si="27"/>
        <v>0.74129474806553552</v>
      </c>
      <c r="Q53" s="12">
        <f t="shared" si="28"/>
        <v>9.5270890707262988E-3</v>
      </c>
      <c r="R53" s="12">
        <f t="shared" si="29"/>
        <v>5.9458218032581419E-3</v>
      </c>
      <c r="S53" s="12">
        <f t="shared" si="30"/>
        <v>1.836547291121089E-4</v>
      </c>
      <c r="T53" s="12">
        <f t="shared" si="31"/>
        <v>1.1231738607053569E-2</v>
      </c>
    </row>
    <row r="54" spans="1:20" ht="15.9" customHeight="1">
      <c r="A54" s="50"/>
      <c r="B54" s="18">
        <v>45721</v>
      </c>
      <c r="C54" s="11">
        <v>401388.99699999997</v>
      </c>
      <c r="D54" s="9">
        <f t="shared" si="19"/>
        <v>33.199999947100878</v>
      </c>
      <c r="E54" s="11">
        <v>6665941.1979999999</v>
      </c>
      <c r="F54" s="9">
        <f t="shared" si="20"/>
        <v>17.899999395012856</v>
      </c>
      <c r="G54" s="12">
        <v>76.835400000000007</v>
      </c>
      <c r="H54" s="9">
        <f t="shared" si="21"/>
        <v>-3.899999999987358</v>
      </c>
      <c r="I54" s="47">
        <f t="shared" si="32"/>
        <v>28.331620019800308</v>
      </c>
      <c r="J54" s="40">
        <f t="shared" si="12"/>
        <v>61.668379980199688</v>
      </c>
      <c r="K54" s="47">
        <f t="shared" si="22"/>
        <v>37.71803248883694</v>
      </c>
      <c r="L54" s="40">
        <f t="shared" si="23"/>
        <v>37.919124130560562</v>
      </c>
      <c r="M54" s="12">
        <f t="shared" si="24"/>
        <v>0.49552238727016235</v>
      </c>
      <c r="N54" s="12">
        <f t="shared" si="25"/>
        <v>0.26716417007481874</v>
      </c>
      <c r="O54" s="12">
        <f t="shared" si="26"/>
        <v>-5.8208955223691912E-2</v>
      </c>
      <c r="P54" s="81">
        <f t="shared" si="27"/>
        <v>0.56595707657553074</v>
      </c>
      <c r="Q54" s="12">
        <f t="shared" si="28"/>
        <v>7.3958565264203337E-3</v>
      </c>
      <c r="R54" s="12">
        <f t="shared" si="29"/>
        <v>3.987524926489832E-3</v>
      </c>
      <c r="S54" s="12">
        <f t="shared" si="30"/>
        <v>-8.6879037647301361E-4</v>
      </c>
      <c r="T54" s="12">
        <f t="shared" si="31"/>
        <v>8.4471205459034446E-3</v>
      </c>
    </row>
    <row r="55" spans="1:20" ht="15.9" customHeight="1">
      <c r="B55" s="18">
        <v>45722</v>
      </c>
      <c r="C55" s="11">
        <v>401389.00300000003</v>
      </c>
      <c r="D55" s="9">
        <f t="shared" si="19"/>
        <v>39.199999999254942</v>
      </c>
      <c r="E55" s="11">
        <v>6665941.2029999997</v>
      </c>
      <c r="F55" s="9">
        <f t="shared" si="20"/>
        <v>22.899999283254147</v>
      </c>
      <c r="G55" s="12">
        <v>76.828500000000005</v>
      </c>
      <c r="H55" s="9">
        <f t="shared" si="21"/>
        <v>-10.799999999989041</v>
      </c>
      <c r="I55" s="47">
        <f t="shared" si="32"/>
        <v>30.292774275335084</v>
      </c>
      <c r="J55" s="40">
        <f t="shared" si="12"/>
        <v>59.707225724664909</v>
      </c>
      <c r="K55" s="47">
        <f t="shared" si="22"/>
        <v>45.398788167908485</v>
      </c>
      <c r="L55" s="40">
        <f t="shared" si="23"/>
        <v>46.665725828646352</v>
      </c>
      <c r="M55" s="12">
        <f t="shared" si="24"/>
        <v>0.57647058822433739</v>
      </c>
      <c r="N55" s="12">
        <f t="shared" si="25"/>
        <v>0.33676469534197273</v>
      </c>
      <c r="O55" s="12">
        <f t="shared" si="26"/>
        <v>-0.15882352941160355</v>
      </c>
      <c r="P55" s="81">
        <f t="shared" si="27"/>
        <v>0.68626067395068169</v>
      </c>
      <c r="Q55" s="12">
        <f t="shared" si="28"/>
        <v>8.4775086503579029E-3</v>
      </c>
      <c r="R55" s="12">
        <f t="shared" si="29"/>
        <v>4.9524219903231284E-3</v>
      </c>
      <c r="S55" s="12">
        <f t="shared" si="30"/>
        <v>-2.3356401384059347E-3</v>
      </c>
      <c r="T55" s="12">
        <f t="shared" si="31"/>
        <v>1.0092068734568848E-2</v>
      </c>
    </row>
    <row r="56" spans="1:20" ht="15.9" customHeight="1">
      <c r="B56" s="18">
        <v>45724</v>
      </c>
      <c r="C56" s="11">
        <v>401388.95439999999</v>
      </c>
      <c r="D56" s="9">
        <f t="shared" si="19"/>
        <v>-9.4000000390224159</v>
      </c>
      <c r="E56" s="11">
        <v>6665941.1639999999</v>
      </c>
      <c r="F56" s="9">
        <f t="shared" si="20"/>
        <v>-16.100000590085983</v>
      </c>
      <c r="G56" s="12">
        <v>76.842799999999997</v>
      </c>
      <c r="H56" s="9">
        <f t="shared" si="21"/>
        <v>3.5000000000025011</v>
      </c>
      <c r="I56" s="47">
        <f t="shared" si="32"/>
        <v>-120.27855827421547</v>
      </c>
      <c r="J56" s="40">
        <f t="shared" si="12"/>
        <v>210.2785582742155</v>
      </c>
      <c r="K56" s="47">
        <f t="shared" si="22"/>
        <v>18.643229863261098</v>
      </c>
      <c r="L56" s="40">
        <f t="shared" si="23"/>
        <v>18.968922471622047</v>
      </c>
      <c r="M56" s="12">
        <f t="shared" si="24"/>
        <v>-0.13428571484317736</v>
      </c>
      <c r="N56" s="12">
        <f t="shared" si="25"/>
        <v>-0.23000000842979976</v>
      </c>
      <c r="O56" s="12">
        <f t="shared" si="26"/>
        <v>5.0000000000035731E-2</v>
      </c>
      <c r="P56" s="81">
        <f t="shared" si="27"/>
        <v>0.27098460673745783</v>
      </c>
      <c r="Q56" s="12">
        <f t="shared" si="28"/>
        <v>-1.9183673549025338E-3</v>
      </c>
      <c r="R56" s="12">
        <f t="shared" si="29"/>
        <v>-3.2857144061399965E-3</v>
      </c>
      <c r="S56" s="12">
        <f t="shared" si="30"/>
        <v>7.1428571428622473E-4</v>
      </c>
      <c r="T56" s="12">
        <f t="shared" si="31"/>
        <v>3.871208667677969E-3</v>
      </c>
    </row>
    <row r="57" spans="1:20" ht="15.9" customHeight="1">
      <c r="B57" s="18">
        <v>45726</v>
      </c>
      <c r="C57" s="11">
        <v>401388.97710000002</v>
      </c>
      <c r="D57" s="9">
        <f t="shared" si="19"/>
        <v>13.299999991431832</v>
      </c>
      <c r="E57" s="11">
        <v>6665941.1840000004</v>
      </c>
      <c r="F57" s="9">
        <f t="shared" si="20"/>
        <v>3.8999998942017555</v>
      </c>
      <c r="G57" s="12">
        <v>76.827600000000004</v>
      </c>
      <c r="H57" s="9">
        <f t="shared" si="21"/>
        <v>-11.699999999990496</v>
      </c>
      <c r="I57" s="47">
        <f t="shared" si="32"/>
        <v>16.342882133721623</v>
      </c>
      <c r="J57" s="40">
        <f t="shared" si="12"/>
        <v>73.657117866278384</v>
      </c>
      <c r="K57" s="47">
        <f t="shared" si="22"/>
        <v>13.860014392014911</v>
      </c>
      <c r="L57" s="40">
        <f t="shared" si="23"/>
        <v>18.138081457161839</v>
      </c>
      <c r="M57" s="12">
        <f t="shared" si="24"/>
        <v>0.1847222221032199</v>
      </c>
      <c r="N57" s="12">
        <f t="shared" si="25"/>
        <v>5.4166665197246604E-2</v>
      </c>
      <c r="O57" s="12">
        <f t="shared" si="26"/>
        <v>-0.162499999999868</v>
      </c>
      <c r="P57" s="81">
        <f t="shared" si="27"/>
        <v>0.25191779801613667</v>
      </c>
      <c r="Q57" s="12">
        <f t="shared" si="28"/>
        <v>2.5655864181002765E-3</v>
      </c>
      <c r="R57" s="12">
        <f t="shared" si="29"/>
        <v>7.5231479440620284E-4</v>
      </c>
      <c r="S57" s="12">
        <f t="shared" si="30"/>
        <v>-2.2569444444426111E-3</v>
      </c>
      <c r="T57" s="12">
        <f t="shared" si="31"/>
        <v>3.498858305779676E-3</v>
      </c>
    </row>
    <row r="58" spans="1:20" ht="15.9" customHeight="1">
      <c r="B58" s="18">
        <v>45727</v>
      </c>
      <c r="C58" s="11">
        <v>401388.98080000002</v>
      </c>
      <c r="D58" s="9">
        <f t="shared" si="19"/>
        <v>16.999999992549419</v>
      </c>
      <c r="E58" s="11">
        <v>6665941.1849999996</v>
      </c>
      <c r="F58" s="9">
        <f t="shared" si="20"/>
        <v>4.899999126791954</v>
      </c>
      <c r="G58" s="12">
        <v>76.811899999999994</v>
      </c>
      <c r="H58" s="9">
        <f t="shared" si="21"/>
        <v>-27.400000000000091</v>
      </c>
      <c r="I58" s="47">
        <f t="shared" si="32"/>
        <v>16.078845851606186</v>
      </c>
      <c r="J58" s="40">
        <f t="shared" si="12"/>
        <v>73.921154148393839</v>
      </c>
      <c r="K58" s="47">
        <f t="shared" si="22"/>
        <v>17.692088378403557</v>
      </c>
      <c r="L58" s="40">
        <f t="shared" si="23"/>
        <v>32.615486983781906</v>
      </c>
      <c r="M58" s="12">
        <f t="shared" si="24"/>
        <v>0.23287671222670436</v>
      </c>
      <c r="N58" s="12">
        <f t="shared" si="25"/>
        <v>6.7123275709478819E-2</v>
      </c>
      <c r="O58" s="12">
        <f t="shared" si="26"/>
        <v>-0.37534246575342589</v>
      </c>
      <c r="P58" s="81">
        <f t="shared" si="27"/>
        <v>0.44678749292851927</v>
      </c>
      <c r="Q58" s="12">
        <f t="shared" si="28"/>
        <v>3.1900919483110186E-3</v>
      </c>
      <c r="R58" s="12">
        <f t="shared" si="29"/>
        <v>9.194969275271071E-4</v>
      </c>
      <c r="S58" s="12">
        <f t="shared" si="30"/>
        <v>-5.1416776130606291E-3</v>
      </c>
      <c r="T58" s="12">
        <f t="shared" si="31"/>
        <v>6.1203766154591683E-3</v>
      </c>
    </row>
    <row r="59" spans="1:20" ht="15.9" customHeight="1">
      <c r="B59" s="18">
        <v>45729</v>
      </c>
      <c r="C59" s="11">
        <v>401389.0086</v>
      </c>
      <c r="D59" s="9">
        <f t="shared" si="19"/>
        <v>44.799999974202365</v>
      </c>
      <c r="E59" s="11">
        <v>6665941.2110000001</v>
      </c>
      <c r="F59" s="9">
        <f t="shared" si="20"/>
        <v>30.899999663233757</v>
      </c>
      <c r="G59" s="12">
        <v>76.841200000000001</v>
      </c>
      <c r="H59" s="9">
        <f t="shared" si="21"/>
        <v>1.90000000000623</v>
      </c>
      <c r="I59" s="47">
        <f t="shared" si="32"/>
        <v>34.595276924505114</v>
      </c>
      <c r="J59" s="40">
        <f t="shared" si="12"/>
        <v>55.404723075494871</v>
      </c>
      <c r="K59" s="47">
        <f t="shared" si="22"/>
        <v>54.422881004926396</v>
      </c>
      <c r="L59" s="40">
        <f t="shared" si="23"/>
        <v>54.456037102202011</v>
      </c>
      <c r="M59" s="12">
        <f t="shared" si="24"/>
        <v>0.59733333298936486</v>
      </c>
      <c r="N59" s="12">
        <f t="shared" si="25"/>
        <v>0.41199999550978345</v>
      </c>
      <c r="O59" s="12">
        <f t="shared" si="26"/>
        <v>2.5333333333416402E-2</v>
      </c>
      <c r="P59" s="81">
        <f t="shared" si="27"/>
        <v>0.72608049469602676</v>
      </c>
      <c r="Q59" s="12">
        <f t="shared" si="28"/>
        <v>7.9644444398581978E-3</v>
      </c>
      <c r="R59" s="12">
        <f t="shared" si="29"/>
        <v>5.4933332734637789E-3</v>
      </c>
      <c r="S59" s="12">
        <f t="shared" si="30"/>
        <v>3.3777777777888534E-4</v>
      </c>
      <c r="T59" s="12">
        <f t="shared" si="31"/>
        <v>9.6810732626136896E-3</v>
      </c>
    </row>
    <row r="60" spans="1:20" ht="15.9" customHeight="1">
      <c r="B60" s="18">
        <v>45730</v>
      </c>
      <c r="C60" s="11">
        <v>401388.99129999999</v>
      </c>
      <c r="D60" s="9">
        <f t="shared" si="19"/>
        <v>27.49999996740371</v>
      </c>
      <c r="E60" s="11">
        <v>6665941.199</v>
      </c>
      <c r="F60" s="9">
        <f t="shared" si="20"/>
        <v>18.899999558925629</v>
      </c>
      <c r="G60" s="12">
        <v>76.850800000000007</v>
      </c>
      <c r="H60" s="9">
        <f t="shared" si="21"/>
        <v>11.500000000012278</v>
      </c>
      <c r="I60" s="47">
        <f t="shared" si="32"/>
        <v>34.499679089294283</v>
      </c>
      <c r="J60" s="40">
        <f t="shared" si="12"/>
        <v>55.500320910705739</v>
      </c>
      <c r="K60" s="47">
        <f t="shared" si="22"/>
        <v>33.36854778881743</v>
      </c>
      <c r="L60" s="40">
        <f t="shared" si="23"/>
        <v>35.294616891742507</v>
      </c>
      <c r="M60" s="12">
        <f t="shared" si="24"/>
        <v>0.36184210483425933</v>
      </c>
      <c r="N60" s="12">
        <f t="shared" si="25"/>
        <v>0.24868420472270564</v>
      </c>
      <c r="O60" s="12">
        <f t="shared" si="26"/>
        <v>0.15131578947384577</v>
      </c>
      <c r="P60" s="81">
        <f t="shared" si="27"/>
        <v>0.46440285383871721</v>
      </c>
      <c r="Q60" s="12">
        <f t="shared" si="28"/>
        <v>4.7610803267665704E-3</v>
      </c>
      <c r="R60" s="12">
        <f t="shared" si="29"/>
        <v>3.2721605884566533E-3</v>
      </c>
      <c r="S60" s="12">
        <f t="shared" si="30"/>
        <v>1.9909972299190235E-3</v>
      </c>
      <c r="T60" s="12">
        <f t="shared" si="31"/>
        <v>6.1105638662989105E-3</v>
      </c>
    </row>
    <row r="61" spans="1:20" ht="15.9" customHeight="1">
      <c r="B61" s="18">
        <v>45731</v>
      </c>
      <c r="C61" s="11">
        <v>401388.94679999998</v>
      </c>
      <c r="D61" s="9">
        <f t="shared" si="19"/>
        <v>-17.00000005075708</v>
      </c>
      <c r="E61" s="11">
        <v>6665941.1619999995</v>
      </c>
      <c r="F61" s="9">
        <f t="shared" si="20"/>
        <v>-18.10000091791153</v>
      </c>
      <c r="G61" s="12">
        <v>76.848600000000005</v>
      </c>
      <c r="H61" s="9">
        <f t="shared" si="21"/>
        <v>9.3000000000103</v>
      </c>
      <c r="I61" s="47">
        <f t="shared" si="32"/>
        <v>-133.20499189805082</v>
      </c>
      <c r="J61" s="40">
        <f t="shared" si="12"/>
        <v>223.20499189805082</v>
      </c>
      <c r="K61" s="47">
        <f t="shared" si="22"/>
        <v>24.831633755235256</v>
      </c>
      <c r="L61" s="40">
        <f t="shared" si="23"/>
        <v>26.51603354490129</v>
      </c>
      <c r="M61" s="12">
        <f t="shared" si="24"/>
        <v>-0.22077922143840364</v>
      </c>
      <c r="N61" s="12">
        <f t="shared" si="25"/>
        <v>-0.23506494698586403</v>
      </c>
      <c r="O61" s="12">
        <f t="shared" si="26"/>
        <v>0.12077922077935455</v>
      </c>
      <c r="P61" s="81">
        <f t="shared" si="27"/>
        <v>0.34436407201170505</v>
      </c>
      <c r="Q61" s="12">
        <f t="shared" si="28"/>
        <v>-2.8672626160831643E-3</v>
      </c>
      <c r="R61" s="12">
        <f t="shared" si="29"/>
        <v>-3.0527915192969353E-3</v>
      </c>
      <c r="S61" s="12">
        <f t="shared" si="30"/>
        <v>1.5685613088227864E-3</v>
      </c>
      <c r="T61" s="12">
        <f t="shared" si="31"/>
        <v>4.4722606754766889E-3</v>
      </c>
    </row>
    <row r="62" spans="1:20" ht="15.9" customHeight="1">
      <c r="B62" s="18">
        <v>45733</v>
      </c>
      <c r="C62" s="11">
        <v>401388.97210000001</v>
      </c>
      <c r="D62" s="9">
        <f t="shared" si="19"/>
        <v>8.2999999867752194</v>
      </c>
      <c r="E62" s="11">
        <v>6665941.1749999998</v>
      </c>
      <c r="F62" s="9">
        <f t="shared" si="20"/>
        <v>-5.1000006496906281</v>
      </c>
      <c r="G62" s="12">
        <v>76.806799999999996</v>
      </c>
      <c r="H62" s="9">
        <f t="shared" si="21"/>
        <v>-32.499999999998863</v>
      </c>
      <c r="I62" s="47">
        <f t="shared" si="32"/>
        <v>-31.56897442571443</v>
      </c>
      <c r="J62" s="40">
        <f t="shared" si="12"/>
        <v>121.56897442571443</v>
      </c>
      <c r="K62" s="47">
        <f t="shared" si="22"/>
        <v>9.7416634312274137</v>
      </c>
      <c r="L62" s="40">
        <f t="shared" si="23"/>
        <v>33.928601598168463</v>
      </c>
      <c r="M62" s="12">
        <f t="shared" si="24"/>
        <v>0.10506329097183822</v>
      </c>
      <c r="N62" s="12">
        <f t="shared" si="25"/>
        <v>-6.455697024924846E-2</v>
      </c>
      <c r="O62" s="12">
        <f t="shared" si="26"/>
        <v>-0.41139240506327673</v>
      </c>
      <c r="P62" s="81">
        <f t="shared" si="27"/>
        <v>0.42947596959706913</v>
      </c>
      <c r="Q62" s="12">
        <f t="shared" si="28"/>
        <v>1.329915075592889E-3</v>
      </c>
      <c r="R62" s="12">
        <f t="shared" si="29"/>
        <v>-8.1717683859808179E-4</v>
      </c>
      <c r="S62" s="12">
        <f t="shared" si="30"/>
        <v>-5.2074987982693261E-3</v>
      </c>
      <c r="T62" s="12">
        <f t="shared" si="31"/>
        <v>5.4364046784439127E-3</v>
      </c>
    </row>
    <row r="63" spans="1:20" ht="15.9" customHeight="1">
      <c r="A63" s="55"/>
      <c r="B63" s="18">
        <v>45734</v>
      </c>
      <c r="C63" s="11">
        <v>401388.98560000001</v>
      </c>
      <c r="D63" s="9">
        <f t="shared" si="19"/>
        <v>21.799999987706542</v>
      </c>
      <c r="E63" s="11">
        <v>6665941.1900000004</v>
      </c>
      <c r="F63" s="9">
        <f t="shared" si="20"/>
        <v>9.8999999463558197</v>
      </c>
      <c r="G63" s="12">
        <v>76.829800000000006</v>
      </c>
      <c r="H63" s="9">
        <f t="shared" si="21"/>
        <v>-9.4999999999885176</v>
      </c>
      <c r="I63" s="47">
        <f t="shared" si="32"/>
        <v>24.424149706034505</v>
      </c>
      <c r="J63" s="40">
        <f t="shared" si="12"/>
        <v>65.575850293965516</v>
      </c>
      <c r="K63" s="47">
        <f t="shared" si="22"/>
        <v>23.942639754251207</v>
      </c>
      <c r="L63" s="40">
        <f t="shared" si="23"/>
        <v>25.758493713756483</v>
      </c>
      <c r="M63" s="12">
        <f t="shared" si="24"/>
        <v>0.27249999984633178</v>
      </c>
      <c r="N63" s="12">
        <f t="shared" si="25"/>
        <v>0.12374999932944775</v>
      </c>
      <c r="O63" s="12">
        <f t="shared" si="26"/>
        <v>-0.11874999999985647</v>
      </c>
      <c r="P63" s="81">
        <f t="shared" si="27"/>
        <v>0.32198117142195604</v>
      </c>
      <c r="Q63" s="12">
        <f t="shared" si="28"/>
        <v>3.4062499980791472E-3</v>
      </c>
      <c r="R63" s="12">
        <f t="shared" si="29"/>
        <v>1.5468749916180968E-3</v>
      </c>
      <c r="S63" s="12">
        <f t="shared" si="30"/>
        <v>-1.4843749999982059E-3</v>
      </c>
      <c r="T63" s="12">
        <f t="shared" si="31"/>
        <v>4.0247646427744501E-3</v>
      </c>
    </row>
    <row r="64" spans="1:20" ht="15.9" customHeight="1">
      <c r="B64" s="18">
        <v>45735</v>
      </c>
      <c r="C64" s="11">
        <v>401388.99359999999</v>
      </c>
      <c r="D64" s="9">
        <f t="shared" si="19"/>
        <v>29.799999960232526</v>
      </c>
      <c r="E64" s="11">
        <v>6665941.1969999997</v>
      </c>
      <c r="F64" s="9">
        <f t="shared" si="20"/>
        <v>16.899999231100082</v>
      </c>
      <c r="G64" s="12">
        <v>76.841499999999996</v>
      </c>
      <c r="H64" s="9">
        <f t="shared" si="21"/>
        <v>2.2000000000019782</v>
      </c>
      <c r="I64" s="47">
        <f t="shared" si="32"/>
        <v>29.5581820972786</v>
      </c>
      <c r="J64" s="40">
        <f t="shared" si="12"/>
        <v>60.441817902721425</v>
      </c>
      <c r="K64" s="47">
        <f t="shared" si="22"/>
        <v>34.25857515485783</v>
      </c>
      <c r="L64" s="40">
        <f t="shared" si="23"/>
        <v>34.329141725960042</v>
      </c>
      <c r="M64" s="12">
        <f t="shared" si="24"/>
        <v>0.36790123407694475</v>
      </c>
      <c r="N64" s="12">
        <f t="shared" si="25"/>
        <v>0.20864196581605041</v>
      </c>
      <c r="O64" s="12">
        <f t="shared" si="26"/>
        <v>2.7160493827184915E-2</v>
      </c>
      <c r="P64" s="81">
        <f t="shared" si="27"/>
        <v>0.42381656451802519</v>
      </c>
      <c r="Q64" s="12">
        <f t="shared" si="28"/>
        <v>4.5419905441598119E-3</v>
      </c>
      <c r="R64" s="12">
        <f t="shared" si="29"/>
        <v>2.5758267384697582E-3</v>
      </c>
      <c r="S64" s="12">
        <f t="shared" si="30"/>
        <v>3.353147386072212E-4</v>
      </c>
      <c r="T64" s="12">
        <f t="shared" si="31"/>
        <v>5.2323032656546318E-3</v>
      </c>
    </row>
    <row r="65" spans="1:20" ht="15.9" customHeight="1">
      <c r="B65" s="18">
        <v>45736</v>
      </c>
      <c r="C65" s="11">
        <v>401388.98759999999</v>
      </c>
      <c r="D65" s="9">
        <f t="shared" si="19"/>
        <v>23.799999966286123</v>
      </c>
      <c r="E65" s="11">
        <v>6665941.1869999999</v>
      </c>
      <c r="F65" s="9">
        <f t="shared" si="20"/>
        <v>6.8999994546175003</v>
      </c>
      <c r="G65" s="12">
        <v>76.800200000000004</v>
      </c>
      <c r="H65" s="9">
        <f t="shared" si="21"/>
        <v>-39.099999999990587</v>
      </c>
      <c r="I65" s="47">
        <f t="shared" si="32"/>
        <v>16.167716465199934</v>
      </c>
      <c r="J65" s="40">
        <f t="shared" si="12"/>
        <v>73.832283534800069</v>
      </c>
      <c r="K65" s="47">
        <f t="shared" si="22"/>
        <v>24.780032099836781</v>
      </c>
      <c r="L65" s="40">
        <f t="shared" si="23"/>
        <v>46.291035750652689</v>
      </c>
      <c r="M65" s="12">
        <f t="shared" si="24"/>
        <v>0.29024390202787953</v>
      </c>
      <c r="N65" s="12">
        <f t="shared" si="25"/>
        <v>8.4146334812408546E-2</v>
      </c>
      <c r="O65" s="12">
        <f t="shared" si="26"/>
        <v>-0.47682926829256811</v>
      </c>
      <c r="P65" s="81">
        <f t="shared" si="27"/>
        <v>0.5645248262274718</v>
      </c>
      <c r="Q65" s="12">
        <f t="shared" si="28"/>
        <v>3.539559780827799E-3</v>
      </c>
      <c r="R65" s="12">
        <f t="shared" si="29"/>
        <v>1.0261748147854701E-3</v>
      </c>
      <c r="S65" s="12">
        <f t="shared" si="30"/>
        <v>-5.8149910767386357E-3</v>
      </c>
      <c r="T65" s="12">
        <f t="shared" si="31"/>
        <v>6.8844491003350224E-3</v>
      </c>
    </row>
    <row r="66" spans="1:20" ht="15.9" customHeight="1">
      <c r="B66" s="18">
        <v>45737</v>
      </c>
      <c r="C66" s="11">
        <v>401388.94040000002</v>
      </c>
      <c r="D66" s="9">
        <f t="shared" si="19"/>
        <v>-23.400000005494803</v>
      </c>
      <c r="E66" s="11">
        <v>6665941.1519999998</v>
      </c>
      <c r="F66" s="9">
        <f t="shared" si="20"/>
        <v>-28.100000694394112</v>
      </c>
      <c r="G66" s="12">
        <v>76.828599999999994</v>
      </c>
      <c r="H66" s="9">
        <f t="shared" si="21"/>
        <v>-10.699999999999932</v>
      </c>
      <c r="I66" s="47">
        <f t="shared" si="32"/>
        <v>-129.78550885601419</v>
      </c>
      <c r="J66" s="40">
        <f t="shared" si="12"/>
        <v>219.78550885601419</v>
      </c>
      <c r="K66" s="47">
        <f t="shared" si="22"/>
        <v>36.567335687497199</v>
      </c>
      <c r="L66" s="40">
        <f t="shared" si="23"/>
        <v>38.100656677833058</v>
      </c>
      <c r="M66" s="12">
        <f t="shared" si="24"/>
        <v>-0.28192771090957597</v>
      </c>
      <c r="N66" s="12">
        <f t="shared" si="25"/>
        <v>-0.33855422523366402</v>
      </c>
      <c r="O66" s="12">
        <f t="shared" si="26"/>
        <v>-0.12891566265060159</v>
      </c>
      <c r="P66" s="81">
        <f t="shared" si="27"/>
        <v>0.45904405635943446</v>
      </c>
      <c r="Q66" s="12">
        <f t="shared" si="28"/>
        <v>-3.396719408549108E-3</v>
      </c>
      <c r="R66" s="12">
        <f t="shared" si="29"/>
        <v>-4.0789665690802897E-3</v>
      </c>
      <c r="S66" s="12">
        <f t="shared" si="30"/>
        <v>-1.5532007548265251E-3</v>
      </c>
      <c r="T66" s="12">
        <f t="shared" si="31"/>
        <v>5.5306512814389695E-3</v>
      </c>
    </row>
    <row r="67" spans="1:20" ht="15.9" customHeight="1">
      <c r="B67" s="18">
        <v>45738</v>
      </c>
      <c r="C67" s="11">
        <v>401388.95529999997</v>
      </c>
      <c r="D67" s="9">
        <f t="shared" si="19"/>
        <v>-8.5000000544823706</v>
      </c>
      <c r="E67" s="11">
        <v>6665941.165</v>
      </c>
      <c r="F67" s="9">
        <f t="shared" si="20"/>
        <v>-15.10000042617321</v>
      </c>
      <c r="G67" s="12">
        <v>76.846599999999995</v>
      </c>
      <c r="H67" s="9">
        <f t="shared" si="21"/>
        <v>7.3000000000007503</v>
      </c>
      <c r="I67" s="47">
        <f t="shared" si="32"/>
        <v>-119.37576488455596</v>
      </c>
      <c r="J67" s="40">
        <f t="shared" si="12"/>
        <v>209.37576488455599</v>
      </c>
      <c r="K67" s="47">
        <f t="shared" si="22"/>
        <v>17.328012401791252</v>
      </c>
      <c r="L67" s="40">
        <f t="shared" si="23"/>
        <v>18.802925671199212</v>
      </c>
      <c r="M67" s="12">
        <f t="shared" si="24"/>
        <v>-0.10119047683907584</v>
      </c>
      <c r="N67" s="12">
        <f t="shared" si="25"/>
        <v>-0.17976190983539536</v>
      </c>
      <c r="O67" s="12">
        <f t="shared" si="26"/>
        <v>8.6904761904770839E-2</v>
      </c>
      <c r="P67" s="81">
        <f t="shared" si="27"/>
        <v>0.22384435322856205</v>
      </c>
      <c r="Q67" s="12">
        <f t="shared" si="28"/>
        <v>-1.2046485337985219E-3</v>
      </c>
      <c r="R67" s="12">
        <f t="shared" si="29"/>
        <v>-2.140022736135659E-3</v>
      </c>
      <c r="S67" s="12">
        <f t="shared" si="30"/>
        <v>1.0345804988663196E-3</v>
      </c>
      <c r="T67" s="12">
        <f t="shared" si="31"/>
        <v>2.6648137289114531E-3</v>
      </c>
    </row>
    <row r="68" spans="1:20" ht="15.9" customHeight="1">
      <c r="B68" s="18">
        <v>45740</v>
      </c>
      <c r="C68" s="11">
        <v>401388.96710000001</v>
      </c>
      <c r="D68" s="9">
        <f t="shared" si="19"/>
        <v>3.2999999821186066</v>
      </c>
      <c r="E68" s="11">
        <v>6665941.1720000003</v>
      </c>
      <c r="F68" s="9">
        <f t="shared" si="20"/>
        <v>-8.1000002101063728</v>
      </c>
      <c r="G68" s="12">
        <v>76.834800000000001</v>
      </c>
      <c r="H68" s="9">
        <f t="shared" si="21"/>
        <v>-4.4999999999930651</v>
      </c>
      <c r="I68" s="47">
        <f t="shared" si="32"/>
        <v>-67.833654805692277</v>
      </c>
      <c r="J68" s="40">
        <f t="shared" si="12"/>
        <v>157.83365480569228</v>
      </c>
      <c r="K68" s="47">
        <f t="shared" si="22"/>
        <v>8.7464280300992634</v>
      </c>
      <c r="L68" s="40">
        <f t="shared" si="23"/>
        <v>9.8361579534716537</v>
      </c>
      <c r="M68" s="12">
        <f t="shared" si="24"/>
        <v>3.8372092815332631E-2</v>
      </c>
      <c r="N68" s="12">
        <f t="shared" si="25"/>
        <v>-9.4186048954725266E-2</v>
      </c>
      <c r="O68" s="12">
        <f t="shared" si="26"/>
        <v>-5.2325581395268196E-2</v>
      </c>
      <c r="P68" s="81">
        <f t="shared" si="27"/>
        <v>0.11437392969153086</v>
      </c>
      <c r="Q68" s="12">
        <f t="shared" si="28"/>
        <v>4.4618712575968176E-4</v>
      </c>
      <c r="R68" s="12">
        <f t="shared" si="29"/>
        <v>-1.0951866157526194E-3</v>
      </c>
      <c r="S68" s="12">
        <f t="shared" si="30"/>
        <v>-6.0843699296823483E-4</v>
      </c>
      <c r="T68" s="12">
        <f t="shared" si="31"/>
        <v>1.3299294150178006E-3</v>
      </c>
    </row>
    <row r="69" spans="1:20" ht="15.9" customHeight="1">
      <c r="B69" s="18">
        <v>45741</v>
      </c>
      <c r="C69" s="11">
        <v>401388.98599999998</v>
      </c>
      <c r="D69" s="9">
        <f t="shared" si="19"/>
        <v>22.199999948497862</v>
      </c>
      <c r="E69" s="11">
        <v>6665941.1869999999</v>
      </c>
      <c r="F69" s="9">
        <f t="shared" si="20"/>
        <v>6.8999994546175003</v>
      </c>
      <c r="G69" s="12">
        <v>76.8249</v>
      </c>
      <c r="H69" s="9">
        <f t="shared" si="21"/>
        <v>-14.399999999994861</v>
      </c>
      <c r="I69" s="47">
        <f t="shared" si="32"/>
        <v>17.265808249113459</v>
      </c>
      <c r="J69" s="40">
        <f t="shared" si="12"/>
        <v>72.734191750886566</v>
      </c>
      <c r="K69" s="47">
        <f t="shared" si="22"/>
        <v>23.247580308217604</v>
      </c>
      <c r="L69" s="40">
        <f t="shared" si="23"/>
        <v>27.346114718308318</v>
      </c>
      <c r="M69" s="12">
        <f t="shared" si="24"/>
        <v>0.25517241320112483</v>
      </c>
      <c r="N69" s="12">
        <f t="shared" si="25"/>
        <v>7.9310338558821844E-2</v>
      </c>
      <c r="O69" s="12">
        <f t="shared" si="26"/>
        <v>-0.16551724137925128</v>
      </c>
      <c r="P69" s="81">
        <f t="shared" si="27"/>
        <v>0.31432315768170482</v>
      </c>
      <c r="Q69" s="12">
        <f t="shared" si="28"/>
        <v>2.93301624369109E-3</v>
      </c>
      <c r="R69" s="12">
        <f t="shared" si="29"/>
        <v>9.1161308688300971E-4</v>
      </c>
      <c r="S69" s="12">
        <f t="shared" si="30"/>
        <v>-1.9024970273477158E-3</v>
      </c>
      <c r="T69" s="12">
        <f t="shared" si="31"/>
        <v>3.6129098584104001E-3</v>
      </c>
    </row>
    <row r="70" spans="1:20" ht="15.9" customHeight="1">
      <c r="A70" s="57"/>
      <c r="B70" s="18">
        <v>45742</v>
      </c>
      <c r="C70" s="11">
        <v>401388.96269999997</v>
      </c>
      <c r="D70" s="9">
        <f t="shared" si="19"/>
        <v>-1.1000000522471964</v>
      </c>
      <c r="E70" s="11">
        <v>6665941.1699999999</v>
      </c>
      <c r="F70" s="9">
        <f t="shared" si="20"/>
        <v>-10.100000537931919</v>
      </c>
      <c r="G70" s="12">
        <v>76.840599999999995</v>
      </c>
      <c r="H70" s="9">
        <f t="shared" si="21"/>
        <v>1.300000000000523</v>
      </c>
      <c r="I70" s="47">
        <f t="shared" si="32"/>
        <v>-96.21563586416147</v>
      </c>
      <c r="J70" s="40">
        <f t="shared" si="12"/>
        <v>186.2156358641615</v>
      </c>
      <c r="K70" s="47">
        <f t="shared" si="22"/>
        <v>10.159724946137512</v>
      </c>
      <c r="L70" s="40">
        <f t="shared" si="23"/>
        <v>10.242558810237325</v>
      </c>
      <c r="M70" s="12">
        <f t="shared" si="24"/>
        <v>-1.2500000593718141E-2</v>
      </c>
      <c r="N70" s="12">
        <f t="shared" si="25"/>
        <v>-0.11477273338558999</v>
      </c>
      <c r="O70" s="12">
        <f t="shared" si="26"/>
        <v>1.4772727272733216E-2</v>
      </c>
      <c r="P70" s="81">
        <f t="shared" si="27"/>
        <v>0.11639271375269687</v>
      </c>
      <c r="Q70" s="12">
        <f t="shared" si="28"/>
        <v>-1.4204546129225162E-4</v>
      </c>
      <c r="R70" s="12">
        <f t="shared" si="29"/>
        <v>-1.3042356066544317E-3</v>
      </c>
      <c r="S70" s="12">
        <f t="shared" si="30"/>
        <v>1.6787190082651383E-4</v>
      </c>
      <c r="T70" s="12">
        <f t="shared" si="31"/>
        <v>1.3226444744624645E-3</v>
      </c>
    </row>
    <row r="71" spans="1:20" ht="15.9" customHeight="1">
      <c r="B71" s="18">
        <v>45743</v>
      </c>
      <c r="C71" s="11">
        <v>401388.96830000001</v>
      </c>
      <c r="D71" s="9">
        <f t="shared" si="19"/>
        <v>4.4999999809078872</v>
      </c>
      <c r="E71" s="11">
        <v>6665941.1710000001</v>
      </c>
      <c r="F71" s="9">
        <f t="shared" si="20"/>
        <v>-9.100000374019146</v>
      </c>
      <c r="G71" s="12">
        <v>76.818100000000001</v>
      </c>
      <c r="H71" s="9">
        <f t="shared" si="21"/>
        <v>-21.199999999993224</v>
      </c>
      <c r="I71" s="47">
        <f t="shared" si="32"/>
        <v>-63.687352537504921</v>
      </c>
      <c r="J71" s="40">
        <f t="shared" si="12"/>
        <v>153.68735253750492</v>
      </c>
      <c r="K71" s="47">
        <f t="shared" si="22"/>
        <v>10.151847449371941</v>
      </c>
      <c r="L71" s="40">
        <f t="shared" si="23"/>
        <v>23.505318688225273</v>
      </c>
      <c r="M71" s="12">
        <f t="shared" si="24"/>
        <v>5.0561797538290869E-2</v>
      </c>
      <c r="N71" s="12">
        <f t="shared" si="25"/>
        <v>-0.10224719521369827</v>
      </c>
      <c r="O71" s="12">
        <f t="shared" si="26"/>
        <v>-0.23820224719093511</v>
      </c>
      <c r="P71" s="81">
        <f t="shared" si="27"/>
        <v>0.26410470436208172</v>
      </c>
      <c r="Q71" s="12">
        <f t="shared" si="28"/>
        <v>5.6811008469989741E-4</v>
      </c>
      <c r="R71" s="12">
        <f t="shared" si="29"/>
        <v>-1.1488448900415535E-3</v>
      </c>
      <c r="S71" s="12">
        <f t="shared" si="30"/>
        <v>-2.6764297437183722E-3</v>
      </c>
      <c r="T71" s="12">
        <f t="shared" si="31"/>
        <v>2.9674685883379968E-3</v>
      </c>
    </row>
    <row r="72" spans="1:20" ht="15.9" customHeight="1">
      <c r="A72" s="8" t="s">
        <v>40</v>
      </c>
      <c r="B72" s="18">
        <v>45744</v>
      </c>
      <c r="C72" s="11">
        <v>401389.00160000002</v>
      </c>
      <c r="D72" s="9">
        <f t="shared" si="19"/>
        <v>37.799999990966171</v>
      </c>
      <c r="E72" s="11">
        <v>6665941.2000000002</v>
      </c>
      <c r="F72" s="9">
        <f t="shared" si="20"/>
        <v>19.899999722838402</v>
      </c>
      <c r="G72" s="12">
        <v>76.823700000000002</v>
      </c>
      <c r="H72" s="9">
        <f t="shared" si="21"/>
        <v>-15.599999999992065</v>
      </c>
      <c r="I72" s="47">
        <f t="shared" si="32"/>
        <v>27.764787091901056</v>
      </c>
      <c r="J72" s="40">
        <f t="shared" si="12"/>
        <v>62.235212908098958</v>
      </c>
      <c r="K72" s="47">
        <f t="shared" si="22"/>
        <v>42.718262936196396</v>
      </c>
      <c r="L72" s="40">
        <f t="shared" si="23"/>
        <v>45.477576763562979</v>
      </c>
      <c r="M72" s="12">
        <f t="shared" si="24"/>
        <v>0.41999999989962411</v>
      </c>
      <c r="N72" s="12">
        <f t="shared" si="25"/>
        <v>0.2211111080315378</v>
      </c>
      <c r="O72" s="12">
        <f t="shared" si="26"/>
        <v>-0.17333333333324516</v>
      </c>
      <c r="P72" s="81">
        <f t="shared" si="27"/>
        <v>0.50530640848403308</v>
      </c>
      <c r="Q72" s="12">
        <f t="shared" si="28"/>
        <v>4.6666666655513786E-3</v>
      </c>
      <c r="R72" s="12">
        <f t="shared" si="29"/>
        <v>2.456790089239309E-3</v>
      </c>
      <c r="S72" s="12">
        <f t="shared" si="30"/>
        <v>-1.9259259259249463E-3</v>
      </c>
      <c r="T72" s="12">
        <f t="shared" si="31"/>
        <v>5.6145156498225894E-3</v>
      </c>
    </row>
    <row r="73" spans="1:20" ht="15.9" customHeight="1">
      <c r="A73" s="8" t="s">
        <v>41</v>
      </c>
      <c r="B73" s="18">
        <v>45744</v>
      </c>
      <c r="C73" s="11">
        <v>401388.98210000002</v>
      </c>
      <c r="D73" s="9">
        <f t="shared" si="19"/>
        <v>18.299999996088445</v>
      </c>
      <c r="E73" s="11">
        <v>6665941.1830000002</v>
      </c>
      <c r="F73" s="9">
        <f t="shared" si="20"/>
        <v>2.8999997302889824</v>
      </c>
      <c r="G73" s="12">
        <v>76.826300000000003</v>
      </c>
      <c r="H73" s="9">
        <f t="shared" si="21"/>
        <v>-12.999999999991019</v>
      </c>
      <c r="I73" s="47">
        <f t="shared" si="32"/>
        <v>9.0047783034144651</v>
      </c>
      <c r="J73" s="40">
        <f t="shared" si="12"/>
        <v>80.995221696585531</v>
      </c>
      <c r="K73" s="47">
        <f t="shared" si="22"/>
        <v>18.528356599885303</v>
      </c>
      <c r="L73" s="40">
        <f t="shared" si="23"/>
        <v>22.63404511553955</v>
      </c>
      <c r="M73" s="12">
        <f t="shared" si="24"/>
        <v>0.2033333332898716</v>
      </c>
      <c r="N73" s="12">
        <f t="shared" si="25"/>
        <v>3.2222219225433141E-2</v>
      </c>
      <c r="O73" s="12">
        <f t="shared" si="26"/>
        <v>-0.14444444444434465</v>
      </c>
      <c r="P73" s="81">
        <f t="shared" si="27"/>
        <v>0.25148939017266164</v>
      </c>
      <c r="Q73" s="12">
        <f t="shared" si="28"/>
        <v>2.259259258776351E-3</v>
      </c>
      <c r="R73" s="12">
        <f t="shared" si="29"/>
        <v>3.5802465806036821E-4</v>
      </c>
      <c r="S73" s="12">
        <f t="shared" si="30"/>
        <v>-1.6049382716038295E-3</v>
      </c>
      <c r="T73" s="12">
        <f t="shared" si="31"/>
        <v>2.7943265574740181E-3</v>
      </c>
    </row>
    <row r="74" spans="1:20" ht="15.9" customHeight="1">
      <c r="B74" s="18">
        <v>45745</v>
      </c>
      <c r="C74" s="11">
        <v>401388.9339</v>
      </c>
      <c r="D74" s="9">
        <f t="shared" si="19"/>
        <v>-29.900000023189932</v>
      </c>
      <c r="E74" s="11">
        <v>6665941.148</v>
      </c>
      <c r="F74" s="9">
        <f t="shared" si="20"/>
        <v>-32.10000041872263</v>
      </c>
      <c r="G74" s="12">
        <v>76.863</v>
      </c>
      <c r="H74" s="9">
        <f t="shared" si="21"/>
        <v>23.700000000005161</v>
      </c>
      <c r="I74" s="47">
        <f t="shared" si="32"/>
        <v>-132.96777624359819</v>
      </c>
      <c r="J74" s="40">
        <f t="shared" si="12"/>
        <v>222.96777624359822</v>
      </c>
      <c r="K74" s="47">
        <f t="shared" ref="K74:K87" si="33">SQRT(POWER(C74 - $C$9,2) + POWER(E74 - $E$9,2)) *1000</f>
        <v>43.86821204777727</v>
      </c>
      <c r="L74" s="40">
        <f t="shared" ref="L74:L105" si="34">SQRT((D74^2) + (F74^2) + (H74^2))</f>
        <v>49.860906813544773</v>
      </c>
      <c r="M74" s="12">
        <f t="shared" ref="M74:M105" si="35">(D74-$D$9)/(B74-$B$9)</f>
        <v>-0.328571428826263</v>
      </c>
      <c r="N74" s="12">
        <f t="shared" ref="N74:N105" si="36">(F74-$F$9)/(B74-$B$9)</f>
        <v>-0.35274725734860035</v>
      </c>
      <c r="O74" s="12">
        <f t="shared" ref="O74:O105" si="37">(H74-$H$9)/(B74-$B$9)</f>
        <v>0.26043956043961713</v>
      </c>
      <c r="P74" s="81">
        <f t="shared" ref="P74:P105" si="38">(L74-$L$9)/(B74-$B$9)</f>
        <v>0.54792205289609641</v>
      </c>
      <c r="Q74" s="12">
        <f t="shared" ref="Q74:Q105" si="39">(M74-0)/(B74-$B$9)</f>
        <v>-3.6106750420468463E-3</v>
      </c>
      <c r="R74" s="12">
        <f t="shared" ref="R74:R105" si="40">(N74-0)/(B74-$B$9)</f>
        <v>-3.8763434873472567E-3</v>
      </c>
      <c r="S74" s="12">
        <f t="shared" ref="S74:S105" si="41">(O74-0)/(B74-$B$9)</f>
        <v>2.8619731916441444E-3</v>
      </c>
      <c r="T74" s="12">
        <f t="shared" ref="T74:T105" si="42">(P74-0)/(B74-$B$9)</f>
        <v>6.0211214603966634E-3</v>
      </c>
    </row>
    <row r="75" spans="1:20" ht="15.9" customHeight="1">
      <c r="A75" s="58"/>
      <c r="B75" s="18">
        <v>45747</v>
      </c>
      <c r="C75" s="11">
        <v>401388.98050000001</v>
      </c>
      <c r="D75" s="9">
        <f t="shared" si="19"/>
        <v>16.699999978300184</v>
      </c>
      <c r="E75" s="11">
        <v>6665941.182</v>
      </c>
      <c r="F75" s="9">
        <f t="shared" si="20"/>
        <v>1.8999995663762093</v>
      </c>
      <c r="G75" s="12">
        <v>76.837199999999996</v>
      </c>
      <c r="H75" s="9">
        <f t="shared" si="21"/>
        <v>-2.0999999999986585</v>
      </c>
      <c r="I75" s="47">
        <f t="shared" si="32"/>
        <v>6.4907701741355162</v>
      </c>
      <c r="J75" s="40">
        <f t="shared" ref="J75:J87" si="43">MOD(DEGREES(ATAN2(F75, D75)) + 360, 360)</f>
        <v>83.509229825864509</v>
      </c>
      <c r="K75" s="47">
        <f t="shared" si="33"/>
        <v>16.807736243392682</v>
      </c>
      <c r="L75" s="40">
        <f t="shared" si="34"/>
        <v>16.93841780177388</v>
      </c>
      <c r="M75" s="12">
        <f t="shared" si="35"/>
        <v>0.17956989223978692</v>
      </c>
      <c r="N75" s="12">
        <f t="shared" si="36"/>
        <v>2.0430102864260315E-2</v>
      </c>
      <c r="O75" s="12">
        <f t="shared" si="37"/>
        <v>-2.2580645161275899E-2</v>
      </c>
      <c r="P75" s="81">
        <f t="shared" si="38"/>
        <v>0.18213352475025679</v>
      </c>
      <c r="Q75" s="12">
        <f t="shared" si="39"/>
        <v>1.9308590563417948E-3</v>
      </c>
      <c r="R75" s="12">
        <f t="shared" si="40"/>
        <v>2.1967852542215393E-4</v>
      </c>
      <c r="S75" s="12">
        <f t="shared" si="41"/>
        <v>-2.4280263614275159E-4</v>
      </c>
      <c r="T75" s="12">
        <f t="shared" si="42"/>
        <v>1.9584249973145893E-3</v>
      </c>
    </row>
    <row r="76" spans="1:20" ht="15.9" customHeight="1">
      <c r="B76" s="18">
        <v>45748</v>
      </c>
      <c r="C76" s="11">
        <v>401388.9866</v>
      </c>
      <c r="D76" s="9">
        <f t="shared" si="19"/>
        <v>22.799999976996332</v>
      </c>
      <c r="E76" s="11">
        <v>6665941.1900000004</v>
      </c>
      <c r="F76" s="9">
        <f t="shared" si="20"/>
        <v>9.8999999463558197</v>
      </c>
      <c r="G76" s="12">
        <v>76.829099999999997</v>
      </c>
      <c r="H76" s="9">
        <f t="shared" si="21"/>
        <v>-10.199999999997544</v>
      </c>
      <c r="I76" s="47">
        <f t="shared" si="32"/>
        <v>23.470993025857872</v>
      </c>
      <c r="J76" s="40">
        <f t="shared" si="43"/>
        <v>66.529006974142135</v>
      </c>
      <c r="K76" s="47">
        <f t="shared" si="33"/>
        <v>24.856588621306788</v>
      </c>
      <c r="L76" s="40">
        <f t="shared" si="34"/>
        <v>26.868010679781037</v>
      </c>
      <c r="M76" s="12">
        <f t="shared" si="35"/>
        <v>0.24255319124464184</v>
      </c>
      <c r="N76" s="12">
        <f t="shared" si="36"/>
        <v>0.10531914836548745</v>
      </c>
      <c r="O76" s="12">
        <f t="shared" si="37"/>
        <v>-0.10851063829784621</v>
      </c>
      <c r="P76" s="81">
        <f t="shared" si="38"/>
        <v>0.28582990084873444</v>
      </c>
      <c r="Q76" s="12">
        <f t="shared" si="39"/>
        <v>2.5803530983472536E-3</v>
      </c>
      <c r="R76" s="12">
        <f t="shared" si="40"/>
        <v>1.1204164719732707E-3</v>
      </c>
      <c r="S76" s="12">
        <f t="shared" si="41"/>
        <v>-1.1543684925302789E-3</v>
      </c>
      <c r="T76" s="12">
        <f t="shared" si="42"/>
        <v>3.0407436260503663E-3</v>
      </c>
    </row>
    <row r="77" spans="1:20" ht="15.9" customHeight="1">
      <c r="B77" s="18">
        <v>45749</v>
      </c>
      <c r="C77" s="11">
        <v>401388.99540000001</v>
      </c>
      <c r="D77" s="9">
        <f t="shared" si="19"/>
        <v>31.599999987520278</v>
      </c>
      <c r="E77" s="11">
        <v>6665941.1940000001</v>
      </c>
      <c r="F77" s="9">
        <f t="shared" si="20"/>
        <v>13.899999670684338</v>
      </c>
      <c r="G77" s="12">
        <v>76.831999999999994</v>
      </c>
      <c r="H77" s="9">
        <f t="shared" si="21"/>
        <v>-7.3000000000007503</v>
      </c>
      <c r="I77" s="47">
        <f t="shared" si="32"/>
        <v>23.743417452037111</v>
      </c>
      <c r="J77" s="40">
        <f t="shared" si="43"/>
        <v>66.256582547962921</v>
      </c>
      <c r="K77" s="47">
        <f t="shared" si="33"/>
        <v>34.522021812986367</v>
      </c>
      <c r="L77" s="40">
        <f t="shared" si="34"/>
        <v>35.285407607909498</v>
      </c>
      <c r="M77" s="12">
        <f t="shared" si="35"/>
        <v>0.33263157881600292</v>
      </c>
      <c r="N77" s="12">
        <f t="shared" si="36"/>
        <v>0.14631578600720355</v>
      </c>
      <c r="O77" s="12">
        <f t="shared" si="37"/>
        <v>-7.6842105263165789E-2</v>
      </c>
      <c r="P77" s="81">
        <f t="shared" si="38"/>
        <v>0.37142534324115262</v>
      </c>
      <c r="Q77" s="12">
        <f t="shared" si="39"/>
        <v>3.5013850401684516E-3</v>
      </c>
      <c r="R77" s="12">
        <f t="shared" si="40"/>
        <v>1.5401661684968794E-3</v>
      </c>
      <c r="S77" s="12">
        <f t="shared" si="41"/>
        <v>-8.0886426592806089E-4</v>
      </c>
      <c r="T77" s="12">
        <f t="shared" si="42"/>
        <v>3.9097404551700276E-3</v>
      </c>
    </row>
    <row r="78" spans="1:20" ht="15.9" customHeight="1">
      <c r="B78" s="18">
        <v>45750</v>
      </c>
      <c r="C78" s="11">
        <v>401388.9608</v>
      </c>
      <c r="D78" s="9">
        <f t="shared" si="19"/>
        <v>-3.0000000260770321</v>
      </c>
      <c r="E78" s="11">
        <v>6665941.1679999996</v>
      </c>
      <c r="F78" s="9">
        <f t="shared" si="20"/>
        <v>-12.100000865757465</v>
      </c>
      <c r="G78" s="12">
        <v>76.843400000000003</v>
      </c>
      <c r="H78" s="9">
        <f t="shared" si="21"/>
        <v>4.1000000000082082</v>
      </c>
      <c r="I78" s="47">
        <f t="shared" si="32"/>
        <v>-103.92477237918888</v>
      </c>
      <c r="J78" s="40">
        <f t="shared" si="43"/>
        <v>193.92477237918894</v>
      </c>
      <c r="K78" s="47">
        <f t="shared" si="33"/>
        <v>12.466355566395242</v>
      </c>
      <c r="L78" s="40">
        <f t="shared" si="34"/>
        <v>13.123262593877365</v>
      </c>
      <c r="M78" s="12">
        <f t="shared" si="35"/>
        <v>-3.1250000271635749E-2</v>
      </c>
      <c r="N78" s="12">
        <f t="shared" si="36"/>
        <v>-0.1260416756849736</v>
      </c>
      <c r="O78" s="12">
        <f t="shared" si="37"/>
        <v>4.2708333333418835E-2</v>
      </c>
      <c r="P78" s="81">
        <f t="shared" si="38"/>
        <v>0.13670065201955589</v>
      </c>
      <c r="Q78" s="12">
        <f t="shared" si="39"/>
        <v>-3.2552083616287238E-4</v>
      </c>
      <c r="R78" s="12">
        <f t="shared" si="40"/>
        <v>-1.3129341217184749E-3</v>
      </c>
      <c r="S78" s="12">
        <f t="shared" si="41"/>
        <v>4.4487847222311289E-4</v>
      </c>
      <c r="T78" s="12">
        <f t="shared" si="42"/>
        <v>1.4239651252037071E-3</v>
      </c>
    </row>
    <row r="79" spans="1:20" ht="15.9" customHeight="1">
      <c r="A79" s="60"/>
      <c r="B79" s="18">
        <v>45751</v>
      </c>
      <c r="C79" s="11">
        <v>401388.98800000001</v>
      </c>
      <c r="D79" s="9">
        <f t="shared" si="19"/>
        <v>24.199999985285103</v>
      </c>
      <c r="E79" s="11">
        <v>6665941.1940000001</v>
      </c>
      <c r="F79" s="9">
        <f t="shared" si="20"/>
        <v>13.899999670684338</v>
      </c>
      <c r="G79" s="12">
        <v>76.835800000000006</v>
      </c>
      <c r="H79" s="9">
        <f t="shared" si="21"/>
        <v>-3.4999999999882903</v>
      </c>
      <c r="I79" s="47">
        <f t="shared" si="32"/>
        <v>29.872204470607791</v>
      </c>
      <c r="J79" s="40">
        <f t="shared" si="43"/>
        <v>60.127795529392188</v>
      </c>
      <c r="K79" s="47">
        <f t="shared" si="33"/>
        <v>27.90788401389155</v>
      </c>
      <c r="L79" s="40">
        <f t="shared" si="34"/>
        <v>28.126499784593562</v>
      </c>
      <c r="M79" s="12">
        <f t="shared" si="35"/>
        <v>0.24948453593077427</v>
      </c>
      <c r="N79" s="12">
        <f t="shared" si="36"/>
        <v>0.14329896567715811</v>
      </c>
      <c r="O79" s="12">
        <f t="shared" si="37"/>
        <v>-3.6082474226683404E-2</v>
      </c>
      <c r="P79" s="81">
        <f t="shared" si="38"/>
        <v>0.28996391530508825</v>
      </c>
      <c r="Q79" s="12">
        <f t="shared" si="39"/>
        <v>2.5720055250595284E-3</v>
      </c>
      <c r="R79" s="12">
        <f t="shared" si="40"/>
        <v>1.4773089245067846E-3</v>
      </c>
      <c r="S79" s="12">
        <f t="shared" si="41"/>
        <v>-3.7198427037817943E-4</v>
      </c>
      <c r="T79" s="12">
        <f t="shared" si="42"/>
        <v>2.989318714485446E-3</v>
      </c>
    </row>
    <row r="80" spans="1:20" ht="15.9" customHeight="1">
      <c r="B80" s="18">
        <v>45752</v>
      </c>
      <c r="C80" s="11">
        <v>401388.99469999998</v>
      </c>
      <c r="D80" s="9">
        <f t="shared" si="19"/>
        <v>30.899999954272062</v>
      </c>
      <c r="E80" s="11">
        <v>6665941.1969999997</v>
      </c>
      <c r="F80" s="9">
        <f t="shared" si="20"/>
        <v>16.899999231100082</v>
      </c>
      <c r="G80" s="12">
        <v>76.829899999999995</v>
      </c>
      <c r="H80" s="9">
        <f t="shared" si="21"/>
        <v>-9.3999999999994088</v>
      </c>
      <c r="I80" s="47">
        <f t="shared" si="32"/>
        <v>28.675375616449692</v>
      </c>
      <c r="J80" s="40">
        <f t="shared" si="43"/>
        <v>61.324624383550315</v>
      </c>
      <c r="K80" s="47">
        <f t="shared" si="33"/>
        <v>35.21959640860748</v>
      </c>
      <c r="L80" s="40">
        <f t="shared" si="34"/>
        <v>36.452434365693406</v>
      </c>
      <c r="M80" s="12">
        <f t="shared" si="35"/>
        <v>0.31530612198236796</v>
      </c>
      <c r="N80" s="12">
        <f t="shared" si="36"/>
        <v>0.17244897174591922</v>
      </c>
      <c r="O80" s="12">
        <f t="shared" si="37"/>
        <v>-9.5918367346932737E-2</v>
      </c>
      <c r="P80" s="81">
        <f t="shared" si="38"/>
        <v>0.37196361597646332</v>
      </c>
      <c r="Q80" s="12">
        <f t="shared" si="39"/>
        <v>3.2174094079833464E-3</v>
      </c>
      <c r="R80" s="12">
        <f t="shared" si="40"/>
        <v>1.759683385162441E-3</v>
      </c>
      <c r="S80" s="12">
        <f t="shared" si="41"/>
        <v>-9.7875885047890555E-4</v>
      </c>
      <c r="T80" s="12">
        <f t="shared" si="42"/>
        <v>3.7955471018006463E-3</v>
      </c>
    </row>
    <row r="81" spans="1:20" ht="15.9" customHeight="1">
      <c r="B81" s="18">
        <v>45754</v>
      </c>
      <c r="C81" s="11">
        <v>401388.99579999998</v>
      </c>
      <c r="D81" s="9">
        <f t="shared" si="19"/>
        <v>31.999999948311597</v>
      </c>
      <c r="E81" s="11">
        <v>6665941.2000000002</v>
      </c>
      <c r="F81" s="9">
        <f t="shared" si="20"/>
        <v>19.899999722838402</v>
      </c>
      <c r="G81" s="12">
        <v>76.833399999999997</v>
      </c>
      <c r="H81" s="9">
        <f t="shared" si="21"/>
        <v>-5.8999999999969077</v>
      </c>
      <c r="I81" s="47">
        <f t="shared" si="32"/>
        <v>31.87644745927188</v>
      </c>
      <c r="J81" s="40">
        <f t="shared" si="43"/>
        <v>58.123552540728099</v>
      </c>
      <c r="K81" s="47">
        <f t="shared" si="33"/>
        <v>37.68301985856376</v>
      </c>
      <c r="L81" s="40">
        <f t="shared" si="34"/>
        <v>38.142102533301362</v>
      </c>
      <c r="M81" s="12">
        <f t="shared" si="35"/>
        <v>0.31999999948311597</v>
      </c>
      <c r="N81" s="12">
        <f t="shared" si="36"/>
        <v>0.19899999722838402</v>
      </c>
      <c r="O81" s="12">
        <f t="shared" si="37"/>
        <v>-5.8999999999969077E-2</v>
      </c>
      <c r="P81" s="81">
        <f t="shared" si="38"/>
        <v>0.38142102533301364</v>
      </c>
      <c r="Q81" s="12">
        <f t="shared" si="39"/>
        <v>3.1999999948311595E-3</v>
      </c>
      <c r="R81" s="12">
        <f t="shared" si="40"/>
        <v>1.9899999722838404E-3</v>
      </c>
      <c r="S81" s="12">
        <f t="shared" si="41"/>
        <v>-5.8999999999969082E-4</v>
      </c>
      <c r="T81" s="12">
        <f t="shared" si="42"/>
        <v>3.8142102533301366E-3</v>
      </c>
    </row>
    <row r="82" spans="1:20" ht="15.9" customHeight="1">
      <c r="B82" s="18">
        <v>45755</v>
      </c>
      <c r="C82" s="11">
        <v>401388.92979999998</v>
      </c>
      <c r="D82" s="9">
        <f t="shared" si="19"/>
        <v>-34.0000000433065</v>
      </c>
      <c r="E82" s="11">
        <v>6665941.1409999998</v>
      </c>
      <c r="F82" s="9">
        <f t="shared" si="20"/>
        <v>-39.100000634789467</v>
      </c>
      <c r="G82" s="12">
        <v>76.823599999999999</v>
      </c>
      <c r="H82" s="9">
        <f t="shared" si="21"/>
        <v>-15.699999999995384</v>
      </c>
      <c r="I82" s="47">
        <f t="shared" si="32"/>
        <v>-131.00908647711273</v>
      </c>
      <c r="J82" s="40">
        <f t="shared" si="43"/>
        <v>221.00908647711273</v>
      </c>
      <c r="K82" s="47">
        <f t="shared" si="33"/>
        <v>51.815152731468224</v>
      </c>
      <c r="L82" s="40">
        <f t="shared" si="34"/>
        <v>54.141481810024686</v>
      </c>
      <c r="M82" s="12">
        <f t="shared" si="35"/>
        <v>-0.33663366379511384</v>
      </c>
      <c r="N82" s="12">
        <f t="shared" si="36"/>
        <v>-0.38712871915633135</v>
      </c>
      <c r="O82" s="12">
        <f t="shared" si="37"/>
        <v>-0.15544554455440976</v>
      </c>
      <c r="P82" s="81">
        <f t="shared" si="38"/>
        <v>0.53605427534677907</v>
      </c>
      <c r="Q82" s="12">
        <f t="shared" si="39"/>
        <v>-3.3330065722288497E-3</v>
      </c>
      <c r="R82" s="12">
        <f t="shared" si="40"/>
        <v>-3.8329576154092211E-3</v>
      </c>
      <c r="S82" s="12">
        <f t="shared" si="41"/>
        <v>-1.5390647975684134E-3</v>
      </c>
      <c r="T82" s="12">
        <f t="shared" si="42"/>
        <v>5.3074680727403867E-3</v>
      </c>
    </row>
    <row r="83" spans="1:20" ht="15.9" customHeight="1">
      <c r="B83" s="18">
        <v>45756</v>
      </c>
      <c r="C83" s="11">
        <v>401389.00630000001</v>
      </c>
      <c r="D83" s="9">
        <f t="shared" si="19"/>
        <v>42.499999981373549</v>
      </c>
      <c r="E83" s="11">
        <v>6665941.2070000004</v>
      </c>
      <c r="F83" s="9">
        <f t="shared" si="20"/>
        <v>26.899999938905239</v>
      </c>
      <c r="G83" s="12">
        <v>76.847399999999993</v>
      </c>
      <c r="H83" s="9">
        <f t="shared" si="21"/>
        <v>8.0999999999988859</v>
      </c>
      <c r="I83" s="47">
        <f t="shared" si="32"/>
        <v>32.33140409863983</v>
      </c>
      <c r="J83" s="40">
        <f t="shared" si="43"/>
        <v>57.668595901360163</v>
      </c>
      <c r="K83" s="47">
        <f t="shared" si="33"/>
        <v>50.297713617319161</v>
      </c>
      <c r="L83" s="40">
        <f t="shared" si="34"/>
        <v>50.945755418188035</v>
      </c>
      <c r="M83" s="12">
        <f t="shared" si="35"/>
        <v>0.41666666648405437</v>
      </c>
      <c r="N83" s="12">
        <f t="shared" si="36"/>
        <v>0.26372548959711017</v>
      </c>
      <c r="O83" s="12">
        <f t="shared" si="37"/>
        <v>7.9411764705871427E-2</v>
      </c>
      <c r="P83" s="81">
        <f t="shared" si="38"/>
        <v>0.4994681903743925</v>
      </c>
      <c r="Q83" s="12">
        <f t="shared" si="39"/>
        <v>4.0849673184711211E-3</v>
      </c>
      <c r="R83" s="12">
        <f t="shared" si="40"/>
        <v>2.5855440156579428E-3</v>
      </c>
      <c r="S83" s="12">
        <f t="shared" si="41"/>
        <v>7.7854671280266105E-4</v>
      </c>
      <c r="T83" s="12">
        <f t="shared" si="42"/>
        <v>4.8967469644548281E-3</v>
      </c>
    </row>
    <row r="84" spans="1:20" ht="15.9" customHeight="1">
      <c r="B84" s="18">
        <v>45757</v>
      </c>
      <c r="C84" s="11">
        <v>401389.01089999999</v>
      </c>
      <c r="D84" s="9">
        <f t="shared" si="19"/>
        <v>47.099999967031181</v>
      </c>
      <c r="E84" s="11">
        <v>6665941.2060000002</v>
      </c>
      <c r="F84" s="9">
        <f t="shared" si="20"/>
        <v>25.899999774992466</v>
      </c>
      <c r="G84" s="12">
        <v>76.8185</v>
      </c>
      <c r="H84" s="9">
        <f t="shared" si="21"/>
        <v>-20.799999999994156</v>
      </c>
      <c r="I84" s="47">
        <f t="shared" si="32"/>
        <v>28.806123586469536</v>
      </c>
      <c r="J84" s="40">
        <f t="shared" si="43"/>
        <v>61.193876413530461</v>
      </c>
      <c r="K84" s="47">
        <f t="shared" si="33"/>
        <v>53.751464959003179</v>
      </c>
      <c r="L84" s="40">
        <f t="shared" si="34"/>
        <v>57.635579161128454</v>
      </c>
      <c r="M84" s="12">
        <f t="shared" si="35"/>
        <v>0.45728155307797264</v>
      </c>
      <c r="N84" s="12">
        <f t="shared" si="36"/>
        <v>0.2514563084950725</v>
      </c>
      <c r="O84" s="12">
        <f t="shared" si="37"/>
        <v>-0.20194174757275879</v>
      </c>
      <c r="P84" s="81">
        <f t="shared" si="38"/>
        <v>0.55956872971969374</v>
      </c>
      <c r="Q84" s="12">
        <f t="shared" si="39"/>
        <v>4.4396267289123553E-3</v>
      </c>
      <c r="R84" s="12">
        <f t="shared" si="40"/>
        <v>2.441323383447306E-3</v>
      </c>
      <c r="S84" s="12">
        <f t="shared" si="41"/>
        <v>-1.9605994909976583E-3</v>
      </c>
      <c r="T84" s="12">
        <f t="shared" si="42"/>
        <v>5.4327061137834348E-3</v>
      </c>
    </row>
    <row r="85" spans="1:20" ht="15.9" customHeight="1">
      <c r="B85" s="18">
        <v>45758</v>
      </c>
      <c r="C85" s="11">
        <v>401388.9694</v>
      </c>
      <c r="D85" s="9">
        <f t="shared" si="19"/>
        <v>5.5999999749474227</v>
      </c>
      <c r="E85" s="11">
        <v>6665941.1720000003</v>
      </c>
      <c r="F85" s="9">
        <f t="shared" si="20"/>
        <v>-8.1000002101063728</v>
      </c>
      <c r="G85" s="12">
        <v>76.821200000000005</v>
      </c>
      <c r="H85" s="9">
        <f t="shared" si="21"/>
        <v>-18.099999999989791</v>
      </c>
      <c r="I85" s="47">
        <f t="shared" si="32"/>
        <v>-55.34164610958419</v>
      </c>
      <c r="J85" s="40">
        <f t="shared" si="43"/>
        <v>145.34164610958419</v>
      </c>
      <c r="K85" s="47">
        <f t="shared" si="33"/>
        <v>9.8473348233486213</v>
      </c>
      <c r="L85" s="40">
        <f t="shared" si="34"/>
        <v>20.605339189704324</v>
      </c>
      <c r="M85" s="12">
        <f t="shared" si="35"/>
        <v>5.384615360526368E-2</v>
      </c>
      <c r="N85" s="12">
        <f t="shared" si="36"/>
        <v>-7.7884617404868975E-2</v>
      </c>
      <c r="O85" s="12">
        <f t="shared" si="37"/>
        <v>-0.17403846153836339</v>
      </c>
      <c r="P85" s="81">
        <f t="shared" si="38"/>
        <v>0.19812826143946466</v>
      </c>
      <c r="Q85" s="12">
        <f t="shared" si="39"/>
        <v>5.1775147697368927E-4</v>
      </c>
      <c r="R85" s="12">
        <f t="shared" si="40"/>
        <v>-7.4889055196989394E-4</v>
      </c>
      <c r="S85" s="12">
        <f t="shared" si="41"/>
        <v>-1.6734467455611864E-3</v>
      </c>
      <c r="T85" s="12">
        <f t="shared" si="42"/>
        <v>1.9050794369179294E-3</v>
      </c>
    </row>
    <row r="86" spans="1:20" ht="15.9" customHeight="1">
      <c r="B86" s="18">
        <v>45761</v>
      </c>
      <c r="C86" s="11">
        <v>401388.9705</v>
      </c>
      <c r="D86" s="9">
        <f t="shared" si="19"/>
        <v>6.6999999689869583</v>
      </c>
      <c r="E86" s="11">
        <v>6665941.1780000003</v>
      </c>
      <c r="F86" s="9">
        <f t="shared" si="20"/>
        <v>-2.1000001579523087</v>
      </c>
      <c r="G86" s="12">
        <v>76.836299999999994</v>
      </c>
      <c r="H86" s="9">
        <f t="shared" si="21"/>
        <v>-3.0000000000001137</v>
      </c>
      <c r="I86" s="47">
        <f t="shared" si="32"/>
        <v>-17.402705436965391</v>
      </c>
      <c r="J86" s="40">
        <f t="shared" si="43"/>
        <v>107.40270543696539</v>
      </c>
      <c r="K86" s="47">
        <f t="shared" si="33"/>
        <v>7.0213958902646247</v>
      </c>
      <c r="L86" s="40">
        <f t="shared" si="34"/>
        <v>7.6354436837570638</v>
      </c>
      <c r="M86" s="12">
        <f t="shared" si="35"/>
        <v>6.2616822140065032E-2</v>
      </c>
      <c r="N86" s="12">
        <f t="shared" si="36"/>
        <v>-1.9626169700488867E-2</v>
      </c>
      <c r="O86" s="12">
        <f t="shared" si="37"/>
        <v>-2.8037383177571155E-2</v>
      </c>
      <c r="P86" s="81">
        <f t="shared" si="38"/>
        <v>7.1359286764084706E-2</v>
      </c>
      <c r="Q86" s="12">
        <f t="shared" si="39"/>
        <v>5.8520394523425259E-4</v>
      </c>
      <c r="R86" s="12">
        <f t="shared" si="40"/>
        <v>-1.8342214673354082E-4</v>
      </c>
      <c r="S86" s="12">
        <f t="shared" si="41"/>
        <v>-2.620316184819734E-4</v>
      </c>
      <c r="T86" s="12">
        <f t="shared" si="42"/>
        <v>6.669092220942496E-4</v>
      </c>
    </row>
    <row r="87" spans="1:20" ht="15.9" customHeight="1">
      <c r="A87" s="50"/>
      <c r="B87" s="18">
        <v>45762</v>
      </c>
      <c r="C87" s="11">
        <v>401388.99930000002</v>
      </c>
      <c r="D87" s="9">
        <f t="shared" si="19"/>
        <v>35.499999998137355</v>
      </c>
      <c r="E87" s="11">
        <v>6665941.199</v>
      </c>
      <c r="F87" s="9">
        <f t="shared" si="20"/>
        <v>18.899999558925629</v>
      </c>
      <c r="G87" s="12">
        <v>76.833100000000002</v>
      </c>
      <c r="H87" s="9">
        <f t="shared" si="21"/>
        <v>-6.1999999999926558</v>
      </c>
      <c r="I87" s="47">
        <f t="shared" si="32"/>
        <v>28.030585132401267</v>
      </c>
      <c r="J87" s="40">
        <f t="shared" si="43"/>
        <v>61.969414867598744</v>
      </c>
      <c r="K87" s="47">
        <f t="shared" si="33"/>
        <v>40.217657604529144</v>
      </c>
      <c r="L87" s="40">
        <f t="shared" si="34"/>
        <v>40.692750990748337</v>
      </c>
      <c r="M87" s="12">
        <f t="shared" si="35"/>
        <v>0.32870370368645702</v>
      </c>
      <c r="N87" s="12">
        <f t="shared" si="36"/>
        <v>0.17499999591597803</v>
      </c>
      <c r="O87" s="12">
        <f t="shared" si="37"/>
        <v>-5.7407407407339406E-2</v>
      </c>
      <c r="P87" s="81">
        <f t="shared" si="38"/>
        <v>0.37678473139581792</v>
      </c>
      <c r="Q87" s="12">
        <f t="shared" si="39"/>
        <v>3.0435528119116392E-3</v>
      </c>
      <c r="R87" s="12">
        <f t="shared" si="40"/>
        <v>1.6203703325553523E-3</v>
      </c>
      <c r="S87" s="12">
        <f t="shared" si="41"/>
        <v>-5.3155006858647601E-4</v>
      </c>
      <c r="T87" s="12">
        <f t="shared" si="42"/>
        <v>3.4887475129242399E-3</v>
      </c>
    </row>
    <row r="88" spans="1:20" ht="15.9" customHeight="1">
      <c r="B88" s="18">
        <v>45763</v>
      </c>
      <c r="C88" s="11">
        <v>401389.0048</v>
      </c>
      <c r="D88" s="9">
        <f t="shared" ref="D88:D109" si="44">IF(C88="","",(C88-$C$9)*1000)</f>
        <v>40.999999968335032</v>
      </c>
      <c r="E88" s="11">
        <v>6665941.2010000004</v>
      </c>
      <c r="F88" s="9">
        <f t="shared" ref="F88:F109" si="45">IF(E88="","",(E88-$E$9)*1000)</f>
        <v>20.899999886751175</v>
      </c>
      <c r="G88" s="12">
        <v>76.8215</v>
      </c>
      <c r="H88" s="9">
        <f t="shared" ref="H88:H109" si="46">IF(G88="","",(G88-$G$9)*1000)</f>
        <v>-17.799999999994043</v>
      </c>
      <c r="I88" s="47">
        <f t="shared" ref="I88:I109" si="47">IF(MOD(DEGREES(ATAN2(D88, F88)), 360) &gt; 180, MOD(DEGREES(ATAN2(D88, F88)), 360) - 360, MOD(DEGREES(ATAN2(D88, F88)), 360))</f>
        <v>27.010490332105665</v>
      </c>
      <c r="J88" s="40">
        <f t="shared" ref="J88:J109" si="48">MOD(DEGREES(ATAN2(F88, D88)) + 360, 360)</f>
        <v>62.989509667894367</v>
      </c>
      <c r="K88" s="47">
        <f t="shared" ref="K88:K109" si="49">SQRT(POWER(C88 - $C$9,2) + POWER(E88 - $E$9,2)) *1000</f>
        <v>46.019669627993544</v>
      </c>
      <c r="L88" s="40">
        <f t="shared" si="34"/>
        <v>49.342172557250251</v>
      </c>
      <c r="M88" s="12">
        <f t="shared" si="35"/>
        <v>0.37614678870032142</v>
      </c>
      <c r="N88" s="12">
        <f t="shared" si="36"/>
        <v>0.19174311822707499</v>
      </c>
      <c r="O88" s="12">
        <f t="shared" si="37"/>
        <v>-0.16330275229352334</v>
      </c>
      <c r="P88" s="81">
        <f t="shared" si="38"/>
        <v>0.45268048217660783</v>
      </c>
      <c r="Q88" s="12">
        <f t="shared" si="39"/>
        <v>3.4508879697277193E-3</v>
      </c>
      <c r="R88" s="12">
        <f t="shared" si="40"/>
        <v>1.7591111763951835E-3</v>
      </c>
      <c r="S88" s="12">
        <f t="shared" si="41"/>
        <v>-1.4981903880139755E-3</v>
      </c>
      <c r="T88" s="12">
        <f t="shared" si="42"/>
        <v>4.1530319465743837E-3</v>
      </c>
    </row>
    <row r="89" spans="1:20" ht="15.9" customHeight="1">
      <c r="B89" s="18">
        <v>45764</v>
      </c>
      <c r="C89" s="11">
        <v>401388.99489999999</v>
      </c>
      <c r="D89" s="9">
        <f t="shared" si="44"/>
        <v>31.099999963771552</v>
      </c>
      <c r="E89" s="11">
        <v>6665941.1969999997</v>
      </c>
      <c r="F89" s="9">
        <f t="shared" si="45"/>
        <v>16.899999231100082</v>
      </c>
      <c r="G89" s="12">
        <v>76.834299999999999</v>
      </c>
      <c r="H89" s="9">
        <f t="shared" si="46"/>
        <v>-4.9999999999954525</v>
      </c>
      <c r="I89" s="47">
        <f t="shared" si="47"/>
        <v>28.52002565254049</v>
      </c>
      <c r="J89" s="40">
        <f t="shared" si="48"/>
        <v>61.479974347459518</v>
      </c>
      <c r="K89" s="47">
        <f t="shared" si="49"/>
        <v>35.395197015382948</v>
      </c>
      <c r="L89" s="40">
        <f t="shared" si="34"/>
        <v>35.746607835677615</v>
      </c>
      <c r="M89" s="12">
        <f t="shared" si="35"/>
        <v>0.28272727239792322</v>
      </c>
      <c r="N89" s="12">
        <f t="shared" si="36"/>
        <v>0.15363635664636438</v>
      </c>
      <c r="O89" s="12">
        <f t="shared" si="37"/>
        <v>-4.5454545454504114E-2</v>
      </c>
      <c r="P89" s="81">
        <f t="shared" si="38"/>
        <v>0.32496916214252375</v>
      </c>
      <c r="Q89" s="12">
        <f t="shared" si="39"/>
        <v>2.5702479308902112E-3</v>
      </c>
      <c r="R89" s="12">
        <f t="shared" si="40"/>
        <v>1.3966941513305852E-3</v>
      </c>
      <c r="S89" s="12">
        <f t="shared" si="41"/>
        <v>-4.1322314049549192E-4</v>
      </c>
      <c r="T89" s="12">
        <f t="shared" si="42"/>
        <v>2.9542651103865794E-3</v>
      </c>
    </row>
    <row r="90" spans="1:20" ht="15.9" customHeight="1">
      <c r="B90" s="18">
        <v>45766</v>
      </c>
      <c r="C90" s="11">
        <v>401388.9718</v>
      </c>
      <c r="D90" s="9">
        <f t="shared" si="44"/>
        <v>7.999999972525984</v>
      </c>
      <c r="E90" s="11">
        <v>6665941.176</v>
      </c>
      <c r="F90" s="9">
        <f t="shared" si="45"/>
        <v>-4.1000004857778549</v>
      </c>
      <c r="G90" s="12">
        <v>76.820599999999999</v>
      </c>
      <c r="H90" s="9">
        <f t="shared" si="46"/>
        <v>-18.699999999995498</v>
      </c>
      <c r="I90" s="47">
        <f t="shared" si="47"/>
        <v>-27.135142457346717</v>
      </c>
      <c r="J90" s="40">
        <f t="shared" si="48"/>
        <v>117.13514245734672</v>
      </c>
      <c r="K90" s="47">
        <f t="shared" si="49"/>
        <v>8.9894384442964181</v>
      </c>
      <c r="L90" s="40">
        <f t="shared" si="34"/>
        <v>20.748494006641206</v>
      </c>
      <c r="M90" s="12">
        <f t="shared" si="35"/>
        <v>7.1428571183267717E-2</v>
      </c>
      <c r="N90" s="12">
        <f t="shared" si="36"/>
        <v>-3.6607147194445133E-2</v>
      </c>
      <c r="O90" s="12">
        <f t="shared" si="37"/>
        <v>-0.16696428571424551</v>
      </c>
      <c r="P90" s="81">
        <f t="shared" si="38"/>
        <v>0.18525441077358221</v>
      </c>
      <c r="Q90" s="12">
        <f t="shared" si="39"/>
        <v>6.3775509985060461E-4</v>
      </c>
      <c r="R90" s="12">
        <f t="shared" si="40"/>
        <v>-3.2684952852183154E-4</v>
      </c>
      <c r="S90" s="12">
        <f t="shared" si="41"/>
        <v>-1.4907525510200492E-3</v>
      </c>
      <c r="T90" s="12">
        <f t="shared" si="42"/>
        <v>1.6540572390498411E-3</v>
      </c>
    </row>
    <row r="91" spans="1:20" ht="15.9" customHeight="1">
      <c r="B91" s="18">
        <v>45768</v>
      </c>
      <c r="C91" s="11">
        <v>401388.9547</v>
      </c>
      <c r="D91" s="9">
        <f t="shared" si="44"/>
        <v>-9.1000000247731805</v>
      </c>
      <c r="E91" s="11">
        <v>6665941.1670000004</v>
      </c>
      <c r="F91" s="9">
        <f t="shared" si="45"/>
        <v>-13.100000098347664</v>
      </c>
      <c r="G91" s="12">
        <v>76.846299999999999</v>
      </c>
      <c r="H91" s="9">
        <f t="shared" si="46"/>
        <v>7.0000000000050022</v>
      </c>
      <c r="I91" s="47">
        <f t="shared" si="47"/>
        <v>-124.78602688646663</v>
      </c>
      <c r="J91" s="40">
        <f t="shared" si="48"/>
        <v>214.78602688646663</v>
      </c>
      <c r="K91" s="47">
        <f t="shared" si="49"/>
        <v>15.950548674813062</v>
      </c>
      <c r="L91" s="40">
        <f t="shared" si="34"/>
        <v>17.418955279454931</v>
      </c>
      <c r="M91" s="12">
        <f t="shared" si="35"/>
        <v>-7.9824561620817372E-2</v>
      </c>
      <c r="N91" s="12">
        <f t="shared" si="36"/>
        <v>-0.1149122815644532</v>
      </c>
      <c r="O91" s="12">
        <f t="shared" si="37"/>
        <v>6.1403508771973703E-2</v>
      </c>
      <c r="P91" s="81">
        <f t="shared" si="38"/>
        <v>0.15279785332855203</v>
      </c>
      <c r="Q91" s="12">
        <f t="shared" si="39"/>
        <v>-7.0021545281418742E-4</v>
      </c>
      <c r="R91" s="12">
        <f t="shared" si="40"/>
        <v>-1.0080024698636246E-3</v>
      </c>
      <c r="S91" s="12">
        <f t="shared" si="41"/>
        <v>5.3862726992959383E-4</v>
      </c>
      <c r="T91" s="12">
        <f t="shared" si="42"/>
        <v>1.3403320467416844E-3</v>
      </c>
    </row>
    <row r="92" spans="1:20" ht="15.9" customHeight="1">
      <c r="B92" s="18">
        <v>45769</v>
      </c>
      <c r="C92" s="11">
        <v>401388.99589999998</v>
      </c>
      <c r="D92" s="9">
        <f t="shared" si="44"/>
        <v>32.099999953061342</v>
      </c>
      <c r="E92" s="11">
        <v>6665941.1919999998</v>
      </c>
      <c r="F92" s="9">
        <f t="shared" si="45"/>
        <v>11.899999342858791</v>
      </c>
      <c r="G92" s="12">
        <v>76.793899999999994</v>
      </c>
      <c r="H92" s="9">
        <f t="shared" si="46"/>
        <v>-45.400000000000773</v>
      </c>
      <c r="I92" s="47">
        <f t="shared" si="47"/>
        <v>20.340573923875745</v>
      </c>
      <c r="J92" s="40">
        <f t="shared" si="48"/>
        <v>69.659426076124248</v>
      </c>
      <c r="K92" s="47">
        <f t="shared" si="49"/>
        <v>34.234777366686323</v>
      </c>
      <c r="L92" s="40">
        <f t="shared" si="34"/>
        <v>56.861058566884317</v>
      </c>
      <c r="M92" s="12">
        <f t="shared" si="35"/>
        <v>0.27913043437444646</v>
      </c>
      <c r="N92" s="12">
        <f t="shared" si="36"/>
        <v>0.10347825515529384</v>
      </c>
      <c r="O92" s="12">
        <f t="shared" si="37"/>
        <v>-0.3947826086956589</v>
      </c>
      <c r="P92" s="81">
        <f t="shared" si="38"/>
        <v>0.49444398753812452</v>
      </c>
      <c r="Q92" s="12">
        <f t="shared" si="39"/>
        <v>2.4272211684734472E-3</v>
      </c>
      <c r="R92" s="12">
        <f t="shared" si="40"/>
        <v>8.9981091439385948E-4</v>
      </c>
      <c r="S92" s="12">
        <f t="shared" si="41"/>
        <v>-3.4328922495274689E-3</v>
      </c>
      <c r="T92" s="12">
        <f t="shared" si="42"/>
        <v>4.299512935114126E-3</v>
      </c>
    </row>
    <row r="93" spans="1:20" ht="15.9" customHeight="1">
      <c r="A93" s="63"/>
      <c r="B93" s="18">
        <v>45770</v>
      </c>
      <c r="C93" s="11">
        <v>401388.9841</v>
      </c>
      <c r="D93" s="9">
        <f t="shared" si="44"/>
        <v>20.299999974668026</v>
      </c>
      <c r="E93" s="11">
        <v>6665941.1830000002</v>
      </c>
      <c r="F93" s="9">
        <f t="shared" si="45"/>
        <v>2.8999997302889824</v>
      </c>
      <c r="G93" s="12">
        <v>76.805700000000002</v>
      </c>
      <c r="H93" s="9">
        <f t="shared" si="46"/>
        <v>-33.599999999992747</v>
      </c>
      <c r="I93" s="47">
        <f t="shared" si="47"/>
        <v>8.1301016181442129</v>
      </c>
      <c r="J93" s="40">
        <f t="shared" si="48"/>
        <v>81.869898381855819</v>
      </c>
      <c r="K93" s="47">
        <f t="shared" si="49"/>
        <v>20.506096591189607</v>
      </c>
      <c r="L93" s="40">
        <f t="shared" si="34"/>
        <v>39.363180732846153</v>
      </c>
      <c r="M93" s="12">
        <f t="shared" si="35"/>
        <v>0.17499999978162092</v>
      </c>
      <c r="N93" s="12">
        <f t="shared" si="36"/>
        <v>2.499999767490502E-2</v>
      </c>
      <c r="O93" s="12">
        <f t="shared" si="37"/>
        <v>-0.28965517241373057</v>
      </c>
      <c r="P93" s="81">
        <f t="shared" si="38"/>
        <v>0.3393377649383289</v>
      </c>
      <c r="Q93" s="12">
        <f t="shared" si="39"/>
        <v>1.5086206877725941E-3</v>
      </c>
      <c r="R93" s="12">
        <f t="shared" si="40"/>
        <v>2.1551722133538812E-4</v>
      </c>
      <c r="S93" s="12">
        <f t="shared" si="41"/>
        <v>-2.497027348394229E-3</v>
      </c>
      <c r="T93" s="12">
        <f t="shared" si="42"/>
        <v>2.9253255598131801E-3</v>
      </c>
    </row>
    <row r="94" spans="1:20" ht="15.9" customHeight="1">
      <c r="B94" s="18">
        <v>45771</v>
      </c>
      <c r="C94" s="11">
        <v>401388.9791</v>
      </c>
      <c r="D94" s="9">
        <f t="shared" si="44"/>
        <v>15.299999970011413</v>
      </c>
      <c r="E94" s="11">
        <v>6665941.1830000002</v>
      </c>
      <c r="F94" s="9">
        <f t="shared" si="45"/>
        <v>2.8999997302889824</v>
      </c>
      <c r="G94" s="12">
        <v>76.828900000000004</v>
      </c>
      <c r="H94" s="9">
        <f t="shared" si="46"/>
        <v>-10.399999999989973</v>
      </c>
      <c r="I94" s="47">
        <f t="shared" si="47"/>
        <v>10.732663602211661</v>
      </c>
      <c r="J94" s="40">
        <f t="shared" si="48"/>
        <v>79.267336397788313</v>
      </c>
      <c r="K94" s="47">
        <f t="shared" si="49"/>
        <v>15.572411422706034</v>
      </c>
      <c r="L94" s="40">
        <f t="shared" si="34"/>
        <v>18.725917801747844</v>
      </c>
      <c r="M94" s="12">
        <f t="shared" si="35"/>
        <v>0.13076923051291806</v>
      </c>
      <c r="N94" s="12">
        <f t="shared" si="36"/>
        <v>2.4786322481102414E-2</v>
      </c>
      <c r="O94" s="12">
        <f t="shared" si="37"/>
        <v>-8.8888888888803183E-2</v>
      </c>
      <c r="P94" s="81">
        <f t="shared" si="38"/>
        <v>0.16005057950211832</v>
      </c>
      <c r="Q94" s="12">
        <f t="shared" si="39"/>
        <v>1.1176857308796415E-3</v>
      </c>
      <c r="R94" s="12">
        <f t="shared" si="40"/>
        <v>2.1184891009489243E-4</v>
      </c>
      <c r="S94" s="12">
        <f t="shared" si="41"/>
        <v>-7.5973409306669386E-4</v>
      </c>
      <c r="T94" s="12">
        <f t="shared" si="42"/>
        <v>1.3679536709582762E-3</v>
      </c>
    </row>
    <row r="95" spans="1:20" ht="15.9" customHeight="1">
      <c r="B95" s="18">
        <v>45773</v>
      </c>
      <c r="C95" s="11">
        <v>401388.94050000003</v>
      </c>
      <c r="D95" s="9">
        <f t="shared" si="44"/>
        <v>-23.300000000745058</v>
      </c>
      <c r="E95" s="11">
        <v>6665941.1509999996</v>
      </c>
      <c r="F95" s="9">
        <f t="shared" si="45"/>
        <v>-29.100000858306885</v>
      </c>
      <c r="G95" s="12">
        <v>76.840299999999999</v>
      </c>
      <c r="H95" s="9">
        <f t="shared" si="46"/>
        <v>1.0000000000047748</v>
      </c>
      <c r="I95" s="47">
        <f t="shared" si="47"/>
        <v>-128.68381068817916</v>
      </c>
      <c r="J95" s="40">
        <f t="shared" si="48"/>
        <v>218.68381068817916</v>
      </c>
      <c r="K95" s="47">
        <f t="shared" si="49"/>
        <v>37.278680904615996</v>
      </c>
      <c r="L95" s="40">
        <f t="shared" si="34"/>
        <v>37.29209098439226</v>
      </c>
      <c r="M95" s="12">
        <f t="shared" si="35"/>
        <v>-0.19579831933399208</v>
      </c>
      <c r="N95" s="12">
        <f t="shared" si="36"/>
        <v>-0.24453782233871332</v>
      </c>
      <c r="O95" s="12">
        <f t="shared" si="37"/>
        <v>8.4033613445779407E-3</v>
      </c>
      <c r="P95" s="81">
        <f t="shared" si="38"/>
        <v>0.31337891583522909</v>
      </c>
      <c r="Q95" s="12">
        <f t="shared" si="39"/>
        <v>-1.6453640280167403E-3</v>
      </c>
      <c r="R95" s="12">
        <f t="shared" si="40"/>
        <v>-2.0549396835185993E-3</v>
      </c>
      <c r="S95" s="12">
        <f t="shared" si="41"/>
        <v>7.0616481887209582E-5</v>
      </c>
      <c r="T95" s="12">
        <f t="shared" si="42"/>
        <v>2.6334362675229333E-3</v>
      </c>
    </row>
    <row r="96" spans="1:20" ht="15.9" customHeight="1">
      <c r="B96" s="18">
        <v>45775</v>
      </c>
      <c r="C96" s="11">
        <v>401388.95039999997</v>
      </c>
      <c r="D96" s="9">
        <f t="shared" si="44"/>
        <v>-13.400000054389238</v>
      </c>
      <c r="E96" s="11">
        <v>6665941.1629999997</v>
      </c>
      <c r="F96" s="9">
        <f t="shared" si="45"/>
        <v>-17.100000753998756</v>
      </c>
      <c r="G96" s="12">
        <v>76.830200000000005</v>
      </c>
      <c r="H96" s="9">
        <f t="shared" si="46"/>
        <v>-9.0999999999894499</v>
      </c>
      <c r="I96" s="47">
        <f t="shared" si="47"/>
        <v>-128.08316168417426</v>
      </c>
      <c r="J96" s="40">
        <f t="shared" si="48"/>
        <v>218.08316168417429</v>
      </c>
      <c r="K96" s="47">
        <f t="shared" si="49"/>
        <v>21.724871167498083</v>
      </c>
      <c r="L96" s="40">
        <f t="shared" si="34"/>
        <v>23.553768854351048</v>
      </c>
      <c r="M96" s="12">
        <f t="shared" si="35"/>
        <v>-0.1107438021023904</v>
      </c>
      <c r="N96" s="12">
        <f t="shared" si="36"/>
        <v>-0.14132232028098146</v>
      </c>
      <c r="O96" s="12">
        <f t="shared" si="37"/>
        <v>-7.5206611570160745E-2</v>
      </c>
      <c r="P96" s="81">
        <f t="shared" si="38"/>
        <v>0.19465924673017396</v>
      </c>
      <c r="Q96" s="12">
        <f t="shared" si="39"/>
        <v>-9.1523803390405293E-4</v>
      </c>
      <c r="R96" s="12">
        <f t="shared" si="40"/>
        <v>-1.1679530601734006E-3</v>
      </c>
      <c r="S96" s="12">
        <f t="shared" si="41"/>
        <v>-6.2154224438149377E-4</v>
      </c>
      <c r="T96" s="12">
        <f t="shared" si="42"/>
        <v>1.6087541052080493E-3</v>
      </c>
    </row>
    <row r="97" spans="1:20" ht="15.9" customHeight="1">
      <c r="A97" s="65"/>
      <c r="B97" s="18">
        <v>45776</v>
      </c>
      <c r="C97" s="11">
        <v>401388.96590000001</v>
      </c>
      <c r="D97" s="9">
        <f t="shared" si="44"/>
        <v>2.0999999833293259</v>
      </c>
      <c r="E97" s="11">
        <v>6665941.1770000001</v>
      </c>
      <c r="F97" s="9">
        <f t="shared" si="45"/>
        <v>-3.1000003218650818</v>
      </c>
      <c r="G97" s="12">
        <v>76.837500000000006</v>
      </c>
      <c r="H97" s="9">
        <f t="shared" si="46"/>
        <v>-1.7999999999886995</v>
      </c>
      <c r="I97" s="47">
        <f t="shared" si="47"/>
        <v>-55.885530028136884</v>
      </c>
      <c r="J97" s="40">
        <f t="shared" si="48"/>
        <v>145.88553002813688</v>
      </c>
      <c r="K97" s="47">
        <f t="shared" si="49"/>
        <v>3.7443293024982163</v>
      </c>
      <c r="L97" s="40">
        <f t="shared" si="34"/>
        <v>4.154515847304725</v>
      </c>
      <c r="M97" s="12">
        <f t="shared" si="35"/>
        <v>1.7213114617453493E-2</v>
      </c>
      <c r="N97" s="12">
        <f t="shared" si="36"/>
        <v>-2.5409838703812145E-2</v>
      </c>
      <c r="O97" s="12">
        <f t="shared" si="37"/>
        <v>-1.4754098360563111E-2</v>
      </c>
      <c r="P97" s="81">
        <f t="shared" si="38"/>
        <v>3.4053408584464956E-2</v>
      </c>
      <c r="Q97" s="12">
        <f t="shared" si="39"/>
        <v>1.4109110342174993E-4</v>
      </c>
      <c r="R97" s="12">
        <f t="shared" si="40"/>
        <v>-2.082773664246897E-4</v>
      </c>
      <c r="S97" s="12">
        <f t="shared" si="41"/>
        <v>-1.2093523246363205E-4</v>
      </c>
      <c r="T97" s="12">
        <f t="shared" si="42"/>
        <v>2.7912629987266358E-4</v>
      </c>
    </row>
    <row r="98" spans="1:20" ht="15.9" customHeight="1">
      <c r="B98" s="18">
        <v>45777</v>
      </c>
      <c r="C98" s="11">
        <v>401388.97129999998</v>
      </c>
      <c r="D98" s="9">
        <f t="shared" si="44"/>
        <v>7.4999999487772584</v>
      </c>
      <c r="E98" s="11">
        <v>6665941.1799999997</v>
      </c>
      <c r="F98" s="9">
        <f t="shared" si="45"/>
        <v>-0.10000076144933701</v>
      </c>
      <c r="G98" s="12">
        <v>76.832499999999996</v>
      </c>
      <c r="H98" s="9">
        <f t="shared" si="46"/>
        <v>-6.7999999999983629</v>
      </c>
      <c r="I98" s="47">
        <f t="shared" si="47"/>
        <v>-0.76390428215711381</v>
      </c>
      <c r="J98" s="40">
        <f t="shared" si="48"/>
        <v>90.763904282157114</v>
      </c>
      <c r="K98" s="47">
        <f t="shared" si="49"/>
        <v>7.5006665959732759</v>
      </c>
      <c r="L98" s="40">
        <f t="shared" si="34"/>
        <v>10.124228335232619</v>
      </c>
      <c r="M98" s="12">
        <f t="shared" si="35"/>
        <v>6.0975609339652508E-2</v>
      </c>
      <c r="N98" s="12">
        <f t="shared" si="36"/>
        <v>-8.1301432072631707E-4</v>
      </c>
      <c r="O98" s="12">
        <f t="shared" si="37"/>
        <v>-5.5284552845515145E-2</v>
      </c>
      <c r="P98" s="81">
        <f t="shared" si="38"/>
        <v>8.2310799473435933E-2</v>
      </c>
      <c r="Q98" s="12">
        <f t="shared" si="39"/>
        <v>4.9573666129798782E-4</v>
      </c>
      <c r="R98" s="12">
        <f t="shared" si="40"/>
        <v>-6.6098725262302198E-6</v>
      </c>
      <c r="S98" s="12">
        <f t="shared" si="41"/>
        <v>-4.4946790931313125E-4</v>
      </c>
      <c r="T98" s="12">
        <f t="shared" si="42"/>
        <v>6.6919349165395063E-4</v>
      </c>
    </row>
    <row r="99" spans="1:20" ht="15.9" customHeight="1">
      <c r="B99" s="18">
        <v>45779</v>
      </c>
      <c r="C99" s="11">
        <v>401388.97810000001</v>
      </c>
      <c r="D99" s="9">
        <f t="shared" si="44"/>
        <v>14.299999980721623</v>
      </c>
      <c r="E99" s="11">
        <v>6665941.1869999999</v>
      </c>
      <c r="F99" s="9">
        <f t="shared" si="45"/>
        <v>6.8999994546175003</v>
      </c>
      <c r="G99" s="12">
        <v>76.852400000000003</v>
      </c>
      <c r="H99" s="9">
        <f t="shared" si="46"/>
        <v>13.100000000008549</v>
      </c>
      <c r="I99" s="47">
        <f t="shared" si="47"/>
        <v>25.758119979704581</v>
      </c>
      <c r="J99" s="40">
        <f t="shared" si="48"/>
        <v>64.241880020295412</v>
      </c>
      <c r="K99" s="47">
        <f t="shared" si="49"/>
        <v>15.877657003549366</v>
      </c>
      <c r="L99" s="40">
        <f t="shared" si="34"/>
        <v>20.584217058770641</v>
      </c>
      <c r="M99" s="12">
        <f t="shared" si="35"/>
        <v>0.11439999984577298</v>
      </c>
      <c r="N99" s="12">
        <f t="shared" si="36"/>
        <v>5.5199995636940002E-2</v>
      </c>
      <c r="O99" s="12">
        <f t="shared" si="37"/>
        <v>0.10480000000006839</v>
      </c>
      <c r="P99" s="81">
        <f t="shared" si="38"/>
        <v>0.16467373647016512</v>
      </c>
      <c r="Q99" s="12">
        <f t="shared" si="39"/>
        <v>9.151999987661838E-4</v>
      </c>
      <c r="R99" s="12">
        <f t="shared" si="40"/>
        <v>4.4159996509552003E-4</v>
      </c>
      <c r="S99" s="12">
        <f t="shared" si="41"/>
        <v>8.3840000000054719E-4</v>
      </c>
      <c r="T99" s="12">
        <f t="shared" si="42"/>
        <v>1.317389891761321E-3</v>
      </c>
    </row>
    <row r="100" spans="1:20" ht="15.9" customHeight="1">
      <c r="B100" s="18">
        <v>45780</v>
      </c>
      <c r="C100" s="11">
        <v>401389.04259999999</v>
      </c>
      <c r="D100" s="9">
        <f t="shared" si="44"/>
        <v>78.799999959301203</v>
      </c>
      <c r="E100" s="11">
        <v>6665941.2309999997</v>
      </c>
      <c r="F100" s="9">
        <f t="shared" si="45"/>
        <v>50.899999216198921</v>
      </c>
      <c r="G100" s="12">
        <v>76.809399999999997</v>
      </c>
      <c r="H100" s="9">
        <f t="shared" si="46"/>
        <v>-29.899999999997817</v>
      </c>
      <c r="I100" s="47">
        <f t="shared" si="47"/>
        <v>32.859997126925947</v>
      </c>
      <c r="J100" s="40">
        <f t="shared" si="48"/>
        <v>57.140002873074081</v>
      </c>
      <c r="K100" s="47">
        <f t="shared" si="49"/>
        <v>93.809647232014044</v>
      </c>
      <c r="L100" s="40">
        <f t="shared" si="34"/>
        <v>98.459432832993656</v>
      </c>
      <c r="M100" s="12">
        <f t="shared" si="35"/>
        <v>0.62539682507381911</v>
      </c>
      <c r="N100" s="12">
        <f t="shared" si="36"/>
        <v>0.40396824774761048</v>
      </c>
      <c r="O100" s="12">
        <f t="shared" si="37"/>
        <v>-0.23730158730156997</v>
      </c>
      <c r="P100" s="81">
        <f t="shared" si="38"/>
        <v>0.7814240701031242</v>
      </c>
      <c r="Q100" s="12">
        <f t="shared" si="39"/>
        <v>4.963466865665231E-3</v>
      </c>
      <c r="R100" s="12">
        <f t="shared" si="40"/>
        <v>3.2060972043461149E-3</v>
      </c>
      <c r="S100" s="12">
        <f t="shared" si="41"/>
        <v>-1.8833459309648411E-3</v>
      </c>
      <c r="T100" s="12">
        <f t="shared" si="42"/>
        <v>6.201778334151779E-3</v>
      </c>
    </row>
    <row r="101" spans="1:20" ht="15.9" customHeight="1">
      <c r="B101" s="18">
        <v>45782</v>
      </c>
      <c r="C101" s="11">
        <v>401388.97850000003</v>
      </c>
      <c r="D101" s="9">
        <f t="shared" si="44"/>
        <v>14.699999999720603</v>
      </c>
      <c r="E101" s="11">
        <v>6665941.1830000002</v>
      </c>
      <c r="F101" s="9">
        <f t="shared" si="45"/>
        <v>2.8999997302889824</v>
      </c>
      <c r="G101" s="12">
        <v>76.828500000000005</v>
      </c>
      <c r="H101" s="9">
        <f t="shared" si="46"/>
        <v>-10.799999999989041</v>
      </c>
      <c r="I101" s="47">
        <f t="shared" si="47"/>
        <v>11.159942853375156</v>
      </c>
      <c r="J101" s="40">
        <f t="shared" si="48"/>
        <v>78.840057146624872</v>
      </c>
      <c r="K101" s="47">
        <f t="shared" si="49"/>
        <v>14.983324011295421</v>
      </c>
      <c r="L101" s="40">
        <f t="shared" si="34"/>
        <v>18.469975593574162</v>
      </c>
      <c r="M101" s="12">
        <f t="shared" si="35"/>
        <v>0.11484374999781721</v>
      </c>
      <c r="N101" s="12">
        <f t="shared" si="36"/>
        <v>2.2656247892882675E-2</v>
      </c>
      <c r="O101" s="12">
        <f t="shared" si="37"/>
        <v>-8.437499999991438E-2</v>
      </c>
      <c r="P101" s="81">
        <f t="shared" si="38"/>
        <v>0.14429668432479814</v>
      </c>
      <c r="Q101" s="12">
        <f t="shared" si="39"/>
        <v>8.9721679685794697E-4</v>
      </c>
      <c r="R101" s="12">
        <f t="shared" si="40"/>
        <v>1.770019366631459E-4</v>
      </c>
      <c r="S101" s="12">
        <f t="shared" si="41"/>
        <v>-6.5917968749933109E-4</v>
      </c>
      <c r="T101" s="12">
        <f t="shared" si="42"/>
        <v>1.1273178462874855E-3</v>
      </c>
    </row>
    <row r="102" spans="1:20" ht="15.9" customHeight="1">
      <c r="B102" s="18">
        <v>45783</v>
      </c>
      <c r="C102" s="11">
        <v>401388.97859999997</v>
      </c>
      <c r="D102" s="9">
        <f t="shared" si="44"/>
        <v>14.799999946262687</v>
      </c>
      <c r="E102" s="11">
        <v>6665941.182</v>
      </c>
      <c r="F102" s="9">
        <f t="shared" si="45"/>
        <v>1.8999995663762093</v>
      </c>
      <c r="G102" s="12">
        <v>76.8232</v>
      </c>
      <c r="H102" s="9">
        <f t="shared" si="46"/>
        <v>-16.099999999994452</v>
      </c>
      <c r="I102" s="47">
        <f t="shared" si="47"/>
        <v>7.3155236791850022</v>
      </c>
      <c r="J102" s="40">
        <f t="shared" si="48"/>
        <v>82.684476320815008</v>
      </c>
      <c r="K102" s="47">
        <f t="shared" si="49"/>
        <v>14.921460945953159</v>
      </c>
      <c r="L102" s="40">
        <f t="shared" si="34"/>
        <v>21.95130968214486</v>
      </c>
      <c r="M102" s="12">
        <f t="shared" si="35"/>
        <v>0.11472868175397433</v>
      </c>
      <c r="N102" s="12">
        <f t="shared" si="36"/>
        <v>1.4728678809117901E-2</v>
      </c>
      <c r="O102" s="12">
        <f t="shared" si="37"/>
        <v>-0.12480620155034459</v>
      </c>
      <c r="P102" s="81">
        <f t="shared" si="38"/>
        <v>0.17016519133445629</v>
      </c>
      <c r="Q102" s="12">
        <f t="shared" si="39"/>
        <v>8.8936962599980103E-4</v>
      </c>
      <c r="R102" s="12">
        <f t="shared" si="40"/>
        <v>1.141758047218442E-4</v>
      </c>
      <c r="S102" s="12">
        <f t="shared" si="41"/>
        <v>-9.6748993449879527E-4</v>
      </c>
      <c r="T102" s="12">
        <f t="shared" si="42"/>
        <v>1.3191100103446224E-3</v>
      </c>
    </row>
    <row r="103" spans="1:20" ht="15.9" customHeight="1">
      <c r="B103" s="18">
        <v>45785</v>
      </c>
      <c r="C103" s="11">
        <v>401388.97090000001</v>
      </c>
      <c r="D103" s="9">
        <f t="shared" si="44"/>
        <v>7.0999999879859388</v>
      </c>
      <c r="E103" s="11">
        <v>6665941.1770000001</v>
      </c>
      <c r="F103" s="9">
        <f t="shared" si="45"/>
        <v>-3.1000003218650818</v>
      </c>
      <c r="G103" s="12">
        <v>76.846100000000007</v>
      </c>
      <c r="H103" s="9">
        <f t="shared" si="46"/>
        <v>6.8000000000125738</v>
      </c>
      <c r="I103" s="47">
        <f t="shared" si="47"/>
        <v>-23.587032742199654</v>
      </c>
      <c r="J103" s="40">
        <f t="shared" si="48"/>
        <v>113.58703274219965</v>
      </c>
      <c r="K103" s="47">
        <f t="shared" si="49"/>
        <v>7.7472576970799114</v>
      </c>
      <c r="L103" s="40">
        <f t="shared" si="34"/>
        <v>10.308249212409201</v>
      </c>
      <c r="M103" s="12">
        <f t="shared" si="35"/>
        <v>5.4198473190732357E-2</v>
      </c>
      <c r="N103" s="12">
        <f t="shared" si="36"/>
        <v>-2.3664124594389938E-2</v>
      </c>
      <c r="O103" s="12">
        <f t="shared" si="37"/>
        <v>5.190839694666087E-2</v>
      </c>
      <c r="P103" s="81">
        <f t="shared" si="38"/>
        <v>7.8688925285566425E-2</v>
      </c>
      <c r="Q103" s="12">
        <f t="shared" si="39"/>
        <v>4.1372880298268976E-4</v>
      </c>
      <c r="R103" s="12">
        <f t="shared" si="40"/>
        <v>-1.8064217247625906E-4</v>
      </c>
      <c r="S103" s="12">
        <f t="shared" si="41"/>
        <v>3.9624730493634252E-4</v>
      </c>
      <c r="T103" s="12">
        <f t="shared" si="42"/>
        <v>6.006788189737895E-4</v>
      </c>
    </row>
    <row r="104" spans="1:20" ht="15.9" customHeight="1">
      <c r="B104" s="18">
        <v>45786</v>
      </c>
      <c r="C104" s="11">
        <v>401388.99489999999</v>
      </c>
      <c r="D104" s="9">
        <f t="shared" si="44"/>
        <v>31.099999963771552</v>
      </c>
      <c r="E104" s="11">
        <v>6665941.1964999996</v>
      </c>
      <c r="F104" s="9">
        <f t="shared" si="45"/>
        <v>16.399999149143696</v>
      </c>
      <c r="G104" s="12">
        <v>76.846199999999996</v>
      </c>
      <c r="H104" s="9">
        <f t="shared" si="46"/>
        <v>6.9000000000016826</v>
      </c>
      <c r="I104" s="47">
        <f t="shared" si="47"/>
        <v>27.804078494008252</v>
      </c>
      <c r="J104" s="40">
        <f t="shared" si="48"/>
        <v>62.195921505991748</v>
      </c>
      <c r="K104" s="47">
        <f t="shared" si="49"/>
        <v>35.159208890964891</v>
      </c>
      <c r="L104" s="40">
        <f t="shared" si="34"/>
        <v>35.829875381286598</v>
      </c>
      <c r="M104" s="12">
        <f t="shared" si="35"/>
        <v>0.23560606033160267</v>
      </c>
      <c r="N104" s="12">
        <f t="shared" si="36"/>
        <v>0.12424241779654314</v>
      </c>
      <c r="O104" s="12">
        <f t="shared" si="37"/>
        <v>5.2272727272740016E-2</v>
      </c>
      <c r="P104" s="81">
        <f t="shared" si="38"/>
        <v>0.27143844985823179</v>
      </c>
      <c r="Q104" s="12">
        <f t="shared" si="39"/>
        <v>1.7848943964515354E-3</v>
      </c>
      <c r="R104" s="12">
        <f t="shared" si="40"/>
        <v>9.4123043785259959E-4</v>
      </c>
      <c r="S104" s="12">
        <f t="shared" si="41"/>
        <v>3.9600550964196979E-4</v>
      </c>
      <c r="T104" s="12">
        <f t="shared" si="42"/>
        <v>2.0563518928653924E-3</v>
      </c>
    </row>
    <row r="105" spans="1:20" ht="15.9" customHeight="1">
      <c r="B105" s="18">
        <v>45787</v>
      </c>
      <c r="C105" s="11">
        <v>401388.97700000001</v>
      </c>
      <c r="D105" s="9">
        <f t="shared" si="44"/>
        <v>13.199999986682087</v>
      </c>
      <c r="E105" s="11">
        <v>6665941.1825999999</v>
      </c>
      <c r="F105" s="9">
        <f t="shared" si="45"/>
        <v>2.4999994784593582</v>
      </c>
      <c r="G105" s="12">
        <v>76.835899999999995</v>
      </c>
      <c r="H105" s="9">
        <f t="shared" si="46"/>
        <v>-3.3999999999991815</v>
      </c>
      <c r="I105" s="47">
        <f t="shared" si="47"/>
        <v>10.724446362637245</v>
      </c>
      <c r="J105" s="40">
        <f t="shared" si="48"/>
        <v>79.275553637362748</v>
      </c>
      <c r="K105" s="47">
        <f t="shared" si="49"/>
        <v>13.434656565789249</v>
      </c>
      <c r="L105" s="40">
        <f t="shared" si="34"/>
        <v>13.858210455924626</v>
      </c>
      <c r="M105" s="12">
        <f t="shared" si="35"/>
        <v>9.9248120200617199E-2</v>
      </c>
      <c r="N105" s="12">
        <f t="shared" si="36"/>
        <v>1.87969885598448E-2</v>
      </c>
      <c r="O105" s="12">
        <f t="shared" si="37"/>
        <v>-2.5563909774429936E-2</v>
      </c>
      <c r="P105" s="81">
        <f t="shared" si="38"/>
        <v>0.10419707109717764</v>
      </c>
      <c r="Q105" s="12">
        <f t="shared" si="39"/>
        <v>7.4622646767381353E-4</v>
      </c>
      <c r="R105" s="12">
        <f t="shared" si="40"/>
        <v>1.4133074105146466E-4</v>
      </c>
      <c r="S105" s="12">
        <f t="shared" si="41"/>
        <v>-1.9220984792804463E-4</v>
      </c>
      <c r="T105" s="12">
        <f t="shared" si="42"/>
        <v>7.8343662479080935E-4</v>
      </c>
    </row>
    <row r="106" spans="1:20" ht="15.9" customHeight="1">
      <c r="B106" s="18">
        <v>45787</v>
      </c>
      <c r="C106" s="11">
        <v>401388.99920000002</v>
      </c>
      <c r="D106" s="9">
        <f t="shared" si="44"/>
        <v>35.39999999338761</v>
      </c>
      <c r="E106" s="11">
        <v>6665941.2007999998</v>
      </c>
      <c r="F106" s="9">
        <f t="shared" si="45"/>
        <v>20.699999295175076</v>
      </c>
      <c r="G106" s="12">
        <v>76.839799999999997</v>
      </c>
      <c r="H106" s="9">
        <f t="shared" si="46"/>
        <v>0.50000000000238742</v>
      </c>
      <c r="I106" s="47">
        <f t="shared" si="47"/>
        <v>30.316779402164521</v>
      </c>
      <c r="J106" s="40">
        <f t="shared" si="48"/>
        <v>59.683220597835486</v>
      </c>
      <c r="K106" s="47">
        <f t="shared" si="49"/>
        <v>41.007925701650542</v>
      </c>
      <c r="L106" s="40">
        <f t="shared" ref="L106:L137" si="50">SQRT((D106^2) + (F106^2) + (H106^2))</f>
        <v>41.010973779612861</v>
      </c>
      <c r="M106" s="12">
        <f t="shared" ref="M106:M137" si="51">(D106-$D$9)/(B106-$B$9)</f>
        <v>0.26616541348411737</v>
      </c>
      <c r="N106" s="12">
        <f t="shared" ref="N106:N137" si="52">(F106-$F$9)/(B106-$B$9)</f>
        <v>0.15563909244492538</v>
      </c>
      <c r="O106" s="12">
        <f t="shared" ref="O106:O137" si="53">(H106-$H$9)/(B106-$B$9)</f>
        <v>3.7593984962585522E-3</v>
      </c>
      <c r="P106" s="81">
        <f t="shared" ref="P106:P137" si="54">(L106-$L$9)/(B106-$B$9)</f>
        <v>0.30835318631287867</v>
      </c>
      <c r="Q106" s="12">
        <f t="shared" ref="Q106:Q137" si="55">(M106-0)/(B106-$B$9)</f>
        <v>2.0012437104068976E-3</v>
      </c>
      <c r="R106" s="12">
        <f t="shared" ref="R106:R137" si="56">(N106-0)/(B106-$B$9)</f>
        <v>1.170218740187409E-3</v>
      </c>
      <c r="S106" s="12">
        <f t="shared" ref="S106:S137" si="57">(O106-0)/(B106-$B$9)</f>
        <v>2.8266154107207159E-5</v>
      </c>
      <c r="T106" s="12">
        <f t="shared" ref="T106:T137" si="58">(P106-0)/(B106-$B$9)</f>
        <v>2.318445009871268E-3</v>
      </c>
    </row>
    <row r="107" spans="1:20" ht="15.9" customHeight="1">
      <c r="B107" s="18">
        <v>45788</v>
      </c>
      <c r="C107" s="11">
        <v>401388.92950000003</v>
      </c>
      <c r="D107" s="9">
        <f t="shared" si="44"/>
        <v>-34.299999999348074</v>
      </c>
      <c r="E107" s="11">
        <v>6665941.1497</v>
      </c>
      <c r="F107" s="9">
        <f t="shared" si="45"/>
        <v>-30.400000512599945</v>
      </c>
      <c r="G107" s="12">
        <v>76.863399999999999</v>
      </c>
      <c r="H107" s="9">
        <f t="shared" si="46"/>
        <v>24.100000000004229</v>
      </c>
      <c r="I107" s="47">
        <f t="shared" si="47"/>
        <v>-138.44951253250113</v>
      </c>
      <c r="J107" s="40">
        <f t="shared" si="48"/>
        <v>228.44951253250113</v>
      </c>
      <c r="K107" s="47">
        <f t="shared" si="49"/>
        <v>45.832848821793249</v>
      </c>
      <c r="L107" s="40">
        <f t="shared" si="50"/>
        <v>51.782815982925833</v>
      </c>
      <c r="M107" s="12">
        <f t="shared" si="51"/>
        <v>-0.25597014924886624</v>
      </c>
      <c r="N107" s="12">
        <f t="shared" si="52"/>
        <v>-0.22686567546716377</v>
      </c>
      <c r="O107" s="12">
        <f t="shared" si="53"/>
        <v>0.17985074626868827</v>
      </c>
      <c r="P107" s="81">
        <f t="shared" si="54"/>
        <v>0.38643892524571516</v>
      </c>
      <c r="Q107" s="12">
        <f t="shared" si="55"/>
        <v>-1.9102249943945243E-3</v>
      </c>
      <c r="R107" s="12">
        <f t="shared" si="56"/>
        <v>-1.6930274288594312E-3</v>
      </c>
      <c r="S107" s="12">
        <f t="shared" si="57"/>
        <v>1.342169748273793E-3</v>
      </c>
      <c r="T107" s="12">
        <f t="shared" si="58"/>
        <v>2.8838725764605607E-3</v>
      </c>
    </row>
    <row r="108" spans="1:20" ht="15.9" customHeight="1">
      <c r="A108" s="67"/>
      <c r="B108" s="18">
        <v>45788</v>
      </c>
      <c r="C108" s="11">
        <v>401388.99249999999</v>
      </c>
      <c r="D108" s="9">
        <f t="shared" si="44"/>
        <v>28.699999966192991</v>
      </c>
      <c r="E108" s="11">
        <v>6665941.1960000005</v>
      </c>
      <c r="F108" s="9">
        <f t="shared" si="45"/>
        <v>15.899999998509884</v>
      </c>
      <c r="G108" s="12">
        <v>76.828699999999998</v>
      </c>
      <c r="H108" s="9">
        <f t="shared" si="46"/>
        <v>-10.599999999996612</v>
      </c>
      <c r="I108" s="47">
        <f t="shared" si="47"/>
        <v>28.986758355447737</v>
      </c>
      <c r="J108" s="40">
        <f t="shared" si="48"/>
        <v>61.013241644552295</v>
      </c>
      <c r="K108" s="47">
        <f t="shared" si="49"/>
        <v>32.810059402751655</v>
      </c>
      <c r="L108" s="40">
        <f t="shared" si="50"/>
        <v>34.479849158777078</v>
      </c>
      <c r="M108" s="12">
        <f t="shared" si="51"/>
        <v>0.21417910422532083</v>
      </c>
      <c r="N108" s="12">
        <f t="shared" si="52"/>
        <v>0.11865671640679018</v>
      </c>
      <c r="O108" s="12">
        <f t="shared" si="53"/>
        <v>-7.9104477611915011E-2</v>
      </c>
      <c r="P108" s="81">
        <f t="shared" si="54"/>
        <v>0.25731230715505282</v>
      </c>
      <c r="Q108" s="12">
        <f t="shared" si="55"/>
        <v>1.5983515240695584E-3</v>
      </c>
      <c r="R108" s="12">
        <f t="shared" si="56"/>
        <v>8.8549788363276251E-4</v>
      </c>
      <c r="S108" s="12">
        <f t="shared" si="57"/>
        <v>-5.9033192247697765E-4</v>
      </c>
      <c r="T108" s="12">
        <f t="shared" si="58"/>
        <v>1.9202410981720361E-3</v>
      </c>
    </row>
    <row r="109" spans="1:20" ht="15.9" customHeight="1">
      <c r="B109" s="18">
        <v>45789</v>
      </c>
      <c r="C109" s="11">
        <v>401389.00300000003</v>
      </c>
      <c r="D109" s="9">
        <f t="shared" si="44"/>
        <v>39.199999999254942</v>
      </c>
      <c r="E109" s="11">
        <v>6665941.2073999997</v>
      </c>
      <c r="F109" s="9">
        <f t="shared" si="45"/>
        <v>27.299999259412289</v>
      </c>
      <c r="G109" s="12">
        <v>76.8416</v>
      </c>
      <c r="H109" s="9">
        <f t="shared" si="46"/>
        <v>2.3000000000052978</v>
      </c>
      <c r="I109" s="47">
        <f t="shared" si="47"/>
        <v>34.854454837689303</v>
      </c>
      <c r="J109" s="40">
        <f t="shared" si="48"/>
        <v>55.145545162310668</v>
      </c>
      <c r="K109" s="47">
        <f t="shared" si="49"/>
        <v>47.769550547451239</v>
      </c>
      <c r="L109" s="40">
        <f t="shared" si="50"/>
        <v>47.824888494438994</v>
      </c>
      <c r="M109" s="12">
        <f t="shared" si="51"/>
        <v>0.29037037036485142</v>
      </c>
      <c r="N109" s="12">
        <f t="shared" si="52"/>
        <v>0.20222221673638732</v>
      </c>
      <c r="O109" s="12">
        <f t="shared" si="53"/>
        <v>1.7037037037076281E-2</v>
      </c>
      <c r="P109" s="81">
        <f t="shared" si="54"/>
        <v>0.35425843329214068</v>
      </c>
      <c r="Q109" s="12">
        <f t="shared" si="55"/>
        <v>2.1508916323322328E-3</v>
      </c>
      <c r="R109" s="12">
        <f t="shared" si="56"/>
        <v>1.4979423461954616E-3</v>
      </c>
      <c r="S109" s="12">
        <f t="shared" si="57"/>
        <v>1.2620027434871319E-4</v>
      </c>
      <c r="T109" s="12">
        <f t="shared" si="58"/>
        <v>2.6241365429047459E-3</v>
      </c>
    </row>
    <row r="110" spans="1:20" ht="15.9" customHeight="1">
      <c r="B110" s="18">
        <v>45790</v>
      </c>
      <c r="C110" s="11">
        <v>401388.9951</v>
      </c>
      <c r="D110" s="9">
        <f t="shared" ref="D110:D163" si="59">IF(C110="","",(C110-$C$9)*1000)</f>
        <v>31.299999973271042</v>
      </c>
      <c r="E110" s="11">
        <v>6665941.1979999999</v>
      </c>
      <c r="F110" s="9">
        <f t="shared" ref="F110:F173" si="60">IF(E110="","",(E110-$E$9)*1000)</f>
        <v>17.899999395012856</v>
      </c>
      <c r="G110" s="12">
        <v>76.829599999999999</v>
      </c>
      <c r="H110" s="9">
        <f t="shared" ref="H110:H163" si="61">IF(G110="","",(G110-$G$9)*1000)</f>
        <v>-9.6999999999951569</v>
      </c>
      <c r="I110" s="47">
        <f t="shared" ref="I110:I156" si="62">IF(MOD(DEGREES(ATAN2(D110, F110)), 360) &gt; 180, MOD(DEGREES(ATAN2(D110, F110)), 360) - 360, MOD(DEGREES(ATAN2(D110, F110)), 360))</f>
        <v>29.764590073206662</v>
      </c>
      <c r="J110" s="40">
        <f t="shared" ref="J110:J156" si="63">MOD(DEGREES(ATAN2(F110, D110)) + 360, 360)</f>
        <v>60.235409926793352</v>
      </c>
      <c r="K110" s="47">
        <f t="shared" ref="K110:K156" si="64">SQRT(POWER(C110 - $C$9,2) + POWER(E110 - $E$9,2)) *1000</f>
        <v>36.056899154922185</v>
      </c>
      <c r="L110" s="40">
        <f t="shared" si="50"/>
        <v>37.338853446083931</v>
      </c>
      <c r="M110" s="12">
        <f t="shared" si="51"/>
        <v>0.23014705862699295</v>
      </c>
      <c r="N110" s="12">
        <f t="shared" si="52"/>
        <v>0.13161764261038864</v>
      </c>
      <c r="O110" s="12">
        <f t="shared" si="53"/>
        <v>-7.1323529411729092E-2</v>
      </c>
      <c r="P110" s="81">
        <f t="shared" si="54"/>
        <v>0.27455039298591127</v>
      </c>
      <c r="Q110" s="12">
        <f t="shared" si="55"/>
        <v>1.692257784022007E-3</v>
      </c>
      <c r="R110" s="12">
        <f t="shared" si="56"/>
        <v>9.6777678389991639E-4</v>
      </c>
      <c r="S110" s="12">
        <f t="shared" si="57"/>
        <v>-5.2443771626271396E-4</v>
      </c>
      <c r="T110" s="12">
        <f t="shared" si="58"/>
        <v>2.0187528896022889E-3</v>
      </c>
    </row>
    <row r="111" spans="1:20" ht="15.9" customHeight="1">
      <c r="B111" s="18">
        <v>45791</v>
      </c>
      <c r="C111" s="11">
        <v>401388.98710000003</v>
      </c>
      <c r="D111" s="9">
        <f t="shared" si="59"/>
        <v>23.300000000745058</v>
      </c>
      <c r="E111" s="11">
        <v>6665941.1880000001</v>
      </c>
      <c r="F111" s="9">
        <f t="shared" si="60"/>
        <v>7.8999996185302734</v>
      </c>
      <c r="G111" s="12">
        <v>76.807900000000004</v>
      </c>
      <c r="H111" s="9">
        <f t="shared" si="61"/>
        <v>-31.399999999990769</v>
      </c>
      <c r="I111" s="47">
        <f t="shared" si="62"/>
        <v>18.729525228699227</v>
      </c>
      <c r="J111" s="40">
        <f t="shared" si="63"/>
        <v>71.270474771300769</v>
      </c>
      <c r="K111" s="47">
        <f t="shared" si="64"/>
        <v>24.602845242115762</v>
      </c>
      <c r="L111" s="40">
        <f t="shared" si="50"/>
        <v>39.890600321465691</v>
      </c>
      <c r="M111" s="12">
        <f t="shared" si="51"/>
        <v>0.1700729927061683</v>
      </c>
      <c r="N111" s="12">
        <f t="shared" si="52"/>
        <v>5.7664230792191774E-2</v>
      </c>
      <c r="O111" s="12">
        <f t="shared" si="53"/>
        <v>-0.22919708029190342</v>
      </c>
      <c r="P111" s="81">
        <f t="shared" si="54"/>
        <v>0.29117226512018751</v>
      </c>
      <c r="Q111" s="12">
        <f t="shared" si="55"/>
        <v>1.2414087058844401E-3</v>
      </c>
      <c r="R111" s="12">
        <f t="shared" si="56"/>
        <v>4.2090679410358961E-4</v>
      </c>
      <c r="S111" s="12">
        <f t="shared" si="57"/>
        <v>-1.6729713889919958E-3</v>
      </c>
      <c r="T111" s="12">
        <f t="shared" si="58"/>
        <v>2.1253450008772812E-3</v>
      </c>
    </row>
    <row r="112" spans="1:20" ht="15.9" customHeight="1">
      <c r="B112" s="18">
        <v>45791</v>
      </c>
      <c r="C112" s="11">
        <v>401388.98479999998</v>
      </c>
      <c r="D112" s="9">
        <f t="shared" si="59"/>
        <v>20.999999949708581</v>
      </c>
      <c r="E112" s="11">
        <v>6665941.1869999999</v>
      </c>
      <c r="F112" s="9">
        <f t="shared" si="60"/>
        <v>6.8999994546175003</v>
      </c>
      <c r="G112" s="12">
        <v>76.834699999999998</v>
      </c>
      <c r="H112" s="9">
        <f t="shared" si="61"/>
        <v>-4.5999999999963848</v>
      </c>
      <c r="I112" s="47">
        <f t="shared" si="62"/>
        <v>18.189044397328036</v>
      </c>
      <c r="J112" s="40">
        <f t="shared" si="63"/>
        <v>71.810955602671982</v>
      </c>
      <c r="K112" s="47">
        <f t="shared" si="64"/>
        <v>22.104524205724992</v>
      </c>
      <c r="L112" s="40">
        <f t="shared" si="50"/>
        <v>22.578086507971594</v>
      </c>
      <c r="M112" s="12">
        <f t="shared" si="51"/>
        <v>0.15328467116575606</v>
      </c>
      <c r="N112" s="12">
        <f t="shared" si="52"/>
        <v>5.0364959522755479E-2</v>
      </c>
      <c r="O112" s="12">
        <f t="shared" si="53"/>
        <v>-3.3576642335740037E-2</v>
      </c>
      <c r="P112" s="81">
        <f t="shared" si="54"/>
        <v>0.16480355115307732</v>
      </c>
      <c r="Q112" s="12">
        <f t="shared" si="55"/>
        <v>1.1188662128887303E-3</v>
      </c>
      <c r="R112" s="12">
        <f t="shared" si="56"/>
        <v>3.6762744177193781E-4</v>
      </c>
      <c r="S112" s="12">
        <f t="shared" si="57"/>
        <v>-2.4508498055284699E-4</v>
      </c>
      <c r="T112" s="12">
        <f t="shared" si="58"/>
        <v>1.2029456288545791E-3</v>
      </c>
    </row>
    <row r="113" spans="1:20" ht="15.9" customHeight="1">
      <c r="B113" s="18">
        <v>45792</v>
      </c>
      <c r="C113" s="11">
        <v>401388.99209999997</v>
      </c>
      <c r="D113" s="9">
        <f t="shared" si="59"/>
        <v>28.29999994719401</v>
      </c>
      <c r="E113" s="11">
        <v>6665941.1950000003</v>
      </c>
      <c r="F113" s="9">
        <f t="shared" si="60"/>
        <v>14.899999834597111</v>
      </c>
      <c r="G113" s="12">
        <v>76.835099999999997</v>
      </c>
      <c r="H113" s="9">
        <f t="shared" si="61"/>
        <v>-4.199999999997317</v>
      </c>
      <c r="I113" s="47">
        <f t="shared" si="62"/>
        <v>27.766884023409993</v>
      </c>
      <c r="J113" s="40">
        <f t="shared" si="63"/>
        <v>62.23311597659</v>
      </c>
      <c r="K113" s="47">
        <f t="shared" si="64"/>
        <v>31.982807757952944</v>
      </c>
      <c r="L113" s="40">
        <f t="shared" si="50"/>
        <v>32.257402128537137</v>
      </c>
      <c r="M113" s="12">
        <f t="shared" si="51"/>
        <v>0.20507246338546384</v>
      </c>
      <c r="N113" s="12">
        <f t="shared" si="52"/>
        <v>0.10797101329418196</v>
      </c>
      <c r="O113" s="12">
        <f t="shared" si="53"/>
        <v>-3.0434782608676211E-2</v>
      </c>
      <c r="P113" s="81">
        <f t="shared" si="54"/>
        <v>0.233749290786501</v>
      </c>
      <c r="Q113" s="12">
        <f t="shared" si="55"/>
        <v>1.4860323433729264E-3</v>
      </c>
      <c r="R113" s="12">
        <f t="shared" si="56"/>
        <v>7.8239864705928963E-4</v>
      </c>
      <c r="S113" s="12">
        <f t="shared" si="57"/>
        <v>-2.2054190296142182E-4</v>
      </c>
      <c r="T113" s="12">
        <f t="shared" si="58"/>
        <v>1.6938354404818913E-3</v>
      </c>
    </row>
    <row r="114" spans="1:20" ht="15.9" customHeight="1">
      <c r="B114" s="18">
        <v>45792</v>
      </c>
      <c r="C114" s="11">
        <v>401388.96289999998</v>
      </c>
      <c r="D114" s="9">
        <f t="shared" si="59"/>
        <v>-0.90000004274770617</v>
      </c>
      <c r="E114" s="11">
        <v>6665941.1689999998</v>
      </c>
      <c r="F114" s="9">
        <f t="shared" si="60"/>
        <v>-11.100000701844692</v>
      </c>
      <c r="G114" s="12">
        <v>76.831199999999995</v>
      </c>
      <c r="H114" s="9">
        <f t="shared" si="61"/>
        <v>-8.0999999999988859</v>
      </c>
      <c r="I114" s="47">
        <f t="shared" si="62"/>
        <v>-94.635463354296235</v>
      </c>
      <c r="J114" s="40">
        <f t="shared" si="63"/>
        <v>184.63546335429626</v>
      </c>
      <c r="K114" s="47">
        <f t="shared" si="64"/>
        <v>11.136427418966036</v>
      </c>
      <c r="L114" s="40">
        <f t="shared" si="50"/>
        <v>13.770621469559044</v>
      </c>
      <c r="M114" s="12">
        <f t="shared" si="51"/>
        <v>-6.5217394402007694E-3</v>
      </c>
      <c r="N114" s="12">
        <f t="shared" si="52"/>
        <v>-8.0434787694526749E-2</v>
      </c>
      <c r="O114" s="12">
        <f t="shared" si="53"/>
        <v>-5.8695652173904968E-2</v>
      </c>
      <c r="P114" s="81">
        <f t="shared" si="54"/>
        <v>9.9787112098253944E-2</v>
      </c>
      <c r="Q114" s="12">
        <f t="shared" si="55"/>
        <v>-4.7258981450730217E-5</v>
      </c>
      <c r="R114" s="12">
        <f t="shared" si="56"/>
        <v>-5.828607803951214E-4</v>
      </c>
      <c r="S114" s="12">
        <f t="shared" si="57"/>
        <v>-4.2533081285438381E-4</v>
      </c>
      <c r="T114" s="12">
        <f t="shared" si="58"/>
        <v>7.2309501520473871E-4</v>
      </c>
    </row>
    <row r="115" spans="1:20" ht="15.9" customHeight="1">
      <c r="B115" s="18">
        <v>45793</v>
      </c>
      <c r="C115" s="11">
        <v>401388.96509999997</v>
      </c>
      <c r="D115" s="9">
        <f t="shared" si="59"/>
        <v>1.2999999453313649</v>
      </c>
      <c r="E115" s="11">
        <v>6665941.1715000002</v>
      </c>
      <c r="F115" s="9">
        <f t="shared" si="60"/>
        <v>-8.6000002920627594</v>
      </c>
      <c r="G115" s="12">
        <v>76.822400000000002</v>
      </c>
      <c r="H115" s="9">
        <f t="shared" si="61"/>
        <v>-16.899999999992588</v>
      </c>
      <c r="I115" s="47">
        <f t="shared" si="62"/>
        <v>-81.40408920672445</v>
      </c>
      <c r="J115" s="40">
        <f t="shared" si="63"/>
        <v>171.40408920672439</v>
      </c>
      <c r="K115" s="47">
        <f t="shared" si="64"/>
        <v>8.6977011262368116</v>
      </c>
      <c r="L115" s="40">
        <f t="shared" si="50"/>
        <v>19.006841002152107</v>
      </c>
      <c r="M115" s="12">
        <f t="shared" si="51"/>
        <v>9.3525175923119767E-3</v>
      </c>
      <c r="N115" s="12">
        <f t="shared" si="52"/>
        <v>-6.1870505698293235E-2</v>
      </c>
      <c r="O115" s="12">
        <f t="shared" si="53"/>
        <v>-0.12158273381289632</v>
      </c>
      <c r="P115" s="81">
        <f t="shared" si="54"/>
        <v>0.13673986332483531</v>
      </c>
      <c r="Q115" s="12">
        <f t="shared" si="55"/>
        <v>6.7284299225266013E-5</v>
      </c>
      <c r="R115" s="12">
        <f t="shared" si="56"/>
        <v>-4.4511155178628229E-4</v>
      </c>
      <c r="S115" s="12">
        <f t="shared" si="57"/>
        <v>-8.7469592671148434E-4</v>
      </c>
      <c r="T115" s="12">
        <f t="shared" si="58"/>
        <v>9.8374002391967861E-4</v>
      </c>
    </row>
    <row r="116" spans="1:20" ht="15.9" customHeight="1">
      <c r="B116" s="18">
        <v>45793</v>
      </c>
      <c r="C116" s="11">
        <v>401388.9938</v>
      </c>
      <c r="D116" s="9">
        <f t="shared" si="59"/>
        <v>29.999999969732016</v>
      </c>
      <c r="E116" s="11">
        <v>6665941.1937999995</v>
      </c>
      <c r="F116" s="9">
        <f t="shared" si="60"/>
        <v>13.699999079108238</v>
      </c>
      <c r="G116" s="12">
        <v>76.822800000000001</v>
      </c>
      <c r="H116" s="9">
        <f t="shared" si="61"/>
        <v>-16.49999999999352</v>
      </c>
      <c r="I116" s="47">
        <f t="shared" si="62"/>
        <v>24.544598276482571</v>
      </c>
      <c r="J116" s="40">
        <f t="shared" si="63"/>
        <v>65.455401723517411</v>
      </c>
      <c r="K116" s="47">
        <f t="shared" si="64"/>
        <v>32.980145132359368</v>
      </c>
      <c r="L116" s="40">
        <f t="shared" si="50"/>
        <v>36.877363964243351</v>
      </c>
      <c r="M116" s="12">
        <f t="shared" si="51"/>
        <v>0.21582733791174114</v>
      </c>
      <c r="N116" s="12">
        <f t="shared" si="52"/>
        <v>9.8561144454016106E-2</v>
      </c>
      <c r="O116" s="12">
        <f t="shared" si="53"/>
        <v>-0.1187050359711764</v>
      </c>
      <c r="P116" s="81">
        <f t="shared" si="54"/>
        <v>0.2653047767211752</v>
      </c>
      <c r="Q116" s="12">
        <f t="shared" si="55"/>
        <v>1.5527146612355478E-3</v>
      </c>
      <c r="R116" s="12">
        <f t="shared" si="56"/>
        <v>7.0907298168356911E-4</v>
      </c>
      <c r="S116" s="12">
        <f t="shared" si="57"/>
        <v>-8.5399306454083746E-4</v>
      </c>
      <c r="T116" s="12">
        <f t="shared" si="58"/>
        <v>1.9086674584257207E-3</v>
      </c>
    </row>
    <row r="117" spans="1:20" ht="15.9" customHeight="1">
      <c r="B117" s="18">
        <v>45794</v>
      </c>
      <c r="C117" s="11">
        <v>401388.97519999999</v>
      </c>
      <c r="D117" s="9">
        <f t="shared" si="59"/>
        <v>11.399999959394336</v>
      </c>
      <c r="E117" s="11">
        <v>6665941.1799999997</v>
      </c>
      <c r="F117" s="9">
        <f t="shared" si="60"/>
        <v>-0.10000076144933701</v>
      </c>
      <c r="G117" s="12">
        <v>76.830600000000004</v>
      </c>
      <c r="H117" s="9">
        <f t="shared" si="61"/>
        <v>-8.6999999999903821</v>
      </c>
      <c r="I117" s="47">
        <f t="shared" si="62"/>
        <v>-0.50258549521959139</v>
      </c>
      <c r="J117" s="40">
        <f t="shared" si="63"/>
        <v>90.502585495219591</v>
      </c>
      <c r="K117" s="47">
        <f t="shared" si="64"/>
        <v>11.400438554129455</v>
      </c>
      <c r="L117" s="40">
        <f t="shared" si="50"/>
        <v>14.340850714874412</v>
      </c>
      <c r="M117" s="12">
        <f t="shared" si="51"/>
        <v>8.142857113853097E-2</v>
      </c>
      <c r="N117" s="12">
        <f t="shared" si="52"/>
        <v>-7.1429115320955001E-4</v>
      </c>
      <c r="O117" s="12">
        <f t="shared" si="53"/>
        <v>-6.2142857142788444E-2</v>
      </c>
      <c r="P117" s="81">
        <f t="shared" si="54"/>
        <v>0.10243464796338865</v>
      </c>
      <c r="Q117" s="12">
        <f t="shared" si="55"/>
        <v>5.8163265098950688E-4</v>
      </c>
      <c r="R117" s="12">
        <f t="shared" si="56"/>
        <v>-5.1020796657825001E-6</v>
      </c>
      <c r="S117" s="12">
        <f t="shared" si="57"/>
        <v>-4.4387755101991743E-4</v>
      </c>
      <c r="T117" s="12">
        <f t="shared" si="58"/>
        <v>7.3167605688134751E-4</v>
      </c>
    </row>
    <row r="118" spans="1:20" ht="15.9" customHeight="1">
      <c r="B118" s="18">
        <v>45794</v>
      </c>
      <c r="C118" s="11">
        <v>401389.00530000002</v>
      </c>
      <c r="D118" s="9">
        <f t="shared" si="59"/>
        <v>41.499999992083758</v>
      </c>
      <c r="E118" s="11">
        <v>6665941.2019999996</v>
      </c>
      <c r="F118" s="9">
        <f t="shared" si="60"/>
        <v>21.899999119341373</v>
      </c>
      <c r="G118" s="12">
        <v>76.828299999999999</v>
      </c>
      <c r="H118" s="9">
        <f t="shared" si="61"/>
        <v>-10.99999999999568</v>
      </c>
      <c r="I118" s="47">
        <f t="shared" si="62"/>
        <v>27.821095815765663</v>
      </c>
      <c r="J118" s="40">
        <f t="shared" si="63"/>
        <v>62.178904184234341</v>
      </c>
      <c r="K118" s="47">
        <f t="shared" si="64"/>
        <v>46.923980657762876</v>
      </c>
      <c r="L118" s="40">
        <f t="shared" si="50"/>
        <v>48.196057523100471</v>
      </c>
      <c r="M118" s="12">
        <f t="shared" si="51"/>
        <v>0.29642857137202683</v>
      </c>
      <c r="N118" s="12">
        <f t="shared" si="52"/>
        <v>0.15642856513815268</v>
      </c>
      <c r="O118" s="12">
        <f t="shared" si="53"/>
        <v>-7.857142857139772E-2</v>
      </c>
      <c r="P118" s="81">
        <f t="shared" si="54"/>
        <v>0.34425755373643191</v>
      </c>
      <c r="Q118" s="12">
        <f t="shared" si="55"/>
        <v>2.1173469383716204E-3</v>
      </c>
      <c r="R118" s="12">
        <f t="shared" si="56"/>
        <v>1.1173468938439476E-3</v>
      </c>
      <c r="S118" s="12">
        <f t="shared" si="57"/>
        <v>-5.6122448979569796E-4</v>
      </c>
      <c r="T118" s="12">
        <f t="shared" si="58"/>
        <v>2.4589825266887995E-3</v>
      </c>
    </row>
    <row r="119" spans="1:20" ht="15.9" customHeight="1">
      <c r="B119" s="18">
        <v>45795</v>
      </c>
      <c r="C119" s="11">
        <v>401388.99660000001</v>
      </c>
      <c r="D119" s="9">
        <f t="shared" si="59"/>
        <v>32.799999986309558</v>
      </c>
      <c r="E119" s="11">
        <v>6665941.1960000005</v>
      </c>
      <c r="F119" s="9">
        <f t="shared" si="60"/>
        <v>15.899999998509884</v>
      </c>
      <c r="G119" s="12">
        <v>76.842600000000004</v>
      </c>
      <c r="H119" s="9">
        <f t="shared" si="61"/>
        <v>3.3000000000100727</v>
      </c>
      <c r="I119" s="47">
        <f t="shared" si="62"/>
        <v>25.862070761621716</v>
      </c>
      <c r="J119" s="40">
        <f t="shared" si="63"/>
        <v>64.137929238378263</v>
      </c>
      <c r="K119" s="47">
        <f t="shared" si="64"/>
        <v>36.450651558710462</v>
      </c>
      <c r="L119" s="40">
        <f t="shared" si="50"/>
        <v>36.599726762020886</v>
      </c>
      <c r="M119" s="12">
        <f t="shared" si="51"/>
        <v>0.23262411337808198</v>
      </c>
      <c r="N119" s="12">
        <f t="shared" si="52"/>
        <v>0.11276595743624031</v>
      </c>
      <c r="O119" s="12">
        <f t="shared" si="53"/>
        <v>2.3404255319220375E-2</v>
      </c>
      <c r="P119" s="81">
        <f t="shared" si="54"/>
        <v>0.25957253022709847</v>
      </c>
      <c r="Q119" s="12">
        <f t="shared" si="55"/>
        <v>1.6498164069367516E-3</v>
      </c>
      <c r="R119" s="12">
        <f t="shared" si="56"/>
        <v>7.997585633775908E-4</v>
      </c>
      <c r="S119" s="12">
        <f t="shared" si="57"/>
        <v>1.6598762637744946E-4</v>
      </c>
      <c r="T119" s="12">
        <f t="shared" si="58"/>
        <v>1.8409399306886416E-3</v>
      </c>
    </row>
    <row r="120" spans="1:20" ht="15.9" customHeight="1">
      <c r="A120" s="63"/>
      <c r="B120" s="18">
        <v>45796</v>
      </c>
      <c r="C120" s="11">
        <v>401388.97360000003</v>
      </c>
      <c r="D120" s="9">
        <f t="shared" si="59"/>
        <v>9.7999999998137355</v>
      </c>
      <c r="E120" s="11">
        <v>6665941.1809999999</v>
      </c>
      <c r="F120" s="9">
        <f t="shared" si="60"/>
        <v>0.89999940246343613</v>
      </c>
      <c r="G120" s="12">
        <v>76.839100000000002</v>
      </c>
      <c r="H120" s="9">
        <f t="shared" si="61"/>
        <v>-0.19999999999242846</v>
      </c>
      <c r="I120" s="47">
        <f t="shared" si="62"/>
        <v>5.2471354374309511</v>
      </c>
      <c r="J120" s="40">
        <f t="shared" si="63"/>
        <v>84.752864562569073</v>
      </c>
      <c r="K120" s="47">
        <f t="shared" si="64"/>
        <v>9.8412397044673074</v>
      </c>
      <c r="L120" s="40">
        <f t="shared" si="50"/>
        <v>9.8432717589620946</v>
      </c>
      <c r="M120" s="12">
        <f t="shared" si="51"/>
        <v>6.901408450573053E-2</v>
      </c>
      <c r="N120" s="12">
        <f t="shared" si="52"/>
        <v>6.3380239610101134E-3</v>
      </c>
      <c r="O120" s="12">
        <f t="shared" si="53"/>
        <v>-1.4084507041720313E-3</v>
      </c>
      <c r="P120" s="81">
        <f t="shared" si="54"/>
        <v>6.9318815203958412E-2</v>
      </c>
      <c r="Q120" s="12">
        <f t="shared" si="55"/>
        <v>4.8601467961782062E-4</v>
      </c>
      <c r="R120" s="12">
        <f t="shared" si="56"/>
        <v>4.4633971556409249E-5</v>
      </c>
      <c r="S120" s="12">
        <f t="shared" si="57"/>
        <v>-9.9186669307889533E-6</v>
      </c>
      <c r="T120" s="12">
        <f t="shared" si="58"/>
        <v>4.8816067045041135E-4</v>
      </c>
    </row>
    <row r="121" spans="1:20" ht="15.9" customHeight="1">
      <c r="B121" s="18">
        <v>45796</v>
      </c>
      <c r="C121" s="11">
        <v>401389.01120000001</v>
      </c>
      <c r="D121" s="9">
        <f t="shared" si="59"/>
        <v>47.399999981280416</v>
      </c>
      <c r="E121" s="11">
        <v>6665941.2079999996</v>
      </c>
      <c r="F121" s="9">
        <f t="shared" si="60"/>
        <v>27.899999171495438</v>
      </c>
      <c r="G121" s="12">
        <v>76.833399999999997</v>
      </c>
      <c r="H121" s="9">
        <f t="shared" si="61"/>
        <v>-5.8999999999969077</v>
      </c>
      <c r="I121" s="47">
        <f t="shared" si="62"/>
        <v>30.48138925693295</v>
      </c>
      <c r="J121" s="40">
        <f t="shared" si="63"/>
        <v>59.518610743067029</v>
      </c>
      <c r="K121" s="47">
        <f t="shared" si="64"/>
        <v>55.001544996434681</v>
      </c>
      <c r="L121" s="40">
        <f t="shared" si="50"/>
        <v>55.317085534171021</v>
      </c>
      <c r="M121" s="12">
        <f t="shared" si="51"/>
        <v>0.3338028167695804</v>
      </c>
      <c r="N121" s="12">
        <f t="shared" si="52"/>
        <v>0.19647886740489745</v>
      </c>
      <c r="O121" s="12">
        <f t="shared" si="53"/>
        <v>-4.1549295774626113E-2</v>
      </c>
      <c r="P121" s="81">
        <f t="shared" si="54"/>
        <v>0.38955694038148608</v>
      </c>
      <c r="Q121" s="12">
        <f t="shared" si="55"/>
        <v>2.3507240617576084E-3</v>
      </c>
      <c r="R121" s="12">
        <f t="shared" si="56"/>
        <v>1.3836539958091371E-3</v>
      </c>
      <c r="S121" s="12">
        <f t="shared" si="57"/>
        <v>-2.92600674469198E-4</v>
      </c>
      <c r="T121" s="12">
        <f t="shared" si="58"/>
        <v>2.7433587350808881E-3</v>
      </c>
    </row>
    <row r="122" spans="1:20" ht="15.9" customHeight="1">
      <c r="B122" s="18">
        <v>45797</v>
      </c>
      <c r="C122" s="11">
        <v>401388.98200000002</v>
      </c>
      <c r="D122" s="9">
        <f t="shared" si="59"/>
        <v>18.1999999913387</v>
      </c>
      <c r="E122" s="11">
        <v>6665941.1868000003</v>
      </c>
      <c r="F122" s="9">
        <f t="shared" si="60"/>
        <v>6.6999997943639755</v>
      </c>
      <c r="G122" s="12">
        <v>76.838999999999999</v>
      </c>
      <c r="H122" s="9">
        <f t="shared" si="61"/>
        <v>-0.29999999999574811</v>
      </c>
      <c r="I122" s="47">
        <f t="shared" si="62"/>
        <v>20.210268653891507</v>
      </c>
      <c r="J122" s="40">
        <f t="shared" si="63"/>
        <v>69.78973134610851</v>
      </c>
      <c r="K122" s="47">
        <f t="shared" si="64"/>
        <v>19.394071179853036</v>
      </c>
      <c r="L122" s="40">
        <f t="shared" si="50"/>
        <v>19.396391337803109</v>
      </c>
      <c r="M122" s="12">
        <f t="shared" si="51"/>
        <v>0.12727272721215874</v>
      </c>
      <c r="N122" s="12">
        <f t="shared" si="52"/>
        <v>4.6853145415132698E-2</v>
      </c>
      <c r="O122" s="12">
        <f t="shared" si="53"/>
        <v>-2.0979020978723643E-3</v>
      </c>
      <c r="P122" s="81">
        <f t="shared" si="54"/>
        <v>0.13563910026435741</v>
      </c>
      <c r="Q122" s="12">
        <f t="shared" si="55"/>
        <v>8.9001907141369747E-4</v>
      </c>
      <c r="R122" s="12">
        <f t="shared" si="56"/>
        <v>3.2764437353239651E-4</v>
      </c>
      <c r="S122" s="12">
        <f t="shared" si="57"/>
        <v>-1.4670644041065484E-5</v>
      </c>
      <c r="T122" s="12">
        <f t="shared" si="58"/>
        <v>9.48525176673828E-4</v>
      </c>
    </row>
    <row r="123" spans="1:20" ht="15.9" customHeight="1">
      <c r="B123" s="18">
        <v>45797</v>
      </c>
      <c r="C123" s="11">
        <v>401389</v>
      </c>
      <c r="D123" s="9">
        <f t="shared" si="59"/>
        <v>36.19999997317791</v>
      </c>
      <c r="E123" s="11">
        <v>6665941.2012</v>
      </c>
      <c r="F123" s="9">
        <f t="shared" si="60"/>
        <v>21.0999995470047</v>
      </c>
      <c r="G123" s="12">
        <v>76.840999999999994</v>
      </c>
      <c r="H123" s="9">
        <f t="shared" si="61"/>
        <v>1.6999999999995907</v>
      </c>
      <c r="I123" s="47">
        <f t="shared" si="62"/>
        <v>30.236750758754308</v>
      </c>
      <c r="J123" s="40">
        <f t="shared" si="63"/>
        <v>59.763249241245717</v>
      </c>
      <c r="K123" s="47">
        <f t="shared" si="64"/>
        <v>41.900477072960385</v>
      </c>
      <c r="L123" s="40">
        <f t="shared" si="50"/>
        <v>41.934949373305287</v>
      </c>
      <c r="M123" s="12">
        <f t="shared" si="51"/>
        <v>0.25314685295928607</v>
      </c>
      <c r="N123" s="12">
        <f t="shared" si="52"/>
        <v>0.14755244438464826</v>
      </c>
      <c r="O123" s="12">
        <f t="shared" si="53"/>
        <v>1.1888111888109025E-2</v>
      </c>
      <c r="P123" s="81">
        <f t="shared" si="54"/>
        <v>0.2932513942189181</v>
      </c>
      <c r="Q123" s="12">
        <f t="shared" si="55"/>
        <v>1.7702577130020004E-3</v>
      </c>
      <c r="R123" s="12">
        <f t="shared" si="56"/>
        <v>1.0318352754171208E-3</v>
      </c>
      <c r="S123" s="12">
        <f t="shared" si="57"/>
        <v>8.3133649567195976E-5</v>
      </c>
      <c r="T123" s="12">
        <f t="shared" si="58"/>
        <v>2.050709050481945E-3</v>
      </c>
    </row>
    <row r="124" spans="1:20" ht="15.9" customHeight="1">
      <c r="B124" s="18">
        <v>45798</v>
      </c>
      <c r="C124" s="11">
        <v>401388.95179999998</v>
      </c>
      <c r="D124" s="9">
        <f t="shared" si="59"/>
        <v>-12.000000046100467</v>
      </c>
      <c r="E124" s="11">
        <v>6665941.1619999995</v>
      </c>
      <c r="F124" s="9">
        <f t="shared" si="60"/>
        <v>-18.10000091791153</v>
      </c>
      <c r="G124" s="12">
        <v>76.825299999999999</v>
      </c>
      <c r="H124" s="9">
        <f t="shared" si="61"/>
        <v>-13.999999999995794</v>
      </c>
      <c r="I124" s="47">
        <f t="shared" si="62"/>
        <v>-123.54371723446934</v>
      </c>
      <c r="J124" s="40">
        <f t="shared" si="63"/>
        <v>213.54371723446934</v>
      </c>
      <c r="K124" s="47">
        <f t="shared" si="64"/>
        <v>21.716584315559604</v>
      </c>
      <c r="L124" s="40">
        <f t="shared" si="50"/>
        <v>25.838150752998782</v>
      </c>
      <c r="M124" s="12">
        <f t="shared" si="51"/>
        <v>-8.3333333653475464E-2</v>
      </c>
      <c r="N124" s="12">
        <f t="shared" si="52"/>
        <v>-0.12569445081883007</v>
      </c>
      <c r="O124" s="12">
        <f t="shared" si="53"/>
        <v>-9.7222222222193011E-2</v>
      </c>
      <c r="P124" s="81">
        <f t="shared" si="54"/>
        <v>0.17943160245138043</v>
      </c>
      <c r="Q124" s="12">
        <f t="shared" si="55"/>
        <v>-5.7870370592691292E-4</v>
      </c>
      <c r="R124" s="12">
        <f t="shared" si="56"/>
        <v>-8.7287813068631995E-4</v>
      </c>
      <c r="S124" s="12">
        <f t="shared" si="57"/>
        <v>-6.7515432098745143E-4</v>
      </c>
      <c r="T124" s="12">
        <f t="shared" si="58"/>
        <v>1.2460527948012529E-3</v>
      </c>
    </row>
    <row r="125" spans="1:20" ht="15.9" customHeight="1">
      <c r="B125" s="18">
        <v>45798</v>
      </c>
      <c r="C125" s="11">
        <v>401388.98950000003</v>
      </c>
      <c r="D125" s="9">
        <f t="shared" si="59"/>
        <v>25.699999998323619</v>
      </c>
      <c r="E125" s="11">
        <v>6665941.1960000005</v>
      </c>
      <c r="F125" s="9">
        <f t="shared" si="60"/>
        <v>15.899999998509884</v>
      </c>
      <c r="G125" s="12">
        <v>76.841800000000006</v>
      </c>
      <c r="H125" s="9">
        <f t="shared" si="61"/>
        <v>2.5000000000119371</v>
      </c>
      <c r="I125" s="47">
        <f t="shared" si="62"/>
        <v>31.744127517592158</v>
      </c>
      <c r="J125" s="40">
        <f t="shared" si="63"/>
        <v>58.255872482407824</v>
      </c>
      <c r="K125" s="47">
        <f t="shared" si="64"/>
        <v>30.22085372497687</v>
      </c>
      <c r="L125" s="40">
        <f t="shared" si="50"/>
        <v>30.324082836361402</v>
      </c>
      <c r="M125" s="12">
        <f t="shared" si="51"/>
        <v>0.17847222221058068</v>
      </c>
      <c r="N125" s="12">
        <f t="shared" si="52"/>
        <v>0.11041666665631863</v>
      </c>
      <c r="O125" s="12">
        <f t="shared" si="53"/>
        <v>1.7361111111194007E-2</v>
      </c>
      <c r="P125" s="81">
        <f t="shared" si="54"/>
        <v>0.21058390858584308</v>
      </c>
      <c r="Q125" s="12">
        <f t="shared" si="55"/>
        <v>1.2393904320179214E-3</v>
      </c>
      <c r="R125" s="12">
        <f t="shared" si="56"/>
        <v>7.6678240733554608E-4</v>
      </c>
      <c r="S125" s="12">
        <f t="shared" si="57"/>
        <v>1.2056327160551394E-4</v>
      </c>
      <c r="T125" s="12">
        <f t="shared" si="58"/>
        <v>1.4623882540683547E-3</v>
      </c>
    </row>
    <row r="126" spans="1:20" ht="15.9" customHeight="1">
      <c r="B126" s="18">
        <v>45799</v>
      </c>
      <c r="C126" s="11">
        <v>401388.96789999999</v>
      </c>
      <c r="D126" s="9">
        <f t="shared" si="59"/>
        <v>4.0999999619089067</v>
      </c>
      <c r="E126" s="11">
        <v>6665941.1780000003</v>
      </c>
      <c r="F126" s="9">
        <f t="shared" si="60"/>
        <v>-2.1000001579523087</v>
      </c>
      <c r="G126" s="12">
        <v>76.833399999999997</v>
      </c>
      <c r="H126" s="9">
        <f t="shared" si="61"/>
        <v>-5.8999999999969077</v>
      </c>
      <c r="I126" s="47">
        <f t="shared" si="62"/>
        <v>-27.121305368728201</v>
      </c>
      <c r="J126" s="40">
        <f t="shared" si="63"/>
        <v>117.1213053687282</v>
      </c>
      <c r="K126" s="47">
        <f t="shared" si="64"/>
        <v>4.6065171606163329</v>
      </c>
      <c r="L126" s="40">
        <f t="shared" si="50"/>
        <v>7.4853189879267186</v>
      </c>
      <c r="M126" s="12">
        <f t="shared" si="51"/>
        <v>2.8275861806268322E-2</v>
      </c>
      <c r="N126" s="12">
        <f t="shared" si="52"/>
        <v>-1.4482759710015922E-2</v>
      </c>
      <c r="O126" s="12">
        <f t="shared" si="53"/>
        <v>-4.0689655172392467E-2</v>
      </c>
      <c r="P126" s="81">
        <f t="shared" si="54"/>
        <v>5.1622889571908401E-2</v>
      </c>
      <c r="Q126" s="12">
        <f t="shared" si="55"/>
        <v>1.9500594349150567E-4</v>
      </c>
      <c r="R126" s="12">
        <f t="shared" si="56"/>
        <v>-9.9881101448385677E-5</v>
      </c>
      <c r="S126" s="12">
        <f t="shared" si="57"/>
        <v>-2.8061831153374114E-4</v>
      </c>
      <c r="T126" s="12">
        <f t="shared" si="58"/>
        <v>3.5601992808212689E-4</v>
      </c>
    </row>
    <row r="127" spans="1:20" ht="15.9" customHeight="1">
      <c r="B127" s="18">
        <v>45799</v>
      </c>
      <c r="C127" s="11">
        <v>401388.9571</v>
      </c>
      <c r="D127" s="9">
        <f t="shared" si="59"/>
        <v>-6.7000000271946192</v>
      </c>
      <c r="E127" s="11">
        <v>6665941.1679999996</v>
      </c>
      <c r="F127" s="9">
        <f t="shared" si="60"/>
        <v>-12.100000865757465</v>
      </c>
      <c r="G127" s="12">
        <v>76.835099999999997</v>
      </c>
      <c r="H127" s="9">
        <f t="shared" si="61"/>
        <v>-4.199999999997317</v>
      </c>
      <c r="I127" s="47">
        <f t="shared" si="62"/>
        <v>-118.97413091278918</v>
      </c>
      <c r="J127" s="40">
        <f t="shared" si="63"/>
        <v>208.97413091278918</v>
      </c>
      <c r="K127" s="47">
        <f t="shared" si="64"/>
        <v>13.831125092187524</v>
      </c>
      <c r="L127" s="40">
        <f t="shared" si="50"/>
        <v>14.454757739779549</v>
      </c>
      <c r="M127" s="12">
        <f t="shared" si="51"/>
        <v>-4.6206896739273237E-2</v>
      </c>
      <c r="N127" s="12">
        <f t="shared" si="52"/>
        <v>-8.3448281832810112E-2</v>
      </c>
      <c r="O127" s="12">
        <f t="shared" si="53"/>
        <v>-2.8965517241360806E-2</v>
      </c>
      <c r="P127" s="81">
        <f t="shared" si="54"/>
        <v>9.9687984412272751E-2</v>
      </c>
      <c r="Q127" s="12">
        <f t="shared" si="55"/>
        <v>-3.1866825337429819E-4</v>
      </c>
      <c r="R127" s="12">
        <f t="shared" si="56"/>
        <v>-5.7550539195041453E-4</v>
      </c>
      <c r="S127" s="12">
        <f t="shared" si="57"/>
        <v>-1.9976218787145383E-4</v>
      </c>
      <c r="T127" s="12">
        <f t="shared" si="58"/>
        <v>6.8750334077429486E-4</v>
      </c>
    </row>
    <row r="128" spans="1:20" ht="15.9" customHeight="1">
      <c r="B128" s="18">
        <v>45800</v>
      </c>
      <c r="C128" s="11">
        <v>401388.95789999998</v>
      </c>
      <c r="D128" s="9">
        <f t="shared" si="59"/>
        <v>-5.900000047404319</v>
      </c>
      <c r="E128" s="11">
        <v>6665941.1697000004</v>
      </c>
      <c r="F128" s="9">
        <f t="shared" si="60"/>
        <v>-10.400000028312206</v>
      </c>
      <c r="G128" s="12">
        <v>76.8279</v>
      </c>
      <c r="H128" s="9">
        <f t="shared" si="61"/>
        <v>-11.399999999994748</v>
      </c>
      <c r="I128" s="47">
        <f>IF(MOD(DEGREES(ATAN2(D128, F128)), 360) &gt; 180, MOD(DEGREES(ATAN2(D128, F128)), 360) - 360, MOD(DEGREES(ATAN2(D128, F128)), 360))</f>
        <v>-119.56657563540801</v>
      </c>
      <c r="J128" s="40">
        <f>MOD(DEGREES(ATAN2(F128, D128)) + 360, 360)</f>
        <v>209.56657563540804</v>
      </c>
      <c r="K128" s="47">
        <f>SQRT(POWER(C128 - $C$9,2) + POWER(E128 - $E$9,2)) *1000</f>
        <v>11.957006362307617</v>
      </c>
      <c r="L128" s="40">
        <f>SQRT((D128^2) + (F128^2) + (H128^2))</f>
        <v>16.520593244437233</v>
      </c>
      <c r="M128" s="12">
        <f>(D128-$D$9)/(B128-$B$9)</f>
        <v>-4.0410959228796707E-2</v>
      </c>
      <c r="N128" s="12">
        <f>(F128-$F$9)/(B128-$B$9)</f>
        <v>-7.1232876906247994E-2</v>
      </c>
      <c r="O128" s="12">
        <f>(H128-$H$9)/(B128-$B$9)</f>
        <v>-7.8082191780785945E-2</v>
      </c>
      <c r="P128" s="81">
        <f>(L128-$L$9)/(B128-$B$9)</f>
        <v>0.11315474824957009</v>
      </c>
      <c r="Q128" s="12">
        <f>(M128-0)/(B128-$B$9)</f>
        <v>-2.7678739197805962E-4</v>
      </c>
      <c r="R128" s="12">
        <f>(N128-0)/(B128-$B$9)</f>
        <v>-4.8789641716608215E-4</v>
      </c>
      <c r="S128" s="12">
        <f>(O128-0)/(B128-$B$9)</f>
        <v>-5.3480953274510923E-4</v>
      </c>
      <c r="T128" s="12">
        <f>(P128-0)/(B128-$B$9)</f>
        <v>7.7503252225732933E-4</v>
      </c>
    </row>
    <row r="129" spans="2:20" ht="15.9" customHeight="1">
      <c r="B129" s="18">
        <v>45800</v>
      </c>
      <c r="C129" s="11">
        <v>401388.9841</v>
      </c>
      <c r="D129" s="9">
        <f t="shared" si="59"/>
        <v>20.299999974668026</v>
      </c>
      <c r="E129" s="11">
        <v>6665941.1885000002</v>
      </c>
      <c r="F129" s="9">
        <f t="shared" si="60"/>
        <v>8.39999970048666</v>
      </c>
      <c r="G129" s="12">
        <v>76.832599999999999</v>
      </c>
      <c r="H129" s="9">
        <f t="shared" si="61"/>
        <v>-6.6999999999950433</v>
      </c>
      <c r="I129" s="47">
        <f>IF(MOD(DEGREES(ATAN2(D129, F129)), 360) &gt; 180, MOD(DEGREES(ATAN2(D129, F129)), 360) - 360, MOD(DEGREES(ATAN2(D129, F129)), 360))</f>
        <v>22.479433700587265</v>
      </c>
      <c r="J129" s="40">
        <f>MOD(DEGREES(ATAN2(F129, D129)) + 360, 360)</f>
        <v>67.520566299412735</v>
      </c>
      <c r="K129" s="47">
        <f>SQRT(POWER(C129 - $C$9,2) + POWER(E129 - $E$9,2)) *1000</f>
        <v>21.969296619138671</v>
      </c>
      <c r="L129" s="40">
        <f>SQRT((D129^2) + (F129^2) + (H129^2))</f>
        <v>22.968238807963303</v>
      </c>
      <c r="M129" s="12">
        <f>(D129-$D$9)/(B129-$B$9)</f>
        <v>0.13904109571690429</v>
      </c>
      <c r="N129" s="12">
        <f>(F129-$F$9)/(B129-$B$9)</f>
        <v>5.7534244523881235E-2</v>
      </c>
      <c r="O129" s="12">
        <f>(H129-$H$9)/(B129-$B$9)</f>
        <v>-4.5890410958870156E-2</v>
      </c>
      <c r="P129" s="81">
        <f>(L129-$L$9)/(B129-$B$9)</f>
        <v>0.15731670416413221</v>
      </c>
      <c r="Q129" s="12">
        <f>(M129-0)/(B129-$B$9)</f>
        <v>9.5233627203359099E-4</v>
      </c>
      <c r="R129" s="12">
        <f>(N129-0)/(B129-$B$9)</f>
        <v>3.9407016797178931E-4</v>
      </c>
      <c r="S129" s="12">
        <f>(O129-0)/(B129-$B$9)</f>
        <v>-3.1431788327993259E-4</v>
      </c>
      <c r="T129" s="12">
        <f>(P129-0)/(B129-$B$9)</f>
        <v>1.0775116723570699E-3</v>
      </c>
    </row>
    <row r="130" spans="2:20" ht="15.9" customHeight="1">
      <c r="B130" s="18">
        <v>45801</v>
      </c>
      <c r="C130" s="11">
        <v>401388.98340000003</v>
      </c>
      <c r="D130" s="9">
        <f t="shared" si="59"/>
        <v>19.599999999627471</v>
      </c>
      <c r="E130" s="11">
        <v>6665941.1890000002</v>
      </c>
      <c r="F130" s="9">
        <f t="shared" si="60"/>
        <v>8.8999997824430466</v>
      </c>
      <c r="G130" s="12">
        <v>76.843400000000003</v>
      </c>
      <c r="H130" s="9">
        <f t="shared" si="61"/>
        <v>4.1000000000082082</v>
      </c>
      <c r="I130" s="47">
        <f>IF(MOD(DEGREES(ATAN2(D130, F130)), 360) &gt; 180, MOD(DEGREES(ATAN2(D130, F130)), 360) - 360, MOD(DEGREES(ATAN2(D130, F130)), 360))</f>
        <v>24.4219258888273</v>
      </c>
      <c r="J130" s="40">
        <f>MOD(DEGREES(ATAN2(F130, D130)) + 360, 360)</f>
        <v>65.578074111172668</v>
      </c>
      <c r="K130" s="47">
        <f>SQRT(POWER(C130 - $C$9,2) + POWER(E130 - $E$9,2)) *1000</f>
        <v>21.526030663196664</v>
      </c>
      <c r="L130" s="40">
        <f>SQRT((D130^2) + (F130^2) + (H130^2))</f>
        <v>21.913009745649966</v>
      </c>
      <c r="M130" s="12">
        <f>(D130-$D$9)/(B130-$B$9)</f>
        <v>0.13333333333079911</v>
      </c>
      <c r="N130" s="12">
        <f>(F130-$F$9)/(B130-$B$9)</f>
        <v>6.0544216207095554E-2</v>
      </c>
      <c r="O130" s="12">
        <f>(H130-$H$9)/(B130-$B$9)</f>
        <v>2.789115646264087E-2</v>
      </c>
      <c r="P130" s="81">
        <f>(L130-$L$9)/(B130-$B$9)</f>
        <v>0.14906809350782291</v>
      </c>
      <c r="Q130" s="12">
        <f>(M130-0)/(B130-$B$9)</f>
        <v>9.0702947844081025E-4</v>
      </c>
      <c r="R130" s="12">
        <f>(N130-0)/(B130-$B$9)</f>
        <v>4.1186541637479968E-4</v>
      </c>
      <c r="S130" s="12">
        <f>(O130-0)/(B130-$B$9)</f>
        <v>1.8973575824925761E-4</v>
      </c>
      <c r="T130" s="12">
        <f>(P130-0)/(B130-$B$9)</f>
        <v>1.0140686633185233E-3</v>
      </c>
    </row>
    <row r="131" spans="2:20" ht="15.9" customHeight="1">
      <c r="B131" s="18">
        <v>45801</v>
      </c>
      <c r="C131" s="11">
        <v>401389.01</v>
      </c>
      <c r="D131" s="9">
        <f t="shared" si="59"/>
        <v>46.199999982491136</v>
      </c>
      <c r="E131" s="11">
        <v>6665941.21</v>
      </c>
      <c r="F131" s="9">
        <f t="shared" si="60"/>
        <v>29.899999499320984</v>
      </c>
      <c r="G131" s="12">
        <v>76.845399999999998</v>
      </c>
      <c r="H131" s="9">
        <f t="shared" si="61"/>
        <v>6.100000000003547</v>
      </c>
      <c r="I131" s="47">
        <f t="shared" si="62"/>
        <v>32.910384358261432</v>
      </c>
      <c r="J131" s="40">
        <f t="shared" si="63"/>
        <v>57.08961564173859</v>
      </c>
      <c r="K131" s="47">
        <f t="shared" si="64"/>
        <v>55.03135441220374</v>
      </c>
      <c r="L131" s="40">
        <f t="shared" si="50"/>
        <v>55.368402256536349</v>
      </c>
      <c r="M131" s="12">
        <f t="shared" si="51"/>
        <v>0.31428571416660639</v>
      </c>
      <c r="N131" s="12">
        <f t="shared" si="52"/>
        <v>0.20340135713823798</v>
      </c>
      <c r="O131" s="12">
        <f t="shared" si="53"/>
        <v>4.1496598639479909E-2</v>
      </c>
      <c r="P131" s="81">
        <f t="shared" si="54"/>
        <v>0.37665579766351259</v>
      </c>
      <c r="Q131" s="12">
        <f t="shared" si="55"/>
        <v>2.1379980555551454E-3</v>
      </c>
      <c r="R131" s="12">
        <f t="shared" si="56"/>
        <v>1.3836827016206665E-3</v>
      </c>
      <c r="S131" s="12">
        <f t="shared" si="57"/>
        <v>2.8228978666312865E-4</v>
      </c>
      <c r="T131" s="12">
        <f t="shared" si="58"/>
        <v>2.5622843378470244E-3</v>
      </c>
    </row>
    <row r="132" spans="2:20" ht="15.9" customHeight="1">
      <c r="B132" s="18">
        <v>45802</v>
      </c>
      <c r="C132" s="11">
        <v>401388.99229999998</v>
      </c>
      <c r="D132" s="9">
        <f t="shared" si="59"/>
        <v>28.4999999566935</v>
      </c>
      <c r="E132" s="11">
        <v>6665941.1960000005</v>
      </c>
      <c r="F132" s="9">
        <f t="shared" si="60"/>
        <v>15.899999998509884</v>
      </c>
      <c r="G132" s="12">
        <v>76.842600000000004</v>
      </c>
      <c r="H132" s="9">
        <f t="shared" si="61"/>
        <v>3.3000000000100727</v>
      </c>
      <c r="I132" s="47">
        <f t="shared" si="62"/>
        <v>29.156917917070746</v>
      </c>
      <c r="J132" s="40">
        <f t="shared" si="63"/>
        <v>60.843082082929243</v>
      </c>
      <c r="K132" s="47">
        <f t="shared" si="64"/>
        <v>32.635256969788728</v>
      </c>
      <c r="L132" s="40">
        <f t="shared" si="50"/>
        <v>32.801676748059855</v>
      </c>
      <c r="M132" s="12">
        <f t="shared" si="51"/>
        <v>0.19256756727495608</v>
      </c>
      <c r="N132" s="12">
        <f t="shared" si="52"/>
        <v>0.10743243242236408</v>
      </c>
      <c r="O132" s="12">
        <f t="shared" si="53"/>
        <v>2.2297297297365355E-2</v>
      </c>
      <c r="P132" s="81">
        <f t="shared" si="54"/>
        <v>0.22163295100040442</v>
      </c>
      <c r="Q132" s="12">
        <f t="shared" si="55"/>
        <v>1.3011322113172707E-3</v>
      </c>
      <c r="R132" s="12">
        <f t="shared" si="56"/>
        <v>7.2589481366462216E-4</v>
      </c>
      <c r="S132" s="12">
        <f t="shared" si="57"/>
        <v>1.5065741417138754E-4</v>
      </c>
      <c r="T132" s="12">
        <f t="shared" si="58"/>
        <v>1.4975199391919218E-3</v>
      </c>
    </row>
    <row r="133" spans="2:20" ht="15.9" customHeight="1">
      <c r="B133" s="18">
        <v>45802</v>
      </c>
      <c r="C133" s="11">
        <v>401388.94030000002</v>
      </c>
      <c r="D133" s="9">
        <f t="shared" si="59"/>
        <v>-23.500000010244548</v>
      </c>
      <c r="E133" s="11">
        <v>6665941.1500000004</v>
      </c>
      <c r="F133" s="9">
        <f t="shared" si="60"/>
        <v>-30.100000090897083</v>
      </c>
      <c r="G133" s="12">
        <v>76.8279</v>
      </c>
      <c r="H133" s="9">
        <f t="shared" si="61"/>
        <v>-11.399999999994748</v>
      </c>
      <c r="I133" s="47">
        <f t="shared" si="62"/>
        <v>-127.98025820498435</v>
      </c>
      <c r="J133" s="40">
        <f t="shared" si="63"/>
        <v>217.98025820498435</v>
      </c>
      <c r="K133" s="47">
        <f t="shared" si="64"/>
        <v>38.18717069846231</v>
      </c>
      <c r="L133" s="40">
        <f t="shared" si="50"/>
        <v>39.852478040309848</v>
      </c>
      <c r="M133" s="12">
        <f t="shared" si="51"/>
        <v>-0.15878378385300371</v>
      </c>
      <c r="N133" s="12">
        <f t="shared" si="52"/>
        <v>-0.20337837899254785</v>
      </c>
      <c r="O133" s="12">
        <f t="shared" si="53"/>
        <v>-7.7027027026991532E-2</v>
      </c>
      <c r="P133" s="81">
        <f t="shared" si="54"/>
        <v>0.26927350027236385</v>
      </c>
      <c r="Q133" s="12">
        <f t="shared" si="55"/>
        <v>-1.0728634044121872E-3</v>
      </c>
      <c r="R133" s="12">
        <f t="shared" si="56"/>
        <v>-1.3741782364361341E-3</v>
      </c>
      <c r="S133" s="12">
        <f t="shared" si="57"/>
        <v>-5.204528853175103E-4</v>
      </c>
      <c r="T133" s="12">
        <f t="shared" si="58"/>
        <v>1.8194155423808369E-3</v>
      </c>
    </row>
    <row r="134" spans="2:20" ht="15.9" customHeight="1">
      <c r="B134" s="18">
        <v>45803</v>
      </c>
      <c r="C134" s="11">
        <v>401388.99310000002</v>
      </c>
      <c r="D134" s="9">
        <f t="shared" si="59"/>
        <v>29.299999994691461</v>
      </c>
      <c r="E134" s="11">
        <v>6665941.1950000003</v>
      </c>
      <c r="F134" s="9">
        <f t="shared" si="60"/>
        <v>14.899999834597111</v>
      </c>
      <c r="G134" s="12">
        <v>76.840699999999998</v>
      </c>
      <c r="H134" s="9">
        <f t="shared" si="61"/>
        <v>1.4000000000038426</v>
      </c>
      <c r="I134" s="47">
        <f t="shared" si="62"/>
        <v>26.954812119604874</v>
      </c>
      <c r="J134" s="40">
        <f t="shared" si="63"/>
        <v>63.045187880395133</v>
      </c>
      <c r="K134" s="47">
        <f t="shared" si="64"/>
        <v>32.870959748080274</v>
      </c>
      <c r="L134" s="40">
        <f t="shared" si="50"/>
        <v>32.900759790009779</v>
      </c>
      <c r="M134" s="12">
        <f t="shared" si="51"/>
        <v>0.19664429526638566</v>
      </c>
      <c r="N134" s="12">
        <f t="shared" si="52"/>
        <v>9.9999998889913497E-2</v>
      </c>
      <c r="O134" s="12">
        <f t="shared" si="53"/>
        <v>9.3959731543882055E-3</v>
      </c>
      <c r="P134" s="81">
        <f t="shared" si="54"/>
        <v>0.22081046838932739</v>
      </c>
      <c r="Q134" s="12">
        <f t="shared" si="55"/>
        <v>1.31976037091534E-3</v>
      </c>
      <c r="R134" s="12">
        <f t="shared" si="56"/>
        <v>6.7114093214707044E-4</v>
      </c>
      <c r="S134" s="12">
        <f t="shared" si="57"/>
        <v>6.3060222512672522E-5</v>
      </c>
      <c r="T134" s="12">
        <f t="shared" si="58"/>
        <v>1.4819494522773651E-3</v>
      </c>
    </row>
    <row r="135" spans="2:20" ht="15.9" customHeight="1">
      <c r="B135" s="18">
        <v>45803</v>
      </c>
      <c r="C135" s="11">
        <v>401388.91470000002</v>
      </c>
      <c r="D135" s="9">
        <f t="shared" si="59"/>
        <v>-49.100000003818423</v>
      </c>
      <c r="E135" s="11">
        <v>6665941.1310000001</v>
      </c>
      <c r="F135" s="9">
        <f t="shared" si="60"/>
        <v>-49.100000411272049</v>
      </c>
      <c r="G135" s="12">
        <v>76.833200000000005</v>
      </c>
      <c r="H135" s="9">
        <f t="shared" si="61"/>
        <v>-6.0999999999893362</v>
      </c>
      <c r="I135" s="47">
        <f t="shared" si="62"/>
        <v>-134.99999976226707</v>
      </c>
      <c r="J135" s="40">
        <f t="shared" si="63"/>
        <v>224.99999976226707</v>
      </c>
      <c r="K135" s="47">
        <f t="shared" si="64"/>
        <v>69.437886206032246</v>
      </c>
      <c r="L135" s="40">
        <f t="shared" si="50"/>
        <v>69.705308555100416</v>
      </c>
      <c r="M135" s="12">
        <f t="shared" si="51"/>
        <v>-0.32953020136790889</v>
      </c>
      <c r="N135" s="12">
        <f t="shared" si="52"/>
        <v>-0.32953020410249695</v>
      </c>
      <c r="O135" s="12">
        <f t="shared" si="53"/>
        <v>-4.0939597315364673E-2</v>
      </c>
      <c r="P135" s="81">
        <f t="shared" si="54"/>
        <v>0.46782086278590884</v>
      </c>
      <c r="Q135" s="12">
        <f t="shared" si="55"/>
        <v>-2.2116120897175094E-3</v>
      </c>
      <c r="R135" s="12">
        <f t="shared" si="56"/>
        <v>-2.2116121080704492E-3</v>
      </c>
      <c r="S135" s="12">
        <f t="shared" si="57"/>
        <v>-2.7476239808969577E-4</v>
      </c>
      <c r="T135" s="12">
        <f t="shared" si="58"/>
        <v>3.1397373341336163E-3</v>
      </c>
    </row>
    <row r="136" spans="2:20" ht="15.9" customHeight="1">
      <c r="B136" s="18">
        <v>45804</v>
      </c>
      <c r="C136" s="11">
        <v>401388.98369999998</v>
      </c>
      <c r="D136" s="9">
        <f t="shared" si="59"/>
        <v>19.899999955669045</v>
      </c>
      <c r="E136" s="11">
        <v>6665941.1869999999</v>
      </c>
      <c r="F136" s="9">
        <f t="shared" si="60"/>
        <v>6.8999994546175003</v>
      </c>
      <c r="G136" s="12">
        <v>76.834900000000005</v>
      </c>
      <c r="H136" s="9">
        <f t="shared" si="61"/>
        <v>-4.3999999999897454</v>
      </c>
      <c r="I136" s="47">
        <f t="shared" si="62"/>
        <v>19.123151953733526</v>
      </c>
      <c r="J136" s="40">
        <f t="shared" si="63"/>
        <v>70.876848046266446</v>
      </c>
      <c r="K136" s="47">
        <f t="shared" si="64"/>
        <v>21.06228835405474</v>
      </c>
      <c r="L136" s="40">
        <f t="shared" si="50"/>
        <v>21.516969831025456</v>
      </c>
      <c r="M136" s="12">
        <f t="shared" si="51"/>
        <v>0.13266666637112698</v>
      </c>
      <c r="N136" s="12">
        <f t="shared" si="52"/>
        <v>4.5999996364116669E-2</v>
      </c>
      <c r="O136" s="12">
        <f t="shared" si="53"/>
        <v>-2.9333333333264971E-2</v>
      </c>
      <c r="P136" s="81">
        <f t="shared" si="54"/>
        <v>0.14344646554016971</v>
      </c>
      <c r="Q136" s="12">
        <f t="shared" si="55"/>
        <v>8.8444444247417987E-4</v>
      </c>
      <c r="R136" s="12">
        <f t="shared" si="56"/>
        <v>3.0666664242744445E-4</v>
      </c>
      <c r="S136" s="12">
        <f t="shared" si="57"/>
        <v>-1.9555555555509982E-4</v>
      </c>
      <c r="T136" s="12">
        <f t="shared" si="58"/>
        <v>9.5630977026779803E-4</v>
      </c>
    </row>
    <row r="137" spans="2:20" ht="15.9" customHeight="1">
      <c r="B137" s="18">
        <v>45804</v>
      </c>
      <c r="C137" s="11">
        <v>401388.9852</v>
      </c>
      <c r="D137" s="9">
        <f t="shared" si="59"/>
        <v>21.399999968707561</v>
      </c>
      <c r="E137" s="11">
        <v>6665941.1880000001</v>
      </c>
      <c r="F137" s="9">
        <f t="shared" si="60"/>
        <v>7.8999996185302734</v>
      </c>
      <c r="G137" s="12">
        <v>76.838700000000003</v>
      </c>
      <c r="H137" s="9">
        <f t="shared" si="61"/>
        <v>-0.59999999999149622</v>
      </c>
      <c r="I137" s="47">
        <f t="shared" si="62"/>
        <v>20.262071660727724</v>
      </c>
      <c r="J137" s="40">
        <f t="shared" si="63"/>
        <v>69.737928339272287</v>
      </c>
      <c r="K137" s="47">
        <f t="shared" si="64"/>
        <v>22.811619684570015</v>
      </c>
      <c r="L137" s="40">
        <f t="shared" si="50"/>
        <v>22.819509035767002</v>
      </c>
      <c r="M137" s="12">
        <f t="shared" si="51"/>
        <v>0.1426666664580504</v>
      </c>
      <c r="N137" s="12">
        <f t="shared" si="52"/>
        <v>5.2666664123535156E-2</v>
      </c>
      <c r="O137" s="12">
        <f t="shared" si="53"/>
        <v>-3.9999999999433085E-3</v>
      </c>
      <c r="P137" s="81">
        <f t="shared" si="54"/>
        <v>0.15213006023844669</v>
      </c>
      <c r="Q137" s="12">
        <f t="shared" si="55"/>
        <v>9.5111110972033604E-4</v>
      </c>
      <c r="R137" s="12">
        <f t="shared" si="56"/>
        <v>3.5111109415690106E-4</v>
      </c>
      <c r="S137" s="12">
        <f t="shared" si="57"/>
        <v>-2.6666666666288724E-5</v>
      </c>
      <c r="T137" s="12">
        <f t="shared" si="58"/>
        <v>1.0142004015896446E-3</v>
      </c>
    </row>
    <row r="138" spans="2:20" ht="15.9" customHeight="1">
      <c r="B138" s="18">
        <v>45805</v>
      </c>
      <c r="C138" s="11">
        <v>401389.00030000001</v>
      </c>
      <c r="D138" s="9">
        <f t="shared" si="59"/>
        <v>36.499999987427145</v>
      </c>
      <c r="E138" s="11">
        <v>6665941.2000000002</v>
      </c>
      <c r="F138" s="9">
        <f t="shared" si="60"/>
        <v>19.899999722838402</v>
      </c>
      <c r="G138" s="12">
        <v>76.841899999999995</v>
      </c>
      <c r="H138" s="9">
        <f t="shared" si="61"/>
        <v>2.6000000000010459</v>
      </c>
      <c r="I138" s="47">
        <f t="shared" si="62"/>
        <v>28.599459957267605</v>
      </c>
      <c r="J138" s="40">
        <f t="shared" si="63"/>
        <v>61.400540042732416</v>
      </c>
      <c r="K138" s="47">
        <f t="shared" si="64"/>
        <v>41.572346434272269</v>
      </c>
      <c r="L138" s="40">
        <f t="shared" ref="L138:L156" si="65">SQRT((D138^2) + (F138^2) + (H138^2))</f>
        <v>41.653571132030869</v>
      </c>
      <c r="M138" s="12">
        <f t="shared" ref="M138:M156" si="66">(D138-$D$9)/(B138-$B$9)</f>
        <v>0.24172185422137182</v>
      </c>
      <c r="N138" s="12">
        <f t="shared" ref="N138:N156" si="67">(F138-$F$9)/(B138-$B$9)</f>
        <v>0.13178807763469141</v>
      </c>
      <c r="O138" s="12">
        <f t="shared" ref="O138:O156" si="68">(H138-$H$9)/(B138-$B$9)</f>
        <v>1.7218543046364543E-2</v>
      </c>
      <c r="P138" s="81">
        <f t="shared" ref="P138:P156" si="69">(L138-$L$9)/(B138-$B$9)</f>
        <v>0.27585146445053554</v>
      </c>
      <c r="Q138" s="12">
        <f t="shared" ref="Q138:Q156" si="70">(M138-0)/(B138-$B$9)</f>
        <v>1.6008069815984889E-3</v>
      </c>
      <c r="R138" s="12">
        <f t="shared" ref="R138:R156" si="71">(N138-0)/(B138-$B$9)</f>
        <v>8.7276872605755902E-4</v>
      </c>
      <c r="S138" s="12">
        <f t="shared" ref="S138:S156" si="72">(O138-0)/(B138-$B$9)</f>
        <v>1.1403008639976519E-4</v>
      </c>
      <c r="T138" s="12">
        <f t="shared" ref="T138:T156" si="73">(P138-0)/(B138-$B$9)</f>
        <v>1.8268308904008975E-3</v>
      </c>
    </row>
    <row r="139" spans="2:20" ht="15.9" customHeight="1">
      <c r="B139" s="18">
        <v>45805</v>
      </c>
      <c r="C139" s="11">
        <v>401388.97450000001</v>
      </c>
      <c r="D139" s="9">
        <f t="shared" si="59"/>
        <v>10.699999984353781</v>
      </c>
      <c r="E139" s="11">
        <v>6665941.1809999999</v>
      </c>
      <c r="F139" s="9">
        <f t="shared" si="60"/>
        <v>0.89999940246343613</v>
      </c>
      <c r="G139" s="12">
        <v>76.845200000000006</v>
      </c>
      <c r="H139" s="9">
        <f t="shared" si="61"/>
        <v>5.9000000000111186</v>
      </c>
      <c r="I139" s="47">
        <f t="shared" si="62"/>
        <v>4.8079507928496863</v>
      </c>
      <c r="J139" s="40">
        <f t="shared" si="63"/>
        <v>85.192049207150319</v>
      </c>
      <c r="K139" s="47">
        <f t="shared" si="64"/>
        <v>10.737783690762514</v>
      </c>
      <c r="L139" s="40">
        <f t="shared" si="65"/>
        <v>12.251938564559351</v>
      </c>
      <c r="M139" s="12">
        <f t="shared" si="66"/>
        <v>7.0860927048700534E-2</v>
      </c>
      <c r="N139" s="12">
        <f t="shared" si="67"/>
        <v>5.960260943466464E-3</v>
      </c>
      <c r="O139" s="12">
        <f t="shared" si="68"/>
        <v>3.9072847682192838E-2</v>
      </c>
      <c r="P139" s="81">
        <f t="shared" si="69"/>
        <v>8.1138665990459283E-2</v>
      </c>
      <c r="Q139" s="12">
        <f t="shared" si="70"/>
        <v>4.6927766257417574E-4</v>
      </c>
      <c r="R139" s="12">
        <f t="shared" si="71"/>
        <v>3.9471926777923605E-5</v>
      </c>
      <c r="S139" s="12">
        <f t="shared" si="72"/>
        <v>2.5876058067677378E-4</v>
      </c>
      <c r="T139" s="12">
        <f t="shared" si="73"/>
        <v>5.373421588772138E-4</v>
      </c>
    </row>
    <row r="140" spans="2:20" ht="15.9" customHeight="1">
      <c r="B140" s="18">
        <v>45806</v>
      </c>
      <c r="C140" s="11">
        <v>401389.00780000002</v>
      </c>
      <c r="D140" s="9">
        <f t="shared" si="59"/>
        <v>43.999999994412065</v>
      </c>
      <c r="E140" s="11">
        <v>6665941.2120000003</v>
      </c>
      <c r="F140" s="9">
        <f t="shared" si="60"/>
        <v>31.89999982714653</v>
      </c>
      <c r="G140" s="12">
        <v>76.849100000000007</v>
      </c>
      <c r="H140" s="9">
        <f t="shared" si="61"/>
        <v>9.8000000000126875</v>
      </c>
      <c r="I140" s="47">
        <f t="shared" si="62"/>
        <v>35.94211172730347</v>
      </c>
      <c r="J140" s="40">
        <f t="shared" si="63"/>
        <v>54.057888272696516</v>
      </c>
      <c r="K140" s="47">
        <f t="shared" si="64"/>
        <v>54.347124932973323</v>
      </c>
      <c r="L140" s="40">
        <f t="shared" si="65"/>
        <v>55.223636139613795</v>
      </c>
      <c r="M140" s="12">
        <f t="shared" si="66"/>
        <v>0.28947368417376357</v>
      </c>
      <c r="N140" s="12">
        <f t="shared" si="67"/>
        <v>0.2098684199154377</v>
      </c>
      <c r="O140" s="12">
        <f t="shared" si="68"/>
        <v>6.4473684210609783E-2</v>
      </c>
      <c r="P140" s="81">
        <f t="shared" si="69"/>
        <v>0.36331339565535392</v>
      </c>
      <c r="Q140" s="12">
        <f t="shared" si="70"/>
        <v>1.9044321327221288E-3</v>
      </c>
      <c r="R140" s="12">
        <f t="shared" si="71"/>
        <v>1.3807132889173534E-3</v>
      </c>
      <c r="S140" s="12">
        <f t="shared" si="72"/>
        <v>4.2416897506980121E-4</v>
      </c>
      <c r="T140" s="12">
        <f t="shared" si="73"/>
        <v>2.3902197082589075E-3</v>
      </c>
    </row>
    <row r="141" spans="2:20" ht="15.9" customHeight="1">
      <c r="B141" s="18">
        <v>45806</v>
      </c>
      <c r="C141" s="11">
        <v>401388.97850000003</v>
      </c>
      <c r="D141" s="9">
        <f t="shared" si="59"/>
        <v>14.699999999720603</v>
      </c>
      <c r="E141" s="11">
        <v>6665941.1869999999</v>
      </c>
      <c r="F141" s="9">
        <f t="shared" si="60"/>
        <v>6.8999994546175003</v>
      </c>
      <c r="G141" s="12">
        <v>76.839699999999993</v>
      </c>
      <c r="H141" s="9">
        <f t="shared" si="61"/>
        <v>0.39999999999906777</v>
      </c>
      <c r="I141" s="47">
        <f t="shared" si="62"/>
        <v>25.144783889166444</v>
      </c>
      <c r="J141" s="40">
        <f t="shared" si="63"/>
        <v>64.855216110833567</v>
      </c>
      <c r="K141" s="47">
        <f t="shared" si="64"/>
        <v>16.238842091279402</v>
      </c>
      <c r="L141" s="40">
        <f t="shared" si="65"/>
        <v>16.243767803853476</v>
      </c>
      <c r="M141" s="12">
        <f t="shared" si="66"/>
        <v>9.6710526313951342E-2</v>
      </c>
      <c r="N141" s="12">
        <f t="shared" si="67"/>
        <v>4.53947332540625E-2</v>
      </c>
      <c r="O141" s="12">
        <f t="shared" si="68"/>
        <v>2.6315789473622879E-3</v>
      </c>
      <c r="P141" s="81">
        <f t="shared" si="69"/>
        <v>0.10686689344640445</v>
      </c>
      <c r="Q141" s="12">
        <f t="shared" si="70"/>
        <v>6.3625346259178512E-4</v>
      </c>
      <c r="R141" s="12">
        <f t="shared" si="71"/>
        <v>2.9864956088199011E-4</v>
      </c>
      <c r="S141" s="12">
        <f t="shared" si="72"/>
        <v>1.7313019390541366E-5</v>
      </c>
      <c r="T141" s="12">
        <f t="shared" si="73"/>
        <v>7.0307166741055552E-4</v>
      </c>
    </row>
    <row r="142" spans="2:20" ht="15.9" customHeight="1">
      <c r="B142" s="18">
        <v>45807</v>
      </c>
      <c r="C142" s="11">
        <v>401388.94839999999</v>
      </c>
      <c r="D142" s="9">
        <f t="shared" si="59"/>
        <v>-15.400000032968819</v>
      </c>
      <c r="E142" s="11">
        <v>6665941.1629999997</v>
      </c>
      <c r="F142" s="9">
        <f t="shared" si="60"/>
        <v>-17.100000753998756</v>
      </c>
      <c r="G142" s="12">
        <v>76.833699999999993</v>
      </c>
      <c r="H142" s="9">
        <f t="shared" si="61"/>
        <v>-5.6000000000011596</v>
      </c>
      <c r="I142" s="47">
        <f t="shared" si="62"/>
        <v>-132.00571768860831</v>
      </c>
      <c r="J142" s="40">
        <f t="shared" si="63"/>
        <v>222.00571768860831</v>
      </c>
      <c r="K142" s="47">
        <f t="shared" si="64"/>
        <v>23.01238855056549</v>
      </c>
      <c r="L142" s="40">
        <f t="shared" si="65"/>
        <v>23.68396138322748</v>
      </c>
      <c r="M142" s="12">
        <f t="shared" si="66"/>
        <v>-0.10065359498672431</v>
      </c>
      <c r="N142" s="12">
        <f t="shared" si="67"/>
        <v>-0.11176471081044939</v>
      </c>
      <c r="O142" s="12">
        <f t="shared" si="68"/>
        <v>-3.6601307189550063E-2</v>
      </c>
      <c r="P142" s="81">
        <f t="shared" si="69"/>
        <v>0.15479713322370903</v>
      </c>
      <c r="Q142" s="12">
        <f t="shared" si="70"/>
        <v>-6.5786663390015893E-4</v>
      </c>
      <c r="R142" s="12">
        <f t="shared" si="71"/>
        <v>-7.3048830595064964E-4</v>
      </c>
      <c r="S142" s="12">
        <f t="shared" si="72"/>
        <v>-2.3922422999705922E-4</v>
      </c>
      <c r="T142" s="12">
        <f t="shared" si="73"/>
        <v>1.011745968782412E-3</v>
      </c>
    </row>
    <row r="143" spans="2:20" ht="15.9" customHeight="1">
      <c r="B143" s="18">
        <v>45807</v>
      </c>
      <c r="C143" s="11">
        <v>401388.99430000002</v>
      </c>
      <c r="D143" s="9">
        <f t="shared" si="59"/>
        <v>30.499999993480742</v>
      </c>
      <c r="E143" s="11">
        <v>6665941.1969999997</v>
      </c>
      <c r="F143" s="9">
        <f t="shared" si="60"/>
        <v>16.899999231100082</v>
      </c>
      <c r="G143" s="12">
        <v>76.820300000000003</v>
      </c>
      <c r="H143" s="9">
        <f t="shared" si="61"/>
        <v>-18.999999999991246</v>
      </c>
      <c r="I143" s="47">
        <f t="shared" si="62"/>
        <v>28.990763716919034</v>
      </c>
      <c r="J143" s="40">
        <f t="shared" si="63"/>
        <v>61.009236283080952</v>
      </c>
      <c r="K143" s="47">
        <f t="shared" si="64"/>
        <v>34.869183724508218</v>
      </c>
      <c r="L143" s="40">
        <f t="shared" si="65"/>
        <v>39.709696216581357</v>
      </c>
      <c r="M143" s="12">
        <f t="shared" si="66"/>
        <v>0.19934640518614863</v>
      </c>
      <c r="N143" s="12">
        <f t="shared" si="67"/>
        <v>0.11045751131437963</v>
      </c>
      <c r="O143" s="12">
        <f t="shared" si="68"/>
        <v>-0.1241830065358905</v>
      </c>
      <c r="P143" s="81">
        <f t="shared" si="69"/>
        <v>0.25954049814759056</v>
      </c>
      <c r="Q143" s="12">
        <f t="shared" si="70"/>
        <v>1.3029176809552197E-3</v>
      </c>
      <c r="R143" s="12">
        <f t="shared" si="71"/>
        <v>7.2194451839463806E-4</v>
      </c>
      <c r="S143" s="12">
        <f t="shared" si="72"/>
        <v>-8.1165363748948033E-4</v>
      </c>
      <c r="T143" s="12">
        <f t="shared" si="73"/>
        <v>1.6963431251476508E-3</v>
      </c>
    </row>
    <row r="144" spans="2:20" ht="15.9" customHeight="1">
      <c r="B144" s="18">
        <v>45808</v>
      </c>
      <c r="C144" s="11">
        <v>401388.93780000001</v>
      </c>
      <c r="D144" s="9">
        <f t="shared" si="59"/>
        <v>-26.000000012572855</v>
      </c>
      <c r="E144" s="11">
        <v>6665941.1525999997</v>
      </c>
      <c r="F144" s="9">
        <f t="shared" si="60"/>
        <v>-27.500000782310963</v>
      </c>
      <c r="G144" s="12">
        <v>76.834400000000002</v>
      </c>
      <c r="H144" s="9">
        <f t="shared" si="61"/>
        <v>-4.8999999999921329</v>
      </c>
      <c r="I144" s="47">
        <f t="shared" si="62"/>
        <v>-133.39399621086383</v>
      </c>
      <c r="J144" s="40">
        <f t="shared" si="63"/>
        <v>223.39399621086383</v>
      </c>
      <c r="K144" s="47">
        <f t="shared" si="64"/>
        <v>37.845079517433867</v>
      </c>
      <c r="L144" s="40">
        <f t="shared" si="65"/>
        <v>38.160975402638947</v>
      </c>
      <c r="M144" s="12">
        <f t="shared" si="66"/>
        <v>-0.16883116891281075</v>
      </c>
      <c r="N144" s="12">
        <f t="shared" si="67"/>
        <v>-0.17857143365136988</v>
      </c>
      <c r="O144" s="12">
        <f t="shared" si="68"/>
        <v>-3.1818181818130731E-2</v>
      </c>
      <c r="P144" s="81">
        <f t="shared" si="69"/>
        <v>0.24779854157557757</v>
      </c>
      <c r="Q144" s="12">
        <f t="shared" si="70"/>
        <v>-1.0963062916416282E-3</v>
      </c>
      <c r="R144" s="12">
        <f t="shared" si="71"/>
        <v>-1.1595547639699343E-3</v>
      </c>
      <c r="S144" s="12">
        <f t="shared" si="72"/>
        <v>-2.0661157024760214E-4</v>
      </c>
      <c r="T144" s="12">
        <f t="shared" si="73"/>
        <v>1.6090814388024517E-3</v>
      </c>
    </row>
    <row r="145" spans="2:20" ht="15.9" customHeight="1">
      <c r="B145" s="18">
        <v>45808</v>
      </c>
      <c r="C145" s="11">
        <v>401388.99</v>
      </c>
      <c r="D145" s="9">
        <f t="shared" si="59"/>
        <v>26.199999963864684</v>
      </c>
      <c r="E145" s="11">
        <v>6665941.1944000004</v>
      </c>
      <c r="F145" s="9">
        <f t="shared" si="60"/>
        <v>14.299999922513962</v>
      </c>
      <c r="G145" s="12">
        <v>76.849999999999994</v>
      </c>
      <c r="H145" s="9">
        <f t="shared" si="61"/>
        <v>10.699999999999932</v>
      </c>
      <c r="I145" s="47">
        <f t="shared" si="62"/>
        <v>28.625779295415853</v>
      </c>
      <c r="J145" s="40">
        <f t="shared" si="63"/>
        <v>61.374220704584161</v>
      </c>
      <c r="K145" s="47">
        <f t="shared" si="64"/>
        <v>29.848450477209177</v>
      </c>
      <c r="L145" s="40">
        <f t="shared" si="65"/>
        <v>31.708358454678905</v>
      </c>
      <c r="M145" s="12">
        <f t="shared" si="66"/>
        <v>0.17012986989522522</v>
      </c>
      <c r="N145" s="12">
        <f t="shared" si="67"/>
        <v>9.285714235398676E-2</v>
      </c>
      <c r="O145" s="12">
        <f t="shared" si="68"/>
        <v>6.9480519480519032E-2</v>
      </c>
      <c r="P145" s="81">
        <f t="shared" si="69"/>
        <v>0.20589843152388898</v>
      </c>
      <c r="Q145" s="12">
        <f t="shared" si="70"/>
        <v>1.1047394149040599E-3</v>
      </c>
      <c r="R145" s="12">
        <f t="shared" si="71"/>
        <v>6.029684568440699E-4</v>
      </c>
      <c r="S145" s="12">
        <f t="shared" si="72"/>
        <v>4.5117220441895475E-4</v>
      </c>
      <c r="T145" s="12">
        <f t="shared" si="73"/>
        <v>1.3370028021031752E-3</v>
      </c>
    </row>
    <row r="146" spans="2:20" ht="15.9" customHeight="1">
      <c r="B146" s="18">
        <v>45809</v>
      </c>
      <c r="C146" s="11">
        <v>401388.94880000001</v>
      </c>
      <c r="D146" s="9">
        <f t="shared" si="59"/>
        <v>-15.000000013969839</v>
      </c>
      <c r="E146" s="11">
        <v>6665941.1639999999</v>
      </c>
      <c r="F146" s="9">
        <f t="shared" si="60"/>
        <v>-16.100000590085983</v>
      </c>
      <c r="G146" s="12">
        <v>76.844700000000003</v>
      </c>
      <c r="H146" s="9">
        <f t="shared" si="61"/>
        <v>5.4000000000087311</v>
      </c>
      <c r="I146" s="47">
        <f t="shared" si="62"/>
        <v>-132.97430460113242</v>
      </c>
      <c r="J146" s="40">
        <f t="shared" si="63"/>
        <v>222.97430460113242</v>
      </c>
      <c r="K146" s="47">
        <f t="shared" si="64"/>
        <v>22.004772650946979</v>
      </c>
      <c r="L146" s="40">
        <f t="shared" si="65"/>
        <v>22.657670211651471</v>
      </c>
      <c r="M146" s="12">
        <f t="shared" si="66"/>
        <v>-9.6774193638515082E-2</v>
      </c>
      <c r="N146" s="12">
        <f t="shared" si="67"/>
        <v>-0.10387097154894183</v>
      </c>
      <c r="O146" s="12">
        <f t="shared" si="68"/>
        <v>3.4838709677475682E-2</v>
      </c>
      <c r="P146" s="81">
        <f t="shared" si="69"/>
        <v>0.14617851749452562</v>
      </c>
      <c r="Q146" s="12">
        <f t="shared" si="70"/>
        <v>-6.2434963637751661E-4</v>
      </c>
      <c r="R146" s="12">
        <f t="shared" si="71"/>
        <v>-6.7013530031575369E-4</v>
      </c>
      <c r="S146" s="12">
        <f t="shared" si="72"/>
        <v>2.2476586888693989E-4</v>
      </c>
      <c r="T146" s="12">
        <f t="shared" si="73"/>
        <v>9.4308720964210078E-4</v>
      </c>
    </row>
    <row r="147" spans="2:20" ht="15.9" customHeight="1">
      <c r="B147" s="18">
        <v>45809</v>
      </c>
      <c r="C147" s="11">
        <v>401388.96340000001</v>
      </c>
      <c r="D147" s="9">
        <f t="shared" si="59"/>
        <v>-0.40000001899898052</v>
      </c>
      <c r="E147" s="11">
        <v>6665941.1727</v>
      </c>
      <c r="F147" s="9">
        <f t="shared" si="60"/>
        <v>-7.4000004678964615</v>
      </c>
      <c r="G147" s="12">
        <v>76.8292</v>
      </c>
      <c r="H147" s="9">
        <f t="shared" si="61"/>
        <v>-10.099999999994225</v>
      </c>
      <c r="I147" s="47">
        <f t="shared" si="62"/>
        <v>-93.094058010336596</v>
      </c>
      <c r="J147" s="40">
        <f t="shared" si="63"/>
        <v>183.09405801033657</v>
      </c>
      <c r="K147" s="47">
        <f t="shared" si="64"/>
        <v>7.4108033936994326</v>
      </c>
      <c r="L147" s="40">
        <f t="shared" si="65"/>
        <v>12.527170747616973</v>
      </c>
      <c r="M147" s="12">
        <f t="shared" si="66"/>
        <v>-2.5806452838643907E-3</v>
      </c>
      <c r="N147" s="12">
        <f t="shared" si="67"/>
        <v>-4.7741938502557819E-2</v>
      </c>
      <c r="O147" s="12">
        <f t="shared" si="68"/>
        <v>-6.5161290322543391E-2</v>
      </c>
      <c r="P147" s="81">
        <f t="shared" si="69"/>
        <v>8.082045643623853E-2</v>
      </c>
      <c r="Q147" s="12">
        <f t="shared" si="70"/>
        <v>-1.6649324412028327E-5</v>
      </c>
      <c r="R147" s="12">
        <f t="shared" si="71"/>
        <v>-3.0801250646811498E-4</v>
      </c>
      <c r="S147" s="12">
        <f t="shared" si="72"/>
        <v>-4.2039542143576384E-4</v>
      </c>
      <c r="T147" s="12">
        <f t="shared" si="73"/>
        <v>5.214222995886357E-4</v>
      </c>
    </row>
    <row r="148" spans="2:20" ht="15.9" customHeight="1">
      <c r="B148" s="18">
        <v>45810</v>
      </c>
      <c r="C148" s="11">
        <v>401388.96639999998</v>
      </c>
      <c r="D148" s="9">
        <f t="shared" si="59"/>
        <v>2.5999999488703907</v>
      </c>
      <c r="E148" s="11">
        <v>6665941.1765999999</v>
      </c>
      <c r="F148" s="9">
        <f t="shared" si="60"/>
        <v>-3.500000573694706</v>
      </c>
      <c r="G148" s="12">
        <v>76.838899999999995</v>
      </c>
      <c r="H148" s="9">
        <f t="shared" si="61"/>
        <v>-0.39999999999906777</v>
      </c>
      <c r="I148" s="47">
        <f t="shared" si="62"/>
        <v>-53.392930222427765</v>
      </c>
      <c r="J148" s="40">
        <f t="shared" si="63"/>
        <v>143.39293022242776</v>
      </c>
      <c r="K148" s="47">
        <f t="shared" si="64"/>
        <v>4.3600463013584276</v>
      </c>
      <c r="L148" s="40">
        <f t="shared" si="65"/>
        <v>4.3783562840395431</v>
      </c>
      <c r="M148" s="12">
        <f t="shared" si="66"/>
        <v>1.6666666338912759E-2</v>
      </c>
      <c r="N148" s="12">
        <f t="shared" si="67"/>
        <v>-2.2435901113427602E-2</v>
      </c>
      <c r="O148" s="12">
        <f t="shared" si="68"/>
        <v>-2.5641025640965884E-3</v>
      </c>
      <c r="P148" s="81">
        <f t="shared" si="69"/>
        <v>2.8066386436150916E-2</v>
      </c>
      <c r="Q148" s="12">
        <f t="shared" si="70"/>
        <v>1.0683760473662026E-4</v>
      </c>
      <c r="R148" s="12">
        <f t="shared" si="71"/>
        <v>-1.4381987893222821E-4</v>
      </c>
      <c r="S148" s="12">
        <f t="shared" si="72"/>
        <v>-1.6436554898055053E-5</v>
      </c>
      <c r="T148" s="12">
        <f t="shared" si="73"/>
        <v>1.7991273356506997E-4</v>
      </c>
    </row>
    <row r="149" spans="2:20" ht="15.9" customHeight="1">
      <c r="B149" s="18">
        <v>45810</v>
      </c>
      <c r="C149" s="11">
        <v>401388.96340000001</v>
      </c>
      <c r="D149" s="9">
        <f t="shared" si="59"/>
        <v>-0.40000001899898052</v>
      </c>
      <c r="E149" s="11">
        <v>6665941.1730000004</v>
      </c>
      <c r="F149" s="9">
        <f t="shared" si="60"/>
        <v>-7.1000000461935997</v>
      </c>
      <c r="G149" s="12">
        <v>76.8292</v>
      </c>
      <c r="H149" s="9">
        <f t="shared" si="61"/>
        <v>-10.099999999994225</v>
      </c>
      <c r="I149" s="47">
        <f t="shared" si="62"/>
        <v>-93.224522738418386</v>
      </c>
      <c r="J149" s="40">
        <f t="shared" si="63"/>
        <v>183.22452273841839</v>
      </c>
      <c r="K149" s="47">
        <f t="shared" si="64"/>
        <v>7.1112587262135456</v>
      </c>
      <c r="L149" s="40">
        <f t="shared" si="65"/>
        <v>12.352327743022027</v>
      </c>
      <c r="M149" s="12">
        <f t="shared" si="66"/>
        <v>-2.5641026858909009E-3</v>
      </c>
      <c r="N149" s="12">
        <f t="shared" si="67"/>
        <v>-4.5512820808933332E-2</v>
      </c>
      <c r="O149" s="12">
        <f t="shared" si="68"/>
        <v>-6.4743589743552724E-2</v>
      </c>
      <c r="P149" s="81">
        <f t="shared" si="69"/>
        <v>7.9181588096295039E-2</v>
      </c>
      <c r="Q149" s="12">
        <f t="shared" si="70"/>
        <v>-1.6436555678787828E-5</v>
      </c>
      <c r="R149" s="12">
        <f t="shared" si="71"/>
        <v>-2.9174885133931625E-4</v>
      </c>
      <c r="S149" s="12">
        <f t="shared" si="72"/>
        <v>-4.1502301117662E-4</v>
      </c>
      <c r="T149" s="12">
        <f t="shared" si="73"/>
        <v>5.0757428266855794E-4</v>
      </c>
    </row>
    <row r="150" spans="2:20" ht="15.9" customHeight="1">
      <c r="B150" s="18">
        <v>45811</v>
      </c>
      <c r="C150" s="11">
        <v>401388.94449999998</v>
      </c>
      <c r="D150" s="9">
        <f t="shared" si="59"/>
        <v>-19.300000043585896</v>
      </c>
      <c r="E150" s="11">
        <v>6665941.1569999997</v>
      </c>
      <c r="F150" s="9">
        <f t="shared" si="60"/>
        <v>-23.100000806152821</v>
      </c>
      <c r="G150" s="12">
        <v>76.842600000000004</v>
      </c>
      <c r="H150" s="9">
        <f t="shared" si="61"/>
        <v>3.3000000000100727</v>
      </c>
      <c r="I150" s="47">
        <f t="shared" si="62"/>
        <v>-129.8786825690544</v>
      </c>
      <c r="J150" s="40">
        <f t="shared" si="63"/>
        <v>219.8786825690544</v>
      </c>
      <c r="K150" s="47">
        <f t="shared" si="64"/>
        <v>30.101495626076066</v>
      </c>
      <c r="L150" s="40">
        <f t="shared" si="65"/>
        <v>30.28184338719727</v>
      </c>
      <c r="M150" s="12">
        <f t="shared" si="66"/>
        <v>-0.12292993658334966</v>
      </c>
      <c r="N150" s="12">
        <f t="shared" si="67"/>
        <v>-0.14713376309651477</v>
      </c>
      <c r="O150" s="12">
        <f t="shared" si="68"/>
        <v>2.1019108280318933E-2</v>
      </c>
      <c r="P150" s="81">
        <f t="shared" si="69"/>
        <v>0.1928779833579444</v>
      </c>
      <c r="Q150" s="12">
        <f t="shared" si="70"/>
        <v>-7.8299322664553931E-4</v>
      </c>
      <c r="R150" s="12">
        <f t="shared" si="71"/>
        <v>-9.3715772672939345E-4</v>
      </c>
      <c r="S150" s="12">
        <f t="shared" si="72"/>
        <v>1.3387967057527982E-4</v>
      </c>
      <c r="T150" s="12">
        <f t="shared" si="73"/>
        <v>1.2285221869932765E-3</v>
      </c>
    </row>
    <row r="151" spans="2:20" ht="15.9" customHeight="1">
      <c r="B151" s="18">
        <v>45811</v>
      </c>
      <c r="C151" s="11">
        <v>401388.98340000003</v>
      </c>
      <c r="D151" s="9">
        <f t="shared" si="59"/>
        <v>19.599999999627471</v>
      </c>
      <c r="E151" s="11">
        <v>6665941.1880000001</v>
      </c>
      <c r="F151" s="9">
        <f t="shared" si="60"/>
        <v>7.8999996185302734</v>
      </c>
      <c r="G151" s="12">
        <v>76.838300000000004</v>
      </c>
      <c r="H151" s="9">
        <f t="shared" si="61"/>
        <v>-0.99999999999056399</v>
      </c>
      <c r="I151" s="47">
        <f t="shared" si="62"/>
        <v>21.952451533029503</v>
      </c>
      <c r="J151" s="40">
        <f t="shared" si="63"/>
        <v>68.047548466970511</v>
      </c>
      <c r="K151" s="47">
        <f t="shared" si="64"/>
        <v>21.132202771083172</v>
      </c>
      <c r="L151" s="40">
        <f t="shared" si="65"/>
        <v>21.155850111923094</v>
      </c>
      <c r="M151" s="12">
        <f t="shared" si="66"/>
        <v>0.12484076432883739</v>
      </c>
      <c r="N151" s="12">
        <f t="shared" si="67"/>
        <v>5.0318468907836138E-2</v>
      </c>
      <c r="O151" s="12">
        <f t="shared" si="68"/>
        <v>-6.3694267515322549E-3</v>
      </c>
      <c r="P151" s="81">
        <f t="shared" si="69"/>
        <v>0.13475063765556111</v>
      </c>
      <c r="Q151" s="12">
        <f t="shared" si="70"/>
        <v>7.9516410400533376E-4</v>
      </c>
      <c r="R151" s="12">
        <f t="shared" si="71"/>
        <v>3.2049980196073975E-4</v>
      </c>
      <c r="S151" s="12">
        <f t="shared" si="72"/>
        <v>-4.0569597143517546E-5</v>
      </c>
      <c r="T151" s="12">
        <f t="shared" si="73"/>
        <v>8.5828431627745926E-4</v>
      </c>
    </row>
    <row r="152" spans="2:20" ht="15.9" customHeight="1">
      <c r="B152" s="18">
        <v>45812</v>
      </c>
      <c r="C152" s="11">
        <v>401388.99849999999</v>
      </c>
      <c r="D152" s="9">
        <f t="shared" si="59"/>
        <v>34.699999960139394</v>
      </c>
      <c r="E152" s="11">
        <v>6665941.2000000002</v>
      </c>
      <c r="F152" s="9">
        <f t="shared" si="60"/>
        <v>19.899999722838402</v>
      </c>
      <c r="G152" s="12">
        <v>76.844099999999997</v>
      </c>
      <c r="H152" s="9">
        <f t="shared" si="61"/>
        <v>4.8000000000030241</v>
      </c>
      <c r="I152" s="47">
        <f t="shared" si="62"/>
        <v>29.833711575703386</v>
      </c>
      <c r="J152" s="40">
        <f t="shared" si="63"/>
        <v>60.166288424296624</v>
      </c>
      <c r="K152" s="47">
        <f t="shared" si="64"/>
        <v>40.001249808007785</v>
      </c>
      <c r="L152" s="40">
        <f t="shared" si="65"/>
        <v>40.288211504144378</v>
      </c>
      <c r="M152" s="12">
        <f t="shared" si="66"/>
        <v>0.21962025291227463</v>
      </c>
      <c r="N152" s="12">
        <f t="shared" si="67"/>
        <v>0.12594936533442028</v>
      </c>
      <c r="O152" s="12">
        <f t="shared" si="68"/>
        <v>3.0379746835462178E-2</v>
      </c>
      <c r="P152" s="81">
        <f t="shared" si="69"/>
        <v>0.25498868040597705</v>
      </c>
      <c r="Q152" s="12">
        <f t="shared" si="70"/>
        <v>1.390001600710599E-3</v>
      </c>
      <c r="R152" s="12">
        <f t="shared" si="71"/>
        <v>7.9714788186341942E-4</v>
      </c>
      <c r="S152" s="12">
        <f t="shared" si="72"/>
        <v>1.9227687870545683E-4</v>
      </c>
      <c r="T152" s="12">
        <f t="shared" si="73"/>
        <v>1.6138524076327661E-3</v>
      </c>
    </row>
    <row r="153" spans="2:20" ht="15.9" customHeight="1">
      <c r="B153" s="18">
        <v>45812</v>
      </c>
      <c r="C153" s="11">
        <v>401388.97499999998</v>
      </c>
      <c r="D153" s="9">
        <f t="shared" si="59"/>
        <v>11.199999949894845</v>
      </c>
      <c r="E153" s="11">
        <v>6665941.176</v>
      </c>
      <c r="F153" s="9">
        <f t="shared" si="60"/>
        <v>-4.1000004857778549</v>
      </c>
      <c r="G153" s="12">
        <v>76.830500000000001</v>
      </c>
      <c r="H153" s="9">
        <f t="shared" si="61"/>
        <v>-8.7999999999937017</v>
      </c>
      <c r="I153" s="47">
        <f t="shared" si="62"/>
        <v>-20.106237072525687</v>
      </c>
      <c r="J153" s="40">
        <f t="shared" si="63"/>
        <v>110.10623707252569</v>
      </c>
      <c r="K153" s="47">
        <f t="shared" si="64"/>
        <v>11.926860561816893</v>
      </c>
      <c r="L153" s="40">
        <f t="shared" si="65"/>
        <v>14.821943288952104</v>
      </c>
      <c r="M153" s="12">
        <f t="shared" si="66"/>
        <v>7.088607563224586E-2</v>
      </c>
      <c r="N153" s="12">
        <f t="shared" si="67"/>
        <v>-2.5949370163150982E-2</v>
      </c>
      <c r="O153" s="12">
        <f t="shared" si="68"/>
        <v>-5.5696202531605704E-2</v>
      </c>
      <c r="P153" s="81">
        <f t="shared" si="69"/>
        <v>9.3809767651595599E-2</v>
      </c>
      <c r="Q153" s="12">
        <f t="shared" si="70"/>
        <v>4.4864604830535356E-4</v>
      </c>
      <c r="R153" s="12">
        <f t="shared" si="71"/>
        <v>-1.6423652001994291E-4</v>
      </c>
      <c r="S153" s="12">
        <f t="shared" si="72"/>
        <v>-3.5250761095952977E-4</v>
      </c>
      <c r="T153" s="12">
        <f t="shared" si="73"/>
        <v>5.9373270665566836E-4</v>
      </c>
    </row>
    <row r="154" spans="2:20" ht="15.9" customHeight="1">
      <c r="B154" s="18">
        <v>45813</v>
      </c>
      <c r="C154" s="11">
        <v>401389.016</v>
      </c>
      <c r="D154" s="9">
        <f t="shared" si="59"/>
        <v>52.199999976437539</v>
      </c>
      <c r="E154" s="11">
        <v>6665941.2130000005</v>
      </c>
      <c r="F154" s="9">
        <f t="shared" si="60"/>
        <v>32.899999991059303</v>
      </c>
      <c r="G154" s="12">
        <v>76.846000000000004</v>
      </c>
      <c r="H154" s="9">
        <f t="shared" si="61"/>
        <v>6.7000000000092541</v>
      </c>
      <c r="I154" s="47">
        <f t="shared" si="62"/>
        <v>32.221926959099655</v>
      </c>
      <c r="J154" s="40">
        <f t="shared" si="63"/>
        <v>57.778073040900381</v>
      </c>
      <c r="K154" s="47">
        <f t="shared" si="64"/>
        <v>61.702917248309916</v>
      </c>
      <c r="L154" s="40">
        <f t="shared" si="65"/>
        <v>62.065610421165644</v>
      </c>
      <c r="M154" s="12">
        <f t="shared" si="66"/>
        <v>0.32830188664426124</v>
      </c>
      <c r="N154" s="12">
        <f t="shared" si="67"/>
        <v>0.2069182389374799</v>
      </c>
      <c r="O154" s="12">
        <f t="shared" si="68"/>
        <v>4.2138364779932415E-2</v>
      </c>
      <c r="P154" s="81">
        <f t="shared" si="69"/>
        <v>0.39034975107651348</v>
      </c>
      <c r="Q154" s="12">
        <f t="shared" si="70"/>
        <v>2.064791739901014E-3</v>
      </c>
      <c r="R154" s="12">
        <f t="shared" si="71"/>
        <v>1.3013725719338359E-3</v>
      </c>
      <c r="S154" s="12">
        <f t="shared" si="72"/>
        <v>2.6502116213793973E-4</v>
      </c>
      <c r="T154" s="12">
        <f t="shared" si="73"/>
        <v>2.4550298809843615E-3</v>
      </c>
    </row>
    <row r="155" spans="2:20" ht="15.9" customHeight="1">
      <c r="B155" s="18">
        <v>45813</v>
      </c>
      <c r="C155" s="11">
        <v>401388.96870000003</v>
      </c>
      <c r="D155" s="9">
        <f t="shared" si="59"/>
        <v>4.8999999999068677</v>
      </c>
      <c r="E155" s="11">
        <v>6665941.1739999996</v>
      </c>
      <c r="F155" s="9">
        <f t="shared" si="60"/>
        <v>-6.1000008136034012</v>
      </c>
      <c r="G155" s="12">
        <v>76.841399999999993</v>
      </c>
      <c r="H155" s="9">
        <f t="shared" si="61"/>
        <v>2.0999999999986585</v>
      </c>
      <c r="I155" s="47">
        <f t="shared" si="62"/>
        <v>-51.225832796067948</v>
      </c>
      <c r="J155" s="40">
        <f t="shared" si="63"/>
        <v>141.22583279606795</v>
      </c>
      <c r="K155" s="47">
        <f t="shared" si="64"/>
        <v>7.8243216910508906</v>
      </c>
      <c r="L155" s="40">
        <f t="shared" si="65"/>
        <v>8.1012350863953966</v>
      </c>
      <c r="M155" s="12">
        <f t="shared" si="66"/>
        <v>3.0817610062307346E-2</v>
      </c>
      <c r="N155" s="12">
        <f t="shared" si="67"/>
        <v>-3.8364784991216358E-2</v>
      </c>
      <c r="O155" s="12">
        <f t="shared" si="68"/>
        <v>1.3207547169802884E-2</v>
      </c>
      <c r="P155" s="81">
        <f t="shared" si="69"/>
        <v>5.0951164065379854E-2</v>
      </c>
      <c r="Q155" s="12">
        <f t="shared" si="70"/>
        <v>1.938214469327506E-4</v>
      </c>
      <c r="R155" s="12">
        <f t="shared" si="71"/>
        <v>-2.4128795591959974E-4</v>
      </c>
      <c r="S155" s="12">
        <f t="shared" si="72"/>
        <v>8.3066334401275991E-5</v>
      </c>
      <c r="T155" s="12">
        <f t="shared" si="73"/>
        <v>3.2044757273823809E-4</v>
      </c>
    </row>
    <row r="156" spans="2:20" ht="15.9" customHeight="1">
      <c r="B156" s="18">
        <v>45814</v>
      </c>
      <c r="C156" s="11">
        <v>401388.9964</v>
      </c>
      <c r="D156" s="9">
        <f t="shared" si="59"/>
        <v>32.599999976810068</v>
      </c>
      <c r="E156" s="11">
        <v>6665941.2000000002</v>
      </c>
      <c r="F156" s="9">
        <f t="shared" si="60"/>
        <v>19.899999722838402</v>
      </c>
      <c r="G156" s="12">
        <v>76.843900000000005</v>
      </c>
      <c r="H156" s="9">
        <f t="shared" si="61"/>
        <v>4.6000000000105956</v>
      </c>
      <c r="I156" s="47">
        <f t="shared" si="62"/>
        <v>31.401120062835648</v>
      </c>
      <c r="J156" s="40">
        <f t="shared" si="63"/>
        <v>58.598879937164384</v>
      </c>
      <c r="K156" s="47">
        <f t="shared" si="64"/>
        <v>38.193847507903477</v>
      </c>
      <c r="L156" s="40">
        <f t="shared" si="65"/>
        <v>38.469858167883622</v>
      </c>
      <c r="M156" s="12">
        <f t="shared" si="66"/>
        <v>0.20374999985506292</v>
      </c>
      <c r="N156" s="12">
        <f t="shared" si="67"/>
        <v>0.12437499826774001</v>
      </c>
      <c r="O156" s="12">
        <f t="shared" si="68"/>
        <v>2.8750000000066223E-2</v>
      </c>
      <c r="P156" s="81">
        <f t="shared" si="69"/>
        <v>0.24043661354927265</v>
      </c>
      <c r="Q156" s="12">
        <f t="shared" si="70"/>
        <v>1.2734374990941433E-3</v>
      </c>
      <c r="R156" s="12">
        <f t="shared" si="71"/>
        <v>7.7734373917337507E-4</v>
      </c>
      <c r="S156" s="12">
        <f t="shared" si="72"/>
        <v>1.7968750000041389E-4</v>
      </c>
      <c r="T156" s="12">
        <f t="shared" si="73"/>
        <v>1.5027288346829541E-3</v>
      </c>
    </row>
    <row r="157" spans="2:20" ht="15.9" customHeight="1">
      <c r="B157" s="18">
        <v>45815</v>
      </c>
      <c r="C157" s="11">
        <v>401388.98190000001</v>
      </c>
      <c r="D157" s="9">
        <f t="shared" si="59"/>
        <v>18.099999986588955</v>
      </c>
      <c r="E157" s="11">
        <v>6665941.1859999998</v>
      </c>
      <c r="F157" s="9">
        <f t="shared" si="60"/>
        <v>5.8999992907047272</v>
      </c>
      <c r="G157" s="12">
        <v>76.815600000000003</v>
      </c>
      <c r="H157" s="9">
        <f t="shared" si="61"/>
        <v>-23.699999999990951</v>
      </c>
      <c r="I157" s="47">
        <f t="shared" ref="I157:I169" si="74">IF(MOD(DEGREES(ATAN2(D157, F157)), 360) &gt; 180, MOD(DEGREES(ATAN2(D157, F157)), 360) - 360, MOD(DEGREES(ATAN2(D157, F157)), 360))</f>
        <v>18.054249554377833</v>
      </c>
      <c r="J157" s="40">
        <f t="shared" ref="J157:J169" si="75">MOD(DEGREES(ATAN2(F157, D157)) + 360, 360)</f>
        <v>71.945750445622139</v>
      </c>
      <c r="K157" s="47">
        <f t="shared" ref="K157:K169" si="76">SQRT(POWER(C157 - $C$9,2) + POWER(E157 - $E$9,2)) *1000</f>
        <v>19.037331513235685</v>
      </c>
      <c r="L157" s="40">
        <f t="shared" ref="L157:L169" si="77">SQRT((D157^2) + (F157^2) + (H157^2))</f>
        <v>30.399177474800325</v>
      </c>
      <c r="M157" s="12">
        <f t="shared" ref="M157:M169" si="78">(D157-$D$9)/(B157-$B$9)</f>
        <v>0.11242236016514878</v>
      </c>
      <c r="N157" s="12">
        <f t="shared" ref="N157:N169" si="79">(F157-$F$9)/(B157-$B$9)</f>
        <v>3.6645958327358556E-2</v>
      </c>
      <c r="O157" s="12">
        <f t="shared" ref="O157:O169" si="80">(H157-$H$9)/(B157-$B$9)</f>
        <v>-0.14720496894404317</v>
      </c>
      <c r="P157" s="81">
        <f t="shared" ref="P157:P169" si="81">(L157-$L$9)/(B157-$B$9)</f>
        <v>0.18881476692422564</v>
      </c>
      <c r="Q157" s="12">
        <f t="shared" ref="Q157:Q169" si="82">(M157-0)/(B157-$B$9)</f>
        <v>6.9827552897607935E-4</v>
      </c>
      <c r="R157" s="12">
        <f t="shared" ref="R157:R169" si="83">(N157-0)/(B157-$B$9)</f>
        <v>2.2761464799601587E-4</v>
      </c>
      <c r="S157" s="12">
        <f t="shared" ref="S157:S169" si="84">(O157-0)/(B157-$B$9)</f>
        <v>-9.1431657729219363E-4</v>
      </c>
      <c r="T157" s="12">
        <f t="shared" ref="T157:T169" si="85">(P157-0)/(B157-$B$9)</f>
        <v>1.1727625274796623E-3</v>
      </c>
    </row>
    <row r="158" spans="2:20" ht="15.9" customHeight="1">
      <c r="B158" s="18">
        <v>45815</v>
      </c>
      <c r="C158" s="11">
        <v>401388.96730000002</v>
      </c>
      <c r="D158" s="9">
        <f t="shared" si="59"/>
        <v>3.4999999916180968</v>
      </c>
      <c r="E158" s="11">
        <v>6665941.1730000004</v>
      </c>
      <c r="F158" s="9">
        <f t="shared" si="60"/>
        <v>-7.1000000461935997</v>
      </c>
      <c r="G158" s="12">
        <v>76.828100000000006</v>
      </c>
      <c r="H158" s="9">
        <f t="shared" si="61"/>
        <v>-11.199999999988108</v>
      </c>
      <c r="I158" s="47">
        <f t="shared" si="74"/>
        <v>-63.758650550095695</v>
      </c>
      <c r="J158" s="40">
        <f t="shared" si="75"/>
        <v>153.75865055009569</v>
      </c>
      <c r="K158" s="47">
        <f t="shared" si="76"/>
        <v>7.9158070085920995</v>
      </c>
      <c r="L158" s="40">
        <f t="shared" si="77"/>
        <v>13.714955362559859</v>
      </c>
      <c r="M158" s="12">
        <f t="shared" si="78"/>
        <v>2.1739130382721097E-2</v>
      </c>
      <c r="N158" s="12">
        <f t="shared" si="79"/>
        <v>-4.4099379168904343E-2</v>
      </c>
      <c r="O158" s="12">
        <f t="shared" si="80"/>
        <v>-6.9565217391230491E-2</v>
      </c>
      <c r="P158" s="81">
        <f t="shared" si="81"/>
        <v>8.5186058152545707E-2</v>
      </c>
      <c r="Q158" s="12">
        <f t="shared" si="82"/>
        <v>1.350256545510627E-4</v>
      </c>
      <c r="R158" s="12">
        <f t="shared" si="83"/>
        <v>-2.73909187384499E-4</v>
      </c>
      <c r="S158" s="12">
        <f t="shared" si="84"/>
        <v>-4.3208209559770491E-4</v>
      </c>
      <c r="T158" s="12">
        <f t="shared" si="85"/>
        <v>5.291059512580479E-4</v>
      </c>
    </row>
    <row r="159" spans="2:20" ht="15.9" customHeight="1">
      <c r="B159" s="18">
        <v>45816</v>
      </c>
      <c r="C159" s="11">
        <v>401388.9903</v>
      </c>
      <c r="D159" s="9">
        <f t="shared" si="59"/>
        <v>26.499999978113919</v>
      </c>
      <c r="E159" s="11">
        <v>6665941.1960000005</v>
      </c>
      <c r="F159" s="9">
        <f t="shared" si="60"/>
        <v>15.899999998509884</v>
      </c>
      <c r="G159" s="12">
        <v>76.851100000000002</v>
      </c>
      <c r="H159" s="9">
        <f t="shared" si="61"/>
        <v>11.800000000008026</v>
      </c>
      <c r="I159" s="47">
        <f t="shared" si="74"/>
        <v>30.963756550581031</v>
      </c>
      <c r="J159" s="40">
        <f t="shared" si="75"/>
        <v>59.036243449418976</v>
      </c>
      <c r="K159" s="47">
        <f t="shared" si="76"/>
        <v>30.904045023146274</v>
      </c>
      <c r="L159" s="40">
        <f t="shared" si="77"/>
        <v>33.080205543388658</v>
      </c>
      <c r="M159" s="12">
        <f t="shared" si="78"/>
        <v>0.16358024677848099</v>
      </c>
      <c r="N159" s="12">
        <f t="shared" si="79"/>
        <v>9.8148148138949898E-2</v>
      </c>
      <c r="O159" s="12">
        <f t="shared" si="80"/>
        <v>7.2839506172889049E-2</v>
      </c>
      <c r="P159" s="81">
        <f t="shared" si="81"/>
        <v>0.20419879965054727</v>
      </c>
      <c r="Q159" s="12">
        <f t="shared" si="82"/>
        <v>1.0097546097437098E-3</v>
      </c>
      <c r="R159" s="12">
        <f t="shared" si="83"/>
        <v>6.0585276628981419E-4</v>
      </c>
      <c r="S159" s="12">
        <f t="shared" si="84"/>
        <v>4.4962658131412992E-4</v>
      </c>
      <c r="T159" s="12">
        <f t="shared" si="85"/>
        <v>1.2604864175959707E-3</v>
      </c>
    </row>
    <row r="160" spans="2:20" ht="15.9" customHeight="1">
      <c r="B160" s="18">
        <v>45816</v>
      </c>
      <c r="C160" s="11">
        <v>401388.9779</v>
      </c>
      <c r="D160" s="9">
        <f t="shared" si="59"/>
        <v>14.099999971222132</v>
      </c>
      <c r="E160" s="11">
        <v>6665941.182</v>
      </c>
      <c r="F160" s="9">
        <f t="shared" si="60"/>
        <v>1.8999995663762093</v>
      </c>
      <c r="G160" s="12">
        <v>76.840100000000007</v>
      </c>
      <c r="H160" s="9">
        <f t="shared" si="61"/>
        <v>0.80000000001234639</v>
      </c>
      <c r="I160" s="47">
        <f t="shared" si="74"/>
        <v>7.6744778017518938</v>
      </c>
      <c r="J160" s="40">
        <f t="shared" si="75"/>
        <v>82.325522198248109</v>
      </c>
      <c r="K160" s="47">
        <f t="shared" si="76"/>
        <v>14.227438193177782</v>
      </c>
      <c r="L160" s="40">
        <f t="shared" si="77"/>
        <v>14.249912194140485</v>
      </c>
      <c r="M160" s="12">
        <f t="shared" si="78"/>
        <v>8.7037036859395886E-2</v>
      </c>
      <c r="N160" s="12">
        <f t="shared" si="79"/>
        <v>1.1728392385038328E-2</v>
      </c>
      <c r="O160" s="12">
        <f t="shared" si="80"/>
        <v>4.938271605014484E-3</v>
      </c>
      <c r="P160" s="81">
        <f t="shared" si="81"/>
        <v>8.7962420951484474E-2</v>
      </c>
      <c r="Q160" s="12">
        <f t="shared" si="82"/>
        <v>5.3726565962590055E-4</v>
      </c>
      <c r="R160" s="12">
        <f t="shared" si="83"/>
        <v>7.2397483858261283E-5</v>
      </c>
      <c r="S160" s="12">
        <f t="shared" si="84"/>
        <v>3.0483158055644964E-5</v>
      </c>
      <c r="T160" s="12">
        <f t="shared" si="85"/>
        <v>5.4297790710792885E-4</v>
      </c>
    </row>
    <row r="161" spans="2:20" ht="15.9" customHeight="1">
      <c r="B161" s="18">
        <v>45817</v>
      </c>
      <c r="C161" s="11">
        <v>401388.96840000001</v>
      </c>
      <c r="D161" s="9">
        <f t="shared" si="59"/>
        <v>4.5999999856576324</v>
      </c>
      <c r="E161" s="11">
        <v>6665941.1789999995</v>
      </c>
      <c r="F161" s="9">
        <f t="shared" si="60"/>
        <v>-1.1000009253621101</v>
      </c>
      <c r="G161" s="12">
        <v>76.846100000000007</v>
      </c>
      <c r="H161" s="9">
        <f t="shared" si="61"/>
        <v>6.8000000000125738</v>
      </c>
      <c r="I161" s="47">
        <f t="shared" si="74"/>
        <v>-13.448625994596739</v>
      </c>
      <c r="J161" s="40">
        <f t="shared" si="75"/>
        <v>103.4486259945968</v>
      </c>
      <c r="K161" s="47">
        <f t="shared" si="76"/>
        <v>4.7296936374196283</v>
      </c>
      <c r="L161" s="40">
        <f t="shared" si="77"/>
        <v>8.2831154708852583</v>
      </c>
      <c r="M161" s="12">
        <f t="shared" si="78"/>
        <v>2.8220858807715535E-2</v>
      </c>
      <c r="N161" s="12">
        <f t="shared" si="79"/>
        <v>-6.7484719347368719E-3</v>
      </c>
      <c r="O161" s="12">
        <f t="shared" si="80"/>
        <v>4.1717791411120086E-2</v>
      </c>
      <c r="P161" s="81">
        <f t="shared" si="81"/>
        <v>5.0816659330584407E-2</v>
      </c>
      <c r="Q161" s="12">
        <f t="shared" si="82"/>
        <v>1.7313410311481923E-4</v>
      </c>
      <c r="R161" s="12">
        <f t="shared" si="83"/>
        <v>-4.1401668311269151E-5</v>
      </c>
      <c r="S161" s="12">
        <f t="shared" si="84"/>
        <v>2.5593737062036862E-4</v>
      </c>
      <c r="T161" s="12">
        <f t="shared" si="85"/>
        <v>3.1175864619990433E-4</v>
      </c>
    </row>
    <row r="162" spans="2:20" ht="15.9" customHeight="1">
      <c r="B162" s="18">
        <v>45817</v>
      </c>
      <c r="C162" s="11">
        <v>401388.99699999997</v>
      </c>
      <c r="D162" s="9">
        <f t="shared" si="59"/>
        <v>33.199999947100878</v>
      </c>
      <c r="E162" s="12">
        <v>6665941.1995999999</v>
      </c>
      <c r="F162" s="9">
        <f t="shared" si="60"/>
        <v>19.499999471008778</v>
      </c>
      <c r="G162" s="12">
        <v>76.844200000000001</v>
      </c>
      <c r="H162" s="9">
        <f t="shared" si="61"/>
        <v>4.9000000000063437</v>
      </c>
      <c r="I162" s="47">
        <f t="shared" si="74"/>
        <v>30.427819911830777</v>
      </c>
      <c r="J162" s="40">
        <f t="shared" si="75"/>
        <v>59.572180088169205</v>
      </c>
      <c r="K162" s="47">
        <f t="shared" si="76"/>
        <v>38.503116443436639</v>
      </c>
      <c r="L162" s="40">
        <f t="shared" si="77"/>
        <v>38.813657079137791</v>
      </c>
      <c r="M162" s="12">
        <f t="shared" si="78"/>
        <v>0.20368098127055753</v>
      </c>
      <c r="N162" s="12">
        <f t="shared" si="79"/>
        <v>0.11963189859514588</v>
      </c>
      <c r="O162" s="12">
        <f t="shared" si="80"/>
        <v>3.0061349693290454E-2</v>
      </c>
      <c r="P162" s="81">
        <f t="shared" si="81"/>
        <v>0.23812059557753246</v>
      </c>
      <c r="Q162" s="12">
        <f t="shared" si="82"/>
        <v>1.2495765722120094E-3</v>
      </c>
      <c r="R162" s="12">
        <f t="shared" si="83"/>
        <v>7.3393802819107898E-4</v>
      </c>
      <c r="S162" s="12">
        <f t="shared" si="84"/>
        <v>1.8442545824104572E-4</v>
      </c>
      <c r="T162" s="12">
        <f t="shared" si="85"/>
        <v>1.4608625495554138E-3</v>
      </c>
    </row>
    <row r="163" spans="2:20" ht="15.9" customHeight="1">
      <c r="B163" s="18">
        <v>45818</v>
      </c>
      <c r="C163" s="11">
        <v>401388.94750000001</v>
      </c>
      <c r="D163" s="9">
        <f t="shared" si="59"/>
        <v>-16.300000017508864</v>
      </c>
      <c r="E163" s="11">
        <v>6665941.1628999999</v>
      </c>
      <c r="F163" s="9">
        <f t="shared" si="60"/>
        <v>-17.200000584125519</v>
      </c>
      <c r="G163" s="12">
        <v>76.849900000000005</v>
      </c>
      <c r="H163" s="9">
        <f t="shared" si="61"/>
        <v>10.600000000010823</v>
      </c>
      <c r="I163" s="47">
        <f t="shared" si="74"/>
        <v>-133.46107963484025</v>
      </c>
      <c r="J163" s="40">
        <f t="shared" si="75"/>
        <v>223.46107963484025</v>
      </c>
      <c r="K163" s="47">
        <f t="shared" si="76"/>
        <v>23.696624668182324</v>
      </c>
      <c r="L163" s="40">
        <f t="shared" si="77"/>
        <v>25.959391762230034</v>
      </c>
      <c r="M163" s="12">
        <f t="shared" si="78"/>
        <v>-9.9390244009200393E-2</v>
      </c>
      <c r="N163" s="12">
        <f t="shared" si="79"/>
        <v>-0.10487805234222877</v>
      </c>
      <c r="O163" s="12">
        <f t="shared" si="80"/>
        <v>6.4634146341529405E-2</v>
      </c>
      <c r="P163" s="81">
        <f t="shared" si="81"/>
        <v>0.15828897415993923</v>
      </c>
      <c r="Q163" s="12">
        <f t="shared" si="82"/>
        <v>-6.0603807322683165E-4</v>
      </c>
      <c r="R163" s="12">
        <f t="shared" si="83"/>
        <v>-6.3950031915993154E-4</v>
      </c>
      <c r="S163" s="12">
        <f t="shared" si="84"/>
        <v>3.941106484239598E-4</v>
      </c>
      <c r="T163" s="12">
        <f t="shared" si="85"/>
        <v>9.6517667170694646E-4</v>
      </c>
    </row>
    <row r="164" spans="2:20" ht="15.9" customHeight="1">
      <c r="B164" s="18">
        <v>45818</v>
      </c>
      <c r="C164" s="11">
        <v>401388.98680000001</v>
      </c>
      <c r="D164" s="9">
        <f t="shared" ref="D164:D171" si="86">IF(C164="","",(C164-$C$9)*1000)</f>
        <v>22.999999986495823</v>
      </c>
      <c r="E164" s="11">
        <v>6665941.1922000004</v>
      </c>
      <c r="F164" s="9">
        <f t="shared" si="60"/>
        <v>12.099999934434891</v>
      </c>
      <c r="G164" s="12">
        <v>76.845699999999994</v>
      </c>
      <c r="H164" s="9">
        <f t="shared" ref="H164:H169" si="87">IF(G164="","",(G164-$G$9)*1000)</f>
        <v>6.3999999999992951</v>
      </c>
      <c r="I164" s="47">
        <f t="shared" si="74"/>
        <v>27.748272426261664</v>
      </c>
      <c r="J164" s="40">
        <f t="shared" si="75"/>
        <v>62.251727573738322</v>
      </c>
      <c r="K164" s="47">
        <f t="shared" si="76"/>
        <v>25.988651326918301</v>
      </c>
      <c r="L164" s="40">
        <f t="shared" si="77"/>
        <v>26.765089160922351</v>
      </c>
      <c r="M164" s="12">
        <f t="shared" si="78"/>
        <v>0.14024390235668185</v>
      </c>
      <c r="N164" s="12">
        <f t="shared" si="79"/>
        <v>7.37804874050908E-2</v>
      </c>
      <c r="O164" s="12">
        <f t="shared" si="80"/>
        <v>3.9024390243898144E-2</v>
      </c>
      <c r="P164" s="81">
        <f t="shared" si="81"/>
        <v>0.16320176317635579</v>
      </c>
      <c r="Q164" s="12">
        <f t="shared" si="82"/>
        <v>8.5514574607732836E-4</v>
      </c>
      <c r="R164" s="12">
        <f t="shared" si="83"/>
        <v>4.4988102076274879E-4</v>
      </c>
      <c r="S164" s="12">
        <f t="shared" si="84"/>
        <v>2.3795359904815942E-4</v>
      </c>
      <c r="T164" s="12">
        <f t="shared" si="85"/>
        <v>9.951327022948524E-4</v>
      </c>
    </row>
    <row r="165" spans="2:20" ht="15.9" customHeight="1">
      <c r="B165" s="18">
        <v>45819</v>
      </c>
      <c r="C165" s="11">
        <v>401388.9583</v>
      </c>
      <c r="D165" s="9">
        <f t="shared" si="86"/>
        <v>-5.5000000284053385</v>
      </c>
      <c r="E165" s="11">
        <v>6665941.1730000004</v>
      </c>
      <c r="F165" s="9">
        <f t="shared" si="60"/>
        <v>-7.1000000461935997</v>
      </c>
      <c r="G165" s="12">
        <v>76.846599999999995</v>
      </c>
      <c r="H165" s="9">
        <f t="shared" si="87"/>
        <v>7.3000000000007503</v>
      </c>
      <c r="I165" s="47">
        <f t="shared" si="74"/>
        <v>-127.76307793681966</v>
      </c>
      <c r="J165" s="40">
        <f t="shared" si="75"/>
        <v>217.76307793681966</v>
      </c>
      <c r="K165" s="47">
        <f t="shared" si="76"/>
        <v>8.9810913016407881</v>
      </c>
      <c r="L165" s="40">
        <f t="shared" si="77"/>
        <v>11.573677072063951</v>
      </c>
      <c r="M165" s="12">
        <f t="shared" si="78"/>
        <v>-3.3333333505486902E-2</v>
      </c>
      <c r="N165" s="12">
        <f t="shared" si="79"/>
        <v>-4.3030303310264244E-2</v>
      </c>
      <c r="O165" s="12">
        <f t="shared" si="80"/>
        <v>4.4242424242428788E-2</v>
      </c>
      <c r="P165" s="81">
        <f t="shared" si="81"/>
        <v>7.0143497406448194E-2</v>
      </c>
      <c r="Q165" s="12">
        <f t="shared" si="82"/>
        <v>-2.0202020306355698E-4</v>
      </c>
      <c r="R165" s="12">
        <f t="shared" si="83"/>
        <v>-2.6078971703190449E-4</v>
      </c>
      <c r="S165" s="12">
        <f t="shared" si="84"/>
        <v>2.6813590449956842E-4</v>
      </c>
      <c r="T165" s="12">
        <f t="shared" si="85"/>
        <v>4.251121054936254E-4</v>
      </c>
    </row>
    <row r="166" spans="2:20" ht="15.9" customHeight="1">
      <c r="B166" s="18">
        <v>45819</v>
      </c>
      <c r="C166" s="11">
        <v>401388.98330000002</v>
      </c>
      <c r="D166" s="9">
        <f t="shared" si="86"/>
        <v>19.499999994877726</v>
      </c>
      <c r="E166" s="11">
        <v>6665941.1890000002</v>
      </c>
      <c r="F166" s="9">
        <f t="shared" si="60"/>
        <v>8.8999997824430466</v>
      </c>
      <c r="G166" s="12">
        <v>76.840999999999994</v>
      </c>
      <c r="H166" s="9">
        <f t="shared" si="87"/>
        <v>1.6999999999995907</v>
      </c>
      <c r="I166" s="47">
        <f t="shared" si="74"/>
        <v>24.532441877083702</v>
      </c>
      <c r="J166" s="40">
        <f t="shared" si="75"/>
        <v>65.46755812291633</v>
      </c>
      <c r="K166" s="47">
        <f t="shared" si="76"/>
        <v>21.435017982910992</v>
      </c>
      <c r="L166" s="40">
        <f t="shared" si="77"/>
        <v>21.502325360939832</v>
      </c>
      <c r="M166" s="12">
        <f t="shared" si="78"/>
        <v>0.1181818181507741</v>
      </c>
      <c r="N166" s="12">
        <f t="shared" si="79"/>
        <v>5.3939392620866951E-2</v>
      </c>
      <c r="O166" s="12">
        <f t="shared" si="80"/>
        <v>1.0303030303027823E-2</v>
      </c>
      <c r="P166" s="81">
        <f t="shared" si="81"/>
        <v>0.13031712339963533</v>
      </c>
      <c r="Q166" s="12">
        <f t="shared" si="82"/>
        <v>7.1625344333802485E-4</v>
      </c>
      <c r="R166" s="12">
        <f t="shared" si="83"/>
        <v>3.2690540982343604E-4</v>
      </c>
      <c r="S166" s="12">
        <f t="shared" si="84"/>
        <v>6.2442607897138317E-5</v>
      </c>
      <c r="T166" s="12">
        <f t="shared" si="85"/>
        <v>7.8980074787657773E-4</v>
      </c>
    </row>
    <row r="167" spans="2:20" ht="15.9" customHeight="1">
      <c r="B167" s="18">
        <v>45820</v>
      </c>
      <c r="C167" s="11">
        <v>401388.92349999998</v>
      </c>
      <c r="D167" s="9">
        <f t="shared" si="86"/>
        <v>-40.300000051502138</v>
      </c>
      <c r="E167" s="11">
        <v>6665941.1430000002</v>
      </c>
      <c r="F167" s="9">
        <f t="shared" si="60"/>
        <v>-37.100000306963921</v>
      </c>
      <c r="G167" s="12">
        <v>76.841099999999997</v>
      </c>
      <c r="H167" s="9">
        <f t="shared" si="87"/>
        <v>1.8000000000029104</v>
      </c>
      <c r="I167" s="47">
        <f t="shared" si="74"/>
        <v>-137.36746926782112</v>
      </c>
      <c r="J167" s="40">
        <f t="shared" si="75"/>
        <v>227.36746926782112</v>
      </c>
      <c r="K167" s="47">
        <f t="shared" si="76"/>
        <v>54.776820160792425</v>
      </c>
      <c r="L167" s="40">
        <f t="shared" si="77"/>
        <v>54.806386734830511</v>
      </c>
      <c r="M167" s="12">
        <f t="shared" si="78"/>
        <v>-0.24277108464760325</v>
      </c>
      <c r="N167" s="12">
        <f t="shared" si="79"/>
        <v>-0.2234939777527947</v>
      </c>
      <c r="O167" s="12">
        <f t="shared" si="80"/>
        <v>1.0843373493993436E-2</v>
      </c>
      <c r="P167" s="81">
        <f t="shared" si="81"/>
        <v>0.33015895623391872</v>
      </c>
      <c r="Q167" s="12">
        <f t="shared" si="82"/>
        <v>-1.4624764135397787E-3</v>
      </c>
      <c r="R167" s="12">
        <f t="shared" si="83"/>
        <v>-1.3463492635710523E-3</v>
      </c>
      <c r="S167" s="12">
        <f t="shared" si="84"/>
        <v>6.5321527072249622E-5</v>
      </c>
      <c r="T167" s="12">
        <f t="shared" si="85"/>
        <v>1.9889093749031247E-3</v>
      </c>
    </row>
    <row r="168" spans="2:20" ht="15.9" customHeight="1">
      <c r="B168" s="18">
        <v>45820</v>
      </c>
      <c r="C168" s="11">
        <v>401389.01240000001</v>
      </c>
      <c r="D168" s="9">
        <f t="shared" si="86"/>
        <v>48.599999980069697</v>
      </c>
      <c r="E168" s="11">
        <v>6665941.2089999998</v>
      </c>
      <c r="F168" s="9">
        <f t="shared" si="60"/>
        <v>28.899999335408211</v>
      </c>
      <c r="G168" s="12">
        <v>76.817700000000002</v>
      </c>
      <c r="H168" s="9">
        <f t="shared" si="87"/>
        <v>-21.599999999992292</v>
      </c>
      <c r="I168" s="47">
        <f t="shared" si="74"/>
        <v>30.737841109565647</v>
      </c>
      <c r="J168" s="40">
        <f t="shared" si="75"/>
        <v>59.262158890434364</v>
      </c>
      <c r="K168" s="47">
        <f t="shared" si="76"/>
        <v>56.543522702864649</v>
      </c>
      <c r="L168" s="40">
        <f t="shared" si="77"/>
        <v>60.528753164500557</v>
      </c>
      <c r="M168" s="12">
        <f t="shared" si="78"/>
        <v>0.29277108421728731</v>
      </c>
      <c r="N168" s="12">
        <f t="shared" si="79"/>
        <v>0.17409638153860368</v>
      </c>
      <c r="O168" s="12">
        <f t="shared" si="80"/>
        <v>-0.1301204819276644</v>
      </c>
      <c r="P168" s="81">
        <f t="shared" si="81"/>
        <v>0.3646310431596419</v>
      </c>
      <c r="Q168" s="12">
        <f t="shared" si="82"/>
        <v>1.7636812302246224E-3</v>
      </c>
      <c r="R168" s="12">
        <f t="shared" si="83"/>
        <v>1.0487733827626727E-3</v>
      </c>
      <c r="S168" s="12">
        <f t="shared" si="84"/>
        <v>-7.8385832486544814E-4</v>
      </c>
      <c r="T168" s="12">
        <f t="shared" si="85"/>
        <v>2.1965725491544692E-3</v>
      </c>
    </row>
    <row r="169" spans="2:20" ht="15.9" customHeight="1">
      <c r="B169" s="18">
        <v>45821</v>
      </c>
      <c r="C169" s="11">
        <v>401388.96720000001</v>
      </c>
      <c r="D169" s="9">
        <f t="shared" si="86"/>
        <v>3.3999999868683517</v>
      </c>
      <c r="E169" s="11">
        <v>6665941.1770000001</v>
      </c>
      <c r="F169" s="9">
        <f t="shared" si="60"/>
        <v>-3.1000003218650818</v>
      </c>
      <c r="G169" s="12">
        <v>76.852000000000004</v>
      </c>
      <c r="H169" s="9">
        <f t="shared" si="87"/>
        <v>12.700000000009481</v>
      </c>
      <c r="I169" s="47">
        <f t="shared" si="74"/>
        <v>-42.357457777902027</v>
      </c>
      <c r="J169" s="40">
        <f t="shared" si="75"/>
        <v>132.35745777790203</v>
      </c>
      <c r="K169" s="47">
        <f t="shared" si="76"/>
        <v>4.601087035285075</v>
      </c>
      <c r="L169" s="40">
        <f t="shared" si="77"/>
        <v>13.507775609126368</v>
      </c>
      <c r="M169" s="12">
        <f t="shared" si="78"/>
        <v>2.0359281358493124E-2</v>
      </c>
      <c r="N169" s="12">
        <f t="shared" si="79"/>
        <v>-1.8562876178832826E-2</v>
      </c>
      <c r="O169" s="12">
        <f t="shared" si="80"/>
        <v>7.6047904191673538E-2</v>
      </c>
      <c r="P169" s="81">
        <f t="shared" si="81"/>
        <v>8.0884883886984241E-2</v>
      </c>
      <c r="Q169" s="12">
        <f t="shared" si="82"/>
        <v>1.2191186442211451E-4</v>
      </c>
      <c r="R169" s="12">
        <f t="shared" si="83"/>
        <v>-1.1115494717863968E-4</v>
      </c>
      <c r="S169" s="12">
        <f t="shared" si="84"/>
        <v>4.5537667180642837E-4</v>
      </c>
      <c r="T169" s="12">
        <f t="shared" si="85"/>
        <v>4.8434062207774992E-4</v>
      </c>
    </row>
    <row r="170" spans="2:20" ht="15.9" customHeight="1">
      <c r="B170" s="18">
        <v>45821</v>
      </c>
      <c r="C170" s="11">
        <v>401388.94790000003</v>
      </c>
      <c r="D170" s="9">
        <f t="shared" si="86"/>
        <v>-15.899999998509884</v>
      </c>
      <c r="E170" s="11">
        <v>6665941.1555000003</v>
      </c>
      <c r="F170" s="9">
        <f t="shared" si="60"/>
        <v>-24.600000120699406</v>
      </c>
      <c r="G170" s="12">
        <v>76.832599999999999</v>
      </c>
      <c r="H170" s="9">
        <f t="shared" ref="H170:H188" si="88">IF(G170="","",(G170-$G$9)*1000)</f>
        <v>-6.6999999999950433</v>
      </c>
      <c r="I170" s="47">
        <f t="shared" ref="I170:I188" si="89">IF(MOD(DEGREES(ATAN2(D170, F170)), 360) &gt; 180, MOD(DEGREES(ATAN2(D170, F170)), 360) - 360, MOD(DEGREES(ATAN2(D170, F170)), 360))</f>
        <v>-122.87626162160257</v>
      </c>
      <c r="J170" s="40">
        <f t="shared" ref="J170:J188" si="90">MOD(DEGREES(ATAN2(F170, D170)) + 360, 360)</f>
        <v>212.87626162160257</v>
      </c>
      <c r="K170" s="47">
        <f t="shared" ref="K170:K188" si="91">SQRT(POWER(C170 - $C$9,2) + POWER(E170 - $E$9,2)) *1000</f>
        <v>29.291125036280615</v>
      </c>
      <c r="L170" s="40">
        <f t="shared" ref="L170:L188" si="92">SQRT((D170^2) + (F170^2) + (H170^2))</f>
        <v>30.047628956224791</v>
      </c>
      <c r="M170" s="12">
        <f t="shared" ref="M170:M188" si="93">(D170-$D$9)/(B170-$B$9)</f>
        <v>-9.5209580829400509E-2</v>
      </c>
      <c r="N170" s="12">
        <f t="shared" ref="N170:N188" si="94">(F170-$F$9)/(B170-$B$9)</f>
        <v>-0.14730538994430781</v>
      </c>
      <c r="O170" s="12">
        <f t="shared" ref="O170:O188" si="95">(H170-$H$9)/(B170-$B$9)</f>
        <v>-4.0119760479012237E-2</v>
      </c>
      <c r="P170" s="81">
        <f t="shared" ref="P170:P188" si="96">(L170-$L$9)/(B170-$B$9)</f>
        <v>0.17992592189356163</v>
      </c>
      <c r="Q170" s="12">
        <f t="shared" ref="Q170:Q188" si="97">(M170-0)/(B170-$B$9)</f>
        <v>-5.701172504754521E-4</v>
      </c>
      <c r="R170" s="12">
        <f t="shared" ref="R170:R188" si="98">(N170-0)/(B170-$B$9)</f>
        <v>-8.8206820325932816E-4</v>
      </c>
      <c r="S170" s="12">
        <f t="shared" ref="S170:S188" si="99">(O170-0)/(B170-$B$9)</f>
        <v>-2.4023808670067207E-4</v>
      </c>
      <c r="T170" s="12">
        <f t="shared" ref="T170:T188" si="100">(P170-0)/(B170-$B$9)</f>
        <v>1.0774007299015665E-3</v>
      </c>
    </row>
    <row r="171" spans="2:20" ht="15.9" customHeight="1">
      <c r="B171" s="18">
        <v>45822</v>
      </c>
      <c r="C171" s="11">
        <v>401388.9865</v>
      </c>
      <c r="D171" s="9">
        <f t="shared" si="86"/>
        <v>22.699999972246587</v>
      </c>
      <c r="E171" s="11">
        <v>6665941.1904999996</v>
      </c>
      <c r="F171" s="9">
        <f t="shared" si="60"/>
        <v>10.399999096989632</v>
      </c>
      <c r="G171" s="12">
        <v>76.846999999999994</v>
      </c>
      <c r="H171" s="9">
        <f t="shared" si="88"/>
        <v>7.6999999999998181</v>
      </c>
      <c r="I171" s="47">
        <f t="shared" si="89"/>
        <v>24.61487121481019</v>
      </c>
      <c r="J171" s="40">
        <f t="shared" si="90"/>
        <v>65.385128785189806</v>
      </c>
      <c r="K171" s="47">
        <f t="shared" si="91"/>
        <v>24.968980354779813</v>
      </c>
      <c r="L171" s="40">
        <f t="shared" si="92"/>
        <v>26.129293521972183</v>
      </c>
      <c r="M171" s="12">
        <f t="shared" si="93"/>
        <v>0.13511904745384873</v>
      </c>
      <c r="N171" s="12">
        <f t="shared" si="94"/>
        <v>6.1904756529700192E-2</v>
      </c>
      <c r="O171" s="12">
        <f t="shared" si="95"/>
        <v>4.5833333333332248E-2</v>
      </c>
      <c r="P171" s="81">
        <f t="shared" si="96"/>
        <v>0.15553150905935823</v>
      </c>
      <c r="Q171" s="12">
        <f t="shared" si="97"/>
        <v>8.0428004436814717E-4</v>
      </c>
      <c r="R171" s="12">
        <f t="shared" si="98"/>
        <v>3.684806936291678E-4</v>
      </c>
      <c r="S171" s="12">
        <f t="shared" si="99"/>
        <v>2.7281746031745387E-4</v>
      </c>
      <c r="T171" s="12">
        <f t="shared" si="100"/>
        <v>9.2578279201998941E-4</v>
      </c>
    </row>
    <row r="172" spans="2:20" ht="15.9" customHeight="1">
      <c r="B172" s="18">
        <v>45822</v>
      </c>
      <c r="C172" s="11">
        <v>401388.98989999999</v>
      </c>
      <c r="D172" s="9">
        <f t="shared" ref="D172:D235" si="101">IF(C172="","",(C172-$C$9)*1000)</f>
        <v>26.099999959114939</v>
      </c>
      <c r="E172" s="11">
        <v>6665941.1924999999</v>
      </c>
      <c r="F172" s="9">
        <f t="shared" si="60"/>
        <v>12.399999424815178</v>
      </c>
      <c r="G172" s="12">
        <v>76.845299999999995</v>
      </c>
      <c r="H172" s="9">
        <f t="shared" si="88"/>
        <v>6.0000000000002274</v>
      </c>
      <c r="I172" s="47">
        <f t="shared" si="89"/>
        <v>25.412194745614364</v>
      </c>
      <c r="J172" s="40">
        <f t="shared" si="90"/>
        <v>64.587805254385671</v>
      </c>
      <c r="K172" s="47">
        <f t="shared" si="91"/>
        <v>28.895847168775248</v>
      </c>
      <c r="L172" s="40">
        <f t="shared" si="92"/>
        <v>29.512200588929645</v>
      </c>
      <c r="M172" s="12">
        <f t="shared" si="93"/>
        <v>0.15535714261377939</v>
      </c>
      <c r="N172" s="12">
        <f t="shared" si="94"/>
        <v>7.3809520385804628E-2</v>
      </c>
      <c r="O172" s="12">
        <f t="shared" si="95"/>
        <v>3.5714285714287065E-2</v>
      </c>
      <c r="P172" s="81">
        <f t="shared" si="96"/>
        <v>0.17566786064839074</v>
      </c>
      <c r="Q172" s="12">
        <f t="shared" si="97"/>
        <v>9.2474489651059159E-4</v>
      </c>
      <c r="R172" s="12">
        <f t="shared" si="98"/>
        <v>4.3934238324883708E-4</v>
      </c>
      <c r="S172" s="12">
        <f t="shared" si="99"/>
        <v>2.1258503401361348E-4</v>
      </c>
      <c r="T172" s="12">
        <f t="shared" si="100"/>
        <v>1.0456420276689926E-3</v>
      </c>
    </row>
    <row r="173" spans="2:20" ht="15.9" customHeight="1">
      <c r="B173" s="18">
        <v>45823</v>
      </c>
      <c r="C173" s="11">
        <v>401388.97720000002</v>
      </c>
      <c r="D173" s="9">
        <f t="shared" si="101"/>
        <v>13.399999996181577</v>
      </c>
      <c r="E173" s="11">
        <v>6665941.1864999998</v>
      </c>
      <c r="F173" s="9">
        <f t="shared" si="60"/>
        <v>6.3999993726611137</v>
      </c>
      <c r="G173" s="12">
        <v>76.841999999999999</v>
      </c>
      <c r="H173" s="9">
        <f t="shared" si="88"/>
        <v>2.7000000000043656</v>
      </c>
      <c r="I173" s="47">
        <f t="shared" si="89"/>
        <v>25.529695812736545</v>
      </c>
      <c r="J173" s="40">
        <f t="shared" si="90"/>
        <v>64.470304187263423</v>
      </c>
      <c r="K173" s="47">
        <f t="shared" si="91"/>
        <v>14.849915550861862</v>
      </c>
      <c r="L173" s="40">
        <f t="shared" si="92"/>
        <v>15.093375761165973</v>
      </c>
      <c r="M173" s="12">
        <f t="shared" si="93"/>
        <v>7.9289940805808146E-2</v>
      </c>
      <c r="N173" s="12">
        <f t="shared" si="94"/>
        <v>3.7869818773142688E-2</v>
      </c>
      <c r="O173" s="12">
        <f t="shared" si="95"/>
        <v>1.5976331360972578E-2</v>
      </c>
      <c r="P173" s="81">
        <f t="shared" si="96"/>
        <v>8.9309915746544219E-2</v>
      </c>
      <c r="Q173" s="12">
        <f t="shared" si="97"/>
        <v>4.6917124737164584E-4</v>
      </c>
      <c r="R173" s="12">
        <f t="shared" si="98"/>
        <v>2.2408176788841827E-4</v>
      </c>
      <c r="S173" s="12">
        <f t="shared" si="99"/>
        <v>9.453450509451229E-5</v>
      </c>
      <c r="T173" s="12">
        <f t="shared" si="100"/>
        <v>5.2846103992037997E-4</v>
      </c>
    </row>
    <row r="174" spans="2:20" ht="15.9" customHeight="1">
      <c r="B174" s="18">
        <v>45823</v>
      </c>
      <c r="C174" s="11">
        <v>401388.99829999998</v>
      </c>
      <c r="D174" s="9">
        <f t="shared" si="101"/>
        <v>34.499999950639904</v>
      </c>
      <c r="E174" s="11">
        <v>6665941.2000000002</v>
      </c>
      <c r="F174" s="9">
        <f t="shared" ref="F174:F237" si="102">IF(E174="","",(E174-$E$9)*1000)</f>
        <v>19.899999722838402</v>
      </c>
      <c r="G174" s="12">
        <v>76.843100000000007</v>
      </c>
      <c r="H174" s="9">
        <f t="shared" si="88"/>
        <v>3.8000000000124601</v>
      </c>
      <c r="I174" s="47">
        <f t="shared" si="89"/>
        <v>29.976846438337351</v>
      </c>
      <c r="J174" s="40">
        <f t="shared" si="90"/>
        <v>60.023153561662639</v>
      </c>
      <c r="K174" s="47">
        <f t="shared" si="91"/>
        <v>39.827879501212735</v>
      </c>
      <c r="L174" s="40">
        <f t="shared" si="92"/>
        <v>40.008748862757713</v>
      </c>
      <c r="M174" s="12">
        <f t="shared" si="93"/>
        <v>0.20414201154224795</v>
      </c>
      <c r="N174" s="12">
        <f t="shared" si="94"/>
        <v>0.11775147764993137</v>
      </c>
      <c r="O174" s="12">
        <f t="shared" si="95"/>
        <v>2.2485207100665445E-2</v>
      </c>
      <c r="P174" s="81">
        <f t="shared" si="96"/>
        <v>0.23673815895122907</v>
      </c>
      <c r="Q174" s="12">
        <f t="shared" si="97"/>
        <v>1.2079408966996919E-3</v>
      </c>
      <c r="R174" s="12">
        <f t="shared" si="98"/>
        <v>6.9675430562089562E-4</v>
      </c>
      <c r="S174" s="12">
        <f t="shared" si="99"/>
        <v>1.3304856272583102E-4</v>
      </c>
      <c r="T174" s="12">
        <f t="shared" si="100"/>
        <v>1.4008175085871543E-3</v>
      </c>
    </row>
    <row r="175" spans="2:20" ht="15.9" customHeight="1">
      <c r="B175" s="18">
        <v>45824</v>
      </c>
      <c r="C175" s="11">
        <v>401389.01650000003</v>
      </c>
      <c r="D175" s="9">
        <f t="shared" si="101"/>
        <v>52.700000000186265</v>
      </c>
      <c r="E175" s="11">
        <v>6665941.216</v>
      </c>
      <c r="F175" s="9">
        <f t="shared" si="102"/>
        <v>35.899999551475048</v>
      </c>
      <c r="G175" s="12">
        <v>76.839500000000001</v>
      </c>
      <c r="H175" s="9">
        <f t="shared" si="88"/>
        <v>0.20000000000663931</v>
      </c>
      <c r="I175" s="47">
        <f t="shared" si="89"/>
        <v>34.263255086005387</v>
      </c>
      <c r="J175" s="40">
        <f t="shared" si="90"/>
        <v>55.736744913994585</v>
      </c>
      <c r="K175" s="47">
        <f t="shared" si="91"/>
        <v>63.765978137369935</v>
      </c>
      <c r="L175" s="40">
        <f t="shared" si="92"/>
        <v>63.766291783477136</v>
      </c>
      <c r="M175" s="12">
        <f t="shared" si="93"/>
        <v>0.31000000000109568</v>
      </c>
      <c r="N175" s="12">
        <f t="shared" si="94"/>
        <v>0.21117646794985323</v>
      </c>
      <c r="O175" s="12">
        <f t="shared" si="95"/>
        <v>1.1764705882743489E-3</v>
      </c>
      <c r="P175" s="81">
        <f t="shared" si="96"/>
        <v>0.37509583402045377</v>
      </c>
      <c r="Q175" s="12">
        <f t="shared" si="97"/>
        <v>1.823529411771151E-3</v>
      </c>
      <c r="R175" s="12">
        <f t="shared" si="98"/>
        <v>1.2422145173520778E-3</v>
      </c>
      <c r="S175" s="12">
        <f t="shared" si="99"/>
        <v>6.9204152251432294E-6</v>
      </c>
      <c r="T175" s="12">
        <f t="shared" si="100"/>
        <v>2.2064460824732573E-3</v>
      </c>
    </row>
    <row r="176" spans="2:20" ht="15.9" customHeight="1">
      <c r="B176" s="18">
        <v>45824</v>
      </c>
      <c r="C176" s="11">
        <v>401388.9657</v>
      </c>
      <c r="D176" s="9">
        <f t="shared" si="101"/>
        <v>1.8999999738298357</v>
      </c>
      <c r="E176" s="11">
        <v>6665941.1699999999</v>
      </c>
      <c r="F176" s="9">
        <f t="shared" si="102"/>
        <v>-10.100000537931919</v>
      </c>
      <c r="G176" s="12">
        <v>76.832099999999997</v>
      </c>
      <c r="H176" s="9">
        <f t="shared" si="88"/>
        <v>-7.1999999999974307</v>
      </c>
      <c r="I176" s="47">
        <f t="shared" si="89"/>
        <v>-79.346098097890263</v>
      </c>
      <c r="J176" s="40">
        <f t="shared" si="90"/>
        <v>169.34609809789026</v>
      </c>
      <c r="K176" s="47">
        <f t="shared" si="91"/>
        <v>10.277159664361474</v>
      </c>
      <c r="L176" s="40">
        <f t="shared" si="92"/>
        <v>12.54830708768085</v>
      </c>
      <c r="M176" s="12">
        <f t="shared" si="93"/>
        <v>1.1176470434293151E-2</v>
      </c>
      <c r="N176" s="12">
        <f t="shared" si="94"/>
        <v>-5.9411767870187759E-2</v>
      </c>
      <c r="O176" s="12">
        <f t="shared" si="95"/>
        <v>-4.2352941176455473E-2</v>
      </c>
      <c r="P176" s="81">
        <f t="shared" si="96"/>
        <v>7.3813571104005007E-2</v>
      </c>
      <c r="Q176" s="12">
        <f t="shared" si="97"/>
        <v>6.5743943731136177E-5</v>
      </c>
      <c r="R176" s="12">
        <f t="shared" si="98"/>
        <v>-3.4948098747169268E-4</v>
      </c>
      <c r="S176" s="12">
        <f t="shared" si="99"/>
        <v>-2.491349480967969E-4</v>
      </c>
      <c r="T176" s="12">
        <f t="shared" si="100"/>
        <v>4.3419747708238238E-4</v>
      </c>
    </row>
    <row r="177" spans="1:20" ht="15.9" customHeight="1">
      <c r="B177" s="18">
        <v>45825</v>
      </c>
      <c r="C177" s="11">
        <v>401389.00589999999</v>
      </c>
      <c r="D177" s="9">
        <f t="shared" si="101"/>
        <v>42.099999962374568</v>
      </c>
      <c r="E177" s="11">
        <v>6665941.2050000001</v>
      </c>
      <c r="F177" s="9">
        <f t="shared" si="102"/>
        <v>24.899999611079693</v>
      </c>
      <c r="G177" s="12">
        <v>76.843599999999995</v>
      </c>
      <c r="H177" s="9">
        <f t="shared" si="88"/>
        <v>4.3000000000006366</v>
      </c>
      <c r="I177" s="47">
        <f t="shared" si="89"/>
        <v>30.602146646992281</v>
      </c>
      <c r="J177" s="40">
        <f t="shared" si="90"/>
        <v>59.39785335300769</v>
      </c>
      <c r="K177" s="47">
        <f t="shared" si="91"/>
        <v>48.91237039301722</v>
      </c>
      <c r="L177" s="40">
        <f t="shared" si="92"/>
        <v>49.101018089890083</v>
      </c>
      <c r="M177" s="12">
        <f t="shared" si="93"/>
        <v>0.24619883018932495</v>
      </c>
      <c r="N177" s="12">
        <f t="shared" si="94"/>
        <v>0.14561403281333155</v>
      </c>
      <c r="O177" s="12">
        <f t="shared" si="95"/>
        <v>2.514619883041308E-2</v>
      </c>
      <c r="P177" s="81">
        <f t="shared" si="96"/>
        <v>0.28714045666602389</v>
      </c>
      <c r="Q177" s="12">
        <f t="shared" si="97"/>
        <v>1.4397592408732453E-3</v>
      </c>
      <c r="R177" s="12">
        <f t="shared" si="98"/>
        <v>8.5154405153995056E-4</v>
      </c>
      <c r="S177" s="12">
        <f t="shared" si="99"/>
        <v>1.4705379432990105E-4</v>
      </c>
      <c r="T177" s="12">
        <f t="shared" si="100"/>
        <v>1.6791839571112508E-3</v>
      </c>
    </row>
    <row r="178" spans="1:20" ht="15.9" customHeight="1">
      <c r="B178" s="18">
        <v>45825</v>
      </c>
      <c r="C178" s="11">
        <v>401388.98200000002</v>
      </c>
      <c r="D178" s="9">
        <f t="shared" si="101"/>
        <v>18.1999999913387</v>
      </c>
      <c r="E178" s="11">
        <v>6665941.182</v>
      </c>
      <c r="F178" s="9">
        <f t="shared" si="102"/>
        <v>1.8999995663762093</v>
      </c>
      <c r="G178" s="12">
        <v>76.831400000000002</v>
      </c>
      <c r="H178" s="9">
        <f t="shared" si="88"/>
        <v>-7.8999999999922466</v>
      </c>
      <c r="I178" s="47">
        <f t="shared" si="89"/>
        <v>5.9598377631463411</v>
      </c>
      <c r="J178" s="40">
        <f t="shared" si="90"/>
        <v>84.040162236853689</v>
      </c>
      <c r="K178" s="47">
        <f t="shared" si="91"/>
        <v>18.298907017550487</v>
      </c>
      <c r="L178" s="40">
        <f t="shared" si="92"/>
        <v>19.931382240999646</v>
      </c>
      <c r="M178" s="12">
        <f t="shared" si="93"/>
        <v>0.10643274848736083</v>
      </c>
      <c r="N178" s="12">
        <f t="shared" si="94"/>
        <v>1.1111108575299469E-2</v>
      </c>
      <c r="O178" s="12">
        <f t="shared" si="95"/>
        <v>-4.6198830409311387E-2</v>
      </c>
      <c r="P178" s="81">
        <f t="shared" si="96"/>
        <v>0.11655779088303887</v>
      </c>
      <c r="Q178" s="12">
        <f t="shared" si="97"/>
        <v>6.2241373384421537E-4</v>
      </c>
      <c r="R178" s="12">
        <f t="shared" si="98"/>
        <v>6.4977243130406255E-5</v>
      </c>
      <c r="S178" s="12">
        <f t="shared" si="99"/>
        <v>-2.7016859888486189E-4</v>
      </c>
      <c r="T178" s="12">
        <f t="shared" si="100"/>
        <v>6.8162450808794664E-4</v>
      </c>
    </row>
    <row r="179" spans="1:20" ht="15.9" customHeight="1">
      <c r="B179" s="18">
        <v>45826</v>
      </c>
      <c r="C179" s="11">
        <v>401388.97710000002</v>
      </c>
      <c r="D179" s="9">
        <f t="shared" si="101"/>
        <v>13.299999991431832</v>
      </c>
      <c r="E179" s="11">
        <v>6665941.1789999995</v>
      </c>
      <c r="F179" s="9">
        <f t="shared" si="102"/>
        <v>-1.1000009253621101</v>
      </c>
      <c r="G179" s="12">
        <v>76.836500000000001</v>
      </c>
      <c r="H179" s="9">
        <f t="shared" si="88"/>
        <v>-2.7999999999934744</v>
      </c>
      <c r="I179" s="47">
        <f t="shared" si="89"/>
        <v>-4.7279917812076064</v>
      </c>
      <c r="J179" s="40">
        <f t="shared" si="90"/>
        <v>94.727991781207606</v>
      </c>
      <c r="K179" s="47">
        <f t="shared" si="91"/>
        <v>13.345411264096894</v>
      </c>
      <c r="L179" s="40">
        <f t="shared" si="92"/>
        <v>13.635981879125818</v>
      </c>
      <c r="M179" s="12">
        <f t="shared" si="93"/>
        <v>7.7325581345533911E-2</v>
      </c>
      <c r="N179" s="12">
        <f t="shared" si="94"/>
        <v>-6.3953542172215704E-3</v>
      </c>
      <c r="O179" s="12">
        <f t="shared" si="95"/>
        <v>-1.6279069767403922E-2</v>
      </c>
      <c r="P179" s="81">
        <f t="shared" si="96"/>
        <v>7.9278964413522196E-2</v>
      </c>
      <c r="Q179" s="12">
        <f t="shared" si="97"/>
        <v>4.4956733340426692E-4</v>
      </c>
      <c r="R179" s="12">
        <f t="shared" si="98"/>
        <v>-3.7182291960590528E-5</v>
      </c>
      <c r="S179" s="12">
        <f t="shared" si="99"/>
        <v>-9.4645754461650705E-5</v>
      </c>
      <c r="T179" s="12">
        <f t="shared" si="100"/>
        <v>4.6092421170652442E-4</v>
      </c>
    </row>
    <row r="180" spans="1:20" ht="15.9" customHeight="1">
      <c r="B180" s="18">
        <v>45826</v>
      </c>
      <c r="C180" s="11">
        <v>401388.96380000003</v>
      </c>
      <c r="D180" s="9">
        <f t="shared" si="101"/>
        <v>0</v>
      </c>
      <c r="E180" s="11">
        <v>6665941.1679999996</v>
      </c>
      <c r="F180" s="9">
        <f t="shared" si="102"/>
        <v>-12.100000865757465</v>
      </c>
      <c r="G180" s="12">
        <v>76.829899999999995</v>
      </c>
      <c r="H180" s="9">
        <f t="shared" si="88"/>
        <v>-9.3999999999994088</v>
      </c>
      <c r="I180" s="47">
        <f t="shared" si="89"/>
        <v>-90</v>
      </c>
      <c r="J180" s="40">
        <f t="shared" si="90"/>
        <v>180</v>
      </c>
      <c r="K180" s="47">
        <f t="shared" si="91"/>
        <v>12.100000865757465</v>
      </c>
      <c r="L180" s="40">
        <f t="shared" si="92"/>
        <v>15.322206791168181</v>
      </c>
      <c r="M180" s="12">
        <f t="shared" si="93"/>
        <v>0</v>
      </c>
      <c r="N180" s="12">
        <f t="shared" si="94"/>
        <v>-7.0348842242775961E-2</v>
      </c>
      <c r="O180" s="12">
        <f t="shared" si="95"/>
        <v>-5.4651162790694235E-2</v>
      </c>
      <c r="P180" s="81">
        <f t="shared" si="96"/>
        <v>8.9082597623070817E-2</v>
      </c>
      <c r="Q180" s="12">
        <f t="shared" si="97"/>
        <v>0</v>
      </c>
      <c r="R180" s="12">
        <f t="shared" si="98"/>
        <v>-4.0900489676032537E-4</v>
      </c>
      <c r="S180" s="12">
        <f t="shared" si="99"/>
        <v>-3.1773931855054791E-4</v>
      </c>
      <c r="T180" s="12">
        <f t="shared" si="100"/>
        <v>5.1792207920390014E-4</v>
      </c>
    </row>
    <row r="181" spans="1:20" ht="15.9" customHeight="1">
      <c r="B181" s="18">
        <v>45827</v>
      </c>
      <c r="C181" s="11">
        <v>401388.97350000002</v>
      </c>
      <c r="D181" s="9">
        <f t="shared" si="101"/>
        <v>9.6999999950639904</v>
      </c>
      <c r="E181" s="11">
        <v>6665941.1780000003</v>
      </c>
      <c r="F181" s="9">
        <f t="shared" si="102"/>
        <v>-2.1000001579523087</v>
      </c>
      <c r="G181" s="12">
        <v>76.845500000000001</v>
      </c>
      <c r="H181" s="9">
        <f t="shared" si="88"/>
        <v>6.2000000000068667</v>
      </c>
      <c r="I181" s="47">
        <f t="shared" si="89"/>
        <v>-12.21572003137868</v>
      </c>
      <c r="J181" s="40">
        <f t="shared" si="90"/>
        <v>102.21572003137868</v>
      </c>
      <c r="K181" s="47">
        <f t="shared" si="91"/>
        <v>9.9247166492369505</v>
      </c>
      <c r="L181" s="40">
        <f t="shared" si="92"/>
        <v>11.702136581313956</v>
      </c>
      <c r="M181" s="12">
        <f t="shared" si="93"/>
        <v>5.606936413331786E-2</v>
      </c>
      <c r="N181" s="12">
        <f t="shared" si="94"/>
        <v>-1.2138729236718547E-2</v>
      </c>
      <c r="O181" s="12">
        <f t="shared" si="95"/>
        <v>3.5838150289057034E-2</v>
      </c>
      <c r="P181" s="81">
        <f t="shared" si="96"/>
        <v>6.764240798447374E-2</v>
      </c>
      <c r="Q181" s="12">
        <f t="shared" si="97"/>
        <v>3.2410037071282E-4</v>
      </c>
      <c r="R181" s="12">
        <f t="shared" si="98"/>
        <v>-7.0166064952130322E-5</v>
      </c>
      <c r="S181" s="12">
        <f t="shared" si="99"/>
        <v>2.0715693808703487E-4</v>
      </c>
      <c r="T181" s="12">
        <f t="shared" si="100"/>
        <v>3.9099657794493492E-4</v>
      </c>
    </row>
    <row r="182" spans="1:20" ht="15.9" customHeight="1">
      <c r="B182" s="18">
        <v>45827</v>
      </c>
      <c r="C182" s="11">
        <v>401388.99170000001</v>
      </c>
      <c r="D182" s="9">
        <f t="shared" si="101"/>
        <v>27.89999998640269</v>
      </c>
      <c r="E182" s="11">
        <v>6665941.193</v>
      </c>
      <c r="F182" s="9">
        <f t="shared" si="102"/>
        <v>12.899999506771564</v>
      </c>
      <c r="G182" s="12">
        <v>76.847099999999998</v>
      </c>
      <c r="H182" s="9">
        <f t="shared" si="88"/>
        <v>7.8000000000031378</v>
      </c>
      <c r="I182" s="47">
        <f t="shared" si="89"/>
        <v>24.814196166672989</v>
      </c>
      <c r="J182" s="40">
        <f t="shared" si="90"/>
        <v>65.185803833326986</v>
      </c>
      <c r="K182" s="47">
        <f t="shared" si="91"/>
        <v>30.737924238893829</v>
      </c>
      <c r="L182" s="40">
        <f t="shared" si="92"/>
        <v>31.712142572144597</v>
      </c>
      <c r="M182" s="12">
        <f t="shared" si="93"/>
        <v>0.16127167622198088</v>
      </c>
      <c r="N182" s="12">
        <f t="shared" si="94"/>
        <v>7.4566471137407886E-2</v>
      </c>
      <c r="O182" s="12">
        <f t="shared" si="95"/>
        <v>4.5086705202330275E-2</v>
      </c>
      <c r="P182" s="81">
        <f t="shared" si="96"/>
        <v>0.18330718249794564</v>
      </c>
      <c r="Q182" s="12">
        <f t="shared" si="97"/>
        <v>9.3220622093630569E-4</v>
      </c>
      <c r="R182" s="12">
        <f t="shared" si="98"/>
        <v>4.3102006437808029E-4</v>
      </c>
      <c r="S182" s="12">
        <f t="shared" si="99"/>
        <v>2.606167930770536E-4</v>
      </c>
      <c r="T182" s="12">
        <f t="shared" si="100"/>
        <v>1.0595790895835007E-3</v>
      </c>
    </row>
    <row r="183" spans="1:20" ht="15.9" customHeight="1">
      <c r="B183" s="18">
        <v>45828</v>
      </c>
      <c r="C183" s="11">
        <v>401388.97820000001</v>
      </c>
      <c r="D183" s="9">
        <f t="shared" si="101"/>
        <v>14.399999985471368</v>
      </c>
      <c r="E183" s="11">
        <v>6665941.1809999999</v>
      </c>
      <c r="F183" s="9">
        <f t="shared" si="102"/>
        <v>0.89999940246343613</v>
      </c>
      <c r="G183" s="12">
        <v>76.836500000000001</v>
      </c>
      <c r="H183" s="9">
        <f t="shared" si="88"/>
        <v>-2.7999999999934744</v>
      </c>
      <c r="I183" s="47">
        <f t="shared" si="89"/>
        <v>3.5763320103248732</v>
      </c>
      <c r="J183" s="40">
        <f t="shared" si="90"/>
        <v>86.423667989675096</v>
      </c>
      <c r="K183" s="47">
        <f t="shared" si="91"/>
        <v>14.428097535919624</v>
      </c>
      <c r="L183" s="40">
        <f t="shared" si="92"/>
        <v>14.697278608843659</v>
      </c>
      <c r="M183" s="12">
        <f t="shared" si="93"/>
        <v>8.2758620606157282E-2</v>
      </c>
      <c r="N183" s="12">
        <f t="shared" si="94"/>
        <v>5.1724103589852648E-3</v>
      </c>
      <c r="O183" s="12">
        <f t="shared" si="95"/>
        <v>-1.6091954022951001E-2</v>
      </c>
      <c r="P183" s="81">
        <f t="shared" si="96"/>
        <v>8.4467118441630226E-2</v>
      </c>
      <c r="Q183" s="12">
        <f t="shared" si="97"/>
        <v>4.7562425635722577E-4</v>
      </c>
      <c r="R183" s="12">
        <f t="shared" si="98"/>
        <v>2.9726496316007271E-5</v>
      </c>
      <c r="S183" s="12">
        <f t="shared" si="99"/>
        <v>-9.2482494384775861E-5</v>
      </c>
      <c r="T183" s="12">
        <f t="shared" si="100"/>
        <v>4.8544320943465647E-4</v>
      </c>
    </row>
    <row r="184" spans="1:20" ht="15.9" customHeight="1">
      <c r="B184" s="18">
        <v>45828</v>
      </c>
      <c r="C184" s="11">
        <v>401388.9939</v>
      </c>
      <c r="D184" s="9">
        <f t="shared" si="101"/>
        <v>30.099999974481761</v>
      </c>
      <c r="E184" s="11">
        <v>6665941.1919999998</v>
      </c>
      <c r="F184" s="9">
        <f t="shared" si="102"/>
        <v>11.899999342858791</v>
      </c>
      <c r="G184" s="12">
        <v>76.823999999999998</v>
      </c>
      <c r="H184" s="9">
        <f t="shared" si="88"/>
        <v>-15.299999999996317</v>
      </c>
      <c r="I184" s="47">
        <f t="shared" si="89"/>
        <v>21.571306126069853</v>
      </c>
      <c r="J184" s="40">
        <f t="shared" si="90"/>
        <v>68.428693873930115</v>
      </c>
      <c r="K184" s="47">
        <f t="shared" si="91"/>
        <v>32.366958195416537</v>
      </c>
      <c r="L184" s="40">
        <f t="shared" si="92"/>
        <v>35.800977400396896</v>
      </c>
      <c r="M184" s="12">
        <f t="shared" si="93"/>
        <v>0.17298850560046988</v>
      </c>
      <c r="N184" s="12">
        <f t="shared" si="94"/>
        <v>6.8390800821027539E-2</v>
      </c>
      <c r="O184" s="12">
        <f t="shared" si="95"/>
        <v>-8.7931034482737452E-2</v>
      </c>
      <c r="P184" s="81">
        <f t="shared" si="96"/>
        <v>0.20575274368044194</v>
      </c>
      <c r="Q184" s="12">
        <f t="shared" si="97"/>
        <v>9.9418681379580395E-4</v>
      </c>
      <c r="R184" s="12">
        <f t="shared" si="98"/>
        <v>3.9305057943119274E-4</v>
      </c>
      <c r="S184" s="12">
        <f t="shared" si="99"/>
        <v>-5.0535077288929575E-4</v>
      </c>
      <c r="T184" s="12">
        <f t="shared" si="100"/>
        <v>1.1824870326462181E-3</v>
      </c>
    </row>
    <row r="185" spans="1:20" ht="15.9" customHeight="1">
      <c r="B185" s="18">
        <v>45829</v>
      </c>
      <c r="C185" s="11">
        <v>401388.9939</v>
      </c>
      <c r="D185" s="9">
        <f t="shared" si="101"/>
        <v>30.099999974481761</v>
      </c>
      <c r="E185" s="11">
        <v>6665941.1922000004</v>
      </c>
      <c r="F185" s="9">
        <f t="shared" si="102"/>
        <v>12.099999934434891</v>
      </c>
      <c r="G185" s="12">
        <v>76.823999999999998</v>
      </c>
      <c r="H185" s="9">
        <f t="shared" si="88"/>
        <v>-15.299999999996317</v>
      </c>
      <c r="I185" s="47">
        <f t="shared" si="89"/>
        <v>21.899799303894966</v>
      </c>
      <c r="J185" s="40">
        <f t="shared" si="90"/>
        <v>68.100200696105048</v>
      </c>
      <c r="K185" s="47">
        <f t="shared" si="91"/>
        <v>32.441023363592066</v>
      </c>
      <c r="L185" s="40">
        <f t="shared" si="92"/>
        <v>35.867952225866112</v>
      </c>
      <c r="M185" s="12">
        <f t="shared" si="93"/>
        <v>0.17199999985418149</v>
      </c>
      <c r="N185" s="12">
        <f t="shared" si="94"/>
        <v>6.9142856768199382E-2</v>
      </c>
      <c r="O185" s="12">
        <f t="shared" si="95"/>
        <v>-8.7428571428550386E-2</v>
      </c>
      <c r="P185" s="81">
        <f t="shared" si="96"/>
        <v>0.20495972700494922</v>
      </c>
      <c r="Q185" s="12">
        <f t="shared" si="97"/>
        <v>9.8285714202389412E-4</v>
      </c>
      <c r="R185" s="12">
        <f t="shared" si="98"/>
        <v>3.9510203867542504E-4</v>
      </c>
      <c r="S185" s="12">
        <f t="shared" si="99"/>
        <v>-4.9959183673457363E-4</v>
      </c>
      <c r="T185" s="12">
        <f t="shared" si="100"/>
        <v>1.1711984400282812E-3</v>
      </c>
    </row>
    <row r="186" spans="1:20" ht="15.9" customHeight="1">
      <c r="B186" s="18">
        <v>45829</v>
      </c>
      <c r="C186" s="11">
        <v>401388.98239999998</v>
      </c>
      <c r="D186" s="9">
        <f t="shared" si="101"/>
        <v>18.59999995213002</v>
      </c>
      <c r="E186" s="11">
        <v>6665941.1840000004</v>
      </c>
      <c r="F186" s="9">
        <f t="shared" si="102"/>
        <v>3.8999998942017555</v>
      </c>
      <c r="G186" s="12">
        <v>76.834000000000003</v>
      </c>
      <c r="H186" s="9">
        <f t="shared" si="88"/>
        <v>-5.2999999999912006</v>
      </c>
      <c r="I186" s="47">
        <f t="shared" si="89"/>
        <v>11.842075832766557</v>
      </c>
      <c r="J186" s="40">
        <f t="shared" si="90"/>
        <v>78.157924167233432</v>
      </c>
      <c r="K186" s="47">
        <f t="shared" si="91"/>
        <v>19.004473089091693</v>
      </c>
      <c r="L186" s="40">
        <f t="shared" si="92"/>
        <v>19.729673017916877</v>
      </c>
      <c r="M186" s="12">
        <f t="shared" si="93"/>
        <v>0.10628571401217154</v>
      </c>
      <c r="N186" s="12">
        <f t="shared" si="94"/>
        <v>2.228571368115289E-2</v>
      </c>
      <c r="O186" s="12">
        <f t="shared" si="95"/>
        <v>-3.0285714285664005E-2</v>
      </c>
      <c r="P186" s="81">
        <f t="shared" si="96"/>
        <v>0.11274098867381073</v>
      </c>
      <c r="Q186" s="12">
        <f t="shared" si="97"/>
        <v>6.0734693721240884E-4</v>
      </c>
      <c r="R186" s="12">
        <f t="shared" si="98"/>
        <v>1.2734693532087365E-4</v>
      </c>
      <c r="S186" s="12">
        <f t="shared" si="99"/>
        <v>-1.730612244895086E-4</v>
      </c>
      <c r="T186" s="12">
        <f t="shared" si="100"/>
        <v>6.4423422099320414E-4</v>
      </c>
    </row>
    <row r="187" spans="1:20" ht="15.9" customHeight="1">
      <c r="B187" s="18">
        <v>45831</v>
      </c>
      <c r="C187" s="11">
        <v>401388.98100000003</v>
      </c>
      <c r="D187" s="9">
        <f t="shared" si="101"/>
        <v>17.20000000204891</v>
      </c>
      <c r="E187" s="11">
        <v>6665941.1849999996</v>
      </c>
      <c r="F187" s="9">
        <f t="shared" si="102"/>
        <v>4.899999126791954</v>
      </c>
      <c r="G187" s="12">
        <v>76.836699999999993</v>
      </c>
      <c r="H187" s="9">
        <f t="shared" si="88"/>
        <v>-2.6000000000010459</v>
      </c>
      <c r="I187" s="47">
        <f t="shared" si="89"/>
        <v>15.901387242294282</v>
      </c>
      <c r="J187" s="40">
        <f t="shared" si="90"/>
        <v>74.098612757705723</v>
      </c>
      <c r="K187" s="47">
        <f t="shared" si="91"/>
        <v>17.88435046382855</v>
      </c>
      <c r="L187" s="40">
        <f t="shared" si="92"/>
        <v>18.072354343390067</v>
      </c>
      <c r="M187" s="12">
        <f t="shared" si="93"/>
        <v>9.7175141254513611E-2</v>
      </c>
      <c r="N187" s="12">
        <f t="shared" si="94"/>
        <v>2.768361088583025E-2</v>
      </c>
      <c r="O187" s="12">
        <f t="shared" si="95"/>
        <v>-1.4689265536729073E-2</v>
      </c>
      <c r="P187" s="81">
        <f t="shared" si="96"/>
        <v>0.10210369685531112</v>
      </c>
      <c r="Q187" s="12">
        <f t="shared" si="97"/>
        <v>5.4901209748312778E-4</v>
      </c>
      <c r="R187" s="12">
        <f t="shared" si="98"/>
        <v>1.5640458127587711E-4</v>
      </c>
      <c r="S187" s="12">
        <f t="shared" si="99"/>
        <v>-8.2990200772480635E-5</v>
      </c>
      <c r="T187" s="12">
        <f t="shared" si="100"/>
        <v>5.7685704438028879E-4</v>
      </c>
    </row>
    <row r="188" spans="1:20" ht="15.9" customHeight="1">
      <c r="B188" s="18">
        <v>45831</v>
      </c>
      <c r="C188" s="11">
        <v>401388.98580000002</v>
      </c>
      <c r="D188" s="9">
        <f t="shared" si="101"/>
        <v>21.999999997206032</v>
      </c>
      <c r="E188" s="11">
        <v>6665941.1880000001</v>
      </c>
      <c r="F188" s="9">
        <f t="shared" si="102"/>
        <v>7.8999996185302734</v>
      </c>
      <c r="G188" s="12">
        <v>76.833299999999994</v>
      </c>
      <c r="H188" s="9">
        <f t="shared" si="88"/>
        <v>-6.0000000000002274</v>
      </c>
      <c r="I188" s="47">
        <f t="shared" si="89"/>
        <v>19.752751046678174</v>
      </c>
      <c r="J188" s="40">
        <f t="shared" si="90"/>
        <v>70.247248953321844</v>
      </c>
      <c r="K188" s="47">
        <f t="shared" si="91"/>
        <v>23.375414303276937</v>
      </c>
      <c r="L188" s="40">
        <f t="shared" si="92"/>
        <v>24.1331720635694</v>
      </c>
      <c r="M188" s="12">
        <f t="shared" si="93"/>
        <v>0.12429378529494933</v>
      </c>
      <c r="N188" s="12">
        <f t="shared" si="94"/>
        <v>4.4632766206385725E-2</v>
      </c>
      <c r="O188" s="12">
        <f t="shared" si="95"/>
        <v>-3.3898305084747046E-2</v>
      </c>
      <c r="P188" s="81">
        <f t="shared" si="96"/>
        <v>0.13634560487892317</v>
      </c>
      <c r="Q188" s="12">
        <f t="shared" si="97"/>
        <v>7.0222477567767985E-4</v>
      </c>
      <c r="R188" s="12">
        <f t="shared" si="98"/>
        <v>2.5216252094003232E-4</v>
      </c>
      <c r="S188" s="12">
        <f t="shared" si="99"/>
        <v>-1.91515847936424E-4</v>
      </c>
      <c r="T188" s="12">
        <f t="shared" si="100"/>
        <v>7.7031415185832292E-4</v>
      </c>
    </row>
    <row r="189" spans="1:20" ht="15.9" customHeight="1">
      <c r="B189" s="18">
        <v>45832</v>
      </c>
      <c r="C189" s="11">
        <v>401388.97749999998</v>
      </c>
      <c r="D189" s="9">
        <f t="shared" si="101"/>
        <v>13.699999952223152</v>
      </c>
      <c r="E189" s="11">
        <v>6665941.1840000004</v>
      </c>
      <c r="F189" s="9">
        <f t="shared" si="102"/>
        <v>3.8999998942017555</v>
      </c>
      <c r="G189" s="12">
        <v>76.8309</v>
      </c>
      <c r="H189" s="9">
        <f t="shared" ref="H189:H210" si="103">IF(G189="","",(G189-$G$9)*1000)</f>
        <v>-8.399999999994634</v>
      </c>
      <c r="I189" s="47">
        <f t="shared" ref="I189:I210" si="104">IF(MOD(DEGREES(ATAN2(D189, F189)), 360) &gt; 180, MOD(DEGREES(ATAN2(D189, F189)), 360) - 360, MOD(DEGREES(ATAN2(D189, F189)), 360))</f>
        <v>15.89014408642751</v>
      </c>
      <c r="J189" s="40">
        <f t="shared" ref="J189:J210" si="105">MOD(DEGREES(ATAN2(F189, D189)) + 360, 360)</f>
        <v>74.109855913572517</v>
      </c>
      <c r="K189" s="47">
        <f t="shared" ref="K189:K210" si="106">SQRT(POWER(C189 - $C$9,2) + POWER(E189 - $E$9,2)) *1000</f>
        <v>14.244297029537401</v>
      </c>
      <c r="L189" s="40">
        <f t="shared" ref="L189:L210" si="107">SQRT((D189^2) + (F189^2) + (H189^2))</f>
        <v>16.536625951674601</v>
      </c>
      <c r="M189" s="12">
        <f t="shared" ref="M189:M210" si="108">(D189-$D$9)/(B189-$B$9)</f>
        <v>7.6966291866422204E-2</v>
      </c>
      <c r="N189" s="12">
        <f t="shared" ref="N189:N210" si="109">(F189-$F$9)/(B189-$B$9)</f>
        <v>2.1910111765178403E-2</v>
      </c>
      <c r="O189" s="12">
        <f t="shared" ref="O189:O210" si="110">(H189-$H$9)/(B189-$B$9)</f>
        <v>-4.719101123592491E-2</v>
      </c>
      <c r="P189" s="81">
        <f t="shared" ref="P189:P210" si="111">(L189-$L$9)/(B189-$B$9)</f>
        <v>9.2902392986935964E-2</v>
      </c>
      <c r="Q189" s="12">
        <f t="shared" ref="Q189:Q210" si="112">(M189-0)/(B189-$B$9)</f>
        <v>4.3239489812596743E-4</v>
      </c>
      <c r="R189" s="12">
        <f t="shared" ref="R189:R210" si="113">(N189-0)/(B189-$B$9)</f>
        <v>1.2309051553471013E-4</v>
      </c>
      <c r="S189" s="12">
        <f t="shared" ref="S189:S210" si="114">(O189-0)/(B189-$B$9)</f>
        <v>-2.6511804065126356E-4</v>
      </c>
      <c r="T189" s="12">
        <f t="shared" ref="T189:T210" si="115">(P189-0)/(B189-$B$9)</f>
        <v>5.2192355610638185E-4</v>
      </c>
    </row>
    <row r="190" spans="1:20" ht="15.9" customHeight="1">
      <c r="B190" s="18">
        <v>45832</v>
      </c>
      <c r="C190" s="11">
        <v>401388.95899999997</v>
      </c>
      <c r="D190" s="9">
        <f t="shared" si="101"/>
        <v>-4.8000000533647835</v>
      </c>
      <c r="E190" s="11">
        <v>6665941.1670000004</v>
      </c>
      <c r="F190" s="9">
        <f t="shared" si="102"/>
        <v>-13.100000098347664</v>
      </c>
      <c r="G190" s="12">
        <v>76.822800000000001</v>
      </c>
      <c r="H190" s="9">
        <f t="shared" si="103"/>
        <v>-16.49999999999352</v>
      </c>
      <c r="I190" s="47">
        <f t="shared" si="104"/>
        <v>-110.12345114456394</v>
      </c>
      <c r="J190" s="40">
        <f t="shared" si="105"/>
        <v>200.12345114456394</v>
      </c>
      <c r="K190" s="47">
        <f t="shared" si="106"/>
        <v>13.951702515786764</v>
      </c>
      <c r="L190" s="40">
        <f t="shared" si="107"/>
        <v>21.607869008506992</v>
      </c>
      <c r="M190" s="12">
        <f t="shared" si="108"/>
        <v>-2.6966292434633617E-2</v>
      </c>
      <c r="N190" s="12">
        <f t="shared" si="109"/>
        <v>-7.35955061704925E-2</v>
      </c>
      <c r="O190" s="12">
        <f t="shared" si="110"/>
        <v>-9.2696629213446735E-2</v>
      </c>
      <c r="P190" s="81">
        <f t="shared" si="111"/>
        <v>0.1213925225197022</v>
      </c>
      <c r="Q190" s="12">
        <f t="shared" si="112"/>
        <v>-1.51496024913672E-4</v>
      </c>
      <c r="R190" s="12">
        <f t="shared" si="113"/>
        <v>-4.1345789983422752E-4</v>
      </c>
      <c r="S190" s="12">
        <f t="shared" si="114"/>
        <v>-5.2076757985082436E-4</v>
      </c>
      <c r="T190" s="12">
        <f t="shared" si="115"/>
        <v>6.8198046359383259E-4</v>
      </c>
    </row>
    <row r="191" spans="1:20" ht="15.9" customHeight="1">
      <c r="A191" s="15"/>
      <c r="B191" s="18">
        <v>45833</v>
      </c>
      <c r="C191" s="11">
        <v>401388.9535</v>
      </c>
      <c r="D191" s="9">
        <f t="shared" si="101"/>
        <v>-10.300000023562461</v>
      </c>
      <c r="E191" s="11">
        <v>6665941.1670000004</v>
      </c>
      <c r="F191" s="9">
        <f t="shared" si="102"/>
        <v>-13.100000098347664</v>
      </c>
      <c r="G191" s="12">
        <v>76.846800000000002</v>
      </c>
      <c r="H191" s="9">
        <f t="shared" si="103"/>
        <v>7.5000000000073896</v>
      </c>
      <c r="I191" s="47">
        <f t="shared" si="104"/>
        <v>-128.17653745565087</v>
      </c>
      <c r="J191" s="40">
        <f t="shared" si="105"/>
        <v>218.17653745565087</v>
      </c>
      <c r="K191" s="47">
        <f t="shared" si="106"/>
        <v>16.664333261852857</v>
      </c>
      <c r="L191" s="40">
        <f t="shared" si="107"/>
        <v>18.274298975944504</v>
      </c>
      <c r="M191" s="12">
        <f t="shared" si="108"/>
        <v>-5.754189957297464E-2</v>
      </c>
      <c r="N191" s="12">
        <f t="shared" si="109"/>
        <v>-7.3184358091327728E-2</v>
      </c>
      <c r="O191" s="12">
        <f t="shared" si="110"/>
        <v>4.1899441340823407E-2</v>
      </c>
      <c r="P191" s="81">
        <f t="shared" si="111"/>
        <v>0.10209105573153354</v>
      </c>
      <c r="Q191" s="12">
        <f t="shared" si="112"/>
        <v>-3.2146312610600359E-4</v>
      </c>
      <c r="R191" s="12">
        <f t="shared" si="113"/>
        <v>-4.0885116252138394E-4</v>
      </c>
      <c r="S191" s="12">
        <f t="shared" si="114"/>
        <v>2.3407509128951624E-4</v>
      </c>
      <c r="T191" s="12">
        <f t="shared" si="115"/>
        <v>5.7034109347225438E-4</v>
      </c>
    </row>
    <row r="192" spans="1:20" ht="15.9" customHeight="1">
      <c r="A192" s="34"/>
      <c r="B192" s="18">
        <v>45833</v>
      </c>
      <c r="C192" s="11">
        <v>401388.94939999998</v>
      </c>
      <c r="D192" s="9">
        <f t="shared" si="101"/>
        <v>-14.400000043679029</v>
      </c>
      <c r="E192" s="11">
        <v>6665941.1550000003</v>
      </c>
      <c r="F192" s="9">
        <f t="shared" si="102"/>
        <v>-25.100000202655792</v>
      </c>
      <c r="G192" s="12">
        <v>76.796099999999996</v>
      </c>
      <c r="H192" s="9">
        <f t="shared" si="103"/>
        <v>-43.199999999998795</v>
      </c>
      <c r="I192" s="47">
        <f t="shared" si="104"/>
        <v>-119.84311644595599</v>
      </c>
      <c r="J192" s="40">
        <f t="shared" si="105"/>
        <v>209.84311644595599</v>
      </c>
      <c r="K192" s="47">
        <f t="shared" si="106"/>
        <v>28.937346309419546</v>
      </c>
      <c r="L192" s="40">
        <f t="shared" si="107"/>
        <v>51.996249974696951</v>
      </c>
      <c r="M192" s="12">
        <f t="shared" si="108"/>
        <v>-8.0446927618318592E-2</v>
      </c>
      <c r="N192" s="12">
        <f t="shared" si="109"/>
        <v>-0.14022346481930612</v>
      </c>
      <c r="O192" s="12">
        <f t="shared" si="110"/>
        <v>-0.24134078212289831</v>
      </c>
      <c r="P192" s="81">
        <f t="shared" si="111"/>
        <v>0.29048184343406119</v>
      </c>
      <c r="Q192" s="12">
        <f t="shared" si="112"/>
        <v>-4.4942417663865138E-4</v>
      </c>
      <c r="R192" s="12">
        <f t="shared" si="113"/>
        <v>-7.8337131183969897E-4</v>
      </c>
      <c r="S192" s="12">
        <f t="shared" si="114"/>
        <v>-1.3482725258262475E-3</v>
      </c>
      <c r="T192" s="12">
        <f t="shared" si="115"/>
        <v>1.6228035946036939E-3</v>
      </c>
    </row>
    <row r="193" spans="1:20" ht="15.9" customHeight="1">
      <c r="A193" s="34"/>
      <c r="B193" s="18">
        <v>45834</v>
      </c>
      <c r="C193" s="11">
        <v>401388.97710000002</v>
      </c>
      <c r="D193" s="9">
        <f t="shared" si="101"/>
        <v>13.299999991431832</v>
      </c>
      <c r="E193" s="11">
        <v>6665941.1808000002</v>
      </c>
      <c r="F193" s="9">
        <f t="shared" si="102"/>
        <v>0.69999974220991135</v>
      </c>
      <c r="G193" s="12">
        <v>76.813000000000002</v>
      </c>
      <c r="H193" s="9">
        <f t="shared" si="103"/>
        <v>-26.299999999991996</v>
      </c>
      <c r="I193" s="47">
        <f t="shared" si="104"/>
        <v>3.0127863986408059</v>
      </c>
      <c r="J193" s="40">
        <f t="shared" si="105"/>
        <v>86.987213601359201</v>
      </c>
      <c r="K193" s="47">
        <f t="shared" si="106"/>
        <v>13.318408291202845</v>
      </c>
      <c r="L193" s="40">
        <f t="shared" si="107"/>
        <v>29.479993205744801</v>
      </c>
      <c r="M193" s="12">
        <f t="shared" si="108"/>
        <v>7.3888888841287956E-2</v>
      </c>
      <c r="N193" s="12">
        <f t="shared" si="109"/>
        <v>3.8888874567217296E-3</v>
      </c>
      <c r="O193" s="12">
        <f t="shared" si="110"/>
        <v>-0.14611111111106664</v>
      </c>
      <c r="P193" s="81">
        <f t="shared" si="111"/>
        <v>0.16377774003191556</v>
      </c>
      <c r="Q193" s="12">
        <f t="shared" si="112"/>
        <v>4.1049382689604421E-4</v>
      </c>
      <c r="R193" s="12">
        <f t="shared" si="113"/>
        <v>2.1604930315120721E-5</v>
      </c>
      <c r="S193" s="12">
        <f t="shared" si="114"/>
        <v>-8.1172839506148131E-4</v>
      </c>
      <c r="T193" s="12">
        <f t="shared" si="115"/>
        <v>9.0987633351064196E-4</v>
      </c>
    </row>
    <row r="194" spans="1:20" ht="15.9" customHeight="1">
      <c r="A194" s="180"/>
      <c r="B194" s="18">
        <v>45834</v>
      </c>
      <c r="C194" s="11">
        <v>401388.97509999998</v>
      </c>
      <c r="D194" s="9">
        <f t="shared" si="101"/>
        <v>11.299999954644591</v>
      </c>
      <c r="E194" s="11">
        <v>6665941.1780000003</v>
      </c>
      <c r="F194" s="9">
        <f t="shared" si="102"/>
        <v>-2.1000001579523087</v>
      </c>
      <c r="G194" s="12">
        <v>76.829499999999996</v>
      </c>
      <c r="H194" s="9">
        <f t="shared" si="103"/>
        <v>-9.7999999999984766</v>
      </c>
      <c r="I194" s="47">
        <f t="shared" si="104"/>
        <v>-10.527786935423194</v>
      </c>
      <c r="J194" s="40">
        <f t="shared" si="105"/>
        <v>100.52778693542325</v>
      </c>
      <c r="K194" s="47">
        <f t="shared" si="106"/>
        <v>11.493476394823606</v>
      </c>
      <c r="L194" s="40">
        <f t="shared" si="107"/>
        <v>15.104304010391793</v>
      </c>
      <c r="M194" s="12">
        <f t="shared" si="108"/>
        <v>6.2777777525803283E-2</v>
      </c>
      <c r="N194" s="12">
        <f t="shared" si="109"/>
        <v>-1.1666667544179492E-2</v>
      </c>
      <c r="O194" s="12">
        <f t="shared" si="110"/>
        <v>-5.4444444444435983E-2</v>
      </c>
      <c r="P194" s="81">
        <f t="shared" si="111"/>
        <v>8.391280005773219E-2</v>
      </c>
      <c r="Q194" s="12">
        <f t="shared" si="112"/>
        <v>3.4876543069890711E-4</v>
      </c>
      <c r="R194" s="12">
        <f t="shared" si="113"/>
        <v>-6.4814819689886069E-5</v>
      </c>
      <c r="S194" s="12">
        <f t="shared" si="114"/>
        <v>-3.0246913580242213E-4</v>
      </c>
      <c r="T194" s="12">
        <f t="shared" si="115"/>
        <v>4.661822225429566E-4</v>
      </c>
    </row>
    <row r="195" spans="1:20" ht="15.9" customHeight="1">
      <c r="A195" s="180"/>
      <c r="B195" s="18">
        <v>45835</v>
      </c>
      <c r="C195" s="11">
        <v>401388.95490000001</v>
      </c>
      <c r="D195" s="9">
        <f t="shared" si="101"/>
        <v>-8.9000000152736902</v>
      </c>
      <c r="E195" s="11">
        <v>6665941.1660000002</v>
      </c>
      <c r="F195" s="9">
        <f t="shared" si="102"/>
        <v>-14.100000262260437</v>
      </c>
      <c r="G195" s="12">
        <v>76.838499999999996</v>
      </c>
      <c r="H195" s="9">
        <f t="shared" si="103"/>
        <v>-0.79999999999813554</v>
      </c>
      <c r="I195" s="47">
        <f t="shared" si="104"/>
        <v>-122.26035277087328</v>
      </c>
      <c r="J195" s="40">
        <f t="shared" si="105"/>
        <v>212.26035277087328</v>
      </c>
      <c r="K195" s="47">
        <f t="shared" si="106"/>
        <v>16.673931979818558</v>
      </c>
      <c r="L195" s="40">
        <f t="shared" si="107"/>
        <v>16.693112581768958</v>
      </c>
      <c r="M195" s="12">
        <f t="shared" si="108"/>
        <v>-4.9171270802617073E-2</v>
      </c>
      <c r="N195" s="12">
        <f t="shared" si="109"/>
        <v>-7.7900553935140532E-2</v>
      </c>
      <c r="O195" s="12">
        <f t="shared" si="110"/>
        <v>-4.4198895027521296E-3</v>
      </c>
      <c r="P195" s="81">
        <f t="shared" si="111"/>
        <v>9.2227141335740101E-2</v>
      </c>
      <c r="Q195" s="12">
        <f t="shared" si="112"/>
        <v>-2.7166447957247003E-4</v>
      </c>
      <c r="R195" s="12">
        <f t="shared" si="113"/>
        <v>-4.3038980074663278E-4</v>
      </c>
      <c r="S195" s="12">
        <f t="shared" si="114"/>
        <v>-2.4419279020729997E-5</v>
      </c>
      <c r="T195" s="12">
        <f t="shared" si="115"/>
        <v>5.0954221732453097E-4</v>
      </c>
    </row>
    <row r="196" spans="1:20" ht="15.9" customHeight="1">
      <c r="A196" s="15"/>
      <c r="B196" s="18">
        <v>45835</v>
      </c>
      <c r="C196" s="11">
        <v>401388.9841</v>
      </c>
      <c r="D196" s="9">
        <f t="shared" si="101"/>
        <v>20.299999974668026</v>
      </c>
      <c r="E196" s="11">
        <v>6665941.1890000002</v>
      </c>
      <c r="F196" s="9">
        <f t="shared" si="102"/>
        <v>8.8999997824430466</v>
      </c>
      <c r="G196" s="12">
        <v>76.847999999999999</v>
      </c>
      <c r="H196" s="9">
        <f t="shared" si="103"/>
        <v>8.7000000000045929</v>
      </c>
      <c r="I196" s="47">
        <f t="shared" si="104"/>
        <v>23.673781092105461</v>
      </c>
      <c r="J196" s="40">
        <f t="shared" si="105"/>
        <v>66.326218907894543</v>
      </c>
      <c r="K196" s="47">
        <f t="shared" si="106"/>
        <v>22.165288067133442</v>
      </c>
      <c r="L196" s="40">
        <f t="shared" si="107"/>
        <v>23.811551715482299</v>
      </c>
      <c r="M196" s="12">
        <f t="shared" si="108"/>
        <v>0.11215469599264102</v>
      </c>
      <c r="N196" s="12">
        <f t="shared" si="109"/>
        <v>4.9171269516259927E-2</v>
      </c>
      <c r="O196" s="12">
        <f t="shared" si="110"/>
        <v>4.8066298342566809E-2</v>
      </c>
      <c r="P196" s="81">
        <f t="shared" si="111"/>
        <v>0.1315555343396812</v>
      </c>
      <c r="Q196" s="12">
        <f t="shared" si="112"/>
        <v>6.1963920437923213E-4</v>
      </c>
      <c r="R196" s="12">
        <f t="shared" si="113"/>
        <v>2.7166447246552446E-4</v>
      </c>
      <c r="S196" s="12">
        <f t="shared" si="114"/>
        <v>2.6555965935119784E-4</v>
      </c>
      <c r="T196" s="12">
        <f t="shared" si="115"/>
        <v>7.2682615657282434E-4</v>
      </c>
    </row>
    <row r="197" spans="1:20" ht="15.9" customHeight="1">
      <c r="A197" s="15"/>
      <c r="B197" s="18">
        <v>45836</v>
      </c>
      <c r="C197" s="11">
        <v>401388.97340000002</v>
      </c>
      <c r="D197" s="9">
        <f t="shared" si="101"/>
        <v>9.5999999903142452</v>
      </c>
      <c r="E197" s="11">
        <v>6665941.1780000003</v>
      </c>
      <c r="F197" s="9">
        <f t="shared" si="102"/>
        <v>-2.1000001579523087</v>
      </c>
      <c r="G197" s="12">
        <v>76.822599999999994</v>
      </c>
      <c r="H197" s="9">
        <f t="shared" si="103"/>
        <v>-16.700000000000159</v>
      </c>
      <c r="I197" s="47">
        <f t="shared" si="104"/>
        <v>-12.33908819005245</v>
      </c>
      <c r="J197" s="40">
        <f t="shared" si="105"/>
        <v>102.33908819005245</v>
      </c>
      <c r="K197" s="47">
        <f t="shared" si="106"/>
        <v>9.8270036367874223</v>
      </c>
      <c r="L197" s="40">
        <f t="shared" si="107"/>
        <v>19.376790252191888</v>
      </c>
      <c r="M197" s="12">
        <f t="shared" si="108"/>
        <v>5.2747252694034318E-2</v>
      </c>
      <c r="N197" s="12">
        <f t="shared" si="109"/>
        <v>-1.1538462406331365E-2</v>
      </c>
      <c r="O197" s="12">
        <f t="shared" si="110"/>
        <v>-9.175824175824264E-2</v>
      </c>
      <c r="P197" s="81">
        <f t="shared" si="111"/>
        <v>0.10646588050654884</v>
      </c>
      <c r="Q197" s="12">
        <f t="shared" si="112"/>
        <v>2.8982006974744132E-4</v>
      </c>
      <c r="R197" s="12">
        <f t="shared" si="113"/>
        <v>-6.3398145089732782E-5</v>
      </c>
      <c r="S197" s="12">
        <f t="shared" si="114"/>
        <v>-5.0416616350682766E-4</v>
      </c>
      <c r="T197" s="12">
        <f t="shared" si="115"/>
        <v>5.8497736542059806E-4</v>
      </c>
    </row>
    <row r="198" spans="1:20" ht="15.9" customHeight="1">
      <c r="A198" s="34"/>
      <c r="B198" s="18">
        <v>45836</v>
      </c>
      <c r="C198" s="11">
        <v>401388.978</v>
      </c>
      <c r="D198" s="9">
        <f t="shared" si="101"/>
        <v>14.199999975971878</v>
      </c>
      <c r="E198" s="11">
        <v>6665941.182</v>
      </c>
      <c r="F198" s="9">
        <f t="shared" si="102"/>
        <v>1.8999995663762093</v>
      </c>
      <c r="G198" s="12">
        <v>76.836799999999997</v>
      </c>
      <c r="H198" s="9">
        <f t="shared" si="103"/>
        <v>-2.4999999999977263</v>
      </c>
      <c r="I198" s="47">
        <f t="shared" si="104"/>
        <v>7.6210696031796337</v>
      </c>
      <c r="J198" s="40">
        <f t="shared" si="105"/>
        <v>82.378930396820351</v>
      </c>
      <c r="K198" s="47">
        <f t="shared" si="106"/>
        <v>14.326548700570946</v>
      </c>
      <c r="L198" s="40">
        <f t="shared" si="107"/>
        <v>14.543039492135739</v>
      </c>
      <c r="M198" s="12">
        <f t="shared" si="108"/>
        <v>7.8021977889955366E-2</v>
      </c>
      <c r="N198" s="12">
        <f t="shared" si="109"/>
        <v>1.043955805701214E-2</v>
      </c>
      <c r="O198" s="12">
        <f t="shared" si="110"/>
        <v>-1.3736263736251243E-2</v>
      </c>
      <c r="P198" s="81">
        <f t="shared" si="111"/>
        <v>7.9906810396350211E-2</v>
      </c>
      <c r="Q198" s="12">
        <f t="shared" si="112"/>
        <v>4.2869218620854597E-4</v>
      </c>
      <c r="R198" s="12">
        <f t="shared" si="113"/>
        <v>5.7360209104462308E-5</v>
      </c>
      <c r="S198" s="12">
        <f t="shared" si="114"/>
        <v>-7.547397657280903E-5</v>
      </c>
      <c r="T198" s="12">
        <f t="shared" si="115"/>
        <v>4.3904840877115499E-4</v>
      </c>
    </row>
    <row r="199" spans="1:20" ht="15.9" customHeight="1">
      <c r="A199" s="34"/>
      <c r="B199" s="18">
        <v>45838</v>
      </c>
      <c r="C199" s="11">
        <v>401388.95870000002</v>
      </c>
      <c r="D199" s="9">
        <f t="shared" si="101"/>
        <v>-5.100000009406358</v>
      </c>
      <c r="E199" s="11">
        <v>6665941.1670000004</v>
      </c>
      <c r="F199" s="9">
        <f t="shared" si="102"/>
        <v>-13.100000098347664</v>
      </c>
      <c r="G199" s="12">
        <v>76.826099999999997</v>
      </c>
      <c r="H199" s="9">
        <f t="shared" si="103"/>
        <v>-13.199999999997658</v>
      </c>
      <c r="I199" s="47">
        <f t="shared" si="104"/>
        <v>-111.27160881435287</v>
      </c>
      <c r="J199" s="40">
        <f t="shared" si="105"/>
        <v>201.27160881435285</v>
      </c>
      <c r="K199" s="47">
        <f t="shared" si="106"/>
        <v>14.057738177696072</v>
      </c>
      <c r="L199" s="40">
        <f t="shared" si="107"/>
        <v>19.283671918817532</v>
      </c>
      <c r="M199" s="12">
        <f t="shared" si="108"/>
        <v>-2.7717391355469335E-2</v>
      </c>
      <c r="N199" s="12">
        <f t="shared" si="109"/>
        <v>-7.1195652708411217E-2</v>
      </c>
      <c r="O199" s="12">
        <f t="shared" si="110"/>
        <v>-7.1739130434769885E-2</v>
      </c>
      <c r="P199" s="81">
        <f t="shared" si="111"/>
        <v>0.10480256477618224</v>
      </c>
      <c r="Q199" s="12">
        <f t="shared" si="112"/>
        <v>-1.5063799649711596E-4</v>
      </c>
      <c r="R199" s="12">
        <f t="shared" si="113"/>
        <v>-3.8693289515440881E-4</v>
      </c>
      <c r="S199" s="12">
        <f t="shared" si="114"/>
        <v>-3.8988657844983636E-4</v>
      </c>
      <c r="T199" s="12">
        <f t="shared" si="115"/>
        <v>5.695791563922948E-4</v>
      </c>
    </row>
    <row r="200" spans="1:20" ht="15.9" customHeight="1">
      <c r="A200" s="181"/>
      <c r="B200" s="18">
        <v>45839</v>
      </c>
      <c r="C200" s="11">
        <v>401388.97460000002</v>
      </c>
      <c r="D200" s="9">
        <f t="shared" si="101"/>
        <v>10.799999989103526</v>
      </c>
      <c r="E200" s="11">
        <v>6665941.1859999998</v>
      </c>
      <c r="F200" s="9">
        <f t="shared" si="102"/>
        <v>5.8999992907047272</v>
      </c>
      <c r="G200" s="12">
        <v>76.834999999999994</v>
      </c>
      <c r="H200" s="9">
        <f t="shared" si="103"/>
        <v>-4.3000000000006366</v>
      </c>
      <c r="I200" s="47">
        <f t="shared" si="104"/>
        <v>28.647613583091683</v>
      </c>
      <c r="J200" s="40">
        <f t="shared" si="105"/>
        <v>61.352386416908303</v>
      </c>
      <c r="K200" s="47">
        <f t="shared" si="106"/>
        <v>12.306501996706963</v>
      </c>
      <c r="L200" s="40">
        <f t="shared" si="107"/>
        <v>13.036103382336222</v>
      </c>
      <c r="M200" s="12">
        <f t="shared" si="108"/>
        <v>5.8378378319478522E-2</v>
      </c>
      <c r="N200" s="12">
        <f t="shared" si="109"/>
        <v>3.1891888057863388E-2</v>
      </c>
      <c r="O200" s="12">
        <f t="shared" si="110"/>
        <v>-2.3243243243246683E-2</v>
      </c>
      <c r="P200" s="81">
        <f t="shared" si="111"/>
        <v>7.0465423688303899E-2</v>
      </c>
      <c r="Q200" s="12">
        <f t="shared" si="112"/>
        <v>3.1555880172691095E-4</v>
      </c>
      <c r="R200" s="12">
        <f t="shared" si="113"/>
        <v>1.7238858409655884E-4</v>
      </c>
      <c r="S200" s="12">
        <f t="shared" si="114"/>
        <v>-1.2563915266619829E-4</v>
      </c>
      <c r="T200" s="12">
        <f t="shared" si="115"/>
        <v>3.8089418209893999E-4</v>
      </c>
    </row>
    <row r="201" spans="1:20" ht="15.9" customHeight="1">
      <c r="A201" s="181"/>
      <c r="B201" s="18">
        <v>45839</v>
      </c>
      <c r="C201" s="11">
        <v>401388.98349999997</v>
      </c>
      <c r="D201" s="9">
        <f t="shared" si="101"/>
        <v>19.699999946169555</v>
      </c>
      <c r="E201" s="11">
        <v>6665941.1890000002</v>
      </c>
      <c r="F201" s="9">
        <f t="shared" si="102"/>
        <v>8.8999997824430466</v>
      </c>
      <c r="G201" s="12">
        <v>76.832599999999999</v>
      </c>
      <c r="H201" s="9">
        <f t="shared" si="103"/>
        <v>-6.6999999999950433</v>
      </c>
      <c r="I201" s="47">
        <f t="shared" si="104"/>
        <v>24.312340962814694</v>
      </c>
      <c r="J201" s="40">
        <f t="shared" si="105"/>
        <v>65.687659037185313</v>
      </c>
      <c r="K201" s="47">
        <f t="shared" si="106"/>
        <v>21.617122704156692</v>
      </c>
      <c r="L201" s="40">
        <f t="shared" si="107"/>
        <v>22.631614922636437</v>
      </c>
      <c r="M201" s="12">
        <f t="shared" si="108"/>
        <v>0.10648648619551111</v>
      </c>
      <c r="N201" s="12">
        <f t="shared" si="109"/>
        <v>4.8108106932124577E-2</v>
      </c>
      <c r="O201" s="12">
        <f t="shared" si="110"/>
        <v>-3.6216216216189423E-2</v>
      </c>
      <c r="P201" s="81">
        <f t="shared" si="111"/>
        <v>0.12233305363587263</v>
      </c>
      <c r="Q201" s="12">
        <f t="shared" si="112"/>
        <v>5.7560262808384387E-4</v>
      </c>
      <c r="R201" s="12">
        <f t="shared" si="113"/>
        <v>2.6004382125472742E-4</v>
      </c>
      <c r="S201" s="12">
        <f t="shared" si="114"/>
        <v>-1.957633308983212E-4</v>
      </c>
      <c r="T201" s="12">
        <f t="shared" si="115"/>
        <v>6.6125974938309527E-4</v>
      </c>
    </row>
    <row r="202" spans="1:20" ht="15.9" customHeight="1">
      <c r="A202" s="15"/>
      <c r="B202" s="18">
        <v>45840</v>
      </c>
      <c r="C202" s="11">
        <v>401388.96549999999</v>
      </c>
      <c r="D202" s="9">
        <f t="shared" si="101"/>
        <v>1.6999999643303454</v>
      </c>
      <c r="E202" s="11">
        <v>6665941.1789999995</v>
      </c>
      <c r="F202" s="9">
        <f t="shared" si="102"/>
        <v>-1.1000009253621101</v>
      </c>
      <c r="G202" s="12">
        <v>76.852400000000003</v>
      </c>
      <c r="H202" s="9">
        <f t="shared" si="103"/>
        <v>13.100000000008549</v>
      </c>
      <c r="I202" s="47">
        <f t="shared" si="104"/>
        <v>-32.905265454928156</v>
      </c>
      <c r="J202" s="40">
        <f t="shared" si="105"/>
        <v>122.90526545492816</v>
      </c>
      <c r="K202" s="47">
        <f t="shared" si="106"/>
        <v>2.024846145888787</v>
      </c>
      <c r="L202" s="40">
        <f t="shared" si="107"/>
        <v>13.255564941364991</v>
      </c>
      <c r="M202" s="12">
        <f t="shared" si="108"/>
        <v>9.1397847544642218E-3</v>
      </c>
      <c r="N202" s="12">
        <f t="shared" si="109"/>
        <v>-5.9139834696887638E-3</v>
      </c>
      <c r="O202" s="12">
        <f t="shared" si="110"/>
        <v>7.0430107526927688E-2</v>
      </c>
      <c r="P202" s="81">
        <f t="shared" si="111"/>
        <v>7.126647817938167E-2</v>
      </c>
      <c r="Q202" s="12">
        <f t="shared" si="112"/>
        <v>4.9138627712173238E-5</v>
      </c>
      <c r="R202" s="12">
        <f t="shared" si="113"/>
        <v>-3.1795610052090126E-5</v>
      </c>
      <c r="S202" s="12">
        <f t="shared" si="114"/>
        <v>3.7865649208025637E-4</v>
      </c>
      <c r="T202" s="12">
        <f t="shared" si="115"/>
        <v>3.8315310849129929E-4</v>
      </c>
    </row>
    <row r="203" spans="1:20" ht="15.9" customHeight="1">
      <c r="A203" s="15"/>
      <c r="B203" s="18">
        <v>45840</v>
      </c>
      <c r="C203" s="11">
        <v>401388.99209999997</v>
      </c>
      <c r="D203" s="9">
        <f t="shared" si="101"/>
        <v>28.29999994719401</v>
      </c>
      <c r="E203" s="11">
        <v>6665941.1940000001</v>
      </c>
      <c r="F203" s="9">
        <f t="shared" si="102"/>
        <v>13.899999670684338</v>
      </c>
      <c r="G203" s="12">
        <v>76.830500000000001</v>
      </c>
      <c r="H203" s="9">
        <f t="shared" si="103"/>
        <v>-8.7999999999937017</v>
      </c>
      <c r="I203" s="47">
        <f t="shared" si="104"/>
        <v>26.158704448929036</v>
      </c>
      <c r="J203" s="40">
        <f t="shared" si="105"/>
        <v>63.841295551070971</v>
      </c>
      <c r="K203" s="47">
        <f t="shared" si="106"/>
        <v>31.529351212104025</v>
      </c>
      <c r="L203" s="40">
        <f t="shared" si="107"/>
        <v>32.734385405198836</v>
      </c>
      <c r="M203" s="12">
        <f t="shared" si="108"/>
        <v>0.15215053735050543</v>
      </c>
      <c r="N203" s="12">
        <f t="shared" si="109"/>
        <v>7.4731181025184612E-2</v>
      </c>
      <c r="O203" s="12">
        <f t="shared" si="110"/>
        <v>-4.7311827956955384E-2</v>
      </c>
      <c r="P203" s="81">
        <f t="shared" si="111"/>
        <v>0.17599131938278945</v>
      </c>
      <c r="Q203" s="12">
        <f t="shared" si="112"/>
        <v>8.18013641669384E-4</v>
      </c>
      <c r="R203" s="12">
        <f t="shared" si="113"/>
        <v>4.0178054314615383E-4</v>
      </c>
      <c r="S203" s="12">
        <f t="shared" si="114"/>
        <v>-2.5436466643524399E-4</v>
      </c>
      <c r="T203" s="12">
        <f t="shared" si="115"/>
        <v>9.4618988915478198E-4</v>
      </c>
    </row>
    <row r="204" spans="1:20" ht="15.9" customHeight="1">
      <c r="A204" s="15"/>
      <c r="B204" s="18">
        <v>45841</v>
      </c>
      <c r="C204" s="11">
        <v>401388.98090000002</v>
      </c>
      <c r="D204" s="9">
        <f t="shared" si="101"/>
        <v>17.099999997299165</v>
      </c>
      <c r="E204" s="11">
        <v>6665941.1869999999</v>
      </c>
      <c r="F204" s="9">
        <f t="shared" si="102"/>
        <v>6.8999994546175003</v>
      </c>
      <c r="G204" s="12">
        <v>76.829700000000003</v>
      </c>
      <c r="H204" s="9">
        <f t="shared" si="103"/>
        <v>-9.5999999999918373</v>
      </c>
      <c r="I204" s="47">
        <f t="shared" si="104"/>
        <v>21.974506423108252</v>
      </c>
      <c r="J204" s="40">
        <f t="shared" si="105"/>
        <v>68.025493576891733</v>
      </c>
      <c r="K204" s="47">
        <f t="shared" si="106"/>
        <v>18.439631026171682</v>
      </c>
      <c r="L204" s="40">
        <f t="shared" si="107"/>
        <v>20.788939183642739</v>
      </c>
      <c r="M204" s="12">
        <f t="shared" si="108"/>
        <v>9.1443850252936706E-2</v>
      </c>
      <c r="N204" s="12">
        <f t="shared" si="109"/>
        <v>3.6898392805441181E-2</v>
      </c>
      <c r="O204" s="12">
        <f t="shared" si="110"/>
        <v>-5.1336898395678274E-2</v>
      </c>
      <c r="P204" s="81">
        <f t="shared" si="111"/>
        <v>0.11117079777349058</v>
      </c>
      <c r="Q204" s="12">
        <f t="shared" si="112"/>
        <v>4.8900454680714819E-4</v>
      </c>
      <c r="R204" s="12">
        <f t="shared" si="113"/>
        <v>1.9731760858524697E-4</v>
      </c>
      <c r="S204" s="12">
        <f t="shared" si="114"/>
        <v>-2.7452886842608702E-4</v>
      </c>
      <c r="T204" s="12">
        <f t="shared" si="115"/>
        <v>5.9449624477802448E-4</v>
      </c>
    </row>
    <row r="205" spans="1:20" ht="15.9" customHeight="1">
      <c r="B205" s="18">
        <v>45841</v>
      </c>
      <c r="C205" s="11">
        <v>401388.93890000001</v>
      </c>
      <c r="D205" s="9">
        <f t="shared" si="101"/>
        <v>-24.900000018533319</v>
      </c>
      <c r="E205" s="11">
        <v>6665941.1469999999</v>
      </c>
      <c r="F205" s="9">
        <f t="shared" si="102"/>
        <v>-33.100000582635403</v>
      </c>
      <c r="G205" s="12">
        <v>76.811700000000002</v>
      </c>
      <c r="H205" s="9">
        <f t="shared" si="103"/>
        <v>-27.599999999992519</v>
      </c>
      <c r="I205" s="47">
        <f t="shared" si="104"/>
        <v>-126.95289439008928</v>
      </c>
      <c r="J205" s="40">
        <f t="shared" si="105"/>
        <v>216.95289439008926</v>
      </c>
      <c r="K205" s="47">
        <f t="shared" si="106"/>
        <v>41.420043933987124</v>
      </c>
      <c r="L205" s="40">
        <f t="shared" si="107"/>
        <v>49.773286404385743</v>
      </c>
      <c r="M205" s="12">
        <f t="shared" si="108"/>
        <v>-0.1331550803130124</v>
      </c>
      <c r="N205" s="12">
        <f t="shared" si="109"/>
        <v>-0.17700535070928022</v>
      </c>
      <c r="O205" s="12">
        <f t="shared" si="110"/>
        <v>-0.14759358288766053</v>
      </c>
      <c r="P205" s="81">
        <f t="shared" si="111"/>
        <v>0.26616730697532481</v>
      </c>
      <c r="Q205" s="12">
        <f t="shared" si="112"/>
        <v>-7.1205925301076156E-4</v>
      </c>
      <c r="R205" s="12">
        <f t="shared" si="113"/>
        <v>-9.4655267758973381E-4</v>
      </c>
      <c r="S205" s="12">
        <f t="shared" si="114"/>
        <v>-7.8927049672545733E-4</v>
      </c>
      <c r="T205" s="12">
        <f t="shared" si="115"/>
        <v>1.4233545827557477E-3</v>
      </c>
    </row>
    <row r="206" spans="1:20" ht="15.9" customHeight="1">
      <c r="B206" s="18">
        <v>45842</v>
      </c>
      <c r="C206" s="11">
        <v>401388.95899999997</v>
      </c>
      <c r="D206" s="9">
        <f t="shared" si="101"/>
        <v>-4.8000000533647835</v>
      </c>
      <c r="E206" s="11">
        <v>6665941.1679999996</v>
      </c>
      <c r="F206" s="9">
        <f t="shared" si="102"/>
        <v>-12.100000865757465</v>
      </c>
      <c r="G206" s="12">
        <v>76.823899999999995</v>
      </c>
      <c r="H206" s="9">
        <f t="shared" si="103"/>
        <v>-15.399999999999636</v>
      </c>
      <c r="I206" s="47">
        <f t="shared" si="104"/>
        <v>-111.63794004262638</v>
      </c>
      <c r="J206" s="40">
        <f t="shared" si="105"/>
        <v>201.63794004262638</v>
      </c>
      <c r="K206" s="47">
        <f t="shared" si="106"/>
        <v>13.017297010655989</v>
      </c>
      <c r="L206" s="40">
        <f t="shared" si="107"/>
        <v>20.164573426274661</v>
      </c>
      <c r="M206" s="12">
        <f t="shared" si="108"/>
        <v>-2.5531915177472254E-2</v>
      </c>
      <c r="N206" s="12">
        <f t="shared" si="109"/>
        <v>-6.4361706732752474E-2</v>
      </c>
      <c r="O206" s="12">
        <f t="shared" si="110"/>
        <v>-8.1914893617019341E-2</v>
      </c>
      <c r="P206" s="81">
        <f t="shared" si="111"/>
        <v>0.107258369288695</v>
      </c>
      <c r="Q206" s="12">
        <f t="shared" si="112"/>
        <v>-1.3580805945463966E-4</v>
      </c>
      <c r="R206" s="12">
        <f t="shared" si="113"/>
        <v>-3.4234950389761952E-4</v>
      </c>
      <c r="S206" s="12">
        <f t="shared" si="114"/>
        <v>-4.3571751923946459E-4</v>
      </c>
      <c r="T206" s="12">
        <f t="shared" si="115"/>
        <v>5.705232408973139E-4</v>
      </c>
    </row>
    <row r="207" spans="1:20" ht="15.9" customHeight="1">
      <c r="B207" s="18">
        <v>45842</v>
      </c>
      <c r="C207" s="11">
        <v>401388.94380000001</v>
      </c>
      <c r="D207" s="9">
        <f t="shared" si="101"/>
        <v>-20.000000018626451</v>
      </c>
      <c r="E207" s="11">
        <v>6665941.1509999996</v>
      </c>
      <c r="F207" s="9">
        <f t="shared" si="102"/>
        <v>-29.100000858306885</v>
      </c>
      <c r="G207" s="12">
        <v>76.820400000000006</v>
      </c>
      <c r="H207" s="9">
        <f t="shared" si="103"/>
        <v>-18.899999999987926</v>
      </c>
      <c r="I207" s="47">
        <f t="shared" si="104"/>
        <v>-124.50016519643492</v>
      </c>
      <c r="J207" s="40">
        <f t="shared" si="105"/>
        <v>214.50016519643492</v>
      </c>
      <c r="K207" s="47">
        <f t="shared" si="106"/>
        <v>35.310197545447394</v>
      </c>
      <c r="L207" s="40">
        <f t="shared" si="107"/>
        <v>40.05021910923913</v>
      </c>
      <c r="M207" s="12">
        <f t="shared" si="108"/>
        <v>-0.10638297882248113</v>
      </c>
      <c r="N207" s="12">
        <f t="shared" si="109"/>
        <v>-0.15478723860801535</v>
      </c>
      <c r="O207" s="12">
        <f t="shared" si="110"/>
        <v>-0.1005319148935528</v>
      </c>
      <c r="P207" s="81">
        <f t="shared" si="111"/>
        <v>0.21303308036829324</v>
      </c>
      <c r="Q207" s="12">
        <f t="shared" si="112"/>
        <v>-5.6586690863021875E-4</v>
      </c>
      <c r="R207" s="12">
        <f t="shared" si="113"/>
        <v>-8.2333637557454979E-4</v>
      </c>
      <c r="S207" s="12">
        <f t="shared" si="114"/>
        <v>-5.347442281571958E-4</v>
      </c>
      <c r="T207" s="12">
        <f t="shared" si="115"/>
        <v>1.1331546828100704E-3</v>
      </c>
    </row>
    <row r="208" spans="1:20" ht="15.9" customHeight="1">
      <c r="B208" s="18">
        <v>45843</v>
      </c>
      <c r="C208" s="11">
        <v>401388.98619999998</v>
      </c>
      <c r="D208" s="9">
        <f t="shared" si="101"/>
        <v>22.399999957997352</v>
      </c>
      <c r="E208" s="11">
        <v>6665941.1869999999</v>
      </c>
      <c r="F208" s="9">
        <f t="shared" si="102"/>
        <v>6.8999994546175003</v>
      </c>
      <c r="G208" s="12">
        <v>76.834000000000003</v>
      </c>
      <c r="H208" s="9">
        <f t="shared" si="103"/>
        <v>-5.2999999999912006</v>
      </c>
      <c r="I208" s="47">
        <f t="shared" si="104"/>
        <v>17.120700051904461</v>
      </c>
      <c r="J208" s="40">
        <f t="shared" si="105"/>
        <v>72.879299948095536</v>
      </c>
      <c r="K208" s="47">
        <f t="shared" si="106"/>
        <v>23.438643104753378</v>
      </c>
      <c r="L208" s="40">
        <f t="shared" si="107"/>
        <v>24.030397220851551</v>
      </c>
      <c r="M208" s="12">
        <f t="shared" si="108"/>
        <v>0.11851851829628228</v>
      </c>
      <c r="N208" s="12">
        <f t="shared" si="109"/>
        <v>3.6507933622314817E-2</v>
      </c>
      <c r="O208" s="12">
        <f t="shared" si="110"/>
        <v>-2.8042328042281486E-2</v>
      </c>
      <c r="P208" s="81">
        <f t="shared" si="111"/>
        <v>0.12714495884048441</v>
      </c>
      <c r="Q208" s="12">
        <f t="shared" si="112"/>
        <v>6.2708210738773688E-4</v>
      </c>
      <c r="R208" s="12">
        <f t="shared" si="113"/>
        <v>1.9316366995933765E-4</v>
      </c>
      <c r="S208" s="12">
        <f t="shared" si="114"/>
        <v>-1.4837210604381739E-4</v>
      </c>
      <c r="T208" s="12">
        <f t="shared" si="115"/>
        <v>6.72724649949653E-4</v>
      </c>
    </row>
    <row r="209" spans="1:20" ht="15.9" customHeight="1">
      <c r="B209" s="18">
        <v>45843</v>
      </c>
      <c r="C209" s="11">
        <v>401388.99449999997</v>
      </c>
      <c r="D209" s="9">
        <f t="shared" si="101"/>
        <v>30.699999944772571</v>
      </c>
      <c r="E209" s="11">
        <v>6665941.1909999996</v>
      </c>
      <c r="F209" s="9">
        <f t="shared" si="102"/>
        <v>10.899999178946018</v>
      </c>
      <c r="G209" s="12">
        <v>76.835800000000006</v>
      </c>
      <c r="H209" s="9">
        <f t="shared" si="103"/>
        <v>-3.4999999999882903</v>
      </c>
      <c r="I209" s="47">
        <f t="shared" si="104"/>
        <v>19.547347110917681</v>
      </c>
      <c r="J209" s="40">
        <f t="shared" si="105"/>
        <v>70.452652889082344</v>
      </c>
      <c r="K209" s="47">
        <f t="shared" si="106"/>
        <v>32.57759933927084</v>
      </c>
      <c r="L209" s="40">
        <f t="shared" si="107"/>
        <v>32.765072542418977</v>
      </c>
      <c r="M209" s="12">
        <f t="shared" si="108"/>
        <v>0.16243386214165381</v>
      </c>
      <c r="N209" s="12">
        <f t="shared" si="109"/>
        <v>5.7671953327756709E-2</v>
      </c>
      <c r="O209" s="12">
        <f t="shared" si="110"/>
        <v>-1.8518518518456564E-2</v>
      </c>
      <c r="P209" s="81">
        <f t="shared" si="111"/>
        <v>0.173360172182111</v>
      </c>
      <c r="Q209" s="12">
        <f t="shared" si="112"/>
        <v>8.5943842402991439E-4</v>
      </c>
      <c r="R209" s="12">
        <f t="shared" si="113"/>
        <v>3.0514261019977092E-4</v>
      </c>
      <c r="S209" s="12">
        <f t="shared" si="114"/>
        <v>-9.7981579462733137E-5</v>
      </c>
      <c r="T209" s="12">
        <f t="shared" si="115"/>
        <v>9.1724958826513753E-4</v>
      </c>
    </row>
    <row r="210" spans="1:20" ht="15.9" customHeight="1">
      <c r="B210" s="18">
        <v>45845</v>
      </c>
      <c r="C210" s="11">
        <v>401388.96419999999</v>
      </c>
      <c r="D210" s="9">
        <f t="shared" si="101"/>
        <v>0.39999996079131961</v>
      </c>
      <c r="E210" s="11">
        <v>6665941.1720000003</v>
      </c>
      <c r="F210" s="9">
        <f t="shared" si="102"/>
        <v>-8.1000002101063728</v>
      </c>
      <c r="G210" s="12">
        <v>76.842299999999994</v>
      </c>
      <c r="H210" s="9">
        <f t="shared" si="103"/>
        <v>3.0000000000001137</v>
      </c>
      <c r="I210" s="47">
        <f t="shared" si="104"/>
        <v>-87.172875771722715</v>
      </c>
      <c r="J210" s="40">
        <f t="shared" si="105"/>
        <v>177.17287577172272</v>
      </c>
      <c r="K210" s="47">
        <f t="shared" si="106"/>
        <v>8.1098707370929368</v>
      </c>
      <c r="L210" s="40">
        <f t="shared" si="107"/>
        <v>8.6469649804053805</v>
      </c>
      <c r="M210" s="12">
        <f t="shared" si="108"/>
        <v>2.0942406324152858E-3</v>
      </c>
      <c r="N210" s="12">
        <f t="shared" si="109"/>
        <v>-4.2408378063384149E-2</v>
      </c>
      <c r="O210" s="12">
        <f t="shared" si="110"/>
        <v>1.5706806282723109E-2</v>
      </c>
      <c r="P210" s="81">
        <f t="shared" si="111"/>
        <v>4.5272067960237597E-2</v>
      </c>
      <c r="Q210" s="12">
        <f t="shared" si="112"/>
        <v>1.0964610640917726E-5</v>
      </c>
      <c r="R210" s="12">
        <f t="shared" si="113"/>
        <v>-2.2203339300201126E-4</v>
      </c>
      <c r="S210" s="12">
        <f t="shared" si="114"/>
        <v>8.2234587867660258E-5</v>
      </c>
      <c r="T210" s="12">
        <f t="shared" si="115"/>
        <v>2.3702653382323349E-4</v>
      </c>
    </row>
    <row r="211" spans="1:20" ht="15.9" customHeight="1">
      <c r="B211" s="18">
        <v>45845</v>
      </c>
      <c r="C211" s="11">
        <v>401388.9669</v>
      </c>
      <c r="D211" s="9">
        <f t="shared" si="101"/>
        <v>3.0999999726191163</v>
      </c>
      <c r="E211" s="11">
        <v>6665941.1699999999</v>
      </c>
      <c r="F211" s="9">
        <f t="shared" si="102"/>
        <v>-10.100000537931919</v>
      </c>
      <c r="G211" s="12">
        <v>76.831100000000006</v>
      </c>
      <c r="H211" s="9">
        <f t="shared" ref="H211:H224" si="116">IF(G211="","",(G211-$G$9)*1000)</f>
        <v>-8.1999999999879947</v>
      </c>
      <c r="I211" s="47">
        <f t="shared" ref="I211:I224" si="117">IF(MOD(DEGREES(ATAN2(D211, F211)), 360) &gt; 180, MOD(DEGREES(ATAN2(D211, F211)), 360) - 360, MOD(DEGREES(ATAN2(D211, F211)), 360))</f>
        <v>-72.93714382448502</v>
      </c>
      <c r="J211" s="40">
        <f t="shared" ref="J211:J216" si="118">MOD(DEGREES(ATAN2(F211, D211)) + 360, 360)</f>
        <v>162.93714382448502</v>
      </c>
      <c r="K211" s="47">
        <f t="shared" ref="K211:K216" si="119">SQRT(POWER(C211 - $C$9,2) + POWER(E211 - $E$9,2)) *1000</f>
        <v>10.565037183865639</v>
      </c>
      <c r="L211" s="40">
        <f t="shared" ref="L211:L216" si="120">SQRT((D211^2) + (F211^2) + (H211^2))</f>
        <v>13.373855491079103</v>
      </c>
      <c r="M211" s="12">
        <f t="shared" ref="M211:M216" si="121">(D211-$D$9)/(B211-$B$9)</f>
        <v>1.6230366348791186E-2</v>
      </c>
      <c r="N211" s="12">
        <f t="shared" ref="N211:N216" si="122">(F211-$F$9)/(B211-$B$9)</f>
        <v>-5.2879583968229942E-2</v>
      </c>
      <c r="O211" s="12">
        <f t="shared" ref="O211:O216" si="123">(H211-$H$9)/(B211-$B$9)</f>
        <v>-4.2931937172712015E-2</v>
      </c>
      <c r="P211" s="81">
        <f t="shared" ref="P211:P216" si="124">(L211-$L$9)/(B211-$B$9)</f>
        <v>7.0020185817168082E-2</v>
      </c>
      <c r="Q211" s="12">
        <f t="shared" ref="Q211:Q216" si="125">(M211-0)/(B211-$B$9)</f>
        <v>8.497574004602715E-5</v>
      </c>
      <c r="R211" s="12">
        <f t="shared" ref="R211:R216" si="126">(N211-0)/(B211-$B$9)</f>
        <v>-2.7685646056664891E-4</v>
      </c>
      <c r="S211" s="12">
        <f t="shared" ref="S211:S216" si="127">(O211-0)/(B211-$B$9)</f>
        <v>-2.247745401712671E-4</v>
      </c>
      <c r="T211" s="12">
        <f t="shared" ref="T211:T216" si="128">(P211-0)/(B211-$B$9)</f>
        <v>3.6659783150349781E-4</v>
      </c>
    </row>
    <row r="212" spans="1:20" ht="15.9" customHeight="1">
      <c r="B212" s="18">
        <v>45846</v>
      </c>
      <c r="C212" s="11">
        <v>401388.96169999999</v>
      </c>
      <c r="D212" s="9">
        <f t="shared" si="101"/>
        <v>-2.1000000415369868</v>
      </c>
      <c r="E212" s="11">
        <v>6665941.1670000004</v>
      </c>
      <c r="F212" s="9">
        <f t="shared" si="102"/>
        <v>-13.100000098347664</v>
      </c>
      <c r="G212" s="12">
        <v>76.828699999999998</v>
      </c>
      <c r="H212" s="9">
        <f t="shared" si="116"/>
        <v>-10.599999999996612</v>
      </c>
      <c r="I212" s="47">
        <f t="shared" si="117"/>
        <v>-99.107334422147062</v>
      </c>
      <c r="J212" s="40">
        <f t="shared" si="118"/>
        <v>189.10733442214709</v>
      </c>
      <c r="K212" s="47">
        <f t="shared" si="119"/>
        <v>13.267253022052611</v>
      </c>
      <c r="L212" s="40">
        <f t="shared" si="120"/>
        <v>16.981754996203787</v>
      </c>
      <c r="M212" s="12">
        <f t="shared" si="121"/>
        <v>-1.0937500216338472E-2</v>
      </c>
      <c r="N212" s="12">
        <f t="shared" si="122"/>
        <v>-6.8229167178894087E-2</v>
      </c>
      <c r="O212" s="12">
        <f t="shared" si="123"/>
        <v>-5.5208333333315686E-2</v>
      </c>
      <c r="P212" s="81">
        <f t="shared" si="124"/>
        <v>8.8446640605228055E-2</v>
      </c>
      <c r="Q212" s="12">
        <f t="shared" si="125"/>
        <v>-5.6966146960096209E-5</v>
      </c>
      <c r="R212" s="12">
        <f t="shared" si="126"/>
        <v>-3.5536024572340672E-4</v>
      </c>
      <c r="S212" s="12">
        <f t="shared" si="127"/>
        <v>-2.8754340277768585E-4</v>
      </c>
      <c r="T212" s="12">
        <f t="shared" si="128"/>
        <v>4.6065958648556279E-4</v>
      </c>
    </row>
    <row r="213" spans="1:20" ht="15.9" customHeight="1">
      <c r="B213" s="18">
        <v>45846</v>
      </c>
      <c r="C213" s="11">
        <v>401388.9595</v>
      </c>
      <c r="D213" s="9">
        <f t="shared" si="101"/>
        <v>-4.3000000296160579</v>
      </c>
      <c r="E213" s="11">
        <v>6665941.1619999995</v>
      </c>
      <c r="F213" s="9">
        <f t="shared" si="102"/>
        <v>-18.10000091791153</v>
      </c>
      <c r="G213" s="12">
        <v>76.813299999999998</v>
      </c>
      <c r="H213" s="9">
        <f t="shared" si="116"/>
        <v>-25.999999999996248</v>
      </c>
      <c r="I213" s="47">
        <f t="shared" si="117"/>
        <v>-103.36396343669713</v>
      </c>
      <c r="J213" s="40">
        <f t="shared" si="118"/>
        <v>193.36396343669713</v>
      </c>
      <c r="K213" s="47">
        <f t="shared" si="119"/>
        <v>18.603763960099482</v>
      </c>
      <c r="L213" s="40">
        <f t="shared" si="120"/>
        <v>31.970299239808519</v>
      </c>
      <c r="M213" s="12">
        <f t="shared" si="121"/>
        <v>-2.2395833487583634E-2</v>
      </c>
      <c r="N213" s="12">
        <f t="shared" si="122"/>
        <v>-9.4270838114122554E-2</v>
      </c>
      <c r="O213" s="12">
        <f t="shared" si="123"/>
        <v>-0.13541666666664712</v>
      </c>
      <c r="P213" s="81">
        <f t="shared" si="124"/>
        <v>0.16651197520733604</v>
      </c>
      <c r="Q213" s="12">
        <f t="shared" si="125"/>
        <v>-1.1664496608116476E-4</v>
      </c>
      <c r="R213" s="12">
        <f t="shared" si="126"/>
        <v>-4.9099394851105497E-4</v>
      </c>
      <c r="S213" s="12">
        <f t="shared" si="127"/>
        <v>-7.0529513888878707E-4</v>
      </c>
      <c r="T213" s="12">
        <f t="shared" si="128"/>
        <v>8.6724987087154193E-4</v>
      </c>
    </row>
    <row r="214" spans="1:20" ht="15.9" customHeight="1">
      <c r="B214" s="18">
        <v>45847</v>
      </c>
      <c r="C214" s="11">
        <v>401388.95760000002</v>
      </c>
      <c r="D214" s="9">
        <f t="shared" si="101"/>
        <v>-6.2000000034458935</v>
      </c>
      <c r="E214" s="11">
        <v>6665941.165</v>
      </c>
      <c r="F214" s="9">
        <f t="shared" si="102"/>
        <v>-15.10000042617321</v>
      </c>
      <c r="G214" s="12">
        <v>76.822100000000006</v>
      </c>
      <c r="H214" s="9">
        <f t="shared" si="116"/>
        <v>-17.199999999988336</v>
      </c>
      <c r="I214" s="47">
        <f t="shared" si="117"/>
        <v>-112.32285782676553</v>
      </c>
      <c r="J214" s="40">
        <f t="shared" si="118"/>
        <v>202.32285782676553</v>
      </c>
      <c r="K214" s="47">
        <f t="shared" si="119"/>
        <v>16.323296631292354</v>
      </c>
      <c r="L214" s="40">
        <f t="shared" si="120"/>
        <v>23.712655121532869</v>
      </c>
      <c r="M214" s="12">
        <f t="shared" si="121"/>
        <v>-3.2124352349460587E-2</v>
      </c>
      <c r="N214" s="12">
        <f t="shared" si="122"/>
        <v>-7.8238344177063268E-2</v>
      </c>
      <c r="O214" s="12">
        <f t="shared" si="123"/>
        <v>-8.9119170984395521E-2</v>
      </c>
      <c r="P214" s="81">
        <f t="shared" si="124"/>
        <v>0.12286349803903041</v>
      </c>
      <c r="Q214" s="12">
        <f t="shared" si="125"/>
        <v>-1.664474214997958E-4</v>
      </c>
      <c r="R214" s="12">
        <f t="shared" si="126"/>
        <v>-4.0538002164281487E-4</v>
      </c>
      <c r="S214" s="12">
        <f t="shared" si="127"/>
        <v>-4.6175736261344831E-4</v>
      </c>
      <c r="T214" s="12">
        <f t="shared" si="128"/>
        <v>6.365984354353907E-4</v>
      </c>
    </row>
    <row r="215" spans="1:20" ht="15.9" customHeight="1">
      <c r="B215" s="18">
        <v>45847</v>
      </c>
      <c r="C215" s="11">
        <v>401388.97899999999</v>
      </c>
      <c r="D215" s="9">
        <f t="shared" si="101"/>
        <v>15.199999965261668</v>
      </c>
      <c r="E215" s="11">
        <v>6665941.182</v>
      </c>
      <c r="F215" s="9">
        <f t="shared" si="102"/>
        <v>1.8999995663762093</v>
      </c>
      <c r="G215" s="12">
        <v>76.813599999999994</v>
      </c>
      <c r="H215" s="9">
        <f t="shared" si="116"/>
        <v>-25.7000000000005</v>
      </c>
      <c r="I215" s="47">
        <f t="shared" si="117"/>
        <v>7.1250147556374559</v>
      </c>
      <c r="J215" s="40">
        <f t="shared" si="118"/>
        <v>82.874985244362563</v>
      </c>
      <c r="K215" s="47">
        <f t="shared" si="119"/>
        <v>15.318289633512761</v>
      </c>
      <c r="L215" s="40">
        <f t="shared" si="120"/>
        <v>29.918890308569438</v>
      </c>
      <c r="M215" s="12">
        <f t="shared" si="121"/>
        <v>7.875647650394646E-2</v>
      </c>
      <c r="N215" s="12">
        <f t="shared" si="122"/>
        <v>9.8445573387368358E-3</v>
      </c>
      <c r="O215" s="12">
        <f t="shared" si="123"/>
        <v>-0.13316062176166063</v>
      </c>
      <c r="P215" s="81">
        <f t="shared" si="124"/>
        <v>0.1550201570392199</v>
      </c>
      <c r="Q215" s="12">
        <f t="shared" si="125"/>
        <v>4.0806464509816816E-4</v>
      </c>
      <c r="R215" s="12">
        <f t="shared" si="126"/>
        <v>5.1008069112626094E-5</v>
      </c>
      <c r="S215" s="12">
        <f t="shared" si="127"/>
        <v>-6.8995140809150585E-4</v>
      </c>
      <c r="T215" s="12">
        <f t="shared" si="128"/>
        <v>8.032132489078751E-4</v>
      </c>
    </row>
    <row r="216" spans="1:20" ht="15.9" customHeight="1">
      <c r="B216" s="18">
        <v>45848</v>
      </c>
      <c r="C216" s="11">
        <v>401388.95809999999</v>
      </c>
      <c r="D216" s="9">
        <f t="shared" si="101"/>
        <v>-5.7000000379048288</v>
      </c>
      <c r="E216" s="11">
        <v>6665941.165</v>
      </c>
      <c r="F216" s="9">
        <f t="shared" si="102"/>
        <v>-15.10000042617321</v>
      </c>
      <c r="G216" s="12">
        <v>76.824700000000007</v>
      </c>
      <c r="H216" s="9">
        <f t="shared" si="116"/>
        <v>-14.59999999998729</v>
      </c>
      <c r="I216" s="47">
        <f t="shared" si="117"/>
        <v>-110.6806909804171</v>
      </c>
      <c r="J216" s="40">
        <f t="shared" si="118"/>
        <v>200.6806909804171</v>
      </c>
      <c r="K216" s="47">
        <f t="shared" si="119"/>
        <v>16.140012803667357</v>
      </c>
      <c r="L216" s="40">
        <f t="shared" si="120"/>
        <v>21.763731603338961</v>
      </c>
      <c r="M216" s="12">
        <f t="shared" si="121"/>
        <v>-2.9381443494354786E-2</v>
      </c>
      <c r="N216" s="12">
        <f t="shared" si="122"/>
        <v>-7.7835053743160881E-2</v>
      </c>
      <c r="O216" s="12">
        <f t="shared" si="123"/>
        <v>-7.5257731958697366E-2</v>
      </c>
      <c r="P216" s="81">
        <f t="shared" si="124"/>
        <v>0.11218418352236578</v>
      </c>
      <c r="Q216" s="12">
        <f t="shared" si="125"/>
        <v>-1.5145073966162261E-4</v>
      </c>
      <c r="R216" s="12">
        <f t="shared" si="126"/>
        <v>-4.0121161723278805E-4</v>
      </c>
      <c r="S216" s="12">
        <f t="shared" si="127"/>
        <v>-3.8792645339534723E-4</v>
      </c>
      <c r="T216" s="12">
        <f t="shared" si="128"/>
        <v>5.7826898722868959E-4</v>
      </c>
    </row>
    <row r="217" spans="1:20" ht="15.9" customHeight="1">
      <c r="B217" s="18">
        <v>45848</v>
      </c>
      <c r="C217" s="11">
        <v>401388.98320000002</v>
      </c>
      <c r="D217" s="9">
        <f t="shared" si="101"/>
        <v>19.399999990127981</v>
      </c>
      <c r="E217" s="11">
        <v>6665941.1809999999</v>
      </c>
      <c r="F217" s="9">
        <f t="shared" si="102"/>
        <v>0.89999940246343613</v>
      </c>
      <c r="G217" s="12">
        <v>76.821200000000005</v>
      </c>
      <c r="H217" s="9">
        <f t="shared" si="116"/>
        <v>-18.099999999989791</v>
      </c>
      <c r="I217" s="47">
        <f t="shared" si="117"/>
        <v>2.6561454443378238</v>
      </c>
      <c r="J217" s="40">
        <f t="shared" ref="J217:J280" si="129">MOD(DEGREES(ATAN2(F217, D217)) + 360, 360)</f>
        <v>87.343854555662176</v>
      </c>
      <c r="K217" s="47">
        <f t="shared" ref="K217:K280" si="130">SQRT(POWER(C217 - $C$9,2) + POWER(E217 - $E$9,2)) *1000</f>
        <v>19.4208650307189</v>
      </c>
      <c r="L217" s="40">
        <f t="shared" ref="L217:L280" si="131">SQRT((D217^2) + (F217^2) + (H217^2))</f>
        <v>26.547692904300188</v>
      </c>
      <c r="M217" s="12">
        <f t="shared" ref="M217:M280" si="132">(D217-$D$9)/(B217-$B$9)</f>
        <v>9.9999999949113308E-2</v>
      </c>
      <c r="N217" s="12">
        <f t="shared" ref="N217:N280" si="133">(F217-$F$9)/(B217-$B$9)</f>
        <v>4.6391721776465776E-3</v>
      </c>
      <c r="O217" s="12">
        <f t="shared" ref="O217:O280" si="134">(H217-$H$9)/(B217-$B$9)</f>
        <v>-9.3298969072112325E-2</v>
      </c>
      <c r="P217" s="81">
        <f t="shared" ref="P217:P280" si="135">(L217-$L$9)/(B217-$B$9)</f>
        <v>0.13684377785721746</v>
      </c>
      <c r="Q217" s="12">
        <f t="shared" ref="Q217:Q280" si="136">(M217-0)/(B217-$B$9)</f>
        <v>5.1546391726347066E-4</v>
      </c>
      <c r="R217" s="12">
        <f t="shared" ref="R217:R280" si="137">(N217-0)/(B217-$B$9)</f>
        <v>2.3913258647662773E-5</v>
      </c>
      <c r="S217" s="12">
        <f t="shared" ref="S217:S280" si="138">(O217-0)/(B217-$B$9)</f>
        <v>-4.809225209902697E-4</v>
      </c>
      <c r="T217" s="12">
        <f t="shared" ref="T217:T280" si="139">(P217-0)/(B217-$B$9)</f>
        <v>7.0538029823307975E-4</v>
      </c>
    </row>
    <row r="218" spans="1:20" ht="15.9" customHeight="1">
      <c r="B218" s="18">
        <v>45849</v>
      </c>
      <c r="C218" s="11">
        <v>401388.92249999999</v>
      </c>
      <c r="D218" s="9">
        <f t="shared" si="101"/>
        <v>-41.300000040791929</v>
      </c>
      <c r="E218" s="11">
        <v>6665941.1359999999</v>
      </c>
      <c r="F218" s="9">
        <f t="shared" si="102"/>
        <v>-44.100000523030758</v>
      </c>
      <c r="G218" s="12">
        <v>76.817700000000002</v>
      </c>
      <c r="H218" s="9">
        <f t="shared" si="116"/>
        <v>-21.599999999992292</v>
      </c>
      <c r="I218" s="47">
        <f t="shared" si="117"/>
        <v>-133.12212224191197</v>
      </c>
      <c r="J218" s="40">
        <f t="shared" si="129"/>
        <v>223.12212224191197</v>
      </c>
      <c r="K218" s="47">
        <f t="shared" si="130"/>
        <v>60.41936816535511</v>
      </c>
      <c r="L218" s="40">
        <f t="shared" si="131"/>
        <v>64.164320689152419</v>
      </c>
      <c r="M218" s="12">
        <f t="shared" si="132"/>
        <v>-0.21179487200406116</v>
      </c>
      <c r="N218" s="12">
        <f t="shared" si="133"/>
        <v>-0.22615384883605516</v>
      </c>
      <c r="O218" s="12">
        <f t="shared" si="134"/>
        <v>-0.11076923076919123</v>
      </c>
      <c r="P218" s="81">
        <f t="shared" si="135"/>
        <v>0.32904779840590986</v>
      </c>
      <c r="Q218" s="12">
        <f t="shared" si="136"/>
        <v>-1.0861275487387752E-3</v>
      </c>
      <c r="R218" s="12">
        <f t="shared" si="137"/>
        <v>-1.1597633273643855E-3</v>
      </c>
      <c r="S218" s="12">
        <f t="shared" si="138"/>
        <v>-5.6804733727790376E-4</v>
      </c>
      <c r="T218" s="12">
        <f t="shared" si="139"/>
        <v>1.6874246072097942E-3</v>
      </c>
    </row>
    <row r="219" spans="1:20" ht="15.9" customHeight="1">
      <c r="B219" s="18">
        <v>45849</v>
      </c>
      <c r="C219" s="11">
        <v>401388.9559</v>
      </c>
      <c r="D219" s="9">
        <f t="shared" si="101"/>
        <v>-7.9000000259838998</v>
      </c>
      <c r="E219" s="11">
        <v>6665941.1610000003</v>
      </c>
      <c r="F219" s="9">
        <f t="shared" si="102"/>
        <v>-19.100000150501728</v>
      </c>
      <c r="G219" s="12">
        <v>76.832400000000007</v>
      </c>
      <c r="H219" s="9">
        <f t="shared" si="116"/>
        <v>-6.8999999999874717</v>
      </c>
      <c r="I219" s="47">
        <f t="shared" si="117"/>
        <v>-112.4706019041669</v>
      </c>
      <c r="J219" s="40">
        <f t="shared" si="129"/>
        <v>202.4706019041669</v>
      </c>
      <c r="K219" s="47">
        <f t="shared" si="130"/>
        <v>20.669301056390651</v>
      </c>
      <c r="L219" s="40">
        <f t="shared" si="131"/>
        <v>21.790594442546507</v>
      </c>
      <c r="M219" s="12">
        <f t="shared" si="132"/>
        <v>-4.0512820646071278E-2</v>
      </c>
      <c r="N219" s="12">
        <f t="shared" si="133"/>
        <v>-9.7948718720521688E-2</v>
      </c>
      <c r="O219" s="12">
        <f t="shared" si="134"/>
        <v>-3.5384615384551135E-2</v>
      </c>
      <c r="P219" s="81">
        <f t="shared" si="135"/>
        <v>0.11174663816690517</v>
      </c>
      <c r="Q219" s="12">
        <f t="shared" si="136"/>
        <v>-2.0775805459523732E-4</v>
      </c>
      <c r="R219" s="12">
        <f t="shared" si="137"/>
        <v>-5.02301121643701E-4</v>
      </c>
      <c r="S219" s="12">
        <f t="shared" si="138"/>
        <v>-1.814595660746212E-4</v>
      </c>
      <c r="T219" s="12">
        <f t="shared" si="139"/>
        <v>5.7305968290720594E-4</v>
      </c>
    </row>
    <row r="220" spans="1:20" ht="15.9" customHeight="1">
      <c r="B220" s="18">
        <v>45850</v>
      </c>
      <c r="C220" s="11">
        <v>401388.9828</v>
      </c>
      <c r="D220" s="9">
        <f t="shared" si="101"/>
        <v>18.999999971129</v>
      </c>
      <c r="E220" s="11">
        <v>6665941.1859999998</v>
      </c>
      <c r="F220" s="9">
        <f t="shared" si="102"/>
        <v>5.8999992907047272</v>
      </c>
      <c r="G220" s="12">
        <v>76.826800000000006</v>
      </c>
      <c r="H220" s="9">
        <f t="shared" si="116"/>
        <v>-12.499999999988631</v>
      </c>
      <c r="I220" s="47">
        <f t="shared" si="117"/>
        <v>17.250941958625486</v>
      </c>
      <c r="J220" s="40">
        <f t="shared" si="129"/>
        <v>72.749058041374496</v>
      </c>
      <c r="K220" s="47">
        <f t="shared" si="130"/>
        <v>19.89497400182313</v>
      </c>
      <c r="L220" s="40">
        <f t="shared" si="131"/>
        <v>23.495956897579934</v>
      </c>
      <c r="M220" s="12">
        <f t="shared" si="132"/>
        <v>9.693877536290306E-2</v>
      </c>
      <c r="N220" s="12">
        <f t="shared" si="133"/>
        <v>3.0102037197473099E-2</v>
      </c>
      <c r="O220" s="12">
        <f t="shared" si="134"/>
        <v>-6.3775510204023625E-2</v>
      </c>
      <c r="P220" s="81">
        <f t="shared" si="135"/>
        <v>0.1198773311101017</v>
      </c>
      <c r="Q220" s="12">
        <f t="shared" si="136"/>
        <v>4.9458558858624015E-4</v>
      </c>
      <c r="R220" s="12">
        <f t="shared" si="137"/>
        <v>1.5358182243608724E-4</v>
      </c>
      <c r="S220" s="12">
        <f t="shared" si="138"/>
        <v>-3.2538525614297768E-4</v>
      </c>
      <c r="T220" s="12">
        <f t="shared" si="139"/>
        <v>6.1161903627602904E-4</v>
      </c>
    </row>
    <row r="221" spans="1:20" ht="15.9" customHeight="1">
      <c r="B221" s="18">
        <v>45850</v>
      </c>
      <c r="C221" s="11">
        <v>401388.96840000001</v>
      </c>
      <c r="D221" s="9">
        <f t="shared" si="101"/>
        <v>4.5999999856576324</v>
      </c>
      <c r="E221" s="11">
        <v>6665941.1720000003</v>
      </c>
      <c r="F221" s="9">
        <f t="shared" si="102"/>
        <v>-8.1000002101063728</v>
      </c>
      <c r="G221" s="12">
        <v>76.816100000000006</v>
      </c>
      <c r="H221" s="9">
        <f t="shared" si="116"/>
        <v>-23.199999999988563</v>
      </c>
      <c r="I221" s="47">
        <f t="shared" si="117"/>
        <v>-60.407704355543387</v>
      </c>
      <c r="J221" s="40">
        <f t="shared" si="129"/>
        <v>150.40770435554339</v>
      </c>
      <c r="K221" s="47">
        <f t="shared" si="130"/>
        <v>9.3150417750954553</v>
      </c>
      <c r="L221" s="40">
        <f t="shared" si="131"/>
        <v>25.000200064624337</v>
      </c>
      <c r="M221" s="12">
        <f t="shared" si="132"/>
        <v>2.3469387681926697E-2</v>
      </c>
      <c r="N221" s="12">
        <f t="shared" si="133"/>
        <v>-4.132653168421619E-2</v>
      </c>
      <c r="O221" s="12">
        <f t="shared" si="134"/>
        <v>-0.11836734693871716</v>
      </c>
      <c r="P221" s="81">
        <f t="shared" si="135"/>
        <v>0.12755204114604254</v>
      </c>
      <c r="Q221" s="12">
        <f t="shared" si="136"/>
        <v>1.197417738873811E-4</v>
      </c>
      <c r="R221" s="12">
        <f t="shared" si="137"/>
        <v>-2.1084965145008261E-4</v>
      </c>
      <c r="S221" s="12">
        <f t="shared" si="138"/>
        <v>-6.0391503540161817E-4</v>
      </c>
      <c r="T221" s="12">
        <f t="shared" si="139"/>
        <v>6.5077572013287014E-4</v>
      </c>
    </row>
    <row r="222" spans="1:20" ht="15.9" customHeight="1">
      <c r="B222" s="18">
        <v>45852</v>
      </c>
      <c r="C222" s="11">
        <v>401388.9423</v>
      </c>
      <c r="D222" s="9">
        <f t="shared" si="101"/>
        <v>-21.500000031664968</v>
      </c>
      <c r="E222" s="11">
        <v>6665941.1519999998</v>
      </c>
      <c r="F222" s="9">
        <f t="shared" si="102"/>
        <v>-28.100000694394112</v>
      </c>
      <c r="G222" s="12">
        <v>76.841700000000003</v>
      </c>
      <c r="H222" s="9">
        <f t="shared" si="116"/>
        <v>2.4000000000086175</v>
      </c>
      <c r="I222" s="47">
        <f t="shared" si="117"/>
        <v>-127.42048958053402</v>
      </c>
      <c r="J222" s="40">
        <f t="shared" si="129"/>
        <v>217.42048958053402</v>
      </c>
      <c r="K222" s="47">
        <f t="shared" si="130"/>
        <v>35.381634224361981</v>
      </c>
      <c r="L222" s="40">
        <f t="shared" si="131"/>
        <v>35.462938969952624</v>
      </c>
      <c r="M222" s="12">
        <f t="shared" si="132"/>
        <v>-0.10858585874578267</v>
      </c>
      <c r="N222" s="12">
        <f t="shared" si="133"/>
        <v>-0.14191919542623288</v>
      </c>
      <c r="O222" s="12">
        <f t="shared" si="134"/>
        <v>1.2121212121255644E-2</v>
      </c>
      <c r="P222" s="81">
        <f t="shared" si="135"/>
        <v>0.1791057523734981</v>
      </c>
      <c r="Q222" s="12">
        <f t="shared" si="136"/>
        <v>-5.4841342800900333E-4</v>
      </c>
      <c r="R222" s="12">
        <f t="shared" si="137"/>
        <v>-7.1676361326380241E-4</v>
      </c>
      <c r="S222" s="12">
        <f t="shared" si="138"/>
        <v>6.1218243036644665E-5</v>
      </c>
      <c r="T222" s="12">
        <f t="shared" si="139"/>
        <v>9.0457450693685914E-4</v>
      </c>
    </row>
    <row r="223" spans="1:20" ht="15.9" customHeight="1">
      <c r="B223" s="18">
        <v>45852</v>
      </c>
      <c r="C223" s="11">
        <v>401388.97340000002</v>
      </c>
      <c r="D223" s="9">
        <f t="shared" si="101"/>
        <v>9.5999999903142452</v>
      </c>
      <c r="E223" s="11">
        <v>6665941.1699999999</v>
      </c>
      <c r="F223" s="9">
        <f t="shared" si="102"/>
        <v>-10.100000537931919</v>
      </c>
      <c r="G223" s="12">
        <v>76.811800000000005</v>
      </c>
      <c r="H223" s="9">
        <f t="shared" si="116"/>
        <v>-27.4999999999892</v>
      </c>
      <c r="I223" s="47">
        <f t="shared" si="117"/>
        <v>-46.453897017814313</v>
      </c>
      <c r="J223" s="40">
        <f t="shared" si="129"/>
        <v>136.45389701781426</v>
      </c>
      <c r="K223" s="47">
        <f t="shared" si="130"/>
        <v>13.934489968429364</v>
      </c>
      <c r="L223" s="40">
        <f t="shared" si="131"/>
        <v>30.828882734858631</v>
      </c>
      <c r="M223" s="12">
        <f t="shared" si="132"/>
        <v>4.8484848435930532E-2</v>
      </c>
      <c r="N223" s="12">
        <f t="shared" si="133"/>
        <v>-5.1010103726928886E-2</v>
      </c>
      <c r="O223" s="12">
        <f t="shared" si="134"/>
        <v>-0.13888888888883436</v>
      </c>
      <c r="P223" s="81">
        <f t="shared" si="135"/>
        <v>0.15570142795383146</v>
      </c>
      <c r="Q223" s="12">
        <f t="shared" si="136"/>
        <v>2.4487297189863902E-4</v>
      </c>
      <c r="R223" s="12">
        <f t="shared" si="137"/>
        <v>-2.5762678649964086E-4</v>
      </c>
      <c r="S223" s="12">
        <f t="shared" si="138"/>
        <v>-7.0145903479209269E-4</v>
      </c>
      <c r="T223" s="12">
        <f t="shared" si="139"/>
        <v>7.8637084825167408E-4</v>
      </c>
    </row>
    <row r="224" spans="1:20" ht="15.9" customHeight="1">
      <c r="A224" s="8" t="s">
        <v>172</v>
      </c>
      <c r="B224" s="18">
        <v>45853</v>
      </c>
      <c r="C224" s="11">
        <v>401388.97889999999</v>
      </c>
      <c r="D224" s="9">
        <f t="shared" si="101"/>
        <v>15.099999960511923</v>
      </c>
      <c r="E224" s="11">
        <v>6665941.1789999995</v>
      </c>
      <c r="F224" s="9">
        <f t="shared" si="102"/>
        <v>-1.1000009253621101</v>
      </c>
      <c r="G224" s="12">
        <v>76.826400000000007</v>
      </c>
      <c r="H224" s="9">
        <f t="shared" si="116"/>
        <v>-12.899999999987699</v>
      </c>
      <c r="I224" s="47">
        <f t="shared" si="117"/>
        <v>-4.1665083890860615</v>
      </c>
      <c r="J224" s="40">
        <f t="shared" si="129"/>
        <v>94.166508389086061</v>
      </c>
      <c r="K224" s="47">
        <f t="shared" si="130"/>
        <v>15.140013237882508</v>
      </c>
      <c r="L224" s="40">
        <f t="shared" si="131"/>
        <v>19.890449990961496</v>
      </c>
      <c r="M224" s="12">
        <f t="shared" si="132"/>
        <v>7.5879396786492068E-2</v>
      </c>
      <c r="N224" s="12">
        <f t="shared" si="133"/>
        <v>-5.5276428410156288E-3</v>
      </c>
      <c r="O224" s="12">
        <f t="shared" si="134"/>
        <v>-6.4824120602953256E-2</v>
      </c>
      <c r="P224" s="81">
        <f t="shared" si="135"/>
        <v>9.9952010004831643E-2</v>
      </c>
      <c r="Q224" s="12">
        <f t="shared" si="136"/>
        <v>3.8130350143965861E-4</v>
      </c>
      <c r="R224" s="12">
        <f t="shared" si="137"/>
        <v>-2.7777099703596123E-5</v>
      </c>
      <c r="S224" s="12">
        <f t="shared" si="138"/>
        <v>-3.2574934976358421E-4</v>
      </c>
      <c r="T224" s="12">
        <f t="shared" si="139"/>
        <v>5.0227140705945547E-4</v>
      </c>
    </row>
    <row r="225" spans="1:20" ht="15.9" customHeight="1">
      <c r="B225" s="18">
        <v>45853</v>
      </c>
      <c r="C225" s="11">
        <v>401388.9817</v>
      </c>
      <c r="D225" s="9">
        <f t="shared" si="101"/>
        <v>17.899999977089465</v>
      </c>
      <c r="E225" s="11">
        <v>6665941.1780000003</v>
      </c>
      <c r="F225" s="9">
        <f t="shared" si="102"/>
        <v>-2.1000001579523087</v>
      </c>
      <c r="G225" s="12">
        <v>76.809899999999999</v>
      </c>
      <c r="H225" s="9">
        <f t="shared" ref="H225:H238" si="140">IF(G225="","",(G225-$G$9)*1000)</f>
        <v>-29.39999999999543</v>
      </c>
      <c r="I225" s="47">
        <f t="shared" ref="I225:I238" si="141">IF(MOD(DEGREES(ATAN2(D225, F225)), 360) &gt; 180, MOD(DEGREES(ATAN2(D225, F225)), 360) - 360, MOD(DEGREES(ATAN2(D225, F225)), 360))</f>
        <v>-6.6912649397613109</v>
      </c>
      <c r="J225" s="40">
        <f t="shared" si="129"/>
        <v>96.691264939761311</v>
      </c>
      <c r="K225" s="47">
        <f t="shared" si="130"/>
        <v>18.022763379770666</v>
      </c>
      <c r="L225" s="40">
        <f t="shared" si="131"/>
        <v>34.484489264638007</v>
      </c>
      <c r="M225" s="12">
        <f t="shared" si="132"/>
        <v>8.9949748628590273E-2</v>
      </c>
      <c r="N225" s="12">
        <f t="shared" si="133"/>
        <v>-1.0552764612825671E-2</v>
      </c>
      <c r="O225" s="12">
        <f t="shared" si="134"/>
        <v>-0.14773869346731372</v>
      </c>
      <c r="P225" s="81">
        <f t="shared" si="135"/>
        <v>0.17328889077707541</v>
      </c>
      <c r="Q225" s="12">
        <f t="shared" si="136"/>
        <v>4.5200878707834309E-4</v>
      </c>
      <c r="R225" s="12">
        <f t="shared" si="137"/>
        <v>-5.302896790364659E-5</v>
      </c>
      <c r="S225" s="12">
        <f t="shared" si="138"/>
        <v>-7.4240549481062175E-4</v>
      </c>
      <c r="T225" s="12">
        <f t="shared" si="139"/>
        <v>8.7079844611595678E-4</v>
      </c>
    </row>
    <row r="226" spans="1:20" ht="15.9" customHeight="1">
      <c r="B226" s="18">
        <v>45854</v>
      </c>
      <c r="C226" s="11">
        <v>401388.98800000001</v>
      </c>
      <c r="D226" s="9">
        <f t="shared" si="101"/>
        <v>24.199999985285103</v>
      </c>
      <c r="E226" s="11">
        <v>6665941.1869999999</v>
      </c>
      <c r="F226" s="9">
        <f t="shared" si="102"/>
        <v>6.8999994546175003</v>
      </c>
      <c r="G226" s="12">
        <v>76.842799999999997</v>
      </c>
      <c r="H226" s="9">
        <f t="shared" si="140"/>
        <v>3.5000000000025011</v>
      </c>
      <c r="I226" s="47">
        <f t="shared" si="141"/>
        <v>15.914119730234345</v>
      </c>
      <c r="J226" s="40">
        <f t="shared" si="129"/>
        <v>74.085880269765653</v>
      </c>
      <c r="K226" s="47">
        <f t="shared" si="130"/>
        <v>25.164458900630486</v>
      </c>
      <c r="L226" s="40">
        <f t="shared" si="131"/>
        <v>25.406691869693276</v>
      </c>
      <c r="M226" s="12">
        <f t="shared" si="132"/>
        <v>0.12099999992642552</v>
      </c>
      <c r="N226" s="12">
        <f t="shared" si="133"/>
        <v>3.4499997273087502E-2</v>
      </c>
      <c r="O226" s="12">
        <f t="shared" si="134"/>
        <v>1.7500000000012506E-2</v>
      </c>
      <c r="P226" s="81">
        <f t="shared" si="135"/>
        <v>0.12703345934846638</v>
      </c>
      <c r="Q226" s="12">
        <f t="shared" si="136"/>
        <v>6.0499999963212756E-4</v>
      </c>
      <c r="R226" s="12">
        <f t="shared" si="137"/>
        <v>1.7249998636543752E-4</v>
      </c>
      <c r="S226" s="12">
        <f t="shared" si="138"/>
        <v>8.750000000006253E-5</v>
      </c>
      <c r="T226" s="12">
        <f t="shared" si="139"/>
        <v>6.3516729674233195E-4</v>
      </c>
    </row>
    <row r="227" spans="1:20" ht="15.9" customHeight="1">
      <c r="B227" s="18">
        <v>45854</v>
      </c>
      <c r="C227" s="11">
        <v>401388.95380000002</v>
      </c>
      <c r="D227" s="9">
        <f t="shared" si="101"/>
        <v>-10.000000009313226</v>
      </c>
      <c r="E227" s="11">
        <v>6665941.1550000003</v>
      </c>
      <c r="F227" s="9">
        <f t="shared" si="102"/>
        <v>-25.100000202655792</v>
      </c>
      <c r="G227" s="12">
        <v>76.831400000000002</v>
      </c>
      <c r="H227" s="9">
        <f t="shared" si="140"/>
        <v>-7.8999999999922466</v>
      </c>
      <c r="I227" s="47">
        <f t="shared" si="141"/>
        <v>-111.72265231000284</v>
      </c>
      <c r="J227" s="40">
        <f t="shared" si="129"/>
        <v>201.72265231000287</v>
      </c>
      <c r="K227" s="47">
        <f t="shared" si="130"/>
        <v>27.018697421592798</v>
      </c>
      <c r="L227" s="40">
        <f t="shared" si="131"/>
        <v>28.149955778996578</v>
      </c>
      <c r="M227" s="12">
        <f t="shared" si="132"/>
        <v>-5.0000000046566129E-2</v>
      </c>
      <c r="N227" s="12">
        <f t="shared" si="133"/>
        <v>-0.12550000101327896</v>
      </c>
      <c r="O227" s="12">
        <f t="shared" si="134"/>
        <v>-3.9499999999961233E-2</v>
      </c>
      <c r="P227" s="81">
        <f t="shared" si="135"/>
        <v>0.14074977889498289</v>
      </c>
      <c r="Q227" s="12">
        <f t="shared" si="136"/>
        <v>-2.5000000023283063E-4</v>
      </c>
      <c r="R227" s="12">
        <f t="shared" si="137"/>
        <v>-6.2750000506639481E-4</v>
      </c>
      <c r="S227" s="12">
        <f t="shared" si="138"/>
        <v>-1.9749999999980617E-4</v>
      </c>
      <c r="T227" s="12">
        <f t="shared" si="139"/>
        <v>7.0374889447491441E-4</v>
      </c>
    </row>
    <row r="228" spans="1:20" ht="15.9" customHeight="1">
      <c r="B228" s="18">
        <v>45855</v>
      </c>
      <c r="C228" s="11">
        <v>401388.9791</v>
      </c>
      <c r="D228" s="9">
        <f t="shared" si="101"/>
        <v>15.299999970011413</v>
      </c>
      <c r="E228" s="11">
        <v>6665941.1809999999</v>
      </c>
      <c r="F228" s="9">
        <f t="shared" si="102"/>
        <v>0.89999940246343613</v>
      </c>
      <c r="G228" s="12">
        <v>76.8429</v>
      </c>
      <c r="H228" s="9">
        <f t="shared" si="140"/>
        <v>3.6000000000058208</v>
      </c>
      <c r="I228" s="47">
        <f t="shared" si="141"/>
        <v>3.3664584400609212</v>
      </c>
      <c r="J228" s="40">
        <f t="shared" si="129"/>
        <v>86.63354155993909</v>
      </c>
      <c r="K228" s="47">
        <f t="shared" si="130"/>
        <v>15.326447664308379</v>
      </c>
      <c r="L228" s="40">
        <f t="shared" si="131"/>
        <v>15.743570052781093</v>
      </c>
      <c r="M228" s="12">
        <f t="shared" si="132"/>
        <v>7.6119402835877675E-2</v>
      </c>
      <c r="N228" s="12">
        <f t="shared" si="133"/>
        <v>4.4776089674797813E-3</v>
      </c>
      <c r="O228" s="12">
        <f t="shared" si="134"/>
        <v>1.791044776122299E-2</v>
      </c>
      <c r="P228" s="81">
        <f t="shared" si="135"/>
        <v>7.8326219168065148E-2</v>
      </c>
      <c r="Q228" s="12">
        <f t="shared" si="136"/>
        <v>3.7870349669590883E-4</v>
      </c>
      <c r="R228" s="12">
        <f t="shared" si="137"/>
        <v>2.2276661529750156E-5</v>
      </c>
      <c r="S228" s="12">
        <f t="shared" si="138"/>
        <v>8.9106705279716367E-5</v>
      </c>
      <c r="T228" s="12">
        <f t="shared" si="139"/>
        <v>3.8968268242818479E-4</v>
      </c>
    </row>
    <row r="229" spans="1:20" ht="15.9" customHeight="1">
      <c r="B229" s="18">
        <v>45855</v>
      </c>
      <c r="C229" s="11">
        <v>401388.99489999999</v>
      </c>
      <c r="D229" s="9">
        <f t="shared" si="101"/>
        <v>31.099999963771552</v>
      </c>
      <c r="E229" s="11">
        <v>6665941.193</v>
      </c>
      <c r="F229" s="9">
        <f t="shared" si="102"/>
        <v>12.899999506771564</v>
      </c>
      <c r="G229" s="12">
        <v>76.845600000000005</v>
      </c>
      <c r="H229" s="9">
        <f t="shared" si="140"/>
        <v>6.3000000000101863</v>
      </c>
      <c r="I229" s="47">
        <f t="shared" si="141"/>
        <v>22.528232915892882</v>
      </c>
      <c r="J229" s="40">
        <f t="shared" si="129"/>
        <v>67.471767084107114</v>
      </c>
      <c r="K229" s="47">
        <f t="shared" si="130"/>
        <v>33.669273604004246</v>
      </c>
      <c r="L229" s="40">
        <f t="shared" si="131"/>
        <v>34.253612729483372</v>
      </c>
      <c r="M229" s="12">
        <f t="shared" si="132"/>
        <v>0.15472636797896294</v>
      </c>
      <c r="N229" s="12">
        <f t="shared" si="133"/>
        <v>6.4179102023739124E-2</v>
      </c>
      <c r="O229" s="12">
        <f t="shared" si="134"/>
        <v>3.1343283582140231E-2</v>
      </c>
      <c r="P229" s="81">
        <f t="shared" si="135"/>
        <v>0.17041598372877301</v>
      </c>
      <c r="Q229" s="12">
        <f t="shared" si="136"/>
        <v>7.697829252684723E-4</v>
      </c>
      <c r="R229" s="12">
        <f t="shared" si="137"/>
        <v>3.1929901504347823E-4</v>
      </c>
      <c r="S229" s="12">
        <f t="shared" si="138"/>
        <v>1.5593673423950363E-4</v>
      </c>
      <c r="T229" s="12">
        <f t="shared" si="139"/>
        <v>8.4784071506852239E-4</v>
      </c>
    </row>
    <row r="230" spans="1:20" ht="15.9" customHeight="1">
      <c r="B230" s="18">
        <v>45856</v>
      </c>
      <c r="C230" s="11">
        <v>401388.99589999998</v>
      </c>
      <c r="D230" s="9">
        <f t="shared" si="101"/>
        <v>32.099999953061342</v>
      </c>
      <c r="E230" s="11">
        <v>6665941.1919999998</v>
      </c>
      <c r="F230" s="9">
        <f t="shared" si="102"/>
        <v>11.899999342858791</v>
      </c>
      <c r="G230" s="12">
        <v>76.813699999999997</v>
      </c>
      <c r="H230" s="9">
        <f t="shared" si="140"/>
        <v>-25.599999999997181</v>
      </c>
      <c r="I230" s="47">
        <f t="shared" si="141"/>
        <v>20.340573923875745</v>
      </c>
      <c r="J230" s="40">
        <f t="shared" si="129"/>
        <v>69.659426076124248</v>
      </c>
      <c r="K230" s="47">
        <f t="shared" si="130"/>
        <v>34.234777366686323</v>
      </c>
      <c r="L230" s="40">
        <f t="shared" si="131"/>
        <v>42.74786522560435</v>
      </c>
      <c r="M230" s="12">
        <f t="shared" si="132"/>
        <v>0.15891089085673932</v>
      </c>
      <c r="N230" s="12">
        <f t="shared" si="133"/>
        <v>5.8910887835934608E-2</v>
      </c>
      <c r="O230" s="12">
        <f t="shared" si="134"/>
        <v>-0.12673267326731277</v>
      </c>
      <c r="P230" s="81">
        <f t="shared" si="135"/>
        <v>0.21162309517625916</v>
      </c>
      <c r="Q230" s="12">
        <f t="shared" si="136"/>
        <v>7.8668757849870955E-4</v>
      </c>
      <c r="R230" s="12">
        <f t="shared" si="137"/>
        <v>2.916380585937357E-4</v>
      </c>
      <c r="S230" s="12">
        <f t="shared" si="138"/>
        <v>-6.2738947162036028E-4</v>
      </c>
      <c r="T230" s="12">
        <f t="shared" si="139"/>
        <v>1.0476390850309859E-3</v>
      </c>
    </row>
    <row r="231" spans="1:20" ht="15.9" customHeight="1">
      <c r="B231" s="18">
        <v>45856</v>
      </c>
      <c r="C231" s="11">
        <v>401388.9633</v>
      </c>
      <c r="D231" s="9">
        <f t="shared" si="101"/>
        <v>-0.50000002374872565</v>
      </c>
      <c r="E231" s="11">
        <v>6665941.165</v>
      </c>
      <c r="F231" s="9">
        <f t="shared" si="102"/>
        <v>-15.10000042617321</v>
      </c>
      <c r="G231" s="12">
        <v>76.821799999999996</v>
      </c>
      <c r="H231" s="9">
        <f t="shared" si="140"/>
        <v>-17.499999999998295</v>
      </c>
      <c r="I231" s="47">
        <f t="shared" si="141"/>
        <v>-91.89651833973619</v>
      </c>
      <c r="J231" s="40">
        <f t="shared" si="129"/>
        <v>181.89651833973619</v>
      </c>
      <c r="K231" s="47">
        <f t="shared" si="130"/>
        <v>15.108276304535201</v>
      </c>
      <c r="L231" s="40">
        <f t="shared" si="131"/>
        <v>23.119472591175608</v>
      </c>
      <c r="M231" s="12">
        <f t="shared" si="132"/>
        <v>-2.4752476423204241E-3</v>
      </c>
      <c r="N231" s="12">
        <f t="shared" si="133"/>
        <v>-7.4752477357293123E-2</v>
      </c>
      <c r="O231" s="12">
        <f t="shared" si="134"/>
        <v>-8.663366336632819E-2</v>
      </c>
      <c r="P231" s="81">
        <f t="shared" si="135"/>
        <v>0.11445283460978024</v>
      </c>
      <c r="Q231" s="12">
        <f t="shared" si="136"/>
        <v>-1.225370119960606E-5</v>
      </c>
      <c r="R231" s="12">
        <f t="shared" si="137"/>
        <v>-3.7006176909551051E-4</v>
      </c>
      <c r="S231" s="12">
        <f t="shared" si="138"/>
        <v>-4.2887952161548611E-4</v>
      </c>
      <c r="T231" s="12">
        <f t="shared" si="139"/>
        <v>5.6659819113752592E-4</v>
      </c>
    </row>
    <row r="232" spans="1:20" ht="15.9" customHeight="1">
      <c r="B232" s="18">
        <v>45857</v>
      </c>
      <c r="C232" s="11">
        <v>401388.99430000002</v>
      </c>
      <c r="D232" s="9">
        <f t="shared" si="101"/>
        <v>30.499999993480742</v>
      </c>
      <c r="E232" s="11">
        <v>6665941.1940000001</v>
      </c>
      <c r="F232" s="9">
        <f t="shared" si="102"/>
        <v>13.899999670684338</v>
      </c>
      <c r="G232" s="12">
        <v>76.843100000000007</v>
      </c>
      <c r="H232" s="9">
        <f t="shared" si="140"/>
        <v>3.8000000000124601</v>
      </c>
      <c r="I232" s="47">
        <f t="shared" si="141"/>
        <v>24.500542678604081</v>
      </c>
      <c r="J232" s="40">
        <f t="shared" si="129"/>
        <v>65.499457321395937</v>
      </c>
      <c r="K232" s="47">
        <f t="shared" si="130"/>
        <v>33.518054693662485</v>
      </c>
      <c r="L232" s="40">
        <f t="shared" si="131"/>
        <v>33.732773239795222</v>
      </c>
      <c r="M232" s="12">
        <f t="shared" si="132"/>
        <v>0.15024630538660463</v>
      </c>
      <c r="N232" s="12">
        <f t="shared" si="133"/>
        <v>6.847290478169625E-2</v>
      </c>
      <c r="O232" s="12">
        <f t="shared" si="134"/>
        <v>1.8719211822721477E-2</v>
      </c>
      <c r="P232" s="81">
        <f t="shared" si="135"/>
        <v>0.16617129674775971</v>
      </c>
      <c r="Q232" s="12">
        <f t="shared" si="136"/>
        <v>7.4012958318524452E-4</v>
      </c>
      <c r="R232" s="12">
        <f t="shared" si="137"/>
        <v>3.3730494966352834E-4</v>
      </c>
      <c r="S232" s="12">
        <f t="shared" si="138"/>
        <v>9.2212866121780678E-5</v>
      </c>
      <c r="T232" s="12">
        <f t="shared" si="139"/>
        <v>8.1857781649142711E-4</v>
      </c>
    </row>
    <row r="233" spans="1:20" ht="15.9" customHeight="1">
      <c r="B233" s="18">
        <v>45859</v>
      </c>
      <c r="C233" s="11">
        <v>401388.96879999997</v>
      </c>
      <c r="D233" s="9">
        <f t="shared" si="101"/>
        <v>4.999999946448952</v>
      </c>
      <c r="E233" s="11">
        <v>6665941.1710000001</v>
      </c>
      <c r="F233" s="9">
        <f t="shared" si="102"/>
        <v>-9.100000374019146</v>
      </c>
      <c r="G233" s="12">
        <v>76.827399999999997</v>
      </c>
      <c r="H233" s="9">
        <f t="shared" si="140"/>
        <v>-11.899999999997135</v>
      </c>
      <c r="I233" s="47">
        <f t="shared" si="141"/>
        <v>-61.213382942834983</v>
      </c>
      <c r="J233" s="40">
        <f t="shared" si="129"/>
        <v>151.21338294283498</v>
      </c>
      <c r="K233" s="47">
        <f t="shared" si="130"/>
        <v>10.38315974410671</v>
      </c>
      <c r="L233" s="40">
        <f t="shared" si="131"/>
        <v>15.793036638707893</v>
      </c>
      <c r="M233" s="12">
        <f t="shared" si="132"/>
        <v>2.43902436412144E-2</v>
      </c>
      <c r="N233" s="12">
        <f t="shared" si="133"/>
        <v>-4.4390245726922663E-2</v>
      </c>
      <c r="O233" s="12">
        <f t="shared" si="134"/>
        <v>-5.8048780487790906E-2</v>
      </c>
      <c r="P233" s="81">
        <f t="shared" si="135"/>
        <v>7.7039203115648255E-2</v>
      </c>
      <c r="Q233" s="12">
        <f t="shared" si="136"/>
        <v>1.1897679824982634E-4</v>
      </c>
      <c r="R233" s="12">
        <f t="shared" si="137"/>
        <v>-2.1653778403376908E-4</v>
      </c>
      <c r="S233" s="12">
        <f t="shared" si="138"/>
        <v>-2.8316478286727272E-4</v>
      </c>
      <c r="T233" s="12">
        <f t="shared" si="139"/>
        <v>3.758009908080403E-4</v>
      </c>
    </row>
    <row r="234" spans="1:20" ht="15.9" customHeight="1">
      <c r="B234" s="18">
        <v>45859</v>
      </c>
      <c r="C234" s="11">
        <v>401388.96830000001</v>
      </c>
      <c r="D234" s="9">
        <f t="shared" si="101"/>
        <v>4.4999999809078872</v>
      </c>
      <c r="E234" s="11">
        <v>6665941.165</v>
      </c>
      <c r="F234" s="9">
        <f t="shared" si="102"/>
        <v>-15.10000042617321</v>
      </c>
      <c r="G234" s="12">
        <v>76.809299999999993</v>
      </c>
      <c r="H234" s="9">
        <f t="shared" si="140"/>
        <v>-30.000000000001137</v>
      </c>
      <c r="I234" s="47">
        <f t="shared" si="141"/>
        <v>-73.405246942608414</v>
      </c>
      <c r="J234" s="40">
        <f t="shared" si="129"/>
        <v>163.40524694260841</v>
      </c>
      <c r="K234" s="47">
        <f t="shared" si="130"/>
        <v>15.756268996770848</v>
      </c>
      <c r="L234" s="40">
        <f t="shared" si="131"/>
        <v>33.885985491035527</v>
      </c>
      <c r="M234" s="12">
        <f t="shared" si="132"/>
        <v>2.1951219419062865E-2</v>
      </c>
      <c r="N234" s="12">
        <f t="shared" si="133"/>
        <v>-7.365853866425956E-2</v>
      </c>
      <c r="O234" s="12">
        <f t="shared" si="134"/>
        <v>-0.14634146341463969</v>
      </c>
      <c r="P234" s="81">
        <f t="shared" si="135"/>
        <v>0.16529749020017331</v>
      </c>
      <c r="Q234" s="12">
        <f t="shared" si="136"/>
        <v>1.0707911911737983E-4</v>
      </c>
      <c r="R234" s="12">
        <f t="shared" si="137"/>
        <v>-3.5930994470370517E-4</v>
      </c>
      <c r="S234" s="12">
        <f t="shared" si="138"/>
        <v>-7.1386079714458382E-4</v>
      </c>
      <c r="T234" s="12">
        <f t="shared" si="139"/>
        <v>8.0632922048865028E-4</v>
      </c>
    </row>
    <row r="235" spans="1:20" ht="15.9" customHeight="1">
      <c r="A235" s="8" t="s">
        <v>173</v>
      </c>
      <c r="B235" s="18">
        <v>45860</v>
      </c>
      <c r="C235" s="11">
        <v>401388.97</v>
      </c>
      <c r="D235" s="9">
        <f t="shared" si="101"/>
        <v>6.1999999452382326</v>
      </c>
      <c r="E235" s="11">
        <v>6665941.1710000001</v>
      </c>
      <c r="F235" s="9">
        <f t="shared" si="102"/>
        <v>-9.100000374019146</v>
      </c>
      <c r="G235" s="12">
        <v>76.834100000000007</v>
      </c>
      <c r="H235" s="9">
        <f t="shared" si="140"/>
        <v>-5.199999999987881</v>
      </c>
      <c r="I235" s="47">
        <f t="shared" si="141"/>
        <v>-55.732665887926487</v>
      </c>
      <c r="J235" s="40">
        <f t="shared" si="129"/>
        <v>145.73266588792649</v>
      </c>
      <c r="K235" s="47">
        <f t="shared" si="130"/>
        <v>11.011358051035424</v>
      </c>
      <c r="L235" s="40">
        <f t="shared" si="131"/>
        <v>12.177438405837931</v>
      </c>
      <c r="M235" s="12">
        <f t="shared" si="132"/>
        <v>3.0097087112806953E-2</v>
      </c>
      <c r="N235" s="12">
        <f t="shared" si="133"/>
        <v>-4.417475909718032E-2</v>
      </c>
      <c r="O235" s="12">
        <f t="shared" si="134"/>
        <v>-2.5242718446543112E-2</v>
      </c>
      <c r="P235" s="81">
        <f t="shared" si="135"/>
        <v>5.9113778669116171E-2</v>
      </c>
      <c r="Q235" s="12">
        <f t="shared" si="136"/>
        <v>1.4610236462527648E-4</v>
      </c>
      <c r="R235" s="12">
        <f t="shared" si="137"/>
        <v>-2.1444057814165205E-4</v>
      </c>
      <c r="S235" s="12">
        <f t="shared" si="138"/>
        <v>-1.2253746818710249E-4</v>
      </c>
      <c r="T235" s="12">
        <f t="shared" si="139"/>
        <v>2.8696009062677752E-4</v>
      </c>
    </row>
    <row r="236" spans="1:20" ht="15.9" customHeight="1">
      <c r="B236" s="18">
        <v>45860</v>
      </c>
      <c r="C236" s="11">
        <v>401388.96500000003</v>
      </c>
      <c r="D236" s="9">
        <f t="shared" ref="D236:D241" si="142">IF(C236="","",(C236-$C$9)*1000)</f>
        <v>1.1999999987892807</v>
      </c>
      <c r="E236" s="11">
        <v>6665941.1639999999</v>
      </c>
      <c r="F236" s="9">
        <f t="shared" si="102"/>
        <v>-16.100000590085983</v>
      </c>
      <c r="G236" s="12">
        <v>76.829099999999997</v>
      </c>
      <c r="H236" s="9">
        <f t="shared" si="140"/>
        <v>-10.199999999997544</v>
      </c>
      <c r="I236" s="47">
        <f t="shared" si="141"/>
        <v>-85.737389037149228</v>
      </c>
      <c r="J236" s="40">
        <f t="shared" si="129"/>
        <v>175.73738903714923</v>
      </c>
      <c r="K236" s="47">
        <f t="shared" si="130"/>
        <v>16.144659147775876</v>
      </c>
      <c r="L236" s="40">
        <f t="shared" si="131"/>
        <v>19.096858877779173</v>
      </c>
      <c r="M236" s="12">
        <f t="shared" si="132"/>
        <v>5.8252427125693234E-3</v>
      </c>
      <c r="N236" s="12">
        <f t="shared" si="133"/>
        <v>-7.8155342670320302E-2</v>
      </c>
      <c r="O236" s="12">
        <f t="shared" si="134"/>
        <v>-4.9514563106784197E-2</v>
      </c>
      <c r="P236" s="81">
        <f t="shared" si="135"/>
        <v>9.2703198435821227E-2</v>
      </c>
      <c r="Q236" s="12">
        <f t="shared" si="136"/>
        <v>2.8277877245482152E-5</v>
      </c>
      <c r="R236" s="12">
        <f t="shared" si="137"/>
        <v>-3.7939486733165194E-4</v>
      </c>
      <c r="S236" s="12">
        <f t="shared" si="138"/>
        <v>-2.403619568290495E-4</v>
      </c>
      <c r="T236" s="12">
        <f t="shared" si="139"/>
        <v>4.5001552638748168E-4</v>
      </c>
    </row>
    <row r="237" spans="1:20" ht="15.9" customHeight="1">
      <c r="B237" s="18">
        <v>45861</v>
      </c>
      <c r="C237" s="12">
        <v>401388.9742</v>
      </c>
      <c r="D237" s="9">
        <f t="shared" si="142"/>
        <v>10.399999970104545</v>
      </c>
      <c r="E237" s="12">
        <v>6665941.176</v>
      </c>
      <c r="F237" s="9">
        <f t="shared" si="102"/>
        <v>-4.1000004857778549</v>
      </c>
      <c r="G237" s="12">
        <v>76.827200000000005</v>
      </c>
      <c r="H237" s="9">
        <f t="shared" si="140"/>
        <v>-12.099999999989564</v>
      </c>
      <c r="I237" s="47">
        <f t="shared" si="141"/>
        <v>-21.515887081954418</v>
      </c>
      <c r="J237" s="40">
        <f t="shared" si="129"/>
        <v>111.51588708195442</v>
      </c>
      <c r="K237" s="47">
        <f t="shared" si="130"/>
        <v>11.17899831655561</v>
      </c>
      <c r="L237" s="40">
        <f t="shared" si="131"/>
        <v>16.473615370078925</v>
      </c>
      <c r="M237" s="12">
        <f t="shared" si="132"/>
        <v>5.0241545749297317E-2</v>
      </c>
      <c r="N237" s="12">
        <f t="shared" si="133"/>
        <v>-1.9806765631777076E-2</v>
      </c>
      <c r="O237" s="12">
        <f t="shared" si="134"/>
        <v>-5.8454106280142817E-2</v>
      </c>
      <c r="P237" s="81">
        <f t="shared" si="135"/>
        <v>7.9582682947241176E-2</v>
      </c>
      <c r="Q237" s="12">
        <f t="shared" si="136"/>
        <v>2.4271278139757158E-4</v>
      </c>
      <c r="R237" s="12">
        <f t="shared" si="137"/>
        <v>-9.5684858124526936E-5</v>
      </c>
      <c r="S237" s="12">
        <f t="shared" si="138"/>
        <v>-2.8238698686059333E-4</v>
      </c>
      <c r="T237" s="12">
        <f t="shared" si="139"/>
        <v>3.8445740554222789E-4</v>
      </c>
    </row>
    <row r="238" spans="1:20" ht="15.9" customHeight="1">
      <c r="B238" s="18">
        <v>45861</v>
      </c>
      <c r="C238" s="12">
        <v>401388.98690000002</v>
      </c>
      <c r="D238" s="9">
        <f t="shared" si="142"/>
        <v>23.099999991245568</v>
      </c>
      <c r="E238" s="12">
        <v>6665941.1870999997</v>
      </c>
      <c r="F238" s="9">
        <f t="shared" ref="F238:F241" si="143">IF(E238="","",(E238-$E$9)*1000)</f>
        <v>6.9999992847442627</v>
      </c>
      <c r="G238" s="12">
        <v>76.841800000000006</v>
      </c>
      <c r="H238" s="9">
        <f t="shared" si="140"/>
        <v>2.5000000000119371</v>
      </c>
      <c r="I238" s="47">
        <f t="shared" si="141"/>
        <v>16.858397148897058</v>
      </c>
      <c r="J238" s="40">
        <f t="shared" si="129"/>
        <v>73.141602851102959</v>
      </c>
      <c r="K238" s="47">
        <f t="shared" si="130"/>
        <v>24.137315293585687</v>
      </c>
      <c r="L238" s="40">
        <f t="shared" si="131"/>
        <v>24.266437513199691</v>
      </c>
      <c r="M238" s="12">
        <f t="shared" si="132"/>
        <v>0.11159420285625878</v>
      </c>
      <c r="N238" s="12">
        <f t="shared" si="133"/>
        <v>3.3816421665431223E-2</v>
      </c>
      <c r="O238" s="12">
        <f t="shared" si="134"/>
        <v>1.2077294686048005E-2</v>
      </c>
      <c r="P238" s="81">
        <f t="shared" si="135"/>
        <v>0.11722916673043329</v>
      </c>
      <c r="Q238" s="12">
        <f t="shared" si="136"/>
        <v>5.3910242925728875E-4</v>
      </c>
      <c r="R238" s="12">
        <f t="shared" si="137"/>
        <v>1.6336435587164841E-4</v>
      </c>
      <c r="S238" s="12">
        <f t="shared" si="138"/>
        <v>5.8344418773178768E-5</v>
      </c>
      <c r="T238" s="12">
        <f t="shared" si="139"/>
        <v>5.6632447695861496E-4</v>
      </c>
    </row>
    <row r="239" spans="1:20" ht="15.9" customHeight="1">
      <c r="B239" s="18">
        <v>45862</v>
      </c>
      <c r="C239" s="12">
        <v>401388.96740000002</v>
      </c>
      <c r="D239" s="9">
        <f t="shared" si="142"/>
        <v>3.599999996367842</v>
      </c>
      <c r="E239" s="12">
        <v>6665941.1704000002</v>
      </c>
      <c r="F239" s="9">
        <f t="shared" si="143"/>
        <v>-9.7000002861022949</v>
      </c>
      <c r="G239" s="12">
        <v>76.819599999999994</v>
      </c>
      <c r="H239" s="9">
        <f t="shared" ref="H239:H321" si="144">IF(G239="","",(G239-$G$9)*1000)</f>
        <v>-19.700000000000273</v>
      </c>
      <c r="I239" s="47">
        <f t="shared" ref="I239:I296" si="145">IF(MOD(DEGREES(ATAN2(D239, F239)), 360) &gt; 180, MOD(DEGREES(ATAN2(D239, F239)), 360) - 360, MOD(DEGREES(ATAN2(D239, F239)), 360))</f>
        <v>-69.638397294735057</v>
      </c>
      <c r="J239" s="40">
        <f t="shared" si="129"/>
        <v>159.63839729473511</v>
      </c>
      <c r="K239" s="47">
        <f t="shared" si="130"/>
        <v>10.346497258697411</v>
      </c>
      <c r="L239" s="40">
        <f t="shared" si="131"/>
        <v>22.251741629010613</v>
      </c>
      <c r="M239" s="12">
        <f t="shared" si="132"/>
        <v>1.730769229023001E-2</v>
      </c>
      <c r="N239" s="12">
        <f t="shared" si="133"/>
        <v>-4.6634616760107189E-2</v>
      </c>
      <c r="O239" s="12">
        <f t="shared" si="134"/>
        <v>-9.4711538461539777E-2</v>
      </c>
      <c r="P239" s="81">
        <f t="shared" si="135"/>
        <v>0.10697952706255102</v>
      </c>
      <c r="Q239" s="12">
        <f t="shared" si="136"/>
        <v>8.321005908764428E-5</v>
      </c>
      <c r="R239" s="12">
        <f t="shared" si="137"/>
        <v>-2.242048882697461E-4</v>
      </c>
      <c r="S239" s="12">
        <f t="shared" si="138"/>
        <v>-4.5534393491124893E-4</v>
      </c>
      <c r="T239" s="12">
        <f t="shared" si="139"/>
        <v>5.1432464933918759E-4</v>
      </c>
    </row>
    <row r="240" spans="1:20" ht="15.9" customHeight="1">
      <c r="B240" s="18">
        <v>45862</v>
      </c>
      <c r="C240" s="12">
        <v>401388.96759999997</v>
      </c>
      <c r="D240" s="9">
        <f t="shared" si="142"/>
        <v>3.7999999476596713</v>
      </c>
      <c r="E240" s="12">
        <v>6665941.1668999996</v>
      </c>
      <c r="F240" s="9">
        <f t="shared" si="143"/>
        <v>-13.200000859797001</v>
      </c>
      <c r="G240" s="12">
        <v>76.807900000000004</v>
      </c>
      <c r="H240" s="9">
        <f t="shared" si="144"/>
        <v>-31.399999999990769</v>
      </c>
      <c r="I240" s="47">
        <f t="shared" si="145"/>
        <v>-73.940013894787683</v>
      </c>
      <c r="J240" s="40">
        <f t="shared" si="129"/>
        <v>163.94001389478763</v>
      </c>
      <c r="K240" s="47">
        <f t="shared" si="130"/>
        <v>13.736084678715949</v>
      </c>
      <c r="L240" s="40">
        <f t="shared" si="131"/>
        <v>34.273021785367497</v>
      </c>
      <c r="M240" s="12">
        <f t="shared" si="132"/>
        <v>1.8269230517594572E-2</v>
      </c>
      <c r="N240" s="12">
        <f t="shared" si="133"/>
        <v>-6.3461542595177889E-2</v>
      </c>
      <c r="O240" s="12">
        <f t="shared" si="134"/>
        <v>-0.15096153846149407</v>
      </c>
      <c r="P240" s="81">
        <f t="shared" si="135"/>
        <v>0.1647741431988822</v>
      </c>
      <c r="Q240" s="12">
        <f t="shared" si="136"/>
        <v>8.7832839026896986E-5</v>
      </c>
      <c r="R240" s="12">
        <f t="shared" si="137"/>
        <v>-3.0510357016912446E-4</v>
      </c>
      <c r="S240" s="12">
        <f t="shared" si="138"/>
        <v>-7.2577662721872154E-4</v>
      </c>
      <c r="T240" s="12">
        <f t="shared" si="139"/>
        <v>7.9218338076385677E-4</v>
      </c>
    </row>
    <row r="241" spans="2:20" ht="15.9" customHeight="1">
      <c r="B241" s="18">
        <v>45863</v>
      </c>
      <c r="C241" s="12">
        <v>401388.95740000001</v>
      </c>
      <c r="D241" s="9">
        <f t="shared" si="142"/>
        <v>-6.4000000129453838</v>
      </c>
      <c r="E241" s="12">
        <v>6665941.1601</v>
      </c>
      <c r="F241" s="9">
        <f t="shared" si="143"/>
        <v>-20.000000484287739</v>
      </c>
      <c r="G241" s="12">
        <v>76.840299999999999</v>
      </c>
      <c r="H241" s="9">
        <f t="shared" si="144"/>
        <v>1.0000000000047748</v>
      </c>
      <c r="I241" s="47">
        <f t="shared" si="145"/>
        <v>-107.74467125597448</v>
      </c>
      <c r="J241" s="40">
        <f t="shared" si="129"/>
        <v>197.74467125597448</v>
      </c>
      <c r="K241" s="47">
        <f t="shared" si="130"/>
        <v>20.999048062643478</v>
      </c>
      <c r="L241" s="40">
        <f t="shared" si="131"/>
        <v>21.022845181783083</v>
      </c>
      <c r="M241" s="12">
        <f t="shared" si="132"/>
        <v>-3.0622009631317625E-2</v>
      </c>
      <c r="N241" s="12">
        <f t="shared" si="133"/>
        <v>-9.5693782221472429E-2</v>
      </c>
      <c r="O241" s="12">
        <f t="shared" si="134"/>
        <v>4.7846889952381571E-3</v>
      </c>
      <c r="P241" s="81">
        <f t="shared" si="135"/>
        <v>0.10058777598939274</v>
      </c>
      <c r="Q241" s="12">
        <f t="shared" si="136"/>
        <v>-1.4651679249434271E-4</v>
      </c>
      <c r="R241" s="12">
        <f t="shared" si="137"/>
        <v>-4.5786498670560968E-4</v>
      </c>
      <c r="S241" s="12">
        <f t="shared" si="138"/>
        <v>2.2893248781043813E-5</v>
      </c>
      <c r="T241" s="12">
        <f t="shared" si="139"/>
        <v>4.8128122482963035E-4</v>
      </c>
    </row>
    <row r="242" spans="2:20" ht="15.9" customHeight="1">
      <c r="B242" s="18">
        <v>45863</v>
      </c>
      <c r="C242" s="12">
        <v>401388.94089999999</v>
      </c>
      <c r="D242" s="9">
        <f t="shared" ref="D242:D331" si="146">IF(C242="","",(C242-$C$9)*1000)</f>
        <v>-22.900000039953738</v>
      </c>
      <c r="E242" s="12">
        <v>6665941.1435000002</v>
      </c>
      <c r="F242" s="9">
        <f t="shared" ref="F242:F331" si="147">IF(E242="","",(E242-$E$9)*1000)</f>
        <v>-36.600000225007534</v>
      </c>
      <c r="G242" s="12">
        <v>76.830600000000004</v>
      </c>
      <c r="H242" s="9">
        <f t="shared" si="144"/>
        <v>-8.6999999999903821</v>
      </c>
      <c r="I242" s="47">
        <f t="shared" si="145"/>
        <v>-122.03351752867985</v>
      </c>
      <c r="J242" s="40">
        <f t="shared" si="129"/>
        <v>212.03351752867985</v>
      </c>
      <c r="K242" s="47">
        <f t="shared" si="130"/>
        <v>43.173719069596409</v>
      </c>
      <c r="L242" s="40">
        <f t="shared" si="131"/>
        <v>44.041571478550416</v>
      </c>
      <c r="M242" s="12">
        <f t="shared" si="132"/>
        <v>-0.10956937818159683</v>
      </c>
      <c r="N242" s="12">
        <f t="shared" si="133"/>
        <v>-0.17511961830147146</v>
      </c>
      <c r="O242" s="12">
        <f t="shared" si="134"/>
        <v>-4.1626794258327188E-2</v>
      </c>
      <c r="P242" s="81">
        <f t="shared" si="135"/>
        <v>0.21072522238540869</v>
      </c>
      <c r="Q242" s="12">
        <f t="shared" si="136"/>
        <v>-5.2425539799807097E-4</v>
      </c>
      <c r="R242" s="12">
        <f t="shared" si="137"/>
        <v>-8.3789291053335631E-4</v>
      </c>
      <c r="S242" s="12">
        <f t="shared" si="138"/>
        <v>-1.9917126439391E-4</v>
      </c>
      <c r="T242" s="12">
        <f t="shared" si="139"/>
        <v>1.0082546525617641E-3</v>
      </c>
    </row>
    <row r="243" spans="2:20" ht="15.9" customHeight="1">
      <c r="B243" s="18">
        <v>45864</v>
      </c>
      <c r="C243" s="12">
        <v>401388.97820000001</v>
      </c>
      <c r="D243" s="9">
        <f t="shared" si="146"/>
        <v>14.399999985471368</v>
      </c>
      <c r="E243" s="12">
        <v>6665941.1753000002</v>
      </c>
      <c r="F243" s="9">
        <f t="shared" si="147"/>
        <v>-4.8000002279877663</v>
      </c>
      <c r="G243" s="12">
        <v>76.831400000000002</v>
      </c>
      <c r="H243" s="9">
        <f t="shared" si="144"/>
        <v>-7.8999999999922466</v>
      </c>
      <c r="I243" s="47">
        <f t="shared" si="145"/>
        <v>-18.434949656685319</v>
      </c>
      <c r="J243" s="40">
        <f t="shared" si="129"/>
        <v>108.43494965668532</v>
      </c>
      <c r="K243" s="47">
        <f t="shared" si="130"/>
        <v>15.178932827121214</v>
      </c>
      <c r="L243" s="40">
        <f t="shared" si="131"/>
        <v>17.111691961057957</v>
      </c>
      <c r="M243" s="12">
        <f t="shared" si="132"/>
        <v>6.8571428502244611E-2</v>
      </c>
      <c r="N243" s="12">
        <f t="shared" si="133"/>
        <v>-2.2857143942798887E-2</v>
      </c>
      <c r="O243" s="12">
        <f t="shared" si="134"/>
        <v>-3.76190476190107E-2</v>
      </c>
      <c r="P243" s="81">
        <f t="shared" si="135"/>
        <v>8.1484247433609325E-2</v>
      </c>
      <c r="Q243" s="12">
        <f t="shared" si="136"/>
        <v>3.2653061191545055E-4</v>
      </c>
      <c r="R243" s="12">
        <f t="shared" si="137"/>
        <v>-1.0884354258475661E-4</v>
      </c>
      <c r="S243" s="12">
        <f t="shared" si="138"/>
        <v>-1.7913832199528904E-4</v>
      </c>
      <c r="T243" s="12">
        <f t="shared" si="139"/>
        <v>3.8802022587433013E-4</v>
      </c>
    </row>
    <row r="244" spans="2:20" ht="15.9" customHeight="1">
      <c r="B244" s="18">
        <v>45864</v>
      </c>
      <c r="C244" s="12">
        <v>401388.9595</v>
      </c>
      <c r="D244" s="9">
        <f t="shared" si="146"/>
        <v>-4.3000000296160579</v>
      </c>
      <c r="E244" s="12">
        <v>6665941.1586999996</v>
      </c>
      <c r="F244" s="9">
        <f t="shared" si="147"/>
        <v>-21.400000900030136</v>
      </c>
      <c r="G244" s="12">
        <v>76.833699999999993</v>
      </c>
      <c r="H244" s="9">
        <f t="shared" si="144"/>
        <v>-5.6000000000011596</v>
      </c>
      <c r="I244" s="47">
        <f t="shared" si="145"/>
        <v>-101.36141075877197</v>
      </c>
      <c r="J244" s="40">
        <f t="shared" si="129"/>
        <v>191.36141075877194</v>
      </c>
      <c r="K244" s="47">
        <f t="shared" si="130"/>
        <v>21.827735539354254</v>
      </c>
      <c r="L244" s="40">
        <f t="shared" si="131"/>
        <v>22.53464086192637</v>
      </c>
      <c r="M244" s="12">
        <f t="shared" si="132"/>
        <v>-2.0476190617219323E-2</v>
      </c>
      <c r="N244" s="12">
        <f t="shared" si="133"/>
        <v>-0.10190476619061969</v>
      </c>
      <c r="O244" s="12">
        <f t="shared" si="134"/>
        <v>-2.6666666666672188E-2</v>
      </c>
      <c r="P244" s="81">
        <f t="shared" si="135"/>
        <v>0.10730781362822081</v>
      </c>
      <c r="Q244" s="12">
        <f t="shared" si="136"/>
        <v>-9.7505669605806305E-5</v>
      </c>
      <c r="R244" s="12">
        <f t="shared" si="137"/>
        <v>-4.8526079138390329E-4</v>
      </c>
      <c r="S244" s="12">
        <f t="shared" si="138"/>
        <v>-1.2698412698415327E-4</v>
      </c>
      <c r="T244" s="12">
        <f t="shared" si="139"/>
        <v>5.1098958870581337E-4</v>
      </c>
    </row>
    <row r="245" spans="2:20" ht="15.9" customHeight="1">
      <c r="B245" s="18">
        <v>45866</v>
      </c>
      <c r="C245" s="12">
        <v>401388.97019999998</v>
      </c>
      <c r="D245" s="9">
        <f t="shared" si="146"/>
        <v>6.3999999547377229</v>
      </c>
      <c r="E245" s="12">
        <v>6665941.1682000002</v>
      </c>
      <c r="F245" s="9">
        <f t="shared" si="147"/>
        <v>-11.900000274181366</v>
      </c>
      <c r="G245" s="12">
        <v>76.812299999999993</v>
      </c>
      <c r="H245" s="9">
        <f t="shared" si="144"/>
        <v>-27.000000000001023</v>
      </c>
      <c r="I245" s="47">
        <f t="shared" si="145"/>
        <v>-61.727964640297273</v>
      </c>
      <c r="J245" s="40">
        <f t="shared" si="129"/>
        <v>151.72796464029727</v>
      </c>
      <c r="K245" s="47">
        <f t="shared" si="130"/>
        <v>13.511846873990224</v>
      </c>
      <c r="L245" s="40">
        <f t="shared" si="131"/>
        <v>30.192217638759406</v>
      </c>
      <c r="M245" s="12">
        <f t="shared" si="132"/>
        <v>3.0188679031781712E-2</v>
      </c>
      <c r="N245" s="12">
        <f t="shared" si="133"/>
        <v>-5.6132076765006443E-2</v>
      </c>
      <c r="O245" s="12">
        <f t="shared" si="134"/>
        <v>-0.12735849056604256</v>
      </c>
      <c r="P245" s="81">
        <f t="shared" si="135"/>
        <v>0.14241612093754435</v>
      </c>
      <c r="Q245" s="12">
        <f t="shared" si="136"/>
        <v>1.4239942939519676E-4</v>
      </c>
      <c r="R245" s="12">
        <f t="shared" si="137"/>
        <v>-2.6477394700474735E-4</v>
      </c>
      <c r="S245" s="12">
        <f t="shared" si="138"/>
        <v>-6.0074759700963476E-4</v>
      </c>
      <c r="T245" s="12">
        <f t="shared" si="139"/>
        <v>6.7177415536577524E-4</v>
      </c>
    </row>
    <row r="246" spans="2:20" ht="15.9" customHeight="1">
      <c r="B246" s="18">
        <v>45866</v>
      </c>
      <c r="C246" s="12">
        <v>401388.98499999999</v>
      </c>
      <c r="D246" s="9">
        <f t="shared" si="146"/>
        <v>21.199999959208071</v>
      </c>
      <c r="E246" s="12">
        <v>6665941.1831</v>
      </c>
      <c r="F246" s="9">
        <f t="shared" si="147"/>
        <v>2.9999995604157448</v>
      </c>
      <c r="G246" s="12">
        <v>76.8322</v>
      </c>
      <c r="H246" s="9">
        <f t="shared" si="144"/>
        <v>-7.099999999994111</v>
      </c>
      <c r="I246" s="47">
        <f t="shared" si="145"/>
        <v>8.0544132969654179</v>
      </c>
      <c r="J246" s="40">
        <f t="shared" si="129"/>
        <v>81.945586703034564</v>
      </c>
      <c r="K246" s="47">
        <f t="shared" si="130"/>
        <v>21.411211914156489</v>
      </c>
      <c r="L246" s="40">
        <f t="shared" si="131"/>
        <v>22.557703687051863</v>
      </c>
      <c r="M246" s="12">
        <f t="shared" si="132"/>
        <v>9.9999999807585241E-2</v>
      </c>
      <c r="N246" s="12">
        <f t="shared" si="133"/>
        <v>1.4150941322715778E-2</v>
      </c>
      <c r="O246" s="12">
        <f t="shared" si="134"/>
        <v>-3.3490566037708072E-2</v>
      </c>
      <c r="P246" s="81">
        <f t="shared" si="135"/>
        <v>0.10640426267477293</v>
      </c>
      <c r="Q246" s="12">
        <f t="shared" si="136"/>
        <v>4.7169811229993036E-4</v>
      </c>
      <c r="R246" s="12">
        <f t="shared" si="137"/>
        <v>6.6749723220357443E-5</v>
      </c>
      <c r="S246" s="12">
        <f t="shared" si="138"/>
        <v>-1.5797436810239656E-4</v>
      </c>
      <c r="T246" s="12">
        <f t="shared" si="139"/>
        <v>5.0190689940930624E-4</v>
      </c>
    </row>
    <row r="247" spans="2:20" ht="15.9" customHeight="1">
      <c r="B247" s="18">
        <v>45867</v>
      </c>
      <c r="C247" s="12">
        <v>401388.98550000001</v>
      </c>
      <c r="D247" s="9">
        <f t="shared" si="146"/>
        <v>21.699999982956797</v>
      </c>
      <c r="E247" s="12">
        <v>6665941.1873000003</v>
      </c>
      <c r="F247" s="9">
        <f t="shared" si="147"/>
        <v>7.1999998763203621</v>
      </c>
      <c r="G247" s="12">
        <v>76.831800000000001</v>
      </c>
      <c r="H247" s="9">
        <f t="shared" si="144"/>
        <v>-7.4999999999931788</v>
      </c>
      <c r="I247" s="47">
        <f t="shared" si="145"/>
        <v>18.35570131816468</v>
      </c>
      <c r="J247" s="40">
        <f t="shared" si="129"/>
        <v>71.644298681835323</v>
      </c>
      <c r="K247" s="47">
        <f t="shared" si="130"/>
        <v>22.863289297022384</v>
      </c>
      <c r="L247" s="40">
        <f t="shared" si="131"/>
        <v>24.062003189244987</v>
      </c>
      <c r="M247" s="12">
        <f t="shared" si="132"/>
        <v>0.10187793419228543</v>
      </c>
      <c r="N247" s="12">
        <f t="shared" si="133"/>
        <v>3.3802816320752875E-2</v>
      </c>
      <c r="O247" s="12">
        <f t="shared" si="134"/>
        <v>-3.5211267605601781E-2</v>
      </c>
      <c r="P247" s="81">
        <f t="shared" si="135"/>
        <v>0.1129671511232159</v>
      </c>
      <c r="Q247" s="12">
        <f t="shared" si="136"/>
        <v>4.7830016052716163E-4</v>
      </c>
      <c r="R247" s="12">
        <f t="shared" si="137"/>
        <v>1.5869866817254871E-4</v>
      </c>
      <c r="S247" s="12">
        <f t="shared" si="138"/>
        <v>-1.6531111551925718E-4</v>
      </c>
      <c r="T247" s="12">
        <f t="shared" si="139"/>
        <v>5.3036221184608401E-4</v>
      </c>
    </row>
    <row r="248" spans="2:20" ht="15.9" customHeight="1">
      <c r="B248" s="18">
        <v>45867</v>
      </c>
      <c r="C248" s="12">
        <v>401388.97649999999</v>
      </c>
      <c r="D248" s="9">
        <f t="shared" si="146"/>
        <v>12.699999962933362</v>
      </c>
      <c r="E248" s="12">
        <v>6665941.1741000004</v>
      </c>
      <c r="F248" s="9">
        <f t="shared" si="147"/>
        <v>-6.0000000521540642</v>
      </c>
      <c r="G248" s="12">
        <v>76.8</v>
      </c>
      <c r="H248" s="9">
        <f t="shared" si="144"/>
        <v>-39.299999999997226</v>
      </c>
      <c r="I248" s="47">
        <f t="shared" si="145"/>
        <v>-25.287968518768707</v>
      </c>
      <c r="J248" s="40">
        <f t="shared" si="129"/>
        <v>115.28796851876871</v>
      </c>
      <c r="K248" s="47">
        <f t="shared" si="130"/>
        <v>14.045995859473836</v>
      </c>
      <c r="L248" s="40">
        <f t="shared" si="131"/>
        <v>41.734637888499023</v>
      </c>
      <c r="M248" s="12">
        <f t="shared" si="132"/>
        <v>5.9624412971518131E-2</v>
      </c>
      <c r="N248" s="12">
        <f t="shared" si="133"/>
        <v>-2.8169014329361804E-2</v>
      </c>
      <c r="O248" s="12">
        <f t="shared" si="134"/>
        <v>-0.18450704225350811</v>
      </c>
      <c r="P248" s="81">
        <f t="shared" si="135"/>
        <v>0.19593726708215503</v>
      </c>
      <c r="Q248" s="12">
        <f t="shared" si="136"/>
        <v>2.7992682146252642E-4</v>
      </c>
      <c r="R248" s="12">
        <f t="shared" si="137"/>
        <v>-1.322488935650789E-4</v>
      </c>
      <c r="S248" s="12">
        <f t="shared" si="138"/>
        <v>-8.6623024532163438E-4</v>
      </c>
      <c r="T248" s="12">
        <f t="shared" si="139"/>
        <v>9.1989327268617385E-4</v>
      </c>
    </row>
    <row r="249" spans="2:20" ht="15.9" customHeight="1">
      <c r="B249" s="18">
        <v>45868</v>
      </c>
      <c r="C249" s="12">
        <v>401388.96789999999</v>
      </c>
      <c r="D249" s="9">
        <f t="shared" si="146"/>
        <v>4.0999999619089067</v>
      </c>
      <c r="E249" s="12">
        <v>6665941.1732999999</v>
      </c>
      <c r="F249" s="9">
        <f t="shared" si="147"/>
        <v>-6.8000005558133125</v>
      </c>
      <c r="G249" s="12">
        <v>76.838399999999993</v>
      </c>
      <c r="H249" s="9">
        <f t="shared" si="144"/>
        <v>-0.90000000000145519</v>
      </c>
      <c r="I249" s="47">
        <f t="shared" si="145"/>
        <v>-58.912496982758171</v>
      </c>
      <c r="J249" s="40">
        <f t="shared" si="129"/>
        <v>148.91249698275817</v>
      </c>
      <c r="K249" s="47">
        <f t="shared" si="130"/>
        <v>7.9404034687611675</v>
      </c>
      <c r="L249" s="40">
        <f t="shared" si="131"/>
        <v>7.9912456630188151</v>
      </c>
      <c r="M249" s="12">
        <f t="shared" si="132"/>
        <v>1.9158878326677134E-2</v>
      </c>
      <c r="N249" s="12">
        <f t="shared" si="133"/>
        <v>-3.1775703531837909E-2</v>
      </c>
      <c r="O249" s="12">
        <f t="shared" si="134"/>
        <v>-4.2056074766423143E-3</v>
      </c>
      <c r="P249" s="81">
        <f t="shared" si="135"/>
        <v>3.7342269453358952E-2</v>
      </c>
      <c r="Q249" s="12">
        <f t="shared" si="136"/>
        <v>8.9527468816248286E-5</v>
      </c>
      <c r="R249" s="12">
        <f t="shared" si="137"/>
        <v>-1.484845959431678E-4</v>
      </c>
      <c r="S249" s="12">
        <f t="shared" si="138"/>
        <v>-1.965237138617904E-5</v>
      </c>
      <c r="T249" s="12">
        <f t="shared" si="139"/>
        <v>1.7449658623064932E-4</v>
      </c>
    </row>
    <row r="250" spans="2:20" ht="15.9" customHeight="1">
      <c r="B250" s="18">
        <v>45868</v>
      </c>
      <c r="C250" s="12">
        <v>401388.97600000002</v>
      </c>
      <c r="D250" s="9">
        <f t="shared" si="146"/>
        <v>12.199999997392297</v>
      </c>
      <c r="E250" s="12">
        <v>6665941.1739999996</v>
      </c>
      <c r="F250" s="9">
        <f t="shared" si="147"/>
        <v>-6.1000008136034012</v>
      </c>
      <c r="G250" s="12">
        <v>76.810900000000004</v>
      </c>
      <c r="H250" s="9">
        <f t="shared" si="144"/>
        <v>-28.399999999990655</v>
      </c>
      <c r="I250" s="47">
        <f t="shared" si="145"/>
        <v>-26.565054238766209</v>
      </c>
      <c r="J250" s="40">
        <f t="shared" si="129"/>
        <v>116.56505423876615</v>
      </c>
      <c r="K250" s="47">
        <f t="shared" si="130"/>
        <v>13.64001502427084</v>
      </c>
      <c r="L250" s="40">
        <f t="shared" si="131"/>
        <v>31.505713924013904</v>
      </c>
      <c r="M250" s="12">
        <f t="shared" si="132"/>
        <v>5.7009345782206997E-2</v>
      </c>
      <c r="N250" s="12">
        <f t="shared" si="133"/>
        <v>-2.8504676699081313E-2</v>
      </c>
      <c r="O250" s="12">
        <f t="shared" si="134"/>
        <v>-0.1327102803737881</v>
      </c>
      <c r="P250" s="81">
        <f t="shared" si="135"/>
        <v>0.14722296226174722</v>
      </c>
      <c r="Q250" s="12">
        <f t="shared" si="136"/>
        <v>2.6639881206638781E-4</v>
      </c>
      <c r="R250" s="12">
        <f t="shared" si="137"/>
        <v>-1.3319942382748276E-4</v>
      </c>
      <c r="S250" s="12">
        <f t="shared" si="138"/>
        <v>-6.2014149707377618E-4</v>
      </c>
      <c r="T250" s="12">
        <f t="shared" si="139"/>
        <v>6.8795776757825801E-4</v>
      </c>
    </row>
    <row r="251" spans="2:20" ht="15.9" customHeight="1">
      <c r="B251" s="18">
        <v>45869</v>
      </c>
      <c r="C251" s="12">
        <v>401388.9472</v>
      </c>
      <c r="D251" s="9">
        <f t="shared" si="146"/>
        <v>-16.6000000317581</v>
      </c>
      <c r="E251" s="12">
        <v>6665941.1540000001</v>
      </c>
      <c r="F251" s="9">
        <f t="shared" si="147"/>
        <v>-26.100000366568565</v>
      </c>
      <c r="G251" s="12">
        <v>76.838700000000003</v>
      </c>
      <c r="H251" s="9">
        <f t="shared" si="144"/>
        <v>-0.59999999999149622</v>
      </c>
      <c r="I251" s="47">
        <f t="shared" si="145"/>
        <v>-122.45698523709791</v>
      </c>
      <c r="J251" s="40">
        <f t="shared" si="129"/>
        <v>212.45698523709794</v>
      </c>
      <c r="K251" s="47">
        <f t="shared" si="130"/>
        <v>30.931699277428137</v>
      </c>
      <c r="L251" s="40">
        <f t="shared" si="131"/>
        <v>30.937518003053153</v>
      </c>
      <c r="M251" s="12">
        <f t="shared" si="132"/>
        <v>-7.7209302473293481E-2</v>
      </c>
      <c r="N251" s="12">
        <f t="shared" si="133"/>
        <v>-0.12139535054217937</v>
      </c>
      <c r="O251" s="12">
        <f t="shared" si="134"/>
        <v>-2.7906976743790521E-3</v>
      </c>
      <c r="P251" s="81">
        <f t="shared" si="135"/>
        <v>0.14389543257234025</v>
      </c>
      <c r="Q251" s="12">
        <f t="shared" si="136"/>
        <v>-3.5911303475950456E-4</v>
      </c>
      <c r="R251" s="12">
        <f t="shared" si="137"/>
        <v>-5.6462953740548543E-4</v>
      </c>
      <c r="S251" s="12">
        <f t="shared" si="138"/>
        <v>-1.2979989183158382E-5</v>
      </c>
      <c r="T251" s="12">
        <f t="shared" si="139"/>
        <v>6.6928108173181509E-4</v>
      </c>
    </row>
    <row r="252" spans="2:20" ht="15.9" customHeight="1">
      <c r="B252" s="18">
        <v>45869</v>
      </c>
      <c r="C252" s="12">
        <v>401388.97830000002</v>
      </c>
      <c r="D252" s="9">
        <f t="shared" si="146"/>
        <v>14.499999990221113</v>
      </c>
      <c r="E252" s="12">
        <v>6665941.1726000002</v>
      </c>
      <c r="F252" s="9">
        <f t="shared" si="147"/>
        <v>-7.5000002980232239</v>
      </c>
      <c r="G252" s="12">
        <v>76.813800000000001</v>
      </c>
      <c r="H252" s="9">
        <f t="shared" si="144"/>
        <v>-25.499999999993861</v>
      </c>
      <c r="I252" s="47">
        <f t="shared" si="145"/>
        <v>-27.349876724897342</v>
      </c>
      <c r="J252" s="40">
        <f t="shared" si="129"/>
        <v>117.34987672489734</v>
      </c>
      <c r="K252" s="47">
        <f t="shared" si="130"/>
        <v>16.324827845547432</v>
      </c>
      <c r="L252" s="40">
        <f t="shared" si="131"/>
        <v>30.277879783539131</v>
      </c>
      <c r="M252" s="12">
        <f t="shared" si="132"/>
        <v>6.7441860419633085E-2</v>
      </c>
      <c r="N252" s="12">
        <f t="shared" si="133"/>
        <v>-3.4883722316387089E-2</v>
      </c>
      <c r="O252" s="12">
        <f t="shared" si="134"/>
        <v>-0.11860465116276214</v>
      </c>
      <c r="P252" s="81">
        <f t="shared" si="135"/>
        <v>0.14082734783041456</v>
      </c>
      <c r="Q252" s="12">
        <f t="shared" si="136"/>
        <v>3.1368307171922364E-4</v>
      </c>
      <c r="R252" s="12">
        <f t="shared" si="137"/>
        <v>-1.6224987123900973E-4</v>
      </c>
      <c r="S252" s="12">
        <f t="shared" si="138"/>
        <v>-5.5164954029191698E-4</v>
      </c>
      <c r="T252" s="12">
        <f t="shared" si="139"/>
        <v>6.5501092014146306E-4</v>
      </c>
    </row>
    <row r="253" spans="2:20" ht="15.9" customHeight="1">
      <c r="B253" s="18">
        <v>45870</v>
      </c>
      <c r="C253" s="12">
        <v>401388.95699999999</v>
      </c>
      <c r="D253" s="9">
        <f t="shared" si="146"/>
        <v>-6.8000000319443643</v>
      </c>
      <c r="E253" s="12">
        <v>6665941.1580999997</v>
      </c>
      <c r="F253" s="9">
        <f t="shared" si="147"/>
        <v>-22.000000812113285</v>
      </c>
      <c r="G253" s="12">
        <v>76.828599999999994</v>
      </c>
      <c r="H253" s="9">
        <f t="shared" si="144"/>
        <v>-10.699999999999932</v>
      </c>
      <c r="I253" s="20">
        <f t="shared" si="145"/>
        <v>-107.17590309495915</v>
      </c>
      <c r="J253" s="40">
        <f t="shared" si="129"/>
        <v>197.17590309495915</v>
      </c>
      <c r="K253" s="47">
        <f t="shared" si="130"/>
        <v>23.026941528727356</v>
      </c>
      <c r="L253" s="40">
        <f t="shared" si="131"/>
        <v>25.39153473438396</v>
      </c>
      <c r="M253" s="12">
        <f t="shared" si="132"/>
        <v>-3.148148162937206E-2</v>
      </c>
      <c r="N253" s="12">
        <f t="shared" si="133"/>
        <v>-0.10185185561163558</v>
      </c>
      <c r="O253" s="12">
        <f t="shared" si="134"/>
        <v>-4.953703703703672E-2</v>
      </c>
      <c r="P253" s="81">
        <f t="shared" si="135"/>
        <v>0.11755340154807389</v>
      </c>
      <c r="Q253" s="12">
        <f t="shared" si="136"/>
        <v>-1.4574760013598176E-4</v>
      </c>
      <c r="R253" s="12">
        <f t="shared" si="137"/>
        <v>-4.7153636857238696E-4</v>
      </c>
      <c r="S253" s="12">
        <f t="shared" si="138"/>
        <v>-2.2933813443072555E-4</v>
      </c>
      <c r="T253" s="12">
        <f t="shared" si="139"/>
        <v>5.4422871087071245E-4</v>
      </c>
    </row>
    <row r="254" spans="2:20" ht="15.9" customHeight="1">
      <c r="B254" s="18">
        <v>45870</v>
      </c>
      <c r="C254" s="12">
        <v>401388.98310000001</v>
      </c>
      <c r="D254" s="9">
        <f t="shared" si="146"/>
        <v>19.299999985378236</v>
      </c>
      <c r="E254" s="12">
        <v>6665941.1752000004</v>
      </c>
      <c r="F254" s="9">
        <f t="shared" si="147"/>
        <v>-4.9000000581145287</v>
      </c>
      <c r="G254" s="12">
        <v>76.819500000000005</v>
      </c>
      <c r="H254" s="9">
        <f t="shared" si="144"/>
        <v>-19.799999999989382</v>
      </c>
      <c r="I254" s="20">
        <f t="shared" si="145"/>
        <v>-14.24560609287164</v>
      </c>
      <c r="J254" s="40">
        <f t="shared" si="129"/>
        <v>104.24560609287164</v>
      </c>
      <c r="K254" s="47">
        <f t="shared" si="130"/>
        <v>19.9123077518685</v>
      </c>
      <c r="L254" s="40">
        <f t="shared" si="131"/>
        <v>28.080954399818783</v>
      </c>
      <c r="M254" s="12">
        <f t="shared" si="132"/>
        <v>8.9351851784158498E-2</v>
      </c>
      <c r="N254" s="12">
        <f t="shared" si="133"/>
        <v>-2.2685185454233928E-2</v>
      </c>
      <c r="O254" s="12">
        <f t="shared" si="134"/>
        <v>-9.1666666666617505E-2</v>
      </c>
      <c r="P254" s="81">
        <f t="shared" si="135"/>
        <v>0.13000441851767955</v>
      </c>
      <c r="Q254" s="12">
        <f t="shared" si="136"/>
        <v>4.1366598048221529E-4</v>
      </c>
      <c r="R254" s="12">
        <f t="shared" si="137"/>
        <v>-1.0502400673256449E-4</v>
      </c>
      <c r="S254" s="12">
        <f t="shared" si="138"/>
        <v>-4.2438271604915514E-4</v>
      </c>
      <c r="T254" s="12">
        <f t="shared" si="139"/>
        <v>6.0187230795222008E-4</v>
      </c>
    </row>
    <row r="255" spans="2:20" ht="15.9" customHeight="1">
      <c r="B255" s="18">
        <v>45871</v>
      </c>
      <c r="C255" s="12">
        <v>401388.96309999999</v>
      </c>
      <c r="D255" s="9">
        <f t="shared" si="146"/>
        <v>-0.70000003324821591</v>
      </c>
      <c r="E255" s="12">
        <v>6665941.1608999996</v>
      </c>
      <c r="F255" s="9">
        <f t="shared" si="147"/>
        <v>-19.200000911951065</v>
      </c>
      <c r="G255" s="12">
        <v>76.834400000000002</v>
      </c>
      <c r="H255" s="9">
        <f t="shared" si="144"/>
        <v>-4.8999999999921329</v>
      </c>
      <c r="I255" s="20">
        <f t="shared" si="145"/>
        <v>-92.087983832723353</v>
      </c>
      <c r="J255" s="40">
        <f t="shared" si="129"/>
        <v>182.08798383272335</v>
      </c>
      <c r="K255" s="47">
        <f t="shared" si="130"/>
        <v>19.212757091720835</v>
      </c>
      <c r="L255" s="40">
        <f t="shared" si="131"/>
        <v>19.827759204342584</v>
      </c>
      <c r="M255" s="12">
        <f t="shared" si="132"/>
        <v>-3.2258066048304881E-3</v>
      </c>
      <c r="N255" s="12">
        <f t="shared" si="133"/>
        <v>-8.8479266875350529E-2</v>
      </c>
      <c r="O255" s="12">
        <f t="shared" si="134"/>
        <v>-2.2580645161254069E-2</v>
      </c>
      <c r="P255" s="81">
        <f t="shared" si="135"/>
        <v>9.1372162231993473E-2</v>
      </c>
      <c r="Q255" s="12">
        <f t="shared" si="136"/>
        <v>-1.4865468225025291E-5</v>
      </c>
      <c r="R255" s="12">
        <f t="shared" si="137"/>
        <v>-4.077385570292651E-4</v>
      </c>
      <c r="S255" s="12">
        <f t="shared" si="138"/>
        <v>-1.0405827263250723E-4</v>
      </c>
      <c r="T255" s="12">
        <f t="shared" si="139"/>
        <v>4.2106987203683629E-4</v>
      </c>
    </row>
    <row r="256" spans="2:20" ht="15.9" customHeight="1">
      <c r="B256" s="18">
        <v>45871</v>
      </c>
      <c r="C256" s="12">
        <v>401388.98100000003</v>
      </c>
      <c r="D256" s="9">
        <f t="shared" si="146"/>
        <v>17.20000000204891</v>
      </c>
      <c r="E256" s="12">
        <v>6665941.1736000003</v>
      </c>
      <c r="F256" s="9">
        <f t="shared" si="147"/>
        <v>-6.5000001341104507</v>
      </c>
      <c r="G256" s="12">
        <v>76.841099999999997</v>
      </c>
      <c r="H256" s="9">
        <f t="shared" si="144"/>
        <v>1.8000000000029104</v>
      </c>
      <c r="I256" s="20">
        <f t="shared" si="145"/>
        <v>-20.70192888182379</v>
      </c>
      <c r="J256" s="40">
        <f t="shared" si="129"/>
        <v>110.70192888182379</v>
      </c>
      <c r="K256" s="47">
        <f t="shared" si="130"/>
        <v>18.387223874579828</v>
      </c>
      <c r="L256" s="40">
        <f t="shared" si="131"/>
        <v>18.47511845195935</v>
      </c>
      <c r="M256" s="12">
        <f t="shared" si="132"/>
        <v>7.9262672820501881E-2</v>
      </c>
      <c r="N256" s="12">
        <f t="shared" si="133"/>
        <v>-2.9953917668711756E-2</v>
      </c>
      <c r="O256" s="12">
        <f t="shared" si="134"/>
        <v>8.2949308755894489E-3</v>
      </c>
      <c r="P256" s="81">
        <f t="shared" si="135"/>
        <v>8.5138794709490095E-2</v>
      </c>
      <c r="Q256" s="12">
        <f t="shared" si="136"/>
        <v>3.652657733663681E-4</v>
      </c>
      <c r="R256" s="12">
        <f t="shared" si="137"/>
        <v>-1.3803648695258873E-4</v>
      </c>
      <c r="S256" s="12">
        <f t="shared" si="138"/>
        <v>3.8225487905942164E-5</v>
      </c>
      <c r="T256" s="12">
        <f t="shared" si="139"/>
        <v>3.9234467608059953E-4</v>
      </c>
    </row>
    <row r="257" spans="2:20" ht="15.9" customHeight="1">
      <c r="B257" s="18">
        <v>45873</v>
      </c>
      <c r="C257" s="12">
        <v>401388.978</v>
      </c>
      <c r="D257" s="9">
        <f t="shared" si="146"/>
        <v>14.199999975971878</v>
      </c>
      <c r="E257" s="12">
        <v>6665941.176</v>
      </c>
      <c r="F257" s="9">
        <f t="shared" si="147"/>
        <v>-4.1000004857778549</v>
      </c>
      <c r="G257" s="12">
        <v>76.830600000000004</v>
      </c>
      <c r="H257" s="9">
        <f t="shared" si="144"/>
        <v>-8.6999999999903821</v>
      </c>
      <c r="I257" s="20">
        <f t="shared" si="145"/>
        <v>-16.105143919229704</v>
      </c>
      <c r="J257" s="40">
        <f t="shared" si="129"/>
        <v>106.1051439192297</v>
      </c>
      <c r="K257" s="47">
        <f t="shared" si="130"/>
        <v>14.780054238769896</v>
      </c>
      <c r="L257" s="40">
        <f t="shared" si="131"/>
        <v>17.150510292723439</v>
      </c>
      <c r="M257" s="12">
        <f t="shared" si="132"/>
        <v>6.4840182538684371E-2</v>
      </c>
      <c r="N257" s="12">
        <f t="shared" si="133"/>
        <v>-1.8721463405378332E-2</v>
      </c>
      <c r="O257" s="12">
        <f t="shared" si="134"/>
        <v>-3.9726027397216354E-2</v>
      </c>
      <c r="P257" s="81">
        <f t="shared" si="135"/>
        <v>7.8312832386865025E-2</v>
      </c>
      <c r="Q257" s="12">
        <f t="shared" si="136"/>
        <v>2.9607389287070488E-4</v>
      </c>
      <c r="R257" s="12">
        <f t="shared" si="137"/>
        <v>-8.548613427113394E-5</v>
      </c>
      <c r="S257" s="12">
        <f t="shared" si="138"/>
        <v>-1.8139738537541715E-4</v>
      </c>
      <c r="T257" s="12">
        <f t="shared" si="139"/>
        <v>3.5759284194915536E-4</v>
      </c>
    </row>
    <row r="258" spans="2:20" ht="15.9" customHeight="1">
      <c r="B258" s="18">
        <v>45873</v>
      </c>
      <c r="C258" s="12">
        <v>401388.9804</v>
      </c>
      <c r="D258" s="9">
        <f t="shared" si="146"/>
        <v>16.599999973550439</v>
      </c>
      <c r="E258" s="12">
        <v>6665941.1765999999</v>
      </c>
      <c r="F258" s="9">
        <f t="shared" si="147"/>
        <v>-3.500000573694706</v>
      </c>
      <c r="G258" s="12">
        <v>76.811599999999999</v>
      </c>
      <c r="H258" s="9">
        <f t="shared" si="144"/>
        <v>-27.699999999995839</v>
      </c>
      <c r="I258" s="20">
        <f t="shared" si="145"/>
        <v>-11.906053936231729</v>
      </c>
      <c r="J258" s="40">
        <f t="shared" si="129"/>
        <v>101.90605393623173</v>
      </c>
      <c r="K258" s="47">
        <f t="shared" si="130"/>
        <v>16.96496398869558</v>
      </c>
      <c r="L258" s="40">
        <f t="shared" si="131"/>
        <v>32.48230292232229</v>
      </c>
      <c r="M258" s="12">
        <f t="shared" si="132"/>
        <v>7.5799086637216614E-2</v>
      </c>
      <c r="N258" s="12">
        <f t="shared" si="133"/>
        <v>-1.5981737779427883E-2</v>
      </c>
      <c r="O258" s="12">
        <f t="shared" si="134"/>
        <v>-0.1264840182648212</v>
      </c>
      <c r="P258" s="81">
        <f t="shared" si="135"/>
        <v>0.14832101791014746</v>
      </c>
      <c r="Q258" s="12">
        <f t="shared" si="136"/>
        <v>3.4611455085487041E-4</v>
      </c>
      <c r="R258" s="12">
        <f t="shared" si="137"/>
        <v>-7.2975971595561111E-5</v>
      </c>
      <c r="S258" s="12">
        <f t="shared" si="138"/>
        <v>-5.7755259481653517E-4</v>
      </c>
      <c r="T258" s="12">
        <f t="shared" si="139"/>
        <v>6.7726492196414361E-4</v>
      </c>
    </row>
    <row r="259" spans="2:20" ht="15.9" customHeight="1">
      <c r="B259" s="18">
        <v>45874</v>
      </c>
      <c r="C259" s="12">
        <v>401388.96049999999</v>
      </c>
      <c r="D259" s="9">
        <f t="shared" si="146"/>
        <v>-3.3000000403262675</v>
      </c>
      <c r="E259" s="12">
        <v>6665941.1628999999</v>
      </c>
      <c r="F259" s="9">
        <f t="shared" si="147"/>
        <v>-17.200000584125519</v>
      </c>
      <c r="G259" s="12">
        <v>76.818600000000004</v>
      </c>
      <c r="H259" s="9">
        <f t="shared" si="144"/>
        <v>-20.699999999990837</v>
      </c>
      <c r="I259" s="20">
        <f t="shared" si="145"/>
        <v>-100.86081439113127</v>
      </c>
      <c r="J259" s="40">
        <f t="shared" si="129"/>
        <v>190.86081439113124</v>
      </c>
      <c r="K259" s="47">
        <f t="shared" si="130"/>
        <v>17.513709497421484</v>
      </c>
      <c r="L259" s="40">
        <f t="shared" si="131"/>
        <v>27.114940906439241</v>
      </c>
      <c r="M259" s="12">
        <f t="shared" si="132"/>
        <v>-1.5000000183301216E-2</v>
      </c>
      <c r="N259" s="12">
        <f t="shared" si="133"/>
        <v>-7.8181820836934174E-2</v>
      </c>
      <c r="O259" s="12">
        <f t="shared" si="134"/>
        <v>-9.4090909090867439E-2</v>
      </c>
      <c r="P259" s="81">
        <f t="shared" si="135"/>
        <v>0.12324973139290564</v>
      </c>
      <c r="Q259" s="12">
        <f t="shared" si="136"/>
        <v>-6.8181819015005531E-5</v>
      </c>
      <c r="R259" s="12">
        <f t="shared" si="137"/>
        <v>-3.5537191289515535E-4</v>
      </c>
      <c r="S259" s="12">
        <f t="shared" si="138"/>
        <v>-4.2768595041303383E-4</v>
      </c>
      <c r="T259" s="12">
        <f t="shared" si="139"/>
        <v>5.6022605178593474E-4</v>
      </c>
    </row>
    <row r="260" spans="2:20" ht="15.9" customHeight="1">
      <c r="B260" s="18">
        <v>45874</v>
      </c>
      <c r="C260" s="12">
        <v>401389.04080000002</v>
      </c>
      <c r="D260" s="9">
        <f t="shared" si="146"/>
        <v>76.999999990221113</v>
      </c>
      <c r="E260" s="12">
        <v>6665941.2259</v>
      </c>
      <c r="F260" s="9">
        <f t="shared" si="147"/>
        <v>45.799999497830868</v>
      </c>
      <c r="G260" s="12">
        <v>76.814300000000003</v>
      </c>
      <c r="H260" s="9">
        <f t="shared" si="144"/>
        <v>-24.999999999991473</v>
      </c>
      <c r="I260" s="20">
        <f t="shared" si="145"/>
        <v>30.744401360398605</v>
      </c>
      <c r="J260" s="40">
        <f t="shared" si="129"/>
        <v>59.255598639601374</v>
      </c>
      <c r="K260" s="47">
        <f t="shared" si="130"/>
        <v>89.591517190498337</v>
      </c>
      <c r="L260" s="40">
        <f t="shared" si="131"/>
        <v>93.014192210086591</v>
      </c>
      <c r="M260" s="12">
        <f t="shared" si="132"/>
        <v>0.34999999995555053</v>
      </c>
      <c r="N260" s="12">
        <f t="shared" si="133"/>
        <v>0.20818181589923121</v>
      </c>
      <c r="O260" s="12">
        <f t="shared" si="134"/>
        <v>-0.11363636363632489</v>
      </c>
      <c r="P260" s="81">
        <f t="shared" si="135"/>
        <v>0.42279178277312085</v>
      </c>
      <c r="Q260" s="12">
        <f t="shared" si="136"/>
        <v>1.5909090907070479E-3</v>
      </c>
      <c r="R260" s="12">
        <f t="shared" si="137"/>
        <v>9.4628098136014189E-4</v>
      </c>
      <c r="S260" s="12">
        <f t="shared" si="138"/>
        <v>-5.1652892561965854E-4</v>
      </c>
      <c r="T260" s="12">
        <f t="shared" si="139"/>
        <v>1.9217808307869129E-3</v>
      </c>
    </row>
    <row r="261" spans="2:20" ht="15.9" customHeight="1">
      <c r="B261" s="18">
        <v>45875</v>
      </c>
      <c r="C261" s="12">
        <v>401388.951</v>
      </c>
      <c r="D261" s="9">
        <f t="shared" si="146"/>
        <v>-12.800000025890768</v>
      </c>
      <c r="E261" s="12">
        <v>6665941.1541999998</v>
      </c>
      <c r="F261" s="9">
        <f t="shared" si="147"/>
        <v>-25.900000706315041</v>
      </c>
      <c r="G261" s="12">
        <v>76.838999999999999</v>
      </c>
      <c r="H261" s="9">
        <f t="shared" si="144"/>
        <v>-0.29999999999574811</v>
      </c>
      <c r="I261" s="20">
        <f t="shared" si="145"/>
        <v>-116.2989730438326</v>
      </c>
      <c r="J261" s="40">
        <f t="shared" si="129"/>
        <v>206.29897304383263</v>
      </c>
      <c r="K261" s="47">
        <f t="shared" si="130"/>
        <v>28.890310438794582</v>
      </c>
      <c r="L261" s="40">
        <f t="shared" si="131"/>
        <v>28.891868012468848</v>
      </c>
      <c r="M261" s="12">
        <f t="shared" si="132"/>
        <v>-5.7918552153351892E-2</v>
      </c>
      <c r="N261" s="12">
        <f t="shared" si="133"/>
        <v>-0.11719457333174227</v>
      </c>
      <c r="O261" s="12">
        <f t="shared" si="134"/>
        <v>-1.3574660633291771E-3</v>
      </c>
      <c r="P261" s="81">
        <f t="shared" si="135"/>
        <v>0.1307324344455604</v>
      </c>
      <c r="Q261" s="12">
        <f t="shared" si="136"/>
        <v>-2.6207489662150176E-4</v>
      </c>
      <c r="R261" s="12">
        <f t="shared" si="137"/>
        <v>-5.3029218702145824E-4</v>
      </c>
      <c r="S261" s="12">
        <f t="shared" si="138"/>
        <v>-6.1423803770550996E-6</v>
      </c>
      <c r="T261" s="12">
        <f t="shared" si="139"/>
        <v>5.9154947712923263E-4</v>
      </c>
    </row>
    <row r="262" spans="2:20" ht="15.9" customHeight="1">
      <c r="B262" s="18">
        <v>45875</v>
      </c>
      <c r="C262" s="12">
        <v>401388.96850000002</v>
      </c>
      <c r="D262" s="9">
        <f t="shared" si="146"/>
        <v>4.6999999904073775</v>
      </c>
      <c r="E262" s="12">
        <v>6665941.1657999996</v>
      </c>
      <c r="F262" s="9">
        <f t="shared" si="147"/>
        <v>-14.300000853836536</v>
      </c>
      <c r="G262" s="12">
        <v>76.834500000000006</v>
      </c>
      <c r="H262" s="9">
        <f t="shared" si="144"/>
        <v>-4.7999999999888132</v>
      </c>
      <c r="I262" s="20">
        <f t="shared" si="145"/>
        <v>-71.805789379271459</v>
      </c>
      <c r="J262" s="40">
        <f t="shared" si="129"/>
        <v>161.80578937927146</v>
      </c>
      <c r="K262" s="47">
        <f t="shared" si="130"/>
        <v>15.052575338776917</v>
      </c>
      <c r="L262" s="40">
        <f t="shared" si="131"/>
        <v>15.799367845880658</v>
      </c>
      <c r="M262" s="12">
        <f t="shared" si="132"/>
        <v>2.1266968282386323E-2</v>
      </c>
      <c r="N262" s="12">
        <f t="shared" si="133"/>
        <v>-6.4705886216454914E-2</v>
      </c>
      <c r="O262" s="12">
        <f t="shared" si="134"/>
        <v>-2.1719457013524041E-2</v>
      </c>
      <c r="P262" s="81">
        <f t="shared" si="135"/>
        <v>7.1490352243803887E-2</v>
      </c>
      <c r="Q262" s="12">
        <f t="shared" si="136"/>
        <v>9.6230625712155312E-5</v>
      </c>
      <c r="R262" s="12">
        <f t="shared" si="137"/>
        <v>-2.9278681545907202E-4</v>
      </c>
      <c r="S262" s="12">
        <f t="shared" si="138"/>
        <v>-9.8278086034045431E-5</v>
      </c>
      <c r="T262" s="12">
        <f t="shared" si="139"/>
        <v>3.2348575675929361E-4</v>
      </c>
    </row>
    <row r="263" spans="2:20" ht="15.9" customHeight="1">
      <c r="B263" s="18">
        <v>45876</v>
      </c>
      <c r="C263" s="12">
        <v>401388.98499999999</v>
      </c>
      <c r="D263" s="9">
        <f t="shared" si="146"/>
        <v>21.199999959208071</v>
      </c>
      <c r="E263" s="12">
        <v>6665941.1812000005</v>
      </c>
      <c r="F263" s="9">
        <f t="shared" si="147"/>
        <v>1.0999999940395355</v>
      </c>
      <c r="G263" s="12">
        <v>76.8416</v>
      </c>
      <c r="H263" s="9">
        <f t="shared" si="144"/>
        <v>2.3000000000052978</v>
      </c>
      <c r="I263" s="20">
        <f t="shared" si="145"/>
        <v>2.970230596835763</v>
      </c>
      <c r="J263" s="40">
        <f t="shared" si="129"/>
        <v>87.029769403164266</v>
      </c>
      <c r="K263" s="47">
        <f t="shared" si="130"/>
        <v>21.228518513012379</v>
      </c>
      <c r="L263" s="40">
        <f t="shared" si="131"/>
        <v>21.352751538322494</v>
      </c>
      <c r="M263" s="12">
        <f t="shared" si="132"/>
        <v>9.5495495311748071E-2</v>
      </c>
      <c r="N263" s="12">
        <f t="shared" si="133"/>
        <v>4.9549549281060158E-3</v>
      </c>
      <c r="O263" s="12">
        <f t="shared" si="134"/>
        <v>1.0360360360384225E-2</v>
      </c>
      <c r="P263" s="81">
        <f t="shared" si="135"/>
        <v>9.618356548793916E-2</v>
      </c>
      <c r="Q263" s="12">
        <f t="shared" si="136"/>
        <v>4.30159888791658E-4</v>
      </c>
      <c r="R263" s="12">
        <f t="shared" si="137"/>
        <v>2.2319616793270342E-5</v>
      </c>
      <c r="S263" s="12">
        <f t="shared" si="138"/>
        <v>4.6668289911640655E-5</v>
      </c>
      <c r="T263" s="12">
        <f t="shared" si="139"/>
        <v>4.3325930399972597E-4</v>
      </c>
    </row>
    <row r="264" spans="2:20" ht="15.9" customHeight="1">
      <c r="B264" s="18">
        <v>45876</v>
      </c>
      <c r="C264" s="12">
        <v>401389.01549999998</v>
      </c>
      <c r="D264" s="9">
        <f t="shared" si="146"/>
        <v>51.699999952688813</v>
      </c>
      <c r="E264" s="12">
        <v>6665941.2028000001</v>
      </c>
      <c r="F264" s="9">
        <f t="shared" si="147"/>
        <v>22.699999623000622</v>
      </c>
      <c r="G264" s="12">
        <v>76.822299999999998</v>
      </c>
      <c r="H264" s="9">
        <f t="shared" si="144"/>
        <v>-16.999999999995907</v>
      </c>
      <c r="I264" s="20">
        <f t="shared" si="145"/>
        <v>23.704911798034175</v>
      </c>
      <c r="J264" s="40">
        <f t="shared" si="129"/>
        <v>66.295088201965825</v>
      </c>
      <c r="K264" s="47">
        <f t="shared" si="130"/>
        <v>56.463970618370894</v>
      </c>
      <c r="L264" s="40">
        <f t="shared" si="131"/>
        <v>58.967618045772483</v>
      </c>
      <c r="M264" s="12">
        <f t="shared" si="132"/>
        <v>0.23288288266976942</v>
      </c>
      <c r="N264" s="12">
        <f t="shared" si="133"/>
        <v>0.10225225055405686</v>
      </c>
      <c r="O264" s="12">
        <f t="shared" si="134"/>
        <v>-7.6576576576558142E-2</v>
      </c>
      <c r="P264" s="81">
        <f t="shared" si="135"/>
        <v>0.26561990110708328</v>
      </c>
      <c r="Q264" s="12">
        <f t="shared" si="136"/>
        <v>1.0490219940079704E-3</v>
      </c>
      <c r="R264" s="12">
        <f t="shared" si="137"/>
        <v>4.6059572321647234E-4</v>
      </c>
      <c r="S264" s="12">
        <f t="shared" si="138"/>
        <v>-3.449395341286403E-4</v>
      </c>
      <c r="T264" s="12">
        <f t="shared" si="139"/>
        <v>1.1964860410228976E-3</v>
      </c>
    </row>
    <row r="265" spans="2:20" ht="15.9" customHeight="1">
      <c r="B265" s="18">
        <v>45877</v>
      </c>
      <c r="C265" s="12">
        <v>401389.00180000003</v>
      </c>
      <c r="D265" s="9">
        <f t="shared" si="146"/>
        <v>38.000000000465661</v>
      </c>
      <c r="E265" s="12">
        <v>6665941.1968</v>
      </c>
      <c r="F265" s="9">
        <f t="shared" si="147"/>
        <v>16.699999570846558</v>
      </c>
      <c r="G265" s="12">
        <v>76.845399999999998</v>
      </c>
      <c r="H265" s="9">
        <f t="shared" si="144"/>
        <v>6.100000000003547</v>
      </c>
      <c r="I265" s="20">
        <f t="shared" si="145"/>
        <v>23.724224577520122</v>
      </c>
      <c r="J265" s="40">
        <f t="shared" si="129"/>
        <v>66.27577542247991</v>
      </c>
      <c r="K265" s="47">
        <f t="shared" si="130"/>
        <v>41.507709954918802</v>
      </c>
      <c r="L265" s="40">
        <f t="shared" si="131"/>
        <v>41.953545567707486</v>
      </c>
      <c r="M265" s="12">
        <f t="shared" si="132"/>
        <v>0.17040358744603434</v>
      </c>
      <c r="N265" s="12">
        <f t="shared" si="133"/>
        <v>7.4887890452226713E-2</v>
      </c>
      <c r="O265" s="12">
        <f t="shared" si="134"/>
        <v>2.7354260089702005E-2</v>
      </c>
      <c r="P265" s="81">
        <f t="shared" si="135"/>
        <v>0.18813249133501114</v>
      </c>
      <c r="Q265" s="12">
        <f t="shared" si="136"/>
        <v>7.6414164774006436E-4</v>
      </c>
      <c r="R265" s="12">
        <f t="shared" si="137"/>
        <v>3.3582013655707047E-4</v>
      </c>
      <c r="S265" s="12">
        <f t="shared" si="138"/>
        <v>1.2266484345157849E-4</v>
      </c>
      <c r="T265" s="12">
        <f t="shared" si="139"/>
        <v>8.4364345890139522E-4</v>
      </c>
    </row>
    <row r="266" spans="2:20" ht="15.9" customHeight="1">
      <c r="B266" s="18">
        <v>45877</v>
      </c>
      <c r="C266" s="12">
        <v>401389.00530000002</v>
      </c>
      <c r="D266" s="9">
        <f t="shared" si="146"/>
        <v>41.499999992083758</v>
      </c>
      <c r="E266" s="12">
        <v>6665941.1984999999</v>
      </c>
      <c r="F266" s="9">
        <f t="shared" si="147"/>
        <v>18.399999476969242</v>
      </c>
      <c r="G266" s="12">
        <v>76.833799999999997</v>
      </c>
      <c r="H266" s="9">
        <f t="shared" si="144"/>
        <v>-5.49999999999784</v>
      </c>
      <c r="I266" s="20">
        <f t="shared" si="145"/>
        <v>23.911228465309371</v>
      </c>
      <c r="J266" s="40">
        <f t="shared" si="129"/>
        <v>66.088771534690636</v>
      </c>
      <c r="K266" s="47">
        <f t="shared" si="130"/>
        <v>45.39614499156751</v>
      </c>
      <c r="L266" s="40">
        <f t="shared" si="131"/>
        <v>45.728109299372932</v>
      </c>
      <c r="M266" s="12">
        <f t="shared" si="132"/>
        <v>0.18609865467302134</v>
      </c>
      <c r="N266" s="12">
        <f t="shared" si="133"/>
        <v>8.2511208416902432E-2</v>
      </c>
      <c r="O266" s="12">
        <f t="shared" si="134"/>
        <v>-2.4663677130035158E-2</v>
      </c>
      <c r="P266" s="81">
        <f t="shared" si="135"/>
        <v>0.20505878609584274</v>
      </c>
      <c r="Q266" s="12">
        <f t="shared" si="136"/>
        <v>8.3452311512565618E-4</v>
      </c>
      <c r="R266" s="12">
        <f t="shared" si="137"/>
        <v>3.7000541890987637E-4</v>
      </c>
      <c r="S266" s="12">
        <f t="shared" si="138"/>
        <v>-1.1059944901361057E-4</v>
      </c>
      <c r="T266" s="12">
        <f t="shared" si="139"/>
        <v>9.1954612599032617E-4</v>
      </c>
    </row>
    <row r="267" spans="2:20" ht="15.9" customHeight="1">
      <c r="B267" s="18">
        <v>45878</v>
      </c>
      <c r="C267" s="12">
        <v>401388.91259999998</v>
      </c>
      <c r="D267" s="9">
        <f t="shared" si="146"/>
        <v>-51.200000045355409</v>
      </c>
      <c r="E267" s="12">
        <v>6665941.1234999998</v>
      </c>
      <c r="F267" s="9">
        <f t="shared" si="147"/>
        <v>-56.600000709295273</v>
      </c>
      <c r="G267" s="12">
        <v>76.830699999999993</v>
      </c>
      <c r="H267" s="9">
        <f t="shared" si="144"/>
        <v>-8.6000000000012733</v>
      </c>
      <c r="I267" s="20">
        <f t="shared" si="145"/>
        <v>-132.13229271347967</v>
      </c>
      <c r="J267" s="40">
        <f t="shared" si="129"/>
        <v>222.13229271347967</v>
      </c>
      <c r="K267" s="47">
        <f t="shared" si="130"/>
        <v>76.321688168807029</v>
      </c>
      <c r="L267" s="40">
        <f t="shared" si="131"/>
        <v>76.804687909896757</v>
      </c>
      <c r="M267" s="12">
        <f t="shared" si="132"/>
        <v>-0.22857142877390807</v>
      </c>
      <c r="N267" s="12">
        <f t="shared" si="133"/>
        <v>-0.25267857459506821</v>
      </c>
      <c r="O267" s="12">
        <f t="shared" si="134"/>
        <v>-3.8392857142862828E-2</v>
      </c>
      <c r="P267" s="81">
        <f t="shared" si="135"/>
        <v>0.34287807102632478</v>
      </c>
      <c r="Q267" s="12">
        <f t="shared" si="136"/>
        <v>-1.0204081641692325E-3</v>
      </c>
      <c r="R267" s="12">
        <f t="shared" si="137"/>
        <v>-1.1280293508708402E-3</v>
      </c>
      <c r="S267" s="12">
        <f t="shared" si="138"/>
        <v>-1.7139668367349478E-4</v>
      </c>
      <c r="T267" s="12">
        <f t="shared" si="139"/>
        <v>1.5307056742246642E-3</v>
      </c>
    </row>
    <row r="268" spans="2:20" ht="15.9" customHeight="1">
      <c r="B268" s="18">
        <v>45879</v>
      </c>
      <c r="C268" s="12">
        <v>401388.94540000003</v>
      </c>
      <c r="D268" s="9">
        <f t="shared" si="146"/>
        <v>-18.40000000083819</v>
      </c>
      <c r="E268" s="12">
        <v>6665941.1476999996</v>
      </c>
      <c r="F268" s="9">
        <f t="shared" si="147"/>
        <v>-32.400000840425491</v>
      </c>
      <c r="G268" s="12">
        <v>76.831800000000001</v>
      </c>
      <c r="H268" s="9">
        <f t="shared" si="144"/>
        <v>-7.4999999999931788</v>
      </c>
      <c r="I268" s="20">
        <f t="shared" si="145"/>
        <v>-119.59229572228861</v>
      </c>
      <c r="J268" s="40">
        <f t="shared" si="129"/>
        <v>209.59229572228864</v>
      </c>
      <c r="K268" s="47">
        <f t="shared" si="130"/>
        <v>37.260167129126224</v>
      </c>
      <c r="L268" s="40">
        <f t="shared" si="131"/>
        <v>38.007499976850831</v>
      </c>
      <c r="M268" s="12">
        <f t="shared" si="132"/>
        <v>-8.1777777781503067E-2</v>
      </c>
      <c r="N268" s="12">
        <f t="shared" si="133"/>
        <v>-0.1440000037352244</v>
      </c>
      <c r="O268" s="12">
        <f t="shared" si="134"/>
        <v>-3.3333333333303017E-2</v>
      </c>
      <c r="P268" s="81">
        <f t="shared" si="135"/>
        <v>0.16892222211933702</v>
      </c>
      <c r="Q268" s="12">
        <f t="shared" si="136"/>
        <v>-3.6345679014001365E-4</v>
      </c>
      <c r="R268" s="12">
        <f t="shared" si="137"/>
        <v>-6.4000001660099732E-4</v>
      </c>
      <c r="S268" s="12">
        <f t="shared" si="138"/>
        <v>-1.4814814814801341E-4</v>
      </c>
      <c r="T268" s="12">
        <f t="shared" si="139"/>
        <v>7.5076543164149785E-4</v>
      </c>
    </row>
    <row r="269" spans="2:20" ht="15.9" customHeight="1">
      <c r="B269" s="18">
        <v>45880</v>
      </c>
      <c r="C269" s="12">
        <v>401388.96519999998</v>
      </c>
      <c r="D269" s="9">
        <f t="shared" si="146"/>
        <v>1.39999995008111</v>
      </c>
      <c r="E269" s="12">
        <v>6665941.1667999998</v>
      </c>
      <c r="F269" s="9">
        <f t="shared" si="147"/>
        <v>-13.300000689923763</v>
      </c>
      <c r="G269" s="12">
        <v>76.830399999999997</v>
      </c>
      <c r="H269" s="9">
        <f t="shared" si="144"/>
        <v>-8.8999999999970214</v>
      </c>
      <c r="I269" s="20">
        <f t="shared" si="145"/>
        <v>-83.990994564627272</v>
      </c>
      <c r="J269" s="40">
        <f t="shared" si="129"/>
        <v>173.99099456462727</v>
      </c>
      <c r="K269" s="47">
        <f t="shared" si="130"/>
        <v>13.373481903087157</v>
      </c>
      <c r="L269" s="40">
        <f t="shared" si="131"/>
        <v>16.064246580905891</v>
      </c>
      <c r="M269" s="12">
        <f t="shared" si="132"/>
        <v>6.1946900446066813E-3</v>
      </c>
      <c r="N269" s="12">
        <f t="shared" si="133"/>
        <v>-5.8849560574883907E-2</v>
      </c>
      <c r="O269" s="12">
        <f t="shared" si="134"/>
        <v>-3.9380530973438146E-2</v>
      </c>
      <c r="P269" s="81">
        <f t="shared" si="135"/>
        <v>7.108073708365438E-2</v>
      </c>
      <c r="Q269" s="12">
        <f t="shared" si="136"/>
        <v>2.7410132940737527E-5</v>
      </c>
      <c r="R269" s="12">
        <f t="shared" si="137"/>
        <v>-2.603962857295748E-4</v>
      </c>
      <c r="S269" s="12">
        <f t="shared" si="138"/>
        <v>-1.7425013705061126E-4</v>
      </c>
      <c r="T269" s="12">
        <f t="shared" si="139"/>
        <v>3.1451653576838222E-4</v>
      </c>
    </row>
    <row r="270" spans="2:20" ht="15.9" customHeight="1">
      <c r="B270" s="18">
        <v>45880</v>
      </c>
      <c r="C270" s="12">
        <v>401388.94040000002</v>
      </c>
      <c r="D270" s="9">
        <f t="shared" si="146"/>
        <v>-23.400000005494803</v>
      </c>
      <c r="E270" s="12">
        <v>6665941.1438999996</v>
      </c>
      <c r="F270" s="9">
        <f t="shared" si="147"/>
        <v>-36.200000904500484</v>
      </c>
      <c r="G270" s="12">
        <v>76.833200000000005</v>
      </c>
      <c r="H270" s="167">
        <f t="shared" si="144"/>
        <v>-6.0999999999893362</v>
      </c>
      <c r="I270" s="20">
        <f t="shared" si="145"/>
        <v>-122.87898390086625</v>
      </c>
      <c r="J270" s="40">
        <f t="shared" si="129"/>
        <v>212.87898390086625</v>
      </c>
      <c r="K270" s="47">
        <f t="shared" si="130"/>
        <v>43.104524887104283</v>
      </c>
      <c r="L270" s="40">
        <f t="shared" si="131"/>
        <v>43.534010448646498</v>
      </c>
      <c r="M270" s="12">
        <f t="shared" si="132"/>
        <v>-0.10353982303316285</v>
      </c>
      <c r="N270" s="12">
        <f t="shared" si="133"/>
        <v>-0.16017699515265701</v>
      </c>
      <c r="O270" s="12">
        <f t="shared" si="134"/>
        <v>-2.6991150442430691E-2</v>
      </c>
      <c r="P270" s="81">
        <f t="shared" si="135"/>
        <v>0.19262836481701989</v>
      </c>
      <c r="Q270" s="12">
        <f t="shared" si="136"/>
        <v>-4.5814080988125153E-4</v>
      </c>
      <c r="R270" s="12">
        <f t="shared" si="137"/>
        <v>-7.0874776616219914E-4</v>
      </c>
      <c r="S270" s="12">
        <f t="shared" si="138"/>
        <v>-1.1942986921429509E-4</v>
      </c>
      <c r="T270" s="12">
        <f t="shared" si="139"/>
        <v>8.5233789742044199E-4</v>
      </c>
    </row>
    <row r="271" spans="2:20" ht="15.9" customHeight="1">
      <c r="B271" s="18">
        <v>45881</v>
      </c>
      <c r="C271" s="12">
        <v>401388.9572</v>
      </c>
      <c r="D271" s="9">
        <f t="shared" si="146"/>
        <v>-6.600000022444874</v>
      </c>
      <c r="E271" s="12">
        <v>6665941.1606000001</v>
      </c>
      <c r="F271" s="9">
        <f t="shared" si="147"/>
        <v>-19.500000402331352</v>
      </c>
      <c r="G271" s="12">
        <v>76.839799999999997</v>
      </c>
      <c r="H271" s="9">
        <f t="shared" si="144"/>
        <v>0.50000000000238742</v>
      </c>
      <c r="I271" s="10">
        <f t="shared" si="145"/>
        <v>-108.69898250436393</v>
      </c>
      <c r="J271" s="40">
        <f t="shared" si="129"/>
        <v>198.69898250436393</v>
      </c>
      <c r="K271" s="47">
        <f t="shared" si="130"/>
        <v>20.586646545447735</v>
      </c>
      <c r="L271" s="40">
        <f t="shared" si="131"/>
        <v>20.592717547404899</v>
      </c>
      <c r="M271" s="12">
        <f t="shared" si="132"/>
        <v>-2.9074889966717508E-2</v>
      </c>
      <c r="N271" s="12">
        <f t="shared" si="133"/>
        <v>-8.5903085472825338E-2</v>
      </c>
      <c r="O271" s="12">
        <f t="shared" si="134"/>
        <v>2.2026431718166848E-3</v>
      </c>
      <c r="P271" s="81">
        <f t="shared" si="135"/>
        <v>9.0716817389448895E-2</v>
      </c>
      <c r="Q271" s="12">
        <f t="shared" si="136"/>
        <v>-1.2808321571241194E-4</v>
      </c>
      <c r="R271" s="12">
        <f t="shared" si="137"/>
        <v>-3.7842768930760061E-4</v>
      </c>
      <c r="S271" s="12">
        <f t="shared" si="138"/>
        <v>9.7032738846549983E-6</v>
      </c>
      <c r="T271" s="12">
        <f t="shared" si="139"/>
        <v>3.9963355678171317E-4</v>
      </c>
    </row>
    <row r="272" spans="2:20" ht="15.9" customHeight="1">
      <c r="B272" s="18">
        <v>45881</v>
      </c>
      <c r="C272" s="12">
        <v>401389.02789999999</v>
      </c>
      <c r="D272" s="9">
        <f t="shared" si="146"/>
        <v>64.0999999595806</v>
      </c>
      <c r="E272" s="12">
        <v>6665941.2126000002</v>
      </c>
      <c r="F272" s="9">
        <f t="shared" si="147"/>
        <v>32.499999739229679</v>
      </c>
      <c r="G272" s="12">
        <v>76.825100000000006</v>
      </c>
      <c r="H272" s="9">
        <f t="shared" si="144"/>
        <v>-14.199999999988222</v>
      </c>
      <c r="I272" s="10">
        <f t="shared" si="145"/>
        <v>26.885932539751582</v>
      </c>
      <c r="J272" s="40">
        <f t="shared" si="129"/>
        <v>63.114067460248407</v>
      </c>
      <c r="K272" s="47">
        <f t="shared" si="130"/>
        <v>71.86835171247607</v>
      </c>
      <c r="L272" s="40">
        <f t="shared" si="131"/>
        <v>73.257763942587189</v>
      </c>
      <c r="M272" s="12">
        <f t="shared" si="132"/>
        <v>0.28237885444749161</v>
      </c>
      <c r="N272" s="12">
        <f t="shared" si="133"/>
        <v>0.14317180501863294</v>
      </c>
      <c r="O272" s="12">
        <f t="shared" si="134"/>
        <v>-6.2555066079243271E-2</v>
      </c>
      <c r="P272" s="81">
        <f t="shared" si="135"/>
        <v>0.32272142705985546</v>
      </c>
      <c r="Q272" s="12">
        <f t="shared" si="136"/>
        <v>1.2439597112224299E-3</v>
      </c>
      <c r="R272" s="12">
        <f t="shared" si="137"/>
        <v>6.3071279743891163E-4</v>
      </c>
      <c r="S272" s="12">
        <f t="shared" si="138"/>
        <v>-2.7557297832265756E-4</v>
      </c>
      <c r="T272" s="12">
        <f t="shared" si="139"/>
        <v>1.4216802954178656E-3</v>
      </c>
    </row>
    <row r="273" spans="2:20" ht="15.9" customHeight="1">
      <c r="B273" s="18">
        <v>45882</v>
      </c>
      <c r="C273" s="12">
        <v>401388.96309999999</v>
      </c>
      <c r="D273" s="9">
        <f t="shared" si="146"/>
        <v>-0.70000003324821591</v>
      </c>
      <c r="E273" s="12">
        <v>6665941.1644000001</v>
      </c>
      <c r="F273" s="9">
        <f t="shared" si="147"/>
        <v>-15.700000338256359</v>
      </c>
      <c r="G273" s="12">
        <v>76.828400000000002</v>
      </c>
      <c r="H273" s="9">
        <f t="shared" si="144"/>
        <v>-10.89999999999236</v>
      </c>
      <c r="I273" s="10">
        <f t="shared" si="145"/>
        <v>-92.552898213338096</v>
      </c>
      <c r="J273" s="40">
        <f t="shared" si="129"/>
        <v>182.5528982133381</v>
      </c>
      <c r="K273" s="47">
        <f t="shared" si="130"/>
        <v>15.715597687259539</v>
      </c>
      <c r="L273" s="40">
        <f t="shared" si="131"/>
        <v>19.125637523168496</v>
      </c>
      <c r="M273" s="12">
        <f t="shared" si="132"/>
        <v>-3.0701755844219996E-3</v>
      </c>
      <c r="N273" s="12">
        <f t="shared" si="133"/>
        <v>-6.8859650606387546E-2</v>
      </c>
      <c r="O273" s="12">
        <f t="shared" si="134"/>
        <v>-4.7807017543826144E-2</v>
      </c>
      <c r="P273" s="81">
        <f t="shared" si="135"/>
        <v>8.3884375101616213E-2</v>
      </c>
      <c r="Q273" s="12">
        <f t="shared" si="136"/>
        <v>-1.3465682387815788E-5</v>
      </c>
      <c r="R273" s="12">
        <f t="shared" si="137"/>
        <v>-3.0201601143152435E-4</v>
      </c>
      <c r="S273" s="12">
        <f t="shared" si="138"/>
        <v>-2.0967990150800941E-4</v>
      </c>
      <c r="T273" s="12">
        <f t="shared" si="139"/>
        <v>3.6791392588428161E-4</v>
      </c>
    </row>
    <row r="274" spans="2:20" ht="15.9" customHeight="1">
      <c r="B274" s="18">
        <v>45882</v>
      </c>
      <c r="C274" s="12">
        <v>401388.9584</v>
      </c>
      <c r="D274" s="9">
        <f t="shared" si="146"/>
        <v>-5.4000000236555934</v>
      </c>
      <c r="E274" s="12">
        <v>6665941.1557999998</v>
      </c>
      <c r="F274" s="9">
        <f t="shared" si="147"/>
        <v>-24.300000630319118</v>
      </c>
      <c r="G274" s="12">
        <v>76.832800000000006</v>
      </c>
      <c r="H274" s="9">
        <f t="shared" si="144"/>
        <v>-6.4999999999884039</v>
      </c>
      <c r="I274" s="10">
        <f t="shared" si="145"/>
        <v>-102.52880744757874</v>
      </c>
      <c r="J274" s="40">
        <f t="shared" si="129"/>
        <v>192.52880744757871</v>
      </c>
      <c r="K274" s="47">
        <f t="shared" si="130"/>
        <v>24.89277065513178</v>
      </c>
      <c r="L274" s="40">
        <f t="shared" si="131"/>
        <v>25.727417882267922</v>
      </c>
      <c r="M274" s="12">
        <f t="shared" si="132"/>
        <v>-2.3684210630068391E-2</v>
      </c>
      <c r="N274" s="12">
        <f t="shared" si="133"/>
        <v>-0.10657895013297859</v>
      </c>
      <c r="O274" s="12">
        <f t="shared" si="134"/>
        <v>-2.8508771929773701E-2</v>
      </c>
      <c r="P274" s="81">
        <f t="shared" si="135"/>
        <v>0.11283955211521018</v>
      </c>
      <c r="Q274" s="12">
        <f t="shared" si="136"/>
        <v>-1.0387811679854558E-4</v>
      </c>
      <c r="R274" s="12">
        <f t="shared" si="137"/>
        <v>-4.6745153567095873E-4</v>
      </c>
      <c r="S274" s="12">
        <f t="shared" si="138"/>
        <v>-1.2503847337620044E-4</v>
      </c>
      <c r="T274" s="12">
        <f t="shared" si="139"/>
        <v>4.9491031629478148E-4</v>
      </c>
    </row>
    <row r="275" spans="2:20" ht="15.9" customHeight="1">
      <c r="B275" s="18">
        <v>45883</v>
      </c>
      <c r="C275" s="12">
        <v>401388.99400000001</v>
      </c>
      <c r="D275" s="9">
        <f t="shared" si="146"/>
        <v>30.199999979231507</v>
      </c>
      <c r="E275" s="12">
        <v>6665941.1915999996</v>
      </c>
      <c r="F275" s="9">
        <f t="shared" si="147"/>
        <v>11.499999091029167</v>
      </c>
      <c r="G275" s="12">
        <v>76.838099999999997</v>
      </c>
      <c r="H275" s="9">
        <f t="shared" si="144"/>
        <v>-1.1999999999972033</v>
      </c>
      <c r="I275" s="10">
        <f t="shared" si="145"/>
        <v>20.846566739467686</v>
      </c>
      <c r="J275" s="40">
        <f t="shared" si="129"/>
        <v>69.153433260532324</v>
      </c>
      <c r="K275" s="47">
        <f t="shared" si="130"/>
        <v>32.315475825666788</v>
      </c>
      <c r="L275" s="40">
        <f t="shared" si="131"/>
        <v>32.337748496752958</v>
      </c>
      <c r="M275" s="12">
        <f t="shared" si="132"/>
        <v>0.13187772916694981</v>
      </c>
      <c r="N275" s="12">
        <f t="shared" si="133"/>
        <v>5.0218336642048764E-2</v>
      </c>
      <c r="O275" s="12">
        <f t="shared" si="134"/>
        <v>-5.2401746724768704E-3</v>
      </c>
      <c r="P275" s="81">
        <f t="shared" si="135"/>
        <v>0.1412128755316723</v>
      </c>
      <c r="Q275" s="12">
        <f t="shared" si="136"/>
        <v>5.7588528020502102E-4</v>
      </c>
      <c r="R275" s="12">
        <f t="shared" si="137"/>
        <v>2.1929404647182867E-4</v>
      </c>
      <c r="S275" s="12">
        <f t="shared" si="138"/>
        <v>-2.2882858831776728E-5</v>
      </c>
      <c r="T275" s="12">
        <f t="shared" si="139"/>
        <v>6.166501114920188E-4</v>
      </c>
    </row>
    <row r="276" spans="2:20" ht="15.9" customHeight="1">
      <c r="B276" s="18">
        <v>45883</v>
      </c>
      <c r="C276" s="12">
        <v>401388.98460000003</v>
      </c>
      <c r="D276" s="9">
        <f t="shared" si="146"/>
        <v>20.799999998416752</v>
      </c>
      <c r="E276" s="12">
        <v>6665941.1782999998</v>
      </c>
      <c r="F276" s="9">
        <f t="shared" si="147"/>
        <v>-1.8000006675720215</v>
      </c>
      <c r="G276" s="12">
        <v>76.816900000000004</v>
      </c>
      <c r="H276" s="9">
        <f t="shared" si="144"/>
        <v>-22.399999999990428</v>
      </c>
      <c r="I276" s="10">
        <f t="shared" si="145"/>
        <v>-4.9459683727068864</v>
      </c>
      <c r="J276" s="40">
        <f t="shared" si="129"/>
        <v>94.945968372706886</v>
      </c>
      <c r="K276" s="47">
        <f t="shared" si="130"/>
        <v>20.877739397199992</v>
      </c>
      <c r="L276" s="40">
        <f t="shared" si="131"/>
        <v>30.620907928031261</v>
      </c>
      <c r="M276" s="12">
        <f t="shared" si="132"/>
        <v>9.082969431623035E-2</v>
      </c>
      <c r="N276" s="12">
        <f t="shared" si="133"/>
        <v>-7.8602649238952906E-3</v>
      </c>
      <c r="O276" s="12">
        <f t="shared" si="134"/>
        <v>-9.7816593886421083E-2</v>
      </c>
      <c r="P276" s="81">
        <f t="shared" si="135"/>
        <v>0.13371575514424131</v>
      </c>
      <c r="Q276" s="12">
        <f t="shared" si="136"/>
        <v>3.9663621972152989E-4</v>
      </c>
      <c r="R276" s="12">
        <f t="shared" si="137"/>
        <v>-3.432430097770869E-5</v>
      </c>
      <c r="S276" s="12">
        <f t="shared" si="138"/>
        <v>-4.2714669819397854E-4</v>
      </c>
      <c r="T276" s="12">
        <f t="shared" si="139"/>
        <v>5.8391159451633753E-4</v>
      </c>
    </row>
    <row r="277" spans="2:20" ht="15.9" customHeight="1">
      <c r="B277" s="18">
        <v>45884</v>
      </c>
      <c r="C277" s="12">
        <v>401388.97529999999</v>
      </c>
      <c r="D277" s="9">
        <f t="shared" si="146"/>
        <v>11.499999964144081</v>
      </c>
      <c r="E277" s="12">
        <v>6665941.1732000001</v>
      </c>
      <c r="F277" s="9">
        <f t="shared" si="147"/>
        <v>-6.9000003859400749</v>
      </c>
      <c r="G277" s="12">
        <v>76.834100000000007</v>
      </c>
      <c r="H277" s="9">
        <f t="shared" si="144"/>
        <v>-5.199999999987881</v>
      </c>
      <c r="I277" s="10">
        <f t="shared" si="145"/>
        <v>-30.963758024744436</v>
      </c>
      <c r="J277" s="40">
        <f t="shared" si="129"/>
        <v>120.96375802474444</v>
      </c>
      <c r="K277" s="47">
        <f t="shared" si="130"/>
        <v>13.411189525962529</v>
      </c>
      <c r="L277" s="40">
        <f t="shared" si="131"/>
        <v>14.384019066351415</v>
      </c>
      <c r="M277" s="12">
        <f t="shared" si="132"/>
        <v>4.9999999844104699E-2</v>
      </c>
      <c r="N277" s="12">
        <f t="shared" si="133"/>
        <v>-3.0000001678000324E-2</v>
      </c>
      <c r="O277" s="12">
        <f t="shared" si="134"/>
        <v>-2.2608695652121223E-2</v>
      </c>
      <c r="P277" s="81">
        <f t="shared" si="135"/>
        <v>6.2539213331962676E-2</v>
      </c>
      <c r="Q277" s="12">
        <f t="shared" si="136"/>
        <v>2.1739130367002044E-4</v>
      </c>
      <c r="R277" s="12">
        <f t="shared" si="137"/>
        <v>-1.3043478990434922E-4</v>
      </c>
      <c r="S277" s="12">
        <f t="shared" si="138"/>
        <v>-9.8298676748353144E-5</v>
      </c>
      <c r="T277" s="12">
        <f t="shared" si="139"/>
        <v>2.7190962318244643E-4</v>
      </c>
    </row>
    <row r="278" spans="2:20" ht="15.9" customHeight="1">
      <c r="B278" s="18">
        <v>45884</v>
      </c>
      <c r="C278" s="12">
        <v>401388.98989999999</v>
      </c>
      <c r="D278" s="9">
        <f t="shared" si="146"/>
        <v>26.099999959114939</v>
      </c>
      <c r="E278" s="12">
        <v>6665941.1836000001</v>
      </c>
      <c r="F278" s="9">
        <f t="shared" si="147"/>
        <v>3.4999996423721313</v>
      </c>
      <c r="G278" s="12">
        <v>76.833600000000004</v>
      </c>
      <c r="H278" s="9">
        <f t="shared" si="144"/>
        <v>-5.6999999999902684</v>
      </c>
      <c r="I278" s="10">
        <f t="shared" si="145"/>
        <v>7.6377761866360503</v>
      </c>
      <c r="J278" s="40">
        <f t="shared" si="129"/>
        <v>82.362223813363926</v>
      </c>
      <c r="K278" s="47">
        <f t="shared" si="130"/>
        <v>26.333628602272132</v>
      </c>
      <c r="L278" s="40">
        <f t="shared" si="131"/>
        <v>26.943459231551799</v>
      </c>
      <c r="M278" s="12">
        <f t="shared" si="132"/>
        <v>0.11347826069180408</v>
      </c>
      <c r="N278" s="12">
        <f t="shared" si="133"/>
        <v>1.521738974944405E-2</v>
      </c>
      <c r="O278" s="12">
        <f t="shared" si="134"/>
        <v>-2.4782608695609862E-2</v>
      </c>
      <c r="P278" s="81">
        <f t="shared" si="135"/>
        <v>0.11714547491979042</v>
      </c>
      <c r="Q278" s="12">
        <f t="shared" si="136"/>
        <v>4.9338374213827858E-4</v>
      </c>
      <c r="R278" s="12">
        <f t="shared" si="137"/>
        <v>6.6162564128017609E-5</v>
      </c>
      <c r="S278" s="12">
        <f t="shared" si="138"/>
        <v>-1.077504725896081E-4</v>
      </c>
      <c r="T278" s="12">
        <f t="shared" si="139"/>
        <v>5.0932815182517578E-4</v>
      </c>
    </row>
    <row r="279" spans="2:20" ht="15.9" customHeight="1">
      <c r="B279" s="18">
        <v>45885</v>
      </c>
      <c r="C279" s="12">
        <v>401388.97210000001</v>
      </c>
      <c r="D279" s="9">
        <f t="shared" si="146"/>
        <v>8.2999999867752194</v>
      </c>
      <c r="E279" s="12">
        <v>6665941.1693000002</v>
      </c>
      <c r="F279" s="9">
        <f t="shared" si="147"/>
        <v>-10.80000028014183</v>
      </c>
      <c r="G279" s="12">
        <v>76.837800000000001</v>
      </c>
      <c r="H279" s="9">
        <f t="shared" si="144"/>
        <v>-1.4999999999929514</v>
      </c>
      <c r="I279" s="20">
        <f t="shared" si="145"/>
        <v>-52.457055902409934</v>
      </c>
      <c r="J279" s="40">
        <f t="shared" si="129"/>
        <v>142.45705590240993</v>
      </c>
      <c r="K279" s="47">
        <f t="shared" si="130"/>
        <v>13.620939976063775</v>
      </c>
      <c r="L279" s="40">
        <f t="shared" si="131"/>
        <v>13.703284490643515</v>
      </c>
      <c r="M279" s="12">
        <f t="shared" si="132"/>
        <v>3.5930735873485796E-2</v>
      </c>
      <c r="N279" s="12">
        <f t="shared" si="133"/>
        <v>-4.6753247965981952E-2</v>
      </c>
      <c r="O279" s="12">
        <f t="shared" si="134"/>
        <v>-6.4935064934759801E-3</v>
      </c>
      <c r="P279" s="81">
        <f t="shared" si="135"/>
        <v>5.9321577881573662E-2</v>
      </c>
      <c r="Q279" s="12">
        <f t="shared" si="136"/>
        <v>1.5554431114063116E-4</v>
      </c>
      <c r="R279" s="12">
        <f t="shared" si="137"/>
        <v>-2.023950128397487E-4</v>
      </c>
      <c r="S279" s="12">
        <f t="shared" si="138"/>
        <v>-2.811041772067524E-5</v>
      </c>
      <c r="T279" s="12">
        <f t="shared" si="139"/>
        <v>2.5680336745269983E-4</v>
      </c>
    </row>
    <row r="280" spans="2:20" ht="15.9" customHeight="1">
      <c r="B280" s="18">
        <v>45885</v>
      </c>
      <c r="C280" s="12">
        <v>401388.9657</v>
      </c>
      <c r="D280" s="9">
        <f t="shared" si="146"/>
        <v>1.8999999738298357</v>
      </c>
      <c r="E280" s="12">
        <v>6665941.1611000001</v>
      </c>
      <c r="F280" s="9">
        <f t="shared" si="147"/>
        <v>-19.000000320374966</v>
      </c>
      <c r="G280" s="12">
        <v>76.829700000000003</v>
      </c>
      <c r="H280" s="9">
        <f t="shared" si="144"/>
        <v>-9.5999999999918373</v>
      </c>
      <c r="I280" s="20">
        <f t="shared" si="145"/>
        <v>-84.28940703629155</v>
      </c>
      <c r="J280" s="40">
        <f t="shared" si="129"/>
        <v>174.28940703629155</v>
      </c>
      <c r="K280" s="47">
        <f t="shared" si="130"/>
        <v>19.094763996310672</v>
      </c>
      <c r="L280" s="40">
        <f t="shared" si="131"/>
        <v>21.372178458796508</v>
      </c>
      <c r="M280" s="12">
        <f t="shared" si="132"/>
        <v>8.2251081118174703E-3</v>
      </c>
      <c r="N280" s="12">
        <f t="shared" si="133"/>
        <v>-8.225108363798686E-2</v>
      </c>
      <c r="O280" s="12">
        <f t="shared" si="134"/>
        <v>-4.1558441558406219E-2</v>
      </c>
      <c r="P280" s="81">
        <f t="shared" si="135"/>
        <v>9.2520253068383157E-2</v>
      </c>
      <c r="Q280" s="12">
        <f t="shared" si="136"/>
        <v>3.560652862258645E-5</v>
      </c>
      <c r="R280" s="12">
        <f t="shared" si="137"/>
        <v>-3.5606529713414224E-4</v>
      </c>
      <c r="S280" s="12">
        <f t="shared" si="138"/>
        <v>-1.7990667341301393E-4</v>
      </c>
      <c r="T280" s="12">
        <f t="shared" si="139"/>
        <v>4.0052057605360675E-4</v>
      </c>
    </row>
    <row r="281" spans="2:20" ht="15.9" customHeight="1">
      <c r="B281" s="18">
        <v>45887</v>
      </c>
      <c r="C281" s="12">
        <v>401388.9938</v>
      </c>
      <c r="D281" s="9">
        <f t="shared" si="146"/>
        <v>29.999999969732016</v>
      </c>
      <c r="E281" s="12">
        <v>6665941.1847000001</v>
      </c>
      <c r="F281" s="9">
        <f t="shared" si="147"/>
        <v>4.5999996364116669</v>
      </c>
      <c r="G281" s="12">
        <v>76.828400000000002</v>
      </c>
      <c r="H281" s="9">
        <f t="shared" si="144"/>
        <v>-10.89999999999236</v>
      </c>
      <c r="I281" s="20">
        <f t="shared" si="145"/>
        <v>8.7174562948084571</v>
      </c>
      <c r="J281" s="40">
        <f t="shared" ref="J281:J284" si="148">MOD(DEGREES(ATAN2(F281, D281)) + 360, 360)</f>
        <v>81.282543705191529</v>
      </c>
      <c r="K281" s="47">
        <f t="shared" ref="K281:K285" si="149">SQRT(POWER(C281 - $C$9,2) + POWER(E281 - $E$9,2)) *1000</f>
        <v>30.35061770110962</v>
      </c>
      <c r="L281" s="40">
        <f t="shared" ref="L281:L284" si="150">SQRT((D281^2) + (F281^2) + (H281^2))</f>
        <v>32.248565779562071</v>
      </c>
      <c r="M281" s="12">
        <f t="shared" ref="M281:M284" si="151">(D281-$D$9)/(B281-$B$9)</f>
        <v>0.12875536467696144</v>
      </c>
      <c r="N281" s="12">
        <f t="shared" ref="N281:N284" si="152">(F281-$F$9)/(B281-$B$9)</f>
        <v>1.9742487709921316E-2</v>
      </c>
      <c r="O281" s="12">
        <f t="shared" ref="O281:O284" si="153">(H281-$H$9)/(B281-$B$9)</f>
        <v>-4.678111587979554E-2</v>
      </c>
      <c r="P281" s="81">
        <f t="shared" ref="P281:P284" si="154">(L281-$L$9)/(B281-$B$9)</f>
        <v>0.13840586171485866</v>
      </c>
      <c r="Q281" s="12">
        <f t="shared" ref="Q281:Q284" si="155">(M281-0)/(B281-$B$9)</f>
        <v>5.525981316607787E-4</v>
      </c>
      <c r="R281" s="12">
        <f t="shared" ref="R281:R284" si="156">(N281-0)/(B281-$B$9)</f>
        <v>8.473170690953354E-5</v>
      </c>
      <c r="S281" s="12">
        <f t="shared" ref="S281:S284" si="157">(O281-0)/(B281-$B$9)</f>
        <v>-2.0077732137251304E-4</v>
      </c>
      <c r="T281" s="12">
        <f t="shared" ref="T281:T284" si="158">(P281-0)/(B281-$B$9)</f>
        <v>5.9401657388351357E-4</v>
      </c>
    </row>
    <row r="282" spans="2:20" ht="15.9" customHeight="1">
      <c r="B282" s="18">
        <v>45887</v>
      </c>
      <c r="C282" s="12">
        <v>401388.99060000002</v>
      </c>
      <c r="D282" s="9">
        <f t="shared" si="146"/>
        <v>26.799999992363155</v>
      </c>
      <c r="E282" s="12">
        <v>6665941.1805999996</v>
      </c>
      <c r="F282" s="9">
        <f t="shared" si="147"/>
        <v>0.49999915063381195</v>
      </c>
      <c r="G282" s="12">
        <v>76.834299999999999</v>
      </c>
      <c r="H282" s="9">
        <f t="shared" si="144"/>
        <v>-4.9999999999954525</v>
      </c>
      <c r="I282" s="20">
        <f t="shared" si="145"/>
        <v>1.0688252969244656</v>
      </c>
      <c r="J282" s="40">
        <f t="shared" si="148"/>
        <v>88.931174703075499</v>
      </c>
      <c r="K282" s="47">
        <f t="shared" si="149"/>
        <v>26.804663749827185</v>
      </c>
      <c r="L282" s="40">
        <f t="shared" si="150"/>
        <v>27.267013014652964</v>
      </c>
      <c r="M282" s="12">
        <f t="shared" si="151"/>
        <v>0.11502145919469166</v>
      </c>
      <c r="N282" s="12">
        <f t="shared" si="152"/>
        <v>2.1459191014326692E-3</v>
      </c>
      <c r="O282" s="12">
        <f t="shared" si="153"/>
        <v>-2.1459227467791643E-2</v>
      </c>
      <c r="P282" s="81">
        <f t="shared" si="154"/>
        <v>0.11702580692984105</v>
      </c>
      <c r="Q282" s="12">
        <f t="shared" si="155"/>
        <v>4.9365433130768956E-4</v>
      </c>
      <c r="R282" s="12">
        <f t="shared" si="156"/>
        <v>9.2099532250329148E-6</v>
      </c>
      <c r="S282" s="12">
        <f t="shared" si="157"/>
        <v>-9.209968870296842E-5</v>
      </c>
      <c r="T282" s="12">
        <f t="shared" si="158"/>
        <v>5.0225668210232208E-4</v>
      </c>
    </row>
    <row r="283" spans="2:20" ht="15.9" customHeight="1">
      <c r="B283" s="18">
        <v>45888</v>
      </c>
      <c r="C283" s="12">
        <v>401388.95699999999</v>
      </c>
      <c r="D283" s="9">
        <f t="shared" si="146"/>
        <v>-6.8000000319443643</v>
      </c>
      <c r="E283" s="12">
        <v>6665941.1580999997</v>
      </c>
      <c r="F283" s="9">
        <f t="shared" si="147"/>
        <v>-22.000000812113285</v>
      </c>
      <c r="G283" s="12">
        <v>76.828599999999994</v>
      </c>
      <c r="H283" s="9">
        <f t="shared" si="144"/>
        <v>-10.699999999999932</v>
      </c>
      <c r="I283" s="20">
        <f t="shared" si="145"/>
        <v>-107.17590309495915</v>
      </c>
      <c r="J283" s="40">
        <f t="shared" si="148"/>
        <v>197.17590309495915</v>
      </c>
      <c r="K283" s="47">
        <f t="shared" si="149"/>
        <v>23.026941528727356</v>
      </c>
      <c r="L283" s="40">
        <f t="shared" si="150"/>
        <v>25.39153473438396</v>
      </c>
      <c r="M283" s="12">
        <f t="shared" si="151"/>
        <v>-2.9059829196343437E-2</v>
      </c>
      <c r="N283" s="12">
        <f t="shared" si="152"/>
        <v>-9.4017097487663612E-2</v>
      </c>
      <c r="O283" s="12">
        <f t="shared" si="153"/>
        <v>-4.5726495726495432E-2</v>
      </c>
      <c r="P283" s="81">
        <f t="shared" si="154"/>
        <v>0.10851083219822205</v>
      </c>
      <c r="Q283" s="12">
        <f t="shared" si="155"/>
        <v>-1.2418730425787795E-4</v>
      </c>
      <c r="R283" s="12">
        <f t="shared" si="156"/>
        <v>-4.0178246789599836E-4</v>
      </c>
      <c r="S283" s="12">
        <f t="shared" si="157"/>
        <v>-1.9541237489955314E-4</v>
      </c>
      <c r="T283" s="12">
        <f t="shared" si="158"/>
        <v>4.6372150512060707E-4</v>
      </c>
    </row>
    <row r="284" spans="2:20" ht="15.9" customHeight="1">
      <c r="B284" s="18">
        <v>45888</v>
      </c>
      <c r="C284" s="12">
        <v>401388.9952</v>
      </c>
      <c r="D284" s="9">
        <f t="shared" si="146"/>
        <v>31.399999978020787</v>
      </c>
      <c r="E284" s="12">
        <v>6665941.1816999996</v>
      </c>
      <c r="F284" s="9">
        <f t="shared" si="147"/>
        <v>1.5999991446733475</v>
      </c>
      <c r="G284" s="12">
        <v>76.835999999999999</v>
      </c>
      <c r="H284" s="9">
        <f t="shared" si="144"/>
        <v>-3.2999999999958618</v>
      </c>
      <c r="I284" s="20">
        <f t="shared" si="145"/>
        <v>2.9170057319878815</v>
      </c>
      <c r="J284" s="40">
        <f t="shared" si="148"/>
        <v>87.082994268012101</v>
      </c>
      <c r="K284" s="47">
        <f t="shared" si="149"/>
        <v>31.440737839348824</v>
      </c>
      <c r="L284" s="40">
        <f t="shared" si="150"/>
        <v>31.61344644107367</v>
      </c>
      <c r="M284" s="12">
        <f t="shared" si="151"/>
        <v>0.13418803409410593</v>
      </c>
      <c r="N284" s="12">
        <f t="shared" si="152"/>
        <v>6.8376031823647329E-3</v>
      </c>
      <c r="O284" s="12">
        <f t="shared" si="153"/>
        <v>-1.4102564102546417E-2</v>
      </c>
      <c r="P284" s="81">
        <f t="shared" si="154"/>
        <v>0.13510019846612678</v>
      </c>
      <c r="Q284" s="12">
        <f t="shared" si="155"/>
        <v>5.734531371542988E-4</v>
      </c>
      <c r="R284" s="12">
        <f t="shared" si="156"/>
        <v>2.9220526420362106E-5</v>
      </c>
      <c r="S284" s="12">
        <f t="shared" si="157"/>
        <v>-6.0267367959600077E-5</v>
      </c>
      <c r="T284" s="12">
        <f t="shared" si="158"/>
        <v>5.773512754962683E-4</v>
      </c>
    </row>
    <row r="285" spans="2:20" ht="15.9" customHeight="1">
      <c r="B285" s="18">
        <v>45889</v>
      </c>
      <c r="C285" s="12">
        <v>401388.97700000001</v>
      </c>
      <c r="D285" s="9">
        <f t="shared" si="146"/>
        <v>13.199999986682087</v>
      </c>
      <c r="E285" s="12">
        <v>6665941.1687000003</v>
      </c>
      <c r="F285" s="9">
        <f t="shared" si="147"/>
        <v>-11.400000192224979</v>
      </c>
      <c r="G285" s="12">
        <v>76.834599999999995</v>
      </c>
      <c r="H285" s="9">
        <f t="shared" si="144"/>
        <v>-4.6999999999997044</v>
      </c>
      <c r="I285" s="20">
        <f t="shared" si="145"/>
        <v>-40.815084381388715</v>
      </c>
      <c r="J285" s="69">
        <f t="shared" ref="J285" si="159">MOD(DEGREES(ATAN2(F285, D285)) + 360, 360)</f>
        <v>130.81508438138871</v>
      </c>
      <c r="K285" s="10">
        <f t="shared" si="149"/>
        <v>17.441330340061121</v>
      </c>
      <c r="L285" s="69">
        <f t="shared" ref="L285" si="160">SQRT((D285^2) + (F285^2) + (H285^2))</f>
        <v>18.063499218898148</v>
      </c>
      <c r="M285" s="12">
        <f t="shared" ref="M285" si="161">(D285-$D$9)/(B285-$B$9)</f>
        <v>5.6170212709285475E-2</v>
      </c>
      <c r="N285" s="12">
        <f t="shared" ref="N285" si="162">(F285-$F$9)/(B285-$B$9)</f>
        <v>-4.8510639115850976E-2</v>
      </c>
      <c r="O285" s="12">
        <f t="shared" ref="O285" si="163">(H285-$H$9)/(B285-$B$9)</f>
        <v>-1.9999999999998741E-2</v>
      </c>
      <c r="P285" s="12">
        <f t="shared" ref="P285" si="164">(L285-$L$9)/(B285-$B$9)</f>
        <v>7.6865954122970842E-2</v>
      </c>
      <c r="Q285" s="12">
        <f t="shared" ref="Q285" si="165">(M285-0)/(B285-$B$9)</f>
        <v>2.3902218174164032E-4</v>
      </c>
      <c r="R285" s="12">
        <f t="shared" ref="R285" si="166">(N285-0)/(B285-$B$9)</f>
        <v>-2.0642825155681266E-4</v>
      </c>
      <c r="S285" s="12">
        <f t="shared" ref="S285" si="167">(O285-0)/(B285-$B$9)</f>
        <v>-8.5106382978718042E-5</v>
      </c>
      <c r="T285" s="12">
        <f t="shared" ref="T285" si="168">(P285-0)/(B285-$B$9)</f>
        <v>3.2708916648072696E-4</v>
      </c>
    </row>
    <row r="286" spans="2:20" ht="15.9" customHeight="1">
      <c r="B286" s="18">
        <v>45889</v>
      </c>
      <c r="C286" s="12">
        <v>401389.00160000002</v>
      </c>
      <c r="D286" s="9">
        <f t="shared" si="146"/>
        <v>37.799999990966171</v>
      </c>
      <c r="E286" s="12">
        <v>6665941.1886</v>
      </c>
      <c r="F286" s="9">
        <f t="shared" si="147"/>
        <v>8.4999995306134224</v>
      </c>
      <c r="G286" s="12">
        <v>76.834699999999998</v>
      </c>
      <c r="H286" s="9">
        <f t="shared" si="144"/>
        <v>-4.5999999999963848</v>
      </c>
      <c r="I286" s="20">
        <f t="shared" si="145"/>
        <v>12.673168995772274</v>
      </c>
      <c r="J286" s="69">
        <f t="shared" ref="J286" si="169">MOD(DEGREES(ATAN2(F286, D286)) + 360, 360)</f>
        <v>77.326831004227756</v>
      </c>
      <c r="K286" s="10">
        <f t="shared" ref="K286" si="170">SQRT(POWER(C286 - $C$9,2) + POWER(E286 - $E$9,2)) *1000</f>
        <v>38.743902634317458</v>
      </c>
      <c r="L286" s="69">
        <f t="shared" ref="L286" si="171">SQRT((D286^2) + (F286^2) + (H286^2))</f>
        <v>39.016022238785922</v>
      </c>
      <c r="M286" s="12">
        <f t="shared" ref="M286" si="172">(D286-$D$9)/(B286-$B$9)</f>
        <v>0.16085106379134542</v>
      </c>
      <c r="N286" s="12">
        <f t="shared" ref="N286" si="173">(F286-$F$9)/(B286-$B$9)</f>
        <v>3.6170210768567752E-2</v>
      </c>
      <c r="O286" s="12">
        <f t="shared" ref="O286" si="174">(H286-$H$9)/(B286-$B$9)</f>
        <v>-1.9574468085090998E-2</v>
      </c>
      <c r="P286" s="12">
        <f t="shared" ref="P286" si="175">(L286-$L$9)/(B286-$B$9)</f>
        <v>0.16602562654802519</v>
      </c>
      <c r="Q286" s="12">
        <f t="shared" ref="Q286" si="176">(M286-0)/(B286-$B$9)</f>
        <v>6.8447261187806567E-4</v>
      </c>
      <c r="R286" s="12">
        <f t="shared" ref="R286" si="177">(N286-0)/(B286-$B$9)</f>
        <v>1.5391579050454363E-4</v>
      </c>
      <c r="S286" s="12">
        <f t="shared" ref="S286" si="178">(O286-0)/(B286-$B$9)</f>
        <v>-8.3295608872727649E-5</v>
      </c>
      <c r="T286" s="12">
        <f t="shared" ref="T286" si="179">(P286-0)/(B286-$B$9)</f>
        <v>7.0649202786393693E-4</v>
      </c>
    </row>
    <row r="287" spans="2:20" ht="15.9" customHeight="1">
      <c r="B287" s="18">
        <v>45890</v>
      </c>
      <c r="C287" s="12">
        <v>401388.9939</v>
      </c>
      <c r="D287" s="9">
        <f t="shared" si="146"/>
        <v>30.099999974481761</v>
      </c>
      <c r="E287" s="12">
        <v>6665941.1818000004</v>
      </c>
      <c r="F287" s="9">
        <f t="shared" si="147"/>
        <v>1.6999999061226845</v>
      </c>
      <c r="G287" s="12">
        <v>76.831400000000002</v>
      </c>
      <c r="H287" s="9">
        <f t="shared" si="144"/>
        <v>-7.8999999999922466</v>
      </c>
      <c r="I287" s="20">
        <f t="shared" si="145"/>
        <v>3.2325399383519313</v>
      </c>
      <c r="J287" s="69">
        <f t="shared" ref="J287" si="180">MOD(DEGREES(ATAN2(F287, D287)) + 360, 360)</f>
        <v>86.76746006164808</v>
      </c>
      <c r="K287" s="10">
        <f t="shared" ref="K287" si="181">SQRT(POWER(C287 - $C$9,2) + POWER(E287 - $E$9,2)) *1000</f>
        <v>30.147968391661472</v>
      </c>
      <c r="L287" s="69">
        <f t="shared" ref="L287" si="182">SQRT((D287^2) + (F287^2) + (H287^2))</f>
        <v>31.165846661762565</v>
      </c>
      <c r="M287" s="12">
        <f t="shared" ref="M287" si="183">(D287-$D$9)/(B287-$B$9)</f>
        <v>0.1275423727732278</v>
      </c>
      <c r="N287" s="12">
        <f t="shared" ref="N287" si="184">(F287-$F$9)/(B287-$B$9)</f>
        <v>7.2033894327232393E-3</v>
      </c>
      <c r="O287" s="12">
        <f t="shared" ref="O287" si="185">(H287-$H$9)/(B287-$B$9)</f>
        <v>-3.3474576271153585E-2</v>
      </c>
      <c r="P287" s="12">
        <f t="shared" ref="P287" si="186">(L287-$L$9)/(B287-$B$9)</f>
        <v>0.13205867229560408</v>
      </c>
      <c r="Q287" s="12">
        <f t="shared" ref="Q287" si="187">(M287-0)/(B287-$B$9)</f>
        <v>5.4043378293740598E-4</v>
      </c>
      <c r="R287" s="12">
        <f t="shared" ref="R287" si="188">(N287-0)/(B287-$B$9)</f>
        <v>3.0522836579335757E-5</v>
      </c>
      <c r="S287" s="12">
        <f t="shared" ref="S287" si="189">(O287-0)/(B287-$B$9)</f>
        <v>-1.4184142487776941E-4</v>
      </c>
      <c r="T287" s="12">
        <f t="shared" ref="T287" si="190">(P287-0)/(B287-$B$9)</f>
        <v>5.595706453203563E-4</v>
      </c>
    </row>
    <row r="288" spans="2:20" ht="15.9" customHeight="1">
      <c r="B288" s="18">
        <v>45890</v>
      </c>
      <c r="C288" s="12">
        <v>401388.97159999999</v>
      </c>
      <c r="D288" s="9">
        <f t="shared" si="146"/>
        <v>7.7999999630264938</v>
      </c>
      <c r="E288" s="12">
        <v>6665941.1612</v>
      </c>
      <c r="F288" s="9">
        <f t="shared" si="147"/>
        <v>-18.900000490248203</v>
      </c>
      <c r="G288" s="12">
        <v>76.813000000000002</v>
      </c>
      <c r="H288" s="9">
        <f t="shared" si="144"/>
        <v>-26.299999999991996</v>
      </c>
      <c r="I288" s="20">
        <f t="shared" si="145"/>
        <v>-67.574138698510978</v>
      </c>
      <c r="J288" s="69">
        <f t="shared" ref="J288" si="191">MOD(DEGREES(ATAN2(F288, D288)) + 360, 360)</f>
        <v>157.57413869851098</v>
      </c>
      <c r="K288" s="10">
        <f t="shared" ref="K288" si="192">SQRT(POWER(C288 - $C$9,2) + POWER(E288 - $E$9,2)) *1000</f>
        <v>20.446271492734208</v>
      </c>
      <c r="L288" s="69">
        <f t="shared" ref="L288" si="193">SQRT((D288^2) + (F288^2) + (H288^2))</f>
        <v>33.312760587411162</v>
      </c>
      <c r="M288" s="12">
        <f t="shared" ref="M288" si="194">(D288-$D$9)/(B288-$B$9)</f>
        <v>3.3050847300959717E-2</v>
      </c>
      <c r="N288" s="12">
        <f t="shared" ref="N288" si="195">(F288-$F$9)/(B288-$B$9)</f>
        <v>-8.0084747840034762E-2</v>
      </c>
      <c r="O288" s="12">
        <f t="shared" ref="O288" si="196">(H288-$H$9)/(B288-$B$9)</f>
        <v>-0.11144067796606778</v>
      </c>
      <c r="P288" s="12">
        <f t="shared" ref="P288" si="197">(L288-$L$9)/(B288-$B$9)</f>
        <v>0.14115576520089476</v>
      </c>
      <c r="Q288" s="12">
        <f t="shared" ref="Q288" si="198">(M288-0)/(B288-$B$9)</f>
        <v>1.4004596313965981E-4</v>
      </c>
      <c r="R288" s="12">
        <f t="shared" ref="R288" si="199">(N288-0)/(B288-$B$9)</f>
        <v>-3.393421518645541E-4</v>
      </c>
      <c r="S288" s="12">
        <f t="shared" ref="S288" si="200">(O288-0)/(B288-$B$9)</f>
        <v>-4.7220626256808384E-4</v>
      </c>
      <c r="T288" s="12">
        <f t="shared" ref="T288" si="201">(P288-0)/(B288-$B$9)</f>
        <v>5.9811764915633373E-4</v>
      </c>
    </row>
    <row r="289" spans="2:20" ht="15.9" customHeight="1">
      <c r="B289" s="18">
        <v>45891</v>
      </c>
      <c r="C289" s="12">
        <v>401388.99979999999</v>
      </c>
      <c r="D289" s="9">
        <f t="shared" si="146"/>
        <v>35.99999996367842</v>
      </c>
      <c r="E289" s="12">
        <v>6665941.1856000004</v>
      </c>
      <c r="F289" s="9">
        <f t="shared" si="147"/>
        <v>5.4999999701976776</v>
      </c>
      <c r="G289" s="12">
        <v>76.8322</v>
      </c>
      <c r="H289" s="9">
        <f t="shared" si="144"/>
        <v>-7.099999999994111</v>
      </c>
      <c r="I289" s="20">
        <f t="shared" si="145"/>
        <v>8.6863545435169147</v>
      </c>
      <c r="J289" s="69">
        <f t="shared" ref="J289" si="202">MOD(DEGREES(ATAN2(F289, D289)) + 360, 360)</f>
        <v>81.313645456483073</v>
      </c>
      <c r="K289" s="10">
        <f t="shared" ref="K289" si="203">SQRT(POWER(C289 - $C$9,2) + POWER(E289 - $E$9,2)) *1000</f>
        <v>36.417715428854414</v>
      </c>
      <c r="L289" s="69">
        <f t="shared" ref="L289" si="204">SQRT((D289^2) + (F289^2) + (H289^2))</f>
        <v>37.10336907959892</v>
      </c>
      <c r="M289" s="12">
        <f t="shared" ref="M289" si="205">(D289-$D$9)/(B289-$B$9)</f>
        <v>0.15189873402395956</v>
      </c>
      <c r="N289" s="12">
        <f t="shared" ref="N289" si="206">(F289-$F$9)/(B289-$B$9)</f>
        <v>2.3206750929104125E-2</v>
      </c>
      <c r="O289" s="12">
        <f t="shared" ref="O289" si="207">(H289-$H$9)/(B289-$B$9)</f>
        <v>-2.9957805907148149E-2</v>
      </c>
      <c r="P289" s="12">
        <f t="shared" ref="P289" si="208">(L289-$L$9)/(B289-$B$9)</f>
        <v>0.1565542999139195</v>
      </c>
      <c r="Q289" s="12">
        <f t="shared" ref="Q289" si="209">(M289-0)/(B289-$B$9)</f>
        <v>6.4092292837113738E-4</v>
      </c>
      <c r="R289" s="12">
        <f t="shared" ref="R289" si="210">(N289-0)/(B289-$B$9)</f>
        <v>9.791878029157859E-5</v>
      </c>
      <c r="S289" s="12">
        <f t="shared" ref="S289" si="211">(O289-0)/(B289-$B$9)</f>
        <v>-1.2640424433395844E-4</v>
      </c>
      <c r="T289" s="12">
        <f t="shared" ref="T289" si="212">(P289-0)/(B289-$B$9)</f>
        <v>6.6056666630345785E-4</v>
      </c>
    </row>
    <row r="290" spans="2:20" ht="15.9" customHeight="1">
      <c r="B290" s="18">
        <v>45891</v>
      </c>
      <c r="C290" s="12">
        <v>401388.96260000003</v>
      </c>
      <c r="D290" s="9">
        <f t="shared" si="146"/>
        <v>-1.1999999987892807</v>
      </c>
      <c r="E290" s="12">
        <v>6665941.1519999998</v>
      </c>
      <c r="F290" s="9">
        <f t="shared" si="147"/>
        <v>-28.100000694394112</v>
      </c>
      <c r="G290" s="12">
        <v>76.822999999999993</v>
      </c>
      <c r="H290" s="9">
        <f t="shared" si="144"/>
        <v>-16.300000000001091</v>
      </c>
      <c r="I290" s="20">
        <f t="shared" si="145"/>
        <v>-92.445309022791264</v>
      </c>
      <c r="J290" s="69">
        <f t="shared" ref="J290" si="213">MOD(DEGREES(ATAN2(F290, D290)) + 360, 360)</f>
        <v>182.44530902279126</v>
      </c>
      <c r="K290" s="10">
        <f t="shared" ref="K290" si="214">SQRT(POWER(C290 - $C$9,2) + POWER(E290 - $E$9,2)) *1000</f>
        <v>28.125611798182163</v>
      </c>
      <c r="L290" s="69">
        <f t="shared" ref="L290" si="215">SQRT((D290^2) + (F290^2) + (H290^2))</f>
        <v>32.507538187658554</v>
      </c>
      <c r="M290" s="12">
        <f t="shared" ref="M290" si="216">(D290-$D$9)/(B290-$B$9)</f>
        <v>-5.063291134131986E-3</v>
      </c>
      <c r="N290" s="12">
        <f t="shared" ref="N290" si="217">(F290-$F$9)/(B290-$B$9)</f>
        <v>-0.11856540377381482</v>
      </c>
      <c r="O290" s="12">
        <f t="shared" ref="O290" si="218">(H290-$H$9)/(B290-$B$9)</f>
        <v>-6.8776371308021486E-2</v>
      </c>
      <c r="P290" s="12">
        <f t="shared" ref="P290" si="219">(L290-$L$9)/(B290-$B$9)</f>
        <v>0.13716260838674496</v>
      </c>
      <c r="Q290" s="12">
        <f t="shared" ref="Q290" si="220">(M290-0)/(B290-$B$9)</f>
        <v>-2.1364097612371251E-5</v>
      </c>
      <c r="R290" s="12">
        <f t="shared" ref="R290" si="221">(N290-0)/(B290-$B$9)</f>
        <v>-5.0027596529035785E-4</v>
      </c>
      <c r="S290" s="12">
        <f t="shared" ref="S290" si="222">(O290-0)/(B290-$B$9)</f>
        <v>-2.9019565952751684E-4</v>
      </c>
      <c r="T290" s="12">
        <f t="shared" ref="T290" si="223">(P290-0)/(B290-$B$9)</f>
        <v>5.7874518306643438E-4</v>
      </c>
    </row>
    <row r="291" spans="2:20" ht="15.9" customHeight="1">
      <c r="B291" s="18">
        <v>45892</v>
      </c>
      <c r="C291" s="12">
        <v>401388.978</v>
      </c>
      <c r="D291" s="9">
        <f t="shared" si="146"/>
        <v>14.199999975971878</v>
      </c>
      <c r="E291" s="12">
        <v>6665941.1770000001</v>
      </c>
      <c r="F291" s="9">
        <f t="shared" si="147"/>
        <v>-3.1000003218650818</v>
      </c>
      <c r="G291" s="12">
        <v>76.832999999999998</v>
      </c>
      <c r="H291" s="9">
        <f t="shared" si="144"/>
        <v>-6.2999999999959755</v>
      </c>
      <c r="I291" s="20">
        <f t="shared" si="145"/>
        <v>-12.315019739095703</v>
      </c>
      <c r="J291" s="69">
        <f t="shared" ref="J291" si="224">MOD(DEGREES(ATAN2(F291, D291)) + 360, 360)</f>
        <v>102.3150197390957</v>
      </c>
      <c r="K291" s="10">
        <f t="shared" ref="K291" si="225">SQRT(POWER(C291 - $C$9,2) + POWER(E291 - $E$9,2)) *1000</f>
        <v>14.534441898922879</v>
      </c>
      <c r="L291" s="69">
        <f t="shared" ref="L291" si="226">SQRT((D291^2) + (F291^2) + (H291^2))</f>
        <v>15.841085862816167</v>
      </c>
      <c r="M291" s="12">
        <f t="shared" ref="M291" si="227">(D291-$D$9)/(B291-$B$9)</f>
        <v>5.9663865445259992E-2</v>
      </c>
      <c r="N291" s="12">
        <f t="shared" ref="N291" si="228">(F291-$F$9)/(B291-$B$9)</f>
        <v>-1.3025211436407906E-2</v>
      </c>
      <c r="O291" s="12">
        <f t="shared" ref="O291" si="229">(H291-$H$9)/(B291-$B$9)</f>
        <v>-2.6470588235277207E-2</v>
      </c>
      <c r="P291" s="12">
        <f t="shared" ref="P291" si="230">(L291-$L$9)/(B291-$B$9)</f>
        <v>6.6559184297546925E-2</v>
      </c>
      <c r="Q291" s="12">
        <f t="shared" ref="Q291" si="231">(M291-0)/(B291-$B$9)</f>
        <v>2.5068851027420163E-4</v>
      </c>
      <c r="R291" s="12">
        <f t="shared" ref="R291" si="232">(N291-0)/(B291-$B$9)</f>
        <v>-5.4727779144571039E-5</v>
      </c>
      <c r="S291" s="12">
        <f t="shared" ref="S291" si="233">(O291-0)/(B291-$B$9)</f>
        <v>-1.1122095897175297E-4</v>
      </c>
      <c r="T291" s="12">
        <f t="shared" ref="T291" si="234">(P291-0)/(B291-$B$9)</f>
        <v>2.796604382249871E-4</v>
      </c>
    </row>
    <row r="292" spans="2:20" ht="15.9" customHeight="1">
      <c r="B292" s="18">
        <v>45892</v>
      </c>
      <c r="C292" s="12">
        <v>401388.9951</v>
      </c>
      <c r="D292" s="9">
        <f t="shared" si="146"/>
        <v>31.299999973271042</v>
      </c>
      <c r="E292" s="12">
        <v>6665941.1864999998</v>
      </c>
      <c r="F292" s="9">
        <f t="shared" si="147"/>
        <v>6.3999993726611137</v>
      </c>
      <c r="G292" s="12">
        <v>76.838300000000004</v>
      </c>
      <c r="H292" s="9">
        <f t="shared" si="144"/>
        <v>-0.99999999999056399</v>
      </c>
      <c r="I292" s="20">
        <f t="shared" si="145"/>
        <v>11.556136407741276</v>
      </c>
      <c r="J292" s="69">
        <f t="shared" ref="J292" si="235">MOD(DEGREES(ATAN2(F292, D292)) + 360, 360)</f>
        <v>78.443863592258708</v>
      </c>
      <c r="K292" s="10">
        <f t="shared" ref="K292" si="236">SQRT(POWER(C292 - $C$9,2) + POWER(E292 - $E$9,2)) *1000</f>
        <v>31.947613217528946</v>
      </c>
      <c r="L292" s="69">
        <f t="shared" ref="L292" si="237">SQRT((D292^2) + (F292^2) + (H292^2))</f>
        <v>31.963260007339848</v>
      </c>
      <c r="M292" s="12">
        <f t="shared" ref="M292" si="238">(D292-$D$9)/(B292-$B$9)</f>
        <v>0.13151260492971026</v>
      </c>
      <c r="N292" s="12">
        <f t="shared" ref="N292" si="239">(F292-$F$9)/(B292-$B$9)</f>
        <v>2.6890753666643334E-2</v>
      </c>
      <c r="O292" s="12">
        <f t="shared" ref="O292" si="240">(H292-$H$9)/(B292-$B$9)</f>
        <v>-4.2016806722292603E-3</v>
      </c>
      <c r="P292" s="12">
        <f t="shared" ref="P292" si="241">(L292-$L$9)/(B292-$B$9)</f>
        <v>0.13429941179554558</v>
      </c>
      <c r="Q292" s="12">
        <f t="shared" ref="Q292" si="242">(M292-0)/(B292-$B$9)</f>
        <v>5.5257397029290028E-4</v>
      </c>
      <c r="R292" s="12">
        <f t="shared" ref="R292" si="243">(N292-0)/(B292-$B$9)</f>
        <v>1.1298635994387956E-4</v>
      </c>
      <c r="S292" s="12">
        <f t="shared" ref="S292" si="244">(O292-0)/(B292-$B$9)</f>
        <v>-1.7654120471551515E-5</v>
      </c>
      <c r="T292" s="12">
        <f t="shared" ref="T292" si="245">(P292-0)/(B292-$B$9)</f>
        <v>5.6428324283842683E-4</v>
      </c>
    </row>
    <row r="293" spans="2:20" ht="15.9" customHeight="1">
      <c r="B293" s="18">
        <v>45894</v>
      </c>
      <c r="C293" s="12">
        <v>401388.99570000003</v>
      </c>
      <c r="D293" s="9">
        <f t="shared" si="146"/>
        <v>31.900000001769513</v>
      </c>
      <c r="E293" s="12">
        <v>6665941.1885000002</v>
      </c>
      <c r="F293" s="9">
        <f t="shared" si="147"/>
        <v>8.39999970048666</v>
      </c>
      <c r="G293" s="12">
        <v>76.840900000000005</v>
      </c>
      <c r="H293" s="9">
        <f t="shared" si="144"/>
        <v>1.6000000000104819</v>
      </c>
      <c r="I293" s="20">
        <f t="shared" si="145"/>
        <v>14.752402909539251</v>
      </c>
      <c r="J293" s="69">
        <f t="shared" ref="J293" si="246">MOD(DEGREES(ATAN2(F293, D293)) + 360, 360)</f>
        <v>75.247597090460772</v>
      </c>
      <c r="K293" s="10">
        <f t="shared" ref="K293" si="247">SQRT(POWER(C293 - $C$9,2) + POWER(E293 - $E$9,2)) *1000</f>
        <v>32.987421770745755</v>
      </c>
      <c r="L293" s="69">
        <f t="shared" ref="L293" si="248">SQRT((D293^2) + (F293^2) + (H293^2))</f>
        <v>33.026201644771454</v>
      </c>
      <c r="M293" s="12">
        <f t="shared" ref="M293" si="249">(D293-$D$9)/(B293-$B$9)</f>
        <v>0.13291666667403965</v>
      </c>
      <c r="N293" s="12">
        <f t="shared" ref="N293" si="250">(F293-$F$9)/(B293-$B$9)</f>
        <v>3.499999875202775E-2</v>
      </c>
      <c r="O293" s="12">
        <f t="shared" ref="O293" si="251">(H293-$H$9)/(B293-$B$9)</f>
        <v>6.6666666667103414E-3</v>
      </c>
      <c r="P293" s="12">
        <f t="shared" ref="P293" si="252">(L293-$L$9)/(B293-$B$9)</f>
        <v>0.13760917351988106</v>
      </c>
      <c r="Q293" s="12">
        <f t="shared" ref="Q293" si="253">(M293-0)/(B293-$B$9)</f>
        <v>5.5381944447516521E-4</v>
      </c>
      <c r="R293" s="12">
        <f t="shared" ref="R293" si="254">(N293-0)/(B293-$B$9)</f>
        <v>1.4583332813344896E-4</v>
      </c>
      <c r="S293" s="12">
        <f t="shared" ref="S293" si="255">(O293-0)/(B293-$B$9)</f>
        <v>2.7777777777959756E-5</v>
      </c>
      <c r="T293" s="12">
        <f t="shared" ref="T293" si="256">(P293-0)/(B293-$B$9)</f>
        <v>5.7337155633283769E-4</v>
      </c>
    </row>
    <row r="294" spans="2:20" ht="15.9" customHeight="1">
      <c r="B294" s="18">
        <v>45894</v>
      </c>
      <c r="C294" s="12">
        <v>401388.98749999999</v>
      </c>
      <c r="D294" s="9">
        <f t="shared" si="146"/>
        <v>23.699999961536378</v>
      </c>
      <c r="E294" s="12">
        <v>6665941.1789999995</v>
      </c>
      <c r="F294" s="9">
        <f t="shared" si="147"/>
        <v>-1.1000009253621101</v>
      </c>
      <c r="G294" s="12">
        <v>76.839100000000002</v>
      </c>
      <c r="H294" s="9">
        <f t="shared" si="144"/>
        <v>-0.19999999999242846</v>
      </c>
      <c r="I294" s="20">
        <f t="shared" si="145"/>
        <v>-2.6573929195063215</v>
      </c>
      <c r="J294" s="69">
        <f t="shared" ref="J294" si="257">MOD(DEGREES(ATAN2(F294, D294)) + 360, 360)</f>
        <v>92.657392919506322</v>
      </c>
      <c r="K294" s="10">
        <f t="shared" ref="K294" si="258">SQRT(POWER(C294 - $C$9,2) + POWER(E294 - $E$9,2)) *1000</f>
        <v>23.725513697549772</v>
      </c>
      <c r="L294" s="69">
        <f t="shared" ref="L294" si="259">SQRT((D294^2) + (F294^2) + (H294^2))</f>
        <v>23.726356656946272</v>
      </c>
      <c r="M294" s="12">
        <f t="shared" ref="M294" si="260">(D294-$D$9)/(B294-$B$9)</f>
        <v>9.8749999839734912E-2</v>
      </c>
      <c r="N294" s="12">
        <f t="shared" ref="N294" si="261">(F294-$F$9)/(B294-$B$9)</f>
        <v>-4.583337189008792E-3</v>
      </c>
      <c r="O294" s="12">
        <f t="shared" ref="O294" si="262">(H294-$H$9)/(B294-$B$9)</f>
        <v>-8.3333333330178527E-4</v>
      </c>
      <c r="P294" s="12">
        <f t="shared" ref="P294" si="263">(L294-$L$9)/(B294-$B$9)</f>
        <v>9.8859819403942797E-2</v>
      </c>
      <c r="Q294" s="12">
        <f t="shared" ref="Q294" si="264">(M294-0)/(B294-$B$9)</f>
        <v>4.1145833266556211E-4</v>
      </c>
      <c r="R294" s="12">
        <f t="shared" ref="R294" si="265">(N294-0)/(B294-$B$9)</f>
        <v>-1.9097238287536635E-5</v>
      </c>
      <c r="S294" s="12">
        <f t="shared" ref="S294" si="266">(O294-0)/(B294-$B$9)</f>
        <v>-3.4722222220907718E-6</v>
      </c>
      <c r="T294" s="12">
        <f t="shared" ref="T294" si="267">(P294-0)/(B294-$B$9)</f>
        <v>4.11915914183095E-4</v>
      </c>
    </row>
    <row r="295" spans="2:20" ht="15.9" customHeight="1">
      <c r="B295" s="18">
        <v>45895</v>
      </c>
      <c r="C295" s="12">
        <v>401388.93930000003</v>
      </c>
      <c r="D295" s="9">
        <f t="shared" si="146"/>
        <v>-24.499999999534339</v>
      </c>
      <c r="E295" s="12">
        <v>6665941.1426999997</v>
      </c>
      <c r="F295" s="9">
        <f t="shared" si="147"/>
        <v>-37.400000728666782</v>
      </c>
      <c r="G295" s="12">
        <v>76.836100000000002</v>
      </c>
      <c r="H295" s="9">
        <f t="shared" si="144"/>
        <v>-3.1999999999925421</v>
      </c>
      <c r="I295" s="20">
        <f t="shared" si="145"/>
        <v>-123.2280142923648</v>
      </c>
      <c r="J295" s="69">
        <f t="shared" ref="J295" si="268">MOD(DEGREES(ATAN2(F295, D295)) + 360, 360)</f>
        <v>213.2280142923648</v>
      </c>
      <c r="K295" s="10">
        <f t="shared" ref="K295" si="269">SQRT(POWER(C295 - $C$9,2) + POWER(E295 - $E$9,2)) *1000</f>
        <v>44.710290252708695</v>
      </c>
      <c r="L295" s="69">
        <f t="shared" ref="L295" si="270">SQRT((D295^2) + (F295^2) + (H295^2))</f>
        <v>44.824659000168765</v>
      </c>
      <c r="M295" s="12">
        <f t="shared" ref="M295" si="271">(D295-$D$9)/(B295-$B$9)</f>
        <v>-0.10165975103541219</v>
      </c>
      <c r="N295" s="12">
        <f t="shared" ref="N295" si="272">(F295-$F$9)/(B295-$B$9)</f>
        <v>-0.15518672501521485</v>
      </c>
      <c r="O295" s="12">
        <f t="shared" ref="O295" si="273">(H295-$H$9)/(B295-$B$9)</f>
        <v>-1.3278008298724241E-2</v>
      </c>
      <c r="P295" s="12">
        <f t="shared" ref="P295" si="274">(L295-$L$9)/(B295-$B$9)</f>
        <v>0.18599443568534757</v>
      </c>
      <c r="Q295" s="12">
        <f t="shared" ref="Q295" si="275">(M295-0)/(B295-$B$9)</f>
        <v>-4.2182469309299663E-4</v>
      </c>
      <c r="R295" s="12">
        <f t="shared" ref="R295" si="276">(N295-0)/(B295-$B$9)</f>
        <v>-6.4392831956520686E-4</v>
      </c>
      <c r="S295" s="12">
        <f t="shared" ref="S295" si="277">(O295-0)/(B295-$B$9)</f>
        <v>-5.509547011918772E-5</v>
      </c>
      <c r="T295" s="12">
        <f t="shared" ref="T295" si="278">(P295-0)/(B295-$B$9)</f>
        <v>7.7176114392260402E-4</v>
      </c>
    </row>
    <row r="296" spans="2:20" ht="15.9" customHeight="1">
      <c r="B296" s="18">
        <v>45895</v>
      </c>
      <c r="C296" s="12">
        <v>401388.98180000001</v>
      </c>
      <c r="D296" s="9">
        <f t="shared" si="146"/>
        <v>17.99999998183921</v>
      </c>
      <c r="E296" s="12">
        <v>6665941.1727999998</v>
      </c>
      <c r="F296" s="9">
        <f t="shared" si="147"/>
        <v>-7.3000006377696991</v>
      </c>
      <c r="G296" s="12">
        <v>76.834299999999999</v>
      </c>
      <c r="H296" s="9">
        <f t="shared" si="144"/>
        <v>-4.9999999999954525</v>
      </c>
      <c r="I296" s="20">
        <f t="shared" si="145"/>
        <v>-22.075289563052138</v>
      </c>
      <c r="J296" s="69">
        <f t="shared" ref="J296" si="279">MOD(DEGREES(ATAN2(F296, D296)) + 360, 360)</f>
        <v>112.07528956305214</v>
      </c>
      <c r="K296" s="10">
        <f t="shared" ref="K296" si="280">SQRT(POWER(C296 - $C$9,2) + POWER(E296 - $E$9,2)) *1000</f>
        <v>19.42395450616711</v>
      </c>
      <c r="L296" s="69">
        <f t="shared" ref="L296" si="281">SQRT((D296^2) + (F296^2) + (H296^2))</f>
        <v>20.057168510475353</v>
      </c>
      <c r="M296" s="12">
        <f t="shared" ref="M296" si="282">(D296-$D$9)/(B296-$B$9)</f>
        <v>7.4688796605141952E-2</v>
      </c>
      <c r="N296" s="12">
        <f t="shared" ref="N296" si="283">(F296-$F$9)/(B296-$B$9)</f>
        <v>-3.0290459077882567E-2</v>
      </c>
      <c r="O296" s="12">
        <f t="shared" ref="O296" si="284">(H296-$H$9)/(B296-$B$9)</f>
        <v>-2.0746887966786112E-2</v>
      </c>
      <c r="P296" s="12">
        <f t="shared" ref="P296" si="285">(L296-$L$9)/(B296-$B$9)</f>
        <v>8.3224765603632178E-2</v>
      </c>
      <c r="Q296" s="12">
        <f t="shared" ref="Q296" si="286">(M296-0)/(B296-$B$9)</f>
        <v>3.0991201910847286E-4</v>
      </c>
      <c r="R296" s="12">
        <f t="shared" ref="R296" si="287">(N296-0)/(B296-$B$9)</f>
        <v>-1.2568655219038409E-4</v>
      </c>
      <c r="S296" s="12">
        <f t="shared" ref="S296" si="288">(O296-0)/(B296-$B$9)</f>
        <v>-8.6086672061353158E-5</v>
      </c>
      <c r="T296" s="12">
        <f t="shared" ref="T296" si="289">(P296-0)/(B296-$B$9)</f>
        <v>3.4533097760843228E-4</v>
      </c>
    </row>
    <row r="297" spans="2:20" ht="15.9" customHeight="1">
      <c r="B297" s="18">
        <v>45896</v>
      </c>
      <c r="C297" s="12">
        <v>401388.98330000002</v>
      </c>
      <c r="D297" s="9">
        <f t="shared" si="146"/>
        <v>19.499999994877726</v>
      </c>
      <c r="E297" s="12">
        <v>6665941.1728999997</v>
      </c>
      <c r="F297" s="9">
        <f t="shared" si="147"/>
        <v>-7.2000008076429367</v>
      </c>
      <c r="G297" s="12">
        <v>76.825800000000001</v>
      </c>
      <c r="H297" s="9">
        <f t="shared" si="144"/>
        <v>-13.499999999993406</v>
      </c>
      <c r="I297" s="20">
        <f t="shared" ref="I297:I321" si="290">IF(MOD(DEGREES(ATAN2(D297, F297)), 360) &gt; 180, MOD(DEGREES(ATAN2(D297, F297)), 360) - 360, MOD(DEGREES(ATAN2(D297, F297)), 360))</f>
        <v>-20.265699564183763</v>
      </c>
      <c r="J297" s="69">
        <f t="shared" ref="J297:J300" si="291">MOD(DEGREES(ATAN2(F297, D297)) + 360, 360)</f>
        <v>110.26569956418371</v>
      </c>
      <c r="K297" s="10">
        <f t="shared" ref="K297:K300" si="292">SQRT(POWER(C297 - $C$9,2) + POWER(E297 - $E$9,2)) *1000</f>
        <v>20.786774916525417</v>
      </c>
      <c r="L297" s="69">
        <f t="shared" ref="L297:L300" si="293">SQRT((D297^2) + (F297^2) + (H297^2))</f>
        <v>24.785883309458878</v>
      </c>
      <c r="M297" s="12">
        <f t="shared" ref="M297:M300" si="294">(D297-$D$9)/(B297-$B$9)</f>
        <v>8.0578512375527794E-2</v>
      </c>
      <c r="N297" s="12">
        <f t="shared" ref="N297:N300" si="295">(F297-$F$9)/(B297-$B$9)</f>
        <v>-2.9752069453069987E-2</v>
      </c>
      <c r="O297" s="12">
        <f t="shared" ref="O297:O300" si="296">(H297-$H$9)/(B297-$B$9)</f>
        <v>-5.5785123966914901E-2</v>
      </c>
      <c r="P297" s="12">
        <f t="shared" ref="P297:P300" si="297">(L297-$L$9)/(B297-$B$9)</f>
        <v>0.1024210054109871</v>
      </c>
      <c r="Q297" s="12">
        <f t="shared" ref="Q297:Q300" si="298">(M297-0)/(B297-$B$9)</f>
        <v>3.3296905940300743E-4</v>
      </c>
      <c r="R297" s="12">
        <f t="shared" ref="R297:R300" si="299">(N297-0)/(B297-$B$9)</f>
        <v>-1.2294243575648755E-4</v>
      </c>
      <c r="S297" s="12">
        <f t="shared" ref="S297:S300" si="300">(O297-0)/(B297-$B$9)</f>
        <v>-2.3051704118559876E-4</v>
      </c>
      <c r="T297" s="12">
        <f t="shared" ref="T297:T300" si="301">(P297-0)/(B297-$B$9)</f>
        <v>4.2322729508672353E-4</v>
      </c>
    </row>
    <row r="298" spans="2:20" ht="15.9" customHeight="1">
      <c r="B298" s="18">
        <v>45896</v>
      </c>
      <c r="C298" s="12">
        <v>401388.98910000001</v>
      </c>
      <c r="D298" s="9">
        <f t="shared" si="146"/>
        <v>25.299999979324639</v>
      </c>
      <c r="E298" s="12">
        <v>6665941.1766999997</v>
      </c>
      <c r="F298" s="9">
        <f t="shared" si="147"/>
        <v>-3.4000007435679436</v>
      </c>
      <c r="G298" s="12">
        <v>76.8185</v>
      </c>
      <c r="H298" s="9">
        <f t="shared" si="144"/>
        <v>-20.799999999994156</v>
      </c>
      <c r="I298" s="20">
        <f t="shared" si="290"/>
        <v>-7.6539727627477987</v>
      </c>
      <c r="J298" s="69">
        <f t="shared" si="291"/>
        <v>97.653972762747799</v>
      </c>
      <c r="K298" s="10">
        <f t="shared" si="292"/>
        <v>25.527436299207356</v>
      </c>
      <c r="L298" s="69">
        <f t="shared" si="293"/>
        <v>32.928559094042456</v>
      </c>
      <c r="M298" s="12">
        <f t="shared" si="294"/>
        <v>0.10454545446001917</v>
      </c>
      <c r="N298" s="12">
        <f t="shared" si="295"/>
        <v>-1.4049589849454312E-2</v>
      </c>
      <c r="O298" s="12">
        <f t="shared" si="296"/>
        <v>-8.5950413223116348E-2</v>
      </c>
      <c r="P298" s="12">
        <f t="shared" si="297"/>
        <v>0.13606842600843991</v>
      </c>
      <c r="Q298" s="12">
        <f t="shared" si="298"/>
        <v>4.3200601016536846E-4</v>
      </c>
      <c r="R298" s="12">
        <f t="shared" si="299"/>
        <v>-5.8056156402703771E-5</v>
      </c>
      <c r="S298" s="12">
        <f t="shared" si="300"/>
        <v>-3.5516699678973698E-4</v>
      </c>
      <c r="T298" s="12">
        <f t="shared" si="301"/>
        <v>5.6226622317537148E-4</v>
      </c>
    </row>
    <row r="299" spans="2:20" ht="15.9" customHeight="1">
      <c r="B299" s="18">
        <v>45897</v>
      </c>
      <c r="C299" s="12">
        <v>401388.96179999999</v>
      </c>
      <c r="D299" s="9">
        <f t="shared" si="146"/>
        <v>-2.0000000367872417</v>
      </c>
      <c r="E299" s="12">
        <v>6665941.1563999997</v>
      </c>
      <c r="F299" s="9">
        <f t="shared" si="147"/>
        <v>-23.70000071823597</v>
      </c>
      <c r="G299" s="12">
        <v>76.838300000000004</v>
      </c>
      <c r="H299" s="9">
        <f t="shared" si="144"/>
        <v>-0.99999999999056399</v>
      </c>
      <c r="I299" s="20">
        <f t="shared" si="290"/>
        <v>-94.823658140408384</v>
      </c>
      <c r="J299" s="69">
        <f t="shared" si="291"/>
        <v>184.82365814040836</v>
      </c>
      <c r="K299" s="10">
        <f t="shared" si="292"/>
        <v>23.784239197240144</v>
      </c>
      <c r="L299" s="69">
        <f t="shared" si="293"/>
        <v>23.805252239611232</v>
      </c>
      <c r="M299" s="12">
        <f t="shared" si="294"/>
        <v>-8.2304528262849459E-3</v>
      </c>
      <c r="N299" s="12">
        <f t="shared" si="295"/>
        <v>-9.7530867153234446E-2</v>
      </c>
      <c r="O299" s="12">
        <f t="shared" si="296"/>
        <v>-4.1152263374097282E-3</v>
      </c>
      <c r="P299" s="12">
        <f t="shared" si="297"/>
        <v>9.7964000986054456E-2</v>
      </c>
      <c r="Q299" s="12">
        <f t="shared" si="298"/>
        <v>-3.3870176239855743E-5</v>
      </c>
      <c r="R299" s="12">
        <f t="shared" si="299"/>
        <v>-4.0136159322318703E-4</v>
      </c>
      <c r="S299" s="12">
        <f t="shared" si="300"/>
        <v>-1.6935087808270488E-5</v>
      </c>
      <c r="T299" s="12">
        <f t="shared" si="301"/>
        <v>4.0314403697964794E-4</v>
      </c>
    </row>
    <row r="300" spans="2:20" ht="15.9" customHeight="1">
      <c r="B300" s="18">
        <v>45897</v>
      </c>
      <c r="C300" s="12">
        <v>401388.96860000002</v>
      </c>
      <c r="D300" s="9">
        <f t="shared" si="146"/>
        <v>4.7999999951571226</v>
      </c>
      <c r="E300" s="12">
        <v>6665941.1585999997</v>
      </c>
      <c r="F300" s="9">
        <f t="shared" si="147"/>
        <v>-21.500000730156898</v>
      </c>
      <c r="G300" s="12">
        <v>76.818600000000004</v>
      </c>
      <c r="H300" s="9">
        <f t="shared" si="144"/>
        <v>-20.699999999990837</v>
      </c>
      <c r="I300" s="20">
        <f t="shared" si="290"/>
        <v>-77.414771485031793</v>
      </c>
      <c r="J300" s="69">
        <f t="shared" si="291"/>
        <v>167.41477148503179</v>
      </c>
      <c r="K300" s="10">
        <f t="shared" si="292"/>
        <v>22.029299384008009</v>
      </c>
      <c r="L300" s="69">
        <f t="shared" si="293"/>
        <v>30.228794738624234</v>
      </c>
      <c r="M300" s="12">
        <f t="shared" si="294"/>
        <v>1.9753086399823549E-2</v>
      </c>
      <c r="N300" s="12">
        <f t="shared" si="295"/>
        <v>-8.8477369259904931E-2</v>
      </c>
      <c r="O300" s="12">
        <f t="shared" si="296"/>
        <v>-8.5185185185147477E-2</v>
      </c>
      <c r="P300" s="12">
        <f t="shared" si="297"/>
        <v>0.12439833225771289</v>
      </c>
      <c r="Q300" s="12">
        <f t="shared" si="298"/>
        <v>8.1288421398450814E-5</v>
      </c>
      <c r="R300" s="12">
        <f t="shared" si="299"/>
        <v>-3.6410440024652236E-4</v>
      </c>
      <c r="S300" s="12">
        <f t="shared" si="300"/>
        <v>-3.5055631763435173E-4</v>
      </c>
      <c r="T300" s="12">
        <f t="shared" si="301"/>
        <v>5.1192729324161688E-4</v>
      </c>
    </row>
    <row r="301" spans="2:20" ht="15.9" customHeight="1">
      <c r="B301" s="18">
        <v>45898</v>
      </c>
      <c r="C301" s="12">
        <v>401388.96429999999</v>
      </c>
      <c r="D301" s="9">
        <f t="shared" si="146"/>
        <v>0.49999996554106474</v>
      </c>
      <c r="E301" s="12">
        <v>6665941.1569999997</v>
      </c>
      <c r="F301" s="9">
        <f t="shared" si="147"/>
        <v>-23.100000806152821</v>
      </c>
      <c r="G301" s="12">
        <v>76.833799999999997</v>
      </c>
      <c r="H301" s="9">
        <f t="shared" si="144"/>
        <v>-5.49999999999784</v>
      </c>
      <c r="I301" s="20">
        <f t="shared" si="290"/>
        <v>-88.760025362376666</v>
      </c>
      <c r="J301" s="69">
        <f t="shared" ref="J301" si="302">MOD(DEGREES(ATAN2(F301, D301)) + 360, 360)</f>
        <v>178.76002536237661</v>
      </c>
      <c r="K301" s="10">
        <f t="shared" ref="K301" si="303">SQRT(POWER(C301 - $C$9,2) + POWER(E301 - $E$9,2)) *1000</f>
        <v>23.105411426975326</v>
      </c>
      <c r="L301" s="69">
        <f t="shared" ref="L301" si="304">SQRT((D301^2) + (F301^2) + (H301^2))</f>
        <v>23.751000762279013</v>
      </c>
      <c r="M301" s="12">
        <f t="shared" ref="M301" si="305">(D301-$D$9)/(B301-$B$9)</f>
        <v>2.0491801866437081E-3</v>
      </c>
      <c r="N301" s="12">
        <f t="shared" ref="N301" si="306">(F301-$F$9)/(B301-$B$9)</f>
        <v>-9.4672134451445983E-2</v>
      </c>
      <c r="O301" s="12">
        <f t="shared" ref="O301" si="307">(H301-$H$9)/(B301-$B$9)</f>
        <v>-2.2540983606548524E-2</v>
      </c>
      <c r="P301" s="12">
        <f t="shared" ref="P301" si="308">(L301-$L$9)/(B301-$B$9)</f>
        <v>9.7340167058520541E-2</v>
      </c>
      <c r="Q301" s="12">
        <f t="shared" ref="Q301" si="309">(M301-0)/(B301-$B$9)</f>
        <v>8.3982794534578209E-6</v>
      </c>
      <c r="R301" s="12">
        <f t="shared" ref="R301" si="310">(N301-0)/(B301-$B$9)</f>
        <v>-3.880005510305163E-4</v>
      </c>
      <c r="S301" s="12">
        <f t="shared" ref="S301" si="311">(O301-0)/(B301-$B$9)</f>
        <v>-9.2381080354707069E-5</v>
      </c>
      <c r="T301" s="12">
        <f t="shared" ref="T301" si="312">(P301-0)/(B301-$B$9)</f>
        <v>3.9893511089557598E-4</v>
      </c>
    </row>
    <row r="302" spans="2:20" ht="15.9" customHeight="1">
      <c r="B302" s="18">
        <v>45898</v>
      </c>
      <c r="C302" s="12">
        <v>401388.97249999997</v>
      </c>
      <c r="D302" s="9">
        <f t="shared" si="146"/>
        <v>8.699999947566539</v>
      </c>
      <c r="E302" s="12">
        <v>6665941.1606999999</v>
      </c>
      <c r="F302" s="9">
        <f t="shared" si="147"/>
        <v>-19.40000057220459</v>
      </c>
      <c r="G302" s="12">
        <v>76.812299999999993</v>
      </c>
      <c r="H302" s="9">
        <f t="shared" si="144"/>
        <v>-27.000000000001023</v>
      </c>
      <c r="I302" s="20">
        <f t="shared" si="290"/>
        <v>-65.845979329428133</v>
      </c>
      <c r="J302" s="69">
        <f t="shared" ref="J302:J312" si="313">MOD(DEGREES(ATAN2(F302, D302)) + 360, 360)</f>
        <v>155.84597932942813</v>
      </c>
      <c r="K302" s="10">
        <f t="shared" ref="K302:K312" si="314">SQRT(POWER(C302 - $C$9,2) + POWER(E302 - $E$9,2)) *1000</f>
        <v>21.261467994689273</v>
      </c>
      <c r="L302" s="69">
        <f t="shared" ref="L302:L312" si="315">SQRT((D302^2) + (F302^2) + (H302^2))</f>
        <v>34.366408326871337</v>
      </c>
      <c r="M302" s="12">
        <f t="shared" ref="M302:M312" si="316">(D302-$D$9)/(B302-$B$9)</f>
        <v>3.5655737490026797E-2</v>
      </c>
      <c r="N302" s="12">
        <f t="shared" ref="N302:N312" si="317">(F302-$F$9)/(B302-$B$9)</f>
        <v>-7.9508199066412252E-2</v>
      </c>
      <c r="O302" s="12">
        <f t="shared" ref="O302:O312" si="318">(H302-$H$9)/(B302-$B$9)</f>
        <v>-0.11065573770492222</v>
      </c>
      <c r="P302" s="12">
        <f t="shared" ref="P302:P312" si="319">(L302-$L$9)/(B302-$B$9)</f>
        <v>0.14084593576586613</v>
      </c>
      <c r="Q302" s="12">
        <f t="shared" ref="Q302:Q312" si="320">(M302-0)/(B302-$B$9)</f>
        <v>1.4613007168043769E-4</v>
      </c>
      <c r="R302" s="12">
        <f t="shared" ref="R302:R312" si="321">(N302-0)/(B302-$B$9)</f>
        <v>-3.2585327486234531E-4</v>
      </c>
      <c r="S302" s="12">
        <f t="shared" ref="S302:S312" si="322">(O302-0)/(B302-$B$9)</f>
        <v>-4.5350712174148454E-4</v>
      </c>
      <c r="T302" s="12">
        <f t="shared" ref="T302:T312" si="323">(P302-0)/(B302-$B$9)</f>
        <v>5.7723744166338574E-4</v>
      </c>
    </row>
    <row r="303" spans="2:20" ht="15.9" customHeight="1">
      <c r="B303" s="18">
        <v>45899</v>
      </c>
      <c r="C303" s="12">
        <v>401388.97269999998</v>
      </c>
      <c r="D303" s="9">
        <f t="shared" si="146"/>
        <v>8.8999999570660293</v>
      </c>
      <c r="E303" s="12">
        <v>6665941.1612999998</v>
      </c>
      <c r="F303" s="9">
        <f t="shared" si="147"/>
        <v>-18.800000660121441</v>
      </c>
      <c r="G303" s="12">
        <v>76.8292</v>
      </c>
      <c r="H303" s="9">
        <f t="shared" si="144"/>
        <v>-10.099999999994225</v>
      </c>
      <c r="I303" s="20">
        <f t="shared" si="290"/>
        <v>-64.66692711048978</v>
      </c>
      <c r="J303" s="69">
        <f t="shared" si="313"/>
        <v>154.66692711048972</v>
      </c>
      <c r="K303" s="10">
        <f t="shared" si="314"/>
        <v>20.800240961497103</v>
      </c>
      <c r="L303" s="69">
        <f t="shared" si="315"/>
        <v>23.122716623619841</v>
      </c>
      <c r="M303" s="12">
        <f t="shared" si="316"/>
        <v>3.6326530437004199E-2</v>
      </c>
      <c r="N303" s="12">
        <f t="shared" si="317"/>
        <v>-7.6734696571924249E-2</v>
      </c>
      <c r="O303" s="12">
        <f t="shared" si="318"/>
        <v>-4.1224489795894798E-2</v>
      </c>
      <c r="P303" s="12">
        <f t="shared" si="319"/>
        <v>9.4378435198448324E-2</v>
      </c>
      <c r="Q303" s="12">
        <f t="shared" si="320"/>
        <v>1.4827155280409878E-4</v>
      </c>
      <c r="R303" s="12">
        <f t="shared" si="321"/>
        <v>-3.132028431507112E-4</v>
      </c>
      <c r="S303" s="12">
        <f t="shared" si="322"/>
        <v>-1.6826322365671347E-4</v>
      </c>
      <c r="T303" s="12">
        <f t="shared" si="323"/>
        <v>3.8521810285080946E-4</v>
      </c>
    </row>
    <row r="304" spans="2:20" ht="15.9" customHeight="1">
      <c r="B304" s="18">
        <v>45899</v>
      </c>
      <c r="C304" s="12">
        <v>401388.97649999999</v>
      </c>
      <c r="D304" s="9">
        <f t="shared" si="146"/>
        <v>12.699999962933362</v>
      </c>
      <c r="E304" s="12">
        <v>6665941.1623999998</v>
      </c>
      <c r="F304" s="9">
        <f t="shared" si="147"/>
        <v>-17.700000666081905</v>
      </c>
      <c r="G304" s="12">
        <v>76.826899999999995</v>
      </c>
      <c r="H304" s="9">
        <f t="shared" si="144"/>
        <v>-12.399999999999523</v>
      </c>
      <c r="I304" s="20">
        <f t="shared" si="290"/>
        <v>-54.340027273292776</v>
      </c>
      <c r="J304" s="69">
        <f t="shared" si="313"/>
        <v>144.34002727329278</v>
      </c>
      <c r="K304" s="10">
        <f t="shared" si="314"/>
        <v>21.784857645571321</v>
      </c>
      <c r="L304" s="69">
        <f t="shared" si="315"/>
        <v>25.066711444419578</v>
      </c>
      <c r="M304" s="12">
        <f t="shared" si="316"/>
        <v>5.1836734542585146E-2</v>
      </c>
      <c r="N304" s="12">
        <f t="shared" si="317"/>
        <v>-7.2244900677885332E-2</v>
      </c>
      <c r="O304" s="12">
        <f t="shared" si="318"/>
        <v>-5.0612244897957237E-2</v>
      </c>
      <c r="P304" s="12">
        <f t="shared" si="319"/>
        <v>0.10231310793640644</v>
      </c>
      <c r="Q304" s="12">
        <f t="shared" si="320"/>
        <v>2.1157850833708223E-4</v>
      </c>
      <c r="R304" s="12">
        <f t="shared" si="321"/>
        <v>-2.9487714562402177E-4</v>
      </c>
      <c r="S304" s="12">
        <f t="shared" si="322"/>
        <v>-2.0658059142023363E-4</v>
      </c>
      <c r="T304" s="12">
        <f t="shared" si="323"/>
        <v>4.1760452218941402E-4</v>
      </c>
    </row>
    <row r="305" spans="2:20" ht="15.9" customHeight="1">
      <c r="B305" s="18">
        <v>45901</v>
      </c>
      <c r="C305" s="12">
        <v>401388.97330000001</v>
      </c>
      <c r="D305" s="9">
        <f t="shared" si="146"/>
        <v>9.4999999855645001</v>
      </c>
      <c r="E305" s="12">
        <v>6665941.1606999999</v>
      </c>
      <c r="F305" s="9">
        <f t="shared" si="147"/>
        <v>-19.40000057220459</v>
      </c>
      <c r="G305" s="12">
        <v>76.826300000000003</v>
      </c>
      <c r="H305" s="10">
        <f t="shared" si="144"/>
        <v>-12.999999999991019</v>
      </c>
      <c r="I305" s="20">
        <f t="shared" si="290"/>
        <v>-63.909437886704893</v>
      </c>
      <c r="J305" s="69">
        <f t="shared" si="313"/>
        <v>153.90943788670484</v>
      </c>
      <c r="K305" s="10">
        <f t="shared" si="314"/>
        <v>21.601157883948346</v>
      </c>
      <c r="L305" s="69">
        <f t="shared" si="315"/>
        <v>25.211307422008687</v>
      </c>
      <c r="M305" s="12">
        <f t="shared" si="316"/>
        <v>3.8461538403095144E-2</v>
      </c>
      <c r="N305" s="12">
        <f t="shared" si="317"/>
        <v>-7.8542512438075265E-2</v>
      </c>
      <c r="O305" s="12">
        <f t="shared" si="318"/>
        <v>-5.2631578947332058E-2</v>
      </c>
      <c r="P305" s="12">
        <f t="shared" si="319"/>
        <v>0.10207007053444812</v>
      </c>
      <c r="Q305" s="12">
        <f t="shared" si="320"/>
        <v>1.5571473037690343E-4</v>
      </c>
      <c r="R305" s="12">
        <f t="shared" si="321"/>
        <v>-3.1798588031609418E-4</v>
      </c>
      <c r="S305" s="12">
        <f t="shared" si="322"/>
        <v>-2.1308331557624315E-4</v>
      </c>
      <c r="T305" s="12">
        <f t="shared" si="323"/>
        <v>4.1323915196132843E-4</v>
      </c>
    </row>
    <row r="306" spans="2:20" ht="15.9" customHeight="1">
      <c r="B306" s="18">
        <v>45901</v>
      </c>
      <c r="C306" s="12">
        <v>401388.98460000003</v>
      </c>
      <c r="D306" s="9">
        <f t="shared" si="146"/>
        <v>20.799999998416752</v>
      </c>
      <c r="E306" s="12">
        <v>6665941.1692000004</v>
      </c>
      <c r="F306" s="9">
        <f t="shared" si="147"/>
        <v>-10.900000110268593</v>
      </c>
      <c r="G306" s="12">
        <v>76.830799999999996</v>
      </c>
      <c r="H306" s="9">
        <f t="shared" si="144"/>
        <v>-8.4999999999979536</v>
      </c>
      <c r="I306" s="20">
        <f t="shared" si="290"/>
        <v>-27.656267642437797</v>
      </c>
      <c r="J306" s="69">
        <f t="shared" si="313"/>
        <v>117.6562676424378</v>
      </c>
      <c r="K306" s="10">
        <f t="shared" si="314"/>
        <v>23.482972604378521</v>
      </c>
      <c r="L306" s="69">
        <f t="shared" si="315"/>
        <v>24.97398651272875</v>
      </c>
      <c r="M306" s="12">
        <f t="shared" si="316"/>
        <v>8.4210526309379558E-2</v>
      </c>
      <c r="N306" s="12">
        <f t="shared" si="317"/>
        <v>-4.4129555102301994E-2</v>
      </c>
      <c r="O306" s="12">
        <f t="shared" si="318"/>
        <v>-3.4412955465578758E-2</v>
      </c>
      <c r="P306" s="12">
        <f t="shared" si="319"/>
        <v>0.10110925713655364</v>
      </c>
      <c r="Q306" s="12">
        <f t="shared" si="320"/>
        <v>3.4093330489627351E-4</v>
      </c>
      <c r="R306" s="12">
        <f t="shared" si="321"/>
        <v>-1.7866216640608095E-4</v>
      </c>
      <c r="S306" s="12">
        <f t="shared" si="322"/>
        <v>-1.3932370633837555E-4</v>
      </c>
      <c r="T306" s="12">
        <f t="shared" si="323"/>
        <v>4.093492191763305E-4</v>
      </c>
    </row>
    <row r="307" spans="2:20" ht="15.9" customHeight="1">
      <c r="B307" s="18">
        <v>45902</v>
      </c>
      <c r="C307" s="12">
        <v>401388.99080000003</v>
      </c>
      <c r="D307" s="9">
        <f t="shared" si="146"/>
        <v>27.000000001862645</v>
      </c>
      <c r="E307" s="12">
        <v>6665941.1754000001</v>
      </c>
      <c r="F307" s="9">
        <f t="shared" si="147"/>
        <v>-4.7000003978610039</v>
      </c>
      <c r="G307" s="12">
        <v>76.834299999999999</v>
      </c>
      <c r="H307" s="10">
        <f t="shared" si="144"/>
        <v>-4.9999999999954525</v>
      </c>
      <c r="I307" s="20">
        <f t="shared" si="290"/>
        <v>-9.8747630258688446</v>
      </c>
      <c r="J307" s="69">
        <f t="shared" si="313"/>
        <v>99.874763025868845</v>
      </c>
      <c r="K307" s="10">
        <f t="shared" si="314"/>
        <v>27.406021306283705</v>
      </c>
      <c r="L307" s="69">
        <f t="shared" si="315"/>
        <v>27.858391982317123</v>
      </c>
      <c r="M307" s="12">
        <f t="shared" si="316"/>
        <v>0.10887096774944614</v>
      </c>
      <c r="N307" s="12">
        <f t="shared" si="317"/>
        <v>-1.8951614507504048E-2</v>
      </c>
      <c r="O307" s="12">
        <f t="shared" si="318"/>
        <v>-2.0161290322562309E-2</v>
      </c>
      <c r="P307" s="12">
        <f t="shared" si="319"/>
        <v>0.11233222573514969</v>
      </c>
      <c r="Q307" s="12">
        <f t="shared" si="320"/>
        <v>4.3899583769937961E-4</v>
      </c>
      <c r="R307" s="12">
        <f t="shared" si="321"/>
        <v>-7.6417800433484058E-5</v>
      </c>
      <c r="S307" s="12">
        <f t="shared" si="322"/>
        <v>-8.1295525494202853E-5</v>
      </c>
      <c r="T307" s="12">
        <f t="shared" si="323"/>
        <v>4.5295252312560355E-4</v>
      </c>
    </row>
    <row r="308" spans="2:20" ht="15.9" customHeight="1">
      <c r="B308" s="18">
        <v>45902</v>
      </c>
      <c r="C308" s="12">
        <v>401388.98629999999</v>
      </c>
      <c r="D308" s="9">
        <f t="shared" si="146"/>
        <v>22.499999962747097</v>
      </c>
      <c r="E308" s="12">
        <v>6665941.1705</v>
      </c>
      <c r="F308" s="9">
        <f t="shared" si="147"/>
        <v>-9.6000004559755325</v>
      </c>
      <c r="G308" s="12">
        <v>76.834100000000007</v>
      </c>
      <c r="H308" s="9">
        <f t="shared" si="144"/>
        <v>-5.199999999987881</v>
      </c>
      <c r="I308" s="20">
        <f t="shared" si="290"/>
        <v>-23.106327874821602</v>
      </c>
      <c r="J308" s="69">
        <f t="shared" si="313"/>
        <v>113.1063278748216</v>
      </c>
      <c r="K308" s="10">
        <f t="shared" si="314"/>
        <v>24.462420302953461</v>
      </c>
      <c r="L308" s="69">
        <f t="shared" si="315"/>
        <v>25.008998522096476</v>
      </c>
      <c r="M308" s="12">
        <f t="shared" si="316"/>
        <v>9.0725806301399578E-2</v>
      </c>
      <c r="N308" s="12">
        <f t="shared" si="317"/>
        <v>-3.8709679257965854E-2</v>
      </c>
      <c r="O308" s="12">
        <f t="shared" si="318"/>
        <v>-2.0967741935435005E-2</v>
      </c>
      <c r="P308" s="12">
        <f t="shared" si="319"/>
        <v>0.10084273597619547</v>
      </c>
      <c r="Q308" s="12">
        <f t="shared" si="320"/>
        <v>3.6582986411854671E-4</v>
      </c>
      <c r="R308" s="12">
        <f t="shared" si="321"/>
        <v>-1.5608741636276554E-4</v>
      </c>
      <c r="S308" s="12">
        <f t="shared" si="322"/>
        <v>-8.4547346513850832E-5</v>
      </c>
      <c r="T308" s="12">
        <f t="shared" si="323"/>
        <v>4.0662393538788499E-4</v>
      </c>
    </row>
    <row r="309" spans="2:20" ht="15.9" customHeight="1">
      <c r="B309" s="18">
        <v>45903</v>
      </c>
      <c r="C309" s="12">
        <v>401388.99040000001</v>
      </c>
      <c r="D309" s="9">
        <f t="shared" si="146"/>
        <v>26.599999982863665</v>
      </c>
      <c r="E309" s="12">
        <v>6665941.1744999997</v>
      </c>
      <c r="F309" s="9">
        <f t="shared" si="147"/>
        <v>-5.6000007316470146</v>
      </c>
      <c r="G309" s="12">
        <v>76.834100000000007</v>
      </c>
      <c r="H309" s="9">
        <f t="shared" si="144"/>
        <v>-5.199999999987881</v>
      </c>
      <c r="I309" s="20">
        <f t="shared" si="290"/>
        <v>-11.888659556135735</v>
      </c>
      <c r="J309" s="69">
        <f t="shared" si="313"/>
        <v>101.88865955613574</v>
      </c>
      <c r="K309" s="10">
        <f t="shared" si="314"/>
        <v>27.183083108484844</v>
      </c>
      <c r="L309" s="69">
        <f t="shared" si="315"/>
        <v>27.6759824989587</v>
      </c>
      <c r="M309" s="12">
        <f t="shared" si="316"/>
        <v>0.10682730916812716</v>
      </c>
      <c r="N309" s="12">
        <f t="shared" si="317"/>
        <v>-2.2489962777698855E-2</v>
      </c>
      <c r="O309" s="12">
        <f t="shared" si="318"/>
        <v>-2.0883534136497513E-2</v>
      </c>
      <c r="P309" s="12">
        <f t="shared" si="319"/>
        <v>0.11114852409220362</v>
      </c>
      <c r="Q309" s="12">
        <f t="shared" si="320"/>
        <v>4.2902533802460709E-4</v>
      </c>
      <c r="R309" s="12">
        <f t="shared" si="321"/>
        <v>-9.0321135653409056E-5</v>
      </c>
      <c r="S309" s="12">
        <f t="shared" si="322"/>
        <v>-8.3869615006014112E-5</v>
      </c>
      <c r="T309" s="12">
        <f t="shared" si="323"/>
        <v>4.46379614828127E-4</v>
      </c>
    </row>
    <row r="310" spans="2:20" ht="15.9" customHeight="1">
      <c r="B310" s="18">
        <v>45903</v>
      </c>
      <c r="C310" s="12">
        <v>401388.98019999999</v>
      </c>
      <c r="D310" s="9">
        <f t="shared" si="146"/>
        <v>16.399999964050949</v>
      </c>
      <c r="E310" s="12">
        <v>6665941.1654000003</v>
      </c>
      <c r="F310" s="9">
        <f t="shared" si="147"/>
        <v>-14.700000174343586</v>
      </c>
      <c r="G310" s="12">
        <v>76.839600000000004</v>
      </c>
      <c r="H310" s="9">
        <f t="shared" si="144"/>
        <v>0.30000000000995897</v>
      </c>
      <c r="I310" s="20">
        <f t="shared" si="290"/>
        <v>-41.871190551333029</v>
      </c>
      <c r="J310" s="69">
        <f t="shared" si="313"/>
        <v>131.87119055133303</v>
      </c>
      <c r="K310" s="10">
        <f t="shared" si="314"/>
        <v>22.023850797409896</v>
      </c>
      <c r="L310" s="69">
        <f t="shared" si="315"/>
        <v>22.025893942053262</v>
      </c>
      <c r="M310" s="12">
        <f t="shared" si="316"/>
        <v>6.5863453670887348E-2</v>
      </c>
      <c r="N310" s="12">
        <f t="shared" si="317"/>
        <v>-5.90361452784883E-2</v>
      </c>
      <c r="O310" s="12">
        <f t="shared" si="318"/>
        <v>1.2048192771484296E-3</v>
      </c>
      <c r="P310" s="12">
        <f t="shared" si="319"/>
        <v>8.8457405389772134E-2</v>
      </c>
      <c r="Q310" s="12">
        <f t="shared" si="320"/>
        <v>2.6451186213207769E-4</v>
      </c>
      <c r="R310" s="12">
        <f t="shared" si="321"/>
        <v>-2.3709295292565584E-4</v>
      </c>
      <c r="S310" s="12">
        <f t="shared" si="322"/>
        <v>4.8386316351342558E-6</v>
      </c>
      <c r="T310" s="12">
        <f t="shared" si="323"/>
        <v>3.5525062405530975E-4</v>
      </c>
    </row>
    <row r="311" spans="2:20" ht="15.9" customHeight="1">
      <c r="B311" s="18">
        <v>45904</v>
      </c>
      <c r="C311" s="12">
        <v>401388.99190000002</v>
      </c>
      <c r="D311" s="9">
        <f t="shared" si="146"/>
        <v>28.099999995902181</v>
      </c>
      <c r="E311" s="12">
        <v>6665941.1799999997</v>
      </c>
      <c r="F311" s="9">
        <f t="shared" si="147"/>
        <v>-0.10000076144933701</v>
      </c>
      <c r="G311" s="12">
        <v>76.845399999999998</v>
      </c>
      <c r="H311" s="9">
        <f t="shared" si="144"/>
        <v>6.100000000003547</v>
      </c>
      <c r="I311" s="20">
        <f t="shared" si="290"/>
        <v>-0.20390026306881737</v>
      </c>
      <c r="J311" s="69">
        <f t="shared" si="313"/>
        <v>90.203900263068817</v>
      </c>
      <c r="K311" s="10">
        <f t="shared" si="314"/>
        <v>28.100177933991681</v>
      </c>
      <c r="L311" s="69">
        <f t="shared" si="315"/>
        <v>28.754651796223097</v>
      </c>
      <c r="M311" s="12">
        <f t="shared" si="316"/>
        <v>0.11239999998360872</v>
      </c>
      <c r="N311" s="12">
        <f t="shared" si="317"/>
        <v>-4.0000304579734802E-4</v>
      </c>
      <c r="O311" s="12">
        <f t="shared" si="318"/>
        <v>2.4400000000014188E-2</v>
      </c>
      <c r="P311" s="12">
        <f t="shared" si="319"/>
        <v>0.11501860718489239</v>
      </c>
      <c r="Q311" s="12">
        <f t="shared" si="320"/>
        <v>4.4959999993443491E-4</v>
      </c>
      <c r="R311" s="12">
        <f t="shared" si="321"/>
        <v>-1.6000121831893921E-6</v>
      </c>
      <c r="S311" s="12">
        <f t="shared" si="322"/>
        <v>9.7600000000056759E-5</v>
      </c>
      <c r="T311" s="12">
        <f t="shared" si="323"/>
        <v>4.6007442873956955E-4</v>
      </c>
    </row>
    <row r="312" spans="2:20" ht="15.9" customHeight="1">
      <c r="B312" s="18">
        <v>45904</v>
      </c>
      <c r="C312" s="12">
        <v>401388.98680000001</v>
      </c>
      <c r="D312" s="9">
        <f t="shared" si="146"/>
        <v>22.999999986495823</v>
      </c>
      <c r="E312" s="12">
        <v>6665941.1756999996</v>
      </c>
      <c r="F312" s="9">
        <f t="shared" si="147"/>
        <v>-4.4000009074807167</v>
      </c>
      <c r="G312" s="12">
        <v>76.840100000000007</v>
      </c>
      <c r="H312" s="9">
        <f t="shared" si="144"/>
        <v>0.80000000001234639</v>
      </c>
      <c r="I312" s="20">
        <f t="shared" si="290"/>
        <v>-10.830081730446807</v>
      </c>
      <c r="J312" s="69">
        <f t="shared" si="313"/>
        <v>100.83008173044681</v>
      </c>
      <c r="K312" s="10">
        <f t="shared" si="314"/>
        <v>23.417087935194655</v>
      </c>
      <c r="L312" s="69">
        <f t="shared" si="315"/>
        <v>23.43074918487795</v>
      </c>
      <c r="M312" s="12">
        <f t="shared" si="316"/>
        <v>9.1999999945983291E-2</v>
      </c>
      <c r="N312" s="12">
        <f t="shared" si="317"/>
        <v>-1.7600003629922867E-2</v>
      </c>
      <c r="O312" s="12">
        <f t="shared" si="318"/>
        <v>3.2000000000493856E-3</v>
      </c>
      <c r="P312" s="12">
        <f t="shared" si="319"/>
        <v>9.3722996739511802E-2</v>
      </c>
      <c r="Q312" s="12">
        <f t="shared" si="320"/>
        <v>3.6799999978393314E-4</v>
      </c>
      <c r="R312" s="12">
        <f t="shared" si="321"/>
        <v>-7.0400014519691469E-5</v>
      </c>
      <c r="S312" s="12">
        <f t="shared" si="322"/>
        <v>1.2800000000197543E-5</v>
      </c>
      <c r="T312" s="12">
        <f t="shared" si="323"/>
        <v>3.7489198695804722E-4</v>
      </c>
    </row>
    <row r="313" spans="2:20" ht="15.9" customHeight="1">
      <c r="B313" s="18">
        <v>45905</v>
      </c>
      <c r="C313" s="12">
        <v>401388.96039999998</v>
      </c>
      <c r="D313" s="9">
        <f t="shared" si="146"/>
        <v>-3.4000000450760126</v>
      </c>
      <c r="E313" s="12">
        <v>6665941.1552999998</v>
      </c>
      <c r="F313" s="9">
        <f t="shared" si="147"/>
        <v>-24.800000712275505</v>
      </c>
      <c r="G313" s="12">
        <v>76.829700000000003</v>
      </c>
      <c r="H313" s="9">
        <f t="shared" si="144"/>
        <v>-9.5999999999918373</v>
      </c>
      <c r="I313" s="20">
        <f t="shared" si="290"/>
        <v>-97.806400710012667</v>
      </c>
      <c r="J313" s="69">
        <f t="shared" ref="J313" si="324">MOD(DEGREES(ATAN2(F313, D313)) + 360, 360)</f>
        <v>187.80640071001267</v>
      </c>
      <c r="K313" s="10">
        <f t="shared" ref="K313" si="325">SQRT(POWER(C313 - $C$9,2) + POWER(E313 - $E$9,2)) *1000</f>
        <v>25.03198025796965</v>
      </c>
      <c r="L313" s="69">
        <f t="shared" ref="L313" si="326">SQRT((D313^2) + (F313^2) + (H313^2))</f>
        <v>26.809700401817732</v>
      </c>
      <c r="M313" s="12">
        <f t="shared" ref="M313" si="327">(D313-$D$9)/(B313-$B$9)</f>
        <v>-1.3545816912653436E-2</v>
      </c>
      <c r="N313" s="12">
        <f t="shared" ref="N313" si="328">(F313-$F$9)/(B313-$B$9)</f>
        <v>-9.8804783714245045E-2</v>
      </c>
      <c r="O313" s="12">
        <f t="shared" ref="O313" si="329">(H313-$H$9)/(B313-$B$9)</f>
        <v>-3.8247011952158717E-2</v>
      </c>
      <c r="P313" s="12">
        <f t="shared" ref="P313" si="330">(L313-$L$9)/(B313-$B$9)</f>
        <v>0.10681155538572802</v>
      </c>
      <c r="Q313" s="12">
        <f t="shared" ref="Q313" si="331">(M313-0)/(B313-$B$9)</f>
        <v>-5.3967398058380223E-5</v>
      </c>
      <c r="R313" s="12">
        <f t="shared" ref="R313" si="332">(N313-0)/(B313-$B$9)</f>
        <v>-3.9364455663045837E-4</v>
      </c>
      <c r="S313" s="12">
        <f t="shared" ref="S313" si="333">(O313-0)/(B313-$B$9)</f>
        <v>-1.523785336739391E-4</v>
      </c>
      <c r="T313" s="12">
        <f t="shared" ref="T313" si="334">(P313-0)/(B313-$B$9)</f>
        <v>4.2554404536146624E-4</v>
      </c>
    </row>
    <row r="314" spans="2:20" ht="15.9" customHeight="1">
      <c r="B314" s="18">
        <v>45905</v>
      </c>
      <c r="C314" s="12">
        <v>401389.00050000002</v>
      </c>
      <c r="D314" s="9">
        <f t="shared" si="146"/>
        <v>36.699999996926636</v>
      </c>
      <c r="E314" s="12">
        <v>6665941.1867000004</v>
      </c>
      <c r="F314" s="9">
        <f t="shared" si="147"/>
        <v>6.5999999642372131</v>
      </c>
      <c r="G314" s="12">
        <v>76.830299999999994</v>
      </c>
      <c r="H314" s="9">
        <f t="shared" si="144"/>
        <v>-9.0000000000003411</v>
      </c>
      <c r="I314" s="20">
        <f t="shared" si="290"/>
        <v>10.194900223746799</v>
      </c>
      <c r="J314" s="69">
        <f t="shared" ref="J314:J319" si="335">MOD(DEGREES(ATAN2(F314, D314)) + 360, 360)</f>
        <v>79.805099776253201</v>
      </c>
      <c r="K314" s="10">
        <f t="shared" ref="K314:K319" si="336">SQRT(POWER(C314 - $C$9,2) + POWER(E314 - $E$9,2)) *1000</f>
        <v>37.288738236930818</v>
      </c>
      <c r="L314" s="69">
        <f t="shared" ref="L314:L319" si="337">SQRT((D314^2) + (F314^2) + (H314^2))</f>
        <v>38.359483824764276</v>
      </c>
      <c r="M314" s="12">
        <f t="shared" ref="M314" si="338">(D314-$D$9)/(B314-$B$9)</f>
        <v>0.1462151394299866</v>
      </c>
      <c r="N314" s="12">
        <f t="shared" ref="N314" si="339">(F314-$F$9)/(B314-$B$9)</f>
        <v>2.6294820574650251E-2</v>
      </c>
      <c r="O314" s="12">
        <f t="shared" ref="O314" si="340">(H314-$H$9)/(B314-$B$9)</f>
        <v>-3.5856573705180639E-2</v>
      </c>
      <c r="P314" s="12">
        <f t="shared" ref="P314" si="341">(L314-$L$9)/(B314-$B$9)</f>
        <v>0.15282662878392142</v>
      </c>
      <c r="Q314" s="12">
        <f t="shared" ref="Q314" si="342">(M314-0)/(B314-$B$9)</f>
        <v>5.8253043597604221E-4</v>
      </c>
      <c r="R314" s="12">
        <f t="shared" ref="R314" si="343">(N314-0)/(B314-$B$9)</f>
        <v>1.0476024133326794E-4</v>
      </c>
      <c r="S314" s="12">
        <f t="shared" ref="S314" si="344">(O314-0)/(B314-$B$9)</f>
        <v>-1.4285487531944479E-4</v>
      </c>
      <c r="T314" s="12">
        <f t="shared" ref="T314" si="345">(P314-0)/(B314-$B$9)</f>
        <v>6.0887103101163909E-4</v>
      </c>
    </row>
    <row r="315" spans="2:20" ht="15.9" customHeight="1">
      <c r="B315" s="18">
        <v>45906</v>
      </c>
      <c r="C315" s="12">
        <v>401388.984</v>
      </c>
      <c r="D315" s="9">
        <f t="shared" si="146"/>
        <v>20.199999969918281</v>
      </c>
      <c r="E315" s="12">
        <v>6665941.1744999997</v>
      </c>
      <c r="F315" s="9">
        <f t="shared" si="147"/>
        <v>-5.6000007316470146</v>
      </c>
      <c r="G315" s="12">
        <v>76.831299999999999</v>
      </c>
      <c r="H315" s="9">
        <f t="shared" si="144"/>
        <v>-7.9999999999955662</v>
      </c>
      <c r="I315" s="20">
        <f t="shared" si="290"/>
        <v>-15.494850548254874</v>
      </c>
      <c r="J315" s="69">
        <f t="shared" si="335"/>
        <v>105.49485054825487</v>
      </c>
      <c r="K315" s="10">
        <f t="shared" si="336"/>
        <v>20.961870312048628</v>
      </c>
      <c r="L315" s="69">
        <f t="shared" si="337"/>
        <v>22.436577434606079</v>
      </c>
      <c r="M315" s="12">
        <f t="shared" ref="M315:M319" si="346">(D315-$D$9)/(B315-$B$9)</f>
        <v>8.0158730039358264E-2</v>
      </c>
      <c r="N315" s="12">
        <f t="shared" ref="N315:N319" si="347">(F315-$F$9)/(B315-$B$9)</f>
        <v>-2.2222225125583393E-2</v>
      </c>
      <c r="O315" s="12">
        <f t="shared" ref="O315:O319" si="348">(H315-$H$9)/(B315-$B$9)</f>
        <v>-3.1746031746014154E-2</v>
      </c>
      <c r="P315" s="12">
        <f t="shared" ref="P315:P319" si="349">(L315-$L$9)/(B315-$B$9)</f>
        <v>8.9034037438913013E-2</v>
      </c>
      <c r="Q315" s="12">
        <f t="shared" ref="Q315:Q319" si="350">(M315-0)/(B315-$B$9)</f>
        <v>3.1809019856888203E-4</v>
      </c>
      <c r="R315" s="12">
        <f t="shared" ref="R315:R319" si="351">(N315-0)/(B315-$B$9)</f>
        <v>-8.8183433038029337E-5</v>
      </c>
      <c r="S315" s="12">
        <f t="shared" ref="S315:S319" si="352">(O315-0)/(B315-$B$9)</f>
        <v>-1.2597631645243712E-4</v>
      </c>
      <c r="T315" s="12">
        <f t="shared" ref="T315:T319" si="353">(P315-0)/(B315-$B$9)</f>
        <v>3.5330967237663896E-4</v>
      </c>
    </row>
    <row r="316" spans="2:20" ht="15.9" customHeight="1">
      <c r="B316" s="18">
        <v>45906</v>
      </c>
      <c r="C316" s="12">
        <v>401388.99040000001</v>
      </c>
      <c r="D316" s="9">
        <f t="shared" si="146"/>
        <v>26.599999982863665</v>
      </c>
      <c r="E316" s="12">
        <v>6665941.1786000002</v>
      </c>
      <c r="F316" s="9">
        <f t="shared" si="147"/>
        <v>-1.5000002458691597</v>
      </c>
      <c r="G316" s="12">
        <v>76.831599999999995</v>
      </c>
      <c r="H316" s="9">
        <f t="shared" si="144"/>
        <v>-7.6999999999998181</v>
      </c>
      <c r="I316" s="20">
        <f t="shared" si="290"/>
        <v>-3.2275472988401361</v>
      </c>
      <c r="J316" s="69">
        <f t="shared" si="335"/>
        <v>93.227547298840136</v>
      </c>
      <c r="K316" s="10">
        <f t="shared" si="336"/>
        <v>26.642259660658564</v>
      </c>
      <c r="L316" s="69">
        <f t="shared" si="337"/>
        <v>27.732652232088295</v>
      </c>
      <c r="M316" s="12">
        <f t="shared" si="346"/>
        <v>0.10555555548755423</v>
      </c>
      <c r="N316" s="12">
        <f t="shared" si="347"/>
        <v>-5.9523819280522207E-3</v>
      </c>
      <c r="O316" s="12">
        <f t="shared" si="348"/>
        <v>-3.0555555555554833E-2</v>
      </c>
      <c r="P316" s="12">
        <f t="shared" si="349"/>
        <v>0.11005020727019164</v>
      </c>
      <c r="Q316" s="12">
        <f t="shared" si="350"/>
        <v>4.1887125193473899E-4</v>
      </c>
      <c r="R316" s="12">
        <f t="shared" si="351"/>
        <v>-2.3620563206556432E-5</v>
      </c>
      <c r="S316" s="12">
        <f t="shared" si="352"/>
        <v>-1.2125220458553505E-4</v>
      </c>
      <c r="T316" s="12">
        <f t="shared" si="353"/>
        <v>4.3670717170710968E-4</v>
      </c>
    </row>
    <row r="317" spans="2:20" ht="15.9" customHeight="1">
      <c r="B317" s="18">
        <v>45908</v>
      </c>
      <c r="C317" s="12">
        <v>401388.978</v>
      </c>
      <c r="D317" s="9">
        <f t="shared" si="146"/>
        <v>14.199999975971878</v>
      </c>
      <c r="E317" s="12">
        <v>6665941.1634</v>
      </c>
      <c r="F317" s="9">
        <f t="shared" si="147"/>
        <v>-16.700000502169132</v>
      </c>
      <c r="G317" s="12">
        <v>76.827799999999996</v>
      </c>
      <c r="H317" s="9">
        <f t="shared" si="144"/>
        <v>-11.499999999998067</v>
      </c>
      <c r="I317" s="20">
        <f t="shared" si="290"/>
        <v>-49.625506768688183</v>
      </c>
      <c r="J317" s="69">
        <f t="shared" si="335"/>
        <v>139.62550676868818</v>
      </c>
      <c r="K317" s="10">
        <f t="shared" si="336"/>
        <v>21.920994869988238</v>
      </c>
      <c r="L317" s="69">
        <f t="shared" si="337"/>
        <v>24.754393874421691</v>
      </c>
      <c r="M317" s="12">
        <f t="shared" si="346"/>
        <v>5.5905511716424716E-2</v>
      </c>
      <c r="N317" s="12">
        <f t="shared" si="347"/>
        <v>-6.5748033473106815E-2</v>
      </c>
      <c r="O317" s="12">
        <f t="shared" si="348"/>
        <v>-4.5275590551173493E-2</v>
      </c>
      <c r="P317" s="12">
        <f t="shared" si="349"/>
        <v>9.7458243600085398E-2</v>
      </c>
      <c r="Q317" s="12">
        <f t="shared" si="350"/>
        <v>2.2010043982844378E-4</v>
      </c>
      <c r="R317" s="12">
        <f t="shared" si="351"/>
        <v>-2.5885052548467252E-4</v>
      </c>
      <c r="S317" s="12">
        <f t="shared" si="352"/>
        <v>-1.7825035650068306E-4</v>
      </c>
      <c r="T317" s="12">
        <f t="shared" si="353"/>
        <v>3.8369387244128111E-4</v>
      </c>
    </row>
    <row r="318" spans="2:20" ht="15.9" customHeight="1">
      <c r="B318" s="18">
        <v>45908</v>
      </c>
      <c r="C318" s="12">
        <v>401389.00390000001</v>
      </c>
      <c r="D318" s="9">
        <f t="shared" si="146"/>
        <v>40.099999983794987</v>
      </c>
      <c r="E318" s="12">
        <v>6665941.1838999996</v>
      </c>
      <c r="F318" s="9">
        <f t="shared" si="147"/>
        <v>3.7999991327524185</v>
      </c>
      <c r="G318" s="12">
        <v>76.828800000000001</v>
      </c>
      <c r="H318" s="9">
        <f t="shared" si="144"/>
        <v>-10.499999999993292</v>
      </c>
      <c r="I318" s="20">
        <f t="shared" si="290"/>
        <v>5.413358567673523</v>
      </c>
      <c r="J318" s="69">
        <f t="shared" si="335"/>
        <v>84.586641432326473</v>
      </c>
      <c r="K318" s="10">
        <f t="shared" si="336"/>
        <v>40.27964736823396</v>
      </c>
      <c r="L318" s="69">
        <f t="shared" si="337"/>
        <v>41.625713112319609</v>
      </c>
      <c r="M318" s="12">
        <f t="shared" si="346"/>
        <v>0.15787401568423223</v>
      </c>
      <c r="N318" s="12">
        <f t="shared" si="347"/>
        <v>1.4960626506899286E-2</v>
      </c>
      <c r="O318" s="12">
        <f t="shared" si="348"/>
        <v>-4.1338582677138948E-2</v>
      </c>
      <c r="P318" s="12">
        <f t="shared" si="349"/>
        <v>0.16388076028472287</v>
      </c>
      <c r="Q318" s="12">
        <f t="shared" si="350"/>
        <v>6.2155124285130799E-4</v>
      </c>
      <c r="R318" s="12">
        <f t="shared" si="351"/>
        <v>5.8900104357871203E-5</v>
      </c>
      <c r="S318" s="12">
        <f t="shared" si="352"/>
        <v>-1.6275032550054703E-4</v>
      </c>
      <c r="T318" s="12">
        <f t="shared" si="353"/>
        <v>6.4519984364064123E-4</v>
      </c>
    </row>
    <row r="319" spans="2:20" ht="15.9" customHeight="1">
      <c r="B319" s="18">
        <v>45909</v>
      </c>
      <c r="C319" s="12">
        <v>401388.97879999998</v>
      </c>
      <c r="D319" s="9">
        <f t="shared" si="146"/>
        <v>14.999999955762178</v>
      </c>
      <c r="E319" s="12">
        <v>6665941.1648000004</v>
      </c>
      <c r="F319" s="9">
        <f t="shared" si="147"/>
        <v>-15.300000086426735</v>
      </c>
      <c r="G319" s="12">
        <v>76.7821</v>
      </c>
      <c r="H319" s="9">
        <f t="shared" si="144"/>
        <v>-57.199999999994589</v>
      </c>
      <c r="I319" s="20">
        <f t="shared" si="290"/>
        <v>-45.567266656124048</v>
      </c>
      <c r="J319" s="69">
        <f t="shared" si="335"/>
        <v>135.56726665612405</v>
      </c>
      <c r="K319" s="10">
        <f t="shared" si="336"/>
        <v>21.426385633548264</v>
      </c>
      <c r="L319" s="69">
        <f t="shared" si="337"/>
        <v>61.081339223341395</v>
      </c>
      <c r="M319" s="12">
        <f t="shared" si="346"/>
        <v>5.8823529238283052E-2</v>
      </c>
      <c r="N319" s="12">
        <f t="shared" si="347"/>
        <v>-6.0000000338928369E-2</v>
      </c>
      <c r="O319" s="12">
        <f t="shared" si="348"/>
        <v>-0.22431372549017486</v>
      </c>
      <c r="P319" s="12">
        <f t="shared" si="349"/>
        <v>0.23953466362094664</v>
      </c>
      <c r="Q319" s="12">
        <f t="shared" si="350"/>
        <v>2.3068050681679627E-4</v>
      </c>
      <c r="R319" s="12">
        <f t="shared" si="351"/>
        <v>-2.3529411897618967E-4</v>
      </c>
      <c r="S319" s="12">
        <f t="shared" si="352"/>
        <v>-8.79661668588921E-4</v>
      </c>
      <c r="T319" s="12">
        <f t="shared" si="353"/>
        <v>9.3935162204292796E-4</v>
      </c>
    </row>
    <row r="320" spans="2:20" ht="15.9" customHeight="1">
      <c r="B320" s="18">
        <v>45909</v>
      </c>
      <c r="C320" s="12">
        <v>401388.99229999998</v>
      </c>
      <c r="D320" s="9">
        <f t="shared" si="146"/>
        <v>28.4999999566935</v>
      </c>
      <c r="E320" s="12">
        <v>6665941.1749999998</v>
      </c>
      <c r="F320" s="9">
        <f t="shared" si="147"/>
        <v>-5.1000006496906281</v>
      </c>
      <c r="G320" s="12">
        <v>76.839699999999993</v>
      </c>
      <c r="H320" s="9">
        <f t="shared" si="144"/>
        <v>0.39999999999906777</v>
      </c>
      <c r="I320" s="20">
        <f t="shared" si="290"/>
        <v>-10.145545714589275</v>
      </c>
      <c r="J320" s="69">
        <f t="shared" ref="J320:J321" si="354">MOD(DEGREES(ATAN2(F320, D320)) + 360, 360)</f>
        <v>100.14554571458928</v>
      </c>
      <c r="K320" s="10">
        <f t="shared" ref="K320:K321" si="355">SQRT(POWER(C320 - $C$9,2) + POWER(E320 - $E$9,2)) *1000</f>
        <v>28.95272015128068</v>
      </c>
      <c r="L320" s="69">
        <f t="shared" ref="L320:L321" si="356">SQRT((D320^2) + (F320^2) + (H320^2))</f>
        <v>28.95548314496537</v>
      </c>
      <c r="M320" s="12">
        <f t="shared" ref="M320:M321" si="357">(D320-$D$9)/(B320-$B$9)</f>
        <v>0.11176470571252353</v>
      </c>
      <c r="N320" s="12">
        <f t="shared" ref="N320:N321" si="358">(F320-$F$9)/(B320-$B$9)</f>
        <v>-2.0000002547806383E-2</v>
      </c>
      <c r="O320" s="12">
        <f t="shared" ref="O320:O321" si="359">(H320-$H$9)/(B320-$B$9)</f>
        <v>1.5686274509767364E-3</v>
      </c>
      <c r="P320" s="12">
        <f t="shared" ref="P320:P321" si="360">(L320-$L$9)/(B320-$B$9)</f>
        <v>0.11355091429398184</v>
      </c>
      <c r="Q320" s="12">
        <f t="shared" ref="Q320:Q321" si="361">(M320-0)/(B320-$B$9)</f>
        <v>4.3829296357852368E-4</v>
      </c>
      <c r="R320" s="12">
        <f t="shared" ref="R320:R321" si="362">(N320-0)/(B320-$B$9)</f>
        <v>-7.8431382540417185E-5</v>
      </c>
      <c r="S320" s="12">
        <f t="shared" ref="S320:S321" si="363">(O320-0)/(B320-$B$9)</f>
        <v>6.15148019990877E-6</v>
      </c>
      <c r="T320" s="12">
        <f t="shared" ref="T320:T321" si="364">(P320-0)/(B320-$B$9)</f>
        <v>4.4529770311365426E-4</v>
      </c>
    </row>
    <row r="321" spans="2:20" ht="15.9" customHeight="1">
      <c r="B321" s="18">
        <v>45910</v>
      </c>
      <c r="C321" s="12">
        <v>401389.0344</v>
      </c>
      <c r="D321" s="9">
        <f t="shared" si="146"/>
        <v>70.599999977275729</v>
      </c>
      <c r="E321" s="12">
        <v>6665941.2104000002</v>
      </c>
      <c r="F321" s="9">
        <f t="shared" si="147"/>
        <v>30.299999751150608</v>
      </c>
      <c r="G321" s="12">
        <v>76.829400000000007</v>
      </c>
      <c r="H321" s="9">
        <f t="shared" si="144"/>
        <v>-9.8999999999875854</v>
      </c>
      <c r="I321" s="20">
        <f t="shared" si="290"/>
        <v>23.227967776465061</v>
      </c>
      <c r="J321" s="69">
        <f t="shared" si="354"/>
        <v>66.77203222353495</v>
      </c>
      <c r="K321" s="10">
        <f t="shared" si="355"/>
        <v>76.827403845965407</v>
      </c>
      <c r="L321" s="69">
        <f t="shared" si="356"/>
        <v>77.46263603641961</v>
      </c>
      <c r="M321" s="12">
        <f t="shared" si="357"/>
        <v>0.27578124991123332</v>
      </c>
      <c r="N321" s="12">
        <f t="shared" si="358"/>
        <v>0.11835937402793206</v>
      </c>
      <c r="O321" s="12">
        <f t="shared" si="359"/>
        <v>-3.8671874999951505E-2</v>
      </c>
      <c r="P321" s="12">
        <f t="shared" si="360"/>
        <v>0.3025884220172641</v>
      </c>
      <c r="Q321" s="12">
        <f t="shared" si="361"/>
        <v>1.0772705074657551E-3</v>
      </c>
      <c r="R321" s="12">
        <f t="shared" si="362"/>
        <v>4.6234130479660962E-4</v>
      </c>
      <c r="S321" s="12">
        <f t="shared" si="363"/>
        <v>-1.5106201171856057E-4</v>
      </c>
      <c r="T321" s="12">
        <f t="shared" si="364"/>
        <v>1.1819860235049379E-3</v>
      </c>
    </row>
    <row r="322" spans="2:20" ht="15.9" customHeight="1">
      <c r="B322" s="18">
        <v>45910</v>
      </c>
      <c r="C322" s="12">
        <v>401388.97080000001</v>
      </c>
      <c r="D322" s="9">
        <f t="shared" si="146"/>
        <v>6.9999999832361937</v>
      </c>
      <c r="E322" s="12">
        <v>6665941.1560000004</v>
      </c>
      <c r="F322" s="9">
        <f t="shared" si="147"/>
        <v>-24.100000038743019</v>
      </c>
      <c r="G322" s="12">
        <v>76.819299999999998</v>
      </c>
      <c r="H322" s="9">
        <f t="shared" ref="H322:H328" si="365">IF(G322="","",(G322-$G$9)*1000)</f>
        <v>-19.999999999996021</v>
      </c>
      <c r="I322" s="20">
        <f t="shared" ref="I322:I328" si="366">IF(MOD(DEGREES(ATAN2(D322, F322)), 360) &gt; 180, MOD(DEGREES(ATAN2(D322, F322)), 360) - 360, MOD(DEGREES(ATAN2(D322, F322)), 360))</f>
        <v>-73.803721124578885</v>
      </c>
      <c r="J322" s="69">
        <f t="shared" ref="J322:J328" si="367">MOD(DEGREES(ATAN2(F322, D322)) + 360, 360)</f>
        <v>163.80372112457894</v>
      </c>
      <c r="K322" s="10">
        <f t="shared" ref="K322:K328" si="368">SQRT(POWER(C322 - $C$9,2) + POWER(E322 - $E$9,2)) *1000</f>
        <v>25.096015652543738</v>
      </c>
      <c r="L322" s="69">
        <f t="shared" ref="L322:L328" si="369">SQRT((D322^2) + (F322^2) + (H322^2))</f>
        <v>32.090652870151473</v>
      </c>
      <c r="M322" s="12">
        <f t="shared" ref="M322:M328" si="370">(D322-$D$9)/(B322-$B$9)</f>
        <v>2.7343749934516381E-2</v>
      </c>
      <c r="N322" s="12">
        <f t="shared" ref="N322:N328" si="371">(F322-$F$9)/(B322-$B$9)</f>
        <v>-9.4140625151339918E-2</v>
      </c>
      <c r="O322" s="12">
        <f t="shared" ref="O322:O328" si="372">(H322-$H$9)/(B322-$B$9)</f>
        <v>-7.8124999999984457E-2</v>
      </c>
      <c r="P322" s="12">
        <f t="shared" ref="P322:P328" si="373">(L322-$L$9)/(B322-$B$9)</f>
        <v>0.12535411277402919</v>
      </c>
      <c r="Q322" s="12">
        <f t="shared" ref="Q322:Q328" si="374">(M322-0)/(B322-$B$9)</f>
        <v>1.0681152318170462E-4</v>
      </c>
      <c r="R322" s="12">
        <f t="shared" ref="R322:R328" si="375">(N322-0)/(B322-$B$9)</f>
        <v>-3.6773681699742156E-4</v>
      </c>
      <c r="S322" s="12">
        <f t="shared" ref="S322:S328" si="376">(O322-0)/(B322-$B$9)</f>
        <v>-3.0517578124993928E-4</v>
      </c>
      <c r="T322" s="12">
        <f t="shared" ref="T322:T328" si="377">(P322-0)/(B322-$B$9)</f>
        <v>4.8966450302355153E-4</v>
      </c>
    </row>
    <row r="323" spans="2:20" ht="15.9" customHeight="1">
      <c r="B323" s="18">
        <v>45911</v>
      </c>
      <c r="C323" s="12">
        <v>401388.93</v>
      </c>
      <c r="D323" s="9">
        <f t="shared" si="146"/>
        <v>-33.800000033807009</v>
      </c>
      <c r="E323" s="12">
        <v>6665941.1256999997</v>
      </c>
      <c r="F323" s="9">
        <f t="shared" si="147"/>
        <v>-54.400000721216202</v>
      </c>
      <c r="G323" s="12">
        <v>76.828699999999998</v>
      </c>
      <c r="H323" s="9">
        <f t="shared" si="365"/>
        <v>-10.599999999996612</v>
      </c>
      <c r="I323" s="20">
        <f t="shared" si="366"/>
        <v>-121.85365658916982</v>
      </c>
      <c r="J323" s="69">
        <f t="shared" si="367"/>
        <v>211.85365658916979</v>
      </c>
      <c r="K323" s="10">
        <f t="shared" si="368"/>
        <v>64.045297100986872</v>
      </c>
      <c r="L323" s="69">
        <f t="shared" si="369"/>
        <v>64.916562453303129</v>
      </c>
      <c r="M323" s="12">
        <f t="shared" si="370"/>
        <v>-0.13151750985917124</v>
      </c>
      <c r="N323" s="12">
        <f t="shared" si="371"/>
        <v>-0.21167315455726149</v>
      </c>
      <c r="O323" s="12">
        <f t="shared" si="372"/>
        <v>-4.1245136186757243E-2</v>
      </c>
      <c r="P323" s="12">
        <f t="shared" si="373"/>
        <v>0.25259362822296938</v>
      </c>
      <c r="Q323" s="12">
        <f t="shared" si="374"/>
        <v>-5.1174128349872072E-4</v>
      </c>
      <c r="R323" s="12">
        <f t="shared" si="375"/>
        <v>-8.236309515846751E-4</v>
      </c>
      <c r="S323" s="12">
        <f t="shared" si="376"/>
        <v>-1.6048691123251845E-4</v>
      </c>
      <c r="T323" s="12">
        <f t="shared" si="377"/>
        <v>9.8285458452517264E-4</v>
      </c>
    </row>
    <row r="324" spans="2:20" ht="15.9" customHeight="1">
      <c r="B324" s="18">
        <v>45911</v>
      </c>
      <c r="C324" s="12">
        <v>401388.96720000001</v>
      </c>
      <c r="D324" s="9">
        <f t="shared" si="146"/>
        <v>3.3999999868683517</v>
      </c>
      <c r="E324" s="12">
        <v>6665941.1507000001</v>
      </c>
      <c r="F324" s="9">
        <f t="shared" si="147"/>
        <v>-29.400000348687172</v>
      </c>
      <c r="G324" s="12">
        <v>76.813800000000001</v>
      </c>
      <c r="H324" s="9">
        <f t="shared" si="365"/>
        <v>-25.499999999993861</v>
      </c>
      <c r="I324" s="20">
        <f t="shared" si="366"/>
        <v>-83.403261804907913</v>
      </c>
      <c r="J324" s="69">
        <f t="shared" si="367"/>
        <v>173.40326180490797</v>
      </c>
      <c r="K324" s="10">
        <f t="shared" si="368"/>
        <v>29.595946013153736</v>
      </c>
      <c r="L324" s="69">
        <f t="shared" si="369"/>
        <v>39.066226083577583</v>
      </c>
      <c r="M324" s="12">
        <f t="shared" si="370"/>
        <v>1.322957193333989E-2</v>
      </c>
      <c r="N324" s="12">
        <f t="shared" si="371"/>
        <v>-0.1143968885162925</v>
      </c>
      <c r="O324" s="12">
        <f t="shared" si="372"/>
        <v>-9.9221789883244593E-2</v>
      </c>
      <c r="P324" s="12">
        <f t="shared" si="373"/>
        <v>0.15200866180380382</v>
      </c>
      <c r="Q324" s="12">
        <f t="shared" si="374"/>
        <v>5.147693359276222E-5</v>
      </c>
      <c r="R324" s="12">
        <f t="shared" si="375"/>
        <v>-4.4512407982993192E-4</v>
      </c>
      <c r="S324" s="12">
        <f t="shared" si="376"/>
        <v>-3.8607700343674939E-4</v>
      </c>
      <c r="T324" s="12">
        <f t="shared" si="377"/>
        <v>5.9147339223269968E-4</v>
      </c>
    </row>
    <row r="325" spans="2:20" ht="15.9" customHeight="1">
      <c r="B325" s="18">
        <v>45912</v>
      </c>
      <c r="C325" s="12">
        <v>401388.99469999998</v>
      </c>
      <c r="D325" s="9">
        <f t="shared" si="146"/>
        <v>30.899999954272062</v>
      </c>
      <c r="E325" s="12">
        <v>6665941.1787</v>
      </c>
      <c r="F325" s="9">
        <f t="shared" si="147"/>
        <v>-1.4000004157423973</v>
      </c>
      <c r="G325" s="12">
        <v>76.841999999999999</v>
      </c>
      <c r="H325" s="9">
        <f t="shared" si="365"/>
        <v>2.7000000000043656</v>
      </c>
      <c r="I325" s="20">
        <f t="shared" si="366"/>
        <v>-2.5941519687228833</v>
      </c>
      <c r="J325" s="69">
        <f t="shared" si="367"/>
        <v>92.594151968722883</v>
      </c>
      <c r="K325" s="10">
        <f t="shared" si="368"/>
        <v>30.931698924211911</v>
      </c>
      <c r="L325" s="69">
        <f t="shared" si="369"/>
        <v>31.049315585663333</v>
      </c>
      <c r="M325" s="12">
        <f t="shared" si="370"/>
        <v>0.11976744168322505</v>
      </c>
      <c r="N325" s="12">
        <f t="shared" si="371"/>
        <v>-5.4263582005519275E-3</v>
      </c>
      <c r="O325" s="12">
        <f t="shared" si="372"/>
        <v>1.0465116279086688E-2</v>
      </c>
      <c r="P325" s="12">
        <f t="shared" si="373"/>
        <v>0.12034618444055556</v>
      </c>
      <c r="Q325" s="12">
        <f t="shared" si="374"/>
        <v>4.6421489024505835E-4</v>
      </c>
      <c r="R325" s="12">
        <f t="shared" si="375"/>
        <v>-2.1032396126170261E-5</v>
      </c>
      <c r="S325" s="12">
        <f t="shared" si="376"/>
        <v>4.0562466198010415E-5</v>
      </c>
      <c r="T325" s="12">
        <f t="shared" si="377"/>
        <v>4.6645807922695952E-4</v>
      </c>
    </row>
    <row r="326" spans="2:20" ht="15.9" customHeight="1">
      <c r="B326" s="18">
        <v>45912</v>
      </c>
      <c r="C326" s="12">
        <v>401388.97</v>
      </c>
      <c r="D326" s="9">
        <f t="shared" si="146"/>
        <v>6.1999999452382326</v>
      </c>
      <c r="E326" s="12">
        <v>6665941.1542999996</v>
      </c>
      <c r="F326" s="9">
        <f t="shared" si="147"/>
        <v>-25.800000876188278</v>
      </c>
      <c r="G326" s="12">
        <v>76.814700000000002</v>
      </c>
      <c r="H326" s="9">
        <f t="shared" si="365"/>
        <v>-24.599999999992406</v>
      </c>
      <c r="I326" s="20">
        <f t="shared" si="366"/>
        <v>-76.48746992125615</v>
      </c>
      <c r="J326" s="69">
        <f t="shared" si="367"/>
        <v>166.48746992125621</v>
      </c>
      <c r="K326" s="10">
        <f t="shared" si="368"/>
        <v>26.534506675879051</v>
      </c>
      <c r="L326" s="69">
        <f t="shared" si="369"/>
        <v>36.183422233557401</v>
      </c>
      <c r="M326" s="12">
        <f t="shared" si="370"/>
        <v>2.4031007539683073E-2</v>
      </c>
      <c r="N326" s="12">
        <f t="shared" si="371"/>
        <v>-0.1000000033960786</v>
      </c>
      <c r="O326" s="12">
        <f t="shared" si="372"/>
        <v>-9.5348837209272896E-2</v>
      </c>
      <c r="P326" s="12">
        <f t="shared" si="373"/>
        <v>0.1402458226106876</v>
      </c>
      <c r="Q326" s="12">
        <f t="shared" si="374"/>
        <v>9.3143440076290973E-5</v>
      </c>
      <c r="R326" s="12">
        <f t="shared" si="375"/>
        <v>-3.8759691238790159E-4</v>
      </c>
      <c r="S326" s="12">
        <f t="shared" si="376"/>
        <v>-3.6956913647004998E-4</v>
      </c>
      <c r="T326" s="12">
        <f t="shared" si="377"/>
        <v>5.435884597313473E-4</v>
      </c>
    </row>
    <row r="327" spans="2:20" ht="15.9" customHeight="1">
      <c r="B327" s="18">
        <v>45913</v>
      </c>
      <c r="C327" s="12">
        <v>401388.98820000002</v>
      </c>
      <c r="D327" s="9">
        <f t="shared" si="146"/>
        <v>24.399999994784594</v>
      </c>
      <c r="E327" s="12">
        <v>6665941.1708000004</v>
      </c>
      <c r="F327" s="9">
        <f t="shared" si="147"/>
        <v>-9.3000000342726707</v>
      </c>
      <c r="G327" s="12">
        <v>76.829499999999996</v>
      </c>
      <c r="H327" s="9">
        <f t="shared" si="365"/>
        <v>-9.7999999999984766</v>
      </c>
      <c r="I327" s="20">
        <f t="shared" si="366"/>
        <v>-20.864222220767942</v>
      </c>
      <c r="J327" s="69">
        <f t="shared" si="367"/>
        <v>110.86422222076794</v>
      </c>
      <c r="K327" s="10">
        <f t="shared" si="368"/>
        <v>26.112257665375466</v>
      </c>
      <c r="L327" s="69">
        <f t="shared" si="369"/>
        <v>27.890679453590405</v>
      </c>
      <c r="M327" s="12">
        <f t="shared" si="370"/>
        <v>9.42084941883575E-2</v>
      </c>
      <c r="N327" s="12">
        <f t="shared" si="371"/>
        <v>-3.590733603966282E-2</v>
      </c>
      <c r="O327" s="12">
        <f t="shared" si="372"/>
        <v>-3.7837837837831956E-2</v>
      </c>
      <c r="P327" s="12">
        <f t="shared" si="373"/>
        <v>0.10768602105633361</v>
      </c>
      <c r="Q327" s="12">
        <f t="shared" si="374"/>
        <v>3.6373935980060811E-4</v>
      </c>
      <c r="R327" s="12">
        <f t="shared" si="375"/>
        <v>-1.3863836308750124E-4</v>
      </c>
      <c r="S327" s="12">
        <f t="shared" si="376"/>
        <v>-1.4609203798390715E-4</v>
      </c>
      <c r="T327" s="12">
        <f t="shared" si="377"/>
        <v>4.1577614307464715E-4</v>
      </c>
    </row>
    <row r="328" spans="2:20" ht="15.9" customHeight="1">
      <c r="B328" s="18">
        <v>45913</v>
      </c>
      <c r="C328" s="12">
        <v>401388.99469999998</v>
      </c>
      <c r="D328" s="9">
        <f t="shared" si="146"/>
        <v>30.899999954272062</v>
      </c>
      <c r="E328" s="12">
        <v>6665941.1787</v>
      </c>
      <c r="F328" s="9">
        <f t="shared" si="147"/>
        <v>-1.4000004157423973</v>
      </c>
      <c r="G328" s="12">
        <v>76.841999999999999</v>
      </c>
      <c r="H328" s="9">
        <f t="shared" si="365"/>
        <v>2.7000000000043656</v>
      </c>
      <c r="I328" s="20">
        <f t="shared" si="366"/>
        <v>-2.5941519687228833</v>
      </c>
      <c r="J328" s="69">
        <f t="shared" si="367"/>
        <v>92.594151968722883</v>
      </c>
      <c r="K328" s="10">
        <f t="shared" si="368"/>
        <v>30.931698924211911</v>
      </c>
      <c r="L328" s="69">
        <f t="shared" si="369"/>
        <v>31.049315585663333</v>
      </c>
      <c r="M328" s="12">
        <f t="shared" si="370"/>
        <v>0.11930501912846356</v>
      </c>
      <c r="N328" s="12">
        <f t="shared" si="371"/>
        <v>-5.405407010588407E-3</v>
      </c>
      <c r="O328" s="12">
        <f t="shared" si="372"/>
        <v>1.042471042472728E-2</v>
      </c>
      <c r="P328" s="12">
        <f t="shared" si="373"/>
        <v>0.11988152735777349</v>
      </c>
      <c r="Q328" s="12">
        <f t="shared" si="374"/>
        <v>4.6063713949213731E-4</v>
      </c>
      <c r="R328" s="12">
        <f t="shared" si="375"/>
        <v>-2.0870297338179179E-5</v>
      </c>
      <c r="S328" s="12">
        <f t="shared" si="376"/>
        <v>4.0249847199719226E-5</v>
      </c>
      <c r="T328" s="12">
        <f t="shared" si="377"/>
        <v>4.6286303999140346E-4</v>
      </c>
    </row>
    <row r="329" spans="2:20" ht="15.9" customHeight="1">
      <c r="B329" s="18">
        <v>45915</v>
      </c>
      <c r="C329" s="12">
        <v>401389.0074</v>
      </c>
      <c r="D329" s="9">
        <f t="shared" si="146"/>
        <v>43.599999975413084</v>
      </c>
      <c r="E329" s="12">
        <v>6665941.1836000001</v>
      </c>
      <c r="F329" s="9">
        <f t="shared" si="147"/>
        <v>3.4999996423721313</v>
      </c>
      <c r="G329" s="12">
        <v>76.818899999999999</v>
      </c>
      <c r="H329" s="9">
        <f t="shared" ref="H329" si="378">IF(G329="","",(G329-$G$9)*1000)</f>
        <v>-20.399999999995089</v>
      </c>
      <c r="I329" s="20">
        <f t="shared" ref="I329" si="379">IF(MOD(DEGREES(ATAN2(D329, F329)), 360) &gt; 180, MOD(DEGREES(ATAN2(D329, F329)), 360) - 360, MOD(DEGREES(ATAN2(D329, F329)), 360))</f>
        <v>4.5895896500554327</v>
      </c>
      <c r="J329" s="69">
        <f t="shared" ref="J329" si="380">MOD(DEGREES(ATAN2(F329, D329)) + 360, 360)</f>
        <v>85.410410349944584</v>
      </c>
      <c r="K329" s="10">
        <f t="shared" ref="K329" si="381">SQRT(POWER(C329 - $C$9,2) + POWER(E329 - $E$9,2)) *1000</f>
        <v>43.740256004653489</v>
      </c>
      <c r="L329" s="69">
        <f t="shared" ref="L329" si="382">SQRT((D329^2) + (F329^2) + (H329^2))</f>
        <v>48.263547272785758</v>
      </c>
      <c r="M329" s="12">
        <f t="shared" ref="M329" si="383">(D329-$D$9)/(B329-$B$9)</f>
        <v>0.16704980833491603</v>
      </c>
      <c r="N329" s="12">
        <f t="shared" ref="N329" si="384">(F329-$F$9)/(B329-$B$9)</f>
        <v>1.3409960315602036E-2</v>
      </c>
      <c r="O329" s="12">
        <f t="shared" ref="O329" si="385">(H329-$H$9)/(B329-$B$9)</f>
        <v>-7.8160919540211066E-2</v>
      </c>
      <c r="P329" s="12">
        <f t="shared" ref="P329" si="386">(L329-$L$9)/(B329-$B$9)</f>
        <v>0.18491780564285731</v>
      </c>
      <c r="Q329" s="12">
        <f t="shared" ref="Q329" si="387">(M329-0)/(B329-$B$9)</f>
        <v>6.4003757982726453E-4</v>
      </c>
      <c r="R329" s="12">
        <f t="shared" ref="R329" si="388">(N329-0)/(B329-$B$9)</f>
        <v>5.1379158297325806E-5</v>
      </c>
      <c r="S329" s="12">
        <f t="shared" ref="S329" si="389">(O329-0)/(B329-$B$9)</f>
        <v>-2.994671246751382E-4</v>
      </c>
      <c r="T329" s="12">
        <f t="shared" ref="T329" si="390">(P329-0)/(B329-$B$9)</f>
        <v>7.0849733962780579E-4</v>
      </c>
    </row>
    <row r="330" spans="2:20" ht="15.9" customHeight="1">
      <c r="B330" s="18">
        <v>45915</v>
      </c>
      <c r="C330" s="12">
        <v>401388.99349999998</v>
      </c>
      <c r="D330" s="9">
        <f t="shared" si="146"/>
        <v>29.699999955482781</v>
      </c>
      <c r="E330" s="12">
        <v>6665941.1732999999</v>
      </c>
      <c r="F330" s="9">
        <f t="shared" si="147"/>
        <v>-6.8000005558133125</v>
      </c>
      <c r="G330" s="12">
        <v>76.834199999999996</v>
      </c>
      <c r="H330" s="9">
        <f t="shared" ref="H330" si="391">IF(G330="","",(G330-$G$9)*1000)</f>
        <v>-5.0999999999987722</v>
      </c>
      <c r="I330" s="20">
        <f t="shared" ref="I330" si="392">IF(MOD(DEGREES(ATAN2(D330, F330)), 360) &gt; 180, MOD(DEGREES(ATAN2(D330, F330)), 360) - 360, MOD(DEGREES(ATAN2(D330, F330)), 360))</f>
        <v>-12.895953607998763</v>
      </c>
      <c r="J330" s="69">
        <f t="shared" ref="J330" si="393">MOD(DEGREES(ATAN2(F330, D330)) + 360, 360)</f>
        <v>102.89595360799876</v>
      </c>
      <c r="K330" s="10">
        <f t="shared" ref="K330" si="394">SQRT(POWER(C330 - $C$9,2) + POWER(E330 - $E$9,2)) *1000</f>
        <v>30.468508413027681</v>
      </c>
      <c r="L330" s="69">
        <f t="shared" ref="L330" si="395">SQRT((D330^2) + (F330^2) + (H330^2))</f>
        <v>30.89239396542013</v>
      </c>
      <c r="M330" s="12">
        <f t="shared" ref="M330" si="396">(D330-$D$9)/(B330-$B$9)</f>
        <v>0.1137931032777118</v>
      </c>
      <c r="N330" s="12">
        <f t="shared" ref="N330" si="397">(F330-$F$9)/(B330-$B$9)</f>
        <v>-2.6053641976296216E-2</v>
      </c>
      <c r="O330" s="12">
        <f t="shared" ref="O330" si="398">(H330-$H$9)/(B330-$B$9)</f>
        <v>-1.9540229885052766E-2</v>
      </c>
      <c r="P330" s="12">
        <f t="shared" ref="P330" si="399">(L330-$L$9)/(B330-$B$9)</f>
        <v>0.11836166270275912</v>
      </c>
      <c r="Q330" s="12">
        <f t="shared" ref="Q330" si="400">(M330-0)/(B330-$B$9)</f>
        <v>4.3598890144717168E-4</v>
      </c>
      <c r="R330" s="12">
        <f t="shared" ref="R330" si="401">(N330-0)/(B330-$B$9)</f>
        <v>-9.9822383050943362E-5</v>
      </c>
      <c r="S330" s="12">
        <f t="shared" ref="S330" si="402">(O330-0)/(B330-$B$9)</f>
        <v>-7.486678116878455E-5</v>
      </c>
      <c r="T330" s="12">
        <f t="shared" ref="T330" si="403">(P330-0)/(B330-$B$9)</f>
        <v>4.5349296054696982E-4</v>
      </c>
    </row>
    <row r="331" spans="2:20" ht="15.9" customHeight="1">
      <c r="B331" s="18">
        <v>45916</v>
      </c>
      <c r="C331" s="12">
        <v>401388.9951</v>
      </c>
      <c r="D331" s="9">
        <f t="shared" si="146"/>
        <v>31.299999973271042</v>
      </c>
      <c r="E331" s="12">
        <v>6665941.1749</v>
      </c>
      <c r="F331" s="9">
        <f t="shared" si="147"/>
        <v>-5.2000004798173904</v>
      </c>
      <c r="G331" s="12">
        <v>76.824700000000007</v>
      </c>
      <c r="H331" s="9">
        <f t="shared" ref="H331" si="404">IF(G331="","",(G331-$G$9)*1000)</f>
        <v>-14.59999999998729</v>
      </c>
      <c r="I331" s="20">
        <f t="shared" ref="I331" si="405">IF(MOD(DEGREES(ATAN2(D331, F331)), 360) &gt; 180, MOD(DEGREES(ATAN2(D331, F331)), 360) - 360, MOD(DEGREES(ATAN2(D331, F331)), 360))</f>
        <v>-9.4326361409343349</v>
      </c>
      <c r="J331" s="69">
        <f t="shared" ref="J331" si="406">MOD(DEGREES(ATAN2(F331, D331)) + 360, 360)</f>
        <v>99.432636140934335</v>
      </c>
      <c r="K331" s="10">
        <f t="shared" ref="K331" si="407">SQRT(POWER(C331 - $C$9,2) + POWER(E331 - $E$9,2)) *1000</f>
        <v>31.729008861243496</v>
      </c>
      <c r="L331" s="69">
        <f t="shared" ref="L331" si="408">SQRT((D331^2) + (F331^2) + (H331^2))</f>
        <v>34.9269237597086</v>
      </c>
      <c r="M331" s="12">
        <f t="shared" ref="M331" si="409">(D331-$D$9)/(B331-$B$9)</f>
        <v>0.11946564875294291</v>
      </c>
      <c r="N331" s="12">
        <f t="shared" ref="N331" si="410">(F331-$F$9)/(B331-$B$9)</f>
        <v>-1.9847330075638894E-2</v>
      </c>
      <c r="O331" s="12">
        <f t="shared" ref="O331" si="411">(H331-$H$9)/(B331-$B$9)</f>
        <v>-5.5725190839646145E-2</v>
      </c>
      <c r="P331" s="12">
        <f t="shared" ref="P331" si="412">(L331-$L$9)/(B331-$B$9)</f>
        <v>0.13330886931186489</v>
      </c>
      <c r="Q331" s="12">
        <f t="shared" ref="Q331" si="413">(M331-0)/(B331-$B$9)</f>
        <v>4.5597575859901874E-4</v>
      </c>
      <c r="R331" s="12">
        <f t="shared" ref="R331" si="414">(N331-0)/(B331-$B$9)</f>
        <v>-7.5753168227629368E-5</v>
      </c>
      <c r="S331" s="12">
        <f t="shared" ref="S331" si="415">(O331-0)/(B331-$B$9)</f>
        <v>-2.1269156809025245E-4</v>
      </c>
      <c r="T331" s="12">
        <f t="shared" ref="T331" si="416">(P331-0)/(B331-$B$9)</f>
        <v>5.0881247828956061E-4</v>
      </c>
    </row>
  </sheetData>
  <mergeCells count="20">
    <mergeCell ref="X4:Y4"/>
    <mergeCell ref="B5:H6"/>
    <mergeCell ref="A1:A3"/>
    <mergeCell ref="B1:U3"/>
    <mergeCell ref="T8:T9"/>
    <mergeCell ref="Q8:Q9"/>
    <mergeCell ref="R8:R9"/>
    <mergeCell ref="S8:S9"/>
    <mergeCell ref="A11:A14"/>
    <mergeCell ref="O8:O9"/>
    <mergeCell ref="P8:P9"/>
    <mergeCell ref="A194:A195"/>
    <mergeCell ref="A200:A201"/>
    <mergeCell ref="I7:I8"/>
    <mergeCell ref="B7:H7"/>
    <mergeCell ref="L7:L8"/>
    <mergeCell ref="M8:M9"/>
    <mergeCell ref="N8:N9"/>
    <mergeCell ref="J7:J8"/>
    <mergeCell ref="K7:K8"/>
  </mergeCells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246" activePane="bottomLeft" state="frozen"/>
      <selection pane="bottomLeft" activeCell="G254" sqref="G254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" style="8" customWidth="1"/>
    <col min="22" max="22" width="11.55468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31" width="9.109375" style="8"/>
    <col min="32" max="32" width="10.44140625" style="8" bestFit="1" customWidth="1"/>
    <col min="33" max="33" width="21.109375" style="8" bestFit="1" customWidth="1"/>
    <col min="34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188.28000001376495</v>
      </c>
      <c r="X1" s="85" t="s">
        <v>65</v>
      </c>
      <c r="Y1" s="86">
        <f>AN7</f>
        <v>293.57386518635332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225.10000020265579</v>
      </c>
      <c r="X2" s="87" t="s">
        <v>66</v>
      </c>
      <c r="Y2" s="88">
        <f>IF(MOD(DEGREES(ATAN2(W1, W2)), 360) &gt; 180, MOD(DEGREES(ATAN2(W1, W2)), 360) - 360, MOD(DEGREES(ATAN2(W1, W2)), 360))</f>
        <v>50.089936743954581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188.28000001376495</v>
      </c>
      <c r="AH2" s="43">
        <f>INDEX(D:D,MATCH(9.99999999999999E+307,D:D))</f>
        <v>190.40000002132729</v>
      </c>
      <c r="AI2" s="43">
        <f>INDEX(D:D,MATCH(9.99999999999999E+307,D:D)-1)</f>
        <v>187.80000001424924</v>
      </c>
      <c r="AJ2" s="43">
        <f>INDEX(D:D,MATCH(9.99999999999999E+307,D:D)-2)</f>
        <v>188.40000004274771</v>
      </c>
      <c r="AK2" s="43">
        <f>INDEX(D:D,MATCH(9.99999999999999E+307,D:D)-3)</f>
        <v>186.19999999646097</v>
      </c>
      <c r="AL2" s="43">
        <f>INDEX(D:D,MATCH(9.99999999999999E+307,D:D)-4)</f>
        <v>188.59999999403954</v>
      </c>
      <c r="AM2" s="43">
        <f>INDEX(D:D,MATCH(9.99999999999999E+307,D:D)-5)</f>
        <v>190.40000002132729</v>
      </c>
      <c r="AN2" s="43">
        <f>INDEX(D:D,MATCH(9.99999999999999E+307,D:D)-6)</f>
        <v>186.19999999646097</v>
      </c>
      <c r="AO2" s="43">
        <f>INDEX(D:D,MATCH(9.99999999999999E+307,D:D)-7)</f>
        <v>195.50000003073364</v>
      </c>
      <c r="AP2" s="43">
        <f>INDEX(D:D,MATCH(9.99999999999999E+307,D:D)-8)</f>
        <v>198.49999999860302</v>
      </c>
      <c r="AQ2" s="43">
        <f>INDEX(D:D,MATCH(9.99999999999999E+307,D:D)-9)</f>
        <v>201.70000003417954</v>
      </c>
      <c r="AR2" s="43">
        <f>INDEX(D:D,MATCH(9.99999999999999E+307,D:D)-10)</f>
        <v>175.40000000735745</v>
      </c>
      <c r="AS2" s="43">
        <f>INDEX(D:D,MATCH(9.99999999999999E+307,D:D)-11)</f>
        <v>186.40000000596046</v>
      </c>
      <c r="AT2" s="43">
        <f>INDEX(D:D,MATCH(9.99999999999999E+307,D:D)-12)</f>
        <v>187.30000004870817</v>
      </c>
      <c r="AU2" s="43">
        <f>INDEX(D:D,MATCH(9.99999999999999E+307,D:D)-13)</f>
        <v>190.70000003557652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1.380000000008863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225.10000020265579</v>
      </c>
      <c r="AH3" s="43">
        <f>INDEX(F:F,MATCH(9.99999999999999E+307,F:F))</f>
        <v>209.30000022053719</v>
      </c>
      <c r="AI3" s="43">
        <f>INDEX(F:F,MATCH(9.99999999999999E+307,F:F)-1)</f>
        <v>244.20000053942204</v>
      </c>
      <c r="AJ3" s="43">
        <f>INDEX(F:F,MATCH(9.99999999999999E+307,F:F)-2)</f>
        <v>237.2000003233552</v>
      </c>
      <c r="AK3" s="43">
        <f>INDEX(F:F,MATCH(9.99999999999999E+307,F:F)-3)</f>
        <v>224.70000013709068</v>
      </c>
      <c r="AL3" s="43">
        <f>INDEX(F:F,MATCH(9.99999999999999E+307,F:F)-4)</f>
        <v>222.00000006705523</v>
      </c>
      <c r="AM3" s="43">
        <f>INDEX(F:F,MATCH(9.99999999999999E+307,F:F)-5)</f>
        <v>216.90000034868717</v>
      </c>
      <c r="AN3" s="43">
        <f>INDEX(F:F,MATCH(9.99999999999999E+307,F:F)-6)</f>
        <v>224.70000013709068</v>
      </c>
      <c r="AO3" s="43">
        <f>INDEX(F:F,MATCH(9.99999999999999E+307,F:F)-7)</f>
        <v>191.80000014603138</v>
      </c>
      <c r="AP3" s="43">
        <f>INDEX(F:F,MATCH(9.99999999999999E+307,F:F)-8)</f>
        <v>128.20000015199184</v>
      </c>
      <c r="AQ3" s="43">
        <f>INDEX(F:F,MATCH(9.99999999999999E+307,F:F)-9)</f>
        <v>133.90000071376562</v>
      </c>
      <c r="AR3" s="43">
        <f>INDEX(F:F,MATCH(9.99999999999999E+307,F:F)-10)</f>
        <v>319.30000055581331</v>
      </c>
      <c r="AS3" s="43">
        <f>INDEX(F:F,MATCH(9.99999999999999E+307,F:F)-11)</f>
        <v>244.00000087916851</v>
      </c>
      <c r="AT3" s="43">
        <f>INDEX(F:F,MATCH(9.99999999999999E+307,F:F)-12)</f>
        <v>224.4000006467104</v>
      </c>
      <c r="AU3" s="43">
        <f>INDEX(F:F,MATCH(9.99999999999999E+307,F:F)-13)</f>
        <v>206.50000032037497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1.380000000008863</v>
      </c>
      <c r="AH4" s="43">
        <f>INDEX(H:H,MATCH(9.99999999999999E+307,H:H))</f>
        <v>3.200000000006753</v>
      </c>
      <c r="AI4" s="43">
        <f>INDEX(H:H,MATCH(9.99999999999999E+307,H:H)-1)</f>
        <v>15.799999999998704</v>
      </c>
      <c r="AJ4" s="43">
        <f>INDEX(H:H,MATCH(9.99999999999999E+307,H:H)-2)</f>
        <v>8.9000000000112323</v>
      </c>
      <c r="AK4" s="43">
        <f>INDEX(H:H,MATCH(9.99999999999999E+307,H:H)-3)</f>
        <v>2.9000000000110049</v>
      </c>
      <c r="AL4" s="43">
        <f>INDEX(H:H,MATCH(9.99999999999999E+307,H:H)-4)</f>
        <v>-10.99999999999568</v>
      </c>
      <c r="AM4" s="43">
        <f>INDEX(H:H,MATCH(9.99999999999999E+307,H:H)-5)</f>
        <v>-24.399999999999977</v>
      </c>
      <c r="AN4" s="43">
        <f>INDEX(H:H,MATCH(9.99999999999999E+307,H:H)-6)</f>
        <v>2.9000000000110049</v>
      </c>
      <c r="AO4" s="43">
        <f>INDEX(H:H,MATCH(9.99999999999999E+307,H:H)-7)</f>
        <v>-30.599999999992633</v>
      </c>
      <c r="AP4" s="43">
        <f>INDEX(H:H,MATCH(9.99999999999999E+307,H:H)-8)</f>
        <v>5.6000000000011596</v>
      </c>
      <c r="AQ4" s="43">
        <f>INDEX(H:H,MATCH(9.99999999999999E+307,H:H)-9)</f>
        <v>-34.499999999994202</v>
      </c>
      <c r="AR4" s="43">
        <f>INDEX(H:H,MATCH(9.99999999999999E+307,H:H)-10)</f>
        <v>4.1000000000082082</v>
      </c>
      <c r="AS4" s="43">
        <f>INDEX(H:H,MATCH(9.99999999999999E+307,H:H)-11)</f>
        <v>0.70000000000902673</v>
      </c>
      <c r="AT4" s="43">
        <f>INDEX(H:H,MATCH(9.99999999999999E+307,H:H)-12)</f>
        <v>-27.199999999993452</v>
      </c>
      <c r="AU4" s="43">
        <f>INDEX(H:H,MATCH(9.99999999999999E+307,H:H)-13)</f>
        <v>19.400000000004525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282.96446791150009</v>
      </c>
      <c r="AI5" s="72">
        <f>INDEX(L:L,MATCH(9.99999999999999E+307,L:L)-1)</f>
        <v>308.46737310257902</v>
      </c>
      <c r="AJ5" s="72">
        <f>INDEX(L:L,MATCH(9.99999999999999E+307,L:L)-2)</f>
        <v>303.04720782331464</v>
      </c>
      <c r="AK5" s="72">
        <f>INDEX(L:L,MATCH(9.99999999999999E+307,L:L)-3)</f>
        <v>291.8371807366064</v>
      </c>
      <c r="AL5" s="72">
        <f>INDEX(L:L,MATCH(9.99999999999999E+307,L:L)-4)</f>
        <v>291.50464838064613</v>
      </c>
      <c r="AM5" s="72">
        <f>INDEX(L:L,MATCH(9.99999999999999E+307,L:L)-5)</f>
        <v>289.64310825459307</v>
      </c>
      <c r="AN5" s="72">
        <f>INDEX(L:L,MATCH(9.99999999999999E+307,L:L)-6)</f>
        <v>291.8371807366064</v>
      </c>
      <c r="AO5" s="72">
        <f>INDEX(L:L,MATCH(9.99999999999999E+307,L:L)-7)</f>
        <v>275.57911761966665</v>
      </c>
      <c r="AP5" s="72">
        <f>INDEX(L:L,MATCH(9.99999999999999E+307,L:L)-8)</f>
        <v>236.36592402124322</v>
      </c>
      <c r="AQ5" s="72">
        <f>INDEX(L:L,MATCH(9.99999999999999E+307,L:L)-9)</f>
        <v>244.5451905168737</v>
      </c>
      <c r="AR5" s="72">
        <f>INDEX(L:L,MATCH(9.99999999999999E+307,L:L)-10)</f>
        <v>364.32740818873816</v>
      </c>
      <c r="AS5" s="72">
        <f>INDEX(L:L,MATCH(9.99999999999999E+307,L:L)-11)</f>
        <v>307.05284631681292</v>
      </c>
      <c r="AT5" s="72">
        <f>INDEX(L:L,MATCH(9.99999999999999E+307,L:L)-12)</f>
        <v>293.55832522428886</v>
      </c>
      <c r="AU5" s="73">
        <f>INDEX(L:L,MATCH(9.99999999999999E+307,L:L)-13)</f>
        <v>281.75361602982832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42.292758966721635</v>
      </c>
      <c r="AI6" s="75">
        <f>INDEX(J:J,MATCH(9.99999999999999E+307,J:J)-1)</f>
        <v>37.561788053458372</v>
      </c>
      <c r="AJ6" s="75">
        <f>INDEX(J:J,MATCH(9.99999999999999E+307,J:J)-2)</f>
        <v>38.458937061090694</v>
      </c>
      <c r="AK6" s="75">
        <f>INDEX(J:J,MATCH(9.99999999999999E+307,J:J)-3)</f>
        <v>39.647198622978976</v>
      </c>
      <c r="AL6" s="75">
        <f>INDEX(J:J,MATCH(9.99999999999999E+307,J:J)-4)</f>
        <v>40.349549830854414</v>
      </c>
      <c r="AM6" s="75">
        <f>INDEX(J:J,MATCH(9.99999999999999E+307,J:J)-5)</f>
        <v>41.277433950116063</v>
      </c>
      <c r="AN6" s="75">
        <f>INDEX(J:J,MATCH(9.99999999999999E+307,J:J)-6)</f>
        <v>39.647198622978976</v>
      </c>
      <c r="AO6" s="75">
        <f>INDEX(J:J,MATCH(9.99999999999999E+307,J:J)-7)</f>
        <v>45.547348124359701</v>
      </c>
      <c r="AP6" s="75">
        <f>INDEX(J:J,MATCH(9.99999999999999E+307,J:J)-8)</f>
        <v>57.1438536743957</v>
      </c>
      <c r="AQ6" s="75">
        <f>INDEX(J:J,MATCH(9.99999999999999E+307,J:J)-9)</f>
        <v>56.421517515933374</v>
      </c>
      <c r="AR6" s="75">
        <f>INDEX(J:J,MATCH(9.99999999999999E+307,J:J)-10)</f>
        <v>28.781165322032848</v>
      </c>
      <c r="AS6" s="75">
        <f>INDEX(J:J,MATCH(9.99999999999999E+307,J:J)-11)</f>
        <v>37.377455010917913</v>
      </c>
      <c r="AT6" s="75">
        <f>INDEX(J:J,MATCH(9.99999999999999E+307,J:J)-12)</f>
        <v>39.850747058378943</v>
      </c>
      <c r="AU6" s="76">
        <f>INDEX(J:J,MATCH(9.99999999999999E+307,J:J)-13)</f>
        <v>42.722063681466864</v>
      </c>
      <c r="AV6" s="8" t="s">
        <v>53</v>
      </c>
    </row>
    <row r="7" spans="1:48" ht="15.9" customHeight="1">
      <c r="B7" s="185" t="s">
        <v>44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146.78693259317666</v>
      </c>
      <c r="Y7" s="36"/>
      <c r="AF7" s="8" t="s">
        <v>33</v>
      </c>
      <c r="AG7" s="69">
        <f>(SUM(AO2:AU2)-MIN(AO2:AU2)-MAX(AO2:AU2))/(COUNTA(AO2:AU2)-2)</f>
        <v>191.68000002391636</v>
      </c>
      <c r="AK7" s="8" t="s">
        <v>54</v>
      </c>
      <c r="AN7" s="78">
        <f>(SUM(AH5:AN5)-MIN(AH5:AN5)-MAX(AH5:AN5))/(COUNTA(AH5:AN5)-2)</f>
        <v>293.57386518635332</v>
      </c>
      <c r="AO7" s="8" t="s">
        <v>54</v>
      </c>
      <c r="AR7" s="78">
        <f>(SUM(AO5:AU5)-MIN(AO5:AU5)-MAX(AO5:AU5))/(COUNTA(AO5:AU5)-2)</f>
        <v>280.49781914149412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50.089936743954581</v>
      </c>
      <c r="Y8" s="36"/>
      <c r="AF8" s="8" t="s">
        <v>34</v>
      </c>
      <c r="AG8" s="69">
        <f>(SUM(AO3:AU3)-MIN(AO3:AU3)-MAX(AO3:AU3))/(COUNTA(AO3:AU3)-2)</f>
        <v>200.12000054121017</v>
      </c>
      <c r="AK8" s="8" t="s">
        <v>55</v>
      </c>
      <c r="AN8" s="78">
        <f>(SUM(AH6:AN6)-MIN(AH6:AN6)-MAX(AH6:AN6))/(COUNTA(AH6:AN6)-2)</f>
        <v>39.876063617603826</v>
      </c>
      <c r="AO8" s="8" t="s">
        <v>55</v>
      </c>
      <c r="AR8" s="78">
        <f>(SUM(AO6:AU6)-MIN(AO6:AU6)-MAX(AO6:AU6))/(COUNTA(AO6:AU6)-2)</f>
        <v>44.383826278211359</v>
      </c>
    </row>
    <row r="9" spans="1:48" ht="30" customHeight="1">
      <c r="A9" s="5" t="s">
        <v>4</v>
      </c>
      <c r="B9" s="14">
        <v>45762</v>
      </c>
      <c r="C9" s="35">
        <v>401106.96279999998</v>
      </c>
      <c r="D9" s="6"/>
      <c r="E9" s="35">
        <v>6665606.5769999996</v>
      </c>
      <c r="F9" s="6"/>
      <c r="G9" s="35">
        <v>86.250699999999995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-9.479999999993538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45763</v>
      </c>
      <c r="C10" s="11">
        <v>401106.9633</v>
      </c>
      <c r="D10" s="9">
        <f>IF(C10="","",(C10-$C$9)*1000)</f>
        <v>0.50000002374872565</v>
      </c>
      <c r="E10" s="12">
        <v>6665606.5999999996</v>
      </c>
      <c r="F10" s="9">
        <f>IF(E10="","",(E10-$E$9)*1000)</f>
        <v>23.000000044703484</v>
      </c>
      <c r="G10" s="12">
        <v>86.215900000000005</v>
      </c>
      <c r="H10" s="9">
        <f t="shared" ref="H10:H48" si="1">IF(G10="","",(G10-$G$9)*1000)</f>
        <v>-34.79999999998995</v>
      </c>
      <c r="I10" s="47">
        <f t="shared" ref="I10:I48" si="2">IF(MOD(DEGREES(ATAN2(D10, F10)), 360) &gt; 180, MOD(DEGREES(ATAN2(D10, F10)), 360) - 360, MOD(DEGREES(ATAN2(D10, F10)), 360))</f>
        <v>88.754635676518419</v>
      </c>
      <c r="J10" s="40">
        <f>MOD(DEGREES(ATAN2(F10, D10)) + 360, 360)</f>
        <v>1.2453643234815672</v>
      </c>
      <c r="K10" s="47">
        <f t="shared" ref="K10:K48" si="3">SQRT(POWER(C10 - $C$9,2) + POWER(E10 - $E$9,2)) *1000</f>
        <v>23.005434185863759</v>
      </c>
      <c r="L10" s="40">
        <f t="shared" ref="L10:L41" si="4">SQRT((D10^2) + (F10^2) + (H10^2))</f>
        <v>41.71678321826132</v>
      </c>
      <c r="M10" s="12">
        <f t="shared" ref="M10:M23" si="5">(D10-$D$9)/(B10-$B$9)</f>
        <v>0.50000002374872565</v>
      </c>
      <c r="N10" s="12">
        <f t="shared" ref="N10:N23" si="6">(F10-$F$9)/(B10-$B$9)</f>
        <v>23.000000044703484</v>
      </c>
      <c r="O10" s="12">
        <f t="shared" ref="O10:O23" si="7">(H10-$H$9)/(B10-$B$9)</f>
        <v>-34.79999999998995</v>
      </c>
      <c r="P10" s="81">
        <f t="shared" ref="P10:P23" si="8">(L10-$L$9)/(B10-$B$9)</f>
        <v>41.71678321826132</v>
      </c>
      <c r="Q10" s="12">
        <f t="shared" ref="Q10:Q23" si="9">(M10-0)/(B10-$B$9)</f>
        <v>0.50000002374872565</v>
      </c>
      <c r="R10" s="12">
        <f t="shared" ref="R10:R23" si="10">(N10-0)/(B10-$B$9)</f>
        <v>23.000000044703484</v>
      </c>
      <c r="S10" s="12">
        <f t="shared" ref="S10:S23" si="11">(O10-0)/(B10-$B$9)</f>
        <v>-34.79999999998995</v>
      </c>
      <c r="T10" s="12">
        <f t="shared" ref="T10:T23" si="12">(P10-0)/(B10-$B$9)</f>
        <v>41.71678321826132</v>
      </c>
    </row>
    <row r="11" spans="1:48" ht="15.9" customHeight="1">
      <c r="A11" s="51"/>
      <c r="B11" s="18">
        <v>45764</v>
      </c>
      <c r="C11" s="11">
        <v>401106.96710000001</v>
      </c>
      <c r="D11" s="9">
        <f>IF(C11="","",(C11-$C$9)*1000)</f>
        <v>4.3000000296160579</v>
      </c>
      <c r="E11" s="12">
        <v>6665606.5520000001</v>
      </c>
      <c r="F11" s="9">
        <f>IF(E11="","",(E11-$E$9)*1000)</f>
        <v>-24.999999441206455</v>
      </c>
      <c r="G11" s="12">
        <v>86.253900000000002</v>
      </c>
      <c r="H11" s="9">
        <f t="shared" si="1"/>
        <v>3.200000000006753</v>
      </c>
      <c r="I11" s="47">
        <f t="shared" si="2"/>
        <v>-80.240618452461149</v>
      </c>
      <c r="J11" s="40">
        <f t="shared" ref="J11:J48" si="13">MOD(DEGREES(ATAN2(F11, D11)) + 360, 360)</f>
        <v>170.24061845246115</v>
      </c>
      <c r="K11" s="47">
        <f t="shared" si="3"/>
        <v>25.367104137347273</v>
      </c>
      <c r="L11" s="40">
        <f t="shared" si="4"/>
        <v>25.568143701001535</v>
      </c>
      <c r="M11" s="12">
        <f t="shared" si="5"/>
        <v>2.1500000148080289</v>
      </c>
      <c r="N11" s="12">
        <f t="shared" si="6"/>
        <v>-12.499999720603228</v>
      </c>
      <c r="O11" s="12">
        <f t="shared" si="7"/>
        <v>1.6000000000033765</v>
      </c>
      <c r="P11" s="81">
        <f t="shared" si="8"/>
        <v>12.784071850500768</v>
      </c>
      <c r="Q11" s="12">
        <f t="shared" si="9"/>
        <v>1.0750000074040145</v>
      </c>
      <c r="R11" s="12">
        <f t="shared" si="10"/>
        <v>-6.2499998603016138</v>
      </c>
      <c r="S11" s="12">
        <f t="shared" si="11"/>
        <v>0.80000000000168825</v>
      </c>
      <c r="T11" s="12">
        <f t="shared" si="12"/>
        <v>6.3920359252503838</v>
      </c>
    </row>
    <row r="12" spans="1:48" ht="15.9" customHeight="1">
      <c r="A12" s="52"/>
      <c r="B12" s="18">
        <v>45766</v>
      </c>
      <c r="C12" s="11">
        <v>401106.97029999999</v>
      </c>
      <c r="D12" s="9">
        <f t="shared" ref="D12:D48" si="14">IF(C12="","",(C12-$C$9)*1000)</f>
        <v>7.5000000069849193</v>
      </c>
      <c r="E12" s="12">
        <v>6665606.5319999997</v>
      </c>
      <c r="F12" s="9">
        <f t="shared" ref="F12:F48" si="15">IF(E12="","",(E12-$E$9)*1000)</f>
        <v>-44.999999925494194</v>
      </c>
      <c r="G12" s="12">
        <v>86.255499999999998</v>
      </c>
      <c r="H12" s="9">
        <f t="shared" si="1"/>
        <v>4.8000000000030241</v>
      </c>
      <c r="I12" s="47">
        <f t="shared" si="2"/>
        <v>-80.537677767937964</v>
      </c>
      <c r="J12" s="40">
        <f t="shared" si="13"/>
        <v>170.53767776793802</v>
      </c>
      <c r="K12" s="47">
        <f t="shared" si="3"/>
        <v>45.62071890489289</v>
      </c>
      <c r="L12" s="40">
        <f t="shared" si="4"/>
        <v>45.872540734074022</v>
      </c>
      <c r="M12" s="12">
        <f t="shared" si="5"/>
        <v>1.8750000017462298</v>
      </c>
      <c r="N12" s="12">
        <f t="shared" si="6"/>
        <v>-11.249999981373549</v>
      </c>
      <c r="O12" s="12">
        <f t="shared" si="7"/>
        <v>1.200000000000756</v>
      </c>
      <c r="P12" s="81">
        <f t="shared" si="8"/>
        <v>11.468135183518505</v>
      </c>
      <c r="Q12" s="12">
        <f t="shared" si="9"/>
        <v>0.46875000043655746</v>
      </c>
      <c r="R12" s="12">
        <f t="shared" si="10"/>
        <v>-2.8124999953433871</v>
      </c>
      <c r="S12" s="12">
        <f t="shared" si="11"/>
        <v>0.300000000000189</v>
      </c>
      <c r="T12" s="12">
        <f t="shared" si="12"/>
        <v>2.8670337958796264</v>
      </c>
    </row>
    <row r="13" spans="1:48" ht="15.9" customHeight="1">
      <c r="A13" s="52"/>
      <c r="B13" s="18">
        <v>45768</v>
      </c>
      <c r="C13" s="12">
        <v>401106.97259999998</v>
      </c>
      <c r="D13" s="9">
        <f t="shared" si="14"/>
        <v>9.7999999998137355</v>
      </c>
      <c r="E13" s="11">
        <v>6665606.5</v>
      </c>
      <c r="F13" s="9">
        <f t="shared" si="15"/>
        <v>-76.999999582767487</v>
      </c>
      <c r="G13" s="12">
        <v>86.2654</v>
      </c>
      <c r="H13" s="9">
        <f t="shared" si="1"/>
        <v>14.70000000000482</v>
      </c>
      <c r="I13" s="47">
        <f t="shared" si="2"/>
        <v>-82.746805348527403</v>
      </c>
      <c r="J13" s="40">
        <f t="shared" si="13"/>
        <v>172.74680534852746</v>
      </c>
      <c r="K13" s="47">
        <f t="shared" si="3"/>
        <v>77.621130729605738</v>
      </c>
      <c r="L13" s="40">
        <f t="shared" si="4"/>
        <v>79.000822373837877</v>
      </c>
      <c r="M13" s="12">
        <f t="shared" si="5"/>
        <v>1.6333333333022892</v>
      </c>
      <c r="N13" s="12">
        <f t="shared" si="6"/>
        <v>-12.833333263794581</v>
      </c>
      <c r="O13" s="12">
        <f t="shared" si="7"/>
        <v>2.4500000000008035</v>
      </c>
      <c r="P13" s="81">
        <f t="shared" si="8"/>
        <v>13.16680372897298</v>
      </c>
      <c r="Q13" s="12">
        <f t="shared" si="9"/>
        <v>0.27222222221704823</v>
      </c>
      <c r="R13" s="12">
        <f t="shared" si="10"/>
        <v>-2.1388888772990966</v>
      </c>
      <c r="S13" s="12">
        <f t="shared" si="11"/>
        <v>0.40833333333346727</v>
      </c>
      <c r="T13" s="12">
        <f t="shared" si="12"/>
        <v>2.1944672881621634</v>
      </c>
    </row>
    <row r="14" spans="1:48" ht="15.9" customHeight="1">
      <c r="A14" s="64"/>
      <c r="B14" s="18">
        <v>45769</v>
      </c>
      <c r="C14" s="11">
        <v>401106.97379999998</v>
      </c>
      <c r="D14" s="9">
        <f t="shared" si="14"/>
        <v>10.999999998603016</v>
      </c>
      <c r="E14" s="11">
        <v>6665606.54</v>
      </c>
      <c r="F14" s="9">
        <f t="shared" si="15"/>
        <v>-36.999999545514584</v>
      </c>
      <c r="G14" s="12">
        <v>86.190700000000007</v>
      </c>
      <c r="H14" s="9">
        <f t="shared" si="1"/>
        <v>-59.999999999988063</v>
      </c>
      <c r="I14" s="47">
        <f t="shared" si="2"/>
        <v>-73.442928434108637</v>
      </c>
      <c r="J14" s="40">
        <f t="shared" si="13"/>
        <v>163.44292843410858</v>
      </c>
      <c r="K14" s="47">
        <f t="shared" si="3"/>
        <v>38.600517695198668</v>
      </c>
      <c r="L14" s="40">
        <f t="shared" si="4"/>
        <v>71.344235691020714</v>
      </c>
      <c r="M14" s="12">
        <f t="shared" si="5"/>
        <v>1.5714285712290024</v>
      </c>
      <c r="N14" s="12">
        <f t="shared" si="6"/>
        <v>-5.2857142207877974</v>
      </c>
      <c r="O14" s="12">
        <f t="shared" si="7"/>
        <v>-8.5714285714268659</v>
      </c>
      <c r="P14" s="81">
        <f t="shared" si="8"/>
        <v>10.192033670145817</v>
      </c>
      <c r="Q14" s="12">
        <f t="shared" si="9"/>
        <v>0.22448979588985749</v>
      </c>
      <c r="R14" s="12">
        <f t="shared" si="10"/>
        <v>-0.75510203154111388</v>
      </c>
      <c r="S14" s="12">
        <f t="shared" si="11"/>
        <v>-1.2244897959181238</v>
      </c>
      <c r="T14" s="12">
        <f t="shared" si="12"/>
        <v>1.4560048100208309</v>
      </c>
    </row>
    <row r="15" spans="1:48" ht="15.9" customHeight="1">
      <c r="B15" s="18">
        <v>45770</v>
      </c>
      <c r="C15" s="11">
        <v>401106.97570000001</v>
      </c>
      <c r="D15" s="9">
        <f t="shared" si="14"/>
        <v>12.900000030640513</v>
      </c>
      <c r="E15" s="11">
        <v>6665606.5279999999</v>
      </c>
      <c r="F15" s="9">
        <f t="shared" si="15"/>
        <v>-48.999999649822712</v>
      </c>
      <c r="G15" s="12">
        <v>86.22</v>
      </c>
      <c r="H15" s="9">
        <f t="shared" si="1"/>
        <v>-30.699999999995953</v>
      </c>
      <c r="I15" s="47">
        <f t="shared" si="2"/>
        <v>-75.250681551631999</v>
      </c>
      <c r="J15" s="40">
        <f t="shared" si="13"/>
        <v>165.25068155163206</v>
      </c>
      <c r="K15" s="47">
        <f t="shared" si="3"/>
        <v>50.669615811382968</v>
      </c>
      <c r="L15" s="40">
        <f t="shared" si="4"/>
        <v>59.244408735955012</v>
      </c>
      <c r="M15" s="12">
        <f t="shared" si="5"/>
        <v>1.6125000038300641</v>
      </c>
      <c r="N15" s="12">
        <f t="shared" si="6"/>
        <v>-6.124999956227839</v>
      </c>
      <c r="O15" s="12">
        <f t="shared" si="7"/>
        <v>-3.8374999999994941</v>
      </c>
      <c r="P15" s="81">
        <f t="shared" si="8"/>
        <v>7.4055510919943766</v>
      </c>
      <c r="Q15" s="12">
        <f t="shared" si="9"/>
        <v>0.20156250047875801</v>
      </c>
      <c r="R15" s="12">
        <f t="shared" si="10"/>
        <v>-0.76562499452847987</v>
      </c>
      <c r="S15" s="12">
        <f t="shared" si="11"/>
        <v>-0.47968749999993676</v>
      </c>
      <c r="T15" s="12">
        <f t="shared" si="12"/>
        <v>0.92569388649929707</v>
      </c>
    </row>
    <row r="16" spans="1:48" ht="15.9" customHeight="1">
      <c r="B16" s="18">
        <v>45771</v>
      </c>
      <c r="C16" s="11">
        <v>401106.97220000002</v>
      </c>
      <c r="D16" s="9">
        <f t="shared" si="14"/>
        <v>9.4000000390224159</v>
      </c>
      <c r="E16" s="11">
        <v>6665606.5279999999</v>
      </c>
      <c r="F16" s="9">
        <f t="shared" si="15"/>
        <v>-48.999999649822712</v>
      </c>
      <c r="G16" s="12">
        <v>86.2547</v>
      </c>
      <c r="H16" s="9">
        <f t="shared" si="1"/>
        <v>4.0000000000048885</v>
      </c>
      <c r="I16" s="47">
        <f t="shared" si="2"/>
        <v>-79.140496644906762</v>
      </c>
      <c r="J16" s="40">
        <f t="shared" si="13"/>
        <v>169.14049664490676</v>
      </c>
      <c r="K16" s="47">
        <f t="shared" si="3"/>
        <v>49.893486212292757</v>
      </c>
      <c r="L16" s="40">
        <f t="shared" si="4"/>
        <v>50.053570965679221</v>
      </c>
      <c r="M16" s="12">
        <f t="shared" si="5"/>
        <v>1.0444444487802684</v>
      </c>
      <c r="N16" s="12">
        <f t="shared" si="6"/>
        <v>-5.4444444055358572</v>
      </c>
      <c r="O16" s="12">
        <f t="shared" si="7"/>
        <v>0.4444444444449876</v>
      </c>
      <c r="P16" s="81">
        <f t="shared" si="8"/>
        <v>5.5615078850754687</v>
      </c>
      <c r="Q16" s="12">
        <f t="shared" si="9"/>
        <v>0.11604938319780761</v>
      </c>
      <c r="R16" s="12">
        <f t="shared" si="10"/>
        <v>-0.60493826728176192</v>
      </c>
      <c r="S16" s="12">
        <f t="shared" si="11"/>
        <v>4.9382716049443068E-2</v>
      </c>
      <c r="T16" s="12">
        <f t="shared" si="12"/>
        <v>0.61794532056394091</v>
      </c>
    </row>
    <row r="17" spans="1:20" ht="15.9" customHeight="1">
      <c r="B17" s="18">
        <v>45773</v>
      </c>
      <c r="C17" s="11">
        <v>401106.96679999999</v>
      </c>
      <c r="D17" s="9">
        <f t="shared" si="14"/>
        <v>4.0000000153668225</v>
      </c>
      <c r="E17" s="11">
        <v>6665606.6210000003</v>
      </c>
      <c r="F17" s="9">
        <f t="shared" si="15"/>
        <v>44.000000692903996</v>
      </c>
      <c r="G17" s="12">
        <v>86.2714</v>
      </c>
      <c r="H17" s="9">
        <f t="shared" si="1"/>
        <v>20.700000000005048</v>
      </c>
      <c r="I17" s="47">
        <f t="shared" si="2"/>
        <v>84.80557115377232</v>
      </c>
      <c r="J17" s="40">
        <f t="shared" si="13"/>
        <v>5.1944288462276518</v>
      </c>
      <c r="K17" s="47">
        <f t="shared" si="3"/>
        <v>44.181444760198673</v>
      </c>
      <c r="L17" s="40">
        <f t="shared" si="4"/>
        <v>48.790266048656626</v>
      </c>
      <c r="M17" s="12">
        <f t="shared" si="5"/>
        <v>0.36363636503334751</v>
      </c>
      <c r="N17" s="12">
        <f t="shared" si="6"/>
        <v>4.0000000629912726</v>
      </c>
      <c r="O17" s="12">
        <f t="shared" si="7"/>
        <v>1.8818181818186408</v>
      </c>
      <c r="P17" s="81">
        <f t="shared" si="8"/>
        <v>4.4354787316960573</v>
      </c>
      <c r="Q17" s="12">
        <f t="shared" si="9"/>
        <v>3.3057851366667952E-2</v>
      </c>
      <c r="R17" s="12">
        <f t="shared" si="10"/>
        <v>0.36363636936284299</v>
      </c>
      <c r="S17" s="12">
        <f t="shared" si="11"/>
        <v>0.17107438016533097</v>
      </c>
      <c r="T17" s="12">
        <f t="shared" si="12"/>
        <v>0.40322533924509613</v>
      </c>
    </row>
    <row r="18" spans="1:20" ht="15.9" customHeight="1">
      <c r="B18" s="18">
        <v>45775</v>
      </c>
      <c r="C18" s="11">
        <v>401106.97289999999</v>
      </c>
      <c r="D18" s="9">
        <f t="shared" si="14"/>
        <v>10.100000014062971</v>
      </c>
      <c r="E18" s="12">
        <v>6665606.5350000001</v>
      </c>
      <c r="F18" s="9">
        <f t="shared" si="15"/>
        <v>-41.999999433755875</v>
      </c>
      <c r="G18" s="12">
        <v>86.269199999999998</v>
      </c>
      <c r="H18" s="9">
        <f t="shared" si="1"/>
        <v>18.50000000000307</v>
      </c>
      <c r="I18" s="47">
        <f t="shared" si="2"/>
        <v>-76.478471560742037</v>
      </c>
      <c r="J18" s="40">
        <f t="shared" si="13"/>
        <v>166.47847156074204</v>
      </c>
      <c r="K18" s="47">
        <f t="shared" si="3"/>
        <v>43.197337333677943</v>
      </c>
      <c r="L18" s="40">
        <f t="shared" si="4"/>
        <v>46.992126497102461</v>
      </c>
      <c r="M18" s="12">
        <f t="shared" si="5"/>
        <v>0.77692307800484395</v>
      </c>
      <c r="N18" s="12">
        <f t="shared" si="6"/>
        <v>-3.2307691872119904</v>
      </c>
      <c r="O18" s="12">
        <f t="shared" si="7"/>
        <v>1.4230769230771592</v>
      </c>
      <c r="P18" s="81">
        <f t="shared" si="8"/>
        <v>3.6147789613155741</v>
      </c>
      <c r="Q18" s="12">
        <f t="shared" si="9"/>
        <v>5.97633136926803E-2</v>
      </c>
      <c r="R18" s="12">
        <f t="shared" si="10"/>
        <v>-0.24852070670861465</v>
      </c>
      <c r="S18" s="12">
        <f t="shared" si="11"/>
        <v>0.10946745562131993</v>
      </c>
      <c r="T18" s="12">
        <f t="shared" si="12"/>
        <v>0.27805992010119801</v>
      </c>
    </row>
    <row r="19" spans="1:20" ht="15.9" customHeight="1">
      <c r="B19" s="18">
        <v>45776</v>
      </c>
      <c r="C19" s="11">
        <v>401106.97320000001</v>
      </c>
      <c r="D19" s="9">
        <f t="shared" si="14"/>
        <v>10.400000028312206</v>
      </c>
      <c r="E19" s="11">
        <v>6665606.5350000001</v>
      </c>
      <c r="F19" s="9">
        <f t="shared" si="15"/>
        <v>-41.999999433755875</v>
      </c>
      <c r="G19" s="12">
        <v>86.264799999999994</v>
      </c>
      <c r="H19" s="9">
        <f t="shared" si="1"/>
        <v>14.099999999999113</v>
      </c>
      <c r="I19" s="47">
        <f t="shared" si="2"/>
        <v>-76.092221973527899</v>
      </c>
      <c r="J19" s="40">
        <f t="shared" si="13"/>
        <v>166.0922219735279</v>
      </c>
      <c r="K19" s="47">
        <f t="shared" si="3"/>
        <v>43.268463723876167</v>
      </c>
      <c r="L19" s="40">
        <f t="shared" si="4"/>
        <v>45.507910883981069</v>
      </c>
      <c r="M19" s="12">
        <f t="shared" si="5"/>
        <v>0.74285714487944332</v>
      </c>
      <c r="N19" s="12">
        <f t="shared" si="6"/>
        <v>-2.9999999595539912</v>
      </c>
      <c r="O19" s="12">
        <f t="shared" si="7"/>
        <v>1.0071428571427938</v>
      </c>
      <c r="P19" s="81">
        <f t="shared" si="8"/>
        <v>3.2505650631415048</v>
      </c>
      <c r="Q19" s="12">
        <f t="shared" si="9"/>
        <v>5.3061224634245951E-2</v>
      </c>
      <c r="R19" s="12">
        <f t="shared" si="10"/>
        <v>-0.21428571139671365</v>
      </c>
      <c r="S19" s="12">
        <f t="shared" si="11"/>
        <v>7.193877551019956E-2</v>
      </c>
      <c r="T19" s="12">
        <f t="shared" si="12"/>
        <v>0.23218321879582177</v>
      </c>
    </row>
    <row r="20" spans="1:20" ht="15.9" customHeight="1">
      <c r="A20" s="65"/>
      <c r="B20" s="18">
        <v>45777</v>
      </c>
      <c r="C20" s="11">
        <v>401106.97139999998</v>
      </c>
      <c r="D20" s="9">
        <f t="shared" si="14"/>
        <v>8.6000000010244548</v>
      </c>
      <c r="E20" s="11">
        <v>6665606.5619999999</v>
      </c>
      <c r="F20" s="9">
        <f t="shared" si="15"/>
        <v>-14.999999664723873</v>
      </c>
      <c r="G20" s="12">
        <v>86.241</v>
      </c>
      <c r="H20" s="9">
        <f t="shared" si="1"/>
        <v>-9.6999999999951569</v>
      </c>
      <c r="I20" s="47">
        <f t="shared" si="2"/>
        <v>-60.172914789980496</v>
      </c>
      <c r="J20" s="40">
        <f t="shared" si="13"/>
        <v>150.1729147899805</v>
      </c>
      <c r="K20" s="47">
        <f t="shared" si="3"/>
        <v>17.290459506888094</v>
      </c>
      <c r="L20" s="40">
        <f t="shared" si="4"/>
        <v>19.825488391443049</v>
      </c>
      <c r="M20" s="12">
        <f t="shared" si="5"/>
        <v>0.57333333340163029</v>
      </c>
      <c r="N20" s="12">
        <f t="shared" si="6"/>
        <v>-0.99999997764825821</v>
      </c>
      <c r="O20" s="12">
        <f t="shared" si="7"/>
        <v>-0.64666666666634376</v>
      </c>
      <c r="P20" s="81">
        <f t="shared" si="8"/>
        <v>1.3216992260962033</v>
      </c>
      <c r="Q20" s="12">
        <f t="shared" si="9"/>
        <v>3.8222222226775356E-2</v>
      </c>
      <c r="R20" s="12">
        <f t="shared" si="10"/>
        <v>-6.6666665176550552E-2</v>
      </c>
      <c r="S20" s="12">
        <f t="shared" si="11"/>
        <v>-4.3111111111089583E-2</v>
      </c>
      <c r="T20" s="12">
        <f t="shared" si="12"/>
        <v>8.811328173974689E-2</v>
      </c>
    </row>
    <row r="21" spans="1:20" ht="15.9" customHeight="1">
      <c r="B21" s="18">
        <v>45779</v>
      </c>
      <c r="C21" s="11">
        <v>401106.96860000002</v>
      </c>
      <c r="D21" s="9">
        <f t="shared" si="14"/>
        <v>5.8000000426545739</v>
      </c>
      <c r="E21" s="12">
        <v>6665606.5880000005</v>
      </c>
      <c r="F21" s="9">
        <f t="shared" si="15"/>
        <v>11.00000087171793</v>
      </c>
      <c r="G21" s="12">
        <v>86.265100000000004</v>
      </c>
      <c r="H21" s="9">
        <f t="shared" si="1"/>
        <v>14.400000000009072</v>
      </c>
      <c r="I21" s="47">
        <f t="shared" si="2"/>
        <v>62.198542919510928</v>
      </c>
      <c r="J21" s="40">
        <f t="shared" si="13"/>
        <v>27.801457080489058</v>
      </c>
      <c r="K21" s="47">
        <f t="shared" si="3"/>
        <v>12.435434036357085</v>
      </c>
      <c r="L21" s="40">
        <f t="shared" si="4"/>
        <v>19.026298107431447</v>
      </c>
      <c r="M21" s="12">
        <f t="shared" si="5"/>
        <v>0.3411764730973279</v>
      </c>
      <c r="N21" s="12">
        <f t="shared" si="6"/>
        <v>0.64705887480693702</v>
      </c>
      <c r="O21" s="12">
        <f t="shared" si="7"/>
        <v>0.84705882352994544</v>
      </c>
      <c r="P21" s="81">
        <f t="shared" si="8"/>
        <v>1.1191940063194969</v>
      </c>
      <c r="Q21" s="12">
        <f t="shared" si="9"/>
        <v>2.0069204299842817E-2</v>
      </c>
      <c r="R21" s="12">
        <f t="shared" si="10"/>
        <v>3.8062286753349238E-2</v>
      </c>
      <c r="S21" s="12">
        <f t="shared" si="11"/>
        <v>4.9826989619408554E-2</v>
      </c>
      <c r="T21" s="12">
        <f t="shared" si="12"/>
        <v>6.5834941548205697E-2</v>
      </c>
    </row>
    <row r="22" spans="1:20" ht="15.9" customHeight="1">
      <c r="B22" s="18">
        <v>45780</v>
      </c>
      <c r="C22" s="12">
        <v>401106.9706</v>
      </c>
      <c r="D22" s="9">
        <f t="shared" si="14"/>
        <v>7.8000000212341547</v>
      </c>
      <c r="E22" s="11">
        <v>6665606.625</v>
      </c>
      <c r="F22" s="9">
        <f t="shared" si="15"/>
        <v>48.000000417232513</v>
      </c>
      <c r="G22" s="12">
        <v>86.216399999999993</v>
      </c>
      <c r="H22" s="9">
        <f t="shared" si="1"/>
        <v>-34.300000000001774</v>
      </c>
      <c r="I22" s="47">
        <f t="shared" si="2"/>
        <v>80.770113810426494</v>
      </c>
      <c r="J22" s="40">
        <f t="shared" si="13"/>
        <v>9.2298861895735058</v>
      </c>
      <c r="K22" s="47">
        <f t="shared" si="3"/>
        <v>48.62962101832148</v>
      </c>
      <c r="L22" s="40">
        <f t="shared" si="4"/>
        <v>59.509075277521291</v>
      </c>
      <c r="M22" s="12">
        <f t="shared" si="5"/>
        <v>0.43333333451300859</v>
      </c>
      <c r="N22" s="12">
        <f t="shared" si="6"/>
        <v>2.6666666898462505</v>
      </c>
      <c r="O22" s="12">
        <f t="shared" si="7"/>
        <v>-1.905555555555654</v>
      </c>
      <c r="P22" s="81">
        <f t="shared" si="8"/>
        <v>3.3060597376400715</v>
      </c>
      <c r="Q22" s="12">
        <f t="shared" si="9"/>
        <v>2.4074074139611587E-2</v>
      </c>
      <c r="R22" s="12">
        <f t="shared" si="10"/>
        <v>0.14814814943590282</v>
      </c>
      <c r="S22" s="12">
        <f t="shared" si="11"/>
        <v>-0.10586419753086967</v>
      </c>
      <c r="T22" s="12">
        <f t="shared" si="12"/>
        <v>0.18366998542444843</v>
      </c>
    </row>
    <row r="23" spans="1:20" ht="15.9" customHeight="1">
      <c r="B23" s="18">
        <v>45782</v>
      </c>
      <c r="C23" s="11">
        <v>401106.97600000002</v>
      </c>
      <c r="D23" s="9">
        <f t="shared" si="14"/>
        <v>13.200000044889748</v>
      </c>
      <c r="E23" s="11">
        <v>6665606.5549999997</v>
      </c>
      <c r="F23" s="9">
        <f t="shared" si="15"/>
        <v>-21.99999988079071</v>
      </c>
      <c r="G23" s="12">
        <v>86.259100000000004</v>
      </c>
      <c r="H23" s="9">
        <f t="shared" si="1"/>
        <v>8.4000000000088448</v>
      </c>
      <c r="I23" s="47">
        <f t="shared" si="2"/>
        <v>-59.036243244995092</v>
      </c>
      <c r="J23" s="40">
        <f t="shared" si="13"/>
        <v>149.03624324499509</v>
      </c>
      <c r="K23" s="47">
        <f t="shared" si="3"/>
        <v>25.656188258193787</v>
      </c>
      <c r="L23" s="40">
        <f t="shared" si="4"/>
        <v>26.996295967040169</v>
      </c>
      <c r="M23" s="12">
        <f t="shared" si="5"/>
        <v>0.6600000022444874</v>
      </c>
      <c r="N23" s="12">
        <f t="shared" si="6"/>
        <v>-1.0999999940395355</v>
      </c>
      <c r="O23" s="12">
        <f t="shared" si="7"/>
        <v>0.42000000000044224</v>
      </c>
      <c r="P23" s="81">
        <f t="shared" si="8"/>
        <v>1.3498147983520083</v>
      </c>
      <c r="Q23" s="12">
        <f t="shared" si="9"/>
        <v>3.300000011222437E-2</v>
      </c>
      <c r="R23" s="12">
        <f t="shared" si="10"/>
        <v>-5.4999999701976776E-2</v>
      </c>
      <c r="S23" s="12">
        <f t="shared" si="11"/>
        <v>2.1000000000022112E-2</v>
      </c>
      <c r="T23" s="12">
        <f t="shared" si="12"/>
        <v>6.749073991760042E-2</v>
      </c>
    </row>
    <row r="24" spans="1:20" ht="15.9" customHeight="1">
      <c r="B24" s="18">
        <v>45783</v>
      </c>
      <c r="C24" s="11">
        <v>401106.97629999998</v>
      </c>
      <c r="D24" s="9">
        <f t="shared" si="14"/>
        <v>13.500000000931323</v>
      </c>
      <c r="E24" s="11">
        <v>6665606.5690000001</v>
      </c>
      <c r="F24" s="9">
        <f t="shared" si="15"/>
        <v>-7.9999994486570358</v>
      </c>
      <c r="G24" s="12">
        <v>86.232799999999997</v>
      </c>
      <c r="H24" s="9">
        <f t="shared" si="1"/>
        <v>-17.899999999997362</v>
      </c>
      <c r="I24" s="47">
        <f t="shared" si="2"/>
        <v>-30.650666223502299</v>
      </c>
      <c r="J24" s="40">
        <f t="shared" si="13"/>
        <v>120.6506662235023</v>
      </c>
      <c r="K24" s="47">
        <f t="shared" si="3"/>
        <v>15.69235454620047</v>
      </c>
      <c r="L24" s="40">
        <f t="shared" si="4"/>
        <v>23.804621215292716</v>
      </c>
      <c r="M24" s="12">
        <f>(D24-$D$9)/(B23-$B$9)</f>
        <v>0.67500000004656613</v>
      </c>
      <c r="N24" s="12">
        <f>(F24-$F$9)/(B23-$B$9)</f>
        <v>-0.39999997243285179</v>
      </c>
      <c r="O24" s="12">
        <f>(H24-$H$9)/(B23-$B$9)</f>
        <v>-0.89499999999986812</v>
      </c>
      <c r="P24" s="81">
        <f>(L24-$L$9)/(B23-$B$9)</f>
        <v>1.1902310607646358</v>
      </c>
      <c r="Q24" s="12">
        <f>(M24-0)/(B23-$B$9)</f>
        <v>3.3750000002328306E-2</v>
      </c>
      <c r="R24" s="12">
        <f>(N24-0)/(B23-$B$9)</f>
        <v>-1.999999862164259E-2</v>
      </c>
      <c r="S24" s="12">
        <f>(O24-0)/(B23-$B$9)</f>
        <v>-4.4749999999993406E-2</v>
      </c>
      <c r="T24" s="12">
        <f>(P24-0)/(B23-$B$9)</f>
        <v>5.9511553038231788E-2</v>
      </c>
    </row>
    <row r="25" spans="1:20" ht="15.9" customHeight="1">
      <c r="B25" s="18">
        <v>45785</v>
      </c>
      <c r="C25" s="11">
        <v>401106.97600000002</v>
      </c>
      <c r="D25" s="9">
        <f t="shared" si="14"/>
        <v>13.200000044889748</v>
      </c>
      <c r="E25" s="11">
        <v>6665606.5750000002</v>
      </c>
      <c r="F25" s="9">
        <f t="shared" si="15"/>
        <v>-1.9999993965029716</v>
      </c>
      <c r="G25" s="12">
        <v>86.260499999999993</v>
      </c>
      <c r="H25" s="9">
        <f t="shared" si="1"/>
        <v>9.7999999999984766</v>
      </c>
      <c r="I25" s="47">
        <f t="shared" si="2"/>
        <v>-8.6156455945580888</v>
      </c>
      <c r="J25" s="40">
        <f t="shared" si="13"/>
        <v>98.615645594558089</v>
      </c>
      <c r="K25" s="47">
        <f t="shared" si="3"/>
        <v>13.350655368599011</v>
      </c>
      <c r="L25" s="40">
        <f t="shared" si="4"/>
        <v>16.561400869825949</v>
      </c>
      <c r="M25" s="12">
        <f t="shared" ref="M25:M59" si="16">(D25-$D$9)/(B25-$B$9)</f>
        <v>0.573913045429989</v>
      </c>
      <c r="N25" s="12">
        <f t="shared" ref="N25:N59" si="17">(F25-$F$9)/(B25-$B$9)</f>
        <v>-8.6956495500129197E-2</v>
      </c>
      <c r="O25" s="12">
        <f t="shared" ref="O25:O59" si="18">(H25-$H$9)/(B25-$B$9)</f>
        <v>0.42608695652167289</v>
      </c>
      <c r="P25" s="81">
        <f t="shared" ref="P25:P59" si="19">(L25-$L$9)/(B25-$B$9)</f>
        <v>0.72006090738373696</v>
      </c>
      <c r="Q25" s="12">
        <f t="shared" ref="Q25:Q59" si="20">(M25-0)/(B25-$B$9)</f>
        <v>2.4952741105651696E-2</v>
      </c>
      <c r="R25" s="12">
        <f t="shared" ref="R25:R59" si="21">(N25-0)/(B25-$B$9)</f>
        <v>-3.780717195657791E-3</v>
      </c>
      <c r="S25" s="12">
        <f t="shared" ref="S25:S59" si="22">(O25-0)/(B25-$B$9)</f>
        <v>1.8525519848768386E-2</v>
      </c>
      <c r="T25" s="12">
        <f t="shared" ref="T25:T59" si="23">(P25-0)/(B25-$B$9)</f>
        <v>3.1306995973205957E-2</v>
      </c>
    </row>
    <row r="26" spans="1:20" ht="15.9" customHeight="1">
      <c r="B26" s="18">
        <v>45786</v>
      </c>
      <c r="C26" s="11">
        <v>401106.973</v>
      </c>
      <c r="D26" s="9">
        <f t="shared" si="14"/>
        <v>10.200000018812716</v>
      </c>
      <c r="E26" s="11">
        <v>6665606.6124999998</v>
      </c>
      <c r="F26" s="9">
        <f t="shared" si="15"/>
        <v>35.500000230967999</v>
      </c>
      <c r="G26" s="12">
        <v>86.263599999999997</v>
      </c>
      <c r="H26" s="9">
        <f t="shared" si="1"/>
        <v>12.90000000000191</v>
      </c>
      <c r="I26" s="47">
        <f t="shared" si="2"/>
        <v>73.969374363717776</v>
      </c>
      <c r="J26" s="40">
        <f t="shared" si="13"/>
        <v>16.030625636282252</v>
      </c>
      <c r="K26" s="47">
        <f t="shared" si="3"/>
        <v>36.936296738878788</v>
      </c>
      <c r="L26" s="40">
        <f t="shared" si="4"/>
        <v>39.124161547342538</v>
      </c>
      <c r="M26" s="12">
        <f t="shared" si="16"/>
        <v>0.42500000078386319</v>
      </c>
      <c r="N26" s="12">
        <f t="shared" si="17"/>
        <v>1.4791666762903333</v>
      </c>
      <c r="O26" s="12">
        <f t="shared" si="18"/>
        <v>0.53750000000007958</v>
      </c>
      <c r="P26" s="81">
        <f t="shared" si="19"/>
        <v>1.6301733978059392</v>
      </c>
      <c r="Q26" s="12">
        <f t="shared" si="20"/>
        <v>1.7708333365994301E-2</v>
      </c>
      <c r="R26" s="12">
        <f t="shared" si="21"/>
        <v>6.1631944845430553E-2</v>
      </c>
      <c r="S26" s="12">
        <f t="shared" si="22"/>
        <v>2.239583333333665E-2</v>
      </c>
      <c r="T26" s="12">
        <f t="shared" si="23"/>
        <v>6.7923891575247461E-2</v>
      </c>
    </row>
    <row r="27" spans="1:20" ht="15.9" customHeight="1">
      <c r="B27" s="18">
        <v>45787</v>
      </c>
      <c r="C27" s="11">
        <v>401106.97859999997</v>
      </c>
      <c r="D27" s="9">
        <f t="shared" si="14"/>
        <v>15.799999993760139</v>
      </c>
      <c r="E27" s="11">
        <v>6665606.5683000004</v>
      </c>
      <c r="F27" s="9">
        <f t="shared" si="15"/>
        <v>-8.6999991908669472</v>
      </c>
      <c r="G27" s="12">
        <v>86.259</v>
      </c>
      <c r="H27" s="9">
        <f t="shared" si="1"/>
        <v>8.3000000000055252</v>
      </c>
      <c r="I27" s="47">
        <f t="shared" si="2"/>
        <v>-28.838625251321673</v>
      </c>
      <c r="J27" s="40">
        <f t="shared" si="13"/>
        <v>118.83862525132167</v>
      </c>
      <c r="K27" s="47">
        <f t="shared" si="3"/>
        <v>18.036906212649271</v>
      </c>
      <c r="L27" s="40">
        <f t="shared" si="4"/>
        <v>19.85497382833827</v>
      </c>
      <c r="M27" s="12">
        <f t="shared" si="16"/>
        <v>0.63199999975040555</v>
      </c>
      <c r="N27" s="12">
        <f t="shared" si="17"/>
        <v>-0.34799996763467789</v>
      </c>
      <c r="O27" s="12">
        <f t="shared" si="18"/>
        <v>0.33200000000022101</v>
      </c>
      <c r="P27" s="81">
        <f t="shared" si="19"/>
        <v>0.79419895313353084</v>
      </c>
      <c r="Q27" s="12">
        <f t="shared" si="20"/>
        <v>2.5279999990016223E-2</v>
      </c>
      <c r="R27" s="12">
        <f t="shared" si="21"/>
        <v>-1.3919998705387116E-2</v>
      </c>
      <c r="S27" s="12">
        <f t="shared" si="22"/>
        <v>1.328000000000884E-2</v>
      </c>
      <c r="T27" s="12">
        <f t="shared" si="23"/>
        <v>3.1767958125341236E-2</v>
      </c>
    </row>
    <row r="28" spans="1:20" ht="15.9" customHeight="1">
      <c r="A28" s="67"/>
      <c r="B28" s="18">
        <v>45787</v>
      </c>
      <c r="C28" s="11">
        <v>401106.97659999999</v>
      </c>
      <c r="D28" s="9">
        <f t="shared" si="14"/>
        <v>13.800000015180558</v>
      </c>
      <c r="E28" s="11">
        <v>6665606.5861999998</v>
      </c>
      <c r="F28" s="9">
        <f t="shared" si="15"/>
        <v>9.2000002041459084</v>
      </c>
      <c r="G28" s="12">
        <v>86.252499999999998</v>
      </c>
      <c r="H28" s="9">
        <f t="shared" si="1"/>
        <v>1.8000000000029104</v>
      </c>
      <c r="I28" s="47">
        <f t="shared" si="2"/>
        <v>33.690068083681012</v>
      </c>
      <c r="J28" s="40">
        <f t="shared" si="13"/>
        <v>56.309931916318988</v>
      </c>
      <c r="K28" s="47">
        <f t="shared" si="3"/>
        <v>16.585535993005113</v>
      </c>
      <c r="L28" s="40">
        <f t="shared" si="4"/>
        <v>16.682925528074463</v>
      </c>
      <c r="M28" s="12">
        <f t="shared" si="16"/>
        <v>0.55200000060722232</v>
      </c>
      <c r="N28" s="12">
        <f t="shared" si="17"/>
        <v>0.36800000816583633</v>
      </c>
      <c r="O28" s="12">
        <f t="shared" si="18"/>
        <v>7.2000000000116415E-2</v>
      </c>
      <c r="P28" s="81">
        <f t="shared" si="19"/>
        <v>0.66731702112297853</v>
      </c>
      <c r="Q28" s="12">
        <f t="shared" si="20"/>
        <v>2.2080000024288893E-2</v>
      </c>
      <c r="R28" s="12">
        <f t="shared" si="21"/>
        <v>1.4720000326633453E-2</v>
      </c>
      <c r="S28" s="12">
        <f t="shared" si="22"/>
        <v>2.8800000000046566E-3</v>
      </c>
      <c r="T28" s="12">
        <f t="shared" si="23"/>
        <v>2.6692680844919141E-2</v>
      </c>
    </row>
    <row r="29" spans="1:20" ht="15.9" customHeight="1">
      <c r="B29" s="18">
        <v>45788</v>
      </c>
      <c r="C29" s="11">
        <v>401106.97080000001</v>
      </c>
      <c r="D29" s="9">
        <f t="shared" si="14"/>
        <v>8.000000030733645</v>
      </c>
      <c r="E29" s="11">
        <v>6665606.6051000003</v>
      </c>
      <c r="F29" s="9">
        <f t="shared" si="15"/>
        <v>28.100000694394112</v>
      </c>
      <c r="G29" s="12">
        <v>86.283900000000003</v>
      </c>
      <c r="H29" s="9">
        <f t="shared" si="1"/>
        <v>33.20000000000789</v>
      </c>
      <c r="I29" s="47">
        <f t="shared" si="2"/>
        <v>74.108479132013329</v>
      </c>
      <c r="J29" s="40">
        <f t="shared" si="13"/>
        <v>15.891520867986685</v>
      </c>
      <c r="K29" s="47">
        <f t="shared" si="3"/>
        <v>29.21660554405128</v>
      </c>
      <c r="L29" s="40">
        <f t="shared" si="4"/>
        <v>44.224993380635027</v>
      </c>
      <c r="M29" s="12">
        <f t="shared" si="16"/>
        <v>0.30769230887437093</v>
      </c>
      <c r="N29" s="12">
        <f t="shared" si="17"/>
        <v>1.0807692574766965</v>
      </c>
      <c r="O29" s="12">
        <f t="shared" si="18"/>
        <v>1.2769230769233804</v>
      </c>
      <c r="P29" s="81">
        <f t="shared" si="19"/>
        <v>1.7009612838705779</v>
      </c>
      <c r="Q29" s="12">
        <f t="shared" si="20"/>
        <v>1.183431957209119E-2</v>
      </c>
      <c r="R29" s="12">
        <f t="shared" si="21"/>
        <v>4.1568048364488325E-2</v>
      </c>
      <c r="S29" s="12">
        <f t="shared" si="22"/>
        <v>4.9112426035514627E-2</v>
      </c>
      <c r="T29" s="12">
        <f t="shared" si="23"/>
        <v>6.5421587841176077E-2</v>
      </c>
    </row>
    <row r="30" spans="1:20" ht="15.9" customHeight="1">
      <c r="B30" s="18">
        <v>45788</v>
      </c>
      <c r="C30" s="11">
        <v>401106.97649999999</v>
      </c>
      <c r="D30" s="9">
        <f t="shared" si="14"/>
        <v>13.700000010430813</v>
      </c>
      <c r="E30" s="11">
        <v>6665606.5878999997</v>
      </c>
      <c r="F30" s="9">
        <f t="shared" si="15"/>
        <v>10.900000110268593</v>
      </c>
      <c r="G30" s="12">
        <v>86.243099999999998</v>
      </c>
      <c r="H30" s="9">
        <f t="shared" si="1"/>
        <v>-7.5999999999964984</v>
      </c>
      <c r="I30" s="47">
        <f t="shared" si="2"/>
        <v>38.506474948606837</v>
      </c>
      <c r="J30" s="40">
        <f t="shared" si="13"/>
        <v>51.493525051393135</v>
      </c>
      <c r="K30" s="47">
        <f t="shared" si="3"/>
        <v>17.50714147682767</v>
      </c>
      <c r="L30" s="40">
        <f t="shared" si="4"/>
        <v>19.085596733914461</v>
      </c>
      <c r="M30" s="12">
        <f t="shared" si="16"/>
        <v>0.52692307732426202</v>
      </c>
      <c r="N30" s="12">
        <f t="shared" si="17"/>
        <v>0.41923077347186893</v>
      </c>
      <c r="O30" s="12">
        <f t="shared" si="18"/>
        <v>-0.29230769230755765</v>
      </c>
      <c r="P30" s="81">
        <f t="shared" si="19"/>
        <v>0.73406141284286386</v>
      </c>
      <c r="Q30" s="12">
        <f t="shared" si="20"/>
        <v>2.026627220477931E-2</v>
      </c>
      <c r="R30" s="12">
        <f t="shared" si="21"/>
        <v>1.6124260518148806E-2</v>
      </c>
      <c r="S30" s="12">
        <f t="shared" si="22"/>
        <v>-1.124260355029068E-2</v>
      </c>
      <c r="T30" s="12">
        <f t="shared" si="23"/>
        <v>2.8233131263187071E-2</v>
      </c>
    </row>
    <row r="31" spans="1:20" ht="15.9" customHeight="1">
      <c r="B31" s="18">
        <v>45789</v>
      </c>
      <c r="C31" s="11">
        <v>401106.9743</v>
      </c>
      <c r="D31" s="9">
        <f t="shared" si="14"/>
        <v>11.500000022351742</v>
      </c>
      <c r="E31" s="11">
        <v>6665606.5795</v>
      </c>
      <c r="F31" s="9">
        <f t="shared" si="15"/>
        <v>2.5000004097819328</v>
      </c>
      <c r="G31" s="12">
        <v>86.27</v>
      </c>
      <c r="H31" s="9">
        <f t="shared" si="1"/>
        <v>19.300000000001205</v>
      </c>
      <c r="I31" s="47">
        <f t="shared" si="2"/>
        <v>12.264775654276965</v>
      </c>
      <c r="J31" s="40">
        <f t="shared" si="13"/>
        <v>77.735224345723054</v>
      </c>
      <c r="K31" s="47">
        <f t="shared" si="3"/>
        <v>11.768602404831251</v>
      </c>
      <c r="L31" s="40">
        <f t="shared" si="4"/>
        <v>22.605087979546692</v>
      </c>
      <c r="M31" s="12">
        <f t="shared" si="16"/>
        <v>0.42592592675376822</v>
      </c>
      <c r="N31" s="12">
        <f t="shared" si="17"/>
        <v>9.2592607769701213E-2</v>
      </c>
      <c r="O31" s="12">
        <f t="shared" si="18"/>
        <v>0.71481481481485942</v>
      </c>
      <c r="P31" s="81">
        <f t="shared" si="19"/>
        <v>0.83722548072395153</v>
      </c>
      <c r="Q31" s="12">
        <f t="shared" si="20"/>
        <v>1.5775034324213639E-2</v>
      </c>
      <c r="R31" s="12">
        <f t="shared" si="21"/>
        <v>3.4293558433222673E-3</v>
      </c>
      <c r="S31" s="12">
        <f t="shared" si="22"/>
        <v>2.6474622770920719E-2</v>
      </c>
      <c r="T31" s="12">
        <f t="shared" si="23"/>
        <v>3.100835113792413E-2</v>
      </c>
    </row>
    <row r="32" spans="1:20" ht="15.9" customHeight="1">
      <c r="B32" s="18">
        <v>45790</v>
      </c>
      <c r="C32" s="11">
        <v>401106.98180000001</v>
      </c>
      <c r="D32" s="9">
        <f t="shared" si="14"/>
        <v>19.000000029336661</v>
      </c>
      <c r="E32" s="11">
        <v>6665606.5449999999</v>
      </c>
      <c r="F32" s="9">
        <f t="shared" si="15"/>
        <v>-31.999999657273293</v>
      </c>
      <c r="G32" s="12">
        <v>86.2547</v>
      </c>
      <c r="H32" s="9">
        <f t="shared" si="1"/>
        <v>4.0000000000048885</v>
      </c>
      <c r="I32" s="47">
        <f t="shared" si="2"/>
        <v>-59.300277140964056</v>
      </c>
      <c r="J32" s="40">
        <f t="shared" si="13"/>
        <v>149.30027714096406</v>
      </c>
      <c r="K32" s="47">
        <f t="shared" si="3"/>
        <v>37.215587852139109</v>
      </c>
      <c r="L32" s="40">
        <f t="shared" si="4"/>
        <v>37.429934266310475</v>
      </c>
      <c r="M32" s="12">
        <f t="shared" si="16"/>
        <v>0.6785714296191665</v>
      </c>
      <c r="N32" s="12">
        <f t="shared" si="17"/>
        <v>-1.1428571306169033</v>
      </c>
      <c r="O32" s="12">
        <f t="shared" si="18"/>
        <v>0.14285714285731746</v>
      </c>
      <c r="P32" s="81">
        <f t="shared" si="19"/>
        <v>1.3367833666539455</v>
      </c>
      <c r="Q32" s="12">
        <f t="shared" si="20"/>
        <v>2.4234693914970233E-2</v>
      </c>
      <c r="R32" s="12">
        <f t="shared" si="21"/>
        <v>-4.0816326093460829E-2</v>
      </c>
      <c r="S32" s="12">
        <f t="shared" si="22"/>
        <v>5.1020408163327665E-3</v>
      </c>
      <c r="T32" s="12">
        <f t="shared" si="23"/>
        <v>4.7742263094783764E-2</v>
      </c>
    </row>
    <row r="33" spans="1:20" ht="15.9" customHeight="1">
      <c r="B33" s="18">
        <v>45791</v>
      </c>
      <c r="C33" s="11">
        <v>401106.98570000002</v>
      </c>
      <c r="D33" s="9">
        <f t="shared" si="14"/>
        <v>22.900000039953738</v>
      </c>
      <c r="E33" s="11">
        <v>6665606.5460000001</v>
      </c>
      <c r="F33" s="9">
        <f t="shared" si="15"/>
        <v>-30.999999493360519</v>
      </c>
      <c r="G33" s="12">
        <v>86.227400000000003</v>
      </c>
      <c r="H33" s="9">
        <f t="shared" si="1"/>
        <v>-23.299999999991883</v>
      </c>
      <c r="I33" s="47">
        <f t="shared" si="2"/>
        <v>-53.546358631329213</v>
      </c>
      <c r="J33" s="40">
        <f t="shared" si="13"/>
        <v>143.54635863132921</v>
      </c>
      <c r="K33" s="47">
        <f t="shared" si="3"/>
        <v>38.541016727873611</v>
      </c>
      <c r="L33" s="40">
        <f t="shared" si="4"/>
        <v>45.036651412131604</v>
      </c>
      <c r="M33" s="12">
        <f t="shared" si="16"/>
        <v>0.78965517379150818</v>
      </c>
      <c r="N33" s="12">
        <f t="shared" si="17"/>
        <v>-1.0689654997710525</v>
      </c>
      <c r="O33" s="12">
        <f t="shared" si="18"/>
        <v>-0.80344827586178902</v>
      </c>
      <c r="P33" s="81">
        <f t="shared" si="19"/>
        <v>1.5529879797286761</v>
      </c>
      <c r="Q33" s="12">
        <f t="shared" si="20"/>
        <v>2.7229488751431316E-2</v>
      </c>
      <c r="R33" s="12">
        <f t="shared" si="21"/>
        <v>-3.6860879302450085E-2</v>
      </c>
      <c r="S33" s="12">
        <f t="shared" si="22"/>
        <v>-2.7705112960751347E-2</v>
      </c>
      <c r="T33" s="12">
        <f t="shared" si="23"/>
        <v>5.355130964581642E-2</v>
      </c>
    </row>
    <row r="34" spans="1:20" ht="15.9" customHeight="1">
      <c r="B34" s="18">
        <v>45791</v>
      </c>
      <c r="C34" s="11">
        <v>401106.98389999999</v>
      </c>
      <c r="D34" s="9">
        <f t="shared" si="14"/>
        <v>21.100000012665987</v>
      </c>
      <c r="E34" s="11">
        <v>6665606.574</v>
      </c>
      <c r="F34" s="9">
        <f t="shared" si="15"/>
        <v>-2.9999995604157448</v>
      </c>
      <c r="G34" s="12">
        <v>86.251599999999996</v>
      </c>
      <c r="H34" s="9">
        <f t="shared" si="1"/>
        <v>0.90000000000145519</v>
      </c>
      <c r="I34" s="47">
        <f t="shared" si="2"/>
        <v>-8.0920814241388825</v>
      </c>
      <c r="J34" s="40">
        <f t="shared" si="13"/>
        <v>98.092081424138883</v>
      </c>
      <c r="K34" s="47">
        <f t="shared" si="3"/>
        <v>21.312203027772593</v>
      </c>
      <c r="L34" s="40">
        <f t="shared" si="4"/>
        <v>21.331197760486912</v>
      </c>
      <c r="M34" s="12">
        <f t="shared" si="16"/>
        <v>0.72758620733330992</v>
      </c>
      <c r="N34" s="12">
        <f t="shared" si="17"/>
        <v>-0.1034482607039912</v>
      </c>
      <c r="O34" s="12">
        <f t="shared" si="18"/>
        <v>3.1034482758670868E-2</v>
      </c>
      <c r="P34" s="81">
        <f t="shared" si="19"/>
        <v>0.73555854346506588</v>
      </c>
      <c r="Q34" s="12">
        <f t="shared" si="20"/>
        <v>2.5089179563217583E-2</v>
      </c>
      <c r="R34" s="12">
        <f t="shared" si="21"/>
        <v>-3.5671814035859034E-3</v>
      </c>
      <c r="S34" s="12">
        <f t="shared" si="22"/>
        <v>1.0701545778852024E-3</v>
      </c>
      <c r="T34" s="12">
        <f t="shared" si="23"/>
        <v>2.5364087705691925E-2</v>
      </c>
    </row>
    <row r="35" spans="1:20" ht="15.9" customHeight="1">
      <c r="B35" s="18">
        <v>45792</v>
      </c>
      <c r="C35" s="11">
        <v>401106.98060000001</v>
      </c>
      <c r="D35" s="9">
        <f t="shared" si="14"/>
        <v>17.80000003054738</v>
      </c>
      <c r="E35" s="11">
        <v>6665606.5829999996</v>
      </c>
      <c r="F35" s="9">
        <f t="shared" si="15"/>
        <v>6.0000000521540642</v>
      </c>
      <c r="G35" s="12">
        <v>86.255499999999998</v>
      </c>
      <c r="H35" s="9">
        <f t="shared" si="1"/>
        <v>4.8000000000030241</v>
      </c>
      <c r="I35" s="47">
        <f t="shared" si="2"/>
        <v>18.627863297440996</v>
      </c>
      <c r="J35" s="40">
        <f t="shared" si="13"/>
        <v>71.372136702559033</v>
      </c>
      <c r="K35" s="47">
        <f t="shared" si="3"/>
        <v>18.784035820699859</v>
      </c>
      <c r="L35" s="40">
        <f t="shared" si="4"/>
        <v>19.387624963191456</v>
      </c>
      <c r="M35" s="12">
        <f t="shared" si="16"/>
        <v>0.59333333435157931</v>
      </c>
      <c r="N35" s="12">
        <f t="shared" si="17"/>
        <v>0.2000000017384688</v>
      </c>
      <c r="O35" s="12">
        <f t="shared" si="18"/>
        <v>0.16000000000010081</v>
      </c>
      <c r="P35" s="81">
        <f t="shared" si="19"/>
        <v>0.64625416543971526</v>
      </c>
      <c r="Q35" s="12">
        <f t="shared" si="20"/>
        <v>1.977777781171931E-2</v>
      </c>
      <c r="R35" s="12">
        <f t="shared" si="21"/>
        <v>6.666666724615627E-3</v>
      </c>
      <c r="S35" s="12">
        <f t="shared" si="22"/>
        <v>5.3333333333366933E-3</v>
      </c>
      <c r="T35" s="12">
        <f t="shared" si="23"/>
        <v>2.1541805514657175E-2</v>
      </c>
    </row>
    <row r="36" spans="1:20" ht="15.9" customHeight="1">
      <c r="B36" s="18">
        <v>45792</v>
      </c>
      <c r="C36" s="11">
        <v>401106.98979999998</v>
      </c>
      <c r="D36" s="9">
        <f t="shared" si="14"/>
        <v>27.000000001862645</v>
      </c>
      <c r="E36" s="11">
        <v>6665606.5350000001</v>
      </c>
      <c r="F36" s="9">
        <f t="shared" si="15"/>
        <v>-41.999999433755875</v>
      </c>
      <c r="G36" s="12">
        <v>86.239599999999996</v>
      </c>
      <c r="H36" s="9">
        <f t="shared" si="1"/>
        <v>-11.099999999999</v>
      </c>
      <c r="I36" s="47">
        <f t="shared" si="2"/>
        <v>-57.264773374721869</v>
      </c>
      <c r="J36" s="40">
        <f t="shared" si="13"/>
        <v>147.26477337472187</v>
      </c>
      <c r="K36" s="47">
        <f t="shared" si="3"/>
        <v>49.929950455974584</v>
      </c>
      <c r="L36" s="40">
        <f t="shared" si="4"/>
        <v>51.14889981745506</v>
      </c>
      <c r="M36" s="12">
        <f t="shared" si="16"/>
        <v>0.90000000006208813</v>
      </c>
      <c r="N36" s="12">
        <f t="shared" si="17"/>
        <v>-1.3999999811251957</v>
      </c>
      <c r="O36" s="12">
        <f t="shared" si="18"/>
        <v>-0.36999999999996663</v>
      </c>
      <c r="P36" s="81">
        <f t="shared" si="19"/>
        <v>1.7049633272485021</v>
      </c>
      <c r="Q36" s="12">
        <f t="shared" si="20"/>
        <v>3.0000000002069604E-2</v>
      </c>
      <c r="R36" s="12">
        <f t="shared" si="21"/>
        <v>-4.6666666037506528E-2</v>
      </c>
      <c r="S36" s="12">
        <f t="shared" si="22"/>
        <v>-1.2333333333332221E-2</v>
      </c>
      <c r="T36" s="12">
        <f t="shared" si="23"/>
        <v>5.6832110908283405E-2</v>
      </c>
    </row>
    <row r="37" spans="1:20" ht="15.9" customHeight="1">
      <c r="B37" s="18">
        <v>45793</v>
      </c>
      <c r="C37" s="11">
        <v>401106.98369999998</v>
      </c>
      <c r="D37" s="9">
        <f t="shared" si="14"/>
        <v>20.900000003166497</v>
      </c>
      <c r="E37" s="11">
        <v>6665606.5630000001</v>
      </c>
      <c r="F37" s="9">
        <f t="shared" si="15"/>
        <v>-13.9999995008111</v>
      </c>
      <c r="G37" s="12">
        <v>86.269300000000001</v>
      </c>
      <c r="H37" s="9">
        <f t="shared" si="1"/>
        <v>18.600000000006389</v>
      </c>
      <c r="I37" s="47">
        <f t="shared" si="2"/>
        <v>-33.816407672486321</v>
      </c>
      <c r="J37" s="40">
        <f t="shared" si="13"/>
        <v>123.81640767248632</v>
      </c>
      <c r="K37" s="47">
        <f t="shared" si="3"/>
        <v>25.155714781239482</v>
      </c>
      <c r="L37" s="40">
        <f t="shared" si="4"/>
        <v>31.285299841224287</v>
      </c>
      <c r="M37" s="12">
        <f t="shared" si="16"/>
        <v>0.67419354848924185</v>
      </c>
      <c r="N37" s="12">
        <f t="shared" si="17"/>
        <v>-0.45161288712293873</v>
      </c>
      <c r="O37" s="12">
        <f t="shared" si="18"/>
        <v>0.60000000000020615</v>
      </c>
      <c r="P37" s="81">
        <f t="shared" si="19"/>
        <v>1.0092032206846544</v>
      </c>
      <c r="Q37" s="12">
        <f t="shared" si="20"/>
        <v>2.1748178983523929E-2</v>
      </c>
      <c r="R37" s="12">
        <f t="shared" si="21"/>
        <v>-1.4568157649127056E-2</v>
      </c>
      <c r="S37" s="12">
        <f t="shared" si="22"/>
        <v>1.9354838709684068E-2</v>
      </c>
      <c r="T37" s="12">
        <f t="shared" si="23"/>
        <v>3.2554942602730785E-2</v>
      </c>
    </row>
    <row r="38" spans="1:20" ht="15.9" customHeight="1">
      <c r="B38" s="18">
        <v>45793</v>
      </c>
      <c r="C38" s="11">
        <v>401106.98580000002</v>
      </c>
      <c r="D38" s="9">
        <f t="shared" si="14"/>
        <v>23.000000044703484</v>
      </c>
      <c r="E38" s="11">
        <v>6665606.5575000001</v>
      </c>
      <c r="F38" s="9">
        <f t="shared" si="15"/>
        <v>-19.499999471008778</v>
      </c>
      <c r="G38" s="12">
        <v>86.249300000000005</v>
      </c>
      <c r="H38" s="9">
        <f t="shared" si="1"/>
        <v>-1.3999999999896318</v>
      </c>
      <c r="I38" s="47">
        <f t="shared" si="2"/>
        <v>-40.292146934014397</v>
      </c>
      <c r="J38" s="40">
        <f t="shared" si="13"/>
        <v>130.2921469340144</v>
      </c>
      <c r="K38" s="47">
        <f t="shared" si="3"/>
        <v>30.153772258636277</v>
      </c>
      <c r="L38" s="40">
        <f t="shared" si="4"/>
        <v>30.18625484265436</v>
      </c>
      <c r="M38" s="12">
        <f t="shared" si="16"/>
        <v>0.74193548531301556</v>
      </c>
      <c r="N38" s="12">
        <f t="shared" si="17"/>
        <v>-0.6290322410002831</v>
      </c>
      <c r="O38" s="12">
        <f t="shared" si="18"/>
        <v>-4.5161290322246188E-2</v>
      </c>
      <c r="P38" s="81">
        <f t="shared" si="19"/>
        <v>0.97375015621465677</v>
      </c>
      <c r="Q38" s="12">
        <f t="shared" si="20"/>
        <v>2.3933402752032758E-2</v>
      </c>
      <c r="R38" s="12">
        <f t="shared" si="21"/>
        <v>-2.0291362612912357E-2</v>
      </c>
      <c r="S38" s="12">
        <f t="shared" si="22"/>
        <v>-1.4568158168466513E-3</v>
      </c>
      <c r="T38" s="12">
        <f t="shared" si="23"/>
        <v>3.1411295361763118E-2</v>
      </c>
    </row>
    <row r="39" spans="1:20" ht="15.9" customHeight="1">
      <c r="B39" s="18">
        <v>45794</v>
      </c>
      <c r="C39" s="11">
        <v>401106.98389999999</v>
      </c>
      <c r="D39" s="9">
        <f t="shared" si="14"/>
        <v>21.100000012665987</v>
      </c>
      <c r="E39" s="11">
        <v>6665606.5750000002</v>
      </c>
      <c r="F39" s="9">
        <f t="shared" si="15"/>
        <v>-1.9999993965029716</v>
      </c>
      <c r="G39" s="12">
        <v>86.242699999999999</v>
      </c>
      <c r="H39" s="9">
        <f t="shared" si="1"/>
        <v>-7.9999999999955662</v>
      </c>
      <c r="I39" s="47">
        <f t="shared" si="2"/>
        <v>-5.4147004435571375</v>
      </c>
      <c r="J39" s="40">
        <f t="shared" si="13"/>
        <v>95.414700443557138</v>
      </c>
      <c r="K39" s="47">
        <f t="shared" si="3"/>
        <v>21.194574733183888</v>
      </c>
      <c r="L39" s="40">
        <f t="shared" si="4"/>
        <v>22.654138653244932</v>
      </c>
      <c r="M39" s="12">
        <f t="shared" si="16"/>
        <v>0.65937500039581209</v>
      </c>
      <c r="N39" s="12">
        <f t="shared" si="17"/>
        <v>-6.2499981140717864E-2</v>
      </c>
      <c r="O39" s="12">
        <f t="shared" si="18"/>
        <v>-0.24999999999986144</v>
      </c>
      <c r="P39" s="81">
        <f t="shared" si="19"/>
        <v>0.70794183291390411</v>
      </c>
      <c r="Q39" s="12">
        <f t="shared" si="20"/>
        <v>2.0605468762369128E-2</v>
      </c>
      <c r="R39" s="12">
        <f t="shared" si="21"/>
        <v>-1.9531244106474333E-3</v>
      </c>
      <c r="S39" s="12">
        <f t="shared" si="22"/>
        <v>-7.8124999999956701E-3</v>
      </c>
      <c r="T39" s="12">
        <f t="shared" si="23"/>
        <v>2.2123182278559504E-2</v>
      </c>
    </row>
    <row r="40" spans="1:20" ht="15.9" customHeight="1">
      <c r="B40" s="18">
        <v>45794</v>
      </c>
      <c r="C40" s="11">
        <v>401106.98619999998</v>
      </c>
      <c r="D40" s="9">
        <f t="shared" si="14"/>
        <v>23.400000005494803</v>
      </c>
      <c r="E40" s="11">
        <v>6665606.5810000002</v>
      </c>
      <c r="F40" s="9">
        <f t="shared" si="15"/>
        <v>4.0000006556510925</v>
      </c>
      <c r="G40" s="12">
        <v>86.250500000000002</v>
      </c>
      <c r="H40" s="9">
        <f t="shared" si="1"/>
        <v>-0.19999999999242846</v>
      </c>
      <c r="I40" s="47">
        <f t="shared" si="2"/>
        <v>9.700393501519132</v>
      </c>
      <c r="J40" s="40">
        <f t="shared" si="13"/>
        <v>80.299606498480898</v>
      </c>
      <c r="K40" s="47">
        <f t="shared" si="3"/>
        <v>23.739418811385548</v>
      </c>
      <c r="L40" s="40">
        <f t="shared" si="4"/>
        <v>23.740261277045015</v>
      </c>
      <c r="M40" s="12">
        <f t="shared" si="16"/>
        <v>0.7312500001717126</v>
      </c>
      <c r="N40" s="12">
        <f t="shared" si="17"/>
        <v>0.12500002048909664</v>
      </c>
      <c r="O40" s="12">
        <f t="shared" si="18"/>
        <v>-6.2499999997633893E-3</v>
      </c>
      <c r="P40" s="81">
        <f t="shared" si="19"/>
        <v>0.74188316490765671</v>
      </c>
      <c r="Q40" s="12">
        <f t="shared" si="20"/>
        <v>2.2851562505366019E-2</v>
      </c>
      <c r="R40" s="12">
        <f t="shared" si="21"/>
        <v>3.90625064028427E-3</v>
      </c>
      <c r="S40" s="12">
        <f t="shared" si="22"/>
        <v>-1.9531249999260591E-4</v>
      </c>
      <c r="T40" s="12">
        <f t="shared" si="23"/>
        <v>2.3183848903364272E-2</v>
      </c>
    </row>
    <row r="41" spans="1:20" ht="15.9" customHeight="1">
      <c r="B41" s="18">
        <v>45795</v>
      </c>
      <c r="C41" s="11">
        <v>401106.98479999998</v>
      </c>
      <c r="D41" s="9">
        <f t="shared" si="14"/>
        <v>21.999999997206032</v>
      </c>
      <c r="E41" s="11">
        <v>6665606.5949999997</v>
      </c>
      <c r="F41" s="9">
        <f t="shared" si="15"/>
        <v>18.000000156462193</v>
      </c>
      <c r="G41" s="12">
        <v>86.256200000000007</v>
      </c>
      <c r="H41" s="9">
        <f t="shared" si="1"/>
        <v>5.5000000000120508</v>
      </c>
      <c r="I41" s="47">
        <f t="shared" si="2"/>
        <v>39.28940711015283</v>
      </c>
      <c r="J41" s="40">
        <f t="shared" si="13"/>
        <v>50.710592889847192</v>
      </c>
      <c r="K41" s="47">
        <f t="shared" si="3"/>
        <v>28.425340904019151</v>
      </c>
      <c r="L41" s="40">
        <f t="shared" si="4"/>
        <v>28.95254747875974</v>
      </c>
      <c r="M41" s="12">
        <f t="shared" si="16"/>
        <v>0.66666666658200102</v>
      </c>
      <c r="N41" s="12">
        <f t="shared" si="17"/>
        <v>0.54545455019582401</v>
      </c>
      <c r="O41" s="12">
        <f t="shared" si="18"/>
        <v>0.16666666666703184</v>
      </c>
      <c r="P41" s="81">
        <f t="shared" si="19"/>
        <v>0.87734992359878006</v>
      </c>
      <c r="Q41" s="12">
        <f t="shared" si="20"/>
        <v>2.0202020199454575E-2</v>
      </c>
      <c r="R41" s="12">
        <f t="shared" si="21"/>
        <v>1.6528925763509818E-2</v>
      </c>
      <c r="S41" s="12">
        <f t="shared" si="22"/>
        <v>5.0505050505161159E-3</v>
      </c>
      <c r="T41" s="12">
        <f t="shared" si="23"/>
        <v>2.6586361321175152E-2</v>
      </c>
    </row>
    <row r="42" spans="1:20" ht="15.9" customHeight="1">
      <c r="A42" s="63"/>
      <c r="B42" s="18">
        <v>45796</v>
      </c>
      <c r="C42" s="11">
        <v>401106.97979999997</v>
      </c>
      <c r="D42" s="9">
        <f t="shared" si="14"/>
        <v>16.999999992549419</v>
      </c>
      <c r="E42" s="11">
        <v>6665606.6050000004</v>
      </c>
      <c r="F42" s="9">
        <f t="shared" si="15"/>
        <v>28.000000864267349</v>
      </c>
      <c r="G42" s="12">
        <v>86.262699999999995</v>
      </c>
      <c r="H42" s="9">
        <f t="shared" si="1"/>
        <v>12.000000000000455</v>
      </c>
      <c r="I42" s="47">
        <f t="shared" si="2"/>
        <v>58.736269101310953</v>
      </c>
      <c r="J42" s="40">
        <f t="shared" si="13"/>
        <v>31.263730898689062</v>
      </c>
      <c r="K42" s="47">
        <f t="shared" si="3"/>
        <v>32.756679443216655</v>
      </c>
      <c r="L42" s="40">
        <f t="shared" ref="L42:L59" si="24">SQRT((D42^2) + (F42^2) + (H42^2))</f>
        <v>34.885527775076923</v>
      </c>
      <c r="M42" s="12">
        <f t="shared" si="16"/>
        <v>0.49999999978086529</v>
      </c>
      <c r="N42" s="12">
        <f t="shared" si="17"/>
        <v>0.8235294371843338</v>
      </c>
      <c r="O42" s="12">
        <f t="shared" si="18"/>
        <v>0.35294117647060164</v>
      </c>
      <c r="P42" s="81">
        <f t="shared" si="19"/>
        <v>1.026044934561086</v>
      </c>
      <c r="Q42" s="12">
        <f t="shared" si="20"/>
        <v>1.4705882346496038E-2</v>
      </c>
      <c r="R42" s="12">
        <f t="shared" si="21"/>
        <v>2.4221454034833348E-2</v>
      </c>
      <c r="S42" s="12">
        <f t="shared" si="22"/>
        <v>1.0380622837370637E-2</v>
      </c>
      <c r="T42" s="12">
        <f t="shared" si="23"/>
        <v>3.0177792192973119E-2</v>
      </c>
    </row>
    <row r="43" spans="1:20" ht="15.9" customHeight="1">
      <c r="B43" s="18">
        <v>45796</v>
      </c>
      <c r="C43" s="11">
        <v>401106.97350000002</v>
      </c>
      <c r="D43" s="9">
        <f t="shared" si="14"/>
        <v>10.700000042561442</v>
      </c>
      <c r="E43" s="11">
        <v>6665606.6720000003</v>
      </c>
      <c r="F43" s="9">
        <f t="shared" si="15"/>
        <v>95.000000670552254</v>
      </c>
      <c r="G43" s="12">
        <v>86.253</v>
      </c>
      <c r="H43" s="9">
        <f t="shared" si="1"/>
        <v>2.3000000000052978</v>
      </c>
      <c r="I43" s="47">
        <f t="shared" si="2"/>
        <v>83.573768701839299</v>
      </c>
      <c r="J43" s="40">
        <f t="shared" si="13"/>
        <v>6.426231298160701</v>
      </c>
      <c r="K43" s="47">
        <f t="shared" si="3"/>
        <v>95.600680585002863</v>
      </c>
      <c r="L43" s="40">
        <f t="shared" si="24"/>
        <v>95.628343749726042</v>
      </c>
      <c r="M43" s="12">
        <f t="shared" si="16"/>
        <v>0.31470588360474827</v>
      </c>
      <c r="N43" s="12">
        <f t="shared" si="17"/>
        <v>2.7941176667809486</v>
      </c>
      <c r="O43" s="12">
        <f t="shared" si="18"/>
        <v>6.7647058823685227E-2</v>
      </c>
      <c r="P43" s="81">
        <f t="shared" si="19"/>
        <v>2.8125983455801777</v>
      </c>
      <c r="Q43" s="12">
        <f t="shared" si="20"/>
        <v>9.2560554001396549E-3</v>
      </c>
      <c r="R43" s="12">
        <f t="shared" si="21"/>
        <v>8.2179931375910259E-2</v>
      </c>
      <c r="S43" s="12">
        <f t="shared" si="22"/>
        <v>1.9896193771672126E-3</v>
      </c>
      <c r="T43" s="12">
        <f t="shared" si="23"/>
        <v>8.2723480752358164E-2</v>
      </c>
    </row>
    <row r="44" spans="1:20" ht="15.9" customHeight="1">
      <c r="B44" s="18">
        <v>45797</v>
      </c>
      <c r="C44" s="11">
        <v>401106.97840000002</v>
      </c>
      <c r="D44" s="9">
        <f t="shared" si="14"/>
        <v>15.600000042468309</v>
      </c>
      <c r="E44" s="11">
        <v>6665606.6244999999</v>
      </c>
      <c r="F44" s="9">
        <f t="shared" si="15"/>
        <v>47.500000335276127</v>
      </c>
      <c r="G44" s="12">
        <v>86.259799999999998</v>
      </c>
      <c r="H44" s="9">
        <f t="shared" si="1"/>
        <v>9.1000000000036607</v>
      </c>
      <c r="I44" s="47">
        <f t="shared" si="2"/>
        <v>71.81873109629052</v>
      </c>
      <c r="J44" s="40">
        <f t="shared" si="13"/>
        <v>18.181268903709451</v>
      </c>
      <c r="K44" s="47">
        <f t="shared" si="3"/>
        <v>49.996100179676446</v>
      </c>
      <c r="L44" s="40">
        <f t="shared" si="24"/>
        <v>50.817516991450006</v>
      </c>
      <c r="M44" s="12">
        <f t="shared" si="16"/>
        <v>0.44571428692766596</v>
      </c>
      <c r="N44" s="12">
        <f t="shared" si="17"/>
        <v>1.357142866722175</v>
      </c>
      <c r="O44" s="12">
        <f t="shared" si="18"/>
        <v>0.26000000000010459</v>
      </c>
      <c r="P44" s="81">
        <f t="shared" si="19"/>
        <v>1.4519290568985717</v>
      </c>
      <c r="Q44" s="12">
        <f t="shared" si="20"/>
        <v>1.2734693912219028E-2</v>
      </c>
      <c r="R44" s="12">
        <f t="shared" si="21"/>
        <v>3.8775510477776429E-2</v>
      </c>
      <c r="S44" s="12">
        <f t="shared" si="22"/>
        <v>7.4285714285744165E-3</v>
      </c>
      <c r="T44" s="12">
        <f t="shared" si="23"/>
        <v>4.1483687339959191E-2</v>
      </c>
    </row>
    <row r="45" spans="1:20" ht="15.9" customHeight="1">
      <c r="B45" s="18">
        <v>45797</v>
      </c>
      <c r="C45" s="11">
        <v>401106.98129999998</v>
      </c>
      <c r="D45" s="9">
        <f t="shared" si="14"/>
        <v>18.500000005587935</v>
      </c>
      <c r="E45" s="11">
        <v>6665606.5979000004</v>
      </c>
      <c r="F45" s="9">
        <f t="shared" si="15"/>
        <v>20.90000081807375</v>
      </c>
      <c r="G45" s="12">
        <v>86.263400000000004</v>
      </c>
      <c r="H45" s="9">
        <f t="shared" si="1"/>
        <v>12.700000000009481</v>
      </c>
      <c r="I45" s="47">
        <f t="shared" si="2"/>
        <v>48.485792287586143</v>
      </c>
      <c r="J45" s="40">
        <f t="shared" si="13"/>
        <v>41.51420771241385</v>
      </c>
      <c r="K45" s="47">
        <f t="shared" si="3"/>
        <v>27.911646931025711</v>
      </c>
      <c r="L45" s="40">
        <f t="shared" si="24"/>
        <v>30.665127333870277</v>
      </c>
      <c r="M45" s="12">
        <f t="shared" si="16"/>
        <v>0.52857142873108387</v>
      </c>
      <c r="N45" s="12">
        <f t="shared" si="17"/>
        <v>0.59714288051639286</v>
      </c>
      <c r="O45" s="12">
        <f t="shared" si="18"/>
        <v>0.36285714285741377</v>
      </c>
      <c r="P45" s="81">
        <f t="shared" si="19"/>
        <v>0.87614649525343646</v>
      </c>
      <c r="Q45" s="12">
        <f t="shared" si="20"/>
        <v>1.510204082088811E-2</v>
      </c>
      <c r="R45" s="12">
        <f t="shared" si="21"/>
        <v>1.7061225157611225E-2</v>
      </c>
      <c r="S45" s="12">
        <f t="shared" si="22"/>
        <v>1.036734693878325E-2</v>
      </c>
      <c r="T45" s="12">
        <f t="shared" si="23"/>
        <v>2.503275700724104E-2</v>
      </c>
    </row>
    <row r="46" spans="1:20" ht="15.9" customHeight="1">
      <c r="B46" s="18">
        <v>45798</v>
      </c>
      <c r="C46" s="11">
        <v>401106.99229999998</v>
      </c>
      <c r="D46" s="9">
        <f t="shared" si="14"/>
        <v>29.500000004190952</v>
      </c>
      <c r="E46" s="11">
        <v>6665606.5049999999</v>
      </c>
      <c r="F46" s="9">
        <f t="shared" si="15"/>
        <v>-71.999999694526196</v>
      </c>
      <c r="G46" s="12">
        <v>86.233199999999997</v>
      </c>
      <c r="H46" s="9">
        <f t="shared" si="1"/>
        <v>-17.499999999998295</v>
      </c>
      <c r="I46" s="47">
        <f t="shared" si="2"/>
        <v>-67.719997193319841</v>
      </c>
      <c r="J46" s="40">
        <f t="shared" si="13"/>
        <v>157.71999719331984</v>
      </c>
      <c r="K46" s="47">
        <f t="shared" si="3"/>
        <v>77.809060887913546</v>
      </c>
      <c r="L46" s="40">
        <f t="shared" si="24"/>
        <v>79.752742625310248</v>
      </c>
      <c r="M46" s="12">
        <f t="shared" si="16"/>
        <v>0.81944444456085974</v>
      </c>
      <c r="N46" s="12">
        <f t="shared" si="17"/>
        <v>-1.9999999915146165</v>
      </c>
      <c r="O46" s="12">
        <f t="shared" si="18"/>
        <v>-0.48611111111106375</v>
      </c>
      <c r="P46" s="81">
        <f t="shared" si="19"/>
        <v>2.2153539618141735</v>
      </c>
      <c r="Q46" s="12">
        <f t="shared" si="20"/>
        <v>2.2762345682246103E-2</v>
      </c>
      <c r="R46" s="12">
        <f t="shared" si="21"/>
        <v>-5.5555555319850458E-2</v>
      </c>
      <c r="S46" s="12">
        <f t="shared" si="22"/>
        <v>-1.3503086419751771E-2</v>
      </c>
      <c r="T46" s="12">
        <f t="shared" si="23"/>
        <v>6.153761005039371E-2</v>
      </c>
    </row>
    <row r="47" spans="1:20" ht="15.9" customHeight="1">
      <c r="B47" s="18">
        <v>45798</v>
      </c>
      <c r="C47" s="11">
        <v>401106.97859999997</v>
      </c>
      <c r="D47" s="9">
        <f t="shared" si="14"/>
        <v>15.799999993760139</v>
      </c>
      <c r="E47" s="11">
        <v>6665606.6030000001</v>
      </c>
      <c r="F47" s="9">
        <f t="shared" si="15"/>
        <v>26.000000536441803</v>
      </c>
      <c r="G47" s="12">
        <v>86.266199999999998</v>
      </c>
      <c r="H47" s="9">
        <f t="shared" si="1"/>
        <v>15.500000000002956</v>
      </c>
      <c r="I47" s="47">
        <f t="shared" si="2"/>
        <v>58.713272341633285</v>
      </c>
      <c r="J47" s="40">
        <f t="shared" si="13"/>
        <v>31.286727658366715</v>
      </c>
      <c r="K47" s="47">
        <f t="shared" si="3"/>
        <v>30.424332822558238</v>
      </c>
      <c r="L47" s="40">
        <f t="shared" si="24"/>
        <v>34.145131830143605</v>
      </c>
      <c r="M47" s="12">
        <f t="shared" si="16"/>
        <v>0.43888888871555942</v>
      </c>
      <c r="N47" s="12">
        <f t="shared" si="17"/>
        <v>0.7222222371233834</v>
      </c>
      <c r="O47" s="12">
        <f t="shared" si="18"/>
        <v>0.43055555555563768</v>
      </c>
      <c r="P47" s="81">
        <f t="shared" si="19"/>
        <v>0.94847588417065565</v>
      </c>
      <c r="Q47" s="12">
        <f t="shared" si="20"/>
        <v>1.219135801987665E-2</v>
      </c>
      <c r="R47" s="12">
        <f t="shared" si="21"/>
        <v>2.0061728808982871E-2</v>
      </c>
      <c r="S47" s="12">
        <f t="shared" si="22"/>
        <v>1.1959876543212157E-2</v>
      </c>
      <c r="T47" s="12">
        <f t="shared" si="23"/>
        <v>2.6346552338073769E-2</v>
      </c>
    </row>
    <row r="48" spans="1:20" ht="15.9" customHeight="1">
      <c r="B48" s="18">
        <v>45799</v>
      </c>
      <c r="C48" s="11">
        <v>401106.9915</v>
      </c>
      <c r="D48" s="9">
        <f t="shared" si="14"/>
        <v>28.700000024400651</v>
      </c>
      <c r="E48" s="11">
        <v>6665606.4989999998</v>
      </c>
      <c r="F48" s="9">
        <f t="shared" si="15"/>
        <v>-77.99999974668026</v>
      </c>
      <c r="G48" s="12">
        <v>86.258700000000005</v>
      </c>
      <c r="H48" s="9">
        <f t="shared" si="1"/>
        <v>8.0000000000097771</v>
      </c>
      <c r="I48" s="47">
        <f t="shared" si="2"/>
        <v>-69.798972594082784</v>
      </c>
      <c r="J48" s="40">
        <f t="shared" si="13"/>
        <v>159.79897259408278</v>
      </c>
      <c r="K48" s="47">
        <f t="shared" si="3"/>
        <v>83.112513870552121</v>
      </c>
      <c r="L48" s="40">
        <f t="shared" si="24"/>
        <v>83.496646410995893</v>
      </c>
      <c r="M48" s="12">
        <f t="shared" si="16"/>
        <v>0.77567567633515278</v>
      </c>
      <c r="N48" s="12">
        <f t="shared" si="17"/>
        <v>-2.1081081012616285</v>
      </c>
      <c r="O48" s="12">
        <f t="shared" si="18"/>
        <v>0.21621621621648046</v>
      </c>
      <c r="P48" s="81">
        <f t="shared" si="19"/>
        <v>2.256666119216105</v>
      </c>
      <c r="Q48" s="12">
        <f t="shared" si="20"/>
        <v>2.0964207468517643E-2</v>
      </c>
      <c r="R48" s="12">
        <f t="shared" si="21"/>
        <v>-5.697589462869266E-2</v>
      </c>
      <c r="S48" s="12">
        <f t="shared" si="22"/>
        <v>5.843681519364337E-3</v>
      </c>
      <c r="T48" s="12">
        <f t="shared" si="23"/>
        <v>6.099097619502987E-2</v>
      </c>
    </row>
    <row r="49" spans="2:20" ht="15.9" customHeight="1">
      <c r="B49" s="18">
        <v>45799</v>
      </c>
      <c r="C49" s="11">
        <v>401106.97690000001</v>
      </c>
      <c r="D49" s="9">
        <f t="shared" ref="D49:D66" si="25">IF(C49="","",(C49-$C$9)*1000)</f>
        <v>14.100000029429793</v>
      </c>
      <c r="E49" s="11">
        <v>6665606.625</v>
      </c>
      <c r="F49" s="9">
        <f t="shared" ref="F49:F65" si="26">IF(E49="","",(E49-$E$9)*1000)</f>
        <v>48.000000417232513</v>
      </c>
      <c r="G49" s="12">
        <v>86.255200000000002</v>
      </c>
      <c r="H49" s="9">
        <f t="shared" ref="H49:H60" si="27">IF(G49="","",(G49-$G$9)*1000)</f>
        <v>4.500000000007276</v>
      </c>
      <c r="I49" s="47">
        <f t="shared" ref="I49:I63" si="28">IF(MOD(DEGREES(ATAN2(D49, F49)), 360) &gt; 180, MOD(DEGREES(ATAN2(D49, F49)), 360) - 360, MOD(DEGREES(ATAN2(D49, F49)), 360))</f>
        <v>73.629849202254263</v>
      </c>
      <c r="J49" s="40">
        <f t="shared" ref="J49:J61" si="29">MOD(DEGREES(ATAN2(F49, D49)) + 360, 360)</f>
        <v>16.370150797745737</v>
      </c>
      <c r="K49" s="47">
        <f t="shared" ref="K49:K59" si="30">SQRT(POWER(C49 - $C$9,2) + POWER(E49 - $E$9,2)) *1000</f>
        <v>50.028092516947325</v>
      </c>
      <c r="L49" s="40">
        <f t="shared" si="24"/>
        <v>50.230071081816192</v>
      </c>
      <c r="M49" s="12">
        <f t="shared" si="16"/>
        <v>0.38108108187648088</v>
      </c>
      <c r="N49" s="12">
        <f t="shared" si="17"/>
        <v>1.2972973085738517</v>
      </c>
      <c r="O49" s="12">
        <f t="shared" si="18"/>
        <v>0.12162162162181826</v>
      </c>
      <c r="P49" s="81">
        <f t="shared" si="19"/>
        <v>1.357569488697735</v>
      </c>
      <c r="Q49" s="12">
        <f t="shared" si="20"/>
        <v>1.0299488699364348E-2</v>
      </c>
      <c r="R49" s="12">
        <f t="shared" si="21"/>
        <v>3.5062089420914912E-2</v>
      </c>
      <c r="S49" s="12">
        <f t="shared" si="22"/>
        <v>3.2870708546437369E-3</v>
      </c>
      <c r="T49" s="12">
        <f t="shared" si="23"/>
        <v>3.6691067262100946E-2</v>
      </c>
    </row>
    <row r="50" spans="2:20" ht="15.9" customHeight="1">
      <c r="B50" s="18">
        <v>45800</v>
      </c>
      <c r="C50" s="11">
        <v>401106.98729999998</v>
      </c>
      <c r="D50" s="9">
        <f t="shared" si="25"/>
        <v>24.499999999534339</v>
      </c>
      <c r="E50" s="11">
        <v>6665606.5321000004</v>
      </c>
      <c r="F50" s="9">
        <f t="shared" si="26"/>
        <v>-44.899999164044857</v>
      </c>
      <c r="G50" s="12">
        <v>86.259699999999995</v>
      </c>
      <c r="H50" s="9">
        <f t="shared" si="27"/>
        <v>9.0000000000003411</v>
      </c>
      <c r="I50" s="47">
        <f>IF(MOD(DEGREES(ATAN2(D50, F50)), 360) &gt; 180, MOD(DEGREES(ATAN2(D50, F50)), 360) - 360, MOD(DEGREES(ATAN2(D50, F50)), 360))</f>
        <v>-61.380599992212694</v>
      </c>
      <c r="J50" s="40">
        <f>MOD(DEGREES(ATAN2(F50, D50)) + 360, 360)</f>
        <v>151.38059999221275</v>
      </c>
      <c r="K50" s="47">
        <f>SQRT(POWER(C50 - $C$9,2) + POWER(E50 - $E$9,2)) *1000</f>
        <v>51.149388314117807</v>
      </c>
      <c r="L50" s="40">
        <f>SQRT((D50^2) + (F50^2) + (H50^2))</f>
        <v>51.93515114937491</v>
      </c>
      <c r="M50" s="12">
        <f>(D50-$D$9)/(B50-$B$9)</f>
        <v>0.64473684209300897</v>
      </c>
      <c r="N50" s="12">
        <f>(F50-$F$9)/(B50-$B$9)</f>
        <v>-1.1815789253696014</v>
      </c>
      <c r="O50" s="12">
        <f>(H50-$H$9)/(B50-$B$9)</f>
        <v>0.23684210526316687</v>
      </c>
      <c r="P50" s="81">
        <f>(L50-$L$9)/(B50-$B$9)</f>
        <v>1.3667145039309188</v>
      </c>
      <c r="Q50" s="12">
        <f>(M50-0)/(B50-$B$9)</f>
        <v>1.6966759002447606E-2</v>
      </c>
      <c r="R50" s="12">
        <f>(N50-0)/(B50-$B$9)</f>
        <v>-3.1094182246568458E-2</v>
      </c>
      <c r="S50" s="12">
        <f>(O50-0)/(B50-$B$9)</f>
        <v>6.2326869806096545E-3</v>
      </c>
      <c r="T50" s="12">
        <f>(P50-0)/(B50-$B$9)</f>
        <v>3.5966171156076809E-2</v>
      </c>
    </row>
    <row r="51" spans="2:20" ht="15.9" customHeight="1">
      <c r="B51" s="18">
        <v>45800</v>
      </c>
      <c r="C51" s="11">
        <v>401106.98859999998</v>
      </c>
      <c r="D51" s="9">
        <f t="shared" si="25"/>
        <v>25.800000003073364</v>
      </c>
      <c r="E51" s="11">
        <v>6665606.5504000001</v>
      </c>
      <c r="F51" s="9">
        <f t="shared" si="26"/>
        <v>-26.599999517202377</v>
      </c>
      <c r="G51" s="12">
        <v>86.233800000000002</v>
      </c>
      <c r="H51" s="9">
        <f t="shared" si="27"/>
        <v>-16.899999999992588</v>
      </c>
      <c r="I51" s="47">
        <f>IF(MOD(DEGREES(ATAN2(D51, F51)), 360) &gt; 180, MOD(DEGREES(ATAN2(D51, F51)), 360) - 360, MOD(DEGREES(ATAN2(D51, F51)), 360))</f>
        <v>-45.874676247985235</v>
      </c>
      <c r="J51" s="40">
        <f>MOD(DEGREES(ATAN2(F51, D51)) + 360, 360)</f>
        <v>135.87467624798524</v>
      </c>
      <c r="K51" s="47">
        <f>SQRT(POWER(C51 - $C$9,2) + POWER(E51 - $E$9,2)) *1000</f>
        <v>37.056712947504565</v>
      </c>
      <c r="L51" s="40">
        <f>SQRT((D51^2) + (F51^2) + (H51^2))</f>
        <v>40.728490942747953</v>
      </c>
      <c r="M51" s="12">
        <f>(D51-$D$9)/(B51-$B$9)</f>
        <v>0.6789473685019306</v>
      </c>
      <c r="N51" s="12">
        <f>(F51-$F$9)/(B51-$B$9)</f>
        <v>-0.6999999872947994</v>
      </c>
      <c r="O51" s="12">
        <f>(H51-$H$9)/(B51-$B$9)</f>
        <v>-0.44473684210506809</v>
      </c>
      <c r="P51" s="81">
        <f>(L51-$L$9)/(B51-$B$9)</f>
        <v>1.0718023932302092</v>
      </c>
      <c r="Q51" s="12">
        <f>(M51-0)/(B51-$B$9)</f>
        <v>1.7867036013208701E-2</v>
      </c>
      <c r="R51" s="12">
        <f>(N51-0)/(B51-$B$9)</f>
        <v>-1.8421052297231563E-2</v>
      </c>
      <c r="S51" s="12">
        <f>(O51-0)/(B51-$B$9)</f>
        <v>-1.1703601108028108E-2</v>
      </c>
      <c r="T51" s="12">
        <f>(P51-0)/(B51-$B$9)</f>
        <v>2.8205326137637085E-2</v>
      </c>
    </row>
    <row r="52" spans="2:20" ht="15.9" customHeight="1">
      <c r="B52" s="18">
        <v>45801</v>
      </c>
      <c r="C52" s="11">
        <v>401106.98540000001</v>
      </c>
      <c r="D52" s="9">
        <f t="shared" si="25"/>
        <v>22.600000025704503</v>
      </c>
      <c r="E52" s="11">
        <v>6665606.5779999997</v>
      </c>
      <c r="F52" s="9">
        <f t="shared" si="26"/>
        <v>1.0000001639127731</v>
      </c>
      <c r="G52" s="12">
        <v>86.260099999999994</v>
      </c>
      <c r="H52" s="9">
        <f t="shared" si="27"/>
        <v>9.3999999999994088</v>
      </c>
      <c r="I52" s="47">
        <f t="shared" si="28"/>
        <v>2.5335593002582781</v>
      </c>
      <c r="J52" s="40">
        <f t="shared" si="29"/>
        <v>87.466440699741725</v>
      </c>
      <c r="K52" s="47">
        <f t="shared" si="30"/>
        <v>22.622113108409415</v>
      </c>
      <c r="L52" s="40">
        <f t="shared" si="24"/>
        <v>24.4973468255168</v>
      </c>
      <c r="M52" s="12">
        <f t="shared" si="16"/>
        <v>0.57948718014626932</v>
      </c>
      <c r="N52" s="12">
        <f t="shared" si="17"/>
        <v>2.5641029843917258E-2</v>
      </c>
      <c r="O52" s="12">
        <f t="shared" si="18"/>
        <v>0.24102564102562588</v>
      </c>
      <c r="P52" s="81">
        <f t="shared" si="19"/>
        <v>0.62813709809017437</v>
      </c>
      <c r="Q52" s="12">
        <f t="shared" si="20"/>
        <v>1.4858645644776137E-2</v>
      </c>
      <c r="R52" s="12">
        <f t="shared" si="21"/>
        <v>6.574623036901861E-4</v>
      </c>
      <c r="S52" s="12">
        <f t="shared" si="22"/>
        <v>6.180144641682715E-3</v>
      </c>
      <c r="T52" s="12">
        <f t="shared" si="23"/>
        <v>1.6106079438209599E-2</v>
      </c>
    </row>
    <row r="53" spans="2:20" ht="15.9" customHeight="1">
      <c r="B53" s="18">
        <v>45801</v>
      </c>
      <c r="C53" s="11">
        <v>401106.97820000001</v>
      </c>
      <c r="D53" s="9">
        <f t="shared" si="25"/>
        <v>15.400000032968819</v>
      </c>
      <c r="E53" s="11">
        <v>6665606.6370000001</v>
      </c>
      <c r="F53" s="9">
        <f t="shared" si="26"/>
        <v>60.000000521540642</v>
      </c>
      <c r="G53" s="12">
        <v>86.259799999999998</v>
      </c>
      <c r="H53" s="9">
        <f t="shared" si="27"/>
        <v>9.1000000000036607</v>
      </c>
      <c r="I53" s="47">
        <f t="shared" si="28"/>
        <v>75.604821430718161</v>
      </c>
      <c r="J53" s="40">
        <f t="shared" si="29"/>
        <v>14.395178569281825</v>
      </c>
      <c r="K53" s="47">
        <f t="shared" si="30"/>
        <v>61.944814662732803</v>
      </c>
      <c r="L53" s="40">
        <f t="shared" si="24"/>
        <v>62.609664298735737</v>
      </c>
      <c r="M53" s="12">
        <f t="shared" si="16"/>
        <v>0.3948717957171492</v>
      </c>
      <c r="N53" s="12">
        <f t="shared" si="17"/>
        <v>1.5384615518343754</v>
      </c>
      <c r="O53" s="12">
        <f t="shared" si="18"/>
        <v>0.23333333333342721</v>
      </c>
      <c r="P53" s="81">
        <f t="shared" si="19"/>
        <v>1.6053760076598906</v>
      </c>
      <c r="Q53" s="12">
        <f t="shared" si="20"/>
        <v>1.0124917838901262E-2</v>
      </c>
      <c r="R53" s="12">
        <f t="shared" si="21"/>
        <v>3.9447732098317319E-2</v>
      </c>
      <c r="S53" s="12">
        <f t="shared" si="22"/>
        <v>5.9829059829083903E-3</v>
      </c>
      <c r="T53" s="12">
        <f t="shared" si="23"/>
        <v>4.1163487375894633E-2</v>
      </c>
    </row>
    <row r="54" spans="2:20" ht="15.9" customHeight="1">
      <c r="B54" s="18">
        <v>45802</v>
      </c>
      <c r="C54" s="11">
        <v>401106.98940000002</v>
      </c>
      <c r="D54" s="9">
        <f t="shared" si="25"/>
        <v>26.600000041071326</v>
      </c>
      <c r="E54" s="11">
        <v>6665606.5489999996</v>
      </c>
      <c r="F54" s="9">
        <f t="shared" si="26"/>
        <v>-27.999999932944775</v>
      </c>
      <c r="G54" s="12">
        <v>86.269900000000007</v>
      </c>
      <c r="H54" s="9">
        <f t="shared" si="27"/>
        <v>19.200000000012096</v>
      </c>
      <c r="I54" s="47">
        <f t="shared" si="28"/>
        <v>-46.468800601693943</v>
      </c>
      <c r="J54" s="40">
        <f t="shared" si="29"/>
        <v>136.46880060169394</v>
      </c>
      <c r="K54" s="47">
        <f t="shared" si="30"/>
        <v>38.620719807247276</v>
      </c>
      <c r="L54" s="40">
        <f t="shared" si="24"/>
        <v>43.13003591965078</v>
      </c>
      <c r="M54" s="12">
        <f t="shared" si="16"/>
        <v>0.66500000102678314</v>
      </c>
      <c r="N54" s="12">
        <f t="shared" si="17"/>
        <v>-0.69999999832361937</v>
      </c>
      <c r="O54" s="12">
        <f t="shared" si="18"/>
        <v>0.48000000000030241</v>
      </c>
      <c r="P54" s="81">
        <f t="shared" si="19"/>
        <v>1.0782508979912695</v>
      </c>
      <c r="Q54" s="12">
        <f t="shared" si="20"/>
        <v>1.6625000025669578E-2</v>
      </c>
      <c r="R54" s="12">
        <f t="shared" si="21"/>
        <v>-1.7499999958090484E-2</v>
      </c>
      <c r="S54" s="12">
        <f t="shared" si="22"/>
        <v>1.200000000000756E-2</v>
      </c>
      <c r="T54" s="12">
        <f t="shared" si="23"/>
        <v>2.6956272449781736E-2</v>
      </c>
    </row>
    <row r="55" spans="2:20" ht="15.9" customHeight="1">
      <c r="B55" s="18">
        <v>45802</v>
      </c>
      <c r="C55" s="11">
        <v>401106.98979999998</v>
      </c>
      <c r="D55" s="9">
        <f t="shared" si="25"/>
        <v>27.000000001862645</v>
      </c>
      <c r="E55" s="11">
        <v>6665606.5650000004</v>
      </c>
      <c r="F55" s="9">
        <f t="shared" si="26"/>
        <v>-11.999999172985554</v>
      </c>
      <c r="G55" s="12">
        <v>86.256299999999996</v>
      </c>
      <c r="H55" s="9">
        <f t="shared" si="27"/>
        <v>5.6000000000011596</v>
      </c>
      <c r="I55" s="47">
        <f t="shared" si="28"/>
        <v>-23.962487507613162</v>
      </c>
      <c r="J55" s="40">
        <f t="shared" si="29"/>
        <v>113.9624875076131</v>
      </c>
      <c r="K55" s="47">
        <f t="shared" si="30"/>
        <v>29.546573071208048</v>
      </c>
      <c r="L55" s="40">
        <f t="shared" si="24"/>
        <v>30.072578543454664</v>
      </c>
      <c r="M55" s="12">
        <f t="shared" si="16"/>
        <v>0.67500000004656613</v>
      </c>
      <c r="N55" s="12">
        <f t="shared" si="17"/>
        <v>-0.29999997932463884</v>
      </c>
      <c r="O55" s="12">
        <f t="shared" si="18"/>
        <v>0.14000000000002899</v>
      </c>
      <c r="P55" s="81">
        <f t="shared" si="19"/>
        <v>0.75181446358636661</v>
      </c>
      <c r="Q55" s="12">
        <f t="shared" si="20"/>
        <v>1.6875000001164153E-2</v>
      </c>
      <c r="R55" s="12">
        <f t="shared" si="21"/>
        <v>-7.4999994831159711E-3</v>
      </c>
      <c r="S55" s="12">
        <f t="shared" si="22"/>
        <v>3.5000000000007248E-3</v>
      </c>
      <c r="T55" s="12">
        <f t="shared" si="23"/>
        <v>1.8795361589659165E-2</v>
      </c>
    </row>
    <row r="56" spans="2:20" ht="15.9" customHeight="1">
      <c r="B56" s="18">
        <v>45803</v>
      </c>
      <c r="C56" s="11">
        <v>401106.98090000002</v>
      </c>
      <c r="D56" s="9">
        <f t="shared" si="25"/>
        <v>18.100000044796616</v>
      </c>
      <c r="E56" s="11">
        <v>6665606.625</v>
      </c>
      <c r="F56" s="9">
        <f t="shared" si="26"/>
        <v>48.000000417232513</v>
      </c>
      <c r="G56" s="12">
        <v>86.266199999999998</v>
      </c>
      <c r="H56" s="9">
        <f t="shared" si="27"/>
        <v>15.500000000002956</v>
      </c>
      <c r="I56" s="47">
        <f t="shared" si="28"/>
        <v>69.33937681746275</v>
      </c>
      <c r="J56" s="40">
        <f t="shared" si="29"/>
        <v>20.660623182537222</v>
      </c>
      <c r="K56" s="47">
        <f t="shared" si="30"/>
        <v>51.299220673183321</v>
      </c>
      <c r="L56" s="40">
        <f t="shared" si="24"/>
        <v>53.589738212423185</v>
      </c>
      <c r="M56" s="12">
        <f t="shared" si="16"/>
        <v>0.44146341572674674</v>
      </c>
      <c r="N56" s="12">
        <f t="shared" si="17"/>
        <v>1.1707317174934759</v>
      </c>
      <c r="O56" s="12">
        <f t="shared" si="18"/>
        <v>0.37804878048787699</v>
      </c>
      <c r="P56" s="81">
        <f t="shared" si="19"/>
        <v>1.3070667856688583</v>
      </c>
      <c r="Q56" s="12">
        <f t="shared" si="20"/>
        <v>1.0767400383579189E-2</v>
      </c>
      <c r="R56" s="12">
        <f t="shared" si="21"/>
        <v>2.8554432133987218E-2</v>
      </c>
      <c r="S56" s="12">
        <f t="shared" si="22"/>
        <v>9.2207019631189505E-3</v>
      </c>
      <c r="T56" s="12">
        <f t="shared" si="23"/>
        <v>3.1879677699240445E-2</v>
      </c>
    </row>
    <row r="57" spans="2:20" ht="15.9" customHeight="1">
      <c r="B57" s="18">
        <v>45803</v>
      </c>
      <c r="C57" s="11">
        <v>401106.99320000003</v>
      </c>
      <c r="D57" s="9">
        <f t="shared" si="25"/>
        <v>30.400000046938658</v>
      </c>
      <c r="E57" s="11">
        <v>6665606.5319999997</v>
      </c>
      <c r="F57" s="9">
        <f t="shared" si="26"/>
        <v>-44.999999925494194</v>
      </c>
      <c r="G57" s="12">
        <v>86.256</v>
      </c>
      <c r="H57" s="9">
        <f t="shared" si="27"/>
        <v>5.3000000000054115</v>
      </c>
      <c r="I57" s="47">
        <f t="shared" si="28"/>
        <v>-55.958787983462287</v>
      </c>
      <c r="J57" s="40">
        <f t="shared" si="29"/>
        <v>145.95878798346229</v>
      </c>
      <c r="K57" s="47">
        <f t="shared" si="30"/>
        <v>54.306169043197549</v>
      </c>
      <c r="L57" s="40">
        <f t="shared" si="24"/>
        <v>54.564182355721279</v>
      </c>
      <c r="M57" s="12">
        <f t="shared" si="16"/>
        <v>0.74146341577899166</v>
      </c>
      <c r="N57" s="12">
        <f t="shared" si="17"/>
        <v>-1.0975609737925414</v>
      </c>
      <c r="O57" s="12">
        <f t="shared" si="18"/>
        <v>0.12926829268305881</v>
      </c>
      <c r="P57" s="81">
        <f t="shared" si="19"/>
        <v>1.330833715993202</v>
      </c>
      <c r="Q57" s="12">
        <f t="shared" si="20"/>
        <v>1.8084473555585161E-2</v>
      </c>
      <c r="R57" s="12">
        <f t="shared" si="21"/>
        <v>-2.676977984859857E-2</v>
      </c>
      <c r="S57" s="12">
        <f t="shared" si="22"/>
        <v>3.1528851873916784E-3</v>
      </c>
      <c r="T57" s="12">
        <f t="shared" si="23"/>
        <v>3.2459358926663462E-2</v>
      </c>
    </row>
    <row r="58" spans="2:20" ht="15.9" customHeight="1">
      <c r="B58" s="18">
        <v>45804</v>
      </c>
      <c r="C58" s="11">
        <v>401106.98639999999</v>
      </c>
      <c r="D58" s="9">
        <f t="shared" si="25"/>
        <v>23.600000014994293</v>
      </c>
      <c r="E58" s="11">
        <v>6665606.591</v>
      </c>
      <c r="F58" s="9">
        <f t="shared" si="26"/>
        <v>14.000000432133675</v>
      </c>
      <c r="G58" s="12">
        <v>86.255300000000005</v>
      </c>
      <c r="H58" s="9">
        <f t="shared" si="27"/>
        <v>4.6000000000105956</v>
      </c>
      <c r="I58" s="47">
        <f t="shared" si="28"/>
        <v>30.677280781856929</v>
      </c>
      <c r="J58" s="40">
        <f t="shared" si="29"/>
        <v>59.322719218143106</v>
      </c>
      <c r="K58" s="47">
        <f t="shared" si="30"/>
        <v>27.440116851199335</v>
      </c>
      <c r="L58" s="40">
        <f t="shared" si="24"/>
        <v>27.823012288527842</v>
      </c>
      <c r="M58" s="12">
        <f t="shared" si="16"/>
        <v>0.56190476226176889</v>
      </c>
      <c r="N58" s="12">
        <f t="shared" si="17"/>
        <v>0.33333334362223033</v>
      </c>
      <c r="O58" s="12">
        <f t="shared" si="18"/>
        <v>0.10952380952406179</v>
      </c>
      <c r="P58" s="81">
        <f t="shared" si="19"/>
        <v>0.66245267353637716</v>
      </c>
      <c r="Q58" s="12">
        <f t="shared" si="20"/>
        <v>1.3378684815756402E-2</v>
      </c>
      <c r="R58" s="12">
        <f t="shared" si="21"/>
        <v>7.9365081814816753E-3</v>
      </c>
      <c r="S58" s="12">
        <f t="shared" si="22"/>
        <v>2.6077097505729E-3</v>
      </c>
      <c r="T58" s="12">
        <f t="shared" si="23"/>
        <v>1.5772682703247075E-2</v>
      </c>
    </row>
    <row r="59" spans="2:20" ht="15.9" customHeight="1">
      <c r="B59" s="18">
        <v>45804</v>
      </c>
      <c r="C59" s="11">
        <v>401106.98710000003</v>
      </c>
      <c r="D59" s="9">
        <f t="shared" si="25"/>
        <v>24.300000048242509</v>
      </c>
      <c r="E59" s="11">
        <v>6665606.5750000002</v>
      </c>
      <c r="F59" s="9">
        <f t="shared" si="26"/>
        <v>-1.9999993965029716</v>
      </c>
      <c r="G59" s="12">
        <v>86.265199999999993</v>
      </c>
      <c r="H59" s="9">
        <f t="shared" si="27"/>
        <v>14.499999999998181</v>
      </c>
      <c r="I59" s="47">
        <f t="shared" si="28"/>
        <v>-4.7050955545853981</v>
      </c>
      <c r="J59" s="40">
        <f t="shared" si="29"/>
        <v>94.705095554585455</v>
      </c>
      <c r="K59" s="47">
        <f t="shared" si="30"/>
        <v>24.382165611991859</v>
      </c>
      <c r="L59" s="40">
        <f t="shared" si="24"/>
        <v>28.367939649021842</v>
      </c>
      <c r="M59" s="12">
        <f t="shared" si="16"/>
        <v>0.5785714297200597</v>
      </c>
      <c r="N59" s="12">
        <f t="shared" si="17"/>
        <v>-4.7619033250070754E-2</v>
      </c>
      <c r="O59" s="12">
        <f t="shared" si="18"/>
        <v>0.34523809523805193</v>
      </c>
      <c r="P59" s="81">
        <f t="shared" si="19"/>
        <v>0.67542713450052005</v>
      </c>
      <c r="Q59" s="12">
        <f t="shared" si="20"/>
        <v>1.3775510231429993E-2</v>
      </c>
      <c r="R59" s="12">
        <f t="shared" si="21"/>
        <v>-1.1337865059540657E-3</v>
      </c>
      <c r="S59" s="12">
        <f t="shared" si="22"/>
        <v>8.219954648525046E-3</v>
      </c>
      <c r="T59" s="12">
        <f t="shared" si="23"/>
        <v>1.6081598440488572E-2</v>
      </c>
    </row>
    <row r="60" spans="2:20" ht="15.9" customHeight="1">
      <c r="B60" s="18">
        <v>45805</v>
      </c>
      <c r="C60" s="11">
        <v>401106.98570000002</v>
      </c>
      <c r="D60" s="9">
        <f t="shared" si="25"/>
        <v>22.900000039953738</v>
      </c>
      <c r="E60" s="11">
        <v>6665606.6040000003</v>
      </c>
      <c r="F60" s="9">
        <f t="shared" si="26"/>
        <v>27.000000700354576</v>
      </c>
      <c r="G60" s="12">
        <v>86.267399999999995</v>
      </c>
      <c r="H60" s="9">
        <f t="shared" si="27"/>
        <v>16.700000000000159</v>
      </c>
      <c r="I60" s="47">
        <f t="shared" si="28"/>
        <v>49.697118858811905</v>
      </c>
      <c r="J60" s="40">
        <f t="shared" si="29"/>
        <v>40.302881141188095</v>
      </c>
      <c r="K60" s="47">
        <f t="shared" ref="K60:K90" si="31">SQRT(POWER(C60 - $C$9,2) + POWER(E60 - $E$9,2)) *1000</f>
        <v>35.403531457314095</v>
      </c>
      <c r="L60" s="40">
        <f t="shared" ref="L60:L90" si="32">SQRT((D60^2) + (F60^2) + (H60^2))</f>
        <v>39.14460422138707</v>
      </c>
      <c r="M60" s="12">
        <f t="shared" ref="M60:M90" si="33">(D60-$D$9)/(B60-$B$9)</f>
        <v>0.53255814046404037</v>
      </c>
      <c r="N60" s="12">
        <f t="shared" ref="N60:N90" si="34">(F60-$F$9)/(B60-$B$9)</f>
        <v>0.62790699303150177</v>
      </c>
      <c r="O60" s="12">
        <f t="shared" ref="O60:O90" si="35">(H60-$H$9)/(B60-$B$9)</f>
        <v>0.38837209302325953</v>
      </c>
      <c r="P60" s="81">
        <f t="shared" ref="P60:P90" si="36">(L60-$L$9)/(B60-$B$9)</f>
        <v>0.91033963305551324</v>
      </c>
      <c r="Q60" s="12">
        <f t="shared" ref="Q60:Q90" si="37">(M60-0)/(B60-$B$9)</f>
        <v>1.2385073034047451E-2</v>
      </c>
      <c r="R60" s="12">
        <f t="shared" ref="R60:R90" si="38">(N60-0)/(B60-$B$9)</f>
        <v>1.4602488210034925E-2</v>
      </c>
      <c r="S60" s="12">
        <f t="shared" ref="S60:S90" si="39">(O60-0)/(B60-$B$9)</f>
        <v>9.0319091400758028E-3</v>
      </c>
      <c r="T60" s="12">
        <f t="shared" ref="T60:T90" si="40">(P60-0)/(B60-$B$9)</f>
        <v>2.1170689140825889E-2</v>
      </c>
    </row>
    <row r="61" spans="2:20" ht="15.9" customHeight="1">
      <c r="B61" s="18">
        <v>45805</v>
      </c>
      <c r="C61" s="11">
        <v>401106.98749999999</v>
      </c>
      <c r="D61" s="9">
        <f t="shared" si="25"/>
        <v>24.700000009033829</v>
      </c>
      <c r="E61" s="11">
        <v>6665606.5710000005</v>
      </c>
      <c r="F61" s="9">
        <f t="shared" si="26"/>
        <v>-5.9999991208314896</v>
      </c>
      <c r="G61" s="12">
        <v>86.268699999999995</v>
      </c>
      <c r="H61" s="9">
        <f t="shared" ref="H61:H90" si="41">IF(G61="","",(G61-$G$9)*1000)</f>
        <v>18.000000000000682</v>
      </c>
      <c r="I61" s="47">
        <f t="shared" si="28"/>
        <v>-13.653546411166644</v>
      </c>
      <c r="J61" s="40">
        <f t="shared" si="29"/>
        <v>103.65354641116664</v>
      </c>
      <c r="K61" s="47">
        <f t="shared" si="31"/>
        <v>25.418300295185944</v>
      </c>
      <c r="L61" s="40">
        <f t="shared" si="32"/>
        <v>31.146267672006456</v>
      </c>
      <c r="M61" s="12">
        <f t="shared" si="33"/>
        <v>0.57441860486125185</v>
      </c>
      <c r="N61" s="12">
        <f t="shared" si="34"/>
        <v>-0.13953486327515091</v>
      </c>
      <c r="O61" s="12">
        <f t="shared" si="35"/>
        <v>0.41860465116280654</v>
      </c>
      <c r="P61" s="81">
        <f t="shared" si="36"/>
        <v>0.72433180632573158</v>
      </c>
      <c r="Q61" s="12">
        <f t="shared" si="37"/>
        <v>1.3358572206075624E-2</v>
      </c>
      <c r="R61" s="12">
        <f t="shared" si="38"/>
        <v>-3.2449968203523468E-3</v>
      </c>
      <c r="S61" s="12">
        <f t="shared" si="39"/>
        <v>9.7349918875071287E-3</v>
      </c>
      <c r="T61" s="12">
        <f t="shared" si="40"/>
        <v>1.6844925728505385E-2</v>
      </c>
    </row>
    <row r="62" spans="2:20" ht="15.9" customHeight="1">
      <c r="B62" s="18">
        <v>45806</v>
      </c>
      <c r="C62" s="11">
        <v>401106.9754</v>
      </c>
      <c r="D62" s="9">
        <f t="shared" si="25"/>
        <v>12.600000016391277</v>
      </c>
      <c r="E62" s="11">
        <v>6665606.6390000004</v>
      </c>
      <c r="F62" s="9">
        <f t="shared" si="26"/>
        <v>62.000000849366188</v>
      </c>
      <c r="G62" s="12">
        <v>86.270300000000006</v>
      </c>
      <c r="H62" s="9">
        <f t="shared" si="41"/>
        <v>19.600000000011164</v>
      </c>
      <c r="I62" s="47">
        <f t="shared" si="28"/>
        <v>78.512461973367891</v>
      </c>
      <c r="J62" s="40">
        <f t="shared" ref="J62:J90" si="42">MOD(DEGREES(ATAN2(F62, D62)) + 360, 360)</f>
        <v>11.48753802663208</v>
      </c>
      <c r="K62" s="47">
        <f t="shared" si="31"/>
        <v>63.267369992235864</v>
      </c>
      <c r="L62" s="40">
        <f t="shared" si="32"/>
        <v>66.233829013087458</v>
      </c>
      <c r="M62" s="12">
        <f t="shared" si="33"/>
        <v>0.28636363673616538</v>
      </c>
      <c r="N62" s="12">
        <f t="shared" si="34"/>
        <v>1.4090909283946862</v>
      </c>
      <c r="O62" s="12">
        <f t="shared" si="35"/>
        <v>0.44545454545479918</v>
      </c>
      <c r="P62" s="81">
        <f t="shared" si="36"/>
        <v>1.5053142957519876</v>
      </c>
      <c r="Q62" s="12">
        <f t="shared" si="37"/>
        <v>6.5082644712764863E-3</v>
      </c>
      <c r="R62" s="12">
        <f t="shared" si="38"/>
        <v>3.2024793827151961E-2</v>
      </c>
      <c r="S62" s="12">
        <f t="shared" si="39"/>
        <v>1.0123966942154526E-2</v>
      </c>
      <c r="T62" s="12">
        <f t="shared" si="40"/>
        <v>3.4211688539817903E-2</v>
      </c>
    </row>
    <row r="63" spans="2:20" ht="15.9" customHeight="1">
      <c r="B63" s="18">
        <v>45806</v>
      </c>
      <c r="C63" s="11">
        <v>401106.98479999998</v>
      </c>
      <c r="D63" s="9">
        <f t="shared" si="25"/>
        <v>21.999999997206032</v>
      </c>
      <c r="E63" s="11">
        <v>6665606.5779999997</v>
      </c>
      <c r="F63" s="9">
        <f t="shared" si="26"/>
        <v>1.0000001639127731</v>
      </c>
      <c r="G63" s="12">
        <v>86.257300000000001</v>
      </c>
      <c r="H63" s="9">
        <f t="shared" si="41"/>
        <v>6.6000000000059345</v>
      </c>
      <c r="I63" s="47">
        <f t="shared" si="28"/>
        <v>2.6025626288365173</v>
      </c>
      <c r="J63" s="40">
        <f t="shared" si="42"/>
        <v>87.397437371163505</v>
      </c>
      <c r="K63" s="47">
        <f t="shared" si="31"/>
        <v>22.022715550197049</v>
      </c>
      <c r="L63" s="40">
        <f t="shared" si="32"/>
        <v>22.990432797252193</v>
      </c>
      <c r="M63" s="12">
        <f t="shared" si="33"/>
        <v>0.49999999993650074</v>
      </c>
      <c r="N63" s="12">
        <f t="shared" si="34"/>
        <v>2.2727276452563026E-2</v>
      </c>
      <c r="O63" s="12">
        <f t="shared" si="35"/>
        <v>0.15000000000013489</v>
      </c>
      <c r="P63" s="81">
        <f t="shared" si="36"/>
        <v>0.52250983630118619</v>
      </c>
      <c r="Q63" s="12">
        <f t="shared" si="37"/>
        <v>1.1363636362193199E-2</v>
      </c>
      <c r="R63" s="12">
        <f t="shared" si="38"/>
        <v>5.1652901028552336E-4</v>
      </c>
      <c r="S63" s="12">
        <f t="shared" si="39"/>
        <v>3.4090909090939746E-3</v>
      </c>
      <c r="T63" s="12">
        <f t="shared" si="40"/>
        <v>1.1875223552299686E-2</v>
      </c>
    </row>
    <row r="64" spans="2:20" ht="15.9" customHeight="1">
      <c r="B64" s="18">
        <v>45807</v>
      </c>
      <c r="C64" s="11">
        <v>401106.9901</v>
      </c>
      <c r="D64" s="9">
        <f t="shared" si="25"/>
        <v>27.300000016111881</v>
      </c>
      <c r="E64" s="11">
        <v>6665606.5159999998</v>
      </c>
      <c r="F64" s="9">
        <f t="shared" si="26"/>
        <v>-60.99999975413084</v>
      </c>
      <c r="G64" s="12">
        <v>86.266800000000003</v>
      </c>
      <c r="H64" s="9">
        <f t="shared" si="41"/>
        <v>16.100000000008663</v>
      </c>
      <c r="I64" s="47">
        <f t="shared" ref="I64:I90" si="43">IF(MOD(DEGREES(ATAN2(D64, F64)), 360) &gt; 180, MOD(DEGREES(ATAN2(D64, F64)), 360) - 360, MOD(DEGREES(ATAN2(D64, F64)), 360))</f>
        <v>-65.889527625906567</v>
      </c>
      <c r="J64" s="40">
        <f t="shared" si="42"/>
        <v>155.88952762590657</v>
      </c>
      <c r="K64" s="47">
        <f t="shared" si="31"/>
        <v>66.830307278088071</v>
      </c>
      <c r="L64" s="40">
        <f t="shared" si="32"/>
        <v>68.742272081187068</v>
      </c>
      <c r="M64" s="12">
        <f t="shared" si="33"/>
        <v>0.60666666702470851</v>
      </c>
      <c r="N64" s="12">
        <f t="shared" si="34"/>
        <v>-1.3555555500917964</v>
      </c>
      <c r="O64" s="12">
        <f t="shared" si="35"/>
        <v>0.35777777777797026</v>
      </c>
      <c r="P64" s="81">
        <f t="shared" si="36"/>
        <v>1.5276060462486014</v>
      </c>
      <c r="Q64" s="12">
        <f t="shared" si="37"/>
        <v>1.3481481489437968E-2</v>
      </c>
      <c r="R64" s="12">
        <f t="shared" si="38"/>
        <v>-3.0123456668706586E-2</v>
      </c>
      <c r="S64" s="12">
        <f t="shared" si="39"/>
        <v>7.9506172839548944E-3</v>
      </c>
      <c r="T64" s="12">
        <f t="shared" si="40"/>
        <v>3.3946801027746699E-2</v>
      </c>
    </row>
    <row r="65" spans="2:20" ht="15.9" customHeight="1">
      <c r="B65" s="18">
        <v>45807</v>
      </c>
      <c r="C65" s="11">
        <v>401106.98820000002</v>
      </c>
      <c r="D65" s="9">
        <f t="shared" si="25"/>
        <v>25.400000042282045</v>
      </c>
      <c r="E65" s="11">
        <v>6665606.5650000004</v>
      </c>
      <c r="F65" s="9">
        <f t="shared" si="26"/>
        <v>-11.999999172985554</v>
      </c>
      <c r="G65" s="12">
        <v>86.234200000000001</v>
      </c>
      <c r="H65" s="9">
        <f t="shared" si="41"/>
        <v>-16.49999999999352</v>
      </c>
      <c r="I65" s="47">
        <f t="shared" si="43"/>
        <v>-25.28796669986383</v>
      </c>
      <c r="J65" s="40">
        <f t="shared" si="42"/>
        <v>115.28796669986389</v>
      </c>
      <c r="K65" s="47">
        <f t="shared" si="31"/>
        <v>28.091991426375984</v>
      </c>
      <c r="L65" s="40">
        <f t="shared" si="32"/>
        <v>32.579287627254345</v>
      </c>
      <c r="M65" s="12">
        <f t="shared" si="33"/>
        <v>0.56444444538404548</v>
      </c>
      <c r="N65" s="12">
        <f t="shared" si="34"/>
        <v>-0.26666664828856784</v>
      </c>
      <c r="O65" s="12">
        <f t="shared" si="35"/>
        <v>-0.36666666666652264</v>
      </c>
      <c r="P65" s="81">
        <f t="shared" si="36"/>
        <v>0.72398416949454103</v>
      </c>
      <c r="Q65" s="12">
        <f t="shared" si="37"/>
        <v>1.2543209897423233E-2</v>
      </c>
      <c r="R65" s="12">
        <f t="shared" si="38"/>
        <v>-5.9259255175237299E-3</v>
      </c>
      <c r="S65" s="12">
        <f t="shared" si="39"/>
        <v>-8.1481481481449469E-3</v>
      </c>
      <c r="T65" s="12">
        <f t="shared" si="40"/>
        <v>1.6088537099878689E-2</v>
      </c>
    </row>
    <row r="66" spans="2:20" ht="15.9" customHeight="1">
      <c r="B66" s="18">
        <v>45808</v>
      </c>
      <c r="C66" s="11">
        <v>401106.99099999998</v>
      </c>
      <c r="D66" s="9">
        <f t="shared" si="25"/>
        <v>28.200000000651926</v>
      </c>
      <c r="E66" s="11">
        <v>6665606.5388000002</v>
      </c>
      <c r="F66" s="9">
        <f t="shared" ref="F66:F93" si="44">IF(E66="","",(E66-$E$9)*1000)</f>
        <v>-38.199999369680882</v>
      </c>
      <c r="G66" s="12">
        <v>86.254000000000005</v>
      </c>
      <c r="H66" s="9">
        <f t="shared" si="41"/>
        <v>3.3000000000100727</v>
      </c>
      <c r="I66" s="47">
        <f t="shared" si="43"/>
        <v>-53.56451819020549</v>
      </c>
      <c r="J66" s="40">
        <f t="shared" si="42"/>
        <v>143.56451819020549</v>
      </c>
      <c r="K66" s="47">
        <f t="shared" si="31"/>
        <v>47.48136425883726</v>
      </c>
      <c r="L66" s="40">
        <f t="shared" si="32"/>
        <v>47.595902679542228</v>
      </c>
      <c r="M66" s="12">
        <f t="shared" si="33"/>
        <v>0.61304347827504191</v>
      </c>
      <c r="N66" s="12">
        <f t="shared" si="34"/>
        <v>-0.83043476890610612</v>
      </c>
      <c r="O66" s="12">
        <f t="shared" si="35"/>
        <v>7.1739130435001575E-2</v>
      </c>
      <c r="P66" s="81">
        <f t="shared" si="36"/>
        <v>1.0346935365117875</v>
      </c>
      <c r="Q66" s="12">
        <f t="shared" si="37"/>
        <v>1.3327032136413954E-2</v>
      </c>
      <c r="R66" s="12">
        <f t="shared" si="38"/>
        <v>-1.8052929758828395E-2</v>
      </c>
      <c r="S66" s="12">
        <f t="shared" si="39"/>
        <v>1.559546313804382E-3</v>
      </c>
      <c r="T66" s="12">
        <f t="shared" si="40"/>
        <v>2.2493337750256252E-2</v>
      </c>
    </row>
    <row r="67" spans="2:20" ht="15.9" customHeight="1">
      <c r="B67" s="18">
        <v>45808</v>
      </c>
      <c r="C67" s="11">
        <v>401106.98469999997</v>
      </c>
      <c r="D67" s="9">
        <f t="shared" ref="D67:D93" si="45">IF(C67="","",(C67-$C$9)*1000)</f>
        <v>21.899999992456287</v>
      </c>
      <c r="E67" s="11">
        <v>6665606.6052000001</v>
      </c>
      <c r="F67" s="9">
        <f t="shared" si="44"/>
        <v>28.200000524520874</v>
      </c>
      <c r="G67" s="12">
        <v>86.269199999999998</v>
      </c>
      <c r="H67" s="9">
        <f t="shared" si="41"/>
        <v>18.50000000000307</v>
      </c>
      <c r="I67" s="47">
        <f t="shared" si="43"/>
        <v>52.167239254342967</v>
      </c>
      <c r="J67" s="40">
        <f t="shared" si="42"/>
        <v>37.832760745657026</v>
      </c>
      <c r="K67" s="47">
        <f t="shared" si="31"/>
        <v>35.705042070449416</v>
      </c>
      <c r="L67" s="40">
        <f t="shared" si="32"/>
        <v>40.213182282090983</v>
      </c>
      <c r="M67" s="12">
        <f t="shared" si="33"/>
        <v>0.47608695635774539</v>
      </c>
      <c r="N67" s="12">
        <f t="shared" si="34"/>
        <v>0.61304348966349731</v>
      </c>
      <c r="O67" s="12">
        <f t="shared" si="35"/>
        <v>0.40217391304354499</v>
      </c>
      <c r="P67" s="81">
        <f t="shared" si="36"/>
        <v>0.87419961482806485</v>
      </c>
      <c r="Q67" s="12">
        <f t="shared" si="37"/>
        <v>1.0349716442559682E-2</v>
      </c>
      <c r="R67" s="12">
        <f t="shared" si="38"/>
        <v>1.3327032383989072E-2</v>
      </c>
      <c r="S67" s="12">
        <f t="shared" si="39"/>
        <v>8.7429111531205431E-3</v>
      </c>
      <c r="T67" s="12">
        <f t="shared" si="40"/>
        <v>1.9004339452784017E-2</v>
      </c>
    </row>
    <row r="68" spans="2:20" ht="15.9" customHeight="1">
      <c r="B68" s="18">
        <v>45809</v>
      </c>
      <c r="C68" s="11">
        <v>401106.98959999997</v>
      </c>
      <c r="D68" s="9">
        <f t="shared" si="45"/>
        <v>26.799999992363155</v>
      </c>
      <c r="E68" s="11">
        <v>6665606.5438000001</v>
      </c>
      <c r="F68" s="9">
        <f t="shared" si="44"/>
        <v>-33.19999948143959</v>
      </c>
      <c r="G68" s="12">
        <v>86.266599999999997</v>
      </c>
      <c r="H68" s="9">
        <f t="shared" si="41"/>
        <v>15.900000000002024</v>
      </c>
      <c r="I68" s="47">
        <f t="shared" si="43"/>
        <v>-51.088527724782864</v>
      </c>
      <c r="J68" s="40">
        <f t="shared" si="42"/>
        <v>141.08852772478286</v>
      </c>
      <c r="K68" s="47">
        <f t="shared" si="31"/>
        <v>42.667082923001125</v>
      </c>
      <c r="L68" s="40">
        <f t="shared" si="32"/>
        <v>45.533393956066121</v>
      </c>
      <c r="M68" s="12">
        <f t="shared" si="33"/>
        <v>0.57021276579496072</v>
      </c>
      <c r="N68" s="12">
        <f t="shared" si="34"/>
        <v>-0.70638296769020403</v>
      </c>
      <c r="O68" s="12">
        <f t="shared" si="35"/>
        <v>0.3382978723404686</v>
      </c>
      <c r="P68" s="81">
        <f t="shared" si="36"/>
        <v>0.96879561608651321</v>
      </c>
      <c r="Q68" s="12">
        <f t="shared" si="37"/>
        <v>1.2132186506275761E-2</v>
      </c>
      <c r="R68" s="12">
        <f t="shared" si="38"/>
        <v>-1.5029424844472426E-2</v>
      </c>
      <c r="S68" s="12">
        <f t="shared" si="39"/>
        <v>7.1978270710738E-3</v>
      </c>
      <c r="T68" s="12">
        <f t="shared" si="40"/>
        <v>2.061267268269177E-2</v>
      </c>
    </row>
    <row r="69" spans="2:20" ht="15.9" customHeight="1">
      <c r="B69" s="18">
        <v>45809</v>
      </c>
      <c r="C69" s="11">
        <v>401106.99170000001</v>
      </c>
      <c r="D69" s="9">
        <f t="shared" si="45"/>
        <v>28.900000033900142</v>
      </c>
      <c r="E69" s="11">
        <v>6665606.5433</v>
      </c>
      <c r="F69" s="9">
        <f t="shared" si="44"/>
        <v>-33.699999563395977</v>
      </c>
      <c r="G69" s="12">
        <v>86.94</v>
      </c>
      <c r="H69" s="9">
        <f t="shared" si="41"/>
        <v>689.30000000000291</v>
      </c>
      <c r="I69" s="47">
        <f t="shared" si="43"/>
        <v>-49.384706475037092</v>
      </c>
      <c r="J69" s="40">
        <f t="shared" si="42"/>
        <v>139.38470647503709</v>
      </c>
      <c r="K69" s="47">
        <f t="shared" si="31"/>
        <v>44.394819208240023</v>
      </c>
      <c r="L69" s="40">
        <f t="shared" si="32"/>
        <v>690.72815924395059</v>
      </c>
      <c r="M69" s="12">
        <f t="shared" si="33"/>
        <v>0.61489361774255624</v>
      </c>
      <c r="N69" s="12">
        <f t="shared" si="34"/>
        <v>-0.71702126730629734</v>
      </c>
      <c r="O69" s="12">
        <f t="shared" si="35"/>
        <v>14.665957446808573</v>
      </c>
      <c r="P69" s="81">
        <f t="shared" si="36"/>
        <v>14.696343813701077</v>
      </c>
      <c r="Q69" s="12">
        <f t="shared" si="37"/>
        <v>1.3082842930692685E-2</v>
      </c>
      <c r="R69" s="12">
        <f t="shared" si="38"/>
        <v>-1.5255771644814837E-2</v>
      </c>
      <c r="S69" s="12">
        <f t="shared" si="39"/>
        <v>0.31204164780443772</v>
      </c>
      <c r="T69" s="12">
        <f t="shared" si="40"/>
        <v>0.31268816624895907</v>
      </c>
    </row>
    <row r="70" spans="2:20" ht="15.9" customHeight="1">
      <c r="B70" s="18">
        <v>45810</v>
      </c>
      <c r="C70" s="11">
        <v>401106.98859999998</v>
      </c>
      <c r="D70" s="9">
        <f t="shared" si="45"/>
        <v>25.800000003073364</v>
      </c>
      <c r="E70" s="11">
        <v>6665606.5695000002</v>
      </c>
      <c r="F70" s="9">
        <f t="shared" si="44"/>
        <v>-7.4999993667006493</v>
      </c>
      <c r="G70" s="12">
        <v>86.269499999999994</v>
      </c>
      <c r="H70" s="9">
        <f t="shared" si="41"/>
        <v>18.799999999998818</v>
      </c>
      <c r="I70" s="47">
        <f t="shared" si="43"/>
        <v>-16.209023629156547</v>
      </c>
      <c r="J70" s="40">
        <f t="shared" si="42"/>
        <v>106.20902362915655</v>
      </c>
      <c r="K70" s="47">
        <f t="shared" si="31"/>
        <v>26.868010545239404</v>
      </c>
      <c r="L70" s="40">
        <f t="shared" si="32"/>
        <v>32.792224545752475</v>
      </c>
      <c r="M70" s="12">
        <f t="shared" si="33"/>
        <v>0.53750000006402843</v>
      </c>
      <c r="N70" s="12">
        <f t="shared" si="34"/>
        <v>-0.15624998680626354</v>
      </c>
      <c r="O70" s="12">
        <f t="shared" si="35"/>
        <v>0.39166666666664202</v>
      </c>
      <c r="P70" s="81">
        <f t="shared" si="36"/>
        <v>0.68317134470317653</v>
      </c>
      <c r="Q70" s="12">
        <f t="shared" si="37"/>
        <v>1.1197916668000593E-2</v>
      </c>
      <c r="R70" s="12">
        <f t="shared" si="38"/>
        <v>-3.2552080584638235E-3</v>
      </c>
      <c r="S70" s="12">
        <f t="shared" si="39"/>
        <v>8.1597222222217092E-3</v>
      </c>
      <c r="T70" s="12">
        <f t="shared" si="40"/>
        <v>1.4232736347982845E-2</v>
      </c>
    </row>
    <row r="71" spans="2:20" ht="15.9" customHeight="1">
      <c r="B71" s="18">
        <v>45810</v>
      </c>
      <c r="C71" s="11">
        <v>401106.99170000001</v>
      </c>
      <c r="D71" s="9">
        <f t="shared" si="45"/>
        <v>28.900000033900142</v>
      </c>
      <c r="E71" s="11">
        <v>6665606.5429999996</v>
      </c>
      <c r="F71" s="9">
        <f t="shared" si="44"/>
        <v>-33.999999985098839</v>
      </c>
      <c r="G71" s="12">
        <v>86.259399999999999</v>
      </c>
      <c r="H71" s="9">
        <f t="shared" si="41"/>
        <v>8.7000000000045929</v>
      </c>
      <c r="I71" s="47">
        <f t="shared" si="43"/>
        <v>-49.635463381345687</v>
      </c>
      <c r="J71" s="40">
        <f t="shared" si="42"/>
        <v>139.63546338134569</v>
      </c>
      <c r="K71" s="47">
        <f t="shared" si="31"/>
        <v>44.622976155184325</v>
      </c>
      <c r="L71" s="40">
        <f t="shared" si="32"/>
        <v>45.463171919106451</v>
      </c>
      <c r="M71" s="12">
        <f t="shared" si="33"/>
        <v>0.60208333403958625</v>
      </c>
      <c r="N71" s="12">
        <f t="shared" si="34"/>
        <v>-0.70833333302289248</v>
      </c>
      <c r="O71" s="12">
        <f t="shared" si="35"/>
        <v>0.1812500000000957</v>
      </c>
      <c r="P71" s="81">
        <f t="shared" si="36"/>
        <v>0.94714941498138439</v>
      </c>
      <c r="Q71" s="12">
        <f t="shared" si="37"/>
        <v>1.254340279249138E-2</v>
      </c>
      <c r="R71" s="12">
        <f t="shared" si="38"/>
        <v>-1.4756944437976927E-2</v>
      </c>
      <c r="S71" s="12">
        <f t="shared" si="39"/>
        <v>3.7760416666686603E-3</v>
      </c>
      <c r="T71" s="12">
        <f t="shared" si="40"/>
        <v>1.9732279478778841E-2</v>
      </c>
    </row>
    <row r="72" spans="2:20" ht="15.9" customHeight="1">
      <c r="B72" s="18">
        <v>45811</v>
      </c>
      <c r="C72" s="11">
        <v>401106.98090000002</v>
      </c>
      <c r="D72" s="9">
        <f t="shared" si="45"/>
        <v>18.100000044796616</v>
      </c>
      <c r="E72" s="11">
        <v>6665606.642</v>
      </c>
      <c r="F72" s="9">
        <f t="shared" si="44"/>
        <v>65.000000409781933</v>
      </c>
      <c r="G72" s="12">
        <v>86.268600000000006</v>
      </c>
      <c r="H72" s="9">
        <f t="shared" si="41"/>
        <v>17.900000000011573</v>
      </c>
      <c r="I72" s="47">
        <f t="shared" si="43"/>
        <v>74.439525222217824</v>
      </c>
      <c r="J72" s="40">
        <f t="shared" si="42"/>
        <v>15.56047477778219</v>
      </c>
      <c r="K72" s="47">
        <f t="shared" si="31"/>
        <v>67.473032056468966</v>
      </c>
      <c r="L72" s="40">
        <f t="shared" si="32"/>
        <v>69.807020097506694</v>
      </c>
      <c r="M72" s="12">
        <f t="shared" si="33"/>
        <v>0.36938775601625745</v>
      </c>
      <c r="N72" s="12">
        <f t="shared" si="34"/>
        <v>1.3265306206077945</v>
      </c>
      <c r="O72" s="12">
        <f t="shared" si="35"/>
        <v>0.36530612244921579</v>
      </c>
      <c r="P72" s="81">
        <f t="shared" si="36"/>
        <v>1.4246330632144224</v>
      </c>
      <c r="Q72" s="12">
        <f t="shared" si="37"/>
        <v>7.5385256329848459E-3</v>
      </c>
      <c r="R72" s="12">
        <f t="shared" si="38"/>
        <v>2.7072053481791723E-2</v>
      </c>
      <c r="S72" s="12">
        <f t="shared" si="39"/>
        <v>7.4552269887595063E-3</v>
      </c>
      <c r="T72" s="12">
        <f t="shared" si="40"/>
        <v>2.9074144147233111E-2</v>
      </c>
    </row>
    <row r="73" spans="2:20" ht="15.9" customHeight="1">
      <c r="B73" s="18">
        <v>45811</v>
      </c>
      <c r="C73" s="11">
        <v>401106.98139999999</v>
      </c>
      <c r="D73" s="9">
        <f t="shared" si="45"/>
        <v>18.600000010337681</v>
      </c>
      <c r="E73" s="11">
        <v>6665606.6490000002</v>
      </c>
      <c r="F73" s="9">
        <f t="shared" si="44"/>
        <v>72.00000062584877</v>
      </c>
      <c r="G73" s="12">
        <v>86.272900000000007</v>
      </c>
      <c r="H73" s="9">
        <f t="shared" si="41"/>
        <v>22.20000000001221</v>
      </c>
      <c r="I73" s="47">
        <f t="shared" si="43"/>
        <v>75.515266552575142</v>
      </c>
      <c r="J73" s="40">
        <f t="shared" si="42"/>
        <v>14.484733447424844</v>
      </c>
      <c r="K73" s="47">
        <f t="shared" si="31"/>
        <v>74.363701430918454</v>
      </c>
      <c r="L73" s="40">
        <f t="shared" si="32"/>
        <v>77.606701324739518</v>
      </c>
      <c r="M73" s="12">
        <f t="shared" si="33"/>
        <v>0.37959183694566695</v>
      </c>
      <c r="N73" s="12">
        <f t="shared" si="34"/>
        <v>1.4693877678744647</v>
      </c>
      <c r="O73" s="12">
        <f t="shared" si="35"/>
        <v>0.4530612244900451</v>
      </c>
      <c r="P73" s="81">
        <f t="shared" si="36"/>
        <v>1.5838102311171329</v>
      </c>
      <c r="Q73" s="12">
        <f t="shared" si="37"/>
        <v>7.7467721825646317E-3</v>
      </c>
      <c r="R73" s="12">
        <f t="shared" si="38"/>
        <v>2.9987505466825808E-2</v>
      </c>
      <c r="S73" s="12">
        <f t="shared" si="39"/>
        <v>9.2461474385723483E-3</v>
      </c>
      <c r="T73" s="12">
        <f t="shared" si="40"/>
        <v>3.2322657777900672E-2</v>
      </c>
    </row>
    <row r="74" spans="2:20" ht="15.9" customHeight="1">
      <c r="B74" s="18">
        <v>45812</v>
      </c>
      <c r="C74" s="11">
        <v>401106.98839999997</v>
      </c>
      <c r="D74" s="9">
        <f t="shared" si="45"/>
        <v>25.599999993573874</v>
      </c>
      <c r="E74" s="11">
        <v>6665606.5999999996</v>
      </c>
      <c r="F74" s="9">
        <f t="shared" si="44"/>
        <v>23.000000044703484</v>
      </c>
      <c r="G74" s="12">
        <v>86.278400000000005</v>
      </c>
      <c r="H74" s="9">
        <f t="shared" si="41"/>
        <v>27.70000000001005</v>
      </c>
      <c r="I74" s="47">
        <f t="shared" si="43"/>
        <v>41.937712977113186</v>
      </c>
      <c r="J74" s="40">
        <f t="shared" si="42"/>
        <v>48.062287022886835</v>
      </c>
      <c r="K74" s="47">
        <f t="shared" si="31"/>
        <v>34.414531839432925</v>
      </c>
      <c r="L74" s="40">
        <f t="shared" si="32"/>
        <v>44.177482971847766</v>
      </c>
      <c r="M74" s="12">
        <f t="shared" si="33"/>
        <v>0.51199999987147748</v>
      </c>
      <c r="N74" s="12">
        <f t="shared" si="34"/>
        <v>0.46000000089406967</v>
      </c>
      <c r="O74" s="12">
        <f t="shared" si="35"/>
        <v>0.554000000000201</v>
      </c>
      <c r="P74" s="81">
        <f t="shared" si="36"/>
        <v>0.88354965943695529</v>
      </c>
      <c r="Q74" s="12">
        <f t="shared" si="37"/>
        <v>1.023999999742955E-2</v>
      </c>
      <c r="R74" s="12">
        <f t="shared" si="38"/>
        <v>9.2000000178813941E-3</v>
      </c>
      <c r="S74" s="12">
        <f t="shared" si="39"/>
        <v>1.1080000000004021E-2</v>
      </c>
      <c r="T74" s="12">
        <f t="shared" si="40"/>
        <v>1.7670993188739107E-2</v>
      </c>
    </row>
    <row r="75" spans="2:20" ht="15.9" customHeight="1">
      <c r="B75" s="18">
        <v>45812</v>
      </c>
      <c r="C75" s="11">
        <v>401106.99690000003</v>
      </c>
      <c r="D75" s="9">
        <f t="shared" si="45"/>
        <v>34.100000048056245</v>
      </c>
      <c r="E75" s="11">
        <v>6665606.5559999999</v>
      </c>
      <c r="F75" s="9">
        <f t="shared" si="44"/>
        <v>-20.999999716877937</v>
      </c>
      <c r="G75" s="12">
        <v>86.250699999999995</v>
      </c>
      <c r="H75" s="9">
        <f t="shared" si="41"/>
        <v>0</v>
      </c>
      <c r="I75" s="47">
        <f t="shared" si="43"/>
        <v>-31.6262474165664</v>
      </c>
      <c r="J75" s="40">
        <f t="shared" si="42"/>
        <v>121.62624741656634</v>
      </c>
      <c r="K75" s="47">
        <f t="shared" si="31"/>
        <v>40.047596574405176</v>
      </c>
      <c r="L75" s="40">
        <f t="shared" si="32"/>
        <v>40.047596574405176</v>
      </c>
      <c r="M75" s="12">
        <f t="shared" si="33"/>
        <v>0.6820000009611249</v>
      </c>
      <c r="N75" s="12">
        <f t="shared" si="34"/>
        <v>-0.41999999433755875</v>
      </c>
      <c r="O75" s="12">
        <f t="shared" si="35"/>
        <v>0</v>
      </c>
      <c r="P75" s="81">
        <f t="shared" si="36"/>
        <v>0.80095193148810351</v>
      </c>
      <c r="Q75" s="12">
        <f t="shared" si="37"/>
        <v>1.3640000019222498E-2</v>
      </c>
      <c r="R75" s="12">
        <f t="shared" si="38"/>
        <v>-8.3999998867511742E-3</v>
      </c>
      <c r="S75" s="12">
        <f t="shared" si="39"/>
        <v>0</v>
      </c>
      <c r="T75" s="12">
        <f t="shared" si="40"/>
        <v>1.6019038629762072E-2</v>
      </c>
    </row>
    <row r="76" spans="2:20" ht="15.9" customHeight="1">
      <c r="B76" s="18">
        <v>45813</v>
      </c>
      <c r="C76" s="11">
        <v>401106.9755</v>
      </c>
      <c r="D76" s="9">
        <f t="shared" si="45"/>
        <v>12.700000021141022</v>
      </c>
      <c r="E76" s="11">
        <v>6665606.7180000003</v>
      </c>
      <c r="F76" s="9">
        <f t="shared" si="44"/>
        <v>141.00000075995922</v>
      </c>
      <c r="G76" s="12">
        <v>86.262799999999999</v>
      </c>
      <c r="H76" s="9">
        <f t="shared" si="41"/>
        <v>12.100000000003774</v>
      </c>
      <c r="I76" s="47">
        <f t="shared" si="43"/>
        <v>84.853204606382832</v>
      </c>
      <c r="J76" s="40">
        <f t="shared" si="42"/>
        <v>5.1467953936171398</v>
      </c>
      <c r="K76" s="47">
        <f t="shared" si="31"/>
        <v>141.57079576962715</v>
      </c>
      <c r="L76" s="40">
        <f t="shared" si="32"/>
        <v>142.08694596916908</v>
      </c>
      <c r="M76" s="12">
        <f t="shared" si="33"/>
        <v>0.24901960825766711</v>
      </c>
      <c r="N76" s="12">
        <f t="shared" si="34"/>
        <v>2.7647058972541023</v>
      </c>
      <c r="O76" s="12">
        <f t="shared" si="35"/>
        <v>0.23725490196085833</v>
      </c>
      <c r="P76" s="81">
        <f t="shared" si="36"/>
        <v>2.7860185484150799</v>
      </c>
      <c r="Q76" s="12">
        <f t="shared" si="37"/>
        <v>4.8827374168170026E-3</v>
      </c>
      <c r="R76" s="12">
        <f t="shared" si="38"/>
        <v>5.4209919554002006E-2</v>
      </c>
      <c r="S76" s="12">
        <f t="shared" si="39"/>
        <v>4.6520569011933004E-3</v>
      </c>
      <c r="T76" s="12">
        <f t="shared" si="40"/>
        <v>5.4627814674805486E-2</v>
      </c>
    </row>
    <row r="77" spans="2:20" ht="15.9" customHeight="1">
      <c r="B77" s="18">
        <v>45813</v>
      </c>
      <c r="C77" s="11">
        <v>401106.99180000002</v>
      </c>
      <c r="D77" s="9">
        <f t="shared" si="45"/>
        <v>29.000000038649887</v>
      </c>
      <c r="E77" s="11">
        <v>6665606.5829999996</v>
      </c>
      <c r="F77" s="9">
        <f t="shared" si="44"/>
        <v>6.0000000521540642</v>
      </c>
      <c r="G77" s="12">
        <v>86.267499999999998</v>
      </c>
      <c r="H77" s="9">
        <f t="shared" si="41"/>
        <v>16.800000000003479</v>
      </c>
      <c r="I77" s="47">
        <f t="shared" si="43"/>
        <v>11.689369259100735</v>
      </c>
      <c r="J77" s="40">
        <f t="shared" si="42"/>
        <v>78.310630740899285</v>
      </c>
      <c r="K77" s="47">
        <f t="shared" si="31"/>
        <v>29.614185838336702</v>
      </c>
      <c r="L77" s="40">
        <f t="shared" si="32"/>
        <v>34.047613761725785</v>
      </c>
      <c r="M77" s="12">
        <f t="shared" si="33"/>
        <v>0.56862745173823304</v>
      </c>
      <c r="N77" s="12">
        <f t="shared" si="34"/>
        <v>0.11764705984615813</v>
      </c>
      <c r="O77" s="12">
        <f t="shared" si="35"/>
        <v>0.32941176470595057</v>
      </c>
      <c r="P77" s="81">
        <f t="shared" si="36"/>
        <v>0.66760026983776044</v>
      </c>
      <c r="Q77" s="12">
        <f t="shared" si="37"/>
        <v>1.1149557877220256E-2</v>
      </c>
      <c r="R77" s="12">
        <f t="shared" si="38"/>
        <v>2.3068050950227083E-3</v>
      </c>
      <c r="S77" s="12">
        <f t="shared" si="39"/>
        <v>6.4590542099205997E-3</v>
      </c>
      <c r="T77" s="12">
        <f t="shared" si="40"/>
        <v>1.3090201369367852E-2</v>
      </c>
    </row>
    <row r="78" spans="2:20" ht="15.9" customHeight="1">
      <c r="B78" s="18">
        <v>45814</v>
      </c>
      <c r="C78" s="11">
        <v>401106.97149999999</v>
      </c>
      <c r="D78" s="9">
        <f t="shared" si="45"/>
        <v>8.7000000057742</v>
      </c>
      <c r="E78" s="11">
        <v>6665606.7170000002</v>
      </c>
      <c r="F78" s="9">
        <f t="shared" si="44"/>
        <v>140.00000059604645</v>
      </c>
      <c r="G78" s="12">
        <v>86.271799999999999</v>
      </c>
      <c r="H78" s="9">
        <f t="shared" si="41"/>
        <v>21.100000000004115</v>
      </c>
      <c r="I78" s="47">
        <f t="shared" si="43"/>
        <v>86.444049246801796</v>
      </c>
      <c r="J78" s="40">
        <f t="shared" si="42"/>
        <v>3.5559507531982035</v>
      </c>
      <c r="K78" s="47">
        <f t="shared" si="31"/>
        <v>140.27006154911845</v>
      </c>
      <c r="L78" s="40">
        <f t="shared" si="32"/>
        <v>141.84815884245256</v>
      </c>
      <c r="M78" s="12">
        <f t="shared" si="33"/>
        <v>0.16730769241873461</v>
      </c>
      <c r="N78" s="12">
        <f t="shared" si="34"/>
        <v>2.692307703770124</v>
      </c>
      <c r="O78" s="12">
        <f t="shared" si="35"/>
        <v>0.40576923076930993</v>
      </c>
      <c r="P78" s="81">
        <f t="shared" si="36"/>
        <v>2.7278492085087032</v>
      </c>
      <c r="Q78" s="12">
        <f t="shared" si="37"/>
        <v>3.2174556234372039E-3</v>
      </c>
      <c r="R78" s="12">
        <f t="shared" si="38"/>
        <v>5.1775148149425458E-2</v>
      </c>
      <c r="S78" s="12">
        <f t="shared" si="39"/>
        <v>7.803254437871345E-3</v>
      </c>
      <c r="T78" s="12">
        <f t="shared" si="40"/>
        <v>5.2458638625167371E-2</v>
      </c>
    </row>
    <row r="79" spans="2:20" ht="15.9" customHeight="1">
      <c r="B79" s="18">
        <v>45815</v>
      </c>
      <c r="C79" s="11">
        <v>401106.9915</v>
      </c>
      <c r="D79" s="9">
        <f t="shared" si="45"/>
        <v>28.700000024400651</v>
      </c>
      <c r="E79" s="11">
        <v>6665606.5659999996</v>
      </c>
      <c r="F79" s="9">
        <f t="shared" si="44"/>
        <v>-10.999999940395355</v>
      </c>
      <c r="G79" s="12">
        <v>86.248199999999997</v>
      </c>
      <c r="H79" s="9">
        <f t="shared" si="41"/>
        <v>-2.4999999999977263</v>
      </c>
      <c r="I79" s="47">
        <f t="shared" si="43"/>
        <v>-20.97059224916535</v>
      </c>
      <c r="J79" s="40">
        <f t="shared" si="42"/>
        <v>110.97059224916529</v>
      </c>
      <c r="K79" s="47">
        <f t="shared" si="31"/>
        <v>30.735809735376996</v>
      </c>
      <c r="L79" s="40">
        <f t="shared" si="32"/>
        <v>30.837315059668924</v>
      </c>
      <c r="M79" s="12">
        <f t="shared" si="33"/>
        <v>0.54150943442265376</v>
      </c>
      <c r="N79" s="12">
        <f t="shared" si="34"/>
        <v>-0.20754716868670481</v>
      </c>
      <c r="O79" s="12">
        <f t="shared" si="35"/>
        <v>-4.7169811320711817E-2</v>
      </c>
      <c r="P79" s="81">
        <f t="shared" si="36"/>
        <v>0.58183613320130045</v>
      </c>
      <c r="Q79" s="12">
        <f t="shared" si="37"/>
        <v>1.021715914005007E-2</v>
      </c>
      <c r="R79" s="12">
        <f t="shared" si="38"/>
        <v>-3.9159843148434872E-3</v>
      </c>
      <c r="S79" s="12">
        <f t="shared" si="39"/>
        <v>-8.8999644001343053E-4</v>
      </c>
      <c r="T79" s="12">
        <f t="shared" si="40"/>
        <v>1.0978040249081141E-2</v>
      </c>
    </row>
    <row r="80" spans="2:20" ht="15.9" customHeight="1">
      <c r="B80" s="18">
        <v>45815</v>
      </c>
      <c r="C80" s="11">
        <v>401106.99459999998</v>
      </c>
      <c r="D80" s="9">
        <f t="shared" si="45"/>
        <v>31.799999997019768</v>
      </c>
      <c r="E80" s="11">
        <v>6665606.5619999999</v>
      </c>
      <c r="F80" s="9">
        <f t="shared" si="44"/>
        <v>-14.999999664723873</v>
      </c>
      <c r="G80" s="12">
        <v>86.249200000000002</v>
      </c>
      <c r="H80" s="9">
        <f t="shared" si="41"/>
        <v>-1.4999999999929514</v>
      </c>
      <c r="I80" s="47">
        <f t="shared" si="43"/>
        <v>-25.253162902506233</v>
      </c>
      <c r="J80" s="40">
        <f t="shared" si="42"/>
        <v>115.25316290250623</v>
      </c>
      <c r="K80" s="47">
        <f t="shared" si="31"/>
        <v>35.16020463183019</v>
      </c>
      <c r="L80" s="40">
        <f t="shared" si="32"/>
        <v>35.19218648723254</v>
      </c>
      <c r="M80" s="12">
        <f t="shared" si="33"/>
        <v>0.59999999994376918</v>
      </c>
      <c r="N80" s="12">
        <f t="shared" si="34"/>
        <v>-0.28301886159856365</v>
      </c>
      <c r="O80" s="12">
        <f t="shared" si="35"/>
        <v>-2.8301886792319837E-2</v>
      </c>
      <c r="P80" s="81">
        <f t="shared" si="36"/>
        <v>0.66400351862702911</v>
      </c>
      <c r="Q80" s="12">
        <f t="shared" si="37"/>
        <v>1.1320754715920173E-2</v>
      </c>
      <c r="R80" s="12">
        <f t="shared" si="38"/>
        <v>-5.339978520727616E-3</v>
      </c>
      <c r="S80" s="12">
        <f t="shared" si="39"/>
        <v>-5.3399786400603461E-4</v>
      </c>
      <c r="T80" s="12">
        <f t="shared" si="40"/>
        <v>1.2528368275981682E-2</v>
      </c>
    </row>
    <row r="81" spans="2:20" ht="15.9" customHeight="1">
      <c r="B81" s="18">
        <v>45816</v>
      </c>
      <c r="C81" s="11">
        <v>401106.98340000003</v>
      </c>
      <c r="D81" s="9">
        <f t="shared" si="45"/>
        <v>20.600000047124922</v>
      </c>
      <c r="E81" s="11">
        <v>6665606.6270000003</v>
      </c>
      <c r="F81" s="9">
        <f t="shared" si="44"/>
        <v>50.00000074505806</v>
      </c>
      <c r="G81" s="12">
        <v>86.27</v>
      </c>
      <c r="H81" s="9">
        <f t="shared" si="41"/>
        <v>19.300000000001205</v>
      </c>
      <c r="I81" s="47">
        <f t="shared" si="43"/>
        <v>67.608339196000102</v>
      </c>
      <c r="J81" s="40">
        <f t="shared" si="42"/>
        <v>22.391660803999912</v>
      </c>
      <c r="K81" s="47">
        <f t="shared" si="31"/>
        <v>54.077352713010583</v>
      </c>
      <c r="L81" s="40">
        <f t="shared" si="32"/>
        <v>57.418203354401463</v>
      </c>
      <c r="M81" s="12">
        <f t="shared" si="33"/>
        <v>0.38148148235416524</v>
      </c>
      <c r="N81" s="12">
        <f t="shared" si="34"/>
        <v>0.9259259397232974</v>
      </c>
      <c r="O81" s="12">
        <f t="shared" si="35"/>
        <v>0.35740740740742971</v>
      </c>
      <c r="P81" s="81">
        <f t="shared" si="36"/>
        <v>1.0633000621185456</v>
      </c>
      <c r="Q81" s="12">
        <f t="shared" si="37"/>
        <v>7.0644718954475045E-3</v>
      </c>
      <c r="R81" s="12">
        <f t="shared" si="38"/>
        <v>1.7146776661542545E-2</v>
      </c>
      <c r="S81" s="12">
        <f t="shared" si="39"/>
        <v>6.6186556927301798E-3</v>
      </c>
      <c r="T81" s="12">
        <f t="shared" si="40"/>
        <v>1.9690741891084176E-2</v>
      </c>
    </row>
    <row r="82" spans="2:20" ht="15.9" customHeight="1">
      <c r="B82" s="18">
        <v>45816</v>
      </c>
      <c r="C82" s="11">
        <v>401106.99040000001</v>
      </c>
      <c r="D82" s="9">
        <f t="shared" si="45"/>
        <v>27.600000030361116</v>
      </c>
      <c r="E82" s="11">
        <v>6665606.5970000001</v>
      </c>
      <c r="F82" s="9">
        <f t="shared" si="44"/>
        <v>20.000000484287739</v>
      </c>
      <c r="G82" s="12">
        <v>86.259399999999999</v>
      </c>
      <c r="H82" s="9">
        <f t="shared" si="41"/>
        <v>8.7000000000045929</v>
      </c>
      <c r="I82" s="47">
        <f t="shared" si="43"/>
        <v>35.92850305207817</v>
      </c>
      <c r="J82" s="40">
        <f t="shared" si="42"/>
        <v>54.071496947921844</v>
      </c>
      <c r="K82" s="47">
        <f t="shared" si="31"/>
        <v>34.084600937189265</v>
      </c>
      <c r="L82" s="40">
        <f t="shared" si="32"/>
        <v>35.177407821605094</v>
      </c>
      <c r="M82" s="12">
        <f t="shared" si="33"/>
        <v>0.51111111167335399</v>
      </c>
      <c r="N82" s="12">
        <f t="shared" si="34"/>
        <v>0.37037037933866185</v>
      </c>
      <c r="O82" s="12">
        <f t="shared" si="35"/>
        <v>0.16111111111119616</v>
      </c>
      <c r="P82" s="81">
        <f t="shared" si="36"/>
        <v>0.65143347817787212</v>
      </c>
      <c r="Q82" s="12">
        <f t="shared" si="37"/>
        <v>9.4650205865435925E-3</v>
      </c>
      <c r="R82" s="12">
        <f t="shared" si="38"/>
        <v>6.8587107284937381E-3</v>
      </c>
      <c r="S82" s="12">
        <f t="shared" si="39"/>
        <v>2.9835390946517807E-3</v>
      </c>
      <c r="T82" s="12">
        <f t="shared" si="40"/>
        <v>1.2063582929219854E-2</v>
      </c>
    </row>
    <row r="83" spans="2:20" ht="15.9" customHeight="1">
      <c r="B83" s="18">
        <v>45817</v>
      </c>
      <c r="C83" s="11">
        <v>401106.9889</v>
      </c>
      <c r="D83" s="9">
        <f t="shared" si="45"/>
        <v>26.1000000173226</v>
      </c>
      <c r="E83" s="11">
        <v>6665606.5769999996</v>
      </c>
      <c r="F83" s="9">
        <f t="shared" si="44"/>
        <v>0</v>
      </c>
      <c r="G83" s="12">
        <v>86.27</v>
      </c>
      <c r="H83" s="9">
        <f t="shared" si="41"/>
        <v>19.300000000001205</v>
      </c>
      <c r="I83" s="47">
        <f t="shared" si="43"/>
        <v>0</v>
      </c>
      <c r="J83" s="40">
        <f t="shared" si="42"/>
        <v>90</v>
      </c>
      <c r="K83" s="47">
        <f t="shared" si="31"/>
        <v>26.1000000173226</v>
      </c>
      <c r="L83" s="40">
        <f t="shared" si="32"/>
        <v>32.46074553833116</v>
      </c>
      <c r="M83" s="12">
        <f t="shared" si="33"/>
        <v>0.47454545486041089</v>
      </c>
      <c r="N83" s="12">
        <f t="shared" si="34"/>
        <v>0</v>
      </c>
      <c r="O83" s="12">
        <f t="shared" si="35"/>
        <v>0.35090909090911282</v>
      </c>
      <c r="P83" s="81">
        <f t="shared" si="36"/>
        <v>0.59019537342420292</v>
      </c>
      <c r="Q83" s="12">
        <f t="shared" si="37"/>
        <v>8.6280991792801985E-3</v>
      </c>
      <c r="R83" s="12">
        <f t="shared" si="38"/>
        <v>0</v>
      </c>
      <c r="S83" s="12">
        <f t="shared" si="39"/>
        <v>6.3801652892565971E-3</v>
      </c>
      <c r="T83" s="12">
        <f t="shared" si="40"/>
        <v>1.0730824971349143E-2</v>
      </c>
    </row>
    <row r="84" spans="2:20" ht="15.9" customHeight="1">
      <c r="B84" s="18">
        <v>45817</v>
      </c>
      <c r="C84" s="11">
        <v>401106.98749999999</v>
      </c>
      <c r="D84" s="9">
        <f t="shared" si="45"/>
        <v>24.700000009033829</v>
      </c>
      <c r="E84" s="11">
        <v>6665606.6056000004</v>
      </c>
      <c r="F84" s="9">
        <f t="shared" si="44"/>
        <v>28.600000776350498</v>
      </c>
      <c r="G84" s="12">
        <v>86.275700000000001</v>
      </c>
      <c r="H84" s="9">
        <f t="shared" si="41"/>
        <v>25.000000000005684</v>
      </c>
      <c r="I84" s="47">
        <f t="shared" si="43"/>
        <v>49.184916884120071</v>
      </c>
      <c r="J84" s="40">
        <f t="shared" si="42"/>
        <v>40.815083115879929</v>
      </c>
      <c r="K84" s="47">
        <f t="shared" si="31"/>
        <v>37.789549413211063</v>
      </c>
      <c r="L84" s="40">
        <f t="shared" si="32"/>
        <v>45.310595282492201</v>
      </c>
      <c r="M84" s="12">
        <f t="shared" si="33"/>
        <v>0.44909090925516054</v>
      </c>
      <c r="N84" s="12">
        <f t="shared" si="34"/>
        <v>0.52000001411546359</v>
      </c>
      <c r="O84" s="12">
        <f t="shared" si="35"/>
        <v>0.45454545454555789</v>
      </c>
      <c r="P84" s="81">
        <f t="shared" si="36"/>
        <v>0.82382900513622181</v>
      </c>
      <c r="Q84" s="12">
        <f t="shared" si="37"/>
        <v>8.1652892591847371E-3</v>
      </c>
      <c r="R84" s="12">
        <f t="shared" si="38"/>
        <v>9.4545457111902473E-3</v>
      </c>
      <c r="S84" s="12">
        <f t="shared" si="39"/>
        <v>8.2644628099192343E-3</v>
      </c>
      <c r="T84" s="12">
        <f t="shared" si="40"/>
        <v>1.4978709184294942E-2</v>
      </c>
    </row>
    <row r="85" spans="2:20" ht="15.9" customHeight="1">
      <c r="B85" s="18">
        <v>45818</v>
      </c>
      <c r="C85" s="11">
        <v>401106.99040000001</v>
      </c>
      <c r="D85" s="9">
        <f t="shared" si="45"/>
        <v>27.600000030361116</v>
      </c>
      <c r="E85" s="11">
        <v>6665606.5601000004</v>
      </c>
      <c r="F85" s="9">
        <f t="shared" si="44"/>
        <v>-16.899999231100082</v>
      </c>
      <c r="G85" s="12">
        <v>86.285899999999998</v>
      </c>
      <c r="H85" s="9">
        <f t="shared" si="41"/>
        <v>35.200000000003229</v>
      </c>
      <c r="I85" s="47">
        <f t="shared" si="43"/>
        <v>-31.479919572851713</v>
      </c>
      <c r="J85" s="40">
        <f t="shared" si="42"/>
        <v>121.47991957285171</v>
      </c>
      <c r="K85" s="47">
        <f t="shared" si="31"/>
        <v>32.363095891572499</v>
      </c>
      <c r="L85" s="40">
        <f t="shared" si="32"/>
        <v>47.816419519735526</v>
      </c>
      <c r="M85" s="12">
        <f t="shared" si="33"/>
        <v>0.49285714339930564</v>
      </c>
      <c r="N85" s="12">
        <f t="shared" si="34"/>
        <v>-0.30178570055535864</v>
      </c>
      <c r="O85" s="12">
        <f t="shared" si="35"/>
        <v>0.62857142857148618</v>
      </c>
      <c r="P85" s="81">
        <f t="shared" si="36"/>
        <v>0.85386463428099157</v>
      </c>
      <c r="Q85" s="12">
        <f t="shared" si="37"/>
        <v>8.8010204178447429E-3</v>
      </c>
      <c r="R85" s="12">
        <f t="shared" si="38"/>
        <v>-5.3890303670599757E-3</v>
      </c>
      <c r="S85" s="12">
        <f t="shared" si="39"/>
        <v>1.1224489795919395E-2</v>
      </c>
      <c r="T85" s="12">
        <f t="shared" si="40"/>
        <v>1.5247582755017707E-2</v>
      </c>
    </row>
    <row r="86" spans="2:20" ht="15.9" customHeight="1">
      <c r="B86" s="18">
        <v>45818</v>
      </c>
      <c r="C86" s="11">
        <v>401106.98969999998</v>
      </c>
      <c r="D86" s="9">
        <f t="shared" si="45"/>
        <v>26.8999999971129</v>
      </c>
      <c r="E86" s="11">
        <v>6665606.5833000001</v>
      </c>
      <c r="F86" s="9">
        <f t="shared" si="44"/>
        <v>6.300000473856926</v>
      </c>
      <c r="G86" s="12">
        <v>86.257400000000004</v>
      </c>
      <c r="H86" s="9">
        <f t="shared" si="41"/>
        <v>6.7000000000092541</v>
      </c>
      <c r="I86" s="47">
        <f t="shared" si="43"/>
        <v>13.18114702983765</v>
      </c>
      <c r="J86" s="40">
        <f t="shared" si="42"/>
        <v>76.818852970162368</v>
      </c>
      <c r="K86" s="47">
        <f t="shared" si="31"/>
        <v>27.627884570036695</v>
      </c>
      <c r="L86" s="40">
        <f t="shared" si="32"/>
        <v>28.428682801273002</v>
      </c>
      <c r="M86" s="12">
        <f t="shared" si="33"/>
        <v>0.4803571428055875</v>
      </c>
      <c r="N86" s="12">
        <f t="shared" si="34"/>
        <v>0.11250000846173082</v>
      </c>
      <c r="O86" s="12">
        <f t="shared" si="35"/>
        <v>0.11964285714302239</v>
      </c>
      <c r="P86" s="81">
        <f t="shared" si="36"/>
        <v>0.50765505002273215</v>
      </c>
      <c r="Q86" s="12">
        <f t="shared" si="37"/>
        <v>8.5778061215283485E-3</v>
      </c>
      <c r="R86" s="12">
        <f t="shared" si="38"/>
        <v>2.0089287225309076E-3</v>
      </c>
      <c r="S86" s="12">
        <f t="shared" si="39"/>
        <v>2.1364795918396855E-3</v>
      </c>
      <c r="T86" s="12">
        <f t="shared" si="40"/>
        <v>9.0652687504059314E-3</v>
      </c>
    </row>
    <row r="87" spans="2:20" ht="15.9" customHeight="1">
      <c r="B87" s="18">
        <v>45819</v>
      </c>
      <c r="C87" s="11">
        <v>401106.98440000002</v>
      </c>
      <c r="D87" s="9">
        <f t="shared" si="45"/>
        <v>21.600000036414713</v>
      </c>
      <c r="E87" s="11">
        <v>6665606.5870000003</v>
      </c>
      <c r="F87" s="9">
        <f t="shared" si="44"/>
        <v>10.000000707805157</v>
      </c>
      <c r="G87" s="12">
        <v>86.292500000000004</v>
      </c>
      <c r="H87" s="9">
        <f t="shared" si="41"/>
        <v>41.800000000009163</v>
      </c>
      <c r="I87" s="47">
        <f t="shared" si="43"/>
        <v>24.842390614752802</v>
      </c>
      <c r="J87" s="40">
        <f t="shared" si="42"/>
        <v>65.157609385247213</v>
      </c>
      <c r="K87" s="47">
        <f t="shared" si="31"/>
        <v>23.802521205309723</v>
      </c>
      <c r="L87" s="40">
        <f t="shared" si="32"/>
        <v>48.101975174934189</v>
      </c>
      <c r="M87" s="12">
        <f t="shared" si="33"/>
        <v>0.37894736905990722</v>
      </c>
      <c r="N87" s="12">
        <f t="shared" si="34"/>
        <v>0.1754386089088624</v>
      </c>
      <c r="O87" s="12">
        <f t="shared" si="35"/>
        <v>0.73333333333349404</v>
      </c>
      <c r="P87" s="81">
        <f t="shared" si="36"/>
        <v>0.84389430131463494</v>
      </c>
      <c r="Q87" s="12">
        <f t="shared" si="37"/>
        <v>6.6481994571913547E-3</v>
      </c>
      <c r="R87" s="12">
        <f t="shared" si="38"/>
        <v>3.077870331734428E-3</v>
      </c>
      <c r="S87" s="12">
        <f t="shared" si="39"/>
        <v>1.2865497076026211E-2</v>
      </c>
      <c r="T87" s="12">
        <f t="shared" si="40"/>
        <v>1.4805163180958508E-2</v>
      </c>
    </row>
    <row r="88" spans="2:20" ht="15.9" customHeight="1">
      <c r="B88" s="18">
        <v>45819</v>
      </c>
      <c r="C88" s="11">
        <v>401106.98930000002</v>
      </c>
      <c r="D88" s="9">
        <f t="shared" si="45"/>
        <v>26.50000003632158</v>
      </c>
      <c r="E88" s="11">
        <v>6665606.5889999997</v>
      </c>
      <c r="F88" s="9">
        <f t="shared" si="44"/>
        <v>12.000000104308128</v>
      </c>
      <c r="G88" s="12">
        <v>86.259699999999995</v>
      </c>
      <c r="H88" s="9">
        <f t="shared" si="41"/>
        <v>9.0000000000003411</v>
      </c>
      <c r="I88" s="47">
        <f t="shared" si="43"/>
        <v>24.362453172951337</v>
      </c>
      <c r="J88" s="40">
        <f t="shared" si="42"/>
        <v>65.637546827048652</v>
      </c>
      <c r="K88" s="47">
        <f t="shared" si="31"/>
        <v>29.090376491692901</v>
      </c>
      <c r="L88" s="40">
        <f t="shared" si="32"/>
        <v>30.450780029885031</v>
      </c>
      <c r="M88" s="12">
        <f t="shared" si="33"/>
        <v>0.46491228133897511</v>
      </c>
      <c r="N88" s="12">
        <f t="shared" si="34"/>
        <v>0.21052631761944085</v>
      </c>
      <c r="O88" s="12">
        <f t="shared" si="35"/>
        <v>0.15789473684211125</v>
      </c>
      <c r="P88" s="81">
        <f t="shared" si="36"/>
        <v>0.53422421105061457</v>
      </c>
      <c r="Q88" s="12">
        <f t="shared" si="37"/>
        <v>8.1563558129644758E-3</v>
      </c>
      <c r="R88" s="12">
        <f t="shared" si="38"/>
        <v>3.6934441687621203E-3</v>
      </c>
      <c r="S88" s="12">
        <f t="shared" si="39"/>
        <v>2.7700831024931797E-3</v>
      </c>
      <c r="T88" s="12">
        <f t="shared" si="40"/>
        <v>9.3723545798353441E-3</v>
      </c>
    </row>
    <row r="89" spans="2:20" ht="15.9" customHeight="1">
      <c r="B89" s="18">
        <v>45820</v>
      </c>
      <c r="C89" s="11">
        <v>401106.99959999998</v>
      </c>
      <c r="D89" s="9">
        <f t="shared" si="45"/>
        <v>36.800000001676381</v>
      </c>
      <c r="E89" s="11">
        <v>6665606.4960000003</v>
      </c>
      <c r="F89" s="9">
        <f t="shared" si="44"/>
        <v>-80.999999307096004</v>
      </c>
      <c r="G89" s="12">
        <v>86.268799999999999</v>
      </c>
      <c r="H89" s="9">
        <f t="shared" si="41"/>
        <v>18.100000000004002</v>
      </c>
      <c r="I89" s="47">
        <f t="shared" si="43"/>
        <v>-65.566704713809202</v>
      </c>
      <c r="J89" s="40">
        <f t="shared" si="42"/>
        <v>155.56670471380914</v>
      </c>
      <c r="K89" s="47">
        <f t="shared" si="31"/>
        <v>88.967633934329925</v>
      </c>
      <c r="L89" s="40">
        <f t="shared" si="32"/>
        <v>90.790142019236214</v>
      </c>
      <c r="M89" s="12">
        <f t="shared" si="33"/>
        <v>0.6344827586495928</v>
      </c>
      <c r="N89" s="12">
        <f t="shared" si="34"/>
        <v>-1.3965517121913105</v>
      </c>
      <c r="O89" s="12">
        <f t="shared" si="35"/>
        <v>0.31206896551731039</v>
      </c>
      <c r="P89" s="81">
        <f t="shared" si="36"/>
        <v>1.5653472761937279</v>
      </c>
      <c r="Q89" s="12">
        <f t="shared" si="37"/>
        <v>1.09393579077516E-2</v>
      </c>
      <c r="R89" s="12">
        <f t="shared" si="38"/>
        <v>-2.4078477796401904E-2</v>
      </c>
      <c r="S89" s="12">
        <f t="shared" si="39"/>
        <v>5.3804994054708691E-3</v>
      </c>
      <c r="T89" s="12">
        <f t="shared" si="40"/>
        <v>2.6988746141271173E-2</v>
      </c>
    </row>
    <row r="90" spans="2:20" ht="15.9" customHeight="1">
      <c r="B90" s="18">
        <v>45820</v>
      </c>
      <c r="C90" s="11">
        <v>401106.99479999999</v>
      </c>
      <c r="D90" s="9">
        <f t="shared" si="45"/>
        <v>32.000000006519258</v>
      </c>
      <c r="E90" s="11">
        <v>6665606.5630000001</v>
      </c>
      <c r="F90" s="9">
        <f t="shared" si="44"/>
        <v>-13.9999995008111</v>
      </c>
      <c r="G90" s="12">
        <v>86.247699999999995</v>
      </c>
      <c r="H90" s="9">
        <f t="shared" si="41"/>
        <v>-3.0000000000001137</v>
      </c>
      <c r="I90" s="47">
        <f t="shared" si="43"/>
        <v>-23.62937697616934</v>
      </c>
      <c r="J90" s="40">
        <f t="shared" si="42"/>
        <v>113.62937697616934</v>
      </c>
      <c r="K90" s="47">
        <f t="shared" si="31"/>
        <v>34.928498199034323</v>
      </c>
      <c r="L90" s="40">
        <f t="shared" si="32"/>
        <v>35.057096092516623</v>
      </c>
      <c r="M90" s="12">
        <f t="shared" si="33"/>
        <v>0.55172413804343545</v>
      </c>
      <c r="N90" s="12">
        <f t="shared" si="34"/>
        <v>-0.24137930173812241</v>
      </c>
      <c r="O90" s="12">
        <f t="shared" si="35"/>
        <v>-5.1724137931036446E-2</v>
      </c>
      <c r="P90" s="81">
        <f t="shared" si="36"/>
        <v>0.60443269125028665</v>
      </c>
      <c r="Q90" s="12">
        <f t="shared" si="37"/>
        <v>9.5124851386799211E-3</v>
      </c>
      <c r="R90" s="12">
        <f t="shared" si="38"/>
        <v>-4.1617120989331452E-3</v>
      </c>
      <c r="S90" s="12">
        <f t="shared" si="39"/>
        <v>-8.917954815695939E-4</v>
      </c>
      <c r="T90" s="12">
        <f t="shared" si="40"/>
        <v>1.0421253297418736E-2</v>
      </c>
    </row>
    <row r="91" spans="2:20" ht="15.9" customHeight="1">
      <c r="B91" s="18">
        <v>45821</v>
      </c>
      <c r="C91" s="11">
        <v>401106.9915</v>
      </c>
      <c r="D91" s="9">
        <f t="shared" si="45"/>
        <v>28.700000024400651</v>
      </c>
      <c r="E91" s="11">
        <v>6665606.5800000001</v>
      </c>
      <c r="F91" s="9">
        <f t="shared" si="44"/>
        <v>3.0000004917383194</v>
      </c>
      <c r="G91" s="12">
        <v>86.276700000000005</v>
      </c>
      <c r="H91" s="9">
        <f t="shared" ref="H91:H100" si="46">IF(G91="","",(G91-$G$9)*1000)</f>
        <v>26.000000000010459</v>
      </c>
      <c r="I91" s="47">
        <f t="shared" ref="I91:I100" si="47">IF(MOD(DEGREES(ATAN2(D91, F91)), 360) &gt; 180, MOD(DEGREES(ATAN2(D91, F91)), 360) - 360, MOD(DEGREES(ATAN2(D91, F91)), 360))</f>
        <v>5.9674355326736821</v>
      </c>
      <c r="J91" s="40">
        <f t="shared" ref="J91:J100" si="48">MOD(DEGREES(ATAN2(F91, D91)) + 360, 360)</f>
        <v>84.032564467326324</v>
      </c>
      <c r="K91" s="47">
        <f t="shared" ref="K91:K100" si="49">SQRT(POWER(C91 - $C$9,2) + POWER(E91 - $E$9,2)) *1000</f>
        <v>28.856368523274504</v>
      </c>
      <c r="L91" s="40">
        <f t="shared" ref="L91:L100" si="50">SQRT((D91^2) + (F91^2) + (H91^2))</f>
        <v>38.841858919876266</v>
      </c>
      <c r="M91" s="12">
        <f t="shared" ref="M91:M100" si="51">(D91-$D$9)/(B91-$B$9)</f>
        <v>0.48644067837967203</v>
      </c>
      <c r="N91" s="12">
        <f t="shared" ref="N91:N100" si="52">(F91-$F$9)/(B91-$B$9)</f>
        <v>5.0847465961666428E-2</v>
      </c>
      <c r="O91" s="12">
        <f t="shared" ref="O91:O100" si="53">(H91-$H$9)/(B91-$B$9)</f>
        <v>0.44067796610187221</v>
      </c>
      <c r="P91" s="81">
        <f t="shared" ref="P91:P100" si="54">(L91-$L$9)/(B91-$B$9)</f>
        <v>0.65833659186230964</v>
      </c>
      <c r="Q91" s="12">
        <f t="shared" ref="Q91:Q100" si="55">(M91-0)/(B91-$B$9)</f>
        <v>8.2447572606724074E-3</v>
      </c>
      <c r="R91" s="12">
        <f t="shared" ref="R91:R100" si="56">(N91-0)/(B91-$B$9)</f>
        <v>8.6182145697739714E-4</v>
      </c>
      <c r="S91" s="12">
        <f t="shared" ref="S91:S100" si="57">(O91-0)/(B91-$B$9)</f>
        <v>7.4691180695232581E-3</v>
      </c>
      <c r="T91" s="12">
        <f t="shared" ref="T91:T100" si="58">(P91-0)/(B91-$B$9)</f>
        <v>1.1158247319700164E-2</v>
      </c>
    </row>
    <row r="92" spans="2:20" ht="15.9" customHeight="1">
      <c r="B92" s="18">
        <v>45821</v>
      </c>
      <c r="C92" s="11">
        <v>401107.00339999999</v>
      </c>
      <c r="D92" s="9">
        <f t="shared" si="45"/>
        <v>40.600000007543713</v>
      </c>
      <c r="E92" s="11">
        <v>6665606.5130000003</v>
      </c>
      <c r="F92" s="9">
        <f t="shared" si="44"/>
        <v>-63.999999314546585</v>
      </c>
      <c r="G92" s="12">
        <v>86.233500000000006</v>
      </c>
      <c r="H92" s="9">
        <f t="shared" si="46"/>
        <v>-17.199999999988336</v>
      </c>
      <c r="I92" s="47">
        <f t="shared" si="47"/>
        <v>-57.609979292425692</v>
      </c>
      <c r="J92" s="40">
        <f t="shared" si="48"/>
        <v>147.60997929242569</v>
      </c>
      <c r="K92" s="47">
        <f t="shared" si="49"/>
        <v>75.791555683166393</v>
      </c>
      <c r="L92" s="40">
        <f t="shared" si="50"/>
        <v>77.718723052261424</v>
      </c>
      <c r="M92" s="12">
        <f t="shared" si="51"/>
        <v>0.68813559334819852</v>
      </c>
      <c r="N92" s="12">
        <f t="shared" si="52"/>
        <v>-1.0847457510940099</v>
      </c>
      <c r="O92" s="12">
        <f t="shared" si="53"/>
        <v>-0.29152542372861584</v>
      </c>
      <c r="P92" s="81">
        <f t="shared" si="54"/>
        <v>1.3172664924112105</v>
      </c>
      <c r="Q92" s="12">
        <f t="shared" si="55"/>
        <v>1.1663315141494891E-2</v>
      </c>
      <c r="R92" s="12">
        <f t="shared" si="56"/>
        <v>-1.838552120498322E-2</v>
      </c>
      <c r="S92" s="12">
        <f t="shared" si="57"/>
        <v>-4.9411088767562011E-3</v>
      </c>
      <c r="T92" s="12">
        <f t="shared" si="58"/>
        <v>2.2326550718834076E-2</v>
      </c>
    </row>
    <row r="93" spans="2:20" ht="15.9" customHeight="1">
      <c r="B93" s="18">
        <v>45822</v>
      </c>
      <c r="C93" s="11">
        <v>401106.99</v>
      </c>
      <c r="D93" s="9">
        <f t="shared" si="45"/>
        <v>27.200000011362135</v>
      </c>
      <c r="E93" s="11">
        <v>6665606.6047</v>
      </c>
      <c r="F93" s="9">
        <f t="shared" si="44"/>
        <v>27.700000442564487</v>
      </c>
      <c r="G93" s="12">
        <v>86.271600000000007</v>
      </c>
      <c r="H93" s="9">
        <f t="shared" si="46"/>
        <v>20.900000000011687</v>
      </c>
      <c r="I93" s="47">
        <f t="shared" si="47"/>
        <v>45.52180550432449</v>
      </c>
      <c r="J93" s="40">
        <f t="shared" si="48"/>
        <v>44.478194495675496</v>
      </c>
      <c r="K93" s="47">
        <f t="shared" si="49"/>
        <v>38.821772565612882</v>
      </c>
      <c r="L93" s="40">
        <f t="shared" si="50"/>
        <v>44.090135236089509</v>
      </c>
      <c r="M93" s="12">
        <f t="shared" si="51"/>
        <v>0.45333333352270228</v>
      </c>
      <c r="N93" s="12">
        <f t="shared" si="52"/>
        <v>0.46166667404274148</v>
      </c>
      <c r="O93" s="12">
        <f t="shared" si="53"/>
        <v>0.34833333333352812</v>
      </c>
      <c r="P93" s="81">
        <f t="shared" si="54"/>
        <v>0.73483558726815845</v>
      </c>
      <c r="Q93" s="12">
        <f t="shared" si="55"/>
        <v>7.5555555587117048E-3</v>
      </c>
      <c r="R93" s="12">
        <f t="shared" si="56"/>
        <v>7.6944445673790248E-3</v>
      </c>
      <c r="S93" s="12">
        <f t="shared" si="57"/>
        <v>5.8055555555588017E-3</v>
      </c>
      <c r="T93" s="12">
        <f t="shared" si="58"/>
        <v>1.2247259787802641E-2</v>
      </c>
    </row>
    <row r="94" spans="2:20" ht="15.9" customHeight="1">
      <c r="B94" s="18">
        <v>45822</v>
      </c>
      <c r="C94" s="11">
        <v>401106.9902</v>
      </c>
      <c r="D94" s="9">
        <f t="shared" ref="D94:D157" si="59">IF(C94="","",(C94-$C$9)*1000)</f>
        <v>27.400000020861626</v>
      </c>
      <c r="E94" s="11">
        <v>6665606.6092999997</v>
      </c>
      <c r="F94" s="9">
        <f t="shared" ref="F94:F157" si="60">IF(E94="","",(E94-$E$9)*1000)</f>
        <v>32.300000078976154</v>
      </c>
      <c r="G94" s="12">
        <v>86.269900000000007</v>
      </c>
      <c r="H94" s="9">
        <f t="shared" si="46"/>
        <v>19.200000000012096</v>
      </c>
      <c r="I94" s="47">
        <f t="shared" si="47"/>
        <v>49.692151131354144</v>
      </c>
      <c r="J94" s="40">
        <f t="shared" si="48"/>
        <v>40.307848868645863</v>
      </c>
      <c r="K94" s="47">
        <f t="shared" si="49"/>
        <v>42.356227478908885</v>
      </c>
      <c r="L94" s="40">
        <f t="shared" si="50"/>
        <v>46.504731009280562</v>
      </c>
      <c r="M94" s="12">
        <f t="shared" si="51"/>
        <v>0.45666666701436043</v>
      </c>
      <c r="N94" s="12">
        <f t="shared" si="52"/>
        <v>0.53833333464960254</v>
      </c>
      <c r="O94" s="12">
        <f t="shared" si="53"/>
        <v>0.32000000000020162</v>
      </c>
      <c r="P94" s="81">
        <f t="shared" si="54"/>
        <v>0.77507885015467604</v>
      </c>
      <c r="Q94" s="12">
        <f t="shared" si="55"/>
        <v>7.6111111169060068E-3</v>
      </c>
      <c r="R94" s="12">
        <f t="shared" si="56"/>
        <v>8.9722222441600431E-3</v>
      </c>
      <c r="S94" s="12">
        <f t="shared" si="57"/>
        <v>5.3333333333366933E-3</v>
      </c>
      <c r="T94" s="12">
        <f t="shared" si="58"/>
        <v>1.2917980835911268E-2</v>
      </c>
    </row>
    <row r="95" spans="2:20" ht="15.9" customHeight="1">
      <c r="B95" s="18">
        <v>45823</v>
      </c>
      <c r="C95" s="11">
        <v>401106.98930000002</v>
      </c>
      <c r="D95" s="9">
        <f t="shared" si="59"/>
        <v>26.50000003632158</v>
      </c>
      <c r="E95" s="11">
        <v>6665606.6179999998</v>
      </c>
      <c r="F95" s="9">
        <f t="shared" si="60"/>
        <v>41.000000201165676</v>
      </c>
      <c r="G95" s="12">
        <v>86.274500000000003</v>
      </c>
      <c r="H95" s="9">
        <f t="shared" si="46"/>
        <v>23.800000000008481</v>
      </c>
      <c r="I95" s="47">
        <f t="shared" si="47"/>
        <v>57.123738340147945</v>
      </c>
      <c r="J95" s="40">
        <f t="shared" si="48"/>
        <v>32.876261659852048</v>
      </c>
      <c r="K95" s="47">
        <f t="shared" si="49"/>
        <v>48.818541748198804</v>
      </c>
      <c r="L95" s="40">
        <f t="shared" si="50"/>
        <v>54.311048769297692</v>
      </c>
      <c r="M95" s="12">
        <f t="shared" si="51"/>
        <v>0.43442623010363246</v>
      </c>
      <c r="N95" s="12">
        <f t="shared" si="52"/>
        <v>0.67213115083878161</v>
      </c>
      <c r="O95" s="12">
        <f t="shared" si="53"/>
        <v>0.39016393442636854</v>
      </c>
      <c r="P95" s="81">
        <f t="shared" si="54"/>
        <v>0.89034506179176542</v>
      </c>
      <c r="Q95" s="12">
        <f t="shared" si="55"/>
        <v>7.1217414771087293E-3</v>
      </c>
      <c r="R95" s="12">
        <f t="shared" si="56"/>
        <v>1.1018543456373469E-2</v>
      </c>
      <c r="S95" s="12">
        <f t="shared" si="57"/>
        <v>6.3961300725634187E-3</v>
      </c>
      <c r="T95" s="12">
        <f t="shared" si="58"/>
        <v>1.4595820685110908E-2</v>
      </c>
    </row>
    <row r="96" spans="2:20" ht="15.9" customHeight="1">
      <c r="B96" s="18">
        <v>45823</v>
      </c>
      <c r="C96" s="11">
        <v>401106.98560000001</v>
      </c>
      <c r="D96" s="9">
        <f t="shared" si="59"/>
        <v>22.800000035203993</v>
      </c>
      <c r="E96" s="11">
        <v>6665606.6418000003</v>
      </c>
      <c r="F96" s="9">
        <f t="shared" si="60"/>
        <v>64.800000749528408</v>
      </c>
      <c r="G96" s="12">
        <v>86.264300000000006</v>
      </c>
      <c r="H96" s="9">
        <f t="shared" si="46"/>
        <v>13.600000000010937</v>
      </c>
      <c r="I96" s="47">
        <f t="shared" si="47"/>
        <v>70.615484500438555</v>
      </c>
      <c r="J96" s="40">
        <f t="shared" si="48"/>
        <v>19.384515499561473</v>
      </c>
      <c r="K96" s="47">
        <f t="shared" si="49"/>
        <v>68.694105269260078</v>
      </c>
      <c r="L96" s="40">
        <f t="shared" si="50"/>
        <v>70.027423904813759</v>
      </c>
      <c r="M96" s="12">
        <f t="shared" si="51"/>
        <v>0.37377049238039334</v>
      </c>
      <c r="N96" s="12">
        <f t="shared" si="52"/>
        <v>1.0622950942545641</v>
      </c>
      <c r="O96" s="12">
        <f t="shared" si="53"/>
        <v>0.22295081967231042</v>
      </c>
      <c r="P96" s="81">
        <f t="shared" si="54"/>
        <v>1.147990555816619</v>
      </c>
      <c r="Q96" s="12">
        <f t="shared" si="55"/>
        <v>6.1273851209900547E-3</v>
      </c>
      <c r="R96" s="12">
        <f t="shared" si="56"/>
        <v>1.7414673676304331E-2</v>
      </c>
      <c r="S96" s="12">
        <f t="shared" si="57"/>
        <v>3.654931470037876E-3</v>
      </c>
      <c r="T96" s="12">
        <f t="shared" si="58"/>
        <v>1.8819517308469164E-2</v>
      </c>
    </row>
    <row r="97" spans="2:20" ht="15.9" customHeight="1">
      <c r="B97" s="18">
        <v>45824</v>
      </c>
      <c r="C97" s="11">
        <v>401106.98759999999</v>
      </c>
      <c r="D97" s="9">
        <f t="shared" si="59"/>
        <v>24.800000013783574</v>
      </c>
      <c r="E97" s="11">
        <v>6665606.6268999996</v>
      </c>
      <c r="F97" s="9">
        <f t="shared" si="60"/>
        <v>49.899999983608723</v>
      </c>
      <c r="G97" s="12">
        <v>86.266199999999998</v>
      </c>
      <c r="H97" s="9">
        <f t="shared" si="46"/>
        <v>15.500000000002956</v>
      </c>
      <c r="I97" s="47">
        <f t="shared" si="47"/>
        <v>63.572899851200035</v>
      </c>
      <c r="J97" s="40">
        <f t="shared" si="48"/>
        <v>26.42710014879998</v>
      </c>
      <c r="K97" s="47">
        <f t="shared" si="49"/>
        <v>55.722975504255118</v>
      </c>
      <c r="L97" s="40">
        <f t="shared" si="50"/>
        <v>57.838568438784058</v>
      </c>
      <c r="M97" s="12">
        <f t="shared" si="51"/>
        <v>0.40000000022231569</v>
      </c>
      <c r="N97" s="12">
        <f t="shared" si="52"/>
        <v>0.80483870941304392</v>
      </c>
      <c r="O97" s="12">
        <f t="shared" si="53"/>
        <v>0.25000000000004768</v>
      </c>
      <c r="P97" s="81">
        <f t="shared" si="54"/>
        <v>0.93288013610942033</v>
      </c>
      <c r="Q97" s="12">
        <f t="shared" si="55"/>
        <v>6.4516129068115432E-3</v>
      </c>
      <c r="R97" s="12">
        <f t="shared" si="56"/>
        <v>1.2981269506661999E-2</v>
      </c>
      <c r="S97" s="12">
        <f t="shared" si="57"/>
        <v>4.0322580645168983E-3</v>
      </c>
      <c r="T97" s="12">
        <f t="shared" si="58"/>
        <v>1.5046453808216457E-2</v>
      </c>
    </row>
    <row r="98" spans="2:20" ht="15.9" customHeight="1">
      <c r="B98" s="18">
        <v>45824</v>
      </c>
      <c r="C98" s="11">
        <v>401106.99310000002</v>
      </c>
      <c r="D98" s="9">
        <f t="shared" si="59"/>
        <v>30.300000042188913</v>
      </c>
      <c r="E98" s="11">
        <v>6665606.6009999998</v>
      </c>
      <c r="F98" s="9">
        <f t="shared" si="60"/>
        <v>24.000000208616257</v>
      </c>
      <c r="G98" s="12">
        <v>86.263199999999998</v>
      </c>
      <c r="H98" s="9">
        <f t="shared" si="46"/>
        <v>12.500000000002842</v>
      </c>
      <c r="I98" s="47">
        <f t="shared" si="47"/>
        <v>38.382012915586294</v>
      </c>
      <c r="J98" s="40">
        <f t="shared" si="48"/>
        <v>51.617987084413699</v>
      </c>
      <c r="K98" s="47">
        <f t="shared" si="49"/>
        <v>38.653460551032538</v>
      </c>
      <c r="L98" s="40">
        <f t="shared" si="50"/>
        <v>40.624377073012447</v>
      </c>
      <c r="M98" s="12">
        <f t="shared" si="51"/>
        <v>0.48870967809982119</v>
      </c>
      <c r="N98" s="12">
        <f t="shared" si="52"/>
        <v>0.38709677755832672</v>
      </c>
      <c r="O98" s="12">
        <f t="shared" si="53"/>
        <v>0.20161290322585229</v>
      </c>
      <c r="P98" s="81">
        <f t="shared" si="54"/>
        <v>0.65523188827439427</v>
      </c>
      <c r="Q98" s="12">
        <f t="shared" si="55"/>
        <v>7.8824141629003416E-3</v>
      </c>
      <c r="R98" s="12">
        <f t="shared" si="56"/>
        <v>6.243496412231076E-3</v>
      </c>
      <c r="S98" s="12">
        <f t="shared" si="57"/>
        <v>3.2518210197718111E-3</v>
      </c>
      <c r="T98" s="12">
        <f t="shared" si="58"/>
        <v>1.0568256262490231E-2</v>
      </c>
    </row>
    <row r="99" spans="2:20" ht="15.9" customHeight="1">
      <c r="B99" s="18">
        <v>45825</v>
      </c>
      <c r="C99" s="11">
        <v>401106.9889</v>
      </c>
      <c r="D99" s="9">
        <f t="shared" si="59"/>
        <v>26.1000000173226</v>
      </c>
      <c r="E99" s="11">
        <v>6665606.6349999998</v>
      </c>
      <c r="F99" s="9">
        <f t="shared" si="60"/>
        <v>58.000000193715096</v>
      </c>
      <c r="G99" s="12">
        <v>86.270899999999997</v>
      </c>
      <c r="H99" s="9">
        <f t="shared" si="46"/>
        <v>20.20000000000266</v>
      </c>
      <c r="I99" s="47">
        <f t="shared" si="47"/>
        <v>65.772254739427211</v>
      </c>
      <c r="J99" s="40">
        <f t="shared" si="48"/>
        <v>24.227745260572817</v>
      </c>
      <c r="K99" s="47">
        <f t="shared" si="49"/>
        <v>63.601965562199339</v>
      </c>
      <c r="L99" s="40">
        <f t="shared" si="50"/>
        <v>66.732675829576152</v>
      </c>
      <c r="M99" s="12">
        <f t="shared" si="51"/>
        <v>0.4142857145606762</v>
      </c>
      <c r="N99" s="12">
        <f t="shared" si="52"/>
        <v>0.92063492370976341</v>
      </c>
      <c r="O99" s="12">
        <f t="shared" si="53"/>
        <v>0.32063492063496285</v>
      </c>
      <c r="P99" s="81">
        <f t="shared" si="54"/>
        <v>1.059248822691685</v>
      </c>
      <c r="Q99" s="12">
        <f t="shared" si="55"/>
        <v>6.5759637231853369E-3</v>
      </c>
      <c r="R99" s="12">
        <f t="shared" si="56"/>
        <v>1.4613252757297832E-2</v>
      </c>
      <c r="S99" s="12">
        <f t="shared" si="57"/>
        <v>5.0894431846819502E-3</v>
      </c>
      <c r="T99" s="12">
        <f t="shared" si="58"/>
        <v>1.6813473376058492E-2</v>
      </c>
    </row>
    <row r="100" spans="2:20" ht="15.9" customHeight="1">
      <c r="B100" s="18">
        <v>45825</v>
      </c>
      <c r="C100" s="11">
        <v>401106.99690000003</v>
      </c>
      <c r="D100" s="9">
        <f t="shared" si="59"/>
        <v>34.100000048056245</v>
      </c>
      <c r="E100" s="11">
        <v>6665606.5930000003</v>
      </c>
      <c r="F100" s="9">
        <f t="shared" si="60"/>
        <v>16.000000759959221</v>
      </c>
      <c r="G100" s="12">
        <v>86.2517</v>
      </c>
      <c r="H100" s="9">
        <f t="shared" si="46"/>
        <v>1.0000000000047748</v>
      </c>
      <c r="I100" s="47">
        <f t="shared" si="47"/>
        <v>25.136356250468509</v>
      </c>
      <c r="J100" s="40">
        <f t="shared" si="48"/>
        <v>64.863643749531491</v>
      </c>
      <c r="K100" s="47">
        <f t="shared" si="49"/>
        <v>37.667094759167867</v>
      </c>
      <c r="L100" s="40">
        <f t="shared" si="50"/>
        <v>37.680366606445602</v>
      </c>
      <c r="M100" s="12">
        <f t="shared" si="51"/>
        <v>0.54126984203263884</v>
      </c>
      <c r="N100" s="12">
        <f t="shared" si="52"/>
        <v>0.25396826603109873</v>
      </c>
      <c r="O100" s="12">
        <f t="shared" si="53"/>
        <v>1.5873015873091666E-2</v>
      </c>
      <c r="P100" s="81">
        <f t="shared" si="54"/>
        <v>0.59810105724516827</v>
      </c>
      <c r="Q100" s="12">
        <f t="shared" si="55"/>
        <v>8.5915847941688706E-3</v>
      </c>
      <c r="R100" s="12">
        <f t="shared" si="56"/>
        <v>4.0312423179539479E-3</v>
      </c>
      <c r="S100" s="12">
        <f t="shared" si="57"/>
        <v>2.5195263290621691E-4</v>
      </c>
      <c r="T100" s="12">
        <f t="shared" si="58"/>
        <v>9.4936675753201308E-3</v>
      </c>
    </row>
    <row r="101" spans="2:20" ht="15.9" customHeight="1">
      <c r="B101" s="18">
        <v>45826</v>
      </c>
      <c r="C101" s="11">
        <v>401106.99920000002</v>
      </c>
      <c r="D101" s="9">
        <f t="shared" si="59"/>
        <v>36.400000040885061</v>
      </c>
      <c r="E101" s="11">
        <v>6665606.5760000004</v>
      </c>
      <c r="F101" s="9">
        <f t="shared" si="60"/>
        <v>-0.99999923259019852</v>
      </c>
      <c r="G101" s="12">
        <v>86.25</v>
      </c>
      <c r="H101" s="9">
        <f t="shared" ref="H101:H134" si="61">IF(G101="","",(G101-$G$9)*1000)</f>
        <v>-0.69999999999481588</v>
      </c>
      <c r="I101" s="47">
        <f t="shared" ref="I101:I134" si="62">IF(MOD(DEGREES(ATAN2(D101, F101)), 360) &gt; 180, MOD(DEGREES(ATAN2(D101, F101)), 360) - 360, MOD(DEGREES(ATAN2(D101, F101)), 360))</f>
        <v>-1.5736628452979176</v>
      </c>
      <c r="J101" s="40">
        <f t="shared" ref="J101:J134" si="63">MOD(DEGREES(ATAN2(F101, D101)) + 360, 360)</f>
        <v>91.573662845297918</v>
      </c>
      <c r="K101" s="47">
        <f t="shared" ref="K101:K134" si="64">SQRT(POWER(C101 - $C$9,2) + POWER(E101 - $E$9,2)) *1000</f>
        <v>36.413733692682676</v>
      </c>
      <c r="L101" s="40">
        <f t="shared" ref="L101:L134" si="65">SQRT((D101^2) + (F101^2) + (H101^2))</f>
        <v>36.420461301878184</v>
      </c>
      <c r="M101" s="12">
        <f t="shared" ref="M101:M134" si="66">(D101-$D$9)/(B101-$B$9)</f>
        <v>0.56875000063882908</v>
      </c>
      <c r="N101" s="12">
        <f t="shared" ref="N101:N134" si="67">(F101-$F$9)/(B101-$B$9)</f>
        <v>-1.5624988009221852E-2</v>
      </c>
      <c r="O101" s="12">
        <f t="shared" ref="O101:O134" si="68">(H101-$H$9)/(B101-$B$9)</f>
        <v>-1.0937499999918998E-2</v>
      </c>
      <c r="P101" s="81">
        <f t="shared" ref="P101:P134" si="69">(L101-$L$9)/(B101-$B$9)</f>
        <v>0.56906970784184663</v>
      </c>
      <c r="Q101" s="12">
        <f t="shared" ref="Q101:Q134" si="70">(M101-0)/(B101-$B$9)</f>
        <v>8.8867187599817044E-3</v>
      </c>
      <c r="R101" s="12">
        <f t="shared" ref="R101:R134" si="71">(N101-0)/(B101-$B$9)</f>
        <v>-2.4414043764409143E-4</v>
      </c>
      <c r="S101" s="12">
        <f t="shared" ref="S101:S134" si="72">(O101-0)/(B101-$B$9)</f>
        <v>-1.7089843749873435E-4</v>
      </c>
      <c r="T101" s="12">
        <f t="shared" ref="T101:T134" si="73">(P101-0)/(B101-$B$9)</f>
        <v>8.8917141850288536E-3</v>
      </c>
    </row>
    <row r="102" spans="2:20" ht="15.9" customHeight="1">
      <c r="B102" s="18">
        <v>45826</v>
      </c>
      <c r="C102" s="11">
        <v>401106.99849999999</v>
      </c>
      <c r="D102" s="9">
        <f t="shared" si="59"/>
        <v>35.700000007636845</v>
      </c>
      <c r="E102" s="11">
        <v>6665606.591</v>
      </c>
      <c r="F102" s="9">
        <f t="shared" si="60"/>
        <v>14.000000432133675</v>
      </c>
      <c r="G102" s="12">
        <v>86.261499999999998</v>
      </c>
      <c r="H102" s="9">
        <f t="shared" si="61"/>
        <v>10.800000000003251</v>
      </c>
      <c r="I102" s="47">
        <f t="shared" si="62"/>
        <v>21.412970071806136</v>
      </c>
      <c r="J102" s="40">
        <f t="shared" si="63"/>
        <v>68.587029928193886</v>
      </c>
      <c r="K102" s="47">
        <f t="shared" si="64"/>
        <v>38.346968754322866</v>
      </c>
      <c r="L102" s="40">
        <f t="shared" si="65"/>
        <v>39.838800341439551</v>
      </c>
      <c r="M102" s="12">
        <f t="shared" si="66"/>
        <v>0.5578125001193257</v>
      </c>
      <c r="N102" s="12">
        <f t="shared" si="67"/>
        <v>0.21875000675208867</v>
      </c>
      <c r="O102" s="12">
        <f t="shared" si="68"/>
        <v>0.1687500000000508</v>
      </c>
      <c r="P102" s="81">
        <f t="shared" si="69"/>
        <v>0.62248125533499299</v>
      </c>
      <c r="Q102" s="12">
        <f t="shared" si="70"/>
        <v>8.7158203143644641E-3</v>
      </c>
      <c r="R102" s="12">
        <f t="shared" si="71"/>
        <v>3.4179688555013854E-3</v>
      </c>
      <c r="S102" s="12">
        <f t="shared" si="72"/>
        <v>2.6367187500007938E-3</v>
      </c>
      <c r="T102" s="12">
        <f t="shared" si="73"/>
        <v>9.7262696146092655E-3</v>
      </c>
    </row>
    <row r="103" spans="2:20" ht="15.9" customHeight="1">
      <c r="B103" s="18">
        <v>45827</v>
      </c>
      <c r="C103" s="11">
        <v>401106.99699999997</v>
      </c>
      <c r="D103" s="9">
        <f t="shared" si="59"/>
        <v>34.199999994598329</v>
      </c>
      <c r="E103" s="11">
        <v>6665606.5999999996</v>
      </c>
      <c r="F103" s="9">
        <f t="shared" si="60"/>
        <v>23.000000044703484</v>
      </c>
      <c r="G103" s="12">
        <v>86.265199999999993</v>
      </c>
      <c r="H103" s="9">
        <f t="shared" si="61"/>
        <v>14.499999999998181</v>
      </c>
      <c r="I103" s="47">
        <f t="shared" si="62"/>
        <v>33.921408637541532</v>
      </c>
      <c r="J103" s="40">
        <f t="shared" si="63"/>
        <v>56.078591362458496</v>
      </c>
      <c r="K103" s="47">
        <f t="shared" si="64"/>
        <v>41.214560554334263</v>
      </c>
      <c r="L103" s="40">
        <f t="shared" si="65"/>
        <v>43.690845742407333</v>
      </c>
      <c r="M103" s="12">
        <f t="shared" si="66"/>
        <v>0.52615384607074356</v>
      </c>
      <c r="N103" s="12">
        <f t="shared" si="67"/>
        <v>0.35384615453389973</v>
      </c>
      <c r="O103" s="12">
        <f t="shared" si="68"/>
        <v>0.22307692307689508</v>
      </c>
      <c r="P103" s="81">
        <f t="shared" si="69"/>
        <v>0.67216685757549743</v>
      </c>
      <c r="Q103" s="12">
        <f t="shared" si="70"/>
        <v>8.0946745549345164E-3</v>
      </c>
      <c r="R103" s="12">
        <f t="shared" si="71"/>
        <v>5.4437869928292268E-3</v>
      </c>
      <c r="S103" s="12">
        <f t="shared" si="72"/>
        <v>3.431952662721463E-3</v>
      </c>
      <c r="T103" s="12">
        <f t="shared" si="73"/>
        <v>1.0341028578084575E-2</v>
      </c>
    </row>
    <row r="104" spans="2:20" ht="15.9" customHeight="1">
      <c r="B104" s="18">
        <v>45827</v>
      </c>
      <c r="C104" s="11">
        <v>401106.99579999998</v>
      </c>
      <c r="D104" s="9">
        <f t="shared" si="59"/>
        <v>32.999999995809048</v>
      </c>
      <c r="E104" s="11">
        <v>6665606.6150000002</v>
      </c>
      <c r="F104" s="9">
        <f t="shared" si="60"/>
        <v>38.000000640749931</v>
      </c>
      <c r="G104" s="12">
        <v>86.272900000000007</v>
      </c>
      <c r="H104" s="9">
        <f t="shared" si="61"/>
        <v>22.20000000001221</v>
      </c>
      <c r="I104" s="47">
        <f t="shared" si="62"/>
        <v>49.028264148375982</v>
      </c>
      <c r="J104" s="40">
        <f t="shared" si="63"/>
        <v>40.971735851624032</v>
      </c>
      <c r="K104" s="47">
        <f t="shared" si="64"/>
        <v>50.32891860968595</v>
      </c>
      <c r="L104" s="40">
        <f t="shared" si="65"/>
        <v>55.007636273711441</v>
      </c>
      <c r="M104" s="12">
        <f t="shared" si="66"/>
        <v>0.50769230762783146</v>
      </c>
      <c r="N104" s="12">
        <f t="shared" si="67"/>
        <v>0.58461539447307587</v>
      </c>
      <c r="O104" s="12">
        <f t="shared" si="68"/>
        <v>0.34153846153864936</v>
      </c>
      <c r="P104" s="81">
        <f t="shared" si="69"/>
        <v>0.84627132728786836</v>
      </c>
      <c r="Q104" s="12">
        <f t="shared" si="70"/>
        <v>7.8106508865820228E-3</v>
      </c>
      <c r="R104" s="12">
        <f t="shared" si="71"/>
        <v>8.9940829918934741E-3</v>
      </c>
      <c r="S104" s="12">
        <f t="shared" si="72"/>
        <v>5.2544378698253747E-3</v>
      </c>
      <c r="T104" s="12">
        <f t="shared" si="73"/>
        <v>1.301955888135182E-2</v>
      </c>
    </row>
    <row r="105" spans="2:20" ht="15.9" customHeight="1">
      <c r="B105" s="18">
        <v>45828</v>
      </c>
      <c r="C105" s="11">
        <v>401106.99979999999</v>
      </c>
      <c r="D105" s="9">
        <f t="shared" si="59"/>
        <v>37.000000011175871</v>
      </c>
      <c r="E105" s="11">
        <v>6665606.6050000004</v>
      </c>
      <c r="F105" s="9">
        <f t="shared" si="60"/>
        <v>28.000000864267349</v>
      </c>
      <c r="G105" s="12">
        <v>86.260900000000007</v>
      </c>
      <c r="H105" s="9">
        <f t="shared" si="61"/>
        <v>10.200000000011755</v>
      </c>
      <c r="I105" s="47">
        <f t="shared" si="62"/>
        <v>37.116861525940493</v>
      </c>
      <c r="J105" s="40">
        <f t="shared" si="63"/>
        <v>52.883138474059535</v>
      </c>
      <c r="K105" s="47">
        <f t="shared" si="64"/>
        <v>46.400431562928233</v>
      </c>
      <c r="L105" s="40">
        <f t="shared" si="65"/>
        <v>47.508315579761678</v>
      </c>
      <c r="M105" s="12">
        <f t="shared" si="66"/>
        <v>0.56060606077539199</v>
      </c>
      <c r="N105" s="12">
        <f t="shared" si="67"/>
        <v>0.42424243733738409</v>
      </c>
      <c r="O105" s="12">
        <f t="shared" si="68"/>
        <v>0.15454545454563265</v>
      </c>
      <c r="P105" s="81">
        <f t="shared" si="69"/>
        <v>0.7198229633297224</v>
      </c>
      <c r="Q105" s="12">
        <f t="shared" si="70"/>
        <v>8.4940312238695748E-3</v>
      </c>
      <c r="R105" s="12">
        <f t="shared" si="71"/>
        <v>6.4279157172330926E-3</v>
      </c>
      <c r="S105" s="12">
        <f t="shared" si="72"/>
        <v>2.341597796145949E-3</v>
      </c>
      <c r="T105" s="12">
        <f t="shared" si="73"/>
        <v>1.0906408535298824E-2</v>
      </c>
    </row>
    <row r="106" spans="2:20" ht="15.9" customHeight="1">
      <c r="B106" s="18">
        <v>45828</v>
      </c>
      <c r="C106" s="11">
        <v>401106.99849999999</v>
      </c>
      <c r="D106" s="9">
        <f t="shared" si="59"/>
        <v>35.700000007636845</v>
      </c>
      <c r="E106" s="11">
        <v>6665606.6279999996</v>
      </c>
      <c r="F106" s="9">
        <f t="shared" si="60"/>
        <v>50.999999977648258</v>
      </c>
      <c r="G106" s="12">
        <v>86.248400000000004</v>
      </c>
      <c r="H106" s="9">
        <f t="shared" si="61"/>
        <v>-2.299999999991087</v>
      </c>
      <c r="I106" s="47">
        <f t="shared" si="62"/>
        <v>55.007979783886114</v>
      </c>
      <c r="J106" s="40">
        <f t="shared" si="63"/>
        <v>34.992020216113872</v>
      </c>
      <c r="K106" s="47">
        <f t="shared" si="64"/>
        <v>62.25343362631007</v>
      </c>
      <c r="L106" s="40">
        <f t="shared" si="65"/>
        <v>62.295906753697331</v>
      </c>
      <c r="M106" s="12">
        <f t="shared" si="66"/>
        <v>0.54090909102480067</v>
      </c>
      <c r="N106" s="12">
        <f t="shared" si="67"/>
        <v>0.77272727238860994</v>
      </c>
      <c r="O106" s="12">
        <f t="shared" si="68"/>
        <v>-3.4848484848349799E-2</v>
      </c>
      <c r="P106" s="81">
        <f t="shared" si="69"/>
        <v>0.94387737505602021</v>
      </c>
      <c r="Q106" s="12">
        <f t="shared" si="70"/>
        <v>8.1955922882545554E-3</v>
      </c>
      <c r="R106" s="12">
        <f t="shared" si="71"/>
        <v>1.1707988975584999E-2</v>
      </c>
      <c r="S106" s="12">
        <f t="shared" si="72"/>
        <v>-5.2800734618711819E-4</v>
      </c>
      <c r="T106" s="12">
        <f t="shared" si="73"/>
        <v>1.4301172349333639E-2</v>
      </c>
    </row>
    <row r="107" spans="2:20" ht="15.9" customHeight="1">
      <c r="B107" s="18">
        <v>45829</v>
      </c>
      <c r="C107" s="11">
        <v>401106.99849999999</v>
      </c>
      <c r="D107" s="9">
        <f t="shared" si="59"/>
        <v>35.700000007636845</v>
      </c>
      <c r="E107" s="11">
        <v>6665606.6277000001</v>
      </c>
      <c r="F107" s="9">
        <f t="shared" si="60"/>
        <v>50.700000487267971</v>
      </c>
      <c r="G107" s="12">
        <v>86.248400000000004</v>
      </c>
      <c r="H107" s="9">
        <f t="shared" si="61"/>
        <v>-2.299999999991087</v>
      </c>
      <c r="I107" s="47">
        <f t="shared" si="62"/>
        <v>54.849014764565055</v>
      </c>
      <c r="J107" s="40">
        <f t="shared" si="63"/>
        <v>35.150985235434973</v>
      </c>
      <c r="K107" s="47">
        <f t="shared" si="64"/>
        <v>62.007903124958538</v>
      </c>
      <c r="L107" s="40">
        <f t="shared" si="65"/>
        <v>62.050544316341032</v>
      </c>
      <c r="M107" s="12">
        <f t="shared" si="66"/>
        <v>0.53283582100950511</v>
      </c>
      <c r="N107" s="12">
        <f t="shared" si="67"/>
        <v>0.756716425183104</v>
      </c>
      <c r="O107" s="12">
        <f t="shared" si="68"/>
        <v>-3.4328358208822192E-2</v>
      </c>
      <c r="P107" s="81">
        <f t="shared" si="69"/>
        <v>0.92612752710956769</v>
      </c>
      <c r="Q107" s="12">
        <f t="shared" si="70"/>
        <v>7.9527734479030616E-3</v>
      </c>
      <c r="R107" s="12">
        <f t="shared" si="71"/>
        <v>1.1294275002732895E-2</v>
      </c>
      <c r="S107" s="12">
        <f t="shared" si="72"/>
        <v>-5.1236355535555511E-4</v>
      </c>
      <c r="T107" s="12">
        <f t="shared" si="73"/>
        <v>1.3822798912083101E-2</v>
      </c>
    </row>
    <row r="108" spans="2:20" ht="15.9" customHeight="1">
      <c r="B108" s="18">
        <v>45829</v>
      </c>
      <c r="C108" s="11">
        <v>401107.00870000001</v>
      </c>
      <c r="D108" s="9">
        <f t="shared" si="59"/>
        <v>45.900000026449561</v>
      </c>
      <c r="E108" s="11">
        <v>6665606.6189999999</v>
      </c>
      <c r="F108" s="9">
        <f t="shared" si="60"/>
        <v>42.000000365078449</v>
      </c>
      <c r="G108" s="12">
        <v>86.2607</v>
      </c>
      <c r="H108" s="9">
        <f t="shared" si="61"/>
        <v>10.000000000005116</v>
      </c>
      <c r="I108" s="47">
        <f t="shared" si="62"/>
        <v>42.459532826985203</v>
      </c>
      <c r="J108" s="40">
        <f t="shared" si="63"/>
        <v>47.540467173014804</v>
      </c>
      <c r="K108" s="47">
        <f t="shared" si="64"/>
        <v>62.215834263430551</v>
      </c>
      <c r="L108" s="40">
        <f t="shared" si="65"/>
        <v>63.014363704593272</v>
      </c>
      <c r="M108" s="12">
        <f t="shared" si="66"/>
        <v>0.68507462726044122</v>
      </c>
      <c r="N108" s="12">
        <f t="shared" si="67"/>
        <v>0.62686567709072316</v>
      </c>
      <c r="O108" s="12">
        <f t="shared" si="68"/>
        <v>0.14925373134335995</v>
      </c>
      <c r="P108" s="81">
        <f t="shared" si="69"/>
        <v>0.94051289111333247</v>
      </c>
      <c r="Q108" s="12">
        <f t="shared" si="70"/>
        <v>1.0224994436723003E-2</v>
      </c>
      <c r="R108" s="12">
        <f t="shared" si="71"/>
        <v>9.3562041356824357E-3</v>
      </c>
      <c r="S108" s="12">
        <f t="shared" si="72"/>
        <v>2.227667631990447E-3</v>
      </c>
      <c r="T108" s="12">
        <f t="shared" si="73"/>
        <v>1.4037505837512424E-2</v>
      </c>
    </row>
    <row r="109" spans="2:20" ht="15.9" customHeight="1">
      <c r="B109" s="18">
        <v>45831</v>
      </c>
      <c r="C109" s="11">
        <v>401107.06780000002</v>
      </c>
      <c r="D109" s="9">
        <f t="shared" si="59"/>
        <v>105.00000003958121</v>
      </c>
      <c r="E109" s="11">
        <v>6665606.6699999999</v>
      </c>
      <c r="F109" s="9">
        <f t="shared" si="60"/>
        <v>93.000000342726707</v>
      </c>
      <c r="G109" s="12">
        <v>86.257099999999994</v>
      </c>
      <c r="H109" s="9">
        <f t="shared" si="61"/>
        <v>6.3999999999992951</v>
      </c>
      <c r="I109" s="47">
        <f t="shared" si="62"/>
        <v>41.53177083516411</v>
      </c>
      <c r="J109" s="40">
        <f t="shared" si="63"/>
        <v>48.468229164835918</v>
      </c>
      <c r="K109" s="47">
        <f t="shared" si="64"/>
        <v>140.26403698760143</v>
      </c>
      <c r="L109" s="40">
        <f t="shared" si="65"/>
        <v>140.40997141250051</v>
      </c>
      <c r="M109" s="12">
        <f t="shared" si="66"/>
        <v>1.5217391310084234</v>
      </c>
      <c r="N109" s="12">
        <f t="shared" si="67"/>
        <v>1.3478260919235754</v>
      </c>
      <c r="O109" s="12">
        <f t="shared" si="68"/>
        <v>9.2753623188395584E-2</v>
      </c>
      <c r="P109" s="81">
        <f t="shared" si="69"/>
        <v>2.0349271219202971</v>
      </c>
      <c r="Q109" s="12">
        <f t="shared" si="70"/>
        <v>2.2054190304469905E-2</v>
      </c>
      <c r="R109" s="12">
        <f t="shared" si="71"/>
        <v>1.9533711477153267E-2</v>
      </c>
      <c r="S109" s="12">
        <f t="shared" si="72"/>
        <v>1.3442554085274722E-3</v>
      </c>
      <c r="T109" s="12">
        <f t="shared" si="73"/>
        <v>2.9491697419134742E-2</v>
      </c>
    </row>
    <row r="110" spans="2:20" ht="15.9" customHeight="1">
      <c r="B110" s="18">
        <v>45831</v>
      </c>
      <c r="C110" s="11">
        <v>401107.0724</v>
      </c>
      <c r="D110" s="9">
        <f t="shared" si="59"/>
        <v>109.60000002523884</v>
      </c>
      <c r="E110" s="11">
        <v>6665606.6799999997</v>
      </c>
      <c r="F110" s="9">
        <f t="shared" si="60"/>
        <v>103.00000011920929</v>
      </c>
      <c r="G110" s="12">
        <v>86.263900000000007</v>
      </c>
      <c r="H110" s="9">
        <f t="shared" si="61"/>
        <v>13.200000000011869</v>
      </c>
      <c r="I110" s="47">
        <f t="shared" si="62"/>
        <v>43.22186863206975</v>
      </c>
      <c r="J110" s="40">
        <f t="shared" si="63"/>
        <v>46.778131367930257</v>
      </c>
      <c r="K110" s="47">
        <f t="shared" si="64"/>
        <v>150.40332453137287</v>
      </c>
      <c r="L110" s="40">
        <f t="shared" si="65"/>
        <v>150.98145591459166</v>
      </c>
      <c r="M110" s="12">
        <f t="shared" si="66"/>
        <v>1.5884057974672297</v>
      </c>
      <c r="N110" s="12">
        <f t="shared" si="67"/>
        <v>1.4927536249160767</v>
      </c>
      <c r="O110" s="12">
        <f t="shared" si="68"/>
        <v>0.19130434782625896</v>
      </c>
      <c r="P110" s="81">
        <f t="shared" si="69"/>
        <v>2.1881370422404589</v>
      </c>
      <c r="Q110" s="12">
        <f t="shared" si="70"/>
        <v>2.3020373876336663E-2</v>
      </c>
      <c r="R110" s="12">
        <f t="shared" si="71"/>
        <v>2.1634110506030098E-2</v>
      </c>
      <c r="S110" s="12">
        <f t="shared" si="72"/>
        <v>2.7725267800907095E-3</v>
      </c>
      <c r="T110" s="12">
        <f t="shared" si="73"/>
        <v>3.1712131046963174E-2</v>
      </c>
    </row>
    <row r="111" spans="2:20" ht="15.9" customHeight="1">
      <c r="B111" s="18">
        <v>45832</v>
      </c>
      <c r="C111" s="11">
        <v>401107.08159999998</v>
      </c>
      <c r="D111" s="9">
        <f t="shared" si="59"/>
        <v>118.79999999655411</v>
      </c>
      <c r="E111" s="11">
        <v>6665606.727</v>
      </c>
      <c r="F111" s="9">
        <f t="shared" si="60"/>
        <v>150.00000037252903</v>
      </c>
      <c r="G111" s="12">
        <v>86.268600000000006</v>
      </c>
      <c r="H111" s="9">
        <f t="shared" si="61"/>
        <v>17.900000000011573</v>
      </c>
      <c r="I111" s="47">
        <f t="shared" si="62"/>
        <v>51.620776152380039</v>
      </c>
      <c r="J111" s="40">
        <f t="shared" si="63"/>
        <v>38.379223847619983</v>
      </c>
      <c r="K111" s="47">
        <f t="shared" si="64"/>
        <v>191.34638776559112</v>
      </c>
      <c r="L111" s="40">
        <f t="shared" si="65"/>
        <v>192.18181524520048</v>
      </c>
      <c r="M111" s="12">
        <f t="shared" si="66"/>
        <v>1.69714285709363</v>
      </c>
      <c r="N111" s="12">
        <f t="shared" si="67"/>
        <v>2.1428571481789862</v>
      </c>
      <c r="O111" s="12">
        <f t="shared" si="68"/>
        <v>0.25571428571445104</v>
      </c>
      <c r="P111" s="81">
        <f t="shared" si="69"/>
        <v>2.7454545035028639</v>
      </c>
      <c r="Q111" s="12">
        <f t="shared" si="70"/>
        <v>2.4244897958480428E-2</v>
      </c>
      <c r="R111" s="12">
        <f t="shared" si="71"/>
        <v>3.0612244973985517E-2</v>
      </c>
      <c r="S111" s="12">
        <f t="shared" si="72"/>
        <v>3.6530612244921579E-3</v>
      </c>
      <c r="T111" s="12">
        <f t="shared" si="73"/>
        <v>3.9220778621469485E-2</v>
      </c>
    </row>
    <row r="112" spans="2:20" ht="15.9" customHeight="1">
      <c r="B112" s="18">
        <v>45832</v>
      </c>
      <c r="C112" s="11">
        <v>401107.09379999997</v>
      </c>
      <c r="D112" s="9">
        <f t="shared" si="59"/>
        <v>130.9999999939464</v>
      </c>
      <c r="E112" s="11">
        <v>6665606.6859999998</v>
      </c>
      <c r="F112" s="9">
        <f t="shared" si="60"/>
        <v>109.00000017136335</v>
      </c>
      <c r="G112" s="12">
        <v>86.235299999999995</v>
      </c>
      <c r="H112" s="9">
        <f t="shared" si="61"/>
        <v>-15.399999999999636</v>
      </c>
      <c r="I112" s="47">
        <f t="shared" si="62"/>
        <v>39.762523978777189</v>
      </c>
      <c r="J112" s="40">
        <f t="shared" si="63"/>
        <v>50.23747602122279</v>
      </c>
      <c r="K112" s="47">
        <f t="shared" si="64"/>
        <v>170.41713539363101</v>
      </c>
      <c r="L112" s="40">
        <f t="shared" si="65"/>
        <v>171.11154267252445</v>
      </c>
      <c r="M112" s="12">
        <f t="shared" si="66"/>
        <v>1.8714285713420915</v>
      </c>
      <c r="N112" s="12">
        <f t="shared" si="67"/>
        <v>1.5571428595909051</v>
      </c>
      <c r="O112" s="12">
        <f t="shared" si="68"/>
        <v>-0.21999999999999481</v>
      </c>
      <c r="P112" s="81">
        <f t="shared" si="69"/>
        <v>2.4444506096074923</v>
      </c>
      <c r="Q112" s="12">
        <f t="shared" si="70"/>
        <v>2.6734693876315593E-2</v>
      </c>
      <c r="R112" s="12">
        <f t="shared" si="71"/>
        <v>2.2244897994155789E-2</v>
      </c>
      <c r="S112" s="12">
        <f t="shared" si="72"/>
        <v>-3.1428571428570688E-3</v>
      </c>
      <c r="T112" s="12">
        <f t="shared" si="73"/>
        <v>3.492072299439275E-2</v>
      </c>
    </row>
    <row r="113" spans="2:20" ht="15.9" customHeight="1">
      <c r="B113" s="18">
        <v>45833</v>
      </c>
      <c r="C113" s="11">
        <v>401107.10350000003</v>
      </c>
      <c r="D113" s="9">
        <f t="shared" si="59"/>
        <v>140.70000004721805</v>
      </c>
      <c r="E113" s="11">
        <v>6665606.6749999998</v>
      </c>
      <c r="F113" s="9">
        <f t="shared" si="60"/>
        <v>98.000000230967999</v>
      </c>
      <c r="G113" s="12">
        <v>86.275999999999996</v>
      </c>
      <c r="H113" s="9">
        <f t="shared" si="61"/>
        <v>25.300000000001432</v>
      </c>
      <c r="I113" s="47">
        <f t="shared" si="62"/>
        <v>34.857883221484009</v>
      </c>
      <c r="J113" s="40">
        <f t="shared" si="63"/>
        <v>55.14211677851597</v>
      </c>
      <c r="K113" s="47">
        <f t="shared" si="64"/>
        <v>171.46571102863945</v>
      </c>
      <c r="L113" s="40">
        <f t="shared" si="65"/>
        <v>173.32218570788035</v>
      </c>
      <c r="M113" s="12">
        <f t="shared" si="66"/>
        <v>1.9816901415101134</v>
      </c>
      <c r="N113" s="12">
        <f t="shared" si="67"/>
        <v>1.3802816933939155</v>
      </c>
      <c r="O113" s="12">
        <f t="shared" si="68"/>
        <v>0.35633802816903426</v>
      </c>
      <c r="P113" s="81">
        <f t="shared" si="69"/>
        <v>2.4411575451814134</v>
      </c>
      <c r="Q113" s="12">
        <f t="shared" si="70"/>
        <v>2.7911128753663569E-2</v>
      </c>
      <c r="R113" s="12">
        <f t="shared" si="71"/>
        <v>1.9440587230900218E-2</v>
      </c>
      <c r="S113" s="12">
        <f t="shared" si="72"/>
        <v>5.0188454671694967E-3</v>
      </c>
      <c r="T113" s="12">
        <f t="shared" si="73"/>
        <v>3.4382500636357935E-2</v>
      </c>
    </row>
    <row r="114" spans="2:20" ht="15.9" customHeight="1">
      <c r="B114" s="18">
        <v>45833</v>
      </c>
      <c r="C114" s="11">
        <v>401107.11369999999</v>
      </c>
      <c r="D114" s="9">
        <f t="shared" si="59"/>
        <v>150.90000000782311</v>
      </c>
      <c r="E114" s="11">
        <v>6665606.6771999998</v>
      </c>
      <c r="F114" s="9">
        <f t="shared" si="60"/>
        <v>100.20000021904707</v>
      </c>
      <c r="G114" s="12">
        <v>86.210599999999999</v>
      </c>
      <c r="H114" s="9">
        <f t="shared" si="61"/>
        <v>-40.099999999995362</v>
      </c>
      <c r="I114" s="47">
        <f t="shared" si="62"/>
        <v>33.584792956633457</v>
      </c>
      <c r="J114" s="40">
        <f t="shared" si="63"/>
        <v>56.415207043366536</v>
      </c>
      <c r="K114" s="47">
        <f t="shared" si="64"/>
        <v>181.13765496510669</v>
      </c>
      <c r="L114" s="40">
        <f t="shared" si="65"/>
        <v>185.52320622029384</v>
      </c>
      <c r="M114" s="12">
        <f t="shared" si="66"/>
        <v>2.1253521127862411</v>
      </c>
      <c r="N114" s="12">
        <f t="shared" si="67"/>
        <v>1.4112676087189728</v>
      </c>
      <c r="O114" s="12">
        <f t="shared" si="68"/>
        <v>-0.56478873239430083</v>
      </c>
      <c r="P114" s="81">
        <f t="shared" si="69"/>
        <v>2.6130029045111809</v>
      </c>
      <c r="Q114" s="12">
        <f t="shared" si="70"/>
        <v>2.9934536799806212E-2</v>
      </c>
      <c r="R114" s="12">
        <f t="shared" si="71"/>
        <v>1.987700857350666E-2</v>
      </c>
      <c r="S114" s="12">
        <f t="shared" si="72"/>
        <v>-7.9547708787929688E-3</v>
      </c>
      <c r="T114" s="12">
        <f t="shared" si="73"/>
        <v>3.6802857810016631E-2</v>
      </c>
    </row>
    <row r="115" spans="2:20" ht="15.9" customHeight="1">
      <c r="B115" s="18">
        <v>45834</v>
      </c>
      <c r="C115" s="11">
        <v>401107.10849999997</v>
      </c>
      <c r="D115" s="9">
        <f t="shared" si="59"/>
        <v>145.69999999366701</v>
      </c>
      <c r="E115" s="11">
        <v>6665606.7450999999</v>
      </c>
      <c r="F115" s="9">
        <f t="shared" si="60"/>
        <v>168.10000035911798</v>
      </c>
      <c r="G115" s="12">
        <v>86.257499999999993</v>
      </c>
      <c r="H115" s="9">
        <f t="shared" si="61"/>
        <v>6.7999999999983629</v>
      </c>
      <c r="I115" s="47">
        <f t="shared" si="62"/>
        <v>49.083021689171609</v>
      </c>
      <c r="J115" s="40">
        <f t="shared" si="63"/>
        <v>40.916978310828426</v>
      </c>
      <c r="K115" s="47">
        <f t="shared" si="64"/>
        <v>222.45471475985855</v>
      </c>
      <c r="L115" s="40">
        <f t="shared" si="65"/>
        <v>222.55862175815611</v>
      </c>
      <c r="M115" s="12">
        <f t="shared" si="66"/>
        <v>2.0236111110231527</v>
      </c>
      <c r="N115" s="12">
        <f t="shared" si="67"/>
        <v>2.3347222272099719</v>
      </c>
      <c r="O115" s="12">
        <f t="shared" si="68"/>
        <v>9.444444444442171E-2</v>
      </c>
      <c r="P115" s="81">
        <f t="shared" si="69"/>
        <v>3.0910919688632794</v>
      </c>
      <c r="Q115" s="12">
        <f t="shared" si="70"/>
        <v>2.8105709875321565E-2</v>
      </c>
      <c r="R115" s="12">
        <f t="shared" si="71"/>
        <v>3.2426697600138499E-2</v>
      </c>
      <c r="S115" s="12">
        <f t="shared" si="72"/>
        <v>1.3117283950614127E-3</v>
      </c>
      <c r="T115" s="12">
        <f t="shared" si="73"/>
        <v>4.2931832900878882E-2</v>
      </c>
    </row>
    <row r="116" spans="2:20" ht="15.9" customHeight="1">
      <c r="B116" s="18">
        <v>45834</v>
      </c>
      <c r="C116" s="11">
        <v>401107.11489999999</v>
      </c>
      <c r="D116" s="9">
        <f t="shared" si="59"/>
        <v>152.10000000661239</v>
      </c>
      <c r="E116" s="11">
        <v>6665606.7300000004</v>
      </c>
      <c r="F116" s="9">
        <f t="shared" si="60"/>
        <v>153.00000086426735</v>
      </c>
      <c r="G116" s="12">
        <v>86.254000000000005</v>
      </c>
      <c r="H116" s="9">
        <f t="shared" si="61"/>
        <v>3.3000000000100727</v>
      </c>
      <c r="I116" s="47">
        <f t="shared" si="62"/>
        <v>45.16901376920665</v>
      </c>
      <c r="J116" s="40">
        <f t="shared" si="63"/>
        <v>44.830986230793371</v>
      </c>
      <c r="K116" s="47">
        <f t="shared" si="64"/>
        <v>215.73921819288515</v>
      </c>
      <c r="L116" s="40">
        <f t="shared" si="65"/>
        <v>215.7644555214722</v>
      </c>
      <c r="M116" s="12">
        <f t="shared" si="66"/>
        <v>2.1125000000918388</v>
      </c>
      <c r="N116" s="12">
        <f t="shared" si="67"/>
        <v>2.1250000120037131</v>
      </c>
      <c r="O116" s="12">
        <f t="shared" si="68"/>
        <v>4.5833333333473232E-2</v>
      </c>
      <c r="P116" s="81">
        <f t="shared" si="69"/>
        <v>2.9967285489093363</v>
      </c>
      <c r="Q116" s="12">
        <f t="shared" si="70"/>
        <v>2.9340277779053316E-2</v>
      </c>
      <c r="R116" s="12">
        <f t="shared" si="71"/>
        <v>2.9513889055607128E-2</v>
      </c>
      <c r="S116" s="12">
        <f t="shared" si="72"/>
        <v>6.3657407407601712E-4</v>
      </c>
      <c r="T116" s="12">
        <f t="shared" si="73"/>
        <v>4.1621229845963004E-2</v>
      </c>
    </row>
    <row r="117" spans="2:20" ht="15.9" customHeight="1">
      <c r="B117" s="18">
        <v>45835</v>
      </c>
      <c r="C117" s="11">
        <v>401107.12109999999</v>
      </c>
      <c r="D117" s="9">
        <f t="shared" si="59"/>
        <v>158.30000001005828</v>
      </c>
      <c r="E117" s="11">
        <v>6665606.6689999998</v>
      </c>
      <c r="F117" s="9">
        <f t="shared" si="60"/>
        <v>92.000000178813934</v>
      </c>
      <c r="G117" s="12">
        <v>86.275899999999993</v>
      </c>
      <c r="H117" s="9">
        <f t="shared" si="61"/>
        <v>25.199999999998113</v>
      </c>
      <c r="I117" s="47">
        <f t="shared" si="62"/>
        <v>30.164082872949258</v>
      </c>
      <c r="J117" s="40">
        <f t="shared" si="63"/>
        <v>59.83591712705072</v>
      </c>
      <c r="K117" s="47">
        <f t="shared" si="64"/>
        <v>183.09257231271349</v>
      </c>
      <c r="L117" s="40">
        <f t="shared" si="65"/>
        <v>184.81864093236408</v>
      </c>
      <c r="M117" s="12">
        <f t="shared" si="66"/>
        <v>2.1684931508227163</v>
      </c>
      <c r="N117" s="12">
        <f t="shared" si="67"/>
        <v>1.2602739750522456</v>
      </c>
      <c r="O117" s="12">
        <f t="shared" si="68"/>
        <v>0.34520547945202895</v>
      </c>
      <c r="P117" s="81">
        <f t="shared" si="69"/>
        <v>2.5317622045529324</v>
      </c>
      <c r="Q117" s="12">
        <f t="shared" si="70"/>
        <v>2.9705385627708442E-2</v>
      </c>
      <c r="R117" s="12">
        <f t="shared" si="71"/>
        <v>1.7264027055510212E-2</v>
      </c>
      <c r="S117" s="12">
        <f t="shared" si="72"/>
        <v>4.7288421842743688E-3</v>
      </c>
      <c r="T117" s="12">
        <f t="shared" si="73"/>
        <v>3.4681674034971674E-2</v>
      </c>
    </row>
    <row r="118" spans="2:20" ht="15.9" customHeight="1">
      <c r="B118" s="18">
        <v>45835</v>
      </c>
      <c r="C118" s="11">
        <v>401107.11320000002</v>
      </c>
      <c r="D118" s="9">
        <f t="shared" si="59"/>
        <v>150.40000004228204</v>
      </c>
      <c r="E118" s="11">
        <v>6665606.7460000003</v>
      </c>
      <c r="F118" s="9">
        <f t="shared" si="60"/>
        <v>169.000000692904</v>
      </c>
      <c r="G118" s="12">
        <v>86.274600000000007</v>
      </c>
      <c r="H118" s="9">
        <f t="shared" si="61"/>
        <v>23.900000000011801</v>
      </c>
      <c r="I118" s="47">
        <f t="shared" si="62"/>
        <v>48.332809338028511</v>
      </c>
      <c r="J118" s="40">
        <f t="shared" si="63"/>
        <v>41.667190661971517</v>
      </c>
      <c r="K118" s="47">
        <f t="shared" si="64"/>
        <v>226.23253578325108</v>
      </c>
      <c r="L118" s="40">
        <f t="shared" si="65"/>
        <v>227.4914729103501</v>
      </c>
      <c r="M118" s="12">
        <f t="shared" si="66"/>
        <v>2.0602739731819457</v>
      </c>
      <c r="N118" s="12">
        <f t="shared" si="67"/>
        <v>2.3150685026425206</v>
      </c>
      <c r="O118" s="12">
        <f t="shared" si="68"/>
        <v>0.32739726027413424</v>
      </c>
      <c r="P118" s="81">
        <f t="shared" si="69"/>
        <v>3.1163215467171246</v>
      </c>
      <c r="Q118" s="12">
        <f t="shared" si="70"/>
        <v>2.822293113947871E-2</v>
      </c>
      <c r="R118" s="12">
        <f t="shared" si="71"/>
        <v>3.1713267159486587E-2</v>
      </c>
      <c r="S118" s="12">
        <f t="shared" si="72"/>
        <v>4.4848939763580033E-3</v>
      </c>
      <c r="T118" s="12">
        <f t="shared" si="73"/>
        <v>4.2689336256398966E-2</v>
      </c>
    </row>
    <row r="119" spans="2:20" ht="15.9" customHeight="1">
      <c r="B119" s="18">
        <v>45836</v>
      </c>
      <c r="C119" s="11">
        <v>401107.11690000002</v>
      </c>
      <c r="D119" s="9">
        <f t="shared" si="59"/>
        <v>154.10000004339963</v>
      </c>
      <c r="E119" s="11">
        <v>6665606.727</v>
      </c>
      <c r="F119" s="9">
        <f t="shared" si="60"/>
        <v>150.00000037252903</v>
      </c>
      <c r="G119" s="12">
        <v>86.250500000000002</v>
      </c>
      <c r="H119" s="9">
        <f t="shared" si="61"/>
        <v>-0.19999999999242846</v>
      </c>
      <c r="I119" s="47">
        <f t="shared" si="62"/>
        <v>44.227561839510223</v>
      </c>
      <c r="J119" s="40">
        <f t="shared" si="63"/>
        <v>45.772438160489799</v>
      </c>
      <c r="K119" s="47">
        <f t="shared" si="64"/>
        <v>215.05071523976494</v>
      </c>
      <c r="L119" s="40">
        <f t="shared" si="65"/>
        <v>215.05080824106304</v>
      </c>
      <c r="M119" s="12">
        <f t="shared" si="66"/>
        <v>2.0824324330189139</v>
      </c>
      <c r="N119" s="12">
        <f t="shared" si="67"/>
        <v>2.0270270320612029</v>
      </c>
      <c r="O119" s="12">
        <f t="shared" si="68"/>
        <v>-2.7027027026003845E-3</v>
      </c>
      <c r="P119" s="81">
        <f t="shared" si="69"/>
        <v>2.9060920032576085</v>
      </c>
      <c r="Q119" s="12">
        <f t="shared" si="70"/>
        <v>2.8140978824579919E-2</v>
      </c>
      <c r="R119" s="12">
        <f t="shared" si="71"/>
        <v>2.7392257190016256E-2</v>
      </c>
      <c r="S119" s="12">
        <f t="shared" si="72"/>
        <v>-3.6523009494599791E-5</v>
      </c>
      <c r="T119" s="12">
        <f t="shared" si="73"/>
        <v>3.9271513557535248E-2</v>
      </c>
    </row>
    <row r="120" spans="2:20" ht="15.9" customHeight="1">
      <c r="B120" s="18">
        <v>45836</v>
      </c>
      <c r="C120" s="11">
        <v>401107.11629999999</v>
      </c>
      <c r="D120" s="9">
        <f t="shared" si="59"/>
        <v>153.50000001490116</v>
      </c>
      <c r="E120" s="11">
        <v>6665606.7460000003</v>
      </c>
      <c r="F120" s="9">
        <f t="shared" si="60"/>
        <v>169.000000692904</v>
      </c>
      <c r="G120" s="12">
        <v>86.267399999999995</v>
      </c>
      <c r="H120" s="9">
        <f t="shared" si="61"/>
        <v>16.700000000000159</v>
      </c>
      <c r="I120" s="47">
        <f t="shared" si="62"/>
        <v>47.751633342489157</v>
      </c>
      <c r="J120" s="40">
        <f t="shared" si="63"/>
        <v>42.248366657510815</v>
      </c>
      <c r="K120" s="47">
        <f t="shared" si="64"/>
        <v>228.30516910218262</v>
      </c>
      <c r="L120" s="40">
        <f t="shared" si="65"/>
        <v>228.91513763571035</v>
      </c>
      <c r="M120" s="12">
        <f t="shared" si="66"/>
        <v>2.0743243245256915</v>
      </c>
      <c r="N120" s="12">
        <f t="shared" si="67"/>
        <v>2.2837837931473515</v>
      </c>
      <c r="O120" s="12">
        <f t="shared" si="68"/>
        <v>0.22567567567567784</v>
      </c>
      <c r="P120" s="81">
        <f t="shared" si="69"/>
        <v>3.0934478058879775</v>
      </c>
      <c r="Q120" s="12">
        <f t="shared" si="70"/>
        <v>2.8031409790887724E-2</v>
      </c>
      <c r="R120" s="12">
        <f t="shared" si="71"/>
        <v>3.0861943150639885E-2</v>
      </c>
      <c r="S120" s="12">
        <f t="shared" si="72"/>
        <v>3.0496712929145653E-3</v>
      </c>
      <c r="T120" s="12">
        <f t="shared" si="73"/>
        <v>4.1803348728215915E-2</v>
      </c>
    </row>
    <row r="121" spans="2:20" ht="15.9" customHeight="1">
      <c r="B121" s="18">
        <v>45838</v>
      </c>
      <c r="C121" s="11">
        <v>401107.13990000001</v>
      </c>
      <c r="D121" s="9">
        <f t="shared" si="59"/>
        <v>177.10000002989545</v>
      </c>
      <c r="E121" s="11">
        <v>6665606.7460000003</v>
      </c>
      <c r="F121" s="9">
        <f t="shared" si="60"/>
        <v>169.000000692904</v>
      </c>
      <c r="G121" s="12">
        <v>86.243399999999994</v>
      </c>
      <c r="H121" s="9">
        <f t="shared" si="61"/>
        <v>-7.3000000000007503</v>
      </c>
      <c r="I121" s="47">
        <f t="shared" si="62"/>
        <v>43.65931502505407</v>
      </c>
      <c r="J121" s="40">
        <f t="shared" si="63"/>
        <v>46.34068497494593</v>
      </c>
      <c r="K121" s="47">
        <f t="shared" si="64"/>
        <v>244.79667122898243</v>
      </c>
      <c r="L121" s="40">
        <f t="shared" si="65"/>
        <v>244.9054924757518</v>
      </c>
      <c r="M121" s="12">
        <f t="shared" si="66"/>
        <v>2.3302631582880982</v>
      </c>
      <c r="N121" s="12">
        <f t="shared" si="67"/>
        <v>2.2236842196434736</v>
      </c>
      <c r="O121" s="12">
        <f t="shared" si="68"/>
        <v>-9.6052631578957243E-2</v>
      </c>
      <c r="P121" s="81">
        <f t="shared" si="69"/>
        <v>3.2224406904704184</v>
      </c>
      <c r="Q121" s="12">
        <f t="shared" si="70"/>
        <v>3.0661357345896027E-2</v>
      </c>
      <c r="R121" s="12">
        <f t="shared" si="71"/>
        <v>2.9259002890045707E-2</v>
      </c>
      <c r="S121" s="12">
        <f t="shared" si="72"/>
        <v>-1.2638504155125952E-3</v>
      </c>
      <c r="T121" s="12">
        <f t="shared" si="73"/>
        <v>4.2400535400926559E-2</v>
      </c>
    </row>
    <row r="122" spans="2:20" ht="15.9" customHeight="1">
      <c r="B122" s="18">
        <v>45839</v>
      </c>
      <c r="C122" s="11">
        <v>401107.12569999998</v>
      </c>
      <c r="D122" s="9">
        <f t="shared" si="59"/>
        <v>162.89999999571592</v>
      </c>
      <c r="E122" s="11">
        <v>6665606.8169999998</v>
      </c>
      <c r="F122" s="9">
        <f t="shared" si="60"/>
        <v>240.00000022351742</v>
      </c>
      <c r="G122" s="12">
        <v>86.267899999999997</v>
      </c>
      <c r="H122" s="9">
        <f t="shared" si="61"/>
        <v>17.200000000002547</v>
      </c>
      <c r="I122" s="47">
        <f t="shared" si="62"/>
        <v>55.833300463568229</v>
      </c>
      <c r="J122" s="40">
        <f t="shared" si="63"/>
        <v>34.166699536431793</v>
      </c>
      <c r="K122" s="47">
        <f t="shared" si="64"/>
        <v>290.06276925157528</v>
      </c>
      <c r="L122" s="40">
        <f t="shared" si="65"/>
        <v>290.57228034671971</v>
      </c>
      <c r="M122" s="12">
        <f t="shared" si="66"/>
        <v>2.1155844155287782</v>
      </c>
      <c r="N122" s="12">
        <f t="shared" si="67"/>
        <v>3.1168831197859403</v>
      </c>
      <c r="O122" s="12">
        <f t="shared" si="68"/>
        <v>0.22337662337665645</v>
      </c>
      <c r="P122" s="81">
        <f t="shared" si="69"/>
        <v>3.7736659785288276</v>
      </c>
      <c r="Q122" s="12">
        <f t="shared" si="70"/>
        <v>2.7475122279594522E-2</v>
      </c>
      <c r="R122" s="12">
        <f t="shared" si="71"/>
        <v>4.0479001555661566E-2</v>
      </c>
      <c r="S122" s="12">
        <f t="shared" si="72"/>
        <v>2.9009951087877461E-3</v>
      </c>
      <c r="T122" s="12">
        <f t="shared" si="73"/>
        <v>4.9008649071802954E-2</v>
      </c>
    </row>
    <row r="123" spans="2:20" ht="15.9" customHeight="1">
      <c r="B123" s="18">
        <v>45839</v>
      </c>
      <c r="C123" s="11">
        <v>401107.13410000002</v>
      </c>
      <c r="D123" s="9">
        <f t="shared" si="59"/>
        <v>171.30000004544854</v>
      </c>
      <c r="E123" s="11">
        <v>6665606.7850000001</v>
      </c>
      <c r="F123" s="9">
        <f t="shared" si="60"/>
        <v>208.00000056624413</v>
      </c>
      <c r="G123" s="12">
        <v>86.256600000000006</v>
      </c>
      <c r="H123" s="9">
        <f t="shared" si="61"/>
        <v>5.9000000000111186</v>
      </c>
      <c r="I123" s="47">
        <f t="shared" si="62"/>
        <v>50.526574702564226</v>
      </c>
      <c r="J123" s="40">
        <f t="shared" si="63"/>
        <v>39.473425297435767</v>
      </c>
      <c r="K123" s="47">
        <f t="shared" si="64"/>
        <v>269.45814192769944</v>
      </c>
      <c r="L123" s="40">
        <f t="shared" si="65"/>
        <v>269.5227267803744</v>
      </c>
      <c r="M123" s="12">
        <f t="shared" si="66"/>
        <v>2.2246753252655656</v>
      </c>
      <c r="N123" s="12">
        <f t="shared" si="67"/>
        <v>2.7012987086525211</v>
      </c>
      <c r="O123" s="12">
        <f t="shared" si="68"/>
        <v>7.662337662352102E-2</v>
      </c>
      <c r="P123" s="81">
        <f t="shared" si="69"/>
        <v>3.5002951529918751</v>
      </c>
      <c r="Q123" s="12">
        <f t="shared" si="70"/>
        <v>2.8891887341111241E-2</v>
      </c>
      <c r="R123" s="12">
        <f t="shared" si="71"/>
        <v>3.50818014110717E-2</v>
      </c>
      <c r="S123" s="12">
        <f t="shared" si="72"/>
        <v>9.9510878731845476E-4</v>
      </c>
      <c r="T123" s="12">
        <f t="shared" si="73"/>
        <v>4.5458378610284095E-2</v>
      </c>
    </row>
    <row r="124" spans="2:20" ht="15.9" customHeight="1">
      <c r="B124" s="18">
        <v>45840</v>
      </c>
      <c r="C124" s="11">
        <v>401107.13449999999</v>
      </c>
      <c r="D124" s="9">
        <f t="shared" si="59"/>
        <v>171.70000000623986</v>
      </c>
      <c r="E124" s="11">
        <v>6665606.7539999997</v>
      </c>
      <c r="F124" s="9">
        <f t="shared" si="60"/>
        <v>177.00000014156103</v>
      </c>
      <c r="G124" s="12">
        <v>86.277500000000003</v>
      </c>
      <c r="H124" s="9">
        <f t="shared" si="61"/>
        <v>26.800000000008595</v>
      </c>
      <c r="I124" s="47">
        <f t="shared" si="62"/>
        <v>45.870789383264551</v>
      </c>
      <c r="J124" s="40">
        <f t="shared" si="63"/>
        <v>44.129210616735463</v>
      </c>
      <c r="K124" s="47">
        <f t="shared" si="64"/>
        <v>246.59661403242214</v>
      </c>
      <c r="L124" s="40">
        <f t="shared" si="65"/>
        <v>248.0486445281567</v>
      </c>
      <c r="M124" s="12">
        <f t="shared" si="66"/>
        <v>2.2012820513620497</v>
      </c>
      <c r="N124" s="12">
        <f t="shared" si="67"/>
        <v>2.2692307710456543</v>
      </c>
      <c r="O124" s="12">
        <f t="shared" si="68"/>
        <v>0.34358974358985378</v>
      </c>
      <c r="P124" s="81">
        <f t="shared" si="69"/>
        <v>3.1801108272840604</v>
      </c>
      <c r="Q124" s="12">
        <f t="shared" si="70"/>
        <v>2.822156476105192E-2</v>
      </c>
      <c r="R124" s="12">
        <f t="shared" si="71"/>
        <v>2.9092702192893005E-2</v>
      </c>
      <c r="S124" s="12">
        <f t="shared" si="72"/>
        <v>4.4049967126904331E-3</v>
      </c>
      <c r="T124" s="12">
        <f t="shared" si="73"/>
        <v>4.0770651631846927E-2</v>
      </c>
    </row>
    <row r="125" spans="2:20" ht="15.9" customHeight="1">
      <c r="B125" s="18">
        <v>45840</v>
      </c>
      <c r="C125" s="11">
        <v>401107.1373</v>
      </c>
      <c r="D125" s="9">
        <f t="shared" si="59"/>
        <v>174.5000000228174</v>
      </c>
      <c r="E125" s="11">
        <v>6665606.773</v>
      </c>
      <c r="F125" s="9">
        <f t="shared" si="60"/>
        <v>196.000000461936</v>
      </c>
      <c r="G125" s="12">
        <v>86.251300000000001</v>
      </c>
      <c r="H125" s="9">
        <f t="shared" si="61"/>
        <v>0.60000000000570708</v>
      </c>
      <c r="I125" s="47">
        <f t="shared" si="62"/>
        <v>48.321131796742542</v>
      </c>
      <c r="J125" s="40">
        <f t="shared" si="63"/>
        <v>41.67886820325748</v>
      </c>
      <c r="K125" s="47">
        <f t="shared" si="64"/>
        <v>262.42379882366271</v>
      </c>
      <c r="L125" s="40">
        <f t="shared" si="65"/>
        <v>262.42448473616594</v>
      </c>
      <c r="M125" s="12">
        <f t="shared" si="66"/>
        <v>2.2371794874720181</v>
      </c>
      <c r="N125" s="12">
        <f t="shared" si="67"/>
        <v>2.5128205187427692</v>
      </c>
      <c r="O125" s="12">
        <f t="shared" si="68"/>
        <v>7.6923076923808599E-3</v>
      </c>
      <c r="P125" s="81">
        <f t="shared" si="69"/>
        <v>3.3644164709764866</v>
      </c>
      <c r="Q125" s="12">
        <f t="shared" si="70"/>
        <v>2.868178830092331E-2</v>
      </c>
      <c r="R125" s="12">
        <f t="shared" si="71"/>
        <v>3.2215647676189348E-2</v>
      </c>
      <c r="S125" s="12">
        <f t="shared" si="72"/>
        <v>9.8619329389498206E-5</v>
      </c>
      <c r="T125" s="12">
        <f t="shared" si="73"/>
        <v>4.3133544499698542E-2</v>
      </c>
    </row>
    <row r="126" spans="2:20" ht="15.9" customHeight="1">
      <c r="B126" s="18">
        <v>45841</v>
      </c>
      <c r="C126" s="11">
        <v>401107.13530000002</v>
      </c>
      <c r="D126" s="9">
        <f t="shared" si="59"/>
        <v>172.50000004423782</v>
      </c>
      <c r="E126" s="11">
        <v>6665606.773</v>
      </c>
      <c r="F126" s="9">
        <f t="shared" si="60"/>
        <v>196.000000461936</v>
      </c>
      <c r="G126" s="12">
        <v>86.261600000000001</v>
      </c>
      <c r="H126" s="9">
        <f t="shared" si="61"/>
        <v>10.900000000006571</v>
      </c>
      <c r="I126" s="47">
        <f t="shared" si="62"/>
        <v>48.648928085564982</v>
      </c>
      <c r="J126" s="40">
        <f t="shared" si="63"/>
        <v>41.351071914435011</v>
      </c>
      <c r="K126" s="47">
        <f t="shared" si="64"/>
        <v>261.09816199341765</v>
      </c>
      <c r="L126" s="40">
        <f t="shared" si="65"/>
        <v>261.32558274371286</v>
      </c>
      <c r="M126" s="12">
        <f t="shared" si="66"/>
        <v>2.183544304357441</v>
      </c>
      <c r="N126" s="12">
        <f t="shared" si="67"/>
        <v>2.4810126640751391</v>
      </c>
      <c r="O126" s="12">
        <f t="shared" si="68"/>
        <v>0.13797468354438697</v>
      </c>
      <c r="P126" s="81">
        <f t="shared" si="69"/>
        <v>3.3079187689077578</v>
      </c>
      <c r="Q126" s="12">
        <f t="shared" si="70"/>
        <v>2.7639801320980265E-2</v>
      </c>
      <c r="R126" s="12">
        <f t="shared" si="71"/>
        <v>3.1405223595887835E-2</v>
      </c>
      <c r="S126" s="12">
        <f t="shared" si="72"/>
        <v>1.7465149815745185E-3</v>
      </c>
      <c r="T126" s="12">
        <f t="shared" si="73"/>
        <v>4.1872389479845035E-2</v>
      </c>
    </row>
    <row r="127" spans="2:20" ht="15.9" customHeight="1">
      <c r="B127" s="18">
        <v>45841</v>
      </c>
      <c r="C127" s="11">
        <v>401107.16139999998</v>
      </c>
      <c r="D127" s="9">
        <f t="shared" si="59"/>
        <v>198.60000000335276</v>
      </c>
      <c r="E127" s="11">
        <v>6665606.6040000003</v>
      </c>
      <c r="F127" s="9">
        <f t="shared" si="60"/>
        <v>27.000000700354576</v>
      </c>
      <c r="G127" s="12">
        <v>86.212900000000005</v>
      </c>
      <c r="H127" s="9">
        <f t="shared" si="61"/>
        <v>-37.799999999990064</v>
      </c>
      <c r="I127" s="47">
        <f t="shared" si="62"/>
        <v>7.7419914385809552</v>
      </c>
      <c r="J127" s="40">
        <f t="shared" si="63"/>
        <v>82.258008561419047</v>
      </c>
      <c r="K127" s="47">
        <f t="shared" si="64"/>
        <v>200.42694439408805</v>
      </c>
      <c r="L127" s="40">
        <f t="shared" si="65"/>
        <v>203.96029034875909</v>
      </c>
      <c r="M127" s="12">
        <f t="shared" si="66"/>
        <v>2.5139240506753513</v>
      </c>
      <c r="N127" s="12">
        <f t="shared" si="67"/>
        <v>0.34177216076398198</v>
      </c>
      <c r="O127" s="12">
        <f t="shared" si="68"/>
        <v>-0.47848101265810206</v>
      </c>
      <c r="P127" s="81">
        <f t="shared" si="69"/>
        <v>2.5817758271994822</v>
      </c>
      <c r="Q127" s="12">
        <f t="shared" si="70"/>
        <v>3.1821823426270268E-2</v>
      </c>
      <c r="R127" s="12">
        <f t="shared" si="71"/>
        <v>4.3262298830883793E-3</v>
      </c>
      <c r="S127" s="12">
        <f t="shared" si="72"/>
        <v>-6.0567216792164818E-3</v>
      </c>
      <c r="T127" s="12">
        <f t="shared" si="73"/>
        <v>3.2680706673411164E-2</v>
      </c>
    </row>
    <row r="128" spans="2:20" ht="15.9" customHeight="1">
      <c r="B128" s="18">
        <v>45842</v>
      </c>
      <c r="C128" s="11">
        <v>401107.14309999999</v>
      </c>
      <c r="D128" s="9">
        <f t="shared" si="59"/>
        <v>180.30000000726432</v>
      </c>
      <c r="E128" s="11">
        <v>6665606.7240000004</v>
      </c>
      <c r="F128" s="9">
        <f t="shared" si="60"/>
        <v>147.00000081211329</v>
      </c>
      <c r="G128" s="12">
        <v>86.246399999999994</v>
      </c>
      <c r="H128" s="9">
        <f t="shared" si="61"/>
        <v>-4.3000000000006366</v>
      </c>
      <c r="I128" s="47">
        <f t="shared" si="62"/>
        <v>39.190630250923846</v>
      </c>
      <c r="J128" s="40">
        <f t="shared" si="63"/>
        <v>50.809369749076154</v>
      </c>
      <c r="K128" s="47">
        <f t="shared" si="64"/>
        <v>232.63080243463207</v>
      </c>
      <c r="L128" s="40">
        <f t="shared" si="65"/>
        <v>232.67054012354214</v>
      </c>
      <c r="M128" s="12">
        <f t="shared" si="66"/>
        <v>2.253750000090804</v>
      </c>
      <c r="N128" s="12">
        <f t="shared" si="67"/>
        <v>1.8375000101514161</v>
      </c>
      <c r="O128" s="12">
        <f t="shared" si="68"/>
        <v>-5.3750000000007958E-2</v>
      </c>
      <c r="P128" s="81">
        <f t="shared" si="69"/>
        <v>2.9083817515442769</v>
      </c>
      <c r="Q128" s="12">
        <f t="shared" si="70"/>
        <v>2.8171875001135049E-2</v>
      </c>
      <c r="R128" s="12">
        <f t="shared" si="71"/>
        <v>2.2968750126892701E-2</v>
      </c>
      <c r="S128" s="12">
        <f t="shared" si="72"/>
        <v>-6.7187500000009948E-4</v>
      </c>
      <c r="T128" s="12">
        <f t="shared" si="73"/>
        <v>3.6354771894303459E-2</v>
      </c>
    </row>
    <row r="129" spans="2:20" ht="15.9" customHeight="1">
      <c r="B129" s="18">
        <v>45842</v>
      </c>
      <c r="C129" s="11">
        <v>401107.15259999997</v>
      </c>
      <c r="D129" s="9">
        <f t="shared" si="59"/>
        <v>189.79999999282882</v>
      </c>
      <c r="E129" s="11">
        <v>6665606.6849999996</v>
      </c>
      <c r="F129" s="9">
        <f t="shared" si="60"/>
        <v>108.00000000745058</v>
      </c>
      <c r="G129" s="12">
        <v>86.234300000000005</v>
      </c>
      <c r="H129" s="9">
        <f t="shared" si="61"/>
        <v>-16.3999999999902</v>
      </c>
      <c r="I129" s="47">
        <f t="shared" si="62"/>
        <v>29.640742771487464</v>
      </c>
      <c r="J129" s="40">
        <f t="shared" si="63"/>
        <v>60.359257228512547</v>
      </c>
      <c r="K129" s="47">
        <f t="shared" si="64"/>
        <v>218.37591442026556</v>
      </c>
      <c r="L129" s="40">
        <f t="shared" si="65"/>
        <v>218.99086738694567</v>
      </c>
      <c r="M129" s="12">
        <f t="shared" si="66"/>
        <v>2.3724999999103602</v>
      </c>
      <c r="N129" s="12">
        <f t="shared" si="67"/>
        <v>1.3500000000931323</v>
      </c>
      <c r="O129" s="12">
        <f t="shared" si="68"/>
        <v>-0.2049999999998775</v>
      </c>
      <c r="P129" s="81">
        <f t="shared" si="69"/>
        <v>2.7373858423368209</v>
      </c>
      <c r="Q129" s="12">
        <f t="shared" si="70"/>
        <v>2.9656249998879503E-2</v>
      </c>
      <c r="R129" s="12">
        <f t="shared" si="71"/>
        <v>1.6875000001164153E-2</v>
      </c>
      <c r="S129" s="12">
        <f t="shared" si="72"/>
        <v>-2.5624999999984688E-3</v>
      </c>
      <c r="T129" s="12">
        <f t="shared" si="73"/>
        <v>3.421732302921026E-2</v>
      </c>
    </row>
    <row r="130" spans="2:20" ht="15.9" customHeight="1">
      <c r="B130" s="18">
        <v>45843</v>
      </c>
      <c r="C130" s="11">
        <v>401107.14150000003</v>
      </c>
      <c r="D130" s="9">
        <f t="shared" si="59"/>
        <v>178.70000004768372</v>
      </c>
      <c r="E130" s="11">
        <v>6665606.7680000002</v>
      </c>
      <c r="F130" s="9">
        <f t="shared" si="60"/>
        <v>191.00000057369471</v>
      </c>
      <c r="G130" s="12">
        <v>86.26</v>
      </c>
      <c r="H130" s="9">
        <f t="shared" si="61"/>
        <v>9.3000000000103</v>
      </c>
      <c r="I130" s="47">
        <f t="shared" si="62"/>
        <v>46.905540337764073</v>
      </c>
      <c r="J130" s="40">
        <f t="shared" si="63"/>
        <v>43.09445966223592</v>
      </c>
      <c r="K130" s="47">
        <f t="shared" si="64"/>
        <v>261.56201986564014</v>
      </c>
      <c r="L130" s="40">
        <f t="shared" si="65"/>
        <v>261.72730128168467</v>
      </c>
      <c r="M130" s="12">
        <f t="shared" si="66"/>
        <v>2.2061728400948608</v>
      </c>
      <c r="N130" s="12">
        <f t="shared" si="67"/>
        <v>2.3580246984406754</v>
      </c>
      <c r="O130" s="12">
        <f t="shared" si="68"/>
        <v>0.11481481481494198</v>
      </c>
      <c r="P130" s="81">
        <f t="shared" si="69"/>
        <v>3.2312012503911687</v>
      </c>
      <c r="Q130" s="12">
        <f t="shared" si="70"/>
        <v>2.7236701729566184E-2</v>
      </c>
      <c r="R130" s="12">
        <f t="shared" si="71"/>
        <v>2.9111416030131794E-2</v>
      </c>
      <c r="S130" s="12">
        <f t="shared" si="72"/>
        <v>1.4174668495671849E-3</v>
      </c>
      <c r="T130" s="12">
        <f t="shared" si="73"/>
        <v>3.9891373461619369E-2</v>
      </c>
    </row>
    <row r="131" spans="2:20" ht="15.9" customHeight="1">
      <c r="B131" s="18">
        <v>45843</v>
      </c>
      <c r="C131" s="11">
        <v>401107.14260000002</v>
      </c>
      <c r="D131" s="9">
        <f t="shared" si="59"/>
        <v>179.80000004172325</v>
      </c>
      <c r="E131" s="11">
        <v>6665606.7779999999</v>
      </c>
      <c r="F131" s="9">
        <f t="shared" si="60"/>
        <v>201.00000035017729</v>
      </c>
      <c r="G131" s="12">
        <v>86.241399999999999</v>
      </c>
      <c r="H131" s="9">
        <f t="shared" si="61"/>
        <v>-9.2999999999960892</v>
      </c>
      <c r="I131" s="47">
        <f t="shared" si="62"/>
        <v>48.186496726271876</v>
      </c>
      <c r="J131" s="40">
        <f t="shared" si="63"/>
        <v>41.813503273728145</v>
      </c>
      <c r="K131" s="47">
        <f t="shared" si="64"/>
        <v>269.68322186553416</v>
      </c>
      <c r="L131" s="40">
        <f t="shared" si="65"/>
        <v>269.84352902334876</v>
      </c>
      <c r="M131" s="12">
        <f t="shared" si="66"/>
        <v>2.2197530869348547</v>
      </c>
      <c r="N131" s="12">
        <f t="shared" si="67"/>
        <v>2.4814814858046579</v>
      </c>
      <c r="O131" s="12">
        <f t="shared" si="68"/>
        <v>-0.11481481481476653</v>
      </c>
      <c r="P131" s="81">
        <f t="shared" si="69"/>
        <v>3.3314015928808489</v>
      </c>
      <c r="Q131" s="12">
        <f t="shared" si="70"/>
        <v>2.740435909796117E-2</v>
      </c>
      <c r="R131" s="12">
        <f t="shared" si="71"/>
        <v>3.0635573898822935E-2</v>
      </c>
      <c r="S131" s="12">
        <f t="shared" si="72"/>
        <v>-1.4174668495650189E-3</v>
      </c>
      <c r="T131" s="12">
        <f t="shared" si="73"/>
        <v>4.1128414726924058E-2</v>
      </c>
    </row>
    <row r="132" spans="2:20" ht="15.9" customHeight="1">
      <c r="B132" s="18">
        <v>45845</v>
      </c>
      <c r="C132" s="11">
        <v>401107.13750000001</v>
      </c>
      <c r="D132" s="9">
        <f t="shared" si="59"/>
        <v>174.70000003231689</v>
      </c>
      <c r="E132" s="11">
        <v>6665606.7790000001</v>
      </c>
      <c r="F132" s="9">
        <f t="shared" si="60"/>
        <v>202.00000051409006</v>
      </c>
      <c r="G132" s="12">
        <v>86.252300000000005</v>
      </c>
      <c r="H132" s="9">
        <f t="shared" si="61"/>
        <v>1.6000000000104819</v>
      </c>
      <c r="I132" s="47">
        <f t="shared" si="62"/>
        <v>49.145062372193244</v>
      </c>
      <c r="J132" s="40">
        <f t="shared" si="63"/>
        <v>40.854937627806748</v>
      </c>
      <c r="K132" s="47">
        <f t="shared" si="64"/>
        <v>267.06570393628584</v>
      </c>
      <c r="L132" s="40">
        <f t="shared" si="65"/>
        <v>267.07049672134121</v>
      </c>
      <c r="M132" s="12">
        <f t="shared" si="66"/>
        <v>2.1048192774977941</v>
      </c>
      <c r="N132" s="12">
        <f t="shared" si="67"/>
        <v>2.4337349459528923</v>
      </c>
      <c r="O132" s="12">
        <f t="shared" si="68"/>
        <v>1.9277108433861229E-2</v>
      </c>
      <c r="P132" s="81">
        <f t="shared" si="69"/>
        <v>3.2177168279679664</v>
      </c>
      <c r="Q132" s="12">
        <f t="shared" si="70"/>
        <v>2.5359268403587879E-2</v>
      </c>
      <c r="R132" s="12">
        <f t="shared" si="71"/>
        <v>2.9322107782564968E-2</v>
      </c>
      <c r="S132" s="12">
        <f t="shared" si="72"/>
        <v>2.3225431848025577E-4</v>
      </c>
      <c r="T132" s="12">
        <f t="shared" si="73"/>
        <v>3.8767672626120075E-2</v>
      </c>
    </row>
    <row r="133" spans="2:20" ht="15.9" customHeight="1">
      <c r="B133" s="18">
        <v>45845</v>
      </c>
      <c r="C133" s="11">
        <v>401107.1459</v>
      </c>
      <c r="D133" s="9">
        <f t="shared" si="59"/>
        <v>183.10000002384186</v>
      </c>
      <c r="E133" s="11">
        <v>6665606.7439999999</v>
      </c>
      <c r="F133" s="9">
        <f t="shared" si="60"/>
        <v>167.00000036507845</v>
      </c>
      <c r="G133" s="12">
        <v>86.252700000000004</v>
      </c>
      <c r="H133" s="9">
        <f t="shared" si="61"/>
        <v>2.0000000000095497</v>
      </c>
      <c r="I133" s="47">
        <f t="shared" si="62"/>
        <v>42.367002051125567</v>
      </c>
      <c r="J133" s="40">
        <f t="shared" si="63"/>
        <v>47.632997948874447</v>
      </c>
      <c r="K133" s="47">
        <f t="shared" si="64"/>
        <v>247.81971295816459</v>
      </c>
      <c r="L133" s="40">
        <f t="shared" si="65"/>
        <v>247.82778320976672</v>
      </c>
      <c r="M133" s="12">
        <f t="shared" si="66"/>
        <v>2.2060240966727935</v>
      </c>
      <c r="N133" s="12">
        <f t="shared" si="67"/>
        <v>2.0120481971696198</v>
      </c>
      <c r="O133" s="12">
        <f t="shared" si="68"/>
        <v>2.409638554228373E-2</v>
      </c>
      <c r="P133" s="81">
        <f t="shared" si="69"/>
        <v>2.9858769061417676</v>
      </c>
      <c r="Q133" s="12">
        <f t="shared" si="70"/>
        <v>2.6578603574371005E-2</v>
      </c>
      <c r="R133" s="12">
        <f t="shared" si="71"/>
        <v>2.4241544544212287E-2</v>
      </c>
      <c r="S133" s="12">
        <f t="shared" si="72"/>
        <v>2.9031789809980395E-4</v>
      </c>
      <c r="T133" s="12">
        <f t="shared" si="73"/>
        <v>3.597442055592491E-2</v>
      </c>
    </row>
    <row r="134" spans="2:20" ht="15.9" customHeight="1">
      <c r="B134" s="18">
        <v>45846</v>
      </c>
      <c r="C134" s="11">
        <v>401107.14360000001</v>
      </c>
      <c r="D134" s="9">
        <f t="shared" si="59"/>
        <v>180.80000003101304</v>
      </c>
      <c r="E134" s="11">
        <v>6665606.7539999997</v>
      </c>
      <c r="F134" s="9">
        <f t="shared" si="60"/>
        <v>177.00000014156103</v>
      </c>
      <c r="G134" s="12">
        <v>86.238799999999998</v>
      </c>
      <c r="H134" s="9">
        <f t="shared" si="61"/>
        <v>-11.899999999997135</v>
      </c>
      <c r="I134" s="47">
        <f t="shared" si="62"/>
        <v>44.391515454806957</v>
      </c>
      <c r="J134" s="40">
        <f t="shared" si="63"/>
        <v>45.608484545193051</v>
      </c>
      <c r="K134" s="47">
        <f t="shared" si="64"/>
        <v>253.01707464384083</v>
      </c>
      <c r="L134" s="40">
        <f t="shared" si="65"/>
        <v>253.29676283230873</v>
      </c>
      <c r="M134" s="12">
        <f t="shared" si="66"/>
        <v>2.1523809527501552</v>
      </c>
      <c r="N134" s="12">
        <f t="shared" si="67"/>
        <v>2.1071428588281074</v>
      </c>
      <c r="O134" s="12">
        <f t="shared" si="68"/>
        <v>-0.14166666666663255</v>
      </c>
      <c r="P134" s="81">
        <f t="shared" si="69"/>
        <v>3.0154376527655802</v>
      </c>
      <c r="Q134" s="12">
        <f t="shared" si="70"/>
        <v>2.5623582770835179E-2</v>
      </c>
      <c r="R134" s="12">
        <f t="shared" si="71"/>
        <v>2.5085034033667946E-2</v>
      </c>
      <c r="S134" s="12">
        <f t="shared" si="72"/>
        <v>-1.6865079365075304E-3</v>
      </c>
      <c r="T134" s="12">
        <f t="shared" si="73"/>
        <v>3.5898067294828334E-2</v>
      </c>
    </row>
    <row r="135" spans="2:20" ht="15.9" customHeight="1">
      <c r="B135" s="18">
        <v>45846</v>
      </c>
      <c r="C135" s="11">
        <v>401107.15470000001</v>
      </c>
      <c r="D135" s="9">
        <f t="shared" si="59"/>
        <v>191.9000000343658</v>
      </c>
      <c r="E135" s="11">
        <v>6665606.676</v>
      </c>
      <c r="F135" s="9">
        <f t="shared" si="60"/>
        <v>99.000000394880772</v>
      </c>
      <c r="G135" s="12">
        <v>86.233900000000006</v>
      </c>
      <c r="H135" s="9">
        <f t="shared" ref="H135:H147" si="74">IF(G135="","",(G135-$G$9)*1000)</f>
        <v>-16.799999999989268</v>
      </c>
      <c r="I135" s="47">
        <f t="shared" ref="I135:I147" si="75">IF(MOD(DEGREES(ATAN2(D135, F135)), 360) &gt; 180, MOD(DEGREES(ATAN2(D135, F135)), 360) - 360, MOD(DEGREES(ATAN2(D135, F135)), 360))</f>
        <v>27.288923799639381</v>
      </c>
      <c r="J135" s="40">
        <f t="shared" ref="J135:J138" si="76">MOD(DEGREES(ATAN2(F135, D135)) + 360, 360)</f>
        <v>62.711076200360594</v>
      </c>
      <c r="K135" s="47">
        <f t="shared" ref="K135:K138" si="77">SQRT(POWER(C135 - $C$9,2) + POWER(E135 - $E$9,2)) *1000</f>
        <v>215.93195708689345</v>
      </c>
      <c r="L135" s="40">
        <f t="shared" ref="L135:L138" si="78">SQRT((D135^2) + (F135^2) + (H135^2))</f>
        <v>216.58451027572499</v>
      </c>
      <c r="M135" s="12">
        <f t="shared" ref="M135:M138" si="79">(D135-$D$9)/(B135-$B$9)</f>
        <v>2.2845238099329261</v>
      </c>
      <c r="N135" s="12">
        <f t="shared" ref="N135:N138" si="80">(F135-$F$9)/(B135-$B$9)</f>
        <v>1.1785714332723902</v>
      </c>
      <c r="O135" s="12">
        <f t="shared" ref="O135:O138" si="81">(H135-$H$9)/(B135-$B$9)</f>
        <v>-0.19999999999987222</v>
      </c>
      <c r="P135" s="81">
        <f t="shared" ref="P135:P138" si="82">(L135-$L$9)/(B135-$B$9)</f>
        <v>2.5783870270919644</v>
      </c>
      <c r="Q135" s="12">
        <f t="shared" ref="Q135:Q138" si="83">(M135-0)/(B135-$B$9)</f>
        <v>2.7196712023011025E-2</v>
      </c>
      <c r="R135" s="12">
        <f t="shared" ref="R135:R138" si="84">(N135-0)/(B135-$B$9)</f>
        <v>1.4030612300861788E-2</v>
      </c>
      <c r="S135" s="12">
        <f t="shared" ref="S135:S138" si="85">(O135-0)/(B135-$B$9)</f>
        <v>-2.3809523809508598E-3</v>
      </c>
      <c r="T135" s="12">
        <f t="shared" ref="T135:T138" si="86">(P135-0)/(B135-$B$9)</f>
        <v>3.0695083655856721E-2</v>
      </c>
    </row>
    <row r="136" spans="2:20" ht="15.9" customHeight="1">
      <c r="B136" s="18">
        <v>45847</v>
      </c>
      <c r="C136" s="11">
        <v>401107.13990000001</v>
      </c>
      <c r="D136" s="9">
        <f t="shared" si="59"/>
        <v>177.10000002989545</v>
      </c>
      <c r="E136" s="11">
        <v>6665606.7539999997</v>
      </c>
      <c r="F136" s="9">
        <f t="shared" si="60"/>
        <v>177.00000014156103</v>
      </c>
      <c r="G136" s="12">
        <v>86.259699999999995</v>
      </c>
      <c r="H136" s="9">
        <f t="shared" si="74"/>
        <v>9.0000000000003411</v>
      </c>
      <c r="I136" s="47">
        <f t="shared" si="75"/>
        <v>44.983819340869104</v>
      </c>
      <c r="J136" s="40">
        <f t="shared" si="76"/>
        <v>45.016180659130896</v>
      </c>
      <c r="K136" s="47">
        <f t="shared" si="77"/>
        <v>250.3865213239354</v>
      </c>
      <c r="L136" s="40">
        <f t="shared" si="78"/>
        <v>250.54821903318646</v>
      </c>
      <c r="M136" s="12">
        <f t="shared" si="79"/>
        <v>2.083529412116417</v>
      </c>
      <c r="N136" s="12">
        <f t="shared" si="80"/>
        <v>2.0823529428418945</v>
      </c>
      <c r="O136" s="12">
        <f t="shared" si="81"/>
        <v>0.10588235294118048</v>
      </c>
      <c r="P136" s="81">
        <f t="shared" si="82"/>
        <v>2.9476261062727818</v>
      </c>
      <c r="Q136" s="12">
        <f t="shared" si="83"/>
        <v>2.4512110730781377E-2</v>
      </c>
      <c r="R136" s="12">
        <f t="shared" si="84"/>
        <v>2.4498269915786994E-2</v>
      </c>
      <c r="S136" s="12">
        <f t="shared" si="85"/>
        <v>1.2456747404844763E-3</v>
      </c>
      <c r="T136" s="12">
        <f t="shared" si="86"/>
        <v>3.4677954191444489E-2</v>
      </c>
    </row>
    <row r="137" spans="2:20" ht="15.9" customHeight="1">
      <c r="B137" s="18">
        <v>45847</v>
      </c>
      <c r="C137" s="11">
        <v>401107.13699999999</v>
      </c>
      <c r="D137" s="9">
        <f t="shared" si="59"/>
        <v>174.20000000856817</v>
      </c>
      <c r="E137" s="11">
        <v>6665606.7829999998</v>
      </c>
      <c r="F137" s="9">
        <f t="shared" si="60"/>
        <v>206.00000023841858</v>
      </c>
      <c r="G137" s="12">
        <v>86.248099999999994</v>
      </c>
      <c r="H137" s="9">
        <f t="shared" si="74"/>
        <v>-2.6000000000010459</v>
      </c>
      <c r="I137" s="47">
        <f t="shared" si="75"/>
        <v>49.781101582037351</v>
      </c>
      <c r="J137" s="40">
        <f t="shared" si="76"/>
        <v>40.218898417962635</v>
      </c>
      <c r="K137" s="47">
        <f t="shared" si="77"/>
        <v>269.78072596316736</v>
      </c>
      <c r="L137" s="40">
        <f t="shared" si="78"/>
        <v>269.79325436565983</v>
      </c>
      <c r="M137" s="12">
        <f t="shared" si="79"/>
        <v>2.0494117648066843</v>
      </c>
      <c r="N137" s="12">
        <f t="shared" si="80"/>
        <v>2.4235294145696304</v>
      </c>
      <c r="O137" s="12">
        <f t="shared" si="81"/>
        <v>-3.0588235294129951E-2</v>
      </c>
      <c r="P137" s="81">
        <f t="shared" si="82"/>
        <v>3.1740382866548216</v>
      </c>
      <c r="Q137" s="12">
        <f t="shared" si="83"/>
        <v>2.411072664478452E-2</v>
      </c>
      <c r="R137" s="12">
        <f t="shared" si="84"/>
        <v>2.851211075964271E-2</v>
      </c>
      <c r="S137" s="12">
        <f t="shared" si="85"/>
        <v>-3.5986159169564647E-4</v>
      </c>
      <c r="T137" s="12">
        <f t="shared" si="86"/>
        <v>3.7341626901821433E-2</v>
      </c>
    </row>
    <row r="138" spans="2:20" ht="15.9" customHeight="1">
      <c r="B138" s="18">
        <v>45848</v>
      </c>
      <c r="C138" s="11">
        <v>401107.14079999999</v>
      </c>
      <c r="D138" s="9">
        <f t="shared" si="59"/>
        <v>178.0000000144355</v>
      </c>
      <c r="E138" s="11">
        <v>6665606.7549999999</v>
      </c>
      <c r="F138" s="9">
        <f t="shared" si="60"/>
        <v>178.0000003054738</v>
      </c>
      <c r="G138" s="12">
        <v>86.257900000000006</v>
      </c>
      <c r="H138" s="9">
        <f t="shared" si="74"/>
        <v>7.2000000000116415</v>
      </c>
      <c r="I138" s="47">
        <f t="shared" si="75"/>
        <v>45.00000004684064</v>
      </c>
      <c r="J138" s="40">
        <f t="shared" si="76"/>
        <v>44.999999953159374</v>
      </c>
      <c r="K138" s="47">
        <f t="shared" si="77"/>
        <v>251.73001432862097</v>
      </c>
      <c r="L138" s="40">
        <f t="shared" si="78"/>
        <v>251.83296073764427</v>
      </c>
      <c r="M138" s="12">
        <f t="shared" si="79"/>
        <v>2.0697674420283199</v>
      </c>
      <c r="N138" s="12">
        <f t="shared" si="80"/>
        <v>2.0697674454124861</v>
      </c>
      <c r="O138" s="12">
        <f t="shared" si="81"/>
        <v>8.3720930232693502E-2</v>
      </c>
      <c r="P138" s="81">
        <f t="shared" si="82"/>
        <v>2.9282902411353984</v>
      </c>
      <c r="Q138" s="12">
        <f t="shared" si="83"/>
        <v>2.406706327939907E-2</v>
      </c>
      <c r="R138" s="12">
        <f t="shared" si="84"/>
        <v>2.4067063318749839E-2</v>
      </c>
      <c r="S138" s="12">
        <f t="shared" si="85"/>
        <v>9.7349918875225001E-4</v>
      </c>
      <c r="T138" s="12">
        <f t="shared" si="86"/>
        <v>3.4049886524830215E-2</v>
      </c>
    </row>
    <row r="139" spans="2:20" ht="15.9" customHeight="1">
      <c r="B139" s="18">
        <v>45848</v>
      </c>
      <c r="C139" s="11">
        <v>401107.14510000002</v>
      </c>
      <c r="D139" s="9">
        <f t="shared" si="59"/>
        <v>182.30000004405156</v>
      </c>
      <c r="E139" s="11">
        <v>6665606.7529999996</v>
      </c>
      <c r="F139" s="9">
        <f t="shared" si="60"/>
        <v>175.99999997764826</v>
      </c>
      <c r="G139" s="12">
        <v>86.235500000000002</v>
      </c>
      <c r="H139" s="9">
        <f t="shared" si="74"/>
        <v>-15.199999999992997</v>
      </c>
      <c r="I139" s="47">
        <f t="shared" si="75"/>
        <v>43.992670324388165</v>
      </c>
      <c r="J139" s="40">
        <f t="shared" ref="J139:J202" si="87">MOD(DEGREES(ATAN2(F139, D139)) + 360, 360)</f>
        <v>46.007329675611857</v>
      </c>
      <c r="K139" s="47">
        <f t="shared" ref="K139:K202" si="88">SQRT(POWER(C139 - $C$9,2) + POWER(E139 - $E$9,2)) *1000</f>
        <v>253.39552089212901</v>
      </c>
      <c r="L139" s="40">
        <f t="shared" ref="L139:L202" si="89">SQRT((D139^2) + (F139^2) + (H139^2))</f>
        <v>253.85099962023622</v>
      </c>
      <c r="M139" s="12">
        <f t="shared" ref="M139:M202" si="90">(D139-$D$9)/(B139-$B$9)</f>
        <v>2.1197674423726927</v>
      </c>
      <c r="N139" s="12">
        <f t="shared" ref="N139:N202" si="91">(F139-$F$9)/(B139-$B$9)</f>
        <v>2.0465116276470727</v>
      </c>
      <c r="O139" s="12">
        <f t="shared" ref="O139:O202" si="92">(H139-$H$9)/(B139-$B$9)</f>
        <v>-0.17674418604643019</v>
      </c>
      <c r="P139" s="81">
        <f t="shared" ref="P139:P202" si="93">(L139-$L$9)/(B139-$B$9)</f>
        <v>2.9517558095376306</v>
      </c>
      <c r="Q139" s="12">
        <f t="shared" ref="Q139:Q202" si="94">(M139-0)/(B139-$B$9)</f>
        <v>2.4648458632240612E-2</v>
      </c>
      <c r="R139" s="12">
        <f t="shared" ref="R139:R202" si="95">(N139-0)/(B139-$B$9)</f>
        <v>2.3796646833105495E-2</v>
      </c>
      <c r="S139" s="12">
        <f t="shared" ref="S139:S202" si="96">(O139-0)/(B139-$B$9)</f>
        <v>-2.0551649540282578E-3</v>
      </c>
      <c r="T139" s="12">
        <f t="shared" ref="T139:T202" si="97">(P139-0)/(B139-$B$9)</f>
        <v>3.4322741971367796E-2</v>
      </c>
    </row>
    <row r="140" spans="2:20" ht="15.9" customHeight="1">
      <c r="B140" s="18">
        <v>45849</v>
      </c>
      <c r="C140" s="11">
        <v>401107.15549999999</v>
      </c>
      <c r="D140" s="9">
        <f t="shared" si="59"/>
        <v>192.7000000141561</v>
      </c>
      <c r="E140" s="11">
        <v>6665606.6348999999</v>
      </c>
      <c r="F140" s="9">
        <f t="shared" si="60"/>
        <v>57.900000363588333</v>
      </c>
      <c r="G140" s="12">
        <v>86.252799999999993</v>
      </c>
      <c r="H140" s="9">
        <f t="shared" si="74"/>
        <v>2.0999999999986585</v>
      </c>
      <c r="I140" s="47">
        <f t="shared" si="75"/>
        <v>16.723791482179461</v>
      </c>
      <c r="J140" s="40">
        <f t="shared" si="87"/>
        <v>73.276208517820521</v>
      </c>
      <c r="K140" s="47">
        <f t="shared" si="88"/>
        <v>201.21058632079797</v>
      </c>
      <c r="L140" s="40">
        <f t="shared" si="89"/>
        <v>201.22154469032208</v>
      </c>
      <c r="M140" s="12">
        <f t="shared" si="90"/>
        <v>2.2149425288983462</v>
      </c>
      <c r="N140" s="12">
        <f t="shared" si="91"/>
        <v>0.66551724555848657</v>
      </c>
      <c r="O140" s="12">
        <f t="shared" si="92"/>
        <v>2.413793103446734E-2</v>
      </c>
      <c r="P140" s="81">
        <f t="shared" si="93"/>
        <v>2.3128913182795641</v>
      </c>
      <c r="Q140" s="12">
        <f t="shared" si="94"/>
        <v>2.5459109527567199E-2</v>
      </c>
      <c r="R140" s="12">
        <f t="shared" si="95"/>
        <v>7.6496235121665127E-3</v>
      </c>
      <c r="S140" s="12">
        <f t="shared" si="96"/>
        <v>2.7744748315479699E-4</v>
      </c>
      <c r="T140" s="12">
        <f t="shared" si="97"/>
        <v>2.65849576813743E-2</v>
      </c>
    </row>
    <row r="141" spans="2:20" ht="15.9" customHeight="1">
      <c r="B141" s="18">
        <v>45849</v>
      </c>
      <c r="C141" s="11">
        <v>401107.1483</v>
      </c>
      <c r="D141" s="9">
        <f t="shared" si="59"/>
        <v>185.50000002142042</v>
      </c>
      <c r="E141" s="11">
        <v>6665606.716</v>
      </c>
      <c r="F141" s="9">
        <f t="shared" si="60"/>
        <v>139.00000043213367</v>
      </c>
      <c r="G141" s="12">
        <v>86.246799999999993</v>
      </c>
      <c r="H141" s="9">
        <f t="shared" si="74"/>
        <v>-3.9000000000015689</v>
      </c>
      <c r="I141" s="47">
        <f t="shared" si="75"/>
        <v>36.845179964576275</v>
      </c>
      <c r="J141" s="40">
        <f t="shared" si="87"/>
        <v>53.154820035423711</v>
      </c>
      <c r="K141" s="47">
        <f t="shared" si="88"/>
        <v>231.80002184659116</v>
      </c>
      <c r="L141" s="40">
        <f t="shared" si="89"/>
        <v>231.83282797757559</v>
      </c>
      <c r="M141" s="12">
        <f t="shared" si="90"/>
        <v>2.1321839082921885</v>
      </c>
      <c r="N141" s="12">
        <f t="shared" si="91"/>
        <v>1.5977011543923412</v>
      </c>
      <c r="O141" s="12">
        <f t="shared" si="92"/>
        <v>-4.4827586206914585E-2</v>
      </c>
      <c r="P141" s="81">
        <f t="shared" si="93"/>
        <v>2.6647451491675356</v>
      </c>
      <c r="Q141" s="12">
        <f t="shared" si="94"/>
        <v>2.4507861014852743E-2</v>
      </c>
      <c r="R141" s="12">
        <f t="shared" si="95"/>
        <v>1.836438108496944E-2</v>
      </c>
      <c r="S141" s="12">
        <f t="shared" si="96"/>
        <v>-5.152596115737309E-4</v>
      </c>
      <c r="T141" s="12">
        <f t="shared" si="97"/>
        <v>3.0629254588132593E-2</v>
      </c>
    </row>
    <row r="142" spans="2:20" ht="15.9" customHeight="1">
      <c r="B142" s="18">
        <v>45850</v>
      </c>
      <c r="C142" s="11">
        <v>401107.136</v>
      </c>
      <c r="D142" s="9">
        <f t="shared" si="59"/>
        <v>173.20000001927838</v>
      </c>
      <c r="E142" s="11">
        <v>6665606.7869999995</v>
      </c>
      <c r="F142" s="9">
        <f t="shared" si="60"/>
        <v>209.9999999627471</v>
      </c>
      <c r="G142" s="12">
        <v>86.259</v>
      </c>
      <c r="H142" s="9">
        <f t="shared" si="74"/>
        <v>8.3000000000055252</v>
      </c>
      <c r="I142" s="47">
        <f t="shared" si="75"/>
        <v>50.485486799874188</v>
      </c>
      <c r="J142" s="40">
        <f t="shared" si="87"/>
        <v>39.514513200125805</v>
      </c>
      <c r="K142" s="47">
        <f t="shared" si="88"/>
        <v>272.20991897987813</v>
      </c>
      <c r="L142" s="40">
        <f t="shared" si="89"/>
        <v>272.33642795452812</v>
      </c>
      <c r="M142" s="12">
        <f t="shared" si="90"/>
        <v>1.9681818184008906</v>
      </c>
      <c r="N142" s="12">
        <f t="shared" si="91"/>
        <v>2.3863636359403078</v>
      </c>
      <c r="O142" s="12">
        <f t="shared" si="92"/>
        <v>9.4318181818244598E-2</v>
      </c>
      <c r="P142" s="81">
        <f t="shared" si="93"/>
        <v>3.0947321358469106</v>
      </c>
      <c r="Q142" s="12">
        <f t="shared" si="94"/>
        <v>2.2365702481828301E-2</v>
      </c>
      <c r="R142" s="12">
        <f t="shared" si="95"/>
        <v>2.7117768590230771E-2</v>
      </c>
      <c r="S142" s="12">
        <f t="shared" si="96"/>
        <v>1.0717975206618704E-3</v>
      </c>
      <c r="T142" s="12">
        <f t="shared" si="97"/>
        <v>3.5167410634623981E-2</v>
      </c>
    </row>
    <row r="143" spans="2:20" ht="15.9" customHeight="1">
      <c r="B143" s="18">
        <v>45850</v>
      </c>
      <c r="C143" s="11">
        <v>401107.14</v>
      </c>
      <c r="D143" s="9">
        <f t="shared" si="59"/>
        <v>177.2000000346452</v>
      </c>
      <c r="E143" s="11">
        <v>6665606.7680000002</v>
      </c>
      <c r="F143" s="9">
        <f t="shared" si="60"/>
        <v>191.00000057369471</v>
      </c>
      <c r="G143" s="12">
        <v>86.252099999999999</v>
      </c>
      <c r="H143" s="9">
        <f t="shared" si="74"/>
        <v>1.4000000000038426</v>
      </c>
      <c r="I143" s="47">
        <f t="shared" si="75"/>
        <v>47.146420067914555</v>
      </c>
      <c r="J143" s="40">
        <f t="shared" si="87"/>
        <v>42.853579932085438</v>
      </c>
      <c r="K143" s="47">
        <f t="shared" si="88"/>
        <v>260.53951760036261</v>
      </c>
      <c r="L143" s="40">
        <f t="shared" si="89"/>
        <v>260.54327899876756</v>
      </c>
      <c r="M143" s="12">
        <f t="shared" si="90"/>
        <v>2.013636364030059</v>
      </c>
      <c r="N143" s="12">
        <f t="shared" si="91"/>
        <v>2.1704545519738034</v>
      </c>
      <c r="O143" s="12">
        <f t="shared" si="92"/>
        <v>1.5909090909134574E-2</v>
      </c>
      <c r="P143" s="81">
        <f t="shared" si="93"/>
        <v>2.9607190795314495</v>
      </c>
      <c r="Q143" s="12">
        <f t="shared" si="94"/>
        <v>2.2882231409432487E-2</v>
      </c>
      <c r="R143" s="12">
        <f t="shared" si="95"/>
        <v>2.4664256272429585E-2</v>
      </c>
      <c r="S143" s="12">
        <f t="shared" si="96"/>
        <v>1.8078512396743835E-4</v>
      </c>
      <c r="T143" s="12">
        <f t="shared" si="97"/>
        <v>3.3644534994675561E-2</v>
      </c>
    </row>
    <row r="144" spans="2:20" ht="15.9" customHeight="1">
      <c r="B144" s="18">
        <v>45852</v>
      </c>
      <c r="C144" s="11">
        <v>401107.14559999999</v>
      </c>
      <c r="D144" s="9">
        <f t="shared" si="59"/>
        <v>182.80000000959262</v>
      </c>
      <c r="E144" s="11">
        <v>6665606.727</v>
      </c>
      <c r="F144" s="9">
        <f t="shared" si="60"/>
        <v>150.00000037252903</v>
      </c>
      <c r="G144" s="12">
        <v>86.254599999999996</v>
      </c>
      <c r="H144" s="9">
        <f t="shared" si="74"/>
        <v>3.9000000000015689</v>
      </c>
      <c r="I144" s="47">
        <f t="shared" si="75"/>
        <v>39.371238505032359</v>
      </c>
      <c r="J144" s="40">
        <f t="shared" si="87"/>
        <v>50.628761494967648</v>
      </c>
      <c r="K144" s="47">
        <f t="shared" si="88"/>
        <v>236.46530425258118</v>
      </c>
      <c r="L144" s="40">
        <f t="shared" si="89"/>
        <v>236.4974632322</v>
      </c>
      <c r="M144" s="12">
        <f t="shared" si="90"/>
        <v>2.0311111112176956</v>
      </c>
      <c r="N144" s="12">
        <f t="shared" si="91"/>
        <v>1.6666666708058782</v>
      </c>
      <c r="O144" s="12">
        <f t="shared" si="92"/>
        <v>4.3333333333350765E-2</v>
      </c>
      <c r="P144" s="81">
        <f t="shared" si="93"/>
        <v>2.6277495914688891</v>
      </c>
      <c r="Q144" s="12">
        <f t="shared" si="94"/>
        <v>2.2567901235752173E-2</v>
      </c>
      <c r="R144" s="12">
        <f t="shared" si="95"/>
        <v>1.8518518564509756E-2</v>
      </c>
      <c r="S144" s="12">
        <f t="shared" si="96"/>
        <v>4.8148148148167519E-4</v>
      </c>
      <c r="T144" s="12">
        <f t="shared" si="97"/>
        <v>2.9197217682987657E-2</v>
      </c>
    </row>
    <row r="145" spans="1:20" ht="15.9" customHeight="1">
      <c r="B145" s="18">
        <v>45852</v>
      </c>
      <c r="C145" s="11">
        <v>401107.15</v>
      </c>
      <c r="D145" s="9">
        <f t="shared" si="59"/>
        <v>187.20000004395843</v>
      </c>
      <c r="E145" s="11">
        <v>6665606.7319999998</v>
      </c>
      <c r="F145" s="9">
        <f t="shared" si="60"/>
        <v>155.00000026077032</v>
      </c>
      <c r="G145" s="12">
        <v>86.236599999999996</v>
      </c>
      <c r="H145" s="9">
        <f t="shared" si="74"/>
        <v>-14.099999999999113</v>
      </c>
      <c r="I145" s="47">
        <f t="shared" si="75"/>
        <v>39.624466121851349</v>
      </c>
      <c r="J145" s="40">
        <f t="shared" si="87"/>
        <v>50.375533878148644</v>
      </c>
      <c r="K145" s="47">
        <f t="shared" si="88"/>
        <v>243.04081981695344</v>
      </c>
      <c r="L145" s="40">
        <f t="shared" si="89"/>
        <v>243.4494816122984</v>
      </c>
      <c r="M145" s="12">
        <f t="shared" si="90"/>
        <v>2.0800000004884271</v>
      </c>
      <c r="N145" s="12">
        <f t="shared" si="91"/>
        <v>1.7222222251196702</v>
      </c>
      <c r="O145" s="12">
        <f t="shared" si="92"/>
        <v>-0.15666666666665682</v>
      </c>
      <c r="P145" s="81">
        <f t="shared" si="93"/>
        <v>2.7049942401366489</v>
      </c>
      <c r="Q145" s="12">
        <f t="shared" si="94"/>
        <v>2.3111111116538078E-2</v>
      </c>
      <c r="R145" s="12">
        <f t="shared" si="95"/>
        <v>1.9135802501329669E-2</v>
      </c>
      <c r="S145" s="12">
        <f t="shared" si="96"/>
        <v>-1.7407407407406313E-3</v>
      </c>
      <c r="T145" s="12">
        <f t="shared" si="97"/>
        <v>3.0055491557073877E-2</v>
      </c>
    </row>
    <row r="146" spans="1:20" ht="15.9" customHeight="1">
      <c r="A146" s="8" t="s">
        <v>172</v>
      </c>
      <c r="B146" s="18">
        <v>45853</v>
      </c>
      <c r="C146" s="11">
        <v>401107.13829999999</v>
      </c>
      <c r="D146" s="9">
        <f t="shared" si="59"/>
        <v>175.50000001210719</v>
      </c>
      <c r="E146" s="11">
        <v>6665606.7949999999</v>
      </c>
      <c r="F146" s="9">
        <f t="shared" si="60"/>
        <v>218.00000034272671</v>
      </c>
      <c r="G146" s="12">
        <v>86.249099999999999</v>
      </c>
      <c r="H146" s="9">
        <f t="shared" si="74"/>
        <v>-1.5999999999962711</v>
      </c>
      <c r="I146" s="47">
        <f t="shared" si="75"/>
        <v>51.164340338295482</v>
      </c>
      <c r="J146" s="40">
        <f t="shared" si="87"/>
        <v>38.83565966170454</v>
      </c>
      <c r="K146" s="47">
        <f t="shared" si="88"/>
        <v>279.86469972770499</v>
      </c>
      <c r="L146" s="40">
        <f t="shared" si="89"/>
        <v>279.86927332895704</v>
      </c>
      <c r="M146" s="12">
        <f t="shared" si="90"/>
        <v>1.9285714287044746</v>
      </c>
      <c r="N146" s="12">
        <f t="shared" si="91"/>
        <v>2.3956043993706233</v>
      </c>
      <c r="O146" s="12">
        <f t="shared" si="92"/>
        <v>-1.7582417582376605E-2</v>
      </c>
      <c r="P146" s="81">
        <f t="shared" si="93"/>
        <v>3.0754865200984289</v>
      </c>
      <c r="Q146" s="12">
        <f t="shared" si="94"/>
        <v>2.1193092623126096E-2</v>
      </c>
      <c r="R146" s="12">
        <f t="shared" si="95"/>
        <v>2.6325323070006849E-2</v>
      </c>
      <c r="S146" s="12">
        <f t="shared" si="96"/>
        <v>-1.9321338002611653E-4</v>
      </c>
      <c r="T146" s="12">
        <f t="shared" si="97"/>
        <v>3.37965551659168E-2</v>
      </c>
    </row>
    <row r="147" spans="1:20" ht="15.9" customHeight="1">
      <c r="B147" s="18">
        <v>45853</v>
      </c>
      <c r="C147" s="11">
        <v>401107.14880000002</v>
      </c>
      <c r="D147" s="9">
        <f t="shared" si="59"/>
        <v>186.00000004516914</v>
      </c>
      <c r="E147" s="11">
        <v>6665606.7390000001</v>
      </c>
      <c r="F147" s="9">
        <f t="shared" si="60"/>
        <v>162.00000047683716</v>
      </c>
      <c r="G147" s="12">
        <v>86.218599999999995</v>
      </c>
      <c r="H147" s="9">
        <f t="shared" si="74"/>
        <v>-32.099999999999795</v>
      </c>
      <c r="I147" s="47">
        <f t="shared" si="75"/>
        <v>41.054813847596307</v>
      </c>
      <c r="J147" s="40">
        <f t="shared" si="87"/>
        <v>48.945186152403721</v>
      </c>
      <c r="K147" s="47">
        <f t="shared" si="88"/>
        <v>246.65765784037228</v>
      </c>
      <c r="L147" s="40">
        <f t="shared" si="89"/>
        <v>248.73763320273463</v>
      </c>
      <c r="M147" s="12">
        <f t="shared" si="90"/>
        <v>2.0439560444524081</v>
      </c>
      <c r="N147" s="12">
        <f t="shared" si="91"/>
        <v>1.780219785459749</v>
      </c>
      <c r="O147" s="12">
        <f t="shared" si="92"/>
        <v>-0.35274725274725049</v>
      </c>
      <c r="P147" s="81">
        <f t="shared" si="93"/>
        <v>2.7333805846454355</v>
      </c>
      <c r="Q147" s="12">
        <f t="shared" si="94"/>
        <v>2.2461055433542945E-2</v>
      </c>
      <c r="R147" s="12">
        <f t="shared" si="95"/>
        <v>1.9562854785271967E-2</v>
      </c>
      <c r="S147" s="12">
        <f t="shared" si="96"/>
        <v>-3.8763434367829726E-3</v>
      </c>
      <c r="T147" s="12">
        <f t="shared" si="97"/>
        <v>3.0037149281817974E-2</v>
      </c>
    </row>
    <row r="148" spans="1:20" ht="15.9" customHeight="1">
      <c r="B148" s="18">
        <v>45854</v>
      </c>
      <c r="C148" s="11">
        <v>401107.1409</v>
      </c>
      <c r="D148" s="9">
        <f t="shared" si="59"/>
        <v>178.10000001918525</v>
      </c>
      <c r="E148" s="11">
        <v>6665606.7810000004</v>
      </c>
      <c r="F148" s="9">
        <f t="shared" si="60"/>
        <v>204.00000084191561</v>
      </c>
      <c r="G148" s="12">
        <v>86.271799999999999</v>
      </c>
      <c r="H148" s="9">
        <f t="shared" ref="H148:H156" si="98">IF(G148="","",(G148-$G$9)*1000)</f>
        <v>21.100000000004115</v>
      </c>
      <c r="I148" s="47">
        <f t="shared" ref="I148:I156" si="99">IF(MOD(DEGREES(ATAN2(D148, F148)), 360) &gt; 180, MOD(DEGREES(ATAN2(D148, F148)), 360) - 360, MOD(DEGREES(ATAN2(D148, F148)), 360))</f>
        <v>48.877765648671222</v>
      </c>
      <c r="J148" s="40">
        <f t="shared" si="87"/>
        <v>41.122234351328757</v>
      </c>
      <c r="K148" s="47">
        <f t="shared" si="88"/>
        <v>270.80548434316347</v>
      </c>
      <c r="L148" s="40">
        <f t="shared" si="89"/>
        <v>271.62625121724801</v>
      </c>
      <c r="M148" s="12">
        <f t="shared" si="90"/>
        <v>1.9358695654259266</v>
      </c>
      <c r="N148" s="12">
        <f t="shared" si="91"/>
        <v>2.2173913134990828</v>
      </c>
      <c r="O148" s="12">
        <f t="shared" si="92"/>
        <v>0.22934782608700124</v>
      </c>
      <c r="P148" s="81">
        <f t="shared" si="93"/>
        <v>2.9524592523613915</v>
      </c>
      <c r="Q148" s="12">
        <f t="shared" si="94"/>
        <v>2.1042060493760072E-2</v>
      </c>
      <c r="R148" s="12">
        <f t="shared" si="95"/>
        <v>2.4102079494555249E-2</v>
      </c>
      <c r="S148" s="12">
        <f t="shared" si="96"/>
        <v>2.4929111531195786E-3</v>
      </c>
      <c r="T148" s="12">
        <f t="shared" si="97"/>
        <v>3.2091948395232515E-2</v>
      </c>
    </row>
    <row r="149" spans="1:20" ht="15.9" customHeight="1">
      <c r="B149" s="18">
        <v>45854</v>
      </c>
      <c r="C149" s="11">
        <v>401107.15019999997</v>
      </c>
      <c r="D149" s="9">
        <f t="shared" si="59"/>
        <v>187.39999999525025</v>
      </c>
      <c r="E149" s="11">
        <v>6665606.7379999999</v>
      </c>
      <c r="F149" s="9">
        <f t="shared" si="60"/>
        <v>161.00000031292439</v>
      </c>
      <c r="G149" s="12">
        <v>86.237399999999994</v>
      </c>
      <c r="H149" s="9">
        <f t="shared" si="98"/>
        <v>-13.300000000000978</v>
      </c>
      <c r="I149" s="47">
        <f t="shared" si="99"/>
        <v>40.666695070438202</v>
      </c>
      <c r="J149" s="40">
        <f t="shared" si="87"/>
        <v>49.333304929561791</v>
      </c>
      <c r="K149" s="47">
        <f t="shared" si="88"/>
        <v>247.06225956017937</v>
      </c>
      <c r="L149" s="40">
        <f t="shared" si="89"/>
        <v>247.41998726655345</v>
      </c>
      <c r="M149" s="12">
        <f t="shared" si="90"/>
        <v>2.036956521687503</v>
      </c>
      <c r="N149" s="12">
        <f t="shared" si="91"/>
        <v>1.7500000034013521</v>
      </c>
      <c r="O149" s="12">
        <f t="shared" si="92"/>
        <v>-0.14456521739131498</v>
      </c>
      <c r="P149" s="81">
        <f t="shared" si="93"/>
        <v>2.6893476876799287</v>
      </c>
      <c r="Q149" s="12">
        <f t="shared" si="94"/>
        <v>2.2140831757472858E-2</v>
      </c>
      <c r="R149" s="12">
        <f t="shared" si="95"/>
        <v>1.9021739167406002E-2</v>
      </c>
      <c r="S149" s="12">
        <f t="shared" si="96"/>
        <v>-1.5713610586012498E-3</v>
      </c>
      <c r="T149" s="12">
        <f t="shared" si="97"/>
        <v>2.9232040083477486E-2</v>
      </c>
    </row>
    <row r="150" spans="1:20" ht="15.9" customHeight="1">
      <c r="B150" s="18">
        <v>45855</v>
      </c>
      <c r="C150" s="11">
        <v>401107.13919999998</v>
      </c>
      <c r="D150" s="9">
        <f t="shared" si="59"/>
        <v>176.39999999664724</v>
      </c>
      <c r="E150" s="11">
        <v>6665606.7879999997</v>
      </c>
      <c r="F150" s="9">
        <f t="shared" si="60"/>
        <v>211.00000012665987</v>
      </c>
      <c r="G150" s="12">
        <v>86.264399999999995</v>
      </c>
      <c r="H150" s="9">
        <f t="shared" si="98"/>
        <v>13.700000000000045</v>
      </c>
      <c r="I150" s="47">
        <f t="shared" si="99"/>
        <v>50.103737357387423</v>
      </c>
      <c r="J150" s="40">
        <f t="shared" si="87"/>
        <v>39.896262642612555</v>
      </c>
      <c r="K150" s="47">
        <f t="shared" si="88"/>
        <v>275.02356272193771</v>
      </c>
      <c r="L150" s="40">
        <f t="shared" si="89"/>
        <v>275.36457661120397</v>
      </c>
      <c r="M150" s="12">
        <f t="shared" si="90"/>
        <v>1.8967741935123359</v>
      </c>
      <c r="N150" s="12">
        <f t="shared" si="91"/>
        <v>2.2688172056630092</v>
      </c>
      <c r="O150" s="12">
        <f t="shared" si="92"/>
        <v>0.14731182795698974</v>
      </c>
      <c r="P150" s="81">
        <f t="shared" si="93"/>
        <v>2.9609094259269244</v>
      </c>
      <c r="Q150" s="12">
        <f t="shared" si="94"/>
        <v>2.0395421435616515E-2</v>
      </c>
      <c r="R150" s="12">
        <f t="shared" si="95"/>
        <v>2.4395883931860315E-2</v>
      </c>
      <c r="S150" s="12">
        <f t="shared" si="96"/>
        <v>1.5839981500751586E-3</v>
      </c>
      <c r="T150" s="12">
        <f t="shared" si="97"/>
        <v>3.1837735762655098E-2</v>
      </c>
    </row>
    <row r="151" spans="1:20" ht="15.9" customHeight="1">
      <c r="B151" s="18">
        <v>45855</v>
      </c>
      <c r="C151" s="11">
        <v>401107.13530000002</v>
      </c>
      <c r="D151" s="9">
        <f t="shared" si="59"/>
        <v>172.50000004423782</v>
      </c>
      <c r="E151" s="11">
        <v>6665606.8150000004</v>
      </c>
      <c r="F151" s="9">
        <f t="shared" si="60"/>
        <v>238.00000082701445</v>
      </c>
      <c r="G151" s="12">
        <v>86.276899999999998</v>
      </c>
      <c r="H151" s="9">
        <f t="shared" si="98"/>
        <v>26.200000000002888</v>
      </c>
      <c r="I151" s="47">
        <f t="shared" si="99"/>
        <v>54.065778838260876</v>
      </c>
      <c r="J151" s="40">
        <f t="shared" si="87"/>
        <v>35.934221161739117</v>
      </c>
      <c r="K151" s="47">
        <f t="shared" si="88"/>
        <v>293.93919508789725</v>
      </c>
      <c r="L151" s="40">
        <f t="shared" si="89"/>
        <v>295.10454149152139</v>
      </c>
      <c r="M151" s="12">
        <f t="shared" si="90"/>
        <v>1.8548387101530948</v>
      </c>
      <c r="N151" s="12">
        <f t="shared" si="91"/>
        <v>2.5591397938388649</v>
      </c>
      <c r="O151" s="12">
        <f t="shared" si="92"/>
        <v>0.28172043010755793</v>
      </c>
      <c r="P151" s="81">
        <f t="shared" si="93"/>
        <v>3.1731671128120578</v>
      </c>
      <c r="Q151" s="12">
        <f t="shared" si="94"/>
        <v>1.9944502259710697E-2</v>
      </c>
      <c r="R151" s="12">
        <f t="shared" si="95"/>
        <v>2.7517632191815751E-2</v>
      </c>
      <c r="S151" s="12">
        <f t="shared" si="96"/>
        <v>3.0292519366404078E-3</v>
      </c>
      <c r="T151" s="12">
        <f t="shared" si="97"/>
        <v>3.4120076481850087E-2</v>
      </c>
    </row>
    <row r="152" spans="1:20" ht="15.9" customHeight="1">
      <c r="B152" s="18">
        <v>45856</v>
      </c>
      <c r="C152" s="11">
        <v>401107.13500000001</v>
      </c>
      <c r="D152" s="9">
        <f t="shared" si="59"/>
        <v>172.20000002998859</v>
      </c>
      <c r="E152" s="11">
        <v>6665606.8210000005</v>
      </c>
      <c r="F152" s="9">
        <f t="shared" si="60"/>
        <v>244.00000087916851</v>
      </c>
      <c r="G152" s="12">
        <v>86.251000000000005</v>
      </c>
      <c r="H152" s="9">
        <f t="shared" si="98"/>
        <v>0.30000000000995897</v>
      </c>
      <c r="I152" s="47">
        <f t="shared" si="99"/>
        <v>54.78793902890731</v>
      </c>
      <c r="J152" s="40">
        <f t="shared" si="87"/>
        <v>35.212060971092683</v>
      </c>
      <c r="K152" s="47">
        <f t="shared" si="88"/>
        <v>298.64500739065153</v>
      </c>
      <c r="L152" s="40">
        <f t="shared" si="89"/>
        <v>298.64515807118374</v>
      </c>
      <c r="M152" s="12">
        <f t="shared" si="90"/>
        <v>1.8319148939360488</v>
      </c>
      <c r="N152" s="12">
        <f t="shared" si="91"/>
        <v>2.5957446902039205</v>
      </c>
      <c r="O152" s="12">
        <f t="shared" si="92"/>
        <v>3.191489361808074E-3</v>
      </c>
      <c r="P152" s="81">
        <f t="shared" si="93"/>
        <v>3.1770761496934439</v>
      </c>
      <c r="Q152" s="12">
        <f t="shared" si="94"/>
        <v>1.9488456318468603E-2</v>
      </c>
      <c r="R152" s="12">
        <f t="shared" si="95"/>
        <v>2.7614305214935325E-2</v>
      </c>
      <c r="S152" s="12">
        <f t="shared" si="96"/>
        <v>3.3952014487319936E-5</v>
      </c>
      <c r="T152" s="12">
        <f t="shared" si="97"/>
        <v>3.3798682443547272E-2</v>
      </c>
    </row>
    <row r="153" spans="1:20" ht="15.9" customHeight="1">
      <c r="B153" s="18">
        <v>45856</v>
      </c>
      <c r="C153" s="11">
        <v>401107.14409999998</v>
      </c>
      <c r="D153" s="9">
        <f t="shared" si="59"/>
        <v>181.29999999655411</v>
      </c>
      <c r="E153" s="11">
        <v>6665606.7589999996</v>
      </c>
      <c r="F153" s="9">
        <f t="shared" si="60"/>
        <v>182.00000002980232</v>
      </c>
      <c r="G153" s="12">
        <v>86.238600000000005</v>
      </c>
      <c r="H153" s="9">
        <f t="shared" si="98"/>
        <v>-12.099999999989564</v>
      </c>
      <c r="I153" s="47">
        <f t="shared" si="99"/>
        <v>45.110396360938623</v>
      </c>
      <c r="J153" s="40">
        <f t="shared" si="87"/>
        <v>44.889603639061363</v>
      </c>
      <c r="K153" s="47">
        <f t="shared" si="88"/>
        <v>256.89237047759627</v>
      </c>
      <c r="L153" s="40">
        <f t="shared" si="89"/>
        <v>257.17717629991643</v>
      </c>
      <c r="M153" s="12">
        <f t="shared" si="90"/>
        <v>1.9287234042186607</v>
      </c>
      <c r="N153" s="12">
        <f t="shared" si="91"/>
        <v>1.9361702130830034</v>
      </c>
      <c r="O153" s="12">
        <f t="shared" si="92"/>
        <v>-0.12872340425520812</v>
      </c>
      <c r="P153" s="81">
        <f t="shared" si="93"/>
        <v>2.7359274074459194</v>
      </c>
      <c r="Q153" s="12">
        <f t="shared" si="94"/>
        <v>2.051833408743256E-2</v>
      </c>
      <c r="R153" s="12">
        <f t="shared" si="95"/>
        <v>2.0597555458329822E-2</v>
      </c>
      <c r="S153" s="12">
        <f t="shared" si="96"/>
        <v>-1.369397917608597E-3</v>
      </c>
      <c r="T153" s="12">
        <f t="shared" si="97"/>
        <v>2.9105610717509781E-2</v>
      </c>
    </row>
    <row r="154" spans="1:20" ht="15.9" customHeight="1">
      <c r="B154" s="18">
        <v>45857</v>
      </c>
      <c r="C154" s="11">
        <v>401107.14069999999</v>
      </c>
      <c r="D154" s="9">
        <f t="shared" si="59"/>
        <v>177.90000000968575</v>
      </c>
      <c r="E154" s="11">
        <v>6665606.7649999997</v>
      </c>
      <c r="F154" s="9">
        <f t="shared" si="60"/>
        <v>188.00000008195639</v>
      </c>
      <c r="G154" s="12">
        <v>86.26</v>
      </c>
      <c r="H154" s="9">
        <f t="shared" si="98"/>
        <v>9.3000000000103</v>
      </c>
      <c r="I154" s="47">
        <f t="shared" si="99"/>
        <v>46.581143673607556</v>
      </c>
      <c r="J154" s="40">
        <f t="shared" si="87"/>
        <v>43.418856326392472</v>
      </c>
      <c r="K154" s="47">
        <f t="shared" si="88"/>
        <v>258.82892039774418</v>
      </c>
      <c r="L154" s="40">
        <f t="shared" si="89"/>
        <v>258.99594598036083</v>
      </c>
      <c r="M154" s="12">
        <f t="shared" si="90"/>
        <v>1.8726315790493238</v>
      </c>
      <c r="N154" s="12">
        <f t="shared" si="91"/>
        <v>1.9789473692837514</v>
      </c>
      <c r="O154" s="12">
        <f t="shared" si="92"/>
        <v>9.7894736842213684E-2</v>
      </c>
      <c r="P154" s="81">
        <f t="shared" si="93"/>
        <v>2.7262731155827455</v>
      </c>
      <c r="Q154" s="12">
        <f t="shared" si="94"/>
        <v>1.9711911358413933E-2</v>
      </c>
      <c r="R154" s="12">
        <f t="shared" si="95"/>
        <v>2.0831024939828961E-2</v>
      </c>
      <c r="S154" s="12">
        <f t="shared" si="96"/>
        <v>1.0304709141285651E-3</v>
      </c>
      <c r="T154" s="12">
        <f t="shared" si="97"/>
        <v>2.8697611742976269E-2</v>
      </c>
    </row>
    <row r="155" spans="1:20" ht="15.9" customHeight="1">
      <c r="B155" s="18">
        <v>45859</v>
      </c>
      <c r="C155" s="11">
        <v>401107.14279999997</v>
      </c>
      <c r="D155" s="9">
        <f t="shared" si="59"/>
        <v>179.99999999301508</v>
      </c>
      <c r="E155" s="11">
        <v>6665606.7649999997</v>
      </c>
      <c r="F155" s="9">
        <f t="shared" si="60"/>
        <v>188.00000008195639</v>
      </c>
      <c r="G155" s="12">
        <v>86.256500000000003</v>
      </c>
      <c r="H155" s="9">
        <f t="shared" si="98"/>
        <v>5.8000000000077989</v>
      </c>
      <c r="I155" s="47">
        <f t="shared" si="99"/>
        <v>46.245364280355894</v>
      </c>
      <c r="J155" s="40">
        <f t="shared" si="87"/>
        <v>43.754635719644114</v>
      </c>
      <c r="K155" s="47">
        <f t="shared" si="88"/>
        <v>260.27677581432624</v>
      </c>
      <c r="L155" s="40">
        <f t="shared" si="89"/>
        <v>260.34139130822268</v>
      </c>
      <c r="M155" s="12">
        <f t="shared" si="90"/>
        <v>1.8556701030207741</v>
      </c>
      <c r="N155" s="12">
        <f t="shared" si="91"/>
        <v>1.9381443307418185</v>
      </c>
      <c r="O155" s="12">
        <f t="shared" si="92"/>
        <v>5.9793814433070094E-2</v>
      </c>
      <c r="P155" s="81">
        <f t="shared" si="93"/>
        <v>2.6839318691569347</v>
      </c>
      <c r="Q155" s="12">
        <f t="shared" si="94"/>
        <v>1.9130619618770866E-2</v>
      </c>
      <c r="R155" s="12">
        <f t="shared" si="95"/>
        <v>1.9980869389090911E-2</v>
      </c>
      <c r="S155" s="12">
        <f t="shared" si="96"/>
        <v>6.164310766295886E-4</v>
      </c>
      <c r="T155" s="12">
        <f t="shared" si="97"/>
        <v>2.7669400712958089E-2</v>
      </c>
    </row>
    <row r="156" spans="1:20" ht="15.9" customHeight="1">
      <c r="B156" s="18">
        <v>45859</v>
      </c>
      <c r="C156" s="11">
        <v>401107.14789999998</v>
      </c>
      <c r="D156" s="9">
        <f t="shared" si="59"/>
        <v>185.10000000242144</v>
      </c>
      <c r="E156" s="11">
        <v>6665606.7589999996</v>
      </c>
      <c r="F156" s="9">
        <f t="shared" si="60"/>
        <v>182.00000002980232</v>
      </c>
      <c r="G156" s="12">
        <v>86.222800000000007</v>
      </c>
      <c r="H156" s="9">
        <f t="shared" si="98"/>
        <v>-27.899999999988268</v>
      </c>
      <c r="I156" s="47">
        <f t="shared" si="99"/>
        <v>44.516173541018411</v>
      </c>
      <c r="J156" s="40">
        <f t="shared" si="87"/>
        <v>45.483826458981582</v>
      </c>
      <c r="K156" s="47">
        <f t="shared" si="88"/>
        <v>259.58815460599209</v>
      </c>
      <c r="L156" s="40">
        <f t="shared" si="89"/>
        <v>261.08316684869556</v>
      </c>
      <c r="M156" s="12">
        <f t="shared" si="90"/>
        <v>1.9082474227053756</v>
      </c>
      <c r="N156" s="12">
        <f t="shared" si="91"/>
        <v>1.8762886601010549</v>
      </c>
      <c r="O156" s="12">
        <f t="shared" si="92"/>
        <v>-0.28762886597926052</v>
      </c>
      <c r="P156" s="81">
        <f t="shared" si="93"/>
        <v>2.6915790396772739</v>
      </c>
      <c r="Q156" s="12">
        <f t="shared" si="94"/>
        <v>1.9672653842323459E-2</v>
      </c>
      <c r="R156" s="12">
        <f t="shared" si="95"/>
        <v>1.9343182062897472E-2</v>
      </c>
      <c r="S156" s="12">
        <f t="shared" si="96"/>
        <v>-2.9652460410233045E-3</v>
      </c>
      <c r="T156" s="12">
        <f t="shared" si="97"/>
        <v>2.7748237522446123E-2</v>
      </c>
    </row>
    <row r="157" spans="1:20" ht="15.9" customHeight="1">
      <c r="A157" s="8" t="s">
        <v>173</v>
      </c>
      <c r="B157" s="18">
        <v>45860</v>
      </c>
      <c r="C157" s="11">
        <v>401107.14429999999</v>
      </c>
      <c r="D157" s="9">
        <f t="shared" si="59"/>
        <v>181.5000000060536</v>
      </c>
      <c r="E157" s="11">
        <v>6665606.7539999997</v>
      </c>
      <c r="F157" s="9">
        <f t="shared" si="60"/>
        <v>177.00000014156103</v>
      </c>
      <c r="G157" s="12">
        <v>86.258499999999998</v>
      </c>
      <c r="H157" s="9">
        <f t="shared" ref="H157:H203" si="100">IF(G157="","",(G157-$G$9)*1000)</f>
        <v>7.8000000000031378</v>
      </c>
      <c r="I157" s="47">
        <f t="shared" ref="I157:I170" si="101">IF(MOD(DEGREES(ATAN2(D157, F157)), 360) &gt; 180, MOD(DEGREES(ATAN2(D157, F157)), 360) - 360, MOD(DEGREES(ATAN2(D157, F157)), 360))</f>
        <v>44.280843905404517</v>
      </c>
      <c r="J157" s="40">
        <f t="shared" si="87"/>
        <v>45.719156094595462</v>
      </c>
      <c r="K157" s="47">
        <f t="shared" si="88"/>
        <v>253.51775096097327</v>
      </c>
      <c r="L157" s="40">
        <f t="shared" si="89"/>
        <v>253.63771417577101</v>
      </c>
      <c r="M157" s="12">
        <f t="shared" si="90"/>
        <v>1.852040816388302</v>
      </c>
      <c r="N157" s="12">
        <f t="shared" si="91"/>
        <v>1.8061224504240923</v>
      </c>
      <c r="O157" s="12">
        <f t="shared" si="92"/>
        <v>7.959183673472589E-2</v>
      </c>
      <c r="P157" s="81">
        <f t="shared" si="93"/>
        <v>2.5881399405690919</v>
      </c>
      <c r="Q157" s="12">
        <f t="shared" si="94"/>
        <v>1.8898375677431654E-2</v>
      </c>
      <c r="R157" s="12">
        <f t="shared" si="95"/>
        <v>1.8429820922694819E-2</v>
      </c>
      <c r="S157" s="12">
        <f t="shared" si="96"/>
        <v>8.1216159933393767E-4</v>
      </c>
      <c r="T157" s="12">
        <f t="shared" si="97"/>
        <v>2.6409591230296858E-2</v>
      </c>
    </row>
    <row r="158" spans="1:20" ht="15.9" customHeight="1">
      <c r="B158" s="18">
        <v>45860</v>
      </c>
      <c r="C158" s="11">
        <v>401107.14480000001</v>
      </c>
      <c r="D158" s="9">
        <f t="shared" ref="D158:D163" si="102">IF(C158="","",(C158-$C$9)*1000)</f>
        <v>182.00000002980232</v>
      </c>
      <c r="E158" s="11">
        <v>6665606.7829999998</v>
      </c>
      <c r="F158" s="9">
        <f t="shared" ref="F158:F162" si="103">IF(E158="","",(E158-$E$9)*1000)</f>
        <v>206.00000023841858</v>
      </c>
      <c r="G158" s="12">
        <v>86.231200000000001</v>
      </c>
      <c r="H158" s="9">
        <f t="shared" si="100"/>
        <v>-19.499999999993634</v>
      </c>
      <c r="I158" s="47">
        <f t="shared" si="101"/>
        <v>48.539559196798159</v>
      </c>
      <c r="J158" s="40">
        <f t="shared" si="87"/>
        <v>41.460440803201834</v>
      </c>
      <c r="K158" s="47">
        <f t="shared" si="88"/>
        <v>274.88179297486494</v>
      </c>
      <c r="L158" s="40">
        <f t="shared" si="89"/>
        <v>275.57258591717039</v>
      </c>
      <c r="M158" s="12">
        <f t="shared" si="90"/>
        <v>1.8571428574469624</v>
      </c>
      <c r="N158" s="12">
        <f t="shared" si="91"/>
        <v>2.1020408187593733</v>
      </c>
      <c r="O158" s="12">
        <f t="shared" si="92"/>
        <v>-0.19897959183666972</v>
      </c>
      <c r="P158" s="81">
        <f t="shared" si="93"/>
        <v>2.8119651624201061</v>
      </c>
      <c r="Q158" s="12">
        <f t="shared" si="94"/>
        <v>1.8950437320887373E-2</v>
      </c>
      <c r="R158" s="12">
        <f t="shared" si="95"/>
        <v>2.1449396109789524E-2</v>
      </c>
      <c r="S158" s="12">
        <f t="shared" si="96"/>
        <v>-2.0304039983333644E-3</v>
      </c>
      <c r="T158" s="12">
        <f t="shared" si="97"/>
        <v>2.8693522065511286E-2</v>
      </c>
    </row>
    <row r="159" spans="1:20" ht="15.9" customHeight="1">
      <c r="B159" s="18">
        <v>45861</v>
      </c>
      <c r="C159" s="11">
        <v>401107.1398</v>
      </c>
      <c r="D159" s="9">
        <f t="shared" si="102"/>
        <v>177.00000002514571</v>
      </c>
      <c r="E159" s="11">
        <v>6665606.773</v>
      </c>
      <c r="F159" s="9">
        <f t="shared" si="103"/>
        <v>196.000000461936</v>
      </c>
      <c r="G159" s="12">
        <v>86.247500000000002</v>
      </c>
      <c r="H159" s="9">
        <f t="shared" si="100"/>
        <v>-3.1999999999925421</v>
      </c>
      <c r="I159" s="47">
        <f t="shared" si="101"/>
        <v>47.9160314878511</v>
      </c>
      <c r="J159" s="40">
        <f t="shared" si="87"/>
        <v>42.083968512148886</v>
      </c>
      <c r="K159" s="47">
        <f t="shared" si="88"/>
        <v>264.09278708435124</v>
      </c>
      <c r="L159" s="40">
        <f t="shared" si="89"/>
        <v>264.11217349827029</v>
      </c>
      <c r="M159" s="12">
        <f t="shared" si="90"/>
        <v>1.7878787881327849</v>
      </c>
      <c r="N159" s="12">
        <f t="shared" si="91"/>
        <v>1.9797979844639999</v>
      </c>
      <c r="O159" s="12">
        <f t="shared" si="92"/>
        <v>-3.2323232323156995E-2</v>
      </c>
      <c r="P159" s="81">
        <f t="shared" si="93"/>
        <v>2.6677997323057605</v>
      </c>
      <c r="Q159" s="12">
        <f t="shared" si="94"/>
        <v>1.8059381698310957E-2</v>
      </c>
      <c r="R159" s="12">
        <f t="shared" si="95"/>
        <v>1.9997959439030301E-2</v>
      </c>
      <c r="S159" s="12">
        <f t="shared" si="96"/>
        <v>-3.2649729619350497E-4</v>
      </c>
      <c r="T159" s="12">
        <f t="shared" si="97"/>
        <v>2.6947472043492529E-2</v>
      </c>
    </row>
    <row r="160" spans="1:20" ht="15.9" customHeight="1">
      <c r="B160" s="18">
        <v>45861</v>
      </c>
      <c r="C160" s="12">
        <v>401107.13949999999</v>
      </c>
      <c r="D160" s="9">
        <f t="shared" si="102"/>
        <v>176.70000001089647</v>
      </c>
      <c r="E160" s="12">
        <v>6665606.7808999997</v>
      </c>
      <c r="F160" s="9">
        <f t="shared" si="103"/>
        <v>203.90000008046627</v>
      </c>
      <c r="G160" s="12">
        <v>86.259399999999999</v>
      </c>
      <c r="H160" s="9">
        <f t="shared" si="100"/>
        <v>8.7000000000045929</v>
      </c>
      <c r="I160" s="47">
        <f t="shared" si="101"/>
        <v>49.087756448072668</v>
      </c>
      <c r="J160" s="40">
        <f t="shared" si="87"/>
        <v>40.912243551927361</v>
      </c>
      <c r="K160" s="47">
        <f t="shared" si="88"/>
        <v>269.81123037535883</v>
      </c>
      <c r="L160" s="40">
        <f t="shared" si="89"/>
        <v>269.9514586674149</v>
      </c>
      <c r="M160" s="12">
        <f t="shared" si="90"/>
        <v>1.7848484849585502</v>
      </c>
      <c r="N160" s="12">
        <f t="shared" si="91"/>
        <v>2.0595959604087501</v>
      </c>
      <c r="O160" s="12">
        <f t="shared" si="92"/>
        <v>8.7878787878834269E-2</v>
      </c>
      <c r="P160" s="81">
        <f t="shared" si="93"/>
        <v>2.7267824107819685</v>
      </c>
      <c r="Q160" s="12">
        <f t="shared" si="94"/>
        <v>1.802877257533889E-2</v>
      </c>
      <c r="R160" s="12">
        <f t="shared" si="95"/>
        <v>2.0803999600088385E-2</v>
      </c>
      <c r="S160" s="12">
        <f t="shared" si="96"/>
        <v>8.8766452402862901E-4</v>
      </c>
      <c r="T160" s="12">
        <f t="shared" si="97"/>
        <v>2.754325667456534E-2</v>
      </c>
    </row>
    <row r="161" spans="2:20" ht="15.9" customHeight="1">
      <c r="B161" s="18">
        <v>45862</v>
      </c>
      <c r="C161" s="12">
        <v>401107.1421</v>
      </c>
      <c r="D161" s="9">
        <f t="shared" si="102"/>
        <v>179.30000001797453</v>
      </c>
      <c r="E161" s="12">
        <v>6665606.7547000004</v>
      </c>
      <c r="F161" s="9">
        <f t="shared" si="103"/>
        <v>177.70000081509352</v>
      </c>
      <c r="G161" s="12">
        <v>86.239199999999997</v>
      </c>
      <c r="H161" s="9">
        <f t="shared" si="100"/>
        <v>-11.499999999998067</v>
      </c>
      <c r="I161" s="47">
        <f t="shared" si="101"/>
        <v>44.743214040485746</v>
      </c>
      <c r="J161" s="40">
        <f t="shared" si="87"/>
        <v>45.256785959514275</v>
      </c>
      <c r="K161" s="47">
        <f t="shared" si="88"/>
        <v>252.43965674222008</v>
      </c>
      <c r="L161" s="40">
        <f t="shared" si="89"/>
        <v>252.70146476846915</v>
      </c>
      <c r="M161" s="12">
        <f t="shared" si="90"/>
        <v>1.7930000001797453</v>
      </c>
      <c r="N161" s="12">
        <f t="shared" si="91"/>
        <v>1.7770000081509352</v>
      </c>
      <c r="O161" s="12">
        <f t="shared" si="92"/>
        <v>-0.11499999999998067</v>
      </c>
      <c r="P161" s="81">
        <f t="shared" si="93"/>
        <v>2.5270146476846915</v>
      </c>
      <c r="Q161" s="12">
        <f t="shared" si="94"/>
        <v>1.7930000001797453E-2</v>
      </c>
      <c r="R161" s="12">
        <f t="shared" si="95"/>
        <v>1.7770000081509352E-2</v>
      </c>
      <c r="S161" s="12">
        <f t="shared" si="96"/>
        <v>-1.1499999999998068E-3</v>
      </c>
      <c r="T161" s="12">
        <f t="shared" si="97"/>
        <v>2.5270146476846916E-2</v>
      </c>
    </row>
    <row r="162" spans="2:20" ht="15.9" customHeight="1">
      <c r="B162" s="18">
        <v>45862</v>
      </c>
      <c r="C162" s="12">
        <v>401107.14480000001</v>
      </c>
      <c r="D162" s="9">
        <f t="shared" si="102"/>
        <v>182.00000002980232</v>
      </c>
      <c r="E162" s="12">
        <v>6665606.7596000005</v>
      </c>
      <c r="F162" s="9">
        <f t="shared" si="103"/>
        <v>182.60000087320805</v>
      </c>
      <c r="G162" s="12">
        <v>86.233800000000002</v>
      </c>
      <c r="H162" s="9">
        <f t="shared" si="100"/>
        <v>-16.899999999992588</v>
      </c>
      <c r="I162" s="47">
        <f t="shared" si="101"/>
        <v>45.094288219729442</v>
      </c>
      <c r="J162" s="40">
        <f t="shared" si="87"/>
        <v>44.905711780270565</v>
      </c>
      <c r="K162" s="47">
        <f t="shared" si="88"/>
        <v>257.81148215264506</v>
      </c>
      <c r="L162" s="40">
        <f t="shared" si="89"/>
        <v>258.36480087222287</v>
      </c>
      <c r="M162" s="12">
        <f t="shared" si="90"/>
        <v>1.8200000002980232</v>
      </c>
      <c r="N162" s="12">
        <f t="shared" si="91"/>
        <v>1.8260000087320805</v>
      </c>
      <c r="O162" s="12">
        <f t="shared" si="92"/>
        <v>-0.16899999999992588</v>
      </c>
      <c r="P162" s="81">
        <f t="shared" si="93"/>
        <v>2.5836480087222289</v>
      </c>
      <c r="Q162" s="12">
        <f t="shared" si="94"/>
        <v>1.8200000002980232E-2</v>
      </c>
      <c r="R162" s="12">
        <f t="shared" si="95"/>
        <v>1.8260000087320805E-2</v>
      </c>
      <c r="S162" s="12">
        <f t="shared" si="96"/>
        <v>-1.6899999999992587E-3</v>
      </c>
      <c r="T162" s="12">
        <f t="shared" si="97"/>
        <v>2.583648008722229E-2</v>
      </c>
    </row>
    <row r="163" spans="2:20" ht="15.9" customHeight="1">
      <c r="B163" s="18">
        <v>45863</v>
      </c>
      <c r="C163" s="12">
        <v>401107.14500000002</v>
      </c>
      <c r="D163" s="9">
        <f t="shared" si="102"/>
        <v>182.20000003930181</v>
      </c>
      <c r="E163" s="12">
        <v>6665606.7562999995</v>
      </c>
      <c r="F163" s="9">
        <f t="shared" ref="F163:F253" si="104">IF(E163="","",(E163-$E$9)*1000)</f>
        <v>179.29999995976686</v>
      </c>
      <c r="G163" s="12">
        <v>86.264099999999999</v>
      </c>
      <c r="H163" s="9">
        <f t="shared" si="100"/>
        <v>13.400000000004297</v>
      </c>
      <c r="I163" s="47">
        <f t="shared" si="101"/>
        <v>44.540375654368923</v>
      </c>
      <c r="J163" s="40">
        <f t="shared" si="87"/>
        <v>45.459624345631084</v>
      </c>
      <c r="K163" s="47">
        <f t="shared" si="88"/>
        <v>255.62732639507456</v>
      </c>
      <c r="L163" s="40">
        <f t="shared" si="89"/>
        <v>255.97829986132436</v>
      </c>
      <c r="M163" s="12">
        <f t="shared" si="90"/>
        <v>1.8039603964287307</v>
      </c>
      <c r="N163" s="12">
        <f t="shared" si="91"/>
        <v>1.7752475243541275</v>
      </c>
      <c r="O163" s="12">
        <f t="shared" si="92"/>
        <v>0.13267326732677523</v>
      </c>
      <c r="P163" s="81">
        <f t="shared" si="93"/>
        <v>2.5344386124883598</v>
      </c>
      <c r="Q163" s="12">
        <f t="shared" si="94"/>
        <v>1.7860994024046839E-2</v>
      </c>
      <c r="R163" s="12">
        <f t="shared" si="95"/>
        <v>1.7576708161922056E-2</v>
      </c>
      <c r="S163" s="12">
        <f t="shared" si="96"/>
        <v>1.3135967062056953E-3</v>
      </c>
      <c r="T163" s="12">
        <f t="shared" si="97"/>
        <v>2.5093451608795642E-2</v>
      </c>
    </row>
    <row r="164" spans="2:20" ht="15.9" customHeight="1">
      <c r="B164" s="18">
        <v>45863</v>
      </c>
      <c r="C164" s="12">
        <v>401107.15299999999</v>
      </c>
      <c r="D164" s="9">
        <f t="shared" ref="D164:D253" si="105">IF(C164="","",(C164-$C$9)*1000)</f>
        <v>190.2000000118278</v>
      </c>
      <c r="E164" s="12">
        <v>6665606.7150999997</v>
      </c>
      <c r="F164" s="9">
        <f t="shared" si="104"/>
        <v>138.10000009834766</v>
      </c>
      <c r="G164" s="12">
        <v>86.254599999999996</v>
      </c>
      <c r="H164" s="9">
        <f t="shared" si="100"/>
        <v>3.9000000000015689</v>
      </c>
      <c r="I164" s="47">
        <f t="shared" si="101"/>
        <v>35.982569080135733</v>
      </c>
      <c r="J164" s="40">
        <f t="shared" si="87"/>
        <v>54.017430919864296</v>
      </c>
      <c r="K164" s="47">
        <f t="shared" si="88"/>
        <v>235.04818661641048</v>
      </c>
      <c r="L164" s="40">
        <f t="shared" si="89"/>
        <v>235.08053945757172</v>
      </c>
      <c r="M164" s="12">
        <f t="shared" si="90"/>
        <v>1.8831683169487901</v>
      </c>
      <c r="N164" s="12">
        <f t="shared" si="91"/>
        <v>1.3673267336470065</v>
      </c>
      <c r="O164" s="12">
        <f t="shared" si="92"/>
        <v>3.861386138615415E-2</v>
      </c>
      <c r="P164" s="81">
        <f t="shared" si="93"/>
        <v>2.3275300936393237</v>
      </c>
      <c r="Q164" s="12">
        <f t="shared" si="94"/>
        <v>1.864523086087911E-2</v>
      </c>
      <c r="R164" s="12">
        <f t="shared" si="95"/>
        <v>1.353788845195056E-2</v>
      </c>
      <c r="S164" s="12">
        <f t="shared" si="96"/>
        <v>3.8231545926885297E-4</v>
      </c>
      <c r="T164" s="12">
        <f t="shared" si="97"/>
        <v>2.3044852412270531E-2</v>
      </c>
    </row>
    <row r="165" spans="2:20" ht="15.9" customHeight="1">
      <c r="B165" s="18">
        <v>45864</v>
      </c>
      <c r="C165" s="12">
        <v>401107.14010000002</v>
      </c>
      <c r="D165" s="9">
        <f t="shared" si="105"/>
        <v>177.30000003939494</v>
      </c>
      <c r="E165" s="12">
        <v>6665606.8062000005</v>
      </c>
      <c r="F165" s="9">
        <f>IF(E165="","",(E165-$E$9)*1000)</f>
        <v>229.20000087469816</v>
      </c>
      <c r="G165" s="12">
        <v>86.259200000000007</v>
      </c>
      <c r="H165" s="9">
        <f t="shared" si="100"/>
        <v>8.5000000000121645</v>
      </c>
      <c r="I165" s="47">
        <f>IF(MOD(DEGREES(ATAN2(D165, F165)), 360) &gt; 180, MOD(DEGREES(ATAN2(D165, F165)), 360) - 360, MOD(DEGREES(ATAN2(D165, F165)), 360))</f>
        <v>52.275890303591062</v>
      </c>
      <c r="J165" s="40">
        <f t="shared" si="87"/>
        <v>37.724109696408959</v>
      </c>
      <c r="K165" s="47">
        <f t="shared" si="88"/>
        <v>289.77220435185131</v>
      </c>
      <c r="L165" s="40">
        <f t="shared" si="89"/>
        <v>289.89684443769181</v>
      </c>
      <c r="M165" s="12">
        <f t="shared" si="90"/>
        <v>1.7382352945038719</v>
      </c>
      <c r="N165" s="12">
        <f t="shared" si="91"/>
        <v>2.2470588321048841</v>
      </c>
      <c r="O165" s="12">
        <f t="shared" si="92"/>
        <v>8.3333333333452594E-2</v>
      </c>
      <c r="P165" s="81">
        <f t="shared" si="93"/>
        <v>2.8421259258597238</v>
      </c>
      <c r="Q165" s="12">
        <f t="shared" si="94"/>
        <v>1.7041522495135998E-2</v>
      </c>
      <c r="R165" s="12">
        <f t="shared" si="95"/>
        <v>2.2029988550047883E-2</v>
      </c>
      <c r="S165" s="12">
        <f t="shared" si="96"/>
        <v>8.1699346405345681E-4</v>
      </c>
      <c r="T165" s="12">
        <f t="shared" si="97"/>
        <v>2.7863979665291409E-2</v>
      </c>
    </row>
    <row r="166" spans="2:20" ht="15.9" customHeight="1">
      <c r="B166" s="18">
        <v>45864</v>
      </c>
      <c r="C166" s="12">
        <v>401107.14909999998</v>
      </c>
      <c r="D166" s="9">
        <f t="shared" si="105"/>
        <v>186.30000000121072</v>
      </c>
      <c r="E166" s="12">
        <v>6665606.7472999999</v>
      </c>
      <c r="F166" s="9">
        <f>IF(E166="","",(E166-$E$9)*1000)</f>
        <v>170.30000034719706</v>
      </c>
      <c r="G166" s="12">
        <v>86.253</v>
      </c>
      <c r="H166" s="9">
        <f>IF(G166="","",(G166-$G$9)*1000)</f>
        <v>2.3000000000052978</v>
      </c>
      <c r="I166" s="47">
        <f t="shared" si="101"/>
        <v>42.43096461420933</v>
      </c>
      <c r="J166" s="40">
        <f t="shared" si="87"/>
        <v>47.569035385790698</v>
      </c>
      <c r="K166" s="47">
        <f t="shared" si="88"/>
        <v>252.40796365944246</v>
      </c>
      <c r="L166" s="40">
        <f t="shared" si="89"/>
        <v>252.41844250907351</v>
      </c>
      <c r="M166" s="12">
        <f t="shared" si="90"/>
        <v>1.8264705882471639</v>
      </c>
      <c r="N166" s="12">
        <f t="shared" si="91"/>
        <v>1.6696078465411477</v>
      </c>
      <c r="O166" s="12">
        <f t="shared" si="92"/>
        <v>2.2549019607895078E-2</v>
      </c>
      <c r="P166" s="81">
        <f t="shared" si="93"/>
        <v>2.474690612834054</v>
      </c>
      <c r="Q166" s="12">
        <f t="shared" si="94"/>
        <v>1.7906574394580037E-2</v>
      </c>
      <c r="R166" s="12">
        <f t="shared" si="95"/>
        <v>1.6368704377854388E-2</v>
      </c>
      <c r="S166" s="12">
        <f t="shared" si="96"/>
        <v>2.2106881968524586E-4</v>
      </c>
      <c r="T166" s="12">
        <f t="shared" si="97"/>
        <v>2.4261672674843665E-2</v>
      </c>
    </row>
    <row r="167" spans="2:20" ht="15.9" customHeight="1">
      <c r="B167" s="18">
        <v>45866</v>
      </c>
      <c r="C167" s="12">
        <v>401107.14439999999</v>
      </c>
      <c r="D167" s="9">
        <f t="shared" si="105"/>
        <v>181.60000001080334</v>
      </c>
      <c r="E167" s="12">
        <v>6665606.7658000002</v>
      </c>
      <c r="F167" s="9">
        <f t="shared" si="104"/>
        <v>188.80000058561563</v>
      </c>
      <c r="G167" s="12">
        <v>86.260300000000001</v>
      </c>
      <c r="H167" s="9">
        <f t="shared" si="100"/>
        <v>9.6000000000060481</v>
      </c>
      <c r="I167" s="47">
        <f t="shared" si="101"/>
        <v>46.113600696522369</v>
      </c>
      <c r="J167" s="40">
        <f t="shared" si="87"/>
        <v>43.886399303477617</v>
      </c>
      <c r="K167" s="47">
        <f t="shared" si="88"/>
        <v>261.96182971007863</v>
      </c>
      <c r="L167" s="40">
        <f t="shared" si="89"/>
        <v>262.13767418105385</v>
      </c>
      <c r="M167" s="12">
        <f t="shared" si="90"/>
        <v>1.7461538462577244</v>
      </c>
      <c r="N167" s="12">
        <f t="shared" si="91"/>
        <v>1.8153846210155349</v>
      </c>
      <c r="O167" s="12">
        <f t="shared" si="92"/>
        <v>9.2307692307750461E-2</v>
      </c>
      <c r="P167" s="81">
        <f t="shared" si="93"/>
        <v>2.5205545594332102</v>
      </c>
      <c r="Q167" s="12">
        <f t="shared" si="94"/>
        <v>1.6789940829401197E-2</v>
      </c>
      <c r="R167" s="12">
        <f t="shared" si="95"/>
        <v>1.7455621355918605E-2</v>
      </c>
      <c r="S167" s="12">
        <f t="shared" si="96"/>
        <v>8.8757396449760061E-4</v>
      </c>
      <c r="T167" s="12">
        <f t="shared" si="97"/>
        <v>2.4236101533011638E-2</v>
      </c>
    </row>
    <row r="168" spans="2:20" ht="15.9" customHeight="1">
      <c r="B168" s="18">
        <v>45866</v>
      </c>
      <c r="C168" s="12">
        <v>401107.13900000002</v>
      </c>
      <c r="D168" s="37">
        <f t="shared" si="105"/>
        <v>176.20000004535541</v>
      </c>
      <c r="E168" s="39">
        <v>6665606.7995999996</v>
      </c>
      <c r="F168" s="37">
        <f t="shared" si="104"/>
        <v>222.59999997913837</v>
      </c>
      <c r="G168" s="12">
        <v>86.255300000000005</v>
      </c>
      <c r="H168" s="9">
        <f t="shared" si="100"/>
        <v>4.6000000000105956</v>
      </c>
      <c r="I168" s="20">
        <f t="shared" si="101"/>
        <v>51.636470494470728</v>
      </c>
      <c r="J168" s="40">
        <f t="shared" si="87"/>
        <v>38.3635295055293</v>
      </c>
      <c r="K168" s="47">
        <f t="shared" si="88"/>
        <v>283.89646001085617</v>
      </c>
      <c r="L168" s="40">
        <f t="shared" si="89"/>
        <v>283.93372467302248</v>
      </c>
      <c r="M168" s="12">
        <f t="shared" si="90"/>
        <v>1.694230769666879</v>
      </c>
      <c r="N168" s="12">
        <f t="shared" si="91"/>
        <v>2.1403846151840229</v>
      </c>
      <c r="O168" s="12">
        <f t="shared" si="92"/>
        <v>4.423076923087111E-2</v>
      </c>
      <c r="P168" s="81">
        <f t="shared" si="93"/>
        <v>2.7301319680098315</v>
      </c>
      <c r="Q168" s="12">
        <f t="shared" si="94"/>
        <v>1.6290680477566145E-2</v>
      </c>
      <c r="R168" s="12">
        <f t="shared" si="95"/>
        <v>2.0580621299846374E-2</v>
      </c>
      <c r="S168" s="12">
        <f t="shared" si="96"/>
        <v>4.2529585798914529E-4</v>
      </c>
      <c r="T168" s="12">
        <f t="shared" si="97"/>
        <v>2.6251268923171457E-2</v>
      </c>
    </row>
    <row r="169" spans="2:20" ht="15.9" customHeight="1">
      <c r="B169" s="18">
        <v>45867</v>
      </c>
      <c r="C169" s="12">
        <v>401107.13319999998</v>
      </c>
      <c r="D169" s="37">
        <f t="shared" si="105"/>
        <v>170.40000000270084</v>
      </c>
      <c r="E169" s="39">
        <v>6665606.8114999998</v>
      </c>
      <c r="F169" s="37">
        <f t="shared" si="104"/>
        <v>234.50000025331974</v>
      </c>
      <c r="G169" s="12">
        <v>86.242699999999999</v>
      </c>
      <c r="H169" s="9">
        <f t="shared" si="100"/>
        <v>-7.9999999999955662</v>
      </c>
      <c r="I169" s="20">
        <f t="shared" si="101"/>
        <v>53.995878030559325</v>
      </c>
      <c r="J169" s="40">
        <f t="shared" si="87"/>
        <v>36.004121969440689</v>
      </c>
      <c r="K169" s="47">
        <f t="shared" si="88"/>
        <v>289.87309312822987</v>
      </c>
      <c r="L169" s="40">
        <f t="shared" si="89"/>
        <v>289.98346525229215</v>
      </c>
      <c r="M169" s="12">
        <f t="shared" si="90"/>
        <v>1.6228571428828651</v>
      </c>
      <c r="N169" s="12">
        <f t="shared" si="91"/>
        <v>2.2333333357459022</v>
      </c>
      <c r="O169" s="12">
        <f t="shared" si="92"/>
        <v>-7.6190476190433967E-2</v>
      </c>
      <c r="P169" s="81">
        <f t="shared" si="93"/>
        <v>2.7617472881170682</v>
      </c>
      <c r="Q169" s="12">
        <f t="shared" si="94"/>
        <v>1.5455782313170144E-2</v>
      </c>
      <c r="R169" s="12">
        <f t="shared" si="95"/>
        <v>2.1269841292818115E-2</v>
      </c>
      <c r="S169" s="12">
        <f t="shared" si="96"/>
        <v>-7.2562358276603779E-4</v>
      </c>
      <c r="T169" s="12">
        <f t="shared" si="97"/>
        <v>2.6302355124924459E-2</v>
      </c>
    </row>
    <row r="170" spans="2:20" ht="15.9" customHeight="1">
      <c r="B170" s="18">
        <v>45867</v>
      </c>
      <c r="C170" s="12">
        <v>401107.14760000003</v>
      </c>
      <c r="D170" s="37">
        <f t="shared" si="105"/>
        <v>184.80000004637986</v>
      </c>
      <c r="E170" s="39">
        <v>6665606.7340000002</v>
      </c>
      <c r="F170" s="37">
        <f t="shared" si="104"/>
        <v>157.00000058859587</v>
      </c>
      <c r="G170" s="12">
        <v>86.234099999999998</v>
      </c>
      <c r="H170" s="9">
        <f t="shared" si="100"/>
        <v>-16.59999999999684</v>
      </c>
      <c r="I170" s="20">
        <f t="shared" si="101"/>
        <v>40.350133962598271</v>
      </c>
      <c r="J170" s="40">
        <f t="shared" si="87"/>
        <v>49.64986603740175</v>
      </c>
      <c r="K170" s="47">
        <f t="shared" si="88"/>
        <v>242.48719595467529</v>
      </c>
      <c r="L170" s="40">
        <f t="shared" si="89"/>
        <v>243.05472676325593</v>
      </c>
      <c r="M170" s="12">
        <f t="shared" si="90"/>
        <v>1.7600000004417129</v>
      </c>
      <c r="N170" s="12">
        <f t="shared" si="91"/>
        <v>1.4952381008437701</v>
      </c>
      <c r="O170" s="12">
        <f t="shared" si="92"/>
        <v>-0.15809523809520801</v>
      </c>
      <c r="P170" s="81">
        <f t="shared" si="93"/>
        <v>2.3148069215548182</v>
      </c>
      <c r="Q170" s="12">
        <f t="shared" si="94"/>
        <v>1.676190476611155E-2</v>
      </c>
      <c r="R170" s="12">
        <f t="shared" si="95"/>
        <v>1.4240362865178763E-2</v>
      </c>
      <c r="S170" s="12">
        <f t="shared" si="96"/>
        <v>-1.5056689342400763E-3</v>
      </c>
      <c r="T170" s="12">
        <f t="shared" si="97"/>
        <v>2.2045780205283982E-2</v>
      </c>
    </row>
    <row r="171" spans="2:20" ht="15.9" customHeight="1">
      <c r="B171" s="18">
        <v>45868</v>
      </c>
      <c r="C171" s="12">
        <v>401107.1397</v>
      </c>
      <c r="D171" s="37">
        <f t="shared" si="105"/>
        <v>176.90000002039596</v>
      </c>
      <c r="E171" s="39">
        <v>6665606.7588</v>
      </c>
      <c r="F171" s="37">
        <f t="shared" si="104"/>
        <v>181.8000003695488</v>
      </c>
      <c r="G171" s="12">
        <v>86.269800000000004</v>
      </c>
      <c r="H171" s="9">
        <f t="shared" si="100"/>
        <v>19.100000000008777</v>
      </c>
      <c r="J171" s="40">
        <f t="shared" si="87"/>
        <v>44.217363038909639</v>
      </c>
      <c r="K171" s="47">
        <f t="shared" si="88"/>
        <v>253.66286709249351</v>
      </c>
      <c r="L171" s="40">
        <f t="shared" si="89"/>
        <v>254.38093509849429</v>
      </c>
      <c r="M171" s="12">
        <f t="shared" si="90"/>
        <v>1.6688679247207165</v>
      </c>
      <c r="N171" s="12">
        <f t="shared" si="91"/>
        <v>1.7150943431089509</v>
      </c>
      <c r="O171" s="12">
        <f t="shared" si="92"/>
        <v>0.18018867924536583</v>
      </c>
      <c r="P171" s="81">
        <f t="shared" si="93"/>
        <v>2.3998201424386254</v>
      </c>
      <c r="Q171" s="12">
        <f t="shared" si="94"/>
        <v>1.5744037025667137E-2</v>
      </c>
      <c r="R171" s="12">
        <f t="shared" si="95"/>
        <v>1.6180135312348593E-2</v>
      </c>
      <c r="S171" s="12">
        <f t="shared" si="96"/>
        <v>1.6998932004279796E-3</v>
      </c>
      <c r="T171" s="12">
        <f t="shared" si="97"/>
        <v>2.2639812664515334E-2</v>
      </c>
    </row>
    <row r="172" spans="2:20" ht="15.9" customHeight="1">
      <c r="B172" s="18">
        <v>45868</v>
      </c>
      <c r="C172" s="12">
        <v>401107.14399999997</v>
      </c>
      <c r="D172" s="37">
        <f t="shared" si="105"/>
        <v>181.19999999180436</v>
      </c>
      <c r="E172" s="39">
        <v>6665606.7642000001</v>
      </c>
      <c r="F172" s="37">
        <f t="shared" si="104"/>
        <v>187.20000050961971</v>
      </c>
      <c r="G172" s="12">
        <v>86.225200000000001</v>
      </c>
      <c r="H172" s="9">
        <f t="shared" si="100"/>
        <v>-25.499999999993861</v>
      </c>
      <c r="J172" s="40">
        <f t="shared" si="87"/>
        <v>44.066926397538907</v>
      </c>
      <c r="K172" s="47">
        <f t="shared" si="88"/>
        <v>260.53268545008228</v>
      </c>
      <c r="L172" s="40">
        <f t="shared" si="89"/>
        <v>261.77763500312858</v>
      </c>
      <c r="M172" s="12">
        <f t="shared" si="90"/>
        <v>1.7094339621868335</v>
      </c>
      <c r="N172" s="12">
        <f t="shared" si="91"/>
        <v>1.7660377406567898</v>
      </c>
      <c r="O172" s="12">
        <f t="shared" si="92"/>
        <v>-0.24056603773579113</v>
      </c>
      <c r="P172" s="81">
        <f t="shared" si="93"/>
        <v>2.4696003302181944</v>
      </c>
      <c r="Q172" s="12">
        <f t="shared" si="94"/>
        <v>1.6126735492328619E-2</v>
      </c>
      <c r="R172" s="12">
        <f t="shared" si="95"/>
        <v>1.6660733402422544E-2</v>
      </c>
      <c r="S172" s="12">
        <f t="shared" si="96"/>
        <v>-2.2694909220357653E-3</v>
      </c>
      <c r="T172" s="12">
        <f t="shared" si="97"/>
        <v>2.3298116322813155E-2</v>
      </c>
    </row>
    <row r="173" spans="2:20" ht="15.9" customHeight="1">
      <c r="B173" s="18">
        <v>45869</v>
      </c>
      <c r="C173" s="12">
        <v>401107.14260000002</v>
      </c>
      <c r="D173" s="37">
        <f t="shared" si="105"/>
        <v>179.80000004172325</v>
      </c>
      <c r="E173" s="39">
        <v>6665606.7636000002</v>
      </c>
      <c r="F173" s="37">
        <f t="shared" si="104"/>
        <v>186.60000059753656</v>
      </c>
      <c r="G173" s="12">
        <v>86.261899999999997</v>
      </c>
      <c r="H173" s="9">
        <f t="shared" si="100"/>
        <v>11.200000000002319</v>
      </c>
      <c r="J173" s="40">
        <f t="shared" si="87"/>
        <v>43.936772354796062</v>
      </c>
      <c r="K173" s="47">
        <f t="shared" si="88"/>
        <v>259.12853999126446</v>
      </c>
      <c r="L173" s="40">
        <f t="shared" si="89"/>
        <v>259.37046909392819</v>
      </c>
      <c r="M173" s="12">
        <f t="shared" si="90"/>
        <v>1.6803738321656378</v>
      </c>
      <c r="N173" s="12">
        <f t="shared" si="91"/>
        <v>1.7439252392293136</v>
      </c>
      <c r="O173" s="12">
        <f t="shared" si="92"/>
        <v>0.10467289719628335</v>
      </c>
      <c r="P173" s="81">
        <f t="shared" si="93"/>
        <v>2.4240230756441887</v>
      </c>
      <c r="Q173" s="12">
        <f t="shared" si="94"/>
        <v>1.5704428337996616E-2</v>
      </c>
      <c r="R173" s="12">
        <f t="shared" si="95"/>
        <v>1.6298366721769285E-2</v>
      </c>
      <c r="S173" s="12">
        <f t="shared" si="96"/>
        <v>9.7825137566619961E-4</v>
      </c>
      <c r="T173" s="12">
        <f t="shared" si="97"/>
        <v>2.2654421267702698E-2</v>
      </c>
    </row>
    <row r="174" spans="2:20" ht="15.9" customHeight="1">
      <c r="B174" s="18">
        <v>45869</v>
      </c>
      <c r="C174" s="12">
        <v>401107.14720000001</v>
      </c>
      <c r="D174" s="37">
        <f t="shared" si="105"/>
        <v>184.40000002738088</v>
      </c>
      <c r="E174" s="39">
        <v>6665606.7757999999</v>
      </c>
      <c r="F174" s="37">
        <f t="shared" si="104"/>
        <v>198.80000036209822</v>
      </c>
      <c r="G174" s="12">
        <v>86.213899999999995</v>
      </c>
      <c r="H174" s="9">
        <f t="shared" si="100"/>
        <v>-36.7999999999995</v>
      </c>
      <c r="J174" s="40">
        <f t="shared" si="87"/>
        <v>42.847935258309235</v>
      </c>
      <c r="K174" s="47">
        <f t="shared" si="88"/>
        <v>271.15456875012876</v>
      </c>
      <c r="L174" s="40">
        <f t="shared" si="89"/>
        <v>273.64034818364831</v>
      </c>
      <c r="M174" s="12">
        <f t="shared" si="90"/>
        <v>1.7233644862372046</v>
      </c>
      <c r="N174" s="12">
        <f t="shared" si="91"/>
        <v>1.8579439286177404</v>
      </c>
      <c r="O174" s="12">
        <f t="shared" si="92"/>
        <v>-0.34392523364485511</v>
      </c>
      <c r="P174" s="81">
        <f t="shared" si="93"/>
        <v>2.5573864316228816</v>
      </c>
      <c r="Q174" s="12">
        <f t="shared" si="94"/>
        <v>1.6106210151749577E-2</v>
      </c>
      <c r="R174" s="12">
        <f t="shared" si="95"/>
        <v>1.7363961949698508E-2</v>
      </c>
      <c r="S174" s="12">
        <f t="shared" si="96"/>
        <v>-3.214254520045375E-3</v>
      </c>
      <c r="T174" s="12">
        <f t="shared" si="97"/>
        <v>2.3900807772176465E-2</v>
      </c>
    </row>
    <row r="175" spans="2:20" ht="15.9" customHeight="1">
      <c r="B175" s="18">
        <v>45870</v>
      </c>
      <c r="C175" s="12">
        <v>401107.15110000002</v>
      </c>
      <c r="D175" s="37">
        <f t="shared" si="105"/>
        <v>188.30000003799796</v>
      </c>
      <c r="E175" s="39">
        <v>6665606.7144999998</v>
      </c>
      <c r="F175" s="37">
        <f t="shared" si="104"/>
        <v>137.50000018626451</v>
      </c>
      <c r="G175" s="12">
        <v>86.258099999999999</v>
      </c>
      <c r="H175" s="9">
        <f t="shared" si="100"/>
        <v>7.40000000000407</v>
      </c>
      <c r="J175" s="40">
        <f t="shared" si="87"/>
        <v>53.862418207064138</v>
      </c>
      <c r="K175" s="47">
        <f t="shared" si="88"/>
        <v>233.1590445715816</v>
      </c>
      <c r="L175" s="40">
        <f t="shared" si="89"/>
        <v>233.27644558663189</v>
      </c>
      <c r="M175" s="12">
        <f t="shared" si="90"/>
        <v>1.7435185188703515</v>
      </c>
      <c r="N175" s="12">
        <f t="shared" si="91"/>
        <v>1.2731481498728197</v>
      </c>
      <c r="O175" s="12">
        <f t="shared" si="92"/>
        <v>6.8518518518556198E-2</v>
      </c>
      <c r="P175" s="81">
        <f t="shared" si="93"/>
        <v>2.1599670887651103</v>
      </c>
      <c r="Q175" s="12">
        <f t="shared" si="94"/>
        <v>1.6143689989540293E-2</v>
      </c>
      <c r="R175" s="12">
        <f t="shared" si="95"/>
        <v>1.17884087951187E-2</v>
      </c>
      <c r="S175" s="12">
        <f t="shared" si="96"/>
        <v>6.3443072702366854E-4</v>
      </c>
      <c r="T175" s="12">
        <f t="shared" si="97"/>
        <v>1.9999695266343615E-2</v>
      </c>
    </row>
    <row r="176" spans="2:20" ht="15.9" customHeight="1">
      <c r="B176" s="18">
        <v>45870</v>
      </c>
      <c r="C176" s="12">
        <v>401107.14799999999</v>
      </c>
      <c r="D176" s="37">
        <f t="shared" si="105"/>
        <v>185.20000000717118</v>
      </c>
      <c r="E176" s="39">
        <v>6665606.7818999998</v>
      </c>
      <c r="F176" s="37">
        <f t="shared" si="104"/>
        <v>204.90000024437904</v>
      </c>
      <c r="G176" s="12">
        <v>86.240899999999996</v>
      </c>
      <c r="H176" s="9">
        <f t="shared" si="100"/>
        <v>-9.7999999999984766</v>
      </c>
      <c r="J176" s="40">
        <f t="shared" si="87"/>
        <v>42.109026332393455</v>
      </c>
      <c r="K176" s="47">
        <f t="shared" si="88"/>
        <v>276.19386326057776</v>
      </c>
      <c r="L176" s="40">
        <f t="shared" si="89"/>
        <v>276.36767195676612</v>
      </c>
      <c r="M176" s="12">
        <f t="shared" si="90"/>
        <v>1.7148148148812146</v>
      </c>
      <c r="N176" s="12">
        <f t="shared" si="91"/>
        <v>1.8972222244849912</v>
      </c>
      <c r="O176" s="12">
        <f t="shared" si="92"/>
        <v>-9.0740740740726633E-2</v>
      </c>
      <c r="P176" s="81">
        <f t="shared" si="93"/>
        <v>2.5589599255256124</v>
      </c>
      <c r="Q176" s="12">
        <f t="shared" si="94"/>
        <v>1.5877914952603839E-2</v>
      </c>
      <c r="R176" s="12">
        <f t="shared" si="95"/>
        <v>1.7566872448935105E-2</v>
      </c>
      <c r="S176" s="12">
        <f t="shared" si="96"/>
        <v>-8.4019204389561698E-4</v>
      </c>
      <c r="T176" s="12">
        <f t="shared" si="97"/>
        <v>2.369407338449641E-2</v>
      </c>
    </row>
    <row r="177" spans="1:20" ht="15.9" customHeight="1">
      <c r="B177" s="18">
        <v>45871</v>
      </c>
      <c r="C177" s="12">
        <v>401107.14899999998</v>
      </c>
      <c r="D177" s="37">
        <f t="shared" si="105"/>
        <v>186.19999999646097</v>
      </c>
      <c r="E177" s="39">
        <v>6665606.7582</v>
      </c>
      <c r="F177" s="37">
        <f t="shared" si="104"/>
        <v>181.20000045746565</v>
      </c>
      <c r="G177" s="12">
        <v>86.267399999999995</v>
      </c>
      <c r="H177" s="9">
        <f t="shared" si="100"/>
        <v>16.700000000000159</v>
      </c>
      <c r="J177" s="40">
        <f t="shared" si="87"/>
        <v>45.779698384939479</v>
      </c>
      <c r="K177" s="47">
        <f t="shared" si="88"/>
        <v>259.8150884080207</v>
      </c>
      <c r="L177" s="40">
        <f t="shared" si="89"/>
        <v>260.35124383122815</v>
      </c>
      <c r="M177" s="12">
        <f t="shared" si="90"/>
        <v>1.7082568807014769</v>
      </c>
      <c r="N177" s="12">
        <f t="shared" si="91"/>
        <v>1.66238532529785</v>
      </c>
      <c r="O177" s="12">
        <f t="shared" si="92"/>
        <v>0.15321100917431338</v>
      </c>
      <c r="P177" s="81">
        <f t="shared" si="93"/>
        <v>2.388543521387414</v>
      </c>
      <c r="Q177" s="12">
        <f t="shared" si="94"/>
        <v>1.5672081474325476E-2</v>
      </c>
      <c r="R177" s="12">
        <f t="shared" si="95"/>
        <v>1.5251241516494037E-2</v>
      </c>
      <c r="S177" s="12">
        <f t="shared" si="96"/>
        <v>1.4056055887551686E-3</v>
      </c>
      <c r="T177" s="12">
        <f t="shared" si="97"/>
        <v>2.1913243315480863E-2</v>
      </c>
    </row>
    <row r="178" spans="1:20" ht="15.9" customHeight="1">
      <c r="B178" s="18">
        <v>45871</v>
      </c>
      <c r="C178" s="12">
        <v>401107.152</v>
      </c>
      <c r="D178" s="37">
        <f t="shared" si="105"/>
        <v>189.20000002253801</v>
      </c>
      <c r="E178" s="39">
        <v>6665606.7621999998</v>
      </c>
      <c r="F178" s="37">
        <f t="shared" si="104"/>
        <v>185.20000018179417</v>
      </c>
      <c r="G178" s="12">
        <v>86.247200000000007</v>
      </c>
      <c r="H178" s="9">
        <f t="shared" si="100"/>
        <v>-3.4999999999882903</v>
      </c>
      <c r="J178" s="40">
        <f t="shared" si="87"/>
        <v>45.612111083166496</v>
      </c>
      <c r="K178" s="47">
        <f t="shared" si="88"/>
        <v>264.75588770764841</v>
      </c>
      <c r="L178" s="40">
        <f t="shared" si="89"/>
        <v>264.77902121555036</v>
      </c>
      <c r="M178" s="12">
        <f t="shared" si="90"/>
        <v>1.7357798167205323</v>
      </c>
      <c r="N178" s="12">
        <f t="shared" si="91"/>
        <v>1.6990825704751757</v>
      </c>
      <c r="O178" s="12">
        <f t="shared" si="92"/>
        <v>-3.211009174301184E-2</v>
      </c>
      <c r="P178" s="81">
        <f t="shared" si="93"/>
        <v>2.4291653322527558</v>
      </c>
      <c r="Q178" s="12">
        <f t="shared" si="94"/>
        <v>1.5924585474500295E-2</v>
      </c>
      <c r="R178" s="12">
        <f t="shared" si="95"/>
        <v>1.5587913490597943E-2</v>
      </c>
      <c r="S178" s="12">
        <f t="shared" si="96"/>
        <v>-2.9458799764231047E-4</v>
      </c>
      <c r="T178" s="12">
        <f t="shared" si="97"/>
        <v>2.2285920479383079E-2</v>
      </c>
    </row>
    <row r="179" spans="1:20" ht="15.9" customHeight="1">
      <c r="B179" s="18">
        <v>45873</v>
      </c>
      <c r="C179" s="12">
        <v>401107.14260000002</v>
      </c>
      <c r="D179" s="37">
        <f t="shared" si="105"/>
        <v>179.80000004172325</v>
      </c>
      <c r="E179" s="39">
        <v>6665606.7785999998</v>
      </c>
      <c r="F179" s="37">
        <f t="shared" si="104"/>
        <v>201.60000026226044</v>
      </c>
      <c r="G179" s="12">
        <v>86.256</v>
      </c>
      <c r="H179" s="9">
        <f t="shared" si="100"/>
        <v>5.3000000000054115</v>
      </c>
      <c r="J179" s="40">
        <f t="shared" si="87"/>
        <v>41.728656412993644</v>
      </c>
      <c r="K179" s="47">
        <f t="shared" si="88"/>
        <v>270.13070932559128</v>
      </c>
      <c r="L179" s="40">
        <f t="shared" si="89"/>
        <v>270.18269767094108</v>
      </c>
      <c r="M179" s="12">
        <f t="shared" si="90"/>
        <v>1.619819820195705</v>
      </c>
      <c r="N179" s="12">
        <f t="shared" si="91"/>
        <v>1.8162162185789228</v>
      </c>
      <c r="O179" s="12">
        <f t="shared" si="92"/>
        <v>4.7747747747796498E-2</v>
      </c>
      <c r="P179" s="81">
        <f t="shared" si="93"/>
        <v>2.4340783573958658</v>
      </c>
      <c r="Q179" s="12">
        <f t="shared" si="94"/>
        <v>1.4592971353114459E-2</v>
      </c>
      <c r="R179" s="12">
        <f t="shared" si="95"/>
        <v>1.6362308275485789E-2</v>
      </c>
      <c r="S179" s="12">
        <f t="shared" si="96"/>
        <v>4.3015988961978826E-4</v>
      </c>
      <c r="T179" s="12">
        <f t="shared" si="97"/>
        <v>2.1928633850413205E-2</v>
      </c>
    </row>
    <row r="180" spans="1:20" ht="15.9" customHeight="1">
      <c r="B180" s="18">
        <v>45873</v>
      </c>
      <c r="C180" s="12">
        <v>401107.14600000001</v>
      </c>
      <c r="D180" s="37">
        <f t="shared" si="105"/>
        <v>183.2000000285916</v>
      </c>
      <c r="E180" s="39">
        <v>6665606.7528999997</v>
      </c>
      <c r="F180" s="37">
        <f t="shared" si="104"/>
        <v>175.9000001475215</v>
      </c>
      <c r="G180" s="12">
        <v>86.227599999999995</v>
      </c>
      <c r="H180" s="9">
        <f t="shared" si="100"/>
        <v>-23.099999999999454</v>
      </c>
      <c r="J180" s="40">
        <f t="shared" si="87"/>
        <v>46.16458251806057</v>
      </c>
      <c r="K180" s="47">
        <f t="shared" si="88"/>
        <v>253.97450671745386</v>
      </c>
      <c r="L180" s="40">
        <f t="shared" si="89"/>
        <v>255.02286184256891</v>
      </c>
      <c r="M180" s="12">
        <f t="shared" si="90"/>
        <v>1.6504504507080324</v>
      </c>
      <c r="N180" s="12">
        <f t="shared" si="91"/>
        <v>1.5846846860137072</v>
      </c>
      <c r="O180" s="12">
        <f t="shared" si="92"/>
        <v>-0.20810810810810318</v>
      </c>
      <c r="P180" s="81">
        <f t="shared" si="93"/>
        <v>2.297503259842963</v>
      </c>
      <c r="Q180" s="12">
        <f t="shared" si="94"/>
        <v>1.4868922979351643E-2</v>
      </c>
      <c r="R180" s="12">
        <f t="shared" si="95"/>
        <v>1.42764386127361E-2</v>
      </c>
      <c r="S180" s="12">
        <f t="shared" si="96"/>
        <v>-1.8748478207937223E-3</v>
      </c>
      <c r="T180" s="12">
        <f t="shared" si="97"/>
        <v>2.0698227566152819E-2</v>
      </c>
    </row>
    <row r="181" spans="1:20" ht="15.9" customHeight="1">
      <c r="B181" s="18">
        <v>45874</v>
      </c>
      <c r="C181" s="12">
        <v>401107.13919999998</v>
      </c>
      <c r="D181" s="37">
        <f t="shared" si="105"/>
        <v>176.39999999664724</v>
      </c>
      <c r="E181" s="39">
        <v>6665606.7955</v>
      </c>
      <c r="F181" s="37">
        <f t="shared" si="104"/>
        <v>218.50000042468309</v>
      </c>
      <c r="G181" s="12">
        <v>86.258399999999995</v>
      </c>
      <c r="H181" s="9">
        <f t="shared" si="100"/>
        <v>7.6999999999998181</v>
      </c>
      <c r="J181" s="40">
        <f t="shared" si="87"/>
        <v>38.914723505123504</v>
      </c>
      <c r="K181" s="47">
        <f t="shared" si="88"/>
        <v>280.81882092267904</v>
      </c>
      <c r="L181" s="40">
        <f t="shared" si="89"/>
        <v>280.92436737386038</v>
      </c>
      <c r="M181" s="12">
        <f t="shared" si="90"/>
        <v>1.5749999999700646</v>
      </c>
      <c r="N181" s="12">
        <f t="shared" si="91"/>
        <v>1.9508928609346705</v>
      </c>
      <c r="O181" s="12">
        <f t="shared" si="92"/>
        <v>6.8749999999998382E-2</v>
      </c>
      <c r="P181" s="81">
        <f t="shared" si="93"/>
        <v>2.5082532801237534</v>
      </c>
      <c r="Q181" s="12">
        <f t="shared" si="94"/>
        <v>1.4062499999732719E-2</v>
      </c>
      <c r="R181" s="12">
        <f t="shared" si="95"/>
        <v>1.7418686258345271E-2</v>
      </c>
      <c r="S181" s="12">
        <f t="shared" si="96"/>
        <v>6.1383928571427128E-4</v>
      </c>
      <c r="T181" s="12">
        <f t="shared" si="97"/>
        <v>2.2395118572533512E-2</v>
      </c>
    </row>
    <row r="182" spans="1:20" ht="15.9" customHeight="1">
      <c r="B182" s="18">
        <v>45874</v>
      </c>
      <c r="C182" s="12">
        <v>401107.13079999998</v>
      </c>
      <c r="D182" s="37">
        <f t="shared" si="105"/>
        <v>168.00000000512227</v>
      </c>
      <c r="E182" s="39">
        <v>6665606.8885000004</v>
      </c>
      <c r="F182" s="37">
        <f t="shared" si="104"/>
        <v>311.5000007674098</v>
      </c>
      <c r="G182" s="12">
        <v>86.221199999999996</v>
      </c>
      <c r="H182" s="9">
        <f t="shared" si="100"/>
        <v>-29.499999999998749</v>
      </c>
      <c r="J182" s="40">
        <f t="shared" si="87"/>
        <v>28.339131977651846</v>
      </c>
      <c r="K182" s="47">
        <f t="shared" si="88"/>
        <v>353.91559796061176</v>
      </c>
      <c r="L182" s="40">
        <f t="shared" si="89"/>
        <v>355.14292964920099</v>
      </c>
      <c r="M182" s="12">
        <f t="shared" si="90"/>
        <v>1.5000000000457345</v>
      </c>
      <c r="N182" s="12">
        <f t="shared" si="91"/>
        <v>2.7812500068518733</v>
      </c>
      <c r="O182" s="12">
        <f t="shared" si="92"/>
        <v>-0.26339285714284599</v>
      </c>
      <c r="P182" s="81">
        <f t="shared" si="93"/>
        <v>3.1709190147250088</v>
      </c>
      <c r="Q182" s="12">
        <f t="shared" si="94"/>
        <v>1.3392857143265487E-2</v>
      </c>
      <c r="R182" s="12">
        <f t="shared" si="95"/>
        <v>2.4832589346891726E-2</v>
      </c>
      <c r="S182" s="12">
        <f t="shared" si="96"/>
        <v>-2.3517219387754105E-3</v>
      </c>
      <c r="T182" s="12">
        <f t="shared" si="97"/>
        <v>2.831177691718758E-2</v>
      </c>
    </row>
    <row r="183" spans="1:20" ht="15.9" customHeight="1">
      <c r="B183" s="18">
        <v>45875</v>
      </c>
      <c r="C183" s="12">
        <v>401107.15059999999</v>
      </c>
      <c r="D183" s="37">
        <f t="shared" si="105"/>
        <v>187.80000001424924</v>
      </c>
      <c r="E183" s="39">
        <v>6665606.7174000004</v>
      </c>
      <c r="F183" s="37">
        <f t="shared" si="104"/>
        <v>140.40000084787607</v>
      </c>
      <c r="G183" s="12">
        <v>86.258200000000002</v>
      </c>
      <c r="H183" s="9">
        <f t="shared" si="100"/>
        <v>7.5000000000073896</v>
      </c>
      <c r="J183" s="40">
        <f t="shared" si="87"/>
        <v>53.218069029345088</v>
      </c>
      <c r="K183" s="47">
        <f t="shared" si="88"/>
        <v>234.4802768751257</v>
      </c>
      <c r="L183" s="40">
        <f t="shared" si="89"/>
        <v>234.6001923346094</v>
      </c>
      <c r="M183" s="12">
        <f t="shared" si="90"/>
        <v>1.6619469027809668</v>
      </c>
      <c r="N183" s="12">
        <f t="shared" si="91"/>
        <v>1.2424778836095227</v>
      </c>
      <c r="O183" s="12">
        <f t="shared" si="92"/>
        <v>6.6371681415994602E-2</v>
      </c>
      <c r="P183" s="81">
        <f t="shared" si="93"/>
        <v>2.0761078967664548</v>
      </c>
      <c r="Q183" s="12">
        <f t="shared" si="94"/>
        <v>1.4707494714875813E-2</v>
      </c>
      <c r="R183" s="12">
        <f t="shared" si="95"/>
        <v>1.0995379500969227E-2</v>
      </c>
      <c r="S183" s="12">
        <f t="shared" si="96"/>
        <v>5.8736001253092572E-4</v>
      </c>
      <c r="T183" s="12">
        <f t="shared" si="97"/>
        <v>1.8372636254570397E-2</v>
      </c>
    </row>
    <row r="184" spans="1:20" ht="15.9" customHeight="1">
      <c r="B184" s="18">
        <v>45875</v>
      </c>
      <c r="C184" s="12">
        <v>401107.15059999999</v>
      </c>
      <c r="D184" s="37">
        <f t="shared" si="105"/>
        <v>187.80000001424924</v>
      </c>
      <c r="E184" s="39">
        <v>6665606.7472000001</v>
      </c>
      <c r="F184" s="37">
        <f t="shared" si="104"/>
        <v>170.20000051707029</v>
      </c>
      <c r="G184" s="12">
        <v>86.247200000000007</v>
      </c>
      <c r="H184" s="9">
        <f t="shared" si="100"/>
        <v>-3.4999999999882903</v>
      </c>
      <c r="J184" s="40">
        <f t="shared" si="87"/>
        <v>47.814509661695922</v>
      </c>
      <c r="K184" s="47">
        <f t="shared" si="88"/>
        <v>253.44995597033105</v>
      </c>
      <c r="L184" s="40">
        <f t="shared" si="89"/>
        <v>253.47412132476691</v>
      </c>
      <c r="M184" s="12">
        <f t="shared" si="90"/>
        <v>1.6619469027809668</v>
      </c>
      <c r="N184" s="12">
        <f t="shared" si="91"/>
        <v>1.5061946948413301</v>
      </c>
      <c r="O184" s="12">
        <f t="shared" si="92"/>
        <v>-3.0973451327330002E-2</v>
      </c>
      <c r="P184" s="81">
        <f t="shared" si="93"/>
        <v>2.2431338170333355</v>
      </c>
      <c r="Q184" s="12">
        <f t="shared" si="94"/>
        <v>1.4707494714875813E-2</v>
      </c>
      <c r="R184" s="12">
        <f t="shared" si="95"/>
        <v>1.3329156591516195E-2</v>
      </c>
      <c r="S184" s="12">
        <f t="shared" si="96"/>
        <v>-2.7410133917991154E-4</v>
      </c>
      <c r="T184" s="12">
        <f t="shared" si="97"/>
        <v>1.9850741743657835E-2</v>
      </c>
    </row>
    <row r="185" spans="1:20" ht="15.9" customHeight="1">
      <c r="B185" s="18">
        <v>45876</v>
      </c>
      <c r="C185" s="12">
        <v>401107.14120000001</v>
      </c>
      <c r="D185" s="37">
        <f t="shared" si="105"/>
        <v>178.40000003343448</v>
      </c>
      <c r="E185" s="39">
        <v>6665606.8060999997</v>
      </c>
      <c r="F185" s="37">
        <f t="shared" si="104"/>
        <v>229.10000011324883</v>
      </c>
      <c r="G185" s="12">
        <v>86.258099999999999</v>
      </c>
      <c r="H185" s="9">
        <f t="shared" si="100"/>
        <v>7.40000000000407</v>
      </c>
      <c r="J185" s="40">
        <f t="shared" si="87"/>
        <v>37.90786550113063</v>
      </c>
      <c r="K185" s="47">
        <f t="shared" si="88"/>
        <v>290.36764637924114</v>
      </c>
      <c r="L185" s="40">
        <f t="shared" si="89"/>
        <v>290.4619253255409</v>
      </c>
      <c r="M185" s="12">
        <f t="shared" si="90"/>
        <v>1.5649122809950393</v>
      </c>
      <c r="N185" s="12">
        <f t="shared" si="91"/>
        <v>2.0096491238004281</v>
      </c>
      <c r="O185" s="12">
        <f t="shared" si="92"/>
        <v>6.4912280701790087E-2</v>
      </c>
      <c r="P185" s="81">
        <f t="shared" si="93"/>
        <v>2.5479116256626395</v>
      </c>
      <c r="Q185" s="12">
        <f t="shared" si="94"/>
        <v>1.3727300710482801E-2</v>
      </c>
      <c r="R185" s="12">
        <f t="shared" si="95"/>
        <v>1.7628501085968667E-2</v>
      </c>
      <c r="S185" s="12">
        <f t="shared" si="96"/>
        <v>5.6940597106833407E-4</v>
      </c>
      <c r="T185" s="12">
        <f t="shared" si="97"/>
        <v>2.2350101979496838E-2</v>
      </c>
    </row>
    <row r="186" spans="1:20" ht="15.9" customHeight="1">
      <c r="B186" s="18">
        <v>45876</v>
      </c>
      <c r="C186" s="12">
        <v>401107.14740000002</v>
      </c>
      <c r="D186" s="37">
        <f t="shared" si="105"/>
        <v>184.60000003688037</v>
      </c>
      <c r="E186" s="39">
        <v>6665606.7718000002</v>
      </c>
      <c r="F186" s="37">
        <f t="shared" si="104"/>
        <v>194.8000006377697</v>
      </c>
      <c r="G186" s="12">
        <v>86.248800000000003</v>
      </c>
      <c r="H186" s="9">
        <f t="shared" si="100"/>
        <v>-1.8999999999920192</v>
      </c>
      <c r="J186" s="40">
        <f t="shared" si="87"/>
        <v>43.459999357033325</v>
      </c>
      <c r="K186" s="47">
        <f t="shared" si="88"/>
        <v>268.37324803730218</v>
      </c>
      <c r="L186" s="40">
        <f t="shared" si="89"/>
        <v>268.37997366065014</v>
      </c>
      <c r="M186" s="12">
        <f t="shared" si="90"/>
        <v>1.6192982459375471</v>
      </c>
      <c r="N186" s="12">
        <f t="shared" si="91"/>
        <v>1.7087719354190325</v>
      </c>
      <c r="O186" s="12">
        <f t="shared" si="92"/>
        <v>-1.666666666659666E-2</v>
      </c>
      <c r="P186" s="81">
        <f t="shared" si="93"/>
        <v>2.3542102952688611</v>
      </c>
      <c r="Q186" s="12">
        <f t="shared" si="94"/>
        <v>1.4204370578399536E-2</v>
      </c>
      <c r="R186" s="12">
        <f t="shared" si="95"/>
        <v>1.4989227503675723E-2</v>
      </c>
      <c r="S186" s="12">
        <f t="shared" si="96"/>
        <v>-1.4619883040874264E-4</v>
      </c>
      <c r="T186" s="12">
        <f t="shared" si="97"/>
        <v>2.0650967502358432E-2</v>
      </c>
    </row>
    <row r="187" spans="1:20" ht="15.9" customHeight="1">
      <c r="B187" s="18">
        <v>45877</v>
      </c>
      <c r="C187" s="12">
        <v>401107.1385</v>
      </c>
      <c r="D187" s="37">
        <f t="shared" si="105"/>
        <v>175.70000002160668</v>
      </c>
      <c r="E187" s="39">
        <v>6665606.8060999997</v>
      </c>
      <c r="F187" s="37">
        <f t="shared" si="104"/>
        <v>229.10000011324883</v>
      </c>
      <c r="G187" s="12">
        <v>86.260800000000003</v>
      </c>
      <c r="H187" s="9">
        <f t="shared" si="100"/>
        <v>10.100000000008436</v>
      </c>
      <c r="J187" s="40">
        <f t="shared" si="87"/>
        <v>37.485104045491937</v>
      </c>
      <c r="K187" s="47">
        <f t="shared" si="88"/>
        <v>288.7166431979341</v>
      </c>
      <c r="L187" s="40">
        <f t="shared" si="89"/>
        <v>288.8932502837049</v>
      </c>
      <c r="M187" s="12">
        <f t="shared" si="90"/>
        <v>1.527826087144406</v>
      </c>
      <c r="N187" s="12">
        <f t="shared" si="91"/>
        <v>1.9921739140282506</v>
      </c>
      <c r="O187" s="12">
        <f t="shared" si="92"/>
        <v>8.7826086956595092E-2</v>
      </c>
      <c r="P187" s="81">
        <f t="shared" si="93"/>
        <v>2.5121152198583037</v>
      </c>
      <c r="Q187" s="12">
        <f t="shared" si="94"/>
        <v>1.3285444236038313E-2</v>
      </c>
      <c r="R187" s="12">
        <f t="shared" si="95"/>
        <v>1.7323251426332613E-2</v>
      </c>
      <c r="S187" s="12">
        <f t="shared" si="96"/>
        <v>7.6370510397039213E-4</v>
      </c>
      <c r="T187" s="12">
        <f t="shared" si="97"/>
        <v>2.18444801726809E-2</v>
      </c>
    </row>
    <row r="188" spans="1:20" ht="15.9" customHeight="1">
      <c r="B188" s="18">
        <v>45877</v>
      </c>
      <c r="C188" s="12">
        <v>401107.13630000001</v>
      </c>
      <c r="D188" s="37">
        <f t="shared" si="105"/>
        <v>173.50000003352761</v>
      </c>
      <c r="E188" s="39">
        <v>6665606.8291999996</v>
      </c>
      <c r="F188" s="37">
        <f t="shared" si="104"/>
        <v>252.19999998807907</v>
      </c>
      <c r="G188" s="12">
        <v>86.270399999999995</v>
      </c>
      <c r="H188" s="9">
        <f t="shared" si="100"/>
        <v>19.700000000000273</v>
      </c>
      <c r="J188" s="40">
        <f t="shared" si="87"/>
        <v>34.525874542796828</v>
      </c>
      <c r="K188" s="47">
        <f t="shared" si="88"/>
        <v>306.11613810059276</v>
      </c>
      <c r="L188" s="40">
        <f t="shared" si="89"/>
        <v>306.74937653664625</v>
      </c>
      <c r="M188" s="12">
        <f t="shared" si="90"/>
        <v>1.5086956524654576</v>
      </c>
      <c r="N188" s="12">
        <f t="shared" si="91"/>
        <v>2.1930434781572092</v>
      </c>
      <c r="O188" s="12">
        <f t="shared" si="92"/>
        <v>0.17130434782608933</v>
      </c>
      <c r="P188" s="81">
        <f t="shared" si="93"/>
        <v>2.6673858829273587</v>
      </c>
      <c r="Q188" s="12">
        <f t="shared" si="94"/>
        <v>1.3119092630134414E-2</v>
      </c>
      <c r="R188" s="12">
        <f t="shared" si="95"/>
        <v>1.9069943288323558E-2</v>
      </c>
      <c r="S188" s="12">
        <f t="shared" si="96"/>
        <v>1.4896030245746899E-3</v>
      </c>
      <c r="T188" s="12">
        <f t="shared" si="97"/>
        <v>2.3194659851542249E-2</v>
      </c>
    </row>
    <row r="189" spans="1:20" ht="15.9" customHeight="1">
      <c r="B189" s="18">
        <v>45878</v>
      </c>
      <c r="C189" s="12">
        <v>401107.16440000001</v>
      </c>
      <c r="D189" s="37">
        <f t="shared" si="105"/>
        <v>201.60000002942979</v>
      </c>
      <c r="E189" s="39">
        <v>6665606.5970000001</v>
      </c>
      <c r="F189" s="37">
        <f t="shared" si="104"/>
        <v>20.000000484287739</v>
      </c>
      <c r="G189" s="12">
        <v>86.260099999999994</v>
      </c>
      <c r="H189" s="9">
        <f t="shared" si="100"/>
        <v>9.3999999999994088</v>
      </c>
      <c r="J189" s="40">
        <f t="shared" si="87"/>
        <v>84.334432870616411</v>
      </c>
      <c r="K189" s="47">
        <f t="shared" si="88"/>
        <v>202.5896345602055</v>
      </c>
      <c r="L189" s="40">
        <f t="shared" si="89"/>
        <v>202.80759362321123</v>
      </c>
      <c r="M189" s="12">
        <f t="shared" si="90"/>
        <v>1.7379310347364638</v>
      </c>
      <c r="N189" s="12">
        <f t="shared" si="91"/>
        <v>0.17241379727834258</v>
      </c>
      <c r="O189" s="12">
        <f t="shared" si="92"/>
        <v>8.1034482758615592E-2</v>
      </c>
      <c r="P189" s="81">
        <f t="shared" si="93"/>
        <v>1.7483413243380279</v>
      </c>
      <c r="Q189" s="12">
        <f t="shared" si="94"/>
        <v>1.4982164092555723E-2</v>
      </c>
      <c r="R189" s="12">
        <f t="shared" si="95"/>
        <v>1.4863258386064015E-3</v>
      </c>
      <c r="S189" s="12">
        <f t="shared" si="96"/>
        <v>6.9857312722944472E-4</v>
      </c>
      <c r="T189" s="12">
        <f t="shared" si="97"/>
        <v>1.5071907968431275E-2</v>
      </c>
    </row>
    <row r="190" spans="1:20" ht="15.9" customHeight="1">
      <c r="B190" s="18">
        <v>45879</v>
      </c>
      <c r="C190" s="12">
        <v>401107.13740000001</v>
      </c>
      <c r="D190" s="37">
        <f t="shared" si="105"/>
        <v>174.60000002756715</v>
      </c>
      <c r="E190" s="39">
        <v>6665606.8321000002</v>
      </c>
      <c r="F190" s="37">
        <f t="shared" si="104"/>
        <v>255.10000064969063</v>
      </c>
      <c r="G190" s="12">
        <v>86.265699999999995</v>
      </c>
      <c r="H190" s="9">
        <f t="shared" si="100"/>
        <v>15.000000000000568</v>
      </c>
      <c r="J190" s="40">
        <f t="shared" si="87"/>
        <v>34.389200640623869</v>
      </c>
      <c r="K190" s="47">
        <f t="shared" si="88"/>
        <v>309.12969825155687</v>
      </c>
      <c r="L190" s="40">
        <f t="shared" si="89"/>
        <v>309.49340920462043</v>
      </c>
      <c r="M190" s="12">
        <f t="shared" si="90"/>
        <v>1.492307692543309</v>
      </c>
      <c r="N190" s="12">
        <f t="shared" si="91"/>
        <v>2.1803418858947916</v>
      </c>
      <c r="O190" s="12">
        <f t="shared" si="92"/>
        <v>0.12820512820513305</v>
      </c>
      <c r="P190" s="81">
        <f t="shared" si="93"/>
        <v>2.6452428137147046</v>
      </c>
      <c r="Q190" s="12">
        <f t="shared" si="94"/>
        <v>1.2754766602934264E-2</v>
      </c>
      <c r="R190" s="12">
        <f t="shared" si="95"/>
        <v>1.8635400734143517E-2</v>
      </c>
      <c r="S190" s="12">
        <f t="shared" si="96"/>
        <v>1.0957703265395988E-3</v>
      </c>
      <c r="T190" s="12">
        <f t="shared" si="97"/>
        <v>2.2608912937732518E-2</v>
      </c>
    </row>
    <row r="191" spans="1:20" ht="15.9" customHeight="1">
      <c r="A191" s="15"/>
      <c r="B191" s="18">
        <v>45880</v>
      </c>
      <c r="C191" s="12">
        <v>401107.1434</v>
      </c>
      <c r="D191" s="37">
        <f t="shared" si="105"/>
        <v>180.60000002151355</v>
      </c>
      <c r="E191" s="39">
        <v>6665606.7582</v>
      </c>
      <c r="F191" s="37">
        <f t="shared" si="104"/>
        <v>181.20000045746565</v>
      </c>
      <c r="G191" s="12">
        <v>86.268799999999999</v>
      </c>
      <c r="H191" s="9">
        <f t="shared" si="100"/>
        <v>18.100000000004002</v>
      </c>
      <c r="J191" s="40">
        <f t="shared" si="87"/>
        <v>44.904982141720609</v>
      </c>
      <c r="K191" s="47">
        <f t="shared" si="88"/>
        <v>255.83158556666973</v>
      </c>
      <c r="L191" s="40">
        <f t="shared" si="89"/>
        <v>256.47107083169516</v>
      </c>
      <c r="M191" s="12">
        <f t="shared" si="90"/>
        <v>1.5305084747585893</v>
      </c>
      <c r="N191" s="12">
        <f t="shared" si="91"/>
        <v>1.5355932242158106</v>
      </c>
      <c r="O191" s="12">
        <f t="shared" si="92"/>
        <v>0.15338983050850849</v>
      </c>
      <c r="P191" s="81">
        <f t="shared" si="93"/>
        <v>2.1734836511160607</v>
      </c>
      <c r="Q191" s="12">
        <f t="shared" si="94"/>
        <v>1.2970410803038892E-2</v>
      </c>
      <c r="R191" s="12">
        <f t="shared" si="95"/>
        <v>1.3013501900133988E-2</v>
      </c>
      <c r="S191" s="12">
        <f t="shared" si="96"/>
        <v>1.2999138178687161E-3</v>
      </c>
      <c r="T191" s="12">
        <f t="shared" si="97"/>
        <v>1.8419352975559838E-2</v>
      </c>
    </row>
    <row r="192" spans="1:20" ht="15.9" customHeight="1">
      <c r="A192" s="34"/>
      <c r="B192" s="18">
        <v>45880</v>
      </c>
      <c r="C192" s="12">
        <v>401107.1545</v>
      </c>
      <c r="D192" s="37">
        <f t="shared" si="105"/>
        <v>191.70000002486631</v>
      </c>
      <c r="E192" s="39">
        <v>6665606.7018999998</v>
      </c>
      <c r="F192" s="37">
        <f t="shared" si="104"/>
        <v>124.90000016987324</v>
      </c>
      <c r="G192" s="12">
        <v>86.252799999999993</v>
      </c>
      <c r="H192" s="9">
        <f t="shared" si="100"/>
        <v>2.0999999999986585</v>
      </c>
      <c r="J192" s="40">
        <f t="shared" si="87"/>
        <v>56.914193322702943</v>
      </c>
      <c r="K192" s="47">
        <f t="shared" si="88"/>
        <v>228.79882004059391</v>
      </c>
      <c r="L192" s="40">
        <f t="shared" si="89"/>
        <v>228.80845712509858</v>
      </c>
      <c r="M192" s="12">
        <f t="shared" si="90"/>
        <v>1.6245762713971721</v>
      </c>
      <c r="N192" s="12">
        <f t="shared" si="91"/>
        <v>1.0584745777107902</v>
      </c>
      <c r="O192" s="12">
        <f t="shared" si="92"/>
        <v>1.7796610169480157E-2</v>
      </c>
      <c r="P192" s="81">
        <f t="shared" si="93"/>
        <v>1.9390547213991405</v>
      </c>
      <c r="Q192" s="12">
        <f t="shared" si="94"/>
        <v>1.3767595520315017E-2</v>
      </c>
      <c r="R192" s="12">
        <f t="shared" si="95"/>
        <v>8.9701235399219509E-3</v>
      </c>
      <c r="S192" s="12">
        <f t="shared" si="96"/>
        <v>1.5081873024983184E-4</v>
      </c>
      <c r="T192" s="12">
        <f t="shared" si="97"/>
        <v>1.6432667130501191E-2</v>
      </c>
    </row>
    <row r="193" spans="1:20" ht="15.9" customHeight="1">
      <c r="A193" s="34"/>
      <c r="B193" s="18">
        <v>45881</v>
      </c>
      <c r="C193" s="12">
        <v>401107.1519</v>
      </c>
      <c r="D193" s="37">
        <f t="shared" si="105"/>
        <v>189.10000001778826</v>
      </c>
      <c r="E193" s="39">
        <v>6665606.6999000004</v>
      </c>
      <c r="F193" s="37">
        <f t="shared" si="104"/>
        <v>122.90000077337027</v>
      </c>
      <c r="G193" s="12">
        <v>86.254900000000006</v>
      </c>
      <c r="H193" s="9">
        <f t="shared" si="100"/>
        <v>4.2000000000115278</v>
      </c>
      <c r="J193" s="40">
        <f t="shared" si="87"/>
        <v>56.979327392032303</v>
      </c>
      <c r="K193" s="47">
        <f t="shared" si="88"/>
        <v>225.52875691765325</v>
      </c>
      <c r="L193" s="40">
        <f t="shared" si="89"/>
        <v>225.5678616222223</v>
      </c>
      <c r="M193" s="12">
        <f t="shared" si="90"/>
        <v>1.5890756304015821</v>
      </c>
      <c r="N193" s="12">
        <f t="shared" si="91"/>
        <v>1.0327731157426072</v>
      </c>
      <c r="O193" s="12">
        <f t="shared" si="92"/>
        <v>3.5294117647155697E-2</v>
      </c>
      <c r="P193" s="81">
        <f t="shared" si="93"/>
        <v>1.8955282489262377</v>
      </c>
      <c r="Q193" s="12">
        <f t="shared" si="94"/>
        <v>1.3353576726063715E-2</v>
      </c>
      <c r="R193" s="12">
        <f t="shared" si="95"/>
        <v>8.678765678509304E-3</v>
      </c>
      <c r="S193" s="12">
        <f t="shared" si="96"/>
        <v>2.9658922392567812E-4</v>
      </c>
      <c r="T193" s="12">
        <f t="shared" si="97"/>
        <v>1.5928808814506198E-2</v>
      </c>
    </row>
    <row r="194" spans="1:20" ht="15.9" customHeight="1">
      <c r="A194" s="180"/>
      <c r="B194" s="18">
        <v>45881</v>
      </c>
      <c r="C194" s="12">
        <v>401107.15820000001</v>
      </c>
      <c r="D194" s="37">
        <f t="shared" si="105"/>
        <v>195.4000000259839</v>
      </c>
      <c r="E194" s="39">
        <v>6665606.6859999998</v>
      </c>
      <c r="F194" s="37">
        <f t="shared" si="104"/>
        <v>109.00000017136335</v>
      </c>
      <c r="G194" s="12">
        <v>86.235299999999995</v>
      </c>
      <c r="H194" s="9">
        <f t="shared" si="100"/>
        <v>-15.399999999999636</v>
      </c>
      <c r="J194" s="40">
        <f t="shared" si="87"/>
        <v>60.845906853984616</v>
      </c>
      <c r="K194" s="47">
        <f t="shared" si="88"/>
        <v>223.745748669135</v>
      </c>
      <c r="L194" s="40">
        <f t="shared" si="89"/>
        <v>224.27509903578618</v>
      </c>
      <c r="M194" s="12">
        <f t="shared" si="90"/>
        <v>1.6420168069410412</v>
      </c>
      <c r="N194" s="12">
        <f t="shared" si="91"/>
        <v>0.91596638799465002</v>
      </c>
      <c r="O194" s="12">
        <f t="shared" si="92"/>
        <v>-0.12941176470587928</v>
      </c>
      <c r="P194" s="81">
        <f t="shared" si="93"/>
        <v>1.8846646977797159</v>
      </c>
      <c r="Q194" s="12">
        <f t="shared" si="94"/>
        <v>1.3798460562529759E-2</v>
      </c>
      <c r="R194" s="12">
        <f t="shared" si="95"/>
        <v>7.6971965377701686E-3</v>
      </c>
      <c r="S194" s="12">
        <f t="shared" si="96"/>
        <v>-1.0874938210578091E-3</v>
      </c>
      <c r="T194" s="12">
        <f t="shared" si="97"/>
        <v>1.583751846873711E-2</v>
      </c>
    </row>
    <row r="195" spans="1:20" ht="15.9" customHeight="1">
      <c r="A195" s="180"/>
      <c r="B195" s="18">
        <v>45882</v>
      </c>
      <c r="C195" s="12">
        <v>401107.13990000001</v>
      </c>
      <c r="D195" s="37">
        <f t="shared" si="105"/>
        <v>177.10000002989545</v>
      </c>
      <c r="E195" s="39">
        <v>6665606.8017999995</v>
      </c>
      <c r="F195" s="37">
        <f t="shared" si="104"/>
        <v>224.79999996721745</v>
      </c>
      <c r="G195" s="12">
        <v>86.254099999999994</v>
      </c>
      <c r="H195" s="9">
        <f t="shared" si="100"/>
        <v>3.3999999999991815</v>
      </c>
      <c r="J195" s="40">
        <f t="shared" si="87"/>
        <v>38.231442429016454</v>
      </c>
      <c r="K195" s="47">
        <f t="shared" si="88"/>
        <v>286.18079948845264</v>
      </c>
      <c r="L195" s="40">
        <f t="shared" si="89"/>
        <v>286.20099579814519</v>
      </c>
      <c r="M195" s="12">
        <f t="shared" si="90"/>
        <v>1.475833333582462</v>
      </c>
      <c r="N195" s="12">
        <f t="shared" si="91"/>
        <v>1.8733333330601454</v>
      </c>
      <c r="O195" s="12">
        <f t="shared" si="92"/>
        <v>2.8333333333326511E-2</v>
      </c>
      <c r="P195" s="81">
        <f t="shared" si="93"/>
        <v>2.3850082983178766</v>
      </c>
      <c r="Q195" s="12">
        <f t="shared" si="94"/>
        <v>1.2298611113187185E-2</v>
      </c>
      <c r="R195" s="12">
        <f t="shared" si="95"/>
        <v>1.5611111108834544E-2</v>
      </c>
      <c r="S195" s="12">
        <f t="shared" si="96"/>
        <v>2.3611111111105425E-4</v>
      </c>
      <c r="T195" s="12">
        <f t="shared" si="97"/>
        <v>1.9875069152648972E-2</v>
      </c>
    </row>
    <row r="196" spans="1:20" ht="15.9" customHeight="1">
      <c r="A196" s="15"/>
      <c r="B196" s="18">
        <v>45882</v>
      </c>
      <c r="C196" s="12">
        <v>401107.15269999998</v>
      </c>
      <c r="D196" s="37">
        <f t="shared" si="105"/>
        <v>189.89999999757856</v>
      </c>
      <c r="E196" s="39">
        <v>6665606.7380999997</v>
      </c>
      <c r="F196" s="37">
        <f t="shared" si="104"/>
        <v>161.10000014305115</v>
      </c>
      <c r="G196" s="12">
        <v>86.248999999999995</v>
      </c>
      <c r="H196" s="9">
        <f t="shared" si="100"/>
        <v>-1.6999999999995907</v>
      </c>
      <c r="J196" s="40">
        <f t="shared" si="87"/>
        <v>49.690684430276349</v>
      </c>
      <c r="K196" s="47">
        <f t="shared" si="88"/>
        <v>249.0285526705149</v>
      </c>
      <c r="L196" s="40">
        <f t="shared" si="89"/>
        <v>249.03435515039169</v>
      </c>
      <c r="M196" s="12">
        <f t="shared" si="90"/>
        <v>1.5824999999798213</v>
      </c>
      <c r="N196" s="12">
        <f t="shared" si="91"/>
        <v>1.3425000011920929</v>
      </c>
      <c r="O196" s="12">
        <f t="shared" si="92"/>
        <v>-1.4166666666663255E-2</v>
      </c>
      <c r="P196" s="81">
        <f t="shared" si="93"/>
        <v>2.0752862929199307</v>
      </c>
      <c r="Q196" s="12">
        <f t="shared" si="94"/>
        <v>1.3187499999831844E-2</v>
      </c>
      <c r="R196" s="12">
        <f t="shared" si="95"/>
        <v>1.1187500009934107E-2</v>
      </c>
      <c r="S196" s="12">
        <f t="shared" si="96"/>
        <v>-1.1805555555552713E-4</v>
      </c>
      <c r="T196" s="12">
        <f t="shared" si="97"/>
        <v>1.7294052440999422E-2</v>
      </c>
    </row>
    <row r="197" spans="1:20" ht="15.9" customHeight="1">
      <c r="A197" s="15"/>
      <c r="B197" s="18">
        <v>45883</v>
      </c>
      <c r="C197" s="12">
        <v>401107.14390000002</v>
      </c>
      <c r="D197" s="37">
        <f t="shared" si="105"/>
        <v>181.10000004526228</v>
      </c>
      <c r="E197" s="39">
        <v>6665606.7489</v>
      </c>
      <c r="F197" s="37">
        <f t="shared" si="104"/>
        <v>171.90000042319298</v>
      </c>
      <c r="G197" s="12">
        <v>86.269000000000005</v>
      </c>
      <c r="H197" s="9">
        <f t="shared" si="100"/>
        <v>18.300000000010641</v>
      </c>
      <c r="J197" s="40">
        <f t="shared" si="87"/>
        <v>46.492923087011775</v>
      </c>
      <c r="K197" s="47">
        <f t="shared" si="88"/>
        <v>249.69345238088991</v>
      </c>
      <c r="L197" s="40">
        <f t="shared" si="89"/>
        <v>250.36315655840446</v>
      </c>
      <c r="M197" s="12">
        <f t="shared" si="90"/>
        <v>1.4966942152501015</v>
      </c>
      <c r="N197" s="12">
        <f t="shared" si="91"/>
        <v>1.4206611605222561</v>
      </c>
      <c r="O197" s="12">
        <f t="shared" si="92"/>
        <v>0.15123966942157555</v>
      </c>
      <c r="P197" s="81">
        <f t="shared" si="93"/>
        <v>2.0691169963504499</v>
      </c>
      <c r="Q197" s="12">
        <f t="shared" si="94"/>
        <v>1.2369373679752904E-2</v>
      </c>
      <c r="R197" s="12">
        <f t="shared" si="95"/>
        <v>1.1741001326630215E-2</v>
      </c>
      <c r="S197" s="12">
        <f t="shared" si="96"/>
        <v>1.2499146233188063E-3</v>
      </c>
      <c r="T197" s="12">
        <f t="shared" si="97"/>
        <v>1.7100140465706196E-2</v>
      </c>
    </row>
    <row r="198" spans="1:20" ht="15.9" customHeight="1">
      <c r="A198" s="15"/>
      <c r="B198" s="18">
        <v>45883</v>
      </c>
      <c r="C198" s="12">
        <v>401107.14769999997</v>
      </c>
      <c r="D198" s="37">
        <f t="shared" si="105"/>
        <v>184.89999999292195</v>
      </c>
      <c r="E198" s="39">
        <v>6665606.7550999997</v>
      </c>
      <c r="F198" s="37">
        <f t="shared" si="104"/>
        <v>178.10000013560057</v>
      </c>
      <c r="G198" s="12">
        <v>86.2363</v>
      </c>
      <c r="H198" s="9">
        <f t="shared" si="100"/>
        <v>-14.399999999994861</v>
      </c>
      <c r="J198" s="40">
        <f t="shared" si="87"/>
        <v>46.073183824274679</v>
      </c>
      <c r="K198" s="47">
        <f t="shared" si="88"/>
        <v>256.72479437265781</v>
      </c>
      <c r="L198" s="40">
        <f t="shared" si="89"/>
        <v>257.12833380567633</v>
      </c>
      <c r="M198" s="12">
        <f t="shared" si="90"/>
        <v>1.5280991734952227</v>
      </c>
      <c r="N198" s="12">
        <f t="shared" si="91"/>
        <v>1.4719008275669467</v>
      </c>
      <c r="O198" s="12">
        <f t="shared" si="92"/>
        <v>-0.11900826446276745</v>
      </c>
      <c r="P198" s="81">
        <f t="shared" si="93"/>
        <v>2.1250275521130275</v>
      </c>
      <c r="Q198" s="12">
        <f t="shared" si="94"/>
        <v>1.2628918789216717E-2</v>
      </c>
      <c r="R198" s="12">
        <f t="shared" si="95"/>
        <v>1.2164469649313609E-2</v>
      </c>
      <c r="S198" s="12">
        <f t="shared" si="96"/>
        <v>-9.8353937572535086E-4</v>
      </c>
      <c r="T198" s="12">
        <f t="shared" si="97"/>
        <v>1.7562211174487832E-2</v>
      </c>
    </row>
    <row r="199" spans="1:20" ht="15.9" customHeight="1">
      <c r="A199" s="15"/>
      <c r="B199" s="18">
        <v>45884</v>
      </c>
      <c r="C199" s="12">
        <v>401107.1433</v>
      </c>
      <c r="D199" s="37">
        <f t="shared" si="105"/>
        <v>180.50000001676381</v>
      </c>
      <c r="E199" s="39">
        <v>6665606.7779000001</v>
      </c>
      <c r="F199" s="37">
        <f t="shared" si="104"/>
        <v>200.90000052005053</v>
      </c>
      <c r="G199" s="12">
        <v>86.251599999999996</v>
      </c>
      <c r="H199" s="9">
        <f t="shared" si="100"/>
        <v>0.90000000000145519</v>
      </c>
      <c r="J199" s="40">
        <f t="shared" si="87"/>
        <v>41.938329289074318</v>
      </c>
      <c r="K199" s="47">
        <f t="shared" si="88"/>
        <v>270.07602673137808</v>
      </c>
      <c r="L199" s="40">
        <f t="shared" si="89"/>
        <v>270.0775263049631</v>
      </c>
      <c r="M199" s="12">
        <f t="shared" si="90"/>
        <v>1.4795081968587198</v>
      </c>
      <c r="N199" s="12">
        <f t="shared" si="91"/>
        <v>1.6467213157381191</v>
      </c>
      <c r="O199" s="12">
        <f t="shared" si="92"/>
        <v>7.377049180339797E-3</v>
      </c>
      <c r="P199" s="81">
        <f t="shared" si="93"/>
        <v>2.2137502156144517</v>
      </c>
      <c r="Q199" s="12">
        <f t="shared" si="94"/>
        <v>1.2127116367694426E-2</v>
      </c>
      <c r="R199" s="12">
        <f t="shared" si="95"/>
        <v>1.3497715702771468E-2</v>
      </c>
      <c r="S199" s="12">
        <f t="shared" si="96"/>
        <v>6.046761623229342E-5</v>
      </c>
      <c r="T199" s="12">
        <f t="shared" si="97"/>
        <v>1.8145493570610259E-2</v>
      </c>
    </row>
    <row r="200" spans="1:20" ht="15.9" customHeight="1">
      <c r="A200" s="181"/>
      <c r="B200" s="18">
        <v>45884</v>
      </c>
      <c r="C200" s="12">
        <v>401107.14110000001</v>
      </c>
      <c r="D200" s="37">
        <f t="shared" si="105"/>
        <v>178.30000002868474</v>
      </c>
      <c r="E200" s="39">
        <v>6665606.8101000004</v>
      </c>
      <c r="F200" s="37">
        <f t="shared" si="104"/>
        <v>233.10000076889992</v>
      </c>
      <c r="G200" s="12">
        <v>86.253200000000007</v>
      </c>
      <c r="H200" s="9">
        <f t="shared" si="100"/>
        <v>2.5000000000119371</v>
      </c>
      <c r="J200" s="40">
        <f t="shared" si="87"/>
        <v>37.412654672756958</v>
      </c>
      <c r="K200" s="47">
        <f t="shared" si="88"/>
        <v>293.47316805576986</v>
      </c>
      <c r="L200" s="40">
        <f t="shared" si="89"/>
        <v>293.48381619552754</v>
      </c>
      <c r="M200" s="12">
        <f t="shared" si="90"/>
        <v>1.4614754100711864</v>
      </c>
      <c r="N200" s="12">
        <f t="shared" si="91"/>
        <v>1.9106557440073764</v>
      </c>
      <c r="O200" s="12">
        <f t="shared" si="92"/>
        <v>2.0491803278786368E-2</v>
      </c>
      <c r="P200" s="81">
        <f t="shared" si="93"/>
        <v>2.4056050507830125</v>
      </c>
      <c r="Q200" s="12">
        <f t="shared" si="94"/>
        <v>1.1979306639927757E-2</v>
      </c>
      <c r="R200" s="12">
        <f t="shared" si="95"/>
        <v>1.5661112655798167E-2</v>
      </c>
      <c r="S200" s="12">
        <f t="shared" si="96"/>
        <v>1.679656006457899E-4</v>
      </c>
      <c r="T200" s="12">
        <f t="shared" si="97"/>
        <v>1.9718074186746003E-2</v>
      </c>
    </row>
    <row r="201" spans="1:20" ht="15.9" customHeight="1">
      <c r="A201" s="181"/>
      <c r="B201" s="18">
        <v>45885</v>
      </c>
      <c r="C201" s="12">
        <v>401107.15</v>
      </c>
      <c r="D201" s="37">
        <f t="shared" si="105"/>
        <v>187.20000004395843</v>
      </c>
      <c r="E201" s="39">
        <v>6665606.7429</v>
      </c>
      <c r="F201" s="37">
        <f t="shared" si="104"/>
        <v>165.90000037103891</v>
      </c>
      <c r="G201" s="12">
        <v>86.250600000000006</v>
      </c>
      <c r="H201" s="9">
        <f t="shared" si="100"/>
        <v>-9.9999999989108801E-2</v>
      </c>
      <c r="J201" s="40">
        <f t="shared" si="87"/>
        <v>48.452061807023597</v>
      </c>
      <c r="K201" s="47">
        <f t="shared" si="88"/>
        <v>250.13326476014493</v>
      </c>
      <c r="L201" s="40">
        <f t="shared" si="89"/>
        <v>250.13328474948861</v>
      </c>
      <c r="M201" s="12">
        <f t="shared" si="90"/>
        <v>1.5219512198695806</v>
      </c>
      <c r="N201" s="12">
        <f t="shared" si="91"/>
        <v>1.3487804908214547</v>
      </c>
      <c r="O201" s="12">
        <f t="shared" si="92"/>
        <v>-8.1300812999275445E-4</v>
      </c>
      <c r="P201" s="81">
        <f t="shared" si="93"/>
        <v>2.0336039410527529</v>
      </c>
      <c r="Q201" s="12">
        <f t="shared" si="94"/>
        <v>1.2373587153411225E-2</v>
      </c>
      <c r="R201" s="12">
        <f t="shared" si="95"/>
        <v>1.09656950473289E-2</v>
      </c>
      <c r="S201" s="12">
        <f t="shared" si="96"/>
        <v>-6.6098221950630446E-6</v>
      </c>
      <c r="T201" s="12">
        <f t="shared" si="97"/>
        <v>1.6533365374412624E-2</v>
      </c>
    </row>
    <row r="202" spans="1:20" ht="15.9" customHeight="1">
      <c r="A202" s="15"/>
      <c r="B202" s="18">
        <v>45885</v>
      </c>
      <c r="C202" s="12">
        <v>401107.15149999998</v>
      </c>
      <c r="D202" s="37">
        <f t="shared" si="105"/>
        <v>188.69999999878928</v>
      </c>
      <c r="E202" s="39">
        <v>6665606.7429</v>
      </c>
      <c r="F202" s="37">
        <f t="shared" si="104"/>
        <v>165.90000037103891</v>
      </c>
      <c r="G202" s="12">
        <v>86.247100000000003</v>
      </c>
      <c r="H202" s="9">
        <f t="shared" si="100"/>
        <v>-3.5999999999916099</v>
      </c>
      <c r="J202" s="40">
        <f t="shared" si="87"/>
        <v>48.678928287543101</v>
      </c>
      <c r="K202" s="47">
        <f t="shared" si="88"/>
        <v>251.2578359427896</v>
      </c>
      <c r="L202" s="40">
        <f t="shared" si="89"/>
        <v>251.28362485974634</v>
      </c>
      <c r="M202" s="12">
        <f t="shared" si="90"/>
        <v>1.5341463414535714</v>
      </c>
      <c r="N202" s="12">
        <f t="shared" si="91"/>
        <v>1.3487804908214547</v>
      </c>
      <c r="O202" s="12">
        <f t="shared" si="92"/>
        <v>-2.9268292682858618E-2</v>
      </c>
      <c r="P202" s="81">
        <f t="shared" si="93"/>
        <v>2.0429562996727344</v>
      </c>
      <c r="Q202" s="12">
        <f t="shared" si="94"/>
        <v>1.247273448336237E-2</v>
      </c>
      <c r="R202" s="12">
        <f t="shared" si="95"/>
        <v>1.09656950473289E-2</v>
      </c>
      <c r="S202" s="12">
        <f t="shared" si="96"/>
        <v>-2.3795359904763103E-4</v>
      </c>
      <c r="T202" s="12">
        <f t="shared" si="97"/>
        <v>1.6609400810347435E-2</v>
      </c>
    </row>
    <row r="203" spans="1:20" ht="15.9" customHeight="1">
      <c r="A203" s="15"/>
      <c r="B203" s="18">
        <v>45887</v>
      </c>
      <c r="C203" s="12">
        <v>401107.14189999999</v>
      </c>
      <c r="D203" s="37">
        <f t="shared" si="105"/>
        <v>179.10000000847504</v>
      </c>
      <c r="E203" s="39">
        <v>6665606.8058000002</v>
      </c>
      <c r="F203" s="37">
        <f t="shared" si="104"/>
        <v>228.80000062286854</v>
      </c>
      <c r="G203" s="12">
        <v>86.250900000000001</v>
      </c>
      <c r="H203" s="9">
        <f t="shared" si="100"/>
        <v>0.20000000000663931</v>
      </c>
      <c r="J203" s="40">
        <f t="shared" ref="J203:J206" si="106">MOD(DEGREES(ATAN2(F203, D203)) + 360, 360)</f>
        <v>38.053118934700137</v>
      </c>
      <c r="K203" s="47">
        <f t="shared" ref="K203:K206" si="107">SQRT(POWER(C203 - $C$9,2) + POWER(E203 - $E$9,2)) *1000</f>
        <v>290.56195602325573</v>
      </c>
      <c r="L203" s="40">
        <f t="shared" ref="L203:L206" si="108">SQRT((D203^2) + (F203^2) + (H203^2))</f>
        <v>290.56202485538336</v>
      </c>
      <c r="M203" s="12">
        <f t="shared" ref="M203:M206" si="109">(D203-$D$9)/(B203-$B$9)</f>
        <v>1.4328000000678003</v>
      </c>
      <c r="N203" s="12">
        <f t="shared" ref="N203:N206" si="110">(F203-$F$9)/(B203-$B$9)</f>
        <v>1.8304000049829483</v>
      </c>
      <c r="O203" s="12">
        <f t="shared" ref="O203:O206" si="111">(H203-$H$9)/(B203-$B$9)</f>
        <v>1.6000000000531145E-3</v>
      </c>
      <c r="P203" s="81">
        <f t="shared" ref="P203:P206" si="112">(L203-$L$9)/(B203-$B$9)</f>
        <v>2.3244961988430668</v>
      </c>
      <c r="Q203" s="12">
        <f t="shared" ref="Q203:Q206" si="113">(M203-0)/(B203-$B$9)</f>
        <v>1.1462400000542402E-2</v>
      </c>
      <c r="R203" s="12">
        <f t="shared" ref="R203:R206" si="114">(N203-0)/(B203-$B$9)</f>
        <v>1.4643200039863587E-2</v>
      </c>
      <c r="S203" s="12">
        <f t="shared" ref="S203:S206" si="115">(O203-0)/(B203-$B$9)</f>
        <v>1.2800000000424915E-5</v>
      </c>
      <c r="T203" s="12">
        <f t="shared" ref="T203:T206" si="116">(P203-0)/(B203-$B$9)</f>
        <v>1.8595969590744534E-2</v>
      </c>
    </row>
    <row r="204" spans="1:20" ht="15.9" customHeight="1">
      <c r="A204" s="15"/>
      <c r="B204" s="18">
        <v>45887</v>
      </c>
      <c r="C204" s="12">
        <v>401107.14939999999</v>
      </c>
      <c r="D204" s="37">
        <f t="shared" si="105"/>
        <v>186.60000001545995</v>
      </c>
      <c r="E204" s="39">
        <v>6665606.7593</v>
      </c>
      <c r="F204" s="37">
        <f t="shared" si="104"/>
        <v>182.30000045150518</v>
      </c>
      <c r="G204" s="12">
        <v>86.260900000000007</v>
      </c>
      <c r="H204" s="9">
        <f t="shared" ref="H204:H220" si="117">IF(G204="","",(G204-$G$9)*1000)</f>
        <v>10.200000000011755</v>
      </c>
      <c r="J204" s="40">
        <f t="shared" si="106"/>
        <v>45.667825073040831</v>
      </c>
      <c r="K204" s="47">
        <f t="shared" si="107"/>
        <v>260.86941210189525</v>
      </c>
      <c r="L204" s="40">
        <f t="shared" si="108"/>
        <v>261.06874606200699</v>
      </c>
      <c r="M204" s="12">
        <f t="shared" si="109"/>
        <v>1.4928000001236796</v>
      </c>
      <c r="N204" s="12">
        <f t="shared" si="110"/>
        <v>1.4584000036120415</v>
      </c>
      <c r="O204" s="12">
        <f t="shared" si="111"/>
        <v>8.1600000000094042E-2</v>
      </c>
      <c r="P204" s="81">
        <f t="shared" si="112"/>
        <v>2.0885499684960558</v>
      </c>
      <c r="Q204" s="12">
        <f t="shared" si="113"/>
        <v>1.1942400000989437E-2</v>
      </c>
      <c r="R204" s="12">
        <f t="shared" si="114"/>
        <v>1.1667200028896332E-2</v>
      </c>
      <c r="S204" s="12">
        <f t="shared" si="115"/>
        <v>6.5280000000075237E-4</v>
      </c>
      <c r="T204" s="12">
        <f t="shared" si="116"/>
        <v>1.6708399747968446E-2</v>
      </c>
    </row>
    <row r="205" spans="1:20" ht="15.9" customHeight="1">
      <c r="B205" s="18">
        <v>45888</v>
      </c>
      <c r="C205" s="12">
        <v>401107.15110000002</v>
      </c>
      <c r="D205" s="37">
        <f t="shared" si="105"/>
        <v>188.30000003799796</v>
      </c>
      <c r="E205" s="39">
        <v>6665606.7144999998</v>
      </c>
      <c r="F205" s="37">
        <f t="shared" si="104"/>
        <v>137.50000018626451</v>
      </c>
      <c r="G205" s="12">
        <v>86.258099999999999</v>
      </c>
      <c r="H205" s="9">
        <f t="shared" si="117"/>
        <v>7.40000000000407</v>
      </c>
      <c r="J205" s="40">
        <f t="shared" si="106"/>
        <v>53.862418207064138</v>
      </c>
      <c r="K205" s="47">
        <f t="shared" si="107"/>
        <v>233.1590445715816</v>
      </c>
      <c r="L205" s="40">
        <f t="shared" si="108"/>
        <v>233.27644558663189</v>
      </c>
      <c r="M205" s="12">
        <f t="shared" si="109"/>
        <v>1.4944444447460155</v>
      </c>
      <c r="N205" s="12">
        <f t="shared" si="110"/>
        <v>1.0912698427481311</v>
      </c>
      <c r="O205" s="12">
        <f t="shared" si="111"/>
        <v>5.873015873019103E-2</v>
      </c>
      <c r="P205" s="81">
        <f t="shared" si="112"/>
        <v>1.8514003617986659</v>
      </c>
      <c r="Q205" s="12">
        <f t="shared" si="113"/>
        <v>1.1860670196396948E-2</v>
      </c>
      <c r="R205" s="12">
        <f t="shared" si="114"/>
        <v>8.6608717678423111E-3</v>
      </c>
      <c r="S205" s="12">
        <f t="shared" si="115"/>
        <v>4.6611237087453201E-4</v>
      </c>
      <c r="T205" s="12">
        <f t="shared" si="116"/>
        <v>1.4693653665068777E-2</v>
      </c>
    </row>
    <row r="206" spans="1:20" ht="15.9" customHeight="1">
      <c r="B206" s="18">
        <v>45888</v>
      </c>
      <c r="C206" s="12">
        <v>401107.15240000002</v>
      </c>
      <c r="D206" s="37">
        <f t="shared" si="105"/>
        <v>189.60000004153699</v>
      </c>
      <c r="E206" s="39">
        <v>6665606.7592000002</v>
      </c>
      <c r="F206" s="37">
        <f t="shared" si="104"/>
        <v>182.20000062137842</v>
      </c>
      <c r="G206" s="12">
        <v>86.253900000000002</v>
      </c>
      <c r="H206" s="9">
        <f t="shared" si="117"/>
        <v>3.200000000006753</v>
      </c>
      <c r="J206" s="40">
        <f t="shared" si="106"/>
        <v>46.14021721880215</v>
      </c>
      <c r="K206" s="47">
        <f t="shared" si="107"/>
        <v>262.95436912548365</v>
      </c>
      <c r="L206" s="40">
        <f t="shared" si="108"/>
        <v>262.97383946351238</v>
      </c>
      <c r="M206" s="12">
        <f t="shared" si="109"/>
        <v>1.5047619050915635</v>
      </c>
      <c r="N206" s="12">
        <f t="shared" si="110"/>
        <v>1.4460317509633207</v>
      </c>
      <c r="O206" s="12">
        <f t="shared" si="111"/>
        <v>2.5396825396878993E-2</v>
      </c>
      <c r="P206" s="81">
        <f t="shared" si="112"/>
        <v>2.0870939639961299</v>
      </c>
      <c r="Q206" s="12">
        <f t="shared" si="113"/>
        <v>1.1942554802313996E-2</v>
      </c>
      <c r="R206" s="12">
        <f t="shared" si="114"/>
        <v>1.1476442467962863E-2</v>
      </c>
      <c r="S206" s="12">
        <f t="shared" si="115"/>
        <v>2.0156210632443644E-4</v>
      </c>
      <c r="T206" s="12">
        <f t="shared" si="116"/>
        <v>1.6564237809493093E-2</v>
      </c>
    </row>
    <row r="207" spans="1:20" ht="15.9" customHeight="1">
      <c r="B207" s="18">
        <v>45889</v>
      </c>
      <c r="C207" s="12">
        <v>401107.14569999999</v>
      </c>
      <c r="D207" s="37">
        <f t="shared" si="105"/>
        <v>182.90000001434237</v>
      </c>
      <c r="E207" s="39">
        <v>6665606.7982999999</v>
      </c>
      <c r="F207" s="37">
        <f t="shared" si="104"/>
        <v>221.30000032484531</v>
      </c>
      <c r="G207" s="12">
        <v>86.262100000000004</v>
      </c>
      <c r="H207" s="9">
        <f t="shared" si="117"/>
        <v>11.400000000008959</v>
      </c>
      <c r="J207" s="40">
        <f t="shared" ref="J207" si="118">MOD(DEGREES(ATAN2(F207, D207)) + 360, 360)</f>
        <v>39.573046979164644</v>
      </c>
      <c r="K207" s="47">
        <f t="shared" ref="K207" si="119">SQRT(POWER(C207 - $C$9,2) + POWER(E207 - $E$9,2)) *1000</f>
        <v>287.09946037744999</v>
      </c>
      <c r="L207" s="40">
        <f t="shared" ref="L207" si="120">SQRT((D207^2) + (F207^2) + (H207^2))</f>
        <v>287.32570394766839</v>
      </c>
      <c r="M207" s="12">
        <f t="shared" ref="M207" si="121">(D207-$D$9)/(B207-$B$9)</f>
        <v>1.4401574804278927</v>
      </c>
      <c r="N207" s="12">
        <f t="shared" ref="N207" si="122">(F207-$F$9)/(B207-$B$9)</f>
        <v>1.7425196875972071</v>
      </c>
      <c r="O207" s="12">
        <f t="shared" ref="O207" si="123">(H207-$H$9)/(B207-$B$9)</f>
        <v>8.9763779527629595E-2</v>
      </c>
      <c r="P207" s="81">
        <f t="shared" ref="P207" si="124">(L207-$L$9)/(B207-$B$9)</f>
        <v>2.2624071176981762</v>
      </c>
      <c r="Q207" s="12">
        <f t="shared" ref="Q207" si="125">(M207-0)/(B207-$B$9)</f>
        <v>1.1339822680534588E-2</v>
      </c>
      <c r="R207" s="12">
        <f t="shared" ref="R207" si="126">(N207-0)/(B207-$B$9)</f>
        <v>1.3720627461395331E-2</v>
      </c>
      <c r="S207" s="12">
        <f t="shared" ref="S207" si="127">(O207-0)/(B207-$B$9)</f>
        <v>7.0680141360338262E-4</v>
      </c>
      <c r="T207" s="12">
        <f t="shared" ref="T207" si="128">(P207-0)/(B207-$B$9)</f>
        <v>1.7814229273213987E-2</v>
      </c>
    </row>
    <row r="208" spans="1:20" ht="15.9" customHeight="1">
      <c r="B208" s="18">
        <v>45889</v>
      </c>
      <c r="C208" s="12">
        <v>401107.14630000002</v>
      </c>
      <c r="D208" s="37">
        <f t="shared" si="105"/>
        <v>183.50000004284084</v>
      </c>
      <c r="E208" s="39">
        <v>6665606.7914000005</v>
      </c>
      <c r="F208" s="37">
        <f t="shared" si="104"/>
        <v>214.40000087022781</v>
      </c>
      <c r="G208" s="12">
        <v>86.272300000000001</v>
      </c>
      <c r="H208" s="9">
        <f t="shared" si="117"/>
        <v>21.600000000006503</v>
      </c>
      <c r="J208" s="40">
        <f t="shared" ref="J208" si="129">MOD(DEGREES(ATAN2(F208, D208)) + 360, 360)</f>
        <v>40.559453518308487</v>
      </c>
      <c r="K208" s="47">
        <f t="shared" ref="K208" si="130">SQRT(POWER(C208 - $C$9,2) + POWER(E208 - $E$9,2)) *1000</f>
        <v>282.2049085130808</v>
      </c>
      <c r="L208" s="40">
        <f t="shared" ref="L208" si="131">SQRT((D208^2) + (F208^2) + (H208^2))</f>
        <v>283.03033475031708</v>
      </c>
      <c r="M208" s="12">
        <f t="shared" ref="M208" si="132">(D208-$D$9)/(B208-$B$9)</f>
        <v>1.4448818901011089</v>
      </c>
      <c r="N208" s="12">
        <f t="shared" ref="N208" si="133">(F208-$F$9)/(B208-$B$9)</f>
        <v>1.6881889832301402</v>
      </c>
      <c r="O208" s="12">
        <f t="shared" ref="O208" si="134">(H208-$H$9)/(B208-$B$9)</f>
        <v>0.17007874015753152</v>
      </c>
      <c r="P208" s="81">
        <f t="shared" ref="P208" si="135">(L208-$L$9)/(B208-$B$9)</f>
        <v>2.2285853129946225</v>
      </c>
      <c r="Q208" s="12">
        <f t="shared" ref="Q208" si="136">(M208-0)/(B208-$B$9)</f>
        <v>1.1377022756701645E-2</v>
      </c>
      <c r="R208" s="12">
        <f t="shared" ref="R208" si="137">(N208-0)/(B208-$B$9)</f>
        <v>1.3292826639607404E-2</v>
      </c>
      <c r="S208" s="12">
        <f t="shared" ref="S208" si="138">(O208-0)/(B208-$B$9)</f>
        <v>1.33920267840576E-3</v>
      </c>
      <c r="T208" s="12">
        <f t="shared" ref="T208" si="139">(P208-0)/(B208-$B$9)</f>
        <v>1.754791585035136E-2</v>
      </c>
    </row>
    <row r="209" spans="2:20" ht="15.9" customHeight="1">
      <c r="B209" s="18">
        <v>45890</v>
      </c>
      <c r="C209" s="12">
        <v>401107.15010000003</v>
      </c>
      <c r="D209" s="37">
        <f t="shared" si="105"/>
        <v>187.30000004870817</v>
      </c>
      <c r="E209" s="39">
        <v>6665606.7593</v>
      </c>
      <c r="F209" s="37">
        <f t="shared" si="104"/>
        <v>182.30000045150518</v>
      </c>
      <c r="G209" s="12">
        <v>86.250699999999995</v>
      </c>
      <c r="H209" s="9">
        <f t="shared" si="117"/>
        <v>0</v>
      </c>
      <c r="J209" s="40">
        <f t="shared" ref="J209" si="140">MOD(DEGREES(ATAN2(F209, D209)) + 360, 360)</f>
        <v>45.775057899901753</v>
      </c>
      <c r="K209" s="47">
        <f t="shared" ref="K209" si="141">SQRT(POWER(C209 - $C$9,2) + POWER(E209 - $E$9,2)) *1000</f>
        <v>261.37058017853673</v>
      </c>
      <c r="L209" s="40">
        <f t="shared" ref="L209" si="142">SQRT((D209^2) + (F209^2) + (H209^2))</f>
        <v>261.37058017853667</v>
      </c>
      <c r="M209" s="12">
        <f t="shared" ref="M209" si="143">(D209-$D$9)/(B209-$B$9)</f>
        <v>1.4632812503805326</v>
      </c>
      <c r="N209" s="12">
        <f t="shared" ref="N209" si="144">(F209-$F$9)/(B209-$B$9)</f>
        <v>1.4242187535273843</v>
      </c>
      <c r="O209" s="12">
        <f t="shared" ref="O209" si="145">(H209-$H$9)/(B209-$B$9)</f>
        <v>0</v>
      </c>
      <c r="P209" s="81">
        <f t="shared" ref="P209" si="146">(L209-$L$9)/(B209-$B$9)</f>
        <v>2.0419576576448177</v>
      </c>
      <c r="Q209" s="12">
        <f t="shared" ref="Q209" si="147">(M209-0)/(B209-$B$9)</f>
        <v>1.1431884768597911E-2</v>
      </c>
      <c r="R209" s="12">
        <f t="shared" ref="R209" si="148">(N209-0)/(B209-$B$9)</f>
        <v>1.1126709011932689E-2</v>
      </c>
      <c r="S209" s="12">
        <f t="shared" ref="S209" si="149">(O209-0)/(B209-$B$9)</f>
        <v>0</v>
      </c>
      <c r="T209" s="12">
        <f t="shared" ref="T209" si="150">(P209-0)/(B209-$B$9)</f>
        <v>1.5952794200350139E-2</v>
      </c>
    </row>
    <row r="210" spans="2:20" ht="15.9" customHeight="1">
      <c r="B210" s="18">
        <v>45890</v>
      </c>
      <c r="C210" s="12">
        <v>401107.16230000003</v>
      </c>
      <c r="D210" s="37">
        <f t="shared" si="105"/>
        <v>199.50000004610047</v>
      </c>
      <c r="E210" s="39">
        <v>6665606.6756999996</v>
      </c>
      <c r="F210" s="37">
        <f t="shared" si="104"/>
        <v>98.69999997317791</v>
      </c>
      <c r="G210" s="12">
        <v>86.221100000000007</v>
      </c>
      <c r="H210" s="9">
        <f t="shared" si="117"/>
        <v>-29.599999999987858</v>
      </c>
      <c r="J210" s="40">
        <f t="shared" ref="J210" si="151">MOD(DEGREES(ATAN2(F210, D210)) + 360, 360)</f>
        <v>63.676701743640876</v>
      </c>
      <c r="K210" s="47">
        <f t="shared" ref="K210" si="152">SQRT(POWER(C210 - $C$9,2) + POWER(E210 - $E$9,2)) *1000</f>
        <v>222.58018782699281</v>
      </c>
      <c r="L210" s="40">
        <f t="shared" ref="L210" si="153">SQRT((D210^2) + (F210^2) + (H210^2))</f>
        <v>224.53975152096942</v>
      </c>
      <c r="M210" s="12">
        <f t="shared" ref="M210" si="154">(D210-$D$9)/(B210-$B$9)</f>
        <v>1.5585937503601599</v>
      </c>
      <c r="N210" s="12">
        <f t="shared" ref="N210" si="155">(F210-$F$9)/(B210-$B$9)</f>
        <v>0.77109374979045242</v>
      </c>
      <c r="O210" s="12">
        <f t="shared" ref="O210" si="156">(H210-$H$9)/(B210-$B$9)</f>
        <v>-0.23124999999990514</v>
      </c>
      <c r="P210" s="81">
        <f t="shared" ref="P210" si="157">(L210-$L$9)/(B210-$B$9)</f>
        <v>1.7542168087575736</v>
      </c>
      <c r="Q210" s="12">
        <f t="shared" ref="Q210" si="158">(M210-0)/(B210-$B$9)</f>
        <v>1.2176513674688749E-2</v>
      </c>
      <c r="R210" s="12">
        <f t="shared" ref="R210" si="159">(N210-0)/(B210-$B$9)</f>
        <v>6.0241699202379095E-3</v>
      </c>
      <c r="S210" s="12">
        <f t="shared" ref="S210" si="160">(O210-0)/(B210-$B$9)</f>
        <v>-1.8066406249992589E-3</v>
      </c>
      <c r="T210" s="12">
        <f t="shared" ref="T210" si="161">(P210-0)/(B210-$B$9)</f>
        <v>1.3704818818418544E-2</v>
      </c>
    </row>
    <row r="211" spans="2:20" ht="15.9" customHeight="1">
      <c r="B211" s="18">
        <v>45891</v>
      </c>
      <c r="C211" s="12">
        <v>401107.1458</v>
      </c>
      <c r="D211" s="37">
        <f t="shared" si="105"/>
        <v>183.00000001909211</v>
      </c>
      <c r="E211" s="39">
        <v>6665606.8058000002</v>
      </c>
      <c r="F211" s="37">
        <f t="shared" si="104"/>
        <v>228.80000062286854</v>
      </c>
      <c r="G211" s="12">
        <v>86.257400000000004</v>
      </c>
      <c r="H211" s="9">
        <f t="shared" si="117"/>
        <v>6.7000000000092541</v>
      </c>
      <c r="J211" s="40">
        <f t="shared" ref="J211" si="162">MOD(DEGREES(ATAN2(F211, D211)) + 360, 360)</f>
        <v>38.653699888886877</v>
      </c>
      <c r="K211" s="47">
        <f t="shared" ref="K211" si="163">SQRT(POWER(C211 - $C$9,2) + POWER(E211 - $E$9,2)) *1000</f>
        <v>292.9819794663357</v>
      </c>
      <c r="L211" s="40">
        <f t="shared" ref="L211" si="164">SQRT((D211^2) + (F211^2) + (H211^2))</f>
        <v>293.05857826040938</v>
      </c>
      <c r="M211" s="12">
        <f t="shared" ref="M211" si="165">(D211-$D$9)/(B211-$B$9)</f>
        <v>1.4186046513107915</v>
      </c>
      <c r="N211" s="12">
        <f t="shared" ref="N211" si="166">(F211-$F$9)/(B211-$B$9)</f>
        <v>1.7736434156811514</v>
      </c>
      <c r="O211" s="12">
        <f t="shared" ref="O211" si="167">(H211-$H$9)/(B211-$B$9)</f>
        <v>5.1937984496195772E-2</v>
      </c>
      <c r="P211" s="81">
        <f t="shared" ref="P211" si="168">(L211-$L$9)/(B211-$B$9)</f>
        <v>2.2717719244992973</v>
      </c>
      <c r="Q211" s="12">
        <f t="shared" ref="Q211" si="169">(M211-0)/(B211-$B$9)</f>
        <v>1.0996935281479004E-2</v>
      </c>
      <c r="R211" s="12">
        <f t="shared" ref="R211" si="170">(N211-0)/(B211-$B$9)</f>
        <v>1.3749173764970165E-2</v>
      </c>
      <c r="S211" s="12">
        <f t="shared" ref="S211" si="171">(O211-0)/(B211-$B$9)</f>
        <v>4.0262003485423079E-4</v>
      </c>
      <c r="T211" s="12">
        <f t="shared" ref="T211" si="172">(P211-0)/(B211-$B$9)</f>
        <v>1.7610635073637963E-2</v>
      </c>
    </row>
    <row r="212" spans="2:20" ht="15.9" customHeight="1">
      <c r="B212" s="18">
        <v>45891</v>
      </c>
      <c r="C212" s="12">
        <v>401107.1618</v>
      </c>
      <c r="D212" s="37">
        <f t="shared" si="105"/>
        <v>199.00000002235174</v>
      </c>
      <c r="E212" s="39">
        <v>6665606.6983000003</v>
      </c>
      <c r="F212" s="37">
        <f t="shared" si="104"/>
        <v>121.30000069737434</v>
      </c>
      <c r="G212" s="12">
        <v>86.235500000000002</v>
      </c>
      <c r="H212" s="9">
        <f t="shared" si="117"/>
        <v>-15.199999999992997</v>
      </c>
      <c r="J212" s="40">
        <f t="shared" ref="J212" si="173">MOD(DEGREES(ATAN2(F212, D212)) + 360, 360)</f>
        <v>58.635698002281686</v>
      </c>
      <c r="K212" s="47">
        <f t="shared" ref="K212" si="174">SQRT(POWER(C212 - $C$9,2) + POWER(E212 - $E$9,2)) *1000</f>
        <v>233.0551226171161</v>
      </c>
      <c r="L212" s="40">
        <f t="shared" ref="L212" si="175">SQRT((D212^2) + (F212^2) + (H212^2))</f>
        <v>233.55027334190555</v>
      </c>
      <c r="M212" s="12">
        <f t="shared" ref="M212" si="176">(D212-$D$9)/(B212-$B$9)</f>
        <v>1.5426356590879979</v>
      </c>
      <c r="N212" s="12">
        <f t="shared" ref="N212" si="177">(F212-$F$9)/(B212-$B$9)</f>
        <v>0.94031008292538254</v>
      </c>
      <c r="O212" s="12">
        <f t="shared" ref="O212" si="178">(H212-$H$9)/(B212-$B$9)</f>
        <v>-0.11782945736428679</v>
      </c>
      <c r="P212" s="81">
        <f t="shared" ref="P212" si="179">(L212-$L$9)/(B212-$B$9)</f>
        <v>1.8104672352085702</v>
      </c>
      <c r="Q212" s="12">
        <f t="shared" ref="Q212" si="180">(M212-0)/(B212-$B$9)</f>
        <v>1.1958415961922465E-2</v>
      </c>
      <c r="R212" s="12">
        <f t="shared" ref="R212" si="181">(N212-0)/(B212-$B$9)</f>
        <v>7.2892254490339731E-3</v>
      </c>
      <c r="S212" s="12">
        <f t="shared" ref="S212" si="182">(O212-0)/(B212-$B$9)</f>
        <v>-9.1340664623478136E-4</v>
      </c>
      <c r="T212" s="12">
        <f t="shared" ref="T212" si="183">(P212-0)/(B212-$B$9)</f>
        <v>1.4034629730298995E-2</v>
      </c>
    </row>
    <row r="213" spans="2:20" ht="15.9" customHeight="1">
      <c r="B213" s="18">
        <v>45892</v>
      </c>
      <c r="C213" s="12">
        <v>401107.1458</v>
      </c>
      <c r="D213" s="37">
        <f t="shared" si="105"/>
        <v>183.00000001909211</v>
      </c>
      <c r="E213" s="39">
        <v>6665606.7774</v>
      </c>
      <c r="F213" s="37">
        <f t="shared" si="104"/>
        <v>200.40000043809414</v>
      </c>
      <c r="G213" s="12">
        <v>86.262699999999995</v>
      </c>
      <c r="H213" s="9">
        <f t="shared" si="117"/>
        <v>12.000000000000455</v>
      </c>
      <c r="J213" s="40">
        <f t="shared" ref="J213" si="184">MOD(DEGREES(ATAN2(F213, D213)) + 360, 360)</f>
        <v>42.401505018537023</v>
      </c>
      <c r="K213" s="47">
        <f t="shared" ref="K213" si="185">SQRT(POWER(C213 - $C$9,2) + POWER(E213 - $E$9,2)) *1000</f>
        <v>271.38378761926043</v>
      </c>
      <c r="L213" s="40">
        <f t="shared" ref="L213" si="186">SQRT((D213^2) + (F213^2) + (H213^2))</f>
        <v>271.64896499448668</v>
      </c>
      <c r="M213" s="12">
        <f t="shared" ref="M213" si="187">(D213-$D$9)/(B213-$B$9)</f>
        <v>1.4076923078391701</v>
      </c>
      <c r="N213" s="12">
        <f t="shared" ref="N213" si="188">(F213-$F$9)/(B213-$B$9)</f>
        <v>1.5415384649084165</v>
      </c>
      <c r="O213" s="12">
        <f t="shared" ref="O213" si="189">(H213-$H$9)/(B213-$B$9)</f>
        <v>9.230769230769581E-2</v>
      </c>
      <c r="P213" s="81">
        <f t="shared" ref="P213" si="190">(L213-$L$9)/(B213-$B$9)</f>
        <v>2.0896074230345127</v>
      </c>
      <c r="Q213" s="12">
        <f t="shared" ref="Q213" si="191">(M213-0)/(B213-$B$9)</f>
        <v>1.0828402367993616E-2</v>
      </c>
      <c r="R213" s="12">
        <f t="shared" ref="R213" si="192">(N213-0)/(B213-$B$9)</f>
        <v>1.1857988191603204E-2</v>
      </c>
      <c r="S213" s="12">
        <f t="shared" ref="S213" si="193">(O213-0)/(B213-$B$9)</f>
        <v>7.100591715976601E-4</v>
      </c>
      <c r="T213" s="12">
        <f t="shared" ref="T213" si="194">(P213-0)/(B213-$B$9)</f>
        <v>1.6073903254111635E-2</v>
      </c>
    </row>
    <row r="214" spans="2:20" ht="15.9" customHeight="1">
      <c r="B214" s="18">
        <v>45892</v>
      </c>
      <c r="C214" s="12">
        <v>401107.14419999998</v>
      </c>
      <c r="D214" s="37">
        <f t="shared" si="105"/>
        <v>181.40000000130385</v>
      </c>
      <c r="E214" s="39">
        <v>6665606.7723000003</v>
      </c>
      <c r="F214" s="37">
        <f t="shared" si="104"/>
        <v>195.30000071972609</v>
      </c>
      <c r="G214" s="12">
        <v>86.265600000000006</v>
      </c>
      <c r="H214" s="9">
        <f t="shared" si="117"/>
        <v>14.90000000001146</v>
      </c>
      <c r="J214" s="40">
        <f t="shared" ref="J214" si="195">MOD(DEGREES(ATAN2(F214, D214)) + 360, 360)</f>
        <v>42.886779361387482</v>
      </c>
      <c r="K214" s="47">
        <f t="shared" ref="K214" si="196">SQRT(POWER(C214 - $C$9,2) + POWER(E214 - $E$9,2)) *1000</f>
        <v>266.54840138631118</v>
      </c>
      <c r="L214" s="40">
        <f t="shared" ref="L214" si="197">SQRT((D214^2) + (F214^2) + (H214^2))</f>
        <v>266.96453000651303</v>
      </c>
      <c r="M214" s="12">
        <f t="shared" ref="M214" si="198">(D214-$D$9)/(B214-$B$9)</f>
        <v>1.395384615394645</v>
      </c>
      <c r="N214" s="12">
        <f t="shared" ref="N214" si="199">(F214-$F$9)/(B214-$B$9)</f>
        <v>1.5023076978440468</v>
      </c>
      <c r="O214" s="12">
        <f t="shared" ref="O214" si="200">(H214-$H$9)/(B214-$B$9)</f>
        <v>0.11461538461547277</v>
      </c>
      <c r="P214" s="81">
        <f t="shared" ref="P214" si="201">(L214-$L$9)/(B214-$B$9)</f>
        <v>2.0535733077424081</v>
      </c>
      <c r="Q214" s="12">
        <f t="shared" ref="Q214" si="202">(M214-0)/(B214-$B$9)</f>
        <v>1.0733727810728039E-2</v>
      </c>
      <c r="R214" s="12">
        <f t="shared" ref="R214" si="203">(N214-0)/(B214-$B$9)</f>
        <v>1.1556213060338822E-2</v>
      </c>
      <c r="S214" s="12">
        <f t="shared" ref="S214" si="204">(O214-0)/(B214-$B$9)</f>
        <v>8.8165680473440593E-4</v>
      </c>
      <c r="T214" s="12">
        <f t="shared" ref="T214" si="205">(P214-0)/(B214-$B$9)</f>
        <v>1.5796717751864676E-2</v>
      </c>
    </row>
    <row r="215" spans="2:20" ht="15.9" customHeight="1">
      <c r="B215" s="18">
        <v>45894</v>
      </c>
      <c r="C215" s="12">
        <v>401107.14360000001</v>
      </c>
      <c r="D215" s="37">
        <f t="shared" si="105"/>
        <v>180.80000003101304</v>
      </c>
      <c r="E215" s="39">
        <v>6665606.7706000004</v>
      </c>
      <c r="F215" s="37">
        <f t="shared" si="104"/>
        <v>193.6000008136034</v>
      </c>
      <c r="G215" s="12">
        <v>86.2577</v>
      </c>
      <c r="H215" s="9">
        <f t="shared" si="117"/>
        <v>7.0000000000050022</v>
      </c>
      <c r="J215" s="40">
        <f t="shared" ref="J215" si="206">MOD(DEGREES(ATAN2(F215, D215)) + 360, 360)</f>
        <v>43.041932455556946</v>
      </c>
      <c r="K215" s="47">
        <f t="shared" ref="K215" si="207">SQRT(POWER(C215 - $C$9,2) + POWER(E215 - $E$9,2)) *1000</f>
        <v>264.89545169036319</v>
      </c>
      <c r="L215" s="40">
        <f t="shared" ref="L215" si="208">SQRT((D215^2) + (F215^2) + (H215^2))</f>
        <v>264.98792486874117</v>
      </c>
      <c r="M215" s="12">
        <f t="shared" ref="M215" si="209">(D215-$D$9)/(B215-$B$9)</f>
        <v>1.369696969931917</v>
      </c>
      <c r="N215" s="12">
        <f t="shared" ref="N215" si="210">(F215-$F$9)/(B215-$B$9)</f>
        <v>1.4666666728303288</v>
      </c>
      <c r="O215" s="12">
        <f t="shared" ref="O215" si="211">(H215-$H$9)/(B215-$B$9)</f>
        <v>5.3030303030340925E-2</v>
      </c>
      <c r="P215" s="81">
        <f t="shared" ref="P215" si="212">(L215-$L$9)/(B215-$B$9)</f>
        <v>2.0074842793086454</v>
      </c>
      <c r="Q215" s="12">
        <f t="shared" ref="Q215" si="213">(M215-0)/(B215-$B$9)</f>
        <v>1.0376492196453917E-2</v>
      </c>
      <c r="R215" s="12">
        <f t="shared" ref="R215" si="214">(N215-0)/(B215-$B$9)</f>
        <v>1.1111111157805522E-2</v>
      </c>
      <c r="S215" s="12">
        <f t="shared" ref="S215" si="215">(O215-0)/(B215-$B$9)</f>
        <v>4.0174471992682518E-4</v>
      </c>
      <c r="T215" s="12">
        <f t="shared" ref="T215" si="216">(P215-0)/(B215-$B$9)</f>
        <v>1.5208214237186707E-2</v>
      </c>
    </row>
    <row r="216" spans="2:20" ht="15.9" customHeight="1">
      <c r="B216" s="18">
        <v>45894</v>
      </c>
      <c r="C216" s="12">
        <v>401107.14309999999</v>
      </c>
      <c r="D216" s="37">
        <f t="shared" si="105"/>
        <v>180.30000000726432</v>
      </c>
      <c r="E216" s="39">
        <v>6665606.7960000001</v>
      </c>
      <c r="F216" s="37">
        <f t="shared" si="104"/>
        <v>219.00000050663948</v>
      </c>
      <c r="G216" s="12">
        <v>86.261499999999998</v>
      </c>
      <c r="H216" s="9">
        <f t="shared" si="117"/>
        <v>10.800000000003251</v>
      </c>
      <c r="J216" s="40">
        <f t="shared" ref="J216" si="217">MOD(DEGREES(ATAN2(F216, D216)) + 360, 360)</f>
        <v>39.464205494320652</v>
      </c>
      <c r="K216" s="47">
        <f t="shared" ref="K216" si="218">SQRT(POWER(C216 - $C$9,2) + POWER(E216 - $E$9,2)) *1000</f>
        <v>283.67074263047925</v>
      </c>
      <c r="L216" s="40">
        <f t="shared" ref="L216" si="219">SQRT((D216^2) + (F216^2) + (H216^2))</f>
        <v>283.87625864895375</v>
      </c>
      <c r="M216" s="12">
        <f t="shared" ref="M216" si="220">(D216-$D$9)/(B216-$B$9)</f>
        <v>1.3659090909641236</v>
      </c>
      <c r="N216" s="12">
        <f t="shared" ref="N216" si="221">(F216-$F$9)/(B216-$B$9)</f>
        <v>1.6590909129290869</v>
      </c>
      <c r="O216" s="12">
        <f t="shared" ref="O216" si="222">(H216-$H$9)/(B216-$B$9)</f>
        <v>8.1818181818206451E-2</v>
      </c>
      <c r="P216" s="81">
        <f t="shared" ref="P216" si="223">(L216-$L$9)/(B216-$B$9)</f>
        <v>2.1505777170375282</v>
      </c>
      <c r="Q216" s="12">
        <f t="shared" ref="Q216" si="224">(M216-0)/(B216-$B$9)</f>
        <v>1.0347796143667603E-2</v>
      </c>
      <c r="R216" s="12">
        <f t="shared" ref="R216" si="225">(N216-0)/(B216-$B$9)</f>
        <v>1.2568870552493084E-2</v>
      </c>
      <c r="S216" s="12">
        <f t="shared" ref="S216" si="226">(O216-0)/(B216-$B$9)</f>
        <v>6.1983471074398828E-4</v>
      </c>
      <c r="T216" s="12">
        <f t="shared" ref="T216" si="227">(P216-0)/(B216-$B$9)</f>
        <v>1.6292255432102488E-2</v>
      </c>
    </row>
    <row r="217" spans="2:20" ht="15.9" customHeight="1">
      <c r="B217" s="18">
        <v>45895</v>
      </c>
      <c r="C217" s="12">
        <v>401107.15379999997</v>
      </c>
      <c r="D217" s="37">
        <f t="shared" si="105"/>
        <v>190.9999999916181</v>
      </c>
      <c r="E217" s="39">
        <v>6665606.6838999996</v>
      </c>
      <c r="F217" s="37">
        <f t="shared" si="104"/>
        <v>106.90000001341105</v>
      </c>
      <c r="G217" s="12">
        <v>86.257000000000005</v>
      </c>
      <c r="H217" s="9">
        <f t="shared" si="117"/>
        <v>6.3000000000101863</v>
      </c>
      <c r="J217" s="40">
        <f t="shared" ref="J217" si="228">MOD(DEGREES(ATAN2(F217, D217)) + 360, 360)</f>
        <v>60.76487728640376</v>
      </c>
      <c r="K217" s="47">
        <f t="shared" ref="K217" si="229">SQRT(POWER(C217 - $C$9,2) + POWER(E217 - $E$9,2)) *1000</f>
        <v>218.88035544485345</v>
      </c>
      <c r="L217" s="40">
        <f t="shared" ref="L217" si="230">SQRT((D217^2) + (F217^2) + (H217^2))</f>
        <v>218.9710026457054</v>
      </c>
      <c r="M217" s="12">
        <f t="shared" ref="M217" si="231">(D217-$D$9)/(B217-$B$9)</f>
        <v>1.4360902255008881</v>
      </c>
      <c r="N217" s="12">
        <f t="shared" ref="N217" si="232">(F217-$F$9)/(B217-$B$9)</f>
        <v>0.80375939859707557</v>
      </c>
      <c r="O217" s="12">
        <f t="shared" ref="O217" si="233">(H217-$H$9)/(B217-$B$9)</f>
        <v>4.7368421052708165E-2</v>
      </c>
      <c r="P217" s="81">
        <f t="shared" ref="P217" si="234">(L217-$L$9)/(B217-$B$9)</f>
        <v>1.6463985161331234</v>
      </c>
      <c r="Q217" s="12">
        <f t="shared" ref="Q217" si="235">(M217-0)/(B217-$B$9)</f>
        <v>1.079767086842773E-2</v>
      </c>
      <c r="R217" s="12">
        <f t="shared" ref="R217" si="236">(N217-0)/(B217-$B$9)</f>
        <v>6.0433037488501927E-3</v>
      </c>
      <c r="S217" s="12">
        <f t="shared" ref="S217" si="237">(O217-0)/(B217-$B$9)</f>
        <v>3.5615354174968543E-4</v>
      </c>
      <c r="T217" s="12">
        <f t="shared" ref="T217" si="238">(P217-0)/(B217-$B$9)</f>
        <v>1.2378936211527244E-2</v>
      </c>
    </row>
    <row r="218" spans="2:20" ht="15.9" customHeight="1">
      <c r="B218" s="18">
        <v>45895</v>
      </c>
      <c r="C218" s="12">
        <v>401107.14689999999</v>
      </c>
      <c r="D218" s="37">
        <f t="shared" si="105"/>
        <v>184.10000001313165</v>
      </c>
      <c r="E218" s="39">
        <v>6665606.7752999999</v>
      </c>
      <c r="F218" s="37">
        <f t="shared" si="104"/>
        <v>198.30000028014183</v>
      </c>
      <c r="G218" s="12">
        <v>86.257800000000003</v>
      </c>
      <c r="H218" s="9">
        <f t="shared" si="117"/>
        <v>7.1000000000083219</v>
      </c>
      <c r="J218" s="40">
        <f t="shared" ref="J218" si="239">MOD(DEGREES(ATAN2(F218, D218)) + 360, 360)</f>
        <v>42.873361851181983</v>
      </c>
      <c r="K218" s="47">
        <f t="shared" ref="K218" si="240">SQRT(POWER(C218 - $C$9,2) + POWER(E218 - $E$9,2)) *1000</f>
        <v>270.58399826290412</v>
      </c>
      <c r="L218" s="40">
        <f t="shared" ref="L218" si="241">SQRT((D218^2) + (F218^2) + (H218^2))</f>
        <v>270.67713260624629</v>
      </c>
      <c r="M218" s="12">
        <f t="shared" ref="M218" si="242">(D218-$D$9)/(B218-$B$9)</f>
        <v>1.3842105264145237</v>
      </c>
      <c r="N218" s="12">
        <f t="shared" ref="N218" si="243">(F218-$F$9)/(B218-$B$9)</f>
        <v>1.4909774457153522</v>
      </c>
      <c r="O218" s="12">
        <f t="shared" ref="O218" si="244">(H218-$H$9)/(B218-$B$9)</f>
        <v>5.3383458646679115E-2</v>
      </c>
      <c r="P218" s="81">
        <f t="shared" ref="P218" si="245">(L218-$L$9)/(B218-$B$9)</f>
        <v>2.0351664105732805</v>
      </c>
      <c r="Q218" s="12">
        <f t="shared" ref="Q218" si="246">(M218-0)/(B218-$B$9)</f>
        <v>1.0407597942966343E-2</v>
      </c>
      <c r="R218" s="12">
        <f t="shared" ref="R218" si="247">(N218-0)/(B218-$B$9)</f>
        <v>1.1210356734701896E-2</v>
      </c>
      <c r="S218" s="12">
        <f t="shared" ref="S218" si="248">(O218-0)/(B218-$B$9)</f>
        <v>4.0137938832089561E-4</v>
      </c>
      <c r="T218" s="12">
        <f t="shared" ref="T218" si="249">(P218-0)/(B218-$B$9)</f>
        <v>1.5302003087017147E-2</v>
      </c>
    </row>
    <row r="219" spans="2:20" ht="15.9" customHeight="1">
      <c r="B219" s="18">
        <v>45896</v>
      </c>
      <c r="C219" s="12">
        <v>401107.14809999999</v>
      </c>
      <c r="D219" s="37">
        <f t="shared" si="105"/>
        <v>185.30000001192093</v>
      </c>
      <c r="E219" s="39">
        <v>6665606.7697999999</v>
      </c>
      <c r="F219" s="37">
        <f t="shared" si="104"/>
        <v>192.80000030994415</v>
      </c>
      <c r="G219" s="12">
        <v>86.2624</v>
      </c>
      <c r="H219" s="9">
        <f t="shared" si="117"/>
        <v>11.700000000004707</v>
      </c>
      <c r="J219" s="40">
        <f t="shared" ref="J219" si="250">MOD(DEGREES(ATAN2(F219, D219)) + 360, 360)</f>
        <v>43.863628626698073</v>
      </c>
      <c r="K219" s="47">
        <f t="shared" ref="K219" si="251">SQRT(POWER(C219 - $C$9,2) + POWER(E219 - $E$9,2)) *1000</f>
        <v>267.40966722228342</v>
      </c>
      <c r="L219" s="40">
        <f t="shared" ref="L219" si="252">SQRT((D219^2) + (F219^2) + (H219^2))</f>
        <v>267.66550043651961</v>
      </c>
      <c r="M219" s="12">
        <f t="shared" ref="M219" si="253">(D219-$D$9)/(B219-$B$9)</f>
        <v>1.3828358209844847</v>
      </c>
      <c r="N219" s="12">
        <f t="shared" ref="N219" si="254">(F219-$F$9)/(B219-$B$9)</f>
        <v>1.4388059724622697</v>
      </c>
      <c r="O219" s="12">
        <f t="shared" ref="O219" si="255">(H219-$H$9)/(B219-$B$9)</f>
        <v>8.731343283585602E-2</v>
      </c>
      <c r="P219" s="81">
        <f t="shared" ref="P219" si="256">(L219-$L$9)/(B219-$B$9)</f>
        <v>1.9975037346008926</v>
      </c>
      <c r="Q219" s="12">
        <f t="shared" ref="Q219" si="257">(M219-0)/(B219-$B$9)</f>
        <v>1.0319670305854364E-2</v>
      </c>
      <c r="R219" s="12">
        <f t="shared" ref="R219" si="258">(N219-0)/(B219-$B$9)</f>
        <v>1.0737358003449774E-2</v>
      </c>
      <c r="S219" s="12">
        <f t="shared" ref="S219" si="259">(O219-0)/(B219-$B$9)</f>
        <v>6.5159278235713447E-4</v>
      </c>
      <c r="T219" s="12">
        <f t="shared" ref="T219" si="260">(P219-0)/(B219-$B$9)</f>
        <v>1.4906744288066362E-2</v>
      </c>
    </row>
    <row r="220" spans="2:20" ht="15.9" customHeight="1">
      <c r="B220" s="18">
        <v>45896</v>
      </c>
      <c r="C220" s="12">
        <v>401107.15289999999</v>
      </c>
      <c r="D220" s="37">
        <f t="shared" si="105"/>
        <v>190.10000000707805</v>
      </c>
      <c r="E220" s="39">
        <v>6665606.7379999999</v>
      </c>
      <c r="F220" s="37">
        <f t="shared" si="104"/>
        <v>161.00000031292439</v>
      </c>
      <c r="G220" s="12">
        <v>86.228300000000004</v>
      </c>
      <c r="H220" s="9">
        <f t="shared" si="117"/>
        <v>-22.399999999990428</v>
      </c>
      <c r="J220" s="40">
        <f t="shared" ref="J220" si="261">MOD(DEGREES(ATAN2(F220, D220)) + 360, 360)</f>
        <v>49.737980562959478</v>
      </c>
      <c r="K220" s="47">
        <f t="shared" ref="K220" si="262">SQRT(POWER(C220 - $C$9,2) + POWER(E220 - $E$9,2)) *1000</f>
        <v>249.11645891721551</v>
      </c>
      <c r="L220" s="40">
        <f t="shared" ref="L220" si="263">SQRT((D220^2) + (F220^2) + (H220^2))</f>
        <v>250.12151067721524</v>
      </c>
      <c r="M220" s="12">
        <f t="shared" ref="M220" si="264">(D220-$D$9)/(B220-$B$9)</f>
        <v>1.4186567164707318</v>
      </c>
      <c r="N220" s="12">
        <f t="shared" ref="N220" si="265">(F220-$F$9)/(B220-$B$9)</f>
        <v>1.2014925396486895</v>
      </c>
      <c r="O220" s="12">
        <f t="shared" ref="O220" si="266">(H220-$H$9)/(B220-$B$9)</f>
        <v>-0.16716417910440617</v>
      </c>
      <c r="P220" s="81">
        <f t="shared" ref="P220" si="267">(L220-$L$9)/(B220-$B$9)</f>
        <v>1.8665784378896659</v>
      </c>
      <c r="Q220" s="12">
        <f t="shared" ref="Q220" si="268">(M220-0)/(B220-$B$9)</f>
        <v>1.0586990421423371E-2</v>
      </c>
      <c r="R220" s="12">
        <f t="shared" ref="R220" si="269">(N220-0)/(B220-$B$9)</f>
        <v>8.9663622361842495E-3</v>
      </c>
      <c r="S220" s="12">
        <f t="shared" ref="S220" si="270">(O220-0)/(B220-$B$9)</f>
        <v>-1.2474938739134788E-3</v>
      </c>
      <c r="T220" s="12">
        <f t="shared" ref="T220" si="271">(P220-0)/(B220-$B$9)</f>
        <v>1.3929689834997507E-2</v>
      </c>
    </row>
    <row r="221" spans="2:20" ht="15.9" customHeight="1">
      <c r="B221" s="18">
        <v>45897</v>
      </c>
      <c r="C221" s="12">
        <v>401107.15580000001</v>
      </c>
      <c r="D221" s="37">
        <f t="shared" si="105"/>
        <v>193.00000002840534</v>
      </c>
      <c r="E221" s="39">
        <v>6665606.7095999997</v>
      </c>
      <c r="F221" s="37">
        <f t="shared" si="104"/>
        <v>132.60000012814999</v>
      </c>
      <c r="G221" s="12">
        <v>86.254000000000005</v>
      </c>
      <c r="H221" s="9">
        <f t="shared" ref="H221" si="272">IF(G221="","",(G221-$G$9)*1000)</f>
        <v>3.3000000000100727</v>
      </c>
      <c r="J221" s="40">
        <f t="shared" ref="J221" si="273">MOD(DEGREES(ATAN2(F221, D221)) + 360, 360)</f>
        <v>55.509119644006603</v>
      </c>
      <c r="K221" s="47">
        <f t="shared" ref="K221" si="274">SQRT(POWER(C221 - $C$9,2) + POWER(E221 - $E$9,2)) *1000</f>
        <v>234.16182448245027</v>
      </c>
      <c r="L221" s="40">
        <f t="shared" ref="L221" si="275">SQRT((D221^2) + (F221^2) + (H221^2))</f>
        <v>234.18507647787874</v>
      </c>
      <c r="M221" s="12">
        <f t="shared" ref="M221" si="276">(D221-$D$9)/(B221-$B$9)</f>
        <v>1.4296296298400395</v>
      </c>
      <c r="N221" s="12">
        <f t="shared" ref="N221" si="277">(F221-$F$9)/(B221-$B$9)</f>
        <v>0.98222222317148133</v>
      </c>
      <c r="O221" s="12">
        <f t="shared" ref="O221" si="278">(H221-$H$9)/(B221-$B$9)</f>
        <v>2.4444444444519056E-2</v>
      </c>
      <c r="P221" s="81">
        <f t="shared" ref="P221" si="279">(L221-$L$9)/(B221-$B$9)</f>
        <v>1.7347042702065092</v>
      </c>
      <c r="Q221" s="12">
        <f t="shared" ref="Q221" si="280">(M221-0)/(B221-$B$9)</f>
        <v>1.0589849109926219E-2</v>
      </c>
      <c r="R221" s="12">
        <f t="shared" ref="R221" si="281">(N221-0)/(B221-$B$9)</f>
        <v>7.2757201716406022E-3</v>
      </c>
      <c r="S221" s="12">
        <f t="shared" ref="S221" si="282">(O221-0)/(B221-$B$9)</f>
        <v>1.810699588482893E-4</v>
      </c>
      <c r="T221" s="12">
        <f t="shared" ref="T221" si="283">(P221-0)/(B221-$B$9)</f>
        <v>1.2849661260788956E-2</v>
      </c>
    </row>
    <row r="222" spans="2:20" ht="15.9" customHeight="1">
      <c r="B222" s="18">
        <v>45897</v>
      </c>
      <c r="C222" s="12">
        <v>401107.15480000002</v>
      </c>
      <c r="D222" s="37">
        <f t="shared" si="105"/>
        <v>192.00000003911555</v>
      </c>
      <c r="E222" s="39">
        <v>6665606.7375999996</v>
      </c>
      <c r="F222" s="37">
        <f t="shared" si="104"/>
        <v>160.60000006109476</v>
      </c>
      <c r="G222" s="12">
        <v>86.218699999999998</v>
      </c>
      <c r="H222" s="9">
        <f t="shared" ref="H222" si="284">IF(G222="","",(G222-$G$9)*1000)</f>
        <v>-31.999999999996476</v>
      </c>
      <c r="J222" s="40">
        <f t="shared" ref="J222" si="285">MOD(DEGREES(ATAN2(F222, D222)) + 360, 360)</f>
        <v>50.088922727249724</v>
      </c>
      <c r="K222" s="47">
        <f t="shared" ref="K222" si="286">SQRT(POWER(C222 - $C$9,2) + POWER(E222 - $E$9,2)) *1000</f>
        <v>250.31252472587946</v>
      </c>
      <c r="L222" s="40">
        <f t="shared" ref="L222" si="287">SQRT((D222^2) + (F222^2) + (H222^2))</f>
        <v>252.34967809498744</v>
      </c>
      <c r="M222" s="12">
        <f t="shared" ref="M222" si="288">(D222-$D$9)/(B222-$B$9)</f>
        <v>1.4222222225119669</v>
      </c>
      <c r="N222" s="12">
        <f t="shared" ref="N222" si="289">(F222-$F$9)/(B222-$B$9)</f>
        <v>1.1896296300821834</v>
      </c>
      <c r="O222" s="12">
        <f t="shared" ref="O222" si="290">(H222-$H$9)/(B222-$B$9)</f>
        <v>-0.23703703703701093</v>
      </c>
      <c r="P222" s="81">
        <f t="shared" ref="P222" si="291">(L222-$L$9)/(B222-$B$9)</f>
        <v>1.8692568747776848</v>
      </c>
      <c r="Q222" s="12">
        <f t="shared" ref="Q222" si="292">(M222-0)/(B222-$B$9)</f>
        <v>1.0534979426014571E-2</v>
      </c>
      <c r="R222" s="12">
        <f t="shared" ref="R222" si="293">(N222-0)/(B222-$B$9)</f>
        <v>8.8120713339420991E-3</v>
      </c>
      <c r="S222" s="12">
        <f t="shared" ref="S222" si="294">(O222-0)/(B222-$B$9)</f>
        <v>-1.7558299039778587E-3</v>
      </c>
      <c r="T222" s="12">
        <f t="shared" ref="T222" si="295">(P222-0)/(B222-$B$9)</f>
        <v>1.3846347220575443E-2</v>
      </c>
    </row>
    <row r="223" spans="2:20" ht="15.9" customHeight="1">
      <c r="B223" s="18">
        <v>45898</v>
      </c>
      <c r="C223" s="12">
        <v>401107.15659999999</v>
      </c>
      <c r="D223" s="37">
        <f t="shared" si="105"/>
        <v>193.80000000819564</v>
      </c>
      <c r="E223" s="39">
        <v>6665606.7066000002</v>
      </c>
      <c r="F223" s="37">
        <f t="shared" si="104"/>
        <v>129.60000056773424</v>
      </c>
      <c r="G223" s="12">
        <v>86.256299999999996</v>
      </c>
      <c r="H223" s="9">
        <f t="shared" ref="H223:H235" si="296">IF(G223="","",(G223-$G$9)*1000)</f>
        <v>5.6000000000011596</v>
      </c>
      <c r="J223" s="40">
        <f t="shared" ref="J223" si="297">MOD(DEGREES(ATAN2(F223, D223)) + 360, 360)</f>
        <v>56.228139724481139</v>
      </c>
      <c r="K223" s="47">
        <f t="shared" ref="K223" si="298">SQRT(POWER(C223 - $C$9,2) + POWER(E223 - $E$9,2)) *1000</f>
        <v>233.14073035472234</v>
      </c>
      <c r="L223" s="40">
        <f t="shared" ref="L223" si="299">SQRT((D223^2) + (F223^2) + (H223^2))</f>
        <v>233.20797617219989</v>
      </c>
      <c r="M223" s="12">
        <f t="shared" ref="M223" si="300">(D223-$D$9)/(B223-$B$9)</f>
        <v>1.4250000000602621</v>
      </c>
      <c r="N223" s="12">
        <f t="shared" ref="N223" si="301">(F223-$F$9)/(B223-$B$9)</f>
        <v>0.95294118064510469</v>
      </c>
      <c r="O223" s="12">
        <f t="shared" ref="O223" si="302">(H223-$H$9)/(B223-$B$9)</f>
        <v>4.1176470588243821E-2</v>
      </c>
      <c r="P223" s="81">
        <f t="shared" ref="P223" si="303">(L223-$L$9)/(B223-$B$9)</f>
        <v>1.7147645306779404</v>
      </c>
      <c r="Q223" s="12">
        <f t="shared" ref="Q223" si="304">(M223-0)/(B223-$B$9)</f>
        <v>1.0477941176913691E-2</v>
      </c>
      <c r="R223" s="12">
        <f t="shared" ref="R223" si="305">(N223-0)/(B223-$B$9)</f>
        <v>7.0069204459198876E-3</v>
      </c>
      <c r="S223" s="12">
        <f t="shared" ref="S223" si="306">(O223-0)/(B223-$B$9)</f>
        <v>3.027681660900281E-4</v>
      </c>
      <c r="T223" s="12">
        <f t="shared" ref="T223" si="307">(P223-0)/(B223-$B$9)</f>
        <v>1.2608562725573091E-2</v>
      </c>
    </row>
    <row r="224" spans="2:20" ht="15.9" customHeight="1">
      <c r="B224" s="18">
        <v>45898</v>
      </c>
      <c r="C224" s="11">
        <v>401107.15419999999</v>
      </c>
      <c r="D224" s="37">
        <f t="shared" si="105"/>
        <v>191.40000001061708</v>
      </c>
      <c r="E224" s="38">
        <v>6665606.7473999998</v>
      </c>
      <c r="F224" s="37">
        <f t="shared" si="104"/>
        <v>170.40000017732382</v>
      </c>
      <c r="G224" s="11">
        <v>86.233099999999993</v>
      </c>
      <c r="H224" s="9">
        <f t="shared" si="296"/>
        <v>-17.600000000001614</v>
      </c>
      <c r="J224" s="40">
        <f t="shared" ref="J224:J233" si="308">MOD(DEGREES(ATAN2(F224, D224)) + 360, 360)</f>
        <v>48.321898498153473</v>
      </c>
      <c r="K224" s="47">
        <f t="shared" ref="K224:K233" si="309">SQRT(POWER(C224 - $C$9,2) + POWER(E224 - $E$9,2)) *1000</f>
        <v>256.26181936546101</v>
      </c>
      <c r="L224" s="40">
        <f t="shared" ref="L224:L233" si="310">SQRT((D224^2) + (F224^2) + (H224^2))</f>
        <v>256.86549021714893</v>
      </c>
      <c r="M224" s="12">
        <f t="shared" ref="M224:M233" si="311">(D224-$D$9)/(B224-$B$9)</f>
        <v>1.4073529412545374</v>
      </c>
      <c r="N224" s="12">
        <f t="shared" ref="N224:N233" si="312">(F224-$F$9)/(B224-$B$9)</f>
        <v>1.2529411777744399</v>
      </c>
      <c r="O224" s="12">
        <f t="shared" ref="O224:O233" si="313">(H224-$H$9)/(B224-$B$9)</f>
        <v>-0.12941176470589422</v>
      </c>
      <c r="P224" s="81">
        <f t="shared" ref="P224:P233" si="314">(L224-$L$9)/(B224-$B$9)</f>
        <v>1.8887168398319774</v>
      </c>
      <c r="Q224" s="12">
        <f t="shared" ref="Q224:Q233" si="315">(M224-0)/(B224-$B$9)</f>
        <v>1.0348183391577481E-2</v>
      </c>
      <c r="R224" s="12">
        <f t="shared" ref="R224:R233" si="316">(N224-0)/(B224-$B$9)</f>
        <v>9.2128027777532342E-3</v>
      </c>
      <c r="S224" s="12">
        <f t="shared" ref="S224:S233" si="317">(O224-0)/(B224-$B$9)</f>
        <v>-9.5155709342569276E-4</v>
      </c>
      <c r="T224" s="12">
        <f t="shared" ref="T224:T233" si="318">(P224-0)/(B224-$B$9)</f>
        <v>1.3887623822293952E-2</v>
      </c>
    </row>
    <row r="225" spans="2:20" ht="15.9" customHeight="1">
      <c r="B225" s="18">
        <v>45899</v>
      </c>
      <c r="C225" s="11">
        <v>401107.15110000002</v>
      </c>
      <c r="D225" s="37">
        <f t="shared" si="105"/>
        <v>188.30000003799796</v>
      </c>
      <c r="E225" s="38">
        <v>6665606.7647000002</v>
      </c>
      <c r="F225" s="37">
        <f t="shared" si="104"/>
        <v>187.7000005915761</v>
      </c>
      <c r="G225" s="11">
        <v>86.257499999999993</v>
      </c>
      <c r="H225" s="9">
        <f t="shared" si="296"/>
        <v>6.7999999999983629</v>
      </c>
      <c r="J225" s="40">
        <f t="shared" si="308"/>
        <v>45.091429273279573</v>
      </c>
      <c r="K225" s="47">
        <f t="shared" si="309"/>
        <v>265.8724886790427</v>
      </c>
      <c r="L225" s="40">
        <f t="shared" si="310"/>
        <v>265.95943344124436</v>
      </c>
      <c r="M225" s="12">
        <f t="shared" si="311"/>
        <v>1.3744525550218829</v>
      </c>
      <c r="N225" s="12">
        <f t="shared" si="312"/>
        <v>1.3700729970188037</v>
      </c>
      <c r="O225" s="12">
        <f t="shared" si="313"/>
        <v>4.9635036496338415E-2</v>
      </c>
      <c r="P225" s="81">
        <f t="shared" si="314"/>
        <v>1.9413097331477691</v>
      </c>
      <c r="Q225" s="12">
        <f t="shared" si="315"/>
        <v>1.0032500401619583E-2</v>
      </c>
      <c r="R225" s="12">
        <f t="shared" si="316"/>
        <v>1.0000532824954771E-2</v>
      </c>
      <c r="S225" s="12">
        <f t="shared" si="317"/>
        <v>3.6229953646962345E-4</v>
      </c>
      <c r="T225" s="12">
        <f t="shared" si="318"/>
        <v>1.4170144037574958E-2</v>
      </c>
    </row>
    <row r="226" spans="2:20" ht="15.9" customHeight="1">
      <c r="B226" s="18">
        <v>45899</v>
      </c>
      <c r="C226" s="11">
        <v>401107.15379999997</v>
      </c>
      <c r="D226" s="37">
        <f t="shared" si="105"/>
        <v>190.9999999916181</v>
      </c>
      <c r="E226" s="38">
        <v>6665606.7655999996</v>
      </c>
      <c r="F226" s="37">
        <f t="shared" si="104"/>
        <v>188.59999999403954</v>
      </c>
      <c r="G226" s="11">
        <v>86.246300000000005</v>
      </c>
      <c r="H226" s="9">
        <f t="shared" si="296"/>
        <v>-4.3999999999897454</v>
      </c>
      <c r="J226" s="40">
        <f t="shared" si="308"/>
        <v>45.362244569284485</v>
      </c>
      <c r="K226" s="47">
        <f t="shared" si="309"/>
        <v>268.4230988468575</v>
      </c>
      <c r="L226" s="40">
        <f t="shared" si="310"/>
        <v>268.45915889488617</v>
      </c>
      <c r="M226" s="12">
        <f t="shared" si="311"/>
        <v>1.3941605838804241</v>
      </c>
      <c r="N226" s="12">
        <f t="shared" si="312"/>
        <v>1.3766423357229163</v>
      </c>
      <c r="O226" s="12">
        <f t="shared" si="313"/>
        <v>-3.2116788321093034E-2</v>
      </c>
      <c r="P226" s="81">
        <f t="shared" si="314"/>
        <v>1.9595559043422348</v>
      </c>
      <c r="Q226" s="12">
        <f t="shared" si="315"/>
        <v>1.017635462686441E-2</v>
      </c>
      <c r="R226" s="12">
        <f t="shared" si="316"/>
        <v>1.0048484202357053E-2</v>
      </c>
      <c r="S226" s="12">
        <f t="shared" si="317"/>
        <v>-2.3442911183279587E-4</v>
      </c>
      <c r="T226" s="12">
        <f t="shared" si="318"/>
        <v>1.4303327768921422E-2</v>
      </c>
    </row>
    <row r="227" spans="2:20" ht="15.9" customHeight="1">
      <c r="B227" s="18">
        <v>45901</v>
      </c>
      <c r="C227" s="11">
        <v>401107.15269999998</v>
      </c>
      <c r="D227" s="37">
        <f t="shared" si="105"/>
        <v>189.89999999757856</v>
      </c>
      <c r="E227" s="38">
        <v>6665606.7582999999</v>
      </c>
      <c r="F227" s="37">
        <f t="shared" si="104"/>
        <v>181.30000028759241</v>
      </c>
      <c r="G227" s="11">
        <v>86.2517</v>
      </c>
      <c r="H227" s="10">
        <f t="shared" si="296"/>
        <v>1.0000000000047748</v>
      </c>
      <c r="J227" s="40">
        <f t="shared" si="308"/>
        <v>46.32719707257047</v>
      </c>
      <c r="K227" s="47">
        <f t="shared" si="309"/>
        <v>262.54847191206682</v>
      </c>
      <c r="L227" s="40">
        <f t="shared" si="310"/>
        <v>262.55037631540608</v>
      </c>
      <c r="M227" s="12">
        <f t="shared" si="311"/>
        <v>1.3661870503422917</v>
      </c>
      <c r="N227" s="12">
        <f t="shared" si="312"/>
        <v>1.3043165488316</v>
      </c>
      <c r="O227" s="12">
        <f t="shared" si="313"/>
        <v>7.1942446043508981E-3</v>
      </c>
      <c r="P227" s="81">
        <f t="shared" si="314"/>
        <v>1.8888516281683891</v>
      </c>
      <c r="Q227" s="12">
        <f t="shared" si="315"/>
        <v>9.8286838154121713E-3</v>
      </c>
      <c r="R227" s="12">
        <f t="shared" si="316"/>
        <v>9.3835722937525186E-3</v>
      </c>
      <c r="S227" s="12">
        <f t="shared" si="317"/>
        <v>5.175715542698488E-5</v>
      </c>
      <c r="T227" s="12">
        <f t="shared" si="318"/>
        <v>1.3588860634304957E-2</v>
      </c>
    </row>
    <row r="228" spans="2:20" ht="15.9" customHeight="1">
      <c r="B228" s="18">
        <v>45901</v>
      </c>
      <c r="C228" s="11">
        <v>401107.15360000002</v>
      </c>
      <c r="D228" s="37">
        <f t="shared" si="105"/>
        <v>190.80000004032627</v>
      </c>
      <c r="E228" s="38">
        <v>6665606.7614000002</v>
      </c>
      <c r="F228" s="37">
        <f t="shared" si="104"/>
        <v>184.40000060945749</v>
      </c>
      <c r="G228" s="11">
        <v>86.264600000000002</v>
      </c>
      <c r="H228" s="9">
        <f t="shared" si="296"/>
        <v>13.900000000006685</v>
      </c>
      <c r="J228" s="40">
        <f t="shared" si="308"/>
        <v>45.97723186952112</v>
      </c>
      <c r="K228" s="47">
        <f t="shared" si="309"/>
        <v>265.34505881993812</v>
      </c>
      <c r="L228" s="40">
        <f t="shared" si="310"/>
        <v>265.70888250142599</v>
      </c>
      <c r="M228" s="12">
        <f t="shared" si="311"/>
        <v>1.3726618707937142</v>
      </c>
      <c r="N228" s="12">
        <f t="shared" si="312"/>
        <v>1.3266187094205575</v>
      </c>
      <c r="O228" s="12">
        <f t="shared" si="313"/>
        <v>0.10000000000004809</v>
      </c>
      <c r="P228" s="81">
        <f t="shared" si="314"/>
        <v>1.9115746942548633</v>
      </c>
      <c r="Q228" s="12">
        <f t="shared" si="315"/>
        <v>9.8752652575087342E-3</v>
      </c>
      <c r="R228" s="12">
        <f t="shared" si="316"/>
        <v>9.5440194922342264E-3</v>
      </c>
      <c r="S228" s="12">
        <f t="shared" si="317"/>
        <v>7.1942446043200066E-4</v>
      </c>
      <c r="T228" s="12">
        <f t="shared" si="318"/>
        <v>1.3752335929891103E-2</v>
      </c>
    </row>
    <row r="229" spans="2:20" ht="15.9" customHeight="1">
      <c r="B229" s="18">
        <v>45902</v>
      </c>
      <c r="C229" s="11">
        <v>401107.15490000002</v>
      </c>
      <c r="D229" s="37">
        <f t="shared" si="105"/>
        <v>192.10000004386529</v>
      </c>
      <c r="E229" s="38">
        <v>6665606.7666999996</v>
      </c>
      <c r="F229" s="37">
        <f t="shared" si="104"/>
        <v>189.69999998807907</v>
      </c>
      <c r="G229" s="11">
        <v>86.248400000000004</v>
      </c>
      <c r="H229" s="9">
        <f t="shared" si="296"/>
        <v>-2.299999999991087</v>
      </c>
      <c r="J229" s="40">
        <f t="shared" si="308"/>
        <v>45.360157315013566</v>
      </c>
      <c r="K229" s="47">
        <f t="shared" si="309"/>
        <v>269.97870288659851</v>
      </c>
      <c r="L229" s="40">
        <f t="shared" si="310"/>
        <v>269.98849977791684</v>
      </c>
      <c r="M229" s="12">
        <f t="shared" si="311"/>
        <v>1.3721428574561807</v>
      </c>
      <c r="N229" s="12">
        <f t="shared" si="312"/>
        <v>1.3549999999148505</v>
      </c>
      <c r="O229" s="12">
        <f t="shared" si="313"/>
        <v>-1.6428571428507763E-2</v>
      </c>
      <c r="P229" s="81">
        <f t="shared" si="314"/>
        <v>1.9284892841279775</v>
      </c>
      <c r="Q229" s="12">
        <f t="shared" si="315"/>
        <v>9.8010204104012899E-3</v>
      </c>
      <c r="R229" s="12">
        <f t="shared" si="316"/>
        <v>9.6785714279632173E-3</v>
      </c>
      <c r="S229" s="12">
        <f t="shared" si="317"/>
        <v>-1.1734693877505545E-4</v>
      </c>
      <c r="T229" s="12">
        <f t="shared" si="318"/>
        <v>1.3774923458056983E-2</v>
      </c>
    </row>
    <row r="230" spans="2:20" ht="15.9" customHeight="1">
      <c r="B230" s="18">
        <v>45902</v>
      </c>
      <c r="C230" s="11">
        <v>401107.1557</v>
      </c>
      <c r="D230" s="37">
        <f t="shared" si="105"/>
        <v>192.90000002365559</v>
      </c>
      <c r="E230" s="38">
        <v>6665606.7728000004</v>
      </c>
      <c r="F230" s="37">
        <f t="shared" si="104"/>
        <v>195.80000080168247</v>
      </c>
      <c r="G230" s="11">
        <v>86.254900000000006</v>
      </c>
      <c r="H230" s="9">
        <f t="shared" si="296"/>
        <v>4.2000000000115278</v>
      </c>
      <c r="J230" s="40">
        <f t="shared" si="308"/>
        <v>44.572537375959257</v>
      </c>
      <c r="K230" s="47">
        <f t="shared" si="309"/>
        <v>274.86005588856523</v>
      </c>
      <c r="L230" s="40">
        <f t="shared" si="310"/>
        <v>274.89214307263364</v>
      </c>
      <c r="M230" s="12">
        <f t="shared" si="311"/>
        <v>1.3778571430261113</v>
      </c>
      <c r="N230" s="12">
        <f t="shared" si="312"/>
        <v>1.398571434297732</v>
      </c>
      <c r="O230" s="12">
        <f t="shared" si="313"/>
        <v>3.0000000000082343E-2</v>
      </c>
      <c r="P230" s="81">
        <f t="shared" si="314"/>
        <v>1.9635153076616689</v>
      </c>
      <c r="Q230" s="12">
        <f t="shared" si="315"/>
        <v>9.8418367359007948E-3</v>
      </c>
      <c r="R230" s="12">
        <f t="shared" si="316"/>
        <v>9.9897959592695137E-3</v>
      </c>
      <c r="S230" s="12">
        <f t="shared" si="317"/>
        <v>2.1428571428630245E-4</v>
      </c>
      <c r="T230" s="12">
        <f t="shared" si="318"/>
        <v>1.4025109340440493E-2</v>
      </c>
    </row>
    <row r="231" spans="2:20" ht="15.9" customHeight="1">
      <c r="B231" s="18">
        <v>45903</v>
      </c>
      <c r="C231" s="11">
        <v>401107.15250000003</v>
      </c>
      <c r="D231" s="37">
        <f t="shared" si="105"/>
        <v>189.70000004628673</v>
      </c>
      <c r="E231" s="38">
        <v>6665606.7898000004</v>
      </c>
      <c r="F231" s="37">
        <f t="shared" si="104"/>
        <v>212.80000079423189</v>
      </c>
      <c r="G231" s="11">
        <v>86.260099999999994</v>
      </c>
      <c r="H231" s="9">
        <f t="shared" si="296"/>
        <v>9.3999999999994088</v>
      </c>
      <c r="J231" s="40">
        <f t="shared" si="308"/>
        <v>41.715323532604032</v>
      </c>
      <c r="K231" s="47">
        <f t="shared" si="309"/>
        <v>285.07881428753393</v>
      </c>
      <c r="L231" s="40">
        <f t="shared" si="310"/>
        <v>285.23374687365845</v>
      </c>
      <c r="M231" s="12">
        <f t="shared" si="311"/>
        <v>1.3453900712502604</v>
      </c>
      <c r="N231" s="12">
        <f t="shared" si="312"/>
        <v>1.5092198637888787</v>
      </c>
      <c r="O231" s="12">
        <f t="shared" si="313"/>
        <v>6.6666666666662475E-2</v>
      </c>
      <c r="P231" s="81">
        <f t="shared" si="314"/>
        <v>2.0229343749904856</v>
      </c>
      <c r="Q231" s="12">
        <f t="shared" si="315"/>
        <v>9.5417735549663853E-3</v>
      </c>
      <c r="R231" s="12">
        <f t="shared" si="316"/>
        <v>1.070368697722609E-2</v>
      </c>
      <c r="S231" s="12">
        <f t="shared" si="317"/>
        <v>4.7281323877065585E-4</v>
      </c>
      <c r="T231" s="12">
        <f t="shared" si="318"/>
        <v>1.4347052304897061E-2</v>
      </c>
    </row>
    <row r="232" spans="2:20" ht="15.9" customHeight="1">
      <c r="B232" s="18">
        <v>45903</v>
      </c>
      <c r="C232" s="11">
        <v>401107.1556</v>
      </c>
      <c r="D232" s="37">
        <f t="shared" si="105"/>
        <v>192.80000001890585</v>
      </c>
      <c r="E232" s="38">
        <v>6665606.7745000003</v>
      </c>
      <c r="F232" s="37">
        <f t="shared" si="104"/>
        <v>197.50000070780516</v>
      </c>
      <c r="G232" s="11">
        <v>86.255700000000004</v>
      </c>
      <c r="H232" s="10">
        <f t="shared" si="296"/>
        <v>5.0000000000096634</v>
      </c>
      <c r="J232" s="40">
        <f t="shared" si="308"/>
        <v>44.31007638432186</v>
      </c>
      <c r="K232" s="47">
        <f t="shared" si="309"/>
        <v>276.00378672560481</v>
      </c>
      <c r="L232" s="40">
        <f t="shared" si="310"/>
        <v>276.04907224418133</v>
      </c>
      <c r="M232" s="12">
        <f t="shared" si="311"/>
        <v>1.3673758866589067</v>
      </c>
      <c r="N232" s="12">
        <f t="shared" si="312"/>
        <v>1.4007092248780508</v>
      </c>
      <c r="O232" s="12">
        <f t="shared" si="313"/>
        <v>3.5460992907869957E-2</v>
      </c>
      <c r="P232" s="81">
        <f t="shared" si="314"/>
        <v>1.9577948386112152</v>
      </c>
      <c r="Q232" s="12">
        <f t="shared" si="315"/>
        <v>9.697701323822033E-3</v>
      </c>
      <c r="R232" s="12">
        <f t="shared" si="316"/>
        <v>9.9341079778585157E-3</v>
      </c>
      <c r="S232" s="12">
        <f t="shared" si="317"/>
        <v>2.5149640360191456E-4</v>
      </c>
      <c r="T232" s="12">
        <f t="shared" si="318"/>
        <v>1.3885069777384506E-2</v>
      </c>
    </row>
    <row r="233" spans="2:20" ht="15.9" customHeight="1">
      <c r="B233" s="18">
        <v>45904</v>
      </c>
      <c r="C233" s="11">
        <v>401107.14600000001</v>
      </c>
      <c r="D233" s="37">
        <f t="shared" si="105"/>
        <v>183.2000000285916</v>
      </c>
      <c r="E233" s="38">
        <v>6665606.8151000002</v>
      </c>
      <c r="F233" s="37">
        <f t="shared" si="104"/>
        <v>238.10000065714121</v>
      </c>
      <c r="G233" s="11">
        <v>86.264899999999997</v>
      </c>
      <c r="H233" s="9">
        <f t="shared" si="296"/>
        <v>14.200000000002433</v>
      </c>
      <c r="J233" s="40">
        <f t="shared" si="308"/>
        <v>37.575568894912067</v>
      </c>
      <c r="K233" s="47">
        <f t="shared" si="309"/>
        <v>300.42278595906566</v>
      </c>
      <c r="L233" s="40">
        <f t="shared" si="310"/>
        <v>300.75819244603576</v>
      </c>
      <c r="M233" s="12">
        <f t="shared" si="311"/>
        <v>1.2901408452717718</v>
      </c>
      <c r="N233" s="12">
        <f t="shared" si="312"/>
        <v>1.6767605680080366</v>
      </c>
      <c r="O233" s="12">
        <f t="shared" si="313"/>
        <v>0.10000000000001713</v>
      </c>
      <c r="P233" s="81">
        <f t="shared" si="314"/>
        <v>2.1180154397608151</v>
      </c>
      <c r="Q233" s="12">
        <f t="shared" si="315"/>
        <v>9.0854989103645901E-3</v>
      </c>
      <c r="R233" s="12">
        <f t="shared" si="316"/>
        <v>1.1808173014141103E-2</v>
      </c>
      <c r="S233" s="12">
        <f t="shared" si="317"/>
        <v>7.0422535211279666E-4</v>
      </c>
      <c r="T233" s="12">
        <f t="shared" si="318"/>
        <v>1.4915601688456443E-2</v>
      </c>
    </row>
    <row r="234" spans="2:20" ht="15.9" customHeight="1">
      <c r="B234" s="18">
        <v>45904</v>
      </c>
      <c r="C234" s="11">
        <v>401107.1507</v>
      </c>
      <c r="D234" s="37">
        <f t="shared" si="105"/>
        <v>187.90000001899898</v>
      </c>
      <c r="E234" s="38">
        <v>6665606.7697999999</v>
      </c>
      <c r="F234" s="37">
        <f t="shared" si="104"/>
        <v>192.80000030994415</v>
      </c>
      <c r="G234" s="11">
        <v>86.262200000000007</v>
      </c>
      <c r="H234" s="9">
        <f t="shared" si="296"/>
        <v>11.500000000012278</v>
      </c>
      <c r="J234" s="40">
        <f t="shared" ref="J234" si="319">MOD(DEGREES(ATAN2(F234, D234)) + 360, 360)</f>
        <v>44.262585147649645</v>
      </c>
      <c r="K234" s="47">
        <f t="shared" ref="K234" si="320">SQRT(POWER(C234 - $C$9,2) + POWER(E234 - $E$9,2)) *1000</f>
        <v>269.21784882628839</v>
      </c>
      <c r="L234" s="40">
        <f t="shared" ref="L234" si="321">SQRT((D234^2) + (F234^2) + (H234^2))</f>
        <v>269.46335581420817</v>
      </c>
      <c r="M234" s="12">
        <f t="shared" ref="M234" si="322">(D234-$D$9)/(B234-$B$9)</f>
        <v>1.3232394367535139</v>
      </c>
      <c r="N234" s="12">
        <f t="shared" ref="N234" si="323">(F234-$F$9)/(B234-$B$9)</f>
        <v>1.3577464810559448</v>
      </c>
      <c r="O234" s="12">
        <f t="shared" ref="O234" si="324">(H234-$H$9)/(B234-$B$9)</f>
        <v>8.0985915493044208E-2</v>
      </c>
      <c r="P234" s="81">
        <f t="shared" ref="P234" si="325">(L234-$L$9)/(B234-$B$9)</f>
        <v>1.8976292662972407</v>
      </c>
      <c r="Q234" s="12">
        <f t="shared" ref="Q234" si="326">(M234-0)/(B234-$B$9)</f>
        <v>9.3185875827712251E-3</v>
      </c>
      <c r="R234" s="12">
        <f t="shared" ref="R234" si="327">(N234-0)/(B234-$B$9)</f>
        <v>9.5615949370136954E-3</v>
      </c>
      <c r="S234" s="12">
        <f t="shared" ref="S234" si="328">(O234-0)/(B234-$B$9)</f>
        <v>5.7032334854256489E-4</v>
      </c>
      <c r="T234" s="12">
        <f t="shared" ref="T234" si="329">(P234-0)/(B234-$B$9)</f>
        <v>1.3363586382374934E-2</v>
      </c>
    </row>
    <row r="235" spans="2:20" ht="15.9" customHeight="1">
      <c r="B235" s="18">
        <v>45905</v>
      </c>
      <c r="C235" s="11">
        <v>401107.15240000002</v>
      </c>
      <c r="D235" s="37">
        <f t="shared" si="105"/>
        <v>189.60000004153699</v>
      </c>
      <c r="E235" s="38">
        <v>6665606.7438000003</v>
      </c>
      <c r="F235" s="37">
        <f t="shared" si="104"/>
        <v>166.80000070482492</v>
      </c>
      <c r="G235" s="12">
        <v>86.261099999999999</v>
      </c>
      <c r="H235" s="9">
        <f t="shared" si="296"/>
        <v>10.400000000004184</v>
      </c>
      <c r="J235" s="40">
        <f t="shared" ref="J235" si="330">MOD(DEGREES(ATAN2(F235, D235)) + 360, 360)</f>
        <v>48.660398434033539</v>
      </c>
      <c r="K235" s="47">
        <f t="shared" ref="K235" si="331">SQRT(POWER(C235 - $C$9,2) + POWER(E235 - $E$9,2)) *1000</f>
        <v>252.5280187442186</v>
      </c>
      <c r="L235" s="40">
        <f t="shared" ref="L235" si="332">SQRT((D235^2) + (F235^2) + (H235^2))</f>
        <v>252.74208246922495</v>
      </c>
      <c r="M235" s="12">
        <f t="shared" ref="M235" si="333">(D235-$D$9)/(B235-$B$9)</f>
        <v>1.3258741261645943</v>
      </c>
      <c r="N235" s="12">
        <f t="shared" ref="N235" si="334">(F235-$F$9)/(B235-$B$9)</f>
        <v>1.1664335713624121</v>
      </c>
      <c r="O235" s="12">
        <f t="shared" ref="O235" si="335">(H235-$H$9)/(B235-$B$9)</f>
        <v>7.2727272727301978E-2</v>
      </c>
      <c r="P235" s="81">
        <f t="shared" ref="P235" si="336">(L235-$L$9)/(B235-$B$9)</f>
        <v>1.7674271501344403</v>
      </c>
      <c r="Q235" s="12">
        <f t="shared" ref="Q235" si="337">(M235-0)/(B235-$B$9)</f>
        <v>9.2718470361160439E-3</v>
      </c>
      <c r="R235" s="12">
        <f t="shared" ref="R235" si="338">(N235-0)/(B235-$B$9)</f>
        <v>8.156878121415469E-3</v>
      </c>
      <c r="S235" s="12">
        <f t="shared" ref="S235" si="339">(O235-0)/(B235-$B$9)</f>
        <v>5.0858232676434946E-4</v>
      </c>
      <c r="T235" s="12">
        <f t="shared" ref="T235" si="340">(P235-0)/(B235-$B$9)</f>
        <v>1.2359630420520561E-2</v>
      </c>
    </row>
    <row r="236" spans="2:20" ht="15.9" customHeight="1">
      <c r="B236" s="18">
        <v>45905</v>
      </c>
      <c r="C236" s="11">
        <v>401107.15389999998</v>
      </c>
      <c r="D236" s="37">
        <f t="shared" si="105"/>
        <v>191.09999999636784</v>
      </c>
      <c r="E236" s="38">
        <v>6665606.7408999996</v>
      </c>
      <c r="F236" s="37">
        <f t="shared" si="104"/>
        <v>163.90000004321337</v>
      </c>
      <c r="G236" s="11">
        <v>86.260499999999993</v>
      </c>
      <c r="H236" s="9">
        <f t="shared" ref="H236" si="341">IF(G236="","",(G236-$G$9)*1000)</f>
        <v>9.7999999999984766</v>
      </c>
      <c r="J236" s="40">
        <f t="shared" ref="J236" si="342">MOD(DEGREES(ATAN2(F236, D236)) + 360, 360)</f>
        <v>49.381426020619813</v>
      </c>
      <c r="K236" s="47">
        <f t="shared" ref="K236" si="343">SQRT(POWER(C236 - $C$9,2) + POWER(E236 - $E$9,2)) *1000</f>
        <v>251.75865429569077</v>
      </c>
      <c r="L236" s="40">
        <f t="shared" ref="L236" si="344">SQRT((D236^2) + (F236^2) + (H236^2))</f>
        <v>251.94932032608682</v>
      </c>
      <c r="M236" s="12">
        <f t="shared" ref="M236" si="345">(D236-$D$9)/(B236-$B$9)</f>
        <v>1.3363636363382367</v>
      </c>
      <c r="N236" s="12">
        <f t="shared" ref="N236" si="346">(F236-$F$9)/(B236-$B$9)</f>
        <v>1.1461538464560375</v>
      </c>
      <c r="O236" s="12">
        <f t="shared" ref="O236" si="347">(H236-$H$9)/(B236-$B$9)</f>
        <v>6.8531468531457876E-2</v>
      </c>
      <c r="P236" s="81">
        <f t="shared" ref="P236" si="348">(L236-$L$9)/(B236-$B$9)</f>
        <v>1.761883358923684</v>
      </c>
      <c r="Q236" s="12">
        <f t="shared" ref="Q236" si="349">(M236-0)/(B236-$B$9)</f>
        <v>9.3452002541135441E-3</v>
      </c>
      <c r="R236" s="12">
        <f t="shared" ref="R236" si="350">(N236-0)/(B236-$B$9)</f>
        <v>8.0150618633289331E-3</v>
      </c>
      <c r="S236" s="12">
        <f t="shared" ref="S236" si="351">(O236-0)/(B236-$B$9)</f>
        <v>4.7924103868152363E-4</v>
      </c>
      <c r="T236" s="12">
        <f t="shared" ref="T236" si="352">(P236-0)/(B236-$B$9)</f>
        <v>1.2320862649815972E-2</v>
      </c>
    </row>
    <row r="237" spans="2:20" ht="15.9" customHeight="1">
      <c r="B237" s="18">
        <v>45906</v>
      </c>
      <c r="C237" s="11">
        <v>401107.15240000002</v>
      </c>
      <c r="D237" s="37">
        <f t="shared" si="105"/>
        <v>189.60000004153699</v>
      </c>
      <c r="E237" s="38">
        <v>6665606.7410000004</v>
      </c>
      <c r="F237" s="37">
        <f t="shared" si="104"/>
        <v>164.0000008046627</v>
      </c>
      <c r="G237" s="11">
        <v>86.250100000000003</v>
      </c>
      <c r="H237" s="9">
        <f t="shared" ref="H237:H238" si="353">IF(G237="","",(G237-$G$9)*1000)</f>
        <v>-0.59999999999149622</v>
      </c>
      <c r="J237" s="40">
        <f t="shared" ref="J237" si="354">MOD(DEGREES(ATAN2(F237, D237)) + 360, 360)</f>
        <v>49.140885870635998</v>
      </c>
      <c r="K237" s="47">
        <f t="shared" ref="K237" si="355">SQRT(POWER(C237 - $C$9,2) + POWER(E237 - $E$9,2)) *1000</f>
        <v>250.68737558895981</v>
      </c>
      <c r="L237" s="40">
        <f t="shared" ref="L237" si="356">SQRT((D237^2) + (F237^2) + (H237^2))</f>
        <v>250.68809361371788</v>
      </c>
      <c r="M237" s="12">
        <f t="shared" ref="M237" si="357">(D237-$D$9)/(B237-$B$9)</f>
        <v>1.3166666669551179</v>
      </c>
      <c r="N237" s="12">
        <f t="shared" ref="N237" si="358">(F237-$F$9)/(B237-$B$9)</f>
        <v>1.1388888944768243</v>
      </c>
      <c r="O237" s="12">
        <f t="shared" ref="O237" si="359">(H237-$H$9)/(B237-$B$9)</f>
        <v>-4.1666666666076123E-3</v>
      </c>
      <c r="P237" s="81">
        <f t="shared" ref="P237" si="360">(L237-$L$9)/(B237-$B$9)</f>
        <v>1.7408895389841519</v>
      </c>
      <c r="Q237" s="12">
        <f t="shared" ref="Q237" si="361">(M237-0)/(B237-$B$9)</f>
        <v>9.1435185205216516E-3</v>
      </c>
      <c r="R237" s="12">
        <f t="shared" ref="R237" si="362">(N237-0)/(B237-$B$9)</f>
        <v>7.9089506560890577E-3</v>
      </c>
      <c r="S237" s="12">
        <f t="shared" ref="S237" si="363">(O237-0)/(B237-$B$9)</f>
        <v>-2.8935185184775087E-5</v>
      </c>
      <c r="T237" s="12">
        <f t="shared" ref="T237" si="364">(P237-0)/(B237-$B$9)</f>
        <v>1.2089510687389943E-2</v>
      </c>
    </row>
    <row r="238" spans="2:20" ht="15.9" customHeight="1">
      <c r="B238" s="18">
        <v>45906</v>
      </c>
      <c r="C238" s="11">
        <v>401107.1459</v>
      </c>
      <c r="D238" s="37">
        <f t="shared" si="105"/>
        <v>183.10000002384186</v>
      </c>
      <c r="E238" s="38">
        <v>6665606.8042000001</v>
      </c>
      <c r="F238" s="37">
        <f t="shared" si="104"/>
        <v>227.20000054687262</v>
      </c>
      <c r="G238" s="11">
        <v>86.244699999999995</v>
      </c>
      <c r="H238" s="10">
        <f t="shared" si="353"/>
        <v>-6.0000000000002274</v>
      </c>
      <c r="J238" s="40">
        <f t="shared" ref="J238" si="365">MOD(DEGREES(ATAN2(F238, D238)) + 360, 360)</f>
        <v>38.865267448166037</v>
      </c>
      <c r="K238" s="47">
        <f t="shared" ref="K238" si="366">SQRT(POWER(C238 - $C$9,2) + POWER(E238 - $E$9,2)) *1000</f>
        <v>291.79693325535447</v>
      </c>
      <c r="L238" s="40">
        <f t="shared" ref="L238" si="367">SQRT((D238^2) + (F238^2) + (H238^2))</f>
        <v>291.8586134710261</v>
      </c>
      <c r="M238" s="12">
        <f t="shared" ref="M238" si="368">(D238-$D$9)/(B238-$B$9)</f>
        <v>1.2715277779433463</v>
      </c>
      <c r="N238" s="12">
        <f t="shared" ref="N238" si="369">(F238-$F$9)/(B238-$B$9)</f>
        <v>1.5777777815755043</v>
      </c>
      <c r="O238" s="12">
        <f t="shared" ref="O238" si="370">(H238-$H$9)/(B238-$B$9)</f>
        <v>-4.1666666666668246E-2</v>
      </c>
      <c r="P238" s="81">
        <f t="shared" ref="P238" si="371">(L238-$L$9)/(B238-$B$9)</f>
        <v>2.0267959268821256</v>
      </c>
      <c r="Q238" s="12">
        <f t="shared" ref="Q238" si="372">(M238-0)/(B238-$B$9)</f>
        <v>8.8300540134954603E-3</v>
      </c>
      <c r="R238" s="12">
        <f t="shared" ref="R238" si="373">(N238-0)/(B238-$B$9)</f>
        <v>1.0956790149829891E-2</v>
      </c>
      <c r="S238" s="12">
        <f t="shared" ref="S238" si="374">(O238-0)/(B238-$B$9)</f>
        <v>-2.8935185185186284E-4</v>
      </c>
      <c r="T238" s="12">
        <f t="shared" ref="T238" si="375">(P238-0)/(B238-$B$9)</f>
        <v>1.4074971714459206E-2</v>
      </c>
    </row>
    <row r="239" spans="2:20" ht="15.9" customHeight="1">
      <c r="B239" s="18">
        <v>45908</v>
      </c>
      <c r="C239" s="11">
        <v>401107.15279999998</v>
      </c>
      <c r="D239" s="37">
        <f t="shared" si="105"/>
        <v>190.00000000232831</v>
      </c>
      <c r="E239" s="38">
        <v>6665606.7849000003</v>
      </c>
      <c r="F239" s="37">
        <f t="shared" si="104"/>
        <v>207.90000073611736</v>
      </c>
      <c r="G239" s="11">
        <v>86.254800000000003</v>
      </c>
      <c r="H239" s="9">
        <f t="shared" ref="H239:H242" si="376">IF(G239="","",(G239-$G$9)*1000)</f>
        <v>4.1000000000082082</v>
      </c>
      <c r="J239" s="40">
        <f t="shared" ref="J239:J241" si="377">MOD(DEGREES(ATAN2(F239, D239)) + 360, 360)</f>
        <v>42.424218443874906</v>
      </c>
      <c r="K239" s="47">
        <f t="shared" ref="K239:K241" si="378">SQRT(POWER(C239 - $C$9,2) + POWER(E239 - $E$9,2)) *1000</f>
        <v>281.64234466245011</v>
      </c>
      <c r="L239" s="40">
        <f t="shared" ref="L239:L241" si="379">SQRT((D239^2) + (F239^2) + (H239^2))</f>
        <v>281.67218589516864</v>
      </c>
      <c r="M239" s="12">
        <f t="shared" ref="M239:M241" si="380">(D239-$D$9)/(B239-$B$9)</f>
        <v>1.301369863029646</v>
      </c>
      <c r="N239" s="12">
        <f t="shared" ref="N239:N241" si="381">(F239-$F$9)/(B239-$B$9)</f>
        <v>1.4239726077816257</v>
      </c>
      <c r="O239" s="12">
        <f t="shared" ref="O239:O241" si="382">(H239-$H$9)/(B239-$B$9)</f>
        <v>2.8082191780878139E-2</v>
      </c>
      <c r="P239" s="81">
        <f t="shared" ref="P239:P241" si="383">(L239-$L$9)/(B239-$B$9)</f>
        <v>1.9292615472271823</v>
      </c>
      <c r="Q239" s="12">
        <f t="shared" ref="Q239:Q241" si="384">(M239-0)/(B239-$B$9)</f>
        <v>8.9134922125318223E-3</v>
      </c>
      <c r="R239" s="12">
        <f t="shared" ref="R239:R241" si="385">(N239-0)/(B239-$B$9)</f>
        <v>9.7532370396001752E-3</v>
      </c>
      <c r="S239" s="12">
        <f t="shared" ref="S239:S241" si="386">(O239-0)/(B239-$B$9)</f>
        <v>1.9234377932108316E-4</v>
      </c>
      <c r="T239" s="12">
        <f t="shared" ref="T239:T241" si="387">(P239-0)/(B239-$B$9)</f>
        <v>1.321412018648755E-2</v>
      </c>
    </row>
    <row r="240" spans="2:20" ht="15.9" customHeight="1">
      <c r="B240" s="18">
        <v>45908</v>
      </c>
      <c r="C240" s="11">
        <v>401107.15350000001</v>
      </c>
      <c r="D240" s="37">
        <f t="shared" si="105"/>
        <v>190.70000003557652</v>
      </c>
      <c r="E240" s="38">
        <v>6665606.7834999999</v>
      </c>
      <c r="F240" s="37">
        <f t="shared" si="104"/>
        <v>206.50000032037497</v>
      </c>
      <c r="G240" s="11">
        <v>86.270099999999999</v>
      </c>
      <c r="H240" s="9">
        <f t="shared" si="376"/>
        <v>19.400000000004525</v>
      </c>
      <c r="J240" s="40">
        <f t="shared" si="377"/>
        <v>42.722063681466864</v>
      </c>
      <c r="K240" s="47">
        <f t="shared" si="378"/>
        <v>281.0849340428685</v>
      </c>
      <c r="L240" s="40">
        <f t="shared" si="379"/>
        <v>281.75361602982832</v>
      </c>
      <c r="M240" s="12">
        <f t="shared" si="380"/>
        <v>1.3061643838053187</v>
      </c>
      <c r="N240" s="12">
        <f t="shared" si="381"/>
        <v>1.4143835638381848</v>
      </c>
      <c r="O240" s="12">
        <f t="shared" si="382"/>
        <v>0.13287671232879811</v>
      </c>
      <c r="P240" s="81">
        <f t="shared" si="383"/>
        <v>1.9298192878755365</v>
      </c>
      <c r="Q240" s="12">
        <f t="shared" si="384"/>
        <v>8.94633139592684E-3</v>
      </c>
      <c r="R240" s="12">
        <f t="shared" si="385"/>
        <v>9.6875586564259229E-3</v>
      </c>
      <c r="S240" s="12">
        <f t="shared" si="386"/>
        <v>9.1011446800546647E-4</v>
      </c>
      <c r="T240" s="12">
        <f t="shared" si="387"/>
        <v>1.3217940327914634E-2</v>
      </c>
    </row>
    <row r="241" spans="2:20" ht="15.9" customHeight="1">
      <c r="B241" s="18">
        <v>45909</v>
      </c>
      <c r="C241" s="11">
        <v>401107.15010000003</v>
      </c>
      <c r="D241" s="37">
        <f t="shared" si="105"/>
        <v>187.30000004870817</v>
      </c>
      <c r="E241" s="38">
        <v>6665606.8014000002</v>
      </c>
      <c r="F241" s="37">
        <f t="shared" si="104"/>
        <v>224.4000006467104</v>
      </c>
      <c r="G241" s="11">
        <v>86.223500000000001</v>
      </c>
      <c r="H241" s="9">
        <f t="shared" si="376"/>
        <v>-27.199999999993452</v>
      </c>
      <c r="J241" s="40">
        <f t="shared" si="377"/>
        <v>39.850747058378943</v>
      </c>
      <c r="K241" s="47">
        <f t="shared" si="378"/>
        <v>292.29548458450347</v>
      </c>
      <c r="L241" s="40">
        <f t="shared" si="379"/>
        <v>293.55832522428886</v>
      </c>
      <c r="M241" s="12">
        <f t="shared" si="380"/>
        <v>1.2741496601952937</v>
      </c>
      <c r="N241" s="12">
        <f t="shared" si="381"/>
        <v>1.5265306166442885</v>
      </c>
      <c r="O241" s="12">
        <f t="shared" si="382"/>
        <v>-0.18503401360539762</v>
      </c>
      <c r="P241" s="81">
        <f t="shared" si="383"/>
        <v>1.9969954096890399</v>
      </c>
      <c r="Q241" s="12">
        <f t="shared" si="384"/>
        <v>8.667684763233291E-3</v>
      </c>
      <c r="R241" s="12">
        <f t="shared" si="385"/>
        <v>1.0384562017988357E-2</v>
      </c>
      <c r="S241" s="12">
        <f t="shared" si="386"/>
        <v>-1.2587347864312763E-3</v>
      </c>
      <c r="T241" s="12">
        <f t="shared" si="387"/>
        <v>1.3585002787000271E-2</v>
      </c>
    </row>
    <row r="242" spans="2:20" ht="15.9" customHeight="1">
      <c r="B242" s="18">
        <v>45909</v>
      </c>
      <c r="C242" s="11">
        <v>401107.14919999999</v>
      </c>
      <c r="D242" s="37">
        <f t="shared" si="105"/>
        <v>186.40000000596046</v>
      </c>
      <c r="E242" s="38">
        <v>6665606.8210000005</v>
      </c>
      <c r="F242" s="37">
        <f t="shared" si="104"/>
        <v>244.00000087916851</v>
      </c>
      <c r="G242" s="11">
        <v>86.251400000000004</v>
      </c>
      <c r="H242" s="9">
        <f t="shared" si="376"/>
        <v>0.70000000000902673</v>
      </c>
      <c r="J242" s="40">
        <f t="shared" ref="J242" si="388">MOD(DEGREES(ATAN2(F242, D242)) + 360, 360)</f>
        <v>37.377455010917913</v>
      </c>
      <c r="K242" s="47">
        <f t="shared" ref="K242" si="389">SQRT(POWER(C242 - $C$9,2) + POWER(E242 - $E$9,2)) *1000</f>
        <v>307.05204840752373</v>
      </c>
      <c r="L242" s="40">
        <f t="shared" ref="L242" si="390">SQRT((D242^2) + (F242^2) + (H242^2))</f>
        <v>307.05284631681292</v>
      </c>
      <c r="M242" s="12">
        <f t="shared" ref="M242" si="391">(D242-$D$9)/(B242-$B$9)</f>
        <v>1.2680272109249011</v>
      </c>
      <c r="N242" s="12">
        <f t="shared" ref="N242" si="392">(F242-$F$9)/(B242-$B$9)</f>
        <v>1.6598639515589695</v>
      </c>
      <c r="O242" s="12">
        <f t="shared" ref="O242" si="393">(H242-$H$9)/(B242-$B$9)</f>
        <v>4.7619047619661681E-3</v>
      </c>
      <c r="P242" s="81">
        <f t="shared" ref="P242" si="394">(L242-$L$9)/(B242-$B$9)</f>
        <v>2.0887948729034891</v>
      </c>
      <c r="Q242" s="12">
        <f t="shared" ref="Q242" si="395">(M242-0)/(B242-$B$9)</f>
        <v>8.6260354484687159E-3</v>
      </c>
      <c r="R242" s="12">
        <f t="shared" ref="R242" si="396">(N242-0)/(B242-$B$9)</f>
        <v>1.1291591507203875E-2</v>
      </c>
      <c r="S242" s="12">
        <f t="shared" ref="S242" si="397">(O242-0)/(B242-$B$9)</f>
        <v>3.2393909945348081E-5</v>
      </c>
      <c r="T242" s="12">
        <f t="shared" ref="T242" si="398">(P242-0)/(B242-$B$9)</f>
        <v>1.4209488931316253E-2</v>
      </c>
    </row>
    <row r="243" spans="2:20" ht="15.9" customHeight="1">
      <c r="B243" s="18">
        <v>45910</v>
      </c>
      <c r="C243" s="11">
        <v>401107.13819999999</v>
      </c>
      <c r="D243" s="9">
        <f t="shared" si="105"/>
        <v>175.40000000735745</v>
      </c>
      <c r="E243" s="11">
        <v>6665606.8963000001</v>
      </c>
      <c r="F243" s="9">
        <f t="shared" si="104"/>
        <v>319.30000055581331</v>
      </c>
      <c r="G243" s="11">
        <v>86.254800000000003</v>
      </c>
      <c r="H243" s="9">
        <f t="shared" ref="H243:H250" si="399">IF(G243="","",(G243-$G$9)*1000)</f>
        <v>4.1000000000082082</v>
      </c>
      <c r="J243" s="40">
        <f t="shared" ref="J243" si="400">MOD(DEGREES(ATAN2(F243, D243)) + 360, 360)</f>
        <v>28.781165322032848</v>
      </c>
      <c r="K243" s="47">
        <f t="shared" ref="K243" si="401">SQRT(POWER(C243 - $C$9,2) + POWER(E243 - $E$9,2)) *1000</f>
        <v>364.30433754969675</v>
      </c>
      <c r="L243" s="40">
        <f t="shared" ref="L243" si="402">SQRT((D243^2) + (F243^2) + (H243^2))</f>
        <v>364.32740818873816</v>
      </c>
      <c r="M243" s="12">
        <f t="shared" ref="M243" si="403">(D243-$D$9)/(B243-$B$9)</f>
        <v>1.1851351351848476</v>
      </c>
      <c r="N243" s="12">
        <f t="shared" ref="N243" si="404">(F243-$F$9)/(B243-$B$9)</f>
        <v>2.1574324361879276</v>
      </c>
      <c r="O243" s="12">
        <f t="shared" ref="O243" si="405">(H243-$H$9)/(B243-$B$9)</f>
        <v>2.7702702702758163E-2</v>
      </c>
      <c r="P243" s="81">
        <f t="shared" ref="P243" si="406">(L243-$L$9)/(B243-$B$9)</f>
        <v>2.4616716769509335</v>
      </c>
      <c r="Q243" s="12">
        <f t="shared" ref="Q243" si="407">(M243-0)/(B243-$B$9)</f>
        <v>8.0076698323300506E-3</v>
      </c>
      <c r="R243" s="12">
        <f t="shared" ref="R243" si="408">(N243-0)/(B243-$B$9)</f>
        <v>1.457724619045897E-2</v>
      </c>
      <c r="S243" s="12">
        <f t="shared" ref="S243" si="409">(O243-0)/(B243-$B$9)</f>
        <v>1.8718042366728488E-4</v>
      </c>
      <c r="T243" s="12">
        <f t="shared" ref="T243" si="410">(P243-0)/(B243-$B$9)</f>
        <v>1.6632916736154957E-2</v>
      </c>
    </row>
    <row r="244" spans="2:20" ht="15.9" customHeight="1">
      <c r="B244" s="18">
        <v>45910</v>
      </c>
      <c r="C244" s="11">
        <v>401107.16450000001</v>
      </c>
      <c r="D244" s="9">
        <f t="shared" si="105"/>
        <v>201.70000003417954</v>
      </c>
      <c r="E244" s="11">
        <v>6665606.7109000003</v>
      </c>
      <c r="F244" s="9">
        <f t="shared" si="104"/>
        <v>133.90000071376562</v>
      </c>
      <c r="G244" s="11">
        <v>86.216200000000001</v>
      </c>
      <c r="H244" s="9">
        <f t="shared" si="399"/>
        <v>-34.499999999994202</v>
      </c>
      <c r="J244" s="40">
        <f t="shared" ref="J244:J250" si="411">MOD(DEGREES(ATAN2(F244, D244)) + 360, 360)</f>
        <v>56.421517515933374</v>
      </c>
      <c r="K244" s="47">
        <f t="shared" ref="K244:K250" si="412">SQRT(POWER(C244 - $C$9,2) + POWER(E244 - $E$9,2)) *1000</f>
        <v>242.09936019108861</v>
      </c>
      <c r="L244" s="40">
        <f t="shared" ref="L244:L250" si="413">SQRT((D244^2) + (F244^2) + (H244^2))</f>
        <v>244.5451905168737</v>
      </c>
      <c r="M244" s="12">
        <f t="shared" ref="M244:M250" si="414">(D244-$D$9)/(B244-$B$9)</f>
        <v>1.3628378380687807</v>
      </c>
      <c r="N244" s="12">
        <f t="shared" ref="N244:N250" si="415">(F244-$F$9)/(B244-$B$9)</f>
        <v>0.90472973455247041</v>
      </c>
      <c r="O244" s="12">
        <f t="shared" ref="O244:O250" si="416">(H244-$H$9)/(B244-$B$9)</f>
        <v>-0.23310810810806892</v>
      </c>
      <c r="P244" s="81">
        <f t="shared" ref="P244:P250" si="417">(L244-$L$9)/(B244-$B$9)</f>
        <v>1.6523323683572548</v>
      </c>
      <c r="Q244" s="12">
        <f t="shared" ref="Q244:Q250" si="418">(M244-0)/(B244-$B$9)</f>
        <v>9.2083637707350043E-3</v>
      </c>
      <c r="R244" s="12">
        <f t="shared" ref="R244:R250" si="419">(N244-0)/(B244-$B$9)</f>
        <v>6.1130387469761514E-3</v>
      </c>
      <c r="S244" s="12">
        <f t="shared" ref="S244:S250" si="420">(O244-0)/(B244-$B$9)</f>
        <v>-1.5750547845139792E-3</v>
      </c>
      <c r="T244" s="12">
        <f t="shared" ref="T244:T250" si="421">(P244-0)/(B244-$B$9)</f>
        <v>1.1164407894305776E-2</v>
      </c>
    </row>
    <row r="245" spans="2:20" ht="15.9" customHeight="1">
      <c r="B245" s="18">
        <v>45911</v>
      </c>
      <c r="C245" s="11">
        <v>401107.16129999998</v>
      </c>
      <c r="D245" s="9">
        <f t="shared" si="105"/>
        <v>198.49999999860302</v>
      </c>
      <c r="E245" s="11">
        <v>6665606.7051999997</v>
      </c>
      <c r="F245" s="9">
        <f t="shared" si="104"/>
        <v>128.20000015199184</v>
      </c>
      <c r="G245" s="11">
        <v>86.256299999999996</v>
      </c>
      <c r="H245" s="9">
        <f t="shared" si="399"/>
        <v>5.6000000000011596</v>
      </c>
      <c r="J245" s="40">
        <f t="shared" si="411"/>
        <v>57.1438536743957</v>
      </c>
      <c r="K245" s="47">
        <f t="shared" si="412"/>
        <v>236.29957689004885</v>
      </c>
      <c r="L245" s="40">
        <f t="shared" si="413"/>
        <v>236.36592402124322</v>
      </c>
      <c r="M245" s="12">
        <f t="shared" si="414"/>
        <v>1.3322147650912954</v>
      </c>
      <c r="N245" s="12">
        <f t="shared" si="415"/>
        <v>0.86040268558383792</v>
      </c>
      <c r="O245" s="12">
        <f t="shared" si="416"/>
        <v>3.7583892617457447E-2</v>
      </c>
      <c r="P245" s="81">
        <f t="shared" si="417"/>
        <v>1.5863484833640484</v>
      </c>
      <c r="Q245" s="12">
        <f t="shared" si="418"/>
        <v>8.9410386918878891E-3</v>
      </c>
      <c r="R245" s="12">
        <f t="shared" si="419"/>
        <v>5.7745146683479054E-3</v>
      </c>
      <c r="S245" s="12">
        <f t="shared" si="420"/>
        <v>2.5224089005004998E-4</v>
      </c>
      <c r="T245" s="12">
        <f t="shared" si="421"/>
        <v>1.0646634116537238E-2</v>
      </c>
    </row>
    <row r="246" spans="2:20" ht="15.9" customHeight="1">
      <c r="B246" s="18">
        <v>45911</v>
      </c>
      <c r="C246" s="11">
        <v>401107.15830000001</v>
      </c>
      <c r="D246" s="9">
        <f t="shared" si="105"/>
        <v>195.50000003073364</v>
      </c>
      <c r="E246" s="11">
        <v>6665606.7687999997</v>
      </c>
      <c r="F246" s="9">
        <f t="shared" si="104"/>
        <v>191.80000014603138</v>
      </c>
      <c r="G246" s="11">
        <v>86.220100000000002</v>
      </c>
      <c r="H246" s="9">
        <f t="shared" si="399"/>
        <v>-30.599999999992633</v>
      </c>
      <c r="J246" s="40">
        <f t="shared" si="411"/>
        <v>45.547348124359701</v>
      </c>
      <c r="K246" s="47">
        <f t="shared" si="412"/>
        <v>273.87495334191203</v>
      </c>
      <c r="L246" s="40">
        <f t="shared" si="413"/>
        <v>275.57911761966665</v>
      </c>
      <c r="M246" s="12">
        <f t="shared" si="414"/>
        <v>1.3120805371190178</v>
      </c>
      <c r="N246" s="12">
        <f t="shared" si="415"/>
        <v>1.2872483231277274</v>
      </c>
      <c r="O246" s="12">
        <f t="shared" si="416"/>
        <v>-0.20536912751672909</v>
      </c>
      <c r="P246" s="81">
        <f t="shared" si="417"/>
        <v>1.8495242793266218</v>
      </c>
      <c r="Q246" s="12">
        <f t="shared" si="418"/>
        <v>8.8059096450940795E-3</v>
      </c>
      <c r="R246" s="12">
        <f t="shared" si="419"/>
        <v>8.6392504907901162E-3</v>
      </c>
      <c r="S246" s="12">
        <f t="shared" si="420"/>
        <v>-1.3783162920585844E-3</v>
      </c>
      <c r="T246" s="12">
        <f t="shared" si="421"/>
        <v>1.2412914626353166E-2</v>
      </c>
    </row>
    <row r="247" spans="2:20" ht="15.9" customHeight="1">
      <c r="B247" s="18">
        <v>45912</v>
      </c>
      <c r="C247" s="11">
        <v>401107.14899999998</v>
      </c>
      <c r="D247" s="9">
        <f t="shared" si="105"/>
        <v>186.19999999646097</v>
      </c>
      <c r="E247" s="11">
        <v>6665606.8016999997</v>
      </c>
      <c r="F247" s="9">
        <f t="shared" si="104"/>
        <v>224.70000013709068</v>
      </c>
      <c r="G247" s="11">
        <v>86.253600000000006</v>
      </c>
      <c r="H247" s="9">
        <f t="shared" si="399"/>
        <v>2.9000000000110049</v>
      </c>
      <c r="J247" s="40">
        <f t="shared" si="411"/>
        <v>39.647198622978976</v>
      </c>
      <c r="K247" s="47">
        <f t="shared" si="412"/>
        <v>291.82277166165534</v>
      </c>
      <c r="L247" s="40">
        <f t="shared" si="413"/>
        <v>291.8371807366064</v>
      </c>
      <c r="M247" s="12">
        <f t="shared" si="414"/>
        <v>1.2413333333097398</v>
      </c>
      <c r="N247" s="12">
        <f t="shared" si="415"/>
        <v>1.4980000009139378</v>
      </c>
      <c r="O247" s="12">
        <f t="shared" si="416"/>
        <v>1.9333333333406699E-2</v>
      </c>
      <c r="P247" s="81">
        <f t="shared" si="417"/>
        <v>1.9455812049107093</v>
      </c>
      <c r="Q247" s="12">
        <f t="shared" si="418"/>
        <v>8.275555555398266E-3</v>
      </c>
      <c r="R247" s="12">
        <f t="shared" si="419"/>
        <v>9.9866666727595858E-3</v>
      </c>
      <c r="S247" s="12">
        <f t="shared" si="420"/>
        <v>1.28888888889378E-4</v>
      </c>
      <c r="T247" s="12">
        <f t="shared" si="421"/>
        <v>1.2970541366071396E-2</v>
      </c>
    </row>
    <row r="248" spans="2:20" ht="15.9" customHeight="1">
      <c r="B248" s="18">
        <v>45912</v>
      </c>
      <c r="C248" s="11">
        <v>401107.1532</v>
      </c>
      <c r="D248" s="9">
        <f t="shared" si="105"/>
        <v>190.40000002132729</v>
      </c>
      <c r="E248" s="11">
        <v>6665606.7938999999</v>
      </c>
      <c r="F248" s="9">
        <f t="shared" si="104"/>
        <v>216.90000034868717</v>
      </c>
      <c r="G248" s="11">
        <v>86.226299999999995</v>
      </c>
      <c r="H248" s="9">
        <f t="shared" si="399"/>
        <v>-24.399999999999977</v>
      </c>
      <c r="J248" s="40">
        <f t="shared" si="411"/>
        <v>41.277433950116063</v>
      </c>
      <c r="K248" s="47">
        <f t="shared" si="412"/>
        <v>288.61353079746959</v>
      </c>
      <c r="L248" s="40">
        <f t="shared" si="413"/>
        <v>289.64310825459307</v>
      </c>
      <c r="M248" s="12">
        <f t="shared" si="414"/>
        <v>1.2693333334755152</v>
      </c>
      <c r="N248" s="12">
        <f t="shared" si="415"/>
        <v>1.4460000023245811</v>
      </c>
      <c r="O248" s="12">
        <f t="shared" si="416"/>
        <v>-0.16266666666666652</v>
      </c>
      <c r="P248" s="81">
        <f t="shared" si="417"/>
        <v>1.9309540550306206</v>
      </c>
      <c r="Q248" s="12">
        <f t="shared" si="418"/>
        <v>8.4622222231701023E-3</v>
      </c>
      <c r="R248" s="12">
        <f t="shared" si="419"/>
        <v>9.6400000154972069E-3</v>
      </c>
      <c r="S248" s="12">
        <f t="shared" si="420"/>
        <v>-1.0844444444444434E-3</v>
      </c>
      <c r="T248" s="12">
        <f t="shared" si="421"/>
        <v>1.287302703353747E-2</v>
      </c>
    </row>
    <row r="249" spans="2:20" ht="15.9" customHeight="1">
      <c r="B249" s="18">
        <v>45913</v>
      </c>
      <c r="C249" s="11">
        <v>401107.15139999997</v>
      </c>
      <c r="D249" s="9">
        <f t="shared" si="105"/>
        <v>188.59999999403954</v>
      </c>
      <c r="E249" s="11">
        <v>6665606.7989999996</v>
      </c>
      <c r="F249" s="9">
        <f t="shared" si="104"/>
        <v>222.00000006705523</v>
      </c>
      <c r="G249" s="11">
        <v>86.239699999999999</v>
      </c>
      <c r="H249" s="9">
        <f t="shared" si="399"/>
        <v>-10.99999999999568</v>
      </c>
      <c r="J249" s="40">
        <f t="shared" si="411"/>
        <v>40.349549830854414</v>
      </c>
      <c r="K249" s="47">
        <f t="shared" si="412"/>
        <v>291.29703058480402</v>
      </c>
      <c r="L249" s="40">
        <f t="shared" si="413"/>
        <v>291.50464838064613</v>
      </c>
      <c r="M249" s="12">
        <f t="shared" si="414"/>
        <v>1.2490066224770831</v>
      </c>
      <c r="N249" s="12">
        <f t="shared" si="415"/>
        <v>1.470198675940763</v>
      </c>
      <c r="O249" s="12">
        <f t="shared" si="416"/>
        <v>-7.2847682119176693E-2</v>
      </c>
      <c r="P249" s="81">
        <f t="shared" si="417"/>
        <v>1.9304943601367293</v>
      </c>
      <c r="Q249" s="12">
        <f t="shared" si="418"/>
        <v>8.2715670362720727E-3</v>
      </c>
      <c r="R249" s="12">
        <f t="shared" si="419"/>
        <v>9.7364150724553837E-3</v>
      </c>
      <c r="S249" s="12">
        <f t="shared" si="420"/>
        <v>-4.8243498092169994E-4</v>
      </c>
      <c r="T249" s="12">
        <f t="shared" si="421"/>
        <v>1.2784730861832645E-2</v>
      </c>
    </row>
    <row r="250" spans="2:20" ht="15.9" customHeight="1">
      <c r="B250" s="18">
        <v>45913</v>
      </c>
      <c r="C250" s="11">
        <v>401107.14899999998</v>
      </c>
      <c r="D250" s="9">
        <f t="shared" si="105"/>
        <v>186.19999999646097</v>
      </c>
      <c r="E250" s="11">
        <v>6665606.8016999997</v>
      </c>
      <c r="F250" s="9">
        <f t="shared" si="104"/>
        <v>224.70000013709068</v>
      </c>
      <c r="G250" s="11">
        <v>86.253600000000006</v>
      </c>
      <c r="H250" s="9">
        <f t="shared" si="399"/>
        <v>2.9000000000110049</v>
      </c>
      <c r="J250" s="40">
        <f t="shared" si="411"/>
        <v>39.647198622978976</v>
      </c>
      <c r="K250" s="47">
        <f t="shared" si="412"/>
        <v>291.82277166165534</v>
      </c>
      <c r="L250" s="40">
        <f t="shared" si="413"/>
        <v>291.8371807366064</v>
      </c>
      <c r="M250" s="12">
        <f t="shared" si="414"/>
        <v>1.2331125827580196</v>
      </c>
      <c r="N250" s="12">
        <f t="shared" si="415"/>
        <v>1.4880794711065608</v>
      </c>
      <c r="O250" s="12">
        <f t="shared" si="416"/>
        <v>1.9205298013317912E-2</v>
      </c>
      <c r="P250" s="81">
        <f t="shared" si="417"/>
        <v>1.9326965611695788</v>
      </c>
      <c r="Q250" s="12">
        <f t="shared" si="418"/>
        <v>8.1663084950862226E-3</v>
      </c>
      <c r="R250" s="12">
        <f t="shared" si="419"/>
        <v>9.8548309344805348E-3</v>
      </c>
      <c r="S250" s="12">
        <f t="shared" si="420"/>
        <v>1.2718740406170802E-4</v>
      </c>
      <c r="T250" s="12">
        <f t="shared" si="421"/>
        <v>1.2799314974632972E-2</v>
      </c>
    </row>
    <row r="251" spans="2:20" ht="15.9" customHeight="1">
      <c r="B251" s="18">
        <v>45915</v>
      </c>
      <c r="C251" s="11">
        <v>401107.15120000002</v>
      </c>
      <c r="D251" s="9">
        <f t="shared" si="105"/>
        <v>188.40000004274771</v>
      </c>
      <c r="E251" s="11">
        <v>6665606.8141999999</v>
      </c>
      <c r="F251" s="9">
        <f t="shared" si="104"/>
        <v>237.2000003233552</v>
      </c>
      <c r="G251" s="11">
        <v>86.259600000000006</v>
      </c>
      <c r="H251" s="9">
        <f t="shared" ref="H251" si="422">IF(G251="","",(G251-$G$9)*1000)</f>
        <v>8.9000000000112323</v>
      </c>
      <c r="J251" s="40">
        <f t="shared" ref="J251" si="423">MOD(DEGREES(ATAN2(F251, D251)) + 360, 360)</f>
        <v>38.458937061090694</v>
      </c>
      <c r="K251" s="47">
        <f t="shared" ref="K251" si="424">SQRT(POWER(C251 - $C$9,2) + POWER(E251 - $E$9,2)) *1000</f>
        <v>302.91649042187692</v>
      </c>
      <c r="L251" s="40">
        <f t="shared" ref="L251" si="425">SQRT((D251^2) + (F251^2) + (H251^2))</f>
        <v>303.04720782331464</v>
      </c>
      <c r="M251" s="12">
        <f t="shared" ref="M251" si="426">(D251-$D$9)/(B251-$B$9)</f>
        <v>1.2313725492990046</v>
      </c>
      <c r="N251" s="12">
        <f t="shared" ref="N251" si="427">(F251-$F$9)/(B251-$B$9)</f>
        <v>1.5503267994990535</v>
      </c>
      <c r="O251" s="12">
        <f t="shared" ref="O251" si="428">(H251-$H$9)/(B251-$B$9)</f>
        <v>5.8169934640596291E-2</v>
      </c>
      <c r="P251" s="81">
        <f t="shared" ref="P251" si="429">(L251-$L$9)/(B251-$B$9)</f>
        <v>1.9807007047275467</v>
      </c>
      <c r="Q251" s="12">
        <f t="shared" ref="Q251" si="430">(M251-0)/(B251-$B$9)</f>
        <v>8.0481865967255203E-3</v>
      </c>
      <c r="R251" s="12">
        <f t="shared" ref="R251" si="431">(N251-0)/(B251-$B$9)</f>
        <v>1.0132854898686624E-2</v>
      </c>
      <c r="S251" s="12">
        <f t="shared" ref="S251" si="432">(O251-0)/(B251-$B$9)</f>
        <v>3.8019565124572738E-4</v>
      </c>
      <c r="T251" s="12">
        <f t="shared" ref="T251" si="433">(P251-0)/(B251-$B$9)</f>
        <v>1.2945756240049325E-2</v>
      </c>
    </row>
    <row r="252" spans="2:20" ht="15.9" customHeight="1">
      <c r="B252" s="18">
        <v>45915</v>
      </c>
      <c r="C252" s="11">
        <v>401107.15059999999</v>
      </c>
      <c r="D252" s="9">
        <f t="shared" si="105"/>
        <v>187.80000001424924</v>
      </c>
      <c r="E252" s="11">
        <v>6665606.8212000001</v>
      </c>
      <c r="F252" s="9">
        <f t="shared" si="104"/>
        <v>244.20000053942204</v>
      </c>
      <c r="G252" s="11">
        <v>86.266499999999994</v>
      </c>
      <c r="H252" s="9">
        <f t="shared" ref="H252" si="434">IF(G252="","",(G252-$G$9)*1000)</f>
        <v>15.799999999998704</v>
      </c>
      <c r="J252" s="40">
        <f t="shared" ref="J252" si="435">MOD(DEGREES(ATAN2(F252, D252)) + 360, 360)</f>
        <v>37.561788053458372</v>
      </c>
      <c r="K252" s="47">
        <f t="shared" ref="K252" si="436">SQRT(POWER(C252 - $C$9,2) + POWER(E252 - $E$9,2)) *1000</f>
        <v>308.06246163530818</v>
      </c>
      <c r="L252" s="40">
        <f t="shared" ref="L252" si="437">SQRT((D252^2) + (F252^2) + (H252^2))</f>
        <v>308.46737310257902</v>
      </c>
      <c r="M252" s="12">
        <f t="shared" ref="M252" si="438">(D252-$D$9)/(B252-$B$9)</f>
        <v>1.2274509804852891</v>
      </c>
      <c r="N252" s="12">
        <f t="shared" ref="N252" si="439">(F252-$F$9)/(B252-$B$9)</f>
        <v>1.5960784348981831</v>
      </c>
      <c r="O252" s="12">
        <f t="shared" ref="O252" si="440">(H252-$H$9)/(B252-$B$9)</f>
        <v>0.10326797385620068</v>
      </c>
      <c r="P252" s="81">
        <f t="shared" ref="P252" si="441">(L252-$L$9)/(B252-$B$9)</f>
        <v>2.0161266215854838</v>
      </c>
      <c r="Q252" s="12">
        <f t="shared" ref="Q252" si="442">(M252-0)/(B252-$B$9)</f>
        <v>8.0225554280084262E-3</v>
      </c>
      <c r="R252" s="12">
        <f t="shared" ref="R252" si="443">(N252-0)/(B252-$B$9)</f>
        <v>1.0431885195412962E-2</v>
      </c>
      <c r="S252" s="12">
        <f t="shared" ref="S252" si="444">(O252-0)/(B252-$B$9)</f>
        <v>6.7495407749150775E-4</v>
      </c>
      <c r="T252" s="12">
        <f t="shared" ref="T252" si="445">(P252-0)/(B252-$B$9)</f>
        <v>1.3177298180297279E-2</v>
      </c>
    </row>
    <row r="253" spans="2:20" ht="15.9" customHeight="1">
      <c r="B253" s="18">
        <v>45916</v>
      </c>
      <c r="C253" s="11">
        <v>401107.1532</v>
      </c>
      <c r="D253" s="9">
        <f t="shared" si="105"/>
        <v>190.40000002132729</v>
      </c>
      <c r="E253" s="11">
        <v>6665606.7862999998</v>
      </c>
      <c r="F253" s="9">
        <f t="shared" si="104"/>
        <v>209.30000022053719</v>
      </c>
      <c r="G253" s="11">
        <v>86.253900000000002</v>
      </c>
      <c r="H253" s="9">
        <f t="shared" ref="H253" si="446">IF(G253="","",(G253-$G$9)*1000)</f>
        <v>3.200000000006753</v>
      </c>
      <c r="J253" s="40">
        <f t="shared" ref="J253" si="447">MOD(DEGREES(ATAN2(F253, D253)) + 360, 360)</f>
        <v>42.292758966721635</v>
      </c>
      <c r="K253" s="47">
        <f t="shared" ref="K253" si="448">SQRT(POWER(C253 - $C$9,2) + POWER(E253 - $E$9,2)) *1000</f>
        <v>282.94637318834521</v>
      </c>
      <c r="L253" s="40">
        <f t="shared" ref="L253" si="449">SQRT((D253^2) + (F253^2) + (H253^2))</f>
        <v>282.96446791150009</v>
      </c>
      <c r="M253" s="12">
        <f t="shared" ref="M253" si="450">(D253-$D$9)/(B253-$B$9)</f>
        <v>1.2363636365021253</v>
      </c>
      <c r="N253" s="12">
        <f t="shared" ref="N253" si="451">(F253-$F$9)/(B253-$B$9)</f>
        <v>1.3590909105229687</v>
      </c>
      <c r="O253" s="12">
        <f t="shared" ref="O253" si="452">(H253-$H$9)/(B253-$B$9)</f>
        <v>2.077922077926463E-2</v>
      </c>
      <c r="P253" s="81">
        <f t="shared" ref="P253" si="453">(L253-$L$9)/(B253-$B$9)</f>
        <v>1.8374316098149357</v>
      </c>
      <c r="Q253" s="12">
        <f t="shared" ref="Q253" si="454">(M253-0)/(B253-$B$9)</f>
        <v>8.0283353019618524E-3</v>
      </c>
      <c r="R253" s="12">
        <f t="shared" ref="R253" si="455">(N253-0)/(B253-$B$9)</f>
        <v>8.8252656527465501E-3</v>
      </c>
      <c r="S253" s="12">
        <f t="shared" ref="S253" si="456">(O253-0)/(B253-$B$9)</f>
        <v>1.3493000506015993E-4</v>
      </c>
      <c r="T253" s="12">
        <f t="shared" ref="T253" si="457">(P253-0)/(B253-$B$9)</f>
        <v>1.1931374089707375E-2</v>
      </c>
    </row>
    <row r="254" spans="2:20" ht="15.9" customHeight="1">
      <c r="B254" s="18"/>
      <c r="D254" s="9"/>
      <c r="F254" s="9"/>
    </row>
    <row r="255" spans="2:20" ht="15.9" customHeight="1">
      <c r="B255" s="18"/>
      <c r="D255" s="9"/>
      <c r="F255" s="9"/>
    </row>
    <row r="256" spans="2:20" ht="15.9" customHeight="1">
      <c r="B256" s="18"/>
      <c r="D256" s="9"/>
      <c r="F256" s="9"/>
    </row>
    <row r="257" spans="2:7" ht="15.9" customHeight="1">
      <c r="B257" s="18"/>
      <c r="D257" s="9"/>
      <c r="F257" s="9"/>
    </row>
    <row r="258" spans="2:7" ht="15.9" customHeight="1">
      <c r="B258" s="18"/>
      <c r="D258" s="9"/>
      <c r="F258" s="9"/>
    </row>
    <row r="259" spans="2:7" ht="15.9" customHeight="1">
      <c r="B259" s="18"/>
      <c r="D259" s="9"/>
      <c r="F259" s="9"/>
      <c r="G259" s="12"/>
    </row>
    <row r="260" spans="2:7" ht="15.9" customHeight="1">
      <c r="B260" s="18"/>
      <c r="D260" s="9"/>
      <c r="F260" s="9"/>
    </row>
    <row r="261" spans="2:7" ht="15.9" customHeight="1">
      <c r="B261" s="18"/>
      <c r="D261" s="9"/>
      <c r="F261" s="9"/>
    </row>
    <row r="262" spans="2:7" ht="15.9" customHeight="1">
      <c r="B262" s="18"/>
      <c r="D262" s="9"/>
      <c r="F262" s="9"/>
    </row>
    <row r="263" spans="2:7" ht="15.9" customHeight="1">
      <c r="B263" s="18"/>
      <c r="D263" s="9"/>
      <c r="F263" s="9"/>
    </row>
    <row r="264" spans="2:7" ht="15.9" customHeight="1">
      <c r="B264" s="18"/>
      <c r="D264" s="9"/>
      <c r="F264" s="9"/>
    </row>
    <row r="265" spans="2:7" ht="15.9" customHeight="1">
      <c r="B265" s="18"/>
      <c r="D265" s="9"/>
      <c r="F265" s="9"/>
    </row>
    <row r="266" spans="2:7" ht="15.9" customHeight="1">
      <c r="B266" s="18"/>
      <c r="D266" s="9"/>
      <c r="F266" s="9"/>
    </row>
    <row r="267" spans="2:7" ht="15.9" customHeight="1">
      <c r="B267" s="18"/>
      <c r="D267" s="9"/>
      <c r="F267" s="9"/>
    </row>
    <row r="268" spans="2:7" ht="15.9" customHeight="1">
      <c r="B268" s="18"/>
      <c r="D268" s="9"/>
      <c r="F268" s="9"/>
    </row>
    <row r="269" spans="2:7" ht="15.9" customHeight="1">
      <c r="B269" s="18"/>
      <c r="D269" s="9"/>
      <c r="F269" s="9"/>
    </row>
    <row r="270" spans="2:7" ht="15.9" customHeight="1">
      <c r="B270" s="18"/>
      <c r="D270" s="9"/>
      <c r="F270" s="9"/>
    </row>
    <row r="271" spans="2:7" ht="15.9" customHeight="1">
      <c r="B271" s="18"/>
      <c r="D271" s="9"/>
      <c r="F271" s="9"/>
      <c r="G271" s="12"/>
    </row>
    <row r="272" spans="2:7" ht="15.9" customHeight="1">
      <c r="B272" s="18"/>
      <c r="D272" s="9"/>
      <c r="F272" s="9"/>
    </row>
    <row r="273" spans="2:6" ht="15.9" customHeight="1">
      <c r="B273" s="18"/>
      <c r="D273" s="9"/>
      <c r="F273" s="9"/>
    </row>
    <row r="274" spans="2:6" ht="15.9" customHeight="1">
      <c r="B274" s="18"/>
      <c r="D274" s="9"/>
      <c r="F274" s="9"/>
    </row>
    <row r="275" spans="2:6" ht="15.9" customHeight="1">
      <c r="B275" s="18"/>
      <c r="D275" s="9"/>
      <c r="F275" s="9"/>
    </row>
    <row r="276" spans="2:6" ht="15.9" customHeight="1">
      <c r="B276" s="18"/>
      <c r="D276" s="9"/>
      <c r="F276" s="9"/>
    </row>
    <row r="277" spans="2:6" ht="15.9" customHeight="1">
      <c r="B277" s="18"/>
      <c r="C277" s="12"/>
      <c r="D277" s="9"/>
      <c r="F277" s="9"/>
    </row>
    <row r="278" spans="2:6" ht="15.9" customHeight="1">
      <c r="B278" s="18"/>
      <c r="D278" s="9"/>
      <c r="F278" s="9"/>
    </row>
    <row r="279" spans="2:6" ht="15.9" customHeight="1">
      <c r="B279" s="18"/>
      <c r="C279" s="12"/>
      <c r="D279" s="9"/>
      <c r="F279" s="9"/>
    </row>
    <row r="280" spans="2:6" ht="15.9" customHeight="1">
      <c r="B280" s="18"/>
      <c r="D280" s="9"/>
      <c r="F280" s="9"/>
    </row>
    <row r="281" spans="2:6" ht="15.9" customHeight="1">
      <c r="B281" s="18"/>
      <c r="D281" s="9"/>
      <c r="F281" s="9"/>
    </row>
    <row r="282" spans="2:6" ht="15.9" customHeight="1">
      <c r="B282" s="18"/>
      <c r="D282" s="9"/>
      <c r="F282" s="9"/>
    </row>
    <row r="283" spans="2:6" ht="15.9" customHeight="1">
      <c r="B283" s="18"/>
      <c r="D283" s="9"/>
      <c r="F283" s="9"/>
    </row>
    <row r="284" spans="2:6" ht="15.9" customHeight="1">
      <c r="B284" s="18"/>
      <c r="D284" s="9"/>
      <c r="F284" s="9"/>
    </row>
    <row r="285" spans="2:6" ht="15.9" customHeight="1">
      <c r="B285" s="18"/>
      <c r="D285" s="9"/>
      <c r="F285" s="9"/>
    </row>
    <row r="286" spans="2:6" ht="15.9" customHeight="1">
      <c r="B286" s="18"/>
      <c r="D286" s="9"/>
      <c r="F286" s="9"/>
    </row>
    <row r="287" spans="2:6" ht="15.9" customHeight="1">
      <c r="B287" s="18"/>
      <c r="D287" s="9"/>
      <c r="F287" s="9"/>
    </row>
    <row r="288" spans="2:6" ht="15.9" customHeight="1">
      <c r="B288" s="18"/>
      <c r="D288" s="9"/>
      <c r="F288" s="9"/>
    </row>
    <row r="289" spans="2:6" ht="15.9" customHeight="1">
      <c r="B289" s="18"/>
      <c r="D289" s="9"/>
      <c r="F289" s="9"/>
    </row>
    <row r="290" spans="2:6" ht="15.9" customHeight="1">
      <c r="B290" s="18"/>
      <c r="D290" s="9"/>
      <c r="F290" s="9"/>
    </row>
    <row r="291" spans="2:6" ht="15.9" customHeight="1">
      <c r="B291" s="18"/>
      <c r="D291" s="9"/>
      <c r="F291" s="9"/>
    </row>
    <row r="292" spans="2:6" ht="15.9" customHeight="1">
      <c r="B292" s="18"/>
      <c r="D292" s="9"/>
      <c r="F292" s="9"/>
    </row>
    <row r="293" spans="2:6" ht="15.9" customHeight="1">
      <c r="B293" s="18"/>
      <c r="D293" s="9"/>
      <c r="F293" s="9"/>
    </row>
    <row r="294" spans="2:6" ht="15.9" customHeight="1">
      <c r="B294" s="18"/>
      <c r="D294" s="9"/>
      <c r="F294" s="9"/>
    </row>
    <row r="295" spans="2:6" ht="15.9" customHeight="1">
      <c r="B295" s="18"/>
      <c r="D295" s="9"/>
      <c r="F295" s="9"/>
    </row>
    <row r="296" spans="2:6" ht="15.9" customHeight="1">
      <c r="B296" s="18"/>
      <c r="D296" s="9"/>
      <c r="F296" s="9"/>
    </row>
    <row r="297" spans="2:6" ht="15.9" customHeight="1">
      <c r="B297" s="18"/>
      <c r="D297" s="9"/>
      <c r="F297" s="9"/>
    </row>
    <row r="298" spans="2:6" ht="15.9" customHeight="1">
      <c r="B298" s="18"/>
      <c r="D298" s="9"/>
      <c r="F298" s="9"/>
    </row>
    <row r="299" spans="2:6" ht="15.9" customHeight="1">
      <c r="B299" s="18"/>
      <c r="D299" s="9"/>
      <c r="F299" s="9"/>
    </row>
    <row r="300" spans="2:6" ht="15.9" customHeight="1">
      <c r="B300" s="18"/>
      <c r="D300" s="9"/>
      <c r="F300" s="9"/>
    </row>
    <row r="301" spans="2:6" ht="15.9" customHeight="1">
      <c r="B301" s="18"/>
      <c r="D301" s="9"/>
      <c r="F301" s="9"/>
    </row>
    <row r="302" spans="2:6" ht="15.9" customHeight="1">
      <c r="B302" s="18"/>
      <c r="D302" s="9"/>
      <c r="F302" s="9"/>
    </row>
    <row r="303" spans="2:6" ht="15.9" customHeight="1">
      <c r="B303" s="18"/>
      <c r="D303" s="9"/>
      <c r="F303" s="9"/>
    </row>
    <row r="304" spans="2:6" ht="15.9" customHeight="1">
      <c r="B304" s="18"/>
      <c r="D304" s="9"/>
      <c r="F304" s="9"/>
    </row>
    <row r="305" spans="2:6" ht="15.9" customHeight="1">
      <c r="B305" s="18"/>
      <c r="D305" s="9"/>
      <c r="F305" s="9"/>
    </row>
    <row r="306" spans="2:6" ht="15.9" customHeight="1">
      <c r="B306" s="18"/>
      <c r="D306" s="9"/>
      <c r="F306" s="9"/>
    </row>
    <row r="307" spans="2:6" ht="15.9" customHeight="1">
      <c r="B307" s="31"/>
      <c r="C307" s="29"/>
      <c r="D307" s="30"/>
    </row>
  </sheetData>
  <mergeCells count="19">
    <mergeCell ref="X4:Y4"/>
    <mergeCell ref="B5:H6"/>
    <mergeCell ref="A1:A3"/>
    <mergeCell ref="B1:U3"/>
    <mergeCell ref="S8:S9"/>
    <mergeCell ref="T8:T9"/>
    <mergeCell ref="O8:O9"/>
    <mergeCell ref="P8:P9"/>
    <mergeCell ref="Q8:Q9"/>
    <mergeCell ref="R8:R9"/>
    <mergeCell ref="A200:A201"/>
    <mergeCell ref="M8:M9"/>
    <mergeCell ref="N8:N9"/>
    <mergeCell ref="L7:L8"/>
    <mergeCell ref="B7:H7"/>
    <mergeCell ref="I7:I8"/>
    <mergeCell ref="J7:J8"/>
    <mergeCell ref="K7:K8"/>
    <mergeCell ref="A194:A195"/>
  </mergeCells>
  <conditionalFormatting sqref="F293:F306 D293:D306 I168:I218">
    <cfRule type="cellIs" dxfId="131" priority="3" operator="lessThan">
      <formula>$L$6</formula>
    </cfRule>
    <cfRule type="cellIs" dxfId="130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217" activePane="bottomLeft" state="frozen"/>
      <selection pane="bottomLeft" activeCell="C223" sqref="C22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95.8999999682419</v>
      </c>
      <c r="X1" s="85" t="s">
        <v>65</v>
      </c>
      <c r="Y1" s="86">
        <f>AN7</f>
        <v>105.18225103276215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40.659999847412109</v>
      </c>
      <c r="X2" s="87" t="s">
        <v>66</v>
      </c>
      <c r="Y2" s="88">
        <f>IF(MOD(DEGREES(ATAN2(W1, W2)), 360) &gt; 180, MOD(DEGREES(ATAN2(W1, W2)), 360) - 360, MOD(DEGREES(ATAN2(W1, W2)), 360))</f>
        <v>22.976134167780618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95.8999999682419</v>
      </c>
      <c r="AH2" s="43">
        <f>INDEX(D:D,MATCH(9.99999999999999E+307,D:D))</f>
        <v>96.999999950639904</v>
      </c>
      <c r="AI2" s="43">
        <f>INDEX(D:D,MATCH(9.99999999999999E+307,D:D)-1)</f>
        <v>96.299999975599349</v>
      </c>
      <c r="AJ2" s="43">
        <f>INDEX(D:D,MATCH(9.99999999999999E+307,D:D)-2)</f>
        <v>96.399999980349094</v>
      </c>
      <c r="AK2" s="43">
        <f>INDEX(D:D,MATCH(9.99999999999999E+307,D:D)-3)</f>
        <v>93.599999963771552</v>
      </c>
      <c r="AL2" s="43">
        <f>INDEX(D:D,MATCH(9.99999999999999E+307,D:D)-4)</f>
        <v>96.199999970849603</v>
      </c>
      <c r="AM2" s="43">
        <f>INDEX(D:D,MATCH(9.99999999999999E+307,D:D)-5)</f>
        <v>96.999999950639904</v>
      </c>
      <c r="AN2" s="43">
        <f>INDEX(D:D,MATCH(9.99999999999999E+307,D:D)-6)</f>
        <v>93.599999963771552</v>
      </c>
      <c r="AO2" s="43">
        <f>INDEX(D:D,MATCH(9.99999999999999E+307,D:D)-7)</f>
        <v>100.89999996125698</v>
      </c>
      <c r="AP2" s="43">
        <f>INDEX(D:D,MATCH(9.99999999999999E+307,D:D)-8)</f>
        <v>98.999999987427145</v>
      </c>
      <c r="AQ2" s="43">
        <f>INDEX(D:D,MATCH(9.99999999999999E+307,D:D)-9)</f>
        <v>103.29999995883554</v>
      </c>
      <c r="AR2" s="43">
        <f>INDEX(D:D,MATCH(9.99999999999999E+307,D:D)-10)</f>
        <v>88.799999968614429</v>
      </c>
      <c r="AS2" s="43">
        <f>INDEX(D:D,MATCH(9.99999999999999E+307,D:D)-11)</f>
        <v>95.199999981559813</v>
      </c>
      <c r="AT2" s="43">
        <f>INDEX(D:D,MATCH(9.99999999999999E+307,D:D)-12)</f>
        <v>94.699999957811087</v>
      </c>
      <c r="AU2" s="43">
        <f>INDEX(D:D,MATCH(9.99999999999999E+307,D:D)-13)</f>
        <v>95.999999961350113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11.899999999997135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40.659999847412109</v>
      </c>
      <c r="AH3" s="43">
        <f>INDEX(F:F,MATCH(9.99999999999999E+307,F:F))</f>
        <v>30.100000090897083</v>
      </c>
      <c r="AI3" s="43">
        <f>INDEX(F:F,MATCH(9.99999999999999E+307,F:F)-1)</f>
        <v>70.199999958276749</v>
      </c>
      <c r="AJ3" s="43">
        <f>INDEX(F:F,MATCH(9.99999999999999E+307,F:F)-2)</f>
        <v>53.199999965727329</v>
      </c>
      <c r="AK3" s="43">
        <f>INDEX(F:F,MATCH(9.99999999999999E+307,F:F)-3)</f>
        <v>39.900000207126141</v>
      </c>
      <c r="AL3" s="43">
        <f>INDEX(F:F,MATCH(9.99999999999999E+307,F:F)-4)</f>
        <v>32.699999399483204</v>
      </c>
      <c r="AM3" s="43">
        <f>INDEX(F:F,MATCH(9.99999999999999E+307,F:F)-5)</f>
        <v>37.599999457597733</v>
      </c>
      <c r="AN3" s="43">
        <f>INDEX(F:F,MATCH(9.99999999999999E+307,F:F)-6)</f>
        <v>39.900000207126141</v>
      </c>
      <c r="AO3" s="43">
        <f>INDEX(F:F,MATCH(9.99999999999999E+307,F:F)-7)</f>
        <v>6.7999996244907379</v>
      </c>
      <c r="AP3" s="43">
        <f>INDEX(F:F,MATCH(9.99999999999999E+307,F:F)-8)</f>
        <v>-45.400000177323818</v>
      </c>
      <c r="AQ3" s="43">
        <f>INDEX(F:F,MATCH(9.99999999999999E+307,F:F)-9)</f>
        <v>-54.700000211596489</v>
      </c>
      <c r="AR3" s="43">
        <f>INDEX(F:F,MATCH(9.99999999999999E+307,F:F)-10)</f>
        <v>120.00000011175871</v>
      </c>
      <c r="AS3" s="43">
        <f>INDEX(F:F,MATCH(9.99999999999999E+307,F:F)-11)</f>
        <v>49.499999731779099</v>
      </c>
      <c r="AT3" s="43">
        <f>INDEX(F:F,MATCH(9.99999999999999E+307,F:F)-12)</f>
        <v>34.299999475479126</v>
      </c>
      <c r="AU3" s="43">
        <f>INDEX(F:F,MATCH(9.99999999999999E+307,F:F)-13)</f>
        <v>25.200000032782555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11.899999999997135</v>
      </c>
      <c r="AH4" s="43">
        <f>INDEX(H:H,MATCH(9.99999999999999E+307,H:H))</f>
        <v>11.600000000001387</v>
      </c>
      <c r="AI4" s="43">
        <f>INDEX(H:H,MATCH(9.99999999999999E+307,H:H)-1)</f>
        <v>18.39999999999975</v>
      </c>
      <c r="AJ4" s="43">
        <f>INDEX(H:H,MATCH(9.99999999999999E+307,H:H)-2)</f>
        <v>30.299999999996885</v>
      </c>
      <c r="AK4" s="43">
        <f>INDEX(H:H,MATCH(9.99999999999999E+307,H:H)-3)</f>
        <v>10.99999999999568</v>
      </c>
      <c r="AL4" s="43">
        <f>INDEX(H:H,MATCH(9.99999999999999E+307,H:H)-4)</f>
        <v>7.4999999999931788</v>
      </c>
      <c r="AM4" s="43">
        <f>INDEX(H:H,MATCH(9.99999999999999E+307,H:H)-5)</f>
        <v>-12.700000000009481</v>
      </c>
      <c r="AN4" s="43">
        <f>INDEX(H:H,MATCH(9.99999999999999E+307,H:H)-6)</f>
        <v>10.99999999999568</v>
      </c>
      <c r="AO4" s="43">
        <f>INDEX(H:H,MATCH(9.99999999999999E+307,H:H)-7)</f>
        <v>-27.60000000000673</v>
      </c>
      <c r="AP4" s="43">
        <f>INDEX(H:H,MATCH(9.99999999999999E+307,H:H)-8)</f>
        <v>16.700000000000159</v>
      </c>
      <c r="AQ4" s="43">
        <f>INDEX(H:H,MATCH(9.99999999999999E+307,H:H)-9)</f>
        <v>-22.400000000004638</v>
      </c>
      <c r="AR4" s="43">
        <f>INDEX(H:H,MATCH(9.99999999999999E+307,H:H)-10)</f>
        <v>20.799999999994156</v>
      </c>
      <c r="AS4" s="43">
        <f>INDEX(H:H,MATCH(9.99999999999999E+307,H:H)-11)</f>
        <v>7.3000000000007503</v>
      </c>
      <c r="AT4" s="43">
        <f>INDEX(H:H,MATCH(9.99999999999999E+307,H:H)-12)</f>
        <v>-39.900000000002933</v>
      </c>
      <c r="AU4" s="43">
        <f>INDEX(H:H,MATCH(9.99999999999999E+307,H:H)-13)</f>
        <v>20.299999999991769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102.22313826084668</v>
      </c>
      <c r="AI5" s="72">
        <f>INDEX(L:L,MATCH(9.99999999999999E+307,L:L)-1)</f>
        <v>120.5831248120668</v>
      </c>
      <c r="AJ5" s="72">
        <f>INDEX(L:L,MATCH(9.99999999999999E+307,L:L)-2)</f>
        <v>114.19846755786395</v>
      </c>
      <c r="AK5" s="72">
        <f>INDEX(L:L,MATCH(9.99999999999999E+307,L:L)-3)</f>
        <v>102.34241549693171</v>
      </c>
      <c r="AL5" s="72">
        <f>INDEX(L:L,MATCH(9.99999999999999E+307,L:L)-4)</f>
        <v>101.88218664279621</v>
      </c>
      <c r="AM5" s="72">
        <f>INDEX(L:L,MATCH(9.99999999999999E+307,L:L)-5)</f>
        <v>104.80481835123675</v>
      </c>
      <c r="AN5" s="72">
        <f>INDEX(L:L,MATCH(9.99999999999999E+307,L:L)-6)</f>
        <v>102.34241549693171</v>
      </c>
      <c r="AO5" s="72">
        <f>INDEX(L:L,MATCH(9.99999999999999E+307,L:L)-7)</f>
        <v>104.82752494967677</v>
      </c>
      <c r="AP5" s="72">
        <f>INDEX(L:L,MATCH(9.99999999999999E+307,L:L)-8)</f>
        <v>110.18643298342852</v>
      </c>
      <c r="AQ5" s="72">
        <f>INDEX(L:L,MATCH(9.99999999999999E+307,L:L)-9)</f>
        <v>119.01571330981589</v>
      </c>
      <c r="AR5" s="72">
        <f>INDEX(L:L,MATCH(9.99999999999999E+307,L:L)-10)</f>
        <v>150.72518044854937</v>
      </c>
      <c r="AS5" s="72">
        <f>INDEX(L:L,MATCH(9.99999999999999E+307,L:L)-11)</f>
        <v>107.54803563959283</v>
      </c>
      <c r="AT5" s="72">
        <f>INDEX(L:L,MATCH(9.99999999999999E+307,L:L)-12)</f>
        <v>108.33554336425105</v>
      </c>
      <c r="AU5" s="73">
        <f>INDEX(L:L,MATCH(9.99999999999999E+307,L:L)-13)</f>
        <v>101.30710732338144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72.760398443877477</v>
      </c>
      <c r="AI6" s="75">
        <f>INDEX(J:J,MATCH(9.99999999999999E+307,J:J)-1)</f>
        <v>53.90900002124107</v>
      </c>
      <c r="AJ6" s="75">
        <f>INDEX(J:J,MATCH(9.99999999999999E+307,J:J)-2)</f>
        <v>61.107133744554631</v>
      </c>
      <c r="AK6" s="75">
        <f>INDEX(J:J,MATCH(9.99999999999999E+307,J:J)-3)</f>
        <v>66.912318600540118</v>
      </c>
      <c r="AL6" s="75">
        <f>INDEX(J:J,MATCH(9.99999999999999E+307,J:J)-4)</f>
        <v>71.226238195913595</v>
      </c>
      <c r="AM6" s="75">
        <f>INDEX(J:J,MATCH(9.99999999999999E+307,J:J)-5)</f>
        <v>68.812231504832653</v>
      </c>
      <c r="AN6" s="75">
        <f>INDEX(J:J,MATCH(9.99999999999999E+307,J:J)-6)</f>
        <v>66.912318600540118</v>
      </c>
      <c r="AO6" s="75">
        <f>INDEX(J:J,MATCH(9.99999999999999E+307,J:J)-7)</f>
        <v>86.144469514851664</v>
      </c>
      <c r="AP6" s="75">
        <f>INDEX(J:J,MATCH(9.99999999999999E+307,J:J)-8)</f>
        <v>114.63552059020861</v>
      </c>
      <c r="AQ6" s="75">
        <f>INDEX(J:J,MATCH(9.99999999999999E+307,J:J)-9)</f>
        <v>117.90236771445331</v>
      </c>
      <c r="AR6" s="75">
        <f>INDEX(J:J,MATCH(9.99999999999999E+307,J:J)-10)</f>
        <v>36.501441085308215</v>
      </c>
      <c r="AS6" s="75">
        <f>INDEX(J:J,MATCH(9.99999999999999E+307,J:J)-11)</f>
        <v>62.527463511285191</v>
      </c>
      <c r="AT6" s="75">
        <f>INDEX(J:J,MATCH(9.99999999999999E+307,J:J)-12)</f>
        <v>70.089795288252844</v>
      </c>
      <c r="AU6" s="76">
        <f>INDEX(J:J,MATCH(9.99999999999999E+307,J:J)-13)</f>
        <v>75.291696076348046</v>
      </c>
      <c r="AV6" s="8" t="s">
        <v>53</v>
      </c>
    </row>
    <row r="7" spans="1:48" ht="15.9" customHeight="1">
      <c r="B7" s="185" t="s">
        <v>50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52.591125516381076</v>
      </c>
      <c r="Y7" s="36"/>
      <c r="AF7" s="8" t="s">
        <v>33</v>
      </c>
      <c r="AG7" s="69">
        <f>(SUM(AO2:AU2)-MIN(AO2:AU2)-MAX(AO2:AU2))/(COUNTA(AO2:AU2)-2)</f>
        <v>97.159999969881028</v>
      </c>
      <c r="AK7" s="8" t="s">
        <v>54</v>
      </c>
      <c r="AN7" s="78">
        <f>(SUM(AH5:AN5)-MIN(AH5:AN5)-MAX(AH5:AN5))/(COUNTA(AH5:AN5)-2)</f>
        <v>105.18225103276215</v>
      </c>
      <c r="AO7" s="8" t="s">
        <v>54</v>
      </c>
      <c r="AR7" s="78">
        <f>(SUM(AO5:AU5)-MIN(AO5:AU5)-MAX(AO5:AU5))/(COUNTA(AO5:AU5)-2)</f>
        <v>109.98265004935304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22.976134167780618</v>
      </c>
      <c r="Y8" s="36"/>
      <c r="AF8" s="8" t="s">
        <v>34</v>
      </c>
      <c r="AG8" s="69">
        <f>(SUM(AO3:AU3)-MIN(AO3:AU3)-MAX(AO3:AU3))/(COUNTA(AO3:AU3)-2)</f>
        <v>14.07999973744154</v>
      </c>
      <c r="AK8" s="8" t="s">
        <v>55</v>
      </c>
      <c r="AN8" s="78">
        <f>(SUM(AH6:AN6)-MIN(AH6:AN6)-MAX(AH6:AN6))/(COUNTA(AH6:AN6)-2)</f>
        <v>66.994048129276223</v>
      </c>
      <c r="AO8" s="8" t="s">
        <v>55</v>
      </c>
      <c r="AR8" s="78">
        <f>(SUM(AO6:AU6)-MIN(AO6:AU6)-MAX(AO6:AU6))/(COUNTA(AO6:AU6)-2)</f>
        <v>81.737788996189266</v>
      </c>
    </row>
    <row r="9" spans="1:48" ht="30" customHeight="1">
      <c r="A9" s="5" t="s">
        <v>4</v>
      </c>
      <c r="B9" s="14">
        <v>45794</v>
      </c>
      <c r="C9" s="35">
        <v>401105.56180000002</v>
      </c>
      <c r="D9" s="6"/>
      <c r="E9" s="35">
        <v>6665637.5010000002</v>
      </c>
      <c r="F9" s="6"/>
      <c r="G9" s="35">
        <v>84.629000000000005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-1.140000000003738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45794</v>
      </c>
      <c r="C10" s="11">
        <v>401105.56109999999</v>
      </c>
      <c r="D10" s="9">
        <f>IF(C10="","",(C10-$C$9)*1000)</f>
        <v>-0.70000003324821591</v>
      </c>
      <c r="E10" s="12">
        <v>6665637.5520000001</v>
      </c>
      <c r="F10" s="9">
        <f>IF(E10="","",(E10-$E$9)*1000)</f>
        <v>50.999999977648258</v>
      </c>
      <c r="G10" s="12">
        <v>84.632999999999996</v>
      </c>
      <c r="H10" s="9">
        <f t="shared" ref="H10:H73" si="1">IF(G10="","",(G10-$G$9)*1000)</f>
        <v>3.9999999999906777</v>
      </c>
      <c r="I10" s="47">
        <f t="shared" ref="I10:I71" si="2">IF(MOD(DEGREES(ATAN2(D10, F10)), 360) &gt; 180, MOD(DEGREES(ATAN2(D10, F10)), 360) - 360, MOD(DEGREES(ATAN2(D10, F10)), 360))</f>
        <v>90.786363319402113</v>
      </c>
      <c r="J10" s="40">
        <f>MOD(DEGREES(ATAN2(F10, D10)) + 360, 360)</f>
        <v>359.21363668059786</v>
      </c>
      <c r="K10" s="47">
        <f t="shared" ref="K10:K71" si="3">SQRT(POWER(C10 - $C$9,2) + POWER(E10 - $E$9,2)) *1000</f>
        <v>51.004803673445011</v>
      </c>
      <c r="L10" s="40">
        <f t="shared" ref="L10:L41" si="4">SQRT((D10^2) + (F10^2) + (H10^2))</f>
        <v>51.161411217504501</v>
      </c>
      <c r="M10" s="12" t="e">
        <f t="shared" ref="M10:M23" si="5">(D10-$D$9)/(B10-$B$9)</f>
        <v>#DIV/0!</v>
      </c>
      <c r="N10" s="12" t="e">
        <f t="shared" ref="N10:N23" si="6">(F10-$F$9)/(B10-$B$9)</f>
        <v>#DIV/0!</v>
      </c>
      <c r="O10" s="12" t="e">
        <f t="shared" ref="O10:O23" si="7">(H10-$H$9)/(B10-$B$9)</f>
        <v>#DIV/0!</v>
      </c>
      <c r="P10" s="81" t="e">
        <f t="shared" ref="P10:P23" si="8">(L10-$L$9)/(B10-$B$9)</f>
        <v>#DIV/0!</v>
      </c>
      <c r="Q10" s="12" t="e">
        <f t="shared" ref="Q10:Q23" si="9">(M10-0)/(B10-$B$9)</f>
        <v>#DIV/0!</v>
      </c>
      <c r="R10" s="12" t="e">
        <f t="shared" ref="R10:R23" si="10">(N10-0)/(B10-$B$9)</f>
        <v>#DIV/0!</v>
      </c>
      <c r="S10" s="12" t="e">
        <f t="shared" ref="S10:S23" si="11">(O10-0)/(B10-$B$9)</f>
        <v>#DIV/0!</v>
      </c>
      <c r="T10" s="12" t="e">
        <f t="shared" ref="T10:T23" si="12">(P10-0)/(B10-$B$9)</f>
        <v>#DIV/0!</v>
      </c>
    </row>
    <row r="11" spans="1:48" ht="15.9" customHeight="1">
      <c r="A11" s="51"/>
      <c r="B11" s="18">
        <v>45795</v>
      </c>
      <c r="C11" s="11">
        <v>401105.56140000001</v>
      </c>
      <c r="D11" s="9">
        <f>IF(C11="","",(C11-$C$9)*1000)</f>
        <v>-0.40000001899898052</v>
      </c>
      <c r="E11" s="12">
        <v>6665637.5630000001</v>
      </c>
      <c r="F11" s="9">
        <f>IF(E11="","",(E11-$E$9)*1000)</f>
        <v>61.999999918043613</v>
      </c>
      <c r="G11" s="12">
        <v>84.642200000000003</v>
      </c>
      <c r="H11" s="9">
        <f t="shared" si="1"/>
        <v>13.199999999997658</v>
      </c>
      <c r="I11" s="47">
        <f t="shared" si="2"/>
        <v>90.369645079892337</v>
      </c>
      <c r="J11" s="40">
        <f t="shared" ref="J11:J71" si="13">MOD(DEGREES(ATAN2(F11, D11)) + 360, 360)</f>
        <v>359.63035492010766</v>
      </c>
      <c r="K11" s="47">
        <f t="shared" si="3"/>
        <v>62.001290227321938</v>
      </c>
      <c r="L11" s="40">
        <f t="shared" si="4"/>
        <v>63.390850994860017</v>
      </c>
      <c r="M11" s="12">
        <f t="shared" si="5"/>
        <v>-0.40000001899898052</v>
      </c>
      <c r="N11" s="12">
        <f t="shared" si="6"/>
        <v>61.999999918043613</v>
      </c>
      <c r="O11" s="12">
        <f t="shared" si="7"/>
        <v>13.199999999997658</v>
      </c>
      <c r="P11" s="81">
        <f t="shared" si="8"/>
        <v>63.390850994860017</v>
      </c>
      <c r="Q11" s="12">
        <f t="shared" si="9"/>
        <v>-0.40000001899898052</v>
      </c>
      <c r="R11" s="12">
        <f t="shared" si="10"/>
        <v>61.999999918043613</v>
      </c>
      <c r="S11" s="12">
        <f t="shared" si="11"/>
        <v>13.199999999997658</v>
      </c>
      <c r="T11" s="12">
        <f t="shared" si="12"/>
        <v>63.390850994860017</v>
      </c>
    </row>
    <row r="12" spans="1:48" ht="15.9" customHeight="1">
      <c r="A12" s="52"/>
      <c r="B12" s="18">
        <v>45796</v>
      </c>
      <c r="C12" s="11">
        <v>401105.5589</v>
      </c>
      <c r="D12" s="9">
        <f t="shared" ref="D12:D76" si="14">IF(C12="","",(C12-$C$9)*1000)</f>
        <v>-2.900000021327287</v>
      </c>
      <c r="E12" s="12">
        <v>6665637.5319999997</v>
      </c>
      <c r="F12" s="9">
        <f t="shared" ref="F12:F76" si="15">IF(E12="","",(E12-$E$9)*1000)</f>
        <v>30.999999493360519</v>
      </c>
      <c r="G12" s="12">
        <v>84.650800000000004</v>
      </c>
      <c r="H12" s="9">
        <f t="shared" si="1"/>
        <v>21.799999999998931</v>
      </c>
      <c r="I12" s="47">
        <f t="shared" si="2"/>
        <v>95.344374028817782</v>
      </c>
      <c r="J12" s="40">
        <f t="shared" si="13"/>
        <v>354.65562597118219</v>
      </c>
      <c r="K12" s="47">
        <f t="shared" si="3"/>
        <v>31.135349182433313</v>
      </c>
      <c r="L12" s="40">
        <f t="shared" si="4"/>
        <v>38.008551257736777</v>
      </c>
      <c r="M12" s="12">
        <f t="shared" si="5"/>
        <v>-1.4500000106636435</v>
      </c>
      <c r="N12" s="12">
        <f t="shared" si="6"/>
        <v>15.49999974668026</v>
      </c>
      <c r="O12" s="12">
        <f t="shared" si="7"/>
        <v>10.899999999999466</v>
      </c>
      <c r="P12" s="81">
        <f t="shared" si="8"/>
        <v>19.004275628868388</v>
      </c>
      <c r="Q12" s="12">
        <f t="shared" si="9"/>
        <v>-0.72500000533182174</v>
      </c>
      <c r="R12" s="12">
        <f t="shared" si="10"/>
        <v>7.7499998733401299</v>
      </c>
      <c r="S12" s="12">
        <f t="shared" si="11"/>
        <v>5.4499999999997328</v>
      </c>
      <c r="T12" s="12">
        <f t="shared" si="12"/>
        <v>9.5021378144341941</v>
      </c>
    </row>
    <row r="13" spans="1:48" ht="15.9" customHeight="1">
      <c r="A13" s="52"/>
      <c r="B13" s="18">
        <v>45796</v>
      </c>
      <c r="C13" s="12">
        <v>401105.55829999998</v>
      </c>
      <c r="D13" s="9">
        <f t="shared" si="14"/>
        <v>-3.5000000498257577</v>
      </c>
      <c r="E13" s="11">
        <v>6665637.5870000003</v>
      </c>
      <c r="F13" s="9">
        <f t="shared" si="15"/>
        <v>86.00000012665987</v>
      </c>
      <c r="G13" s="12">
        <v>84.627700000000004</v>
      </c>
      <c r="H13" s="9">
        <f t="shared" si="1"/>
        <v>-1.300000000000523</v>
      </c>
      <c r="I13" s="47">
        <f t="shared" si="2"/>
        <v>92.330518897690879</v>
      </c>
      <c r="J13" s="40">
        <f t="shared" si="13"/>
        <v>357.66948110230913</v>
      </c>
      <c r="K13" s="47">
        <f t="shared" si="3"/>
        <v>86.071191592392154</v>
      </c>
      <c r="L13" s="40">
        <f t="shared" si="4"/>
        <v>86.081008486972777</v>
      </c>
      <c r="M13" s="12">
        <f t="shared" si="5"/>
        <v>-1.7500000249128789</v>
      </c>
      <c r="N13" s="12">
        <f t="shared" si="6"/>
        <v>43.000000063329935</v>
      </c>
      <c r="O13" s="12">
        <f t="shared" si="7"/>
        <v>-0.65000000000026148</v>
      </c>
      <c r="P13" s="81">
        <f t="shared" si="8"/>
        <v>43.040504243486389</v>
      </c>
      <c r="Q13" s="12">
        <f t="shared" si="9"/>
        <v>-0.87500001245643944</v>
      </c>
      <c r="R13" s="12">
        <f t="shared" si="10"/>
        <v>21.500000031664968</v>
      </c>
      <c r="S13" s="12">
        <f t="shared" si="11"/>
        <v>-0.32500000000013074</v>
      </c>
      <c r="T13" s="12">
        <f t="shared" si="12"/>
        <v>21.520252121743194</v>
      </c>
    </row>
    <row r="14" spans="1:48" ht="15.9" customHeight="1">
      <c r="A14" s="53"/>
      <c r="B14" s="18">
        <v>45797</v>
      </c>
      <c r="C14" s="12">
        <v>401105.55780000001</v>
      </c>
      <c r="D14" s="9">
        <f t="shared" si="14"/>
        <v>-4.0000000153668225</v>
      </c>
      <c r="E14" s="11">
        <v>6665637.5643999996</v>
      </c>
      <c r="F14" s="9">
        <f t="shared" si="15"/>
        <v>63.399999402463436</v>
      </c>
      <c r="G14" s="12">
        <v>84.658699999999996</v>
      </c>
      <c r="H14" s="9">
        <f t="shared" si="1"/>
        <v>29.699999999991178</v>
      </c>
      <c r="I14" s="47">
        <f t="shared" si="2"/>
        <v>93.610090769710681</v>
      </c>
      <c r="J14" s="40">
        <f t="shared" si="13"/>
        <v>356.38990923028933</v>
      </c>
      <c r="K14" s="47">
        <f t="shared" si="3"/>
        <v>63.526057050278972</v>
      </c>
      <c r="L14" s="40">
        <f t="shared" si="4"/>
        <v>70.125957564619213</v>
      </c>
      <c r="M14" s="12">
        <f t="shared" si="5"/>
        <v>-1.3333333384556074</v>
      </c>
      <c r="N14" s="12">
        <f t="shared" si="6"/>
        <v>21.13333313415448</v>
      </c>
      <c r="O14" s="12">
        <f t="shared" si="7"/>
        <v>9.8999999999970587</v>
      </c>
      <c r="P14" s="81">
        <f t="shared" si="8"/>
        <v>23.375319188206404</v>
      </c>
      <c r="Q14" s="12">
        <f t="shared" si="9"/>
        <v>-0.44444444615186912</v>
      </c>
      <c r="R14" s="12">
        <f t="shared" si="10"/>
        <v>7.0444443780514936</v>
      </c>
      <c r="S14" s="12">
        <f t="shared" si="11"/>
        <v>3.2999999999990197</v>
      </c>
      <c r="T14" s="12">
        <f t="shared" si="12"/>
        <v>7.7917730627354684</v>
      </c>
    </row>
    <row r="15" spans="1:48" ht="15.9" customHeight="1">
      <c r="B15" s="18">
        <v>45797</v>
      </c>
      <c r="C15" s="11">
        <v>401105.55989999999</v>
      </c>
      <c r="D15" s="9">
        <f t="shared" si="14"/>
        <v>-1.9000000320374966</v>
      </c>
      <c r="E15" s="11">
        <v>6665637.5426000003</v>
      </c>
      <c r="F15" s="9">
        <f t="shared" si="15"/>
        <v>41.600000113248825</v>
      </c>
      <c r="G15" s="12">
        <v>84.631600000000006</v>
      </c>
      <c r="H15" s="9">
        <f t="shared" si="1"/>
        <v>2.6000000000010459</v>
      </c>
      <c r="I15" s="47">
        <f t="shared" si="2"/>
        <v>92.615057229851502</v>
      </c>
      <c r="J15" s="40">
        <f t="shared" si="13"/>
        <v>357.38494277014848</v>
      </c>
      <c r="K15" s="47">
        <f t="shared" si="3"/>
        <v>41.643366933330988</v>
      </c>
      <c r="L15" s="40">
        <f t="shared" si="4"/>
        <v>41.724453376216331</v>
      </c>
      <c r="M15" s="12">
        <f t="shared" si="5"/>
        <v>-0.63333334401249886</v>
      </c>
      <c r="N15" s="12">
        <f t="shared" si="6"/>
        <v>13.866666704416275</v>
      </c>
      <c r="O15" s="12">
        <f t="shared" si="7"/>
        <v>0.86666666666701531</v>
      </c>
      <c r="P15" s="81">
        <f t="shared" si="8"/>
        <v>13.908151125405444</v>
      </c>
      <c r="Q15" s="12">
        <f t="shared" si="9"/>
        <v>-0.21111111467083296</v>
      </c>
      <c r="R15" s="12">
        <f t="shared" si="10"/>
        <v>4.6222222348054247</v>
      </c>
      <c r="S15" s="12">
        <f t="shared" si="11"/>
        <v>0.2888888888890051</v>
      </c>
      <c r="T15" s="12">
        <f t="shared" si="12"/>
        <v>4.6360503751351478</v>
      </c>
    </row>
    <row r="16" spans="1:48" ht="15.9" customHeight="1">
      <c r="B16" s="18">
        <v>45798</v>
      </c>
      <c r="C16" s="11">
        <v>401105.5626</v>
      </c>
      <c r="D16" s="9">
        <f t="shared" si="14"/>
        <v>0.79999997979030013</v>
      </c>
      <c r="E16" s="11">
        <v>6665637.4859999996</v>
      </c>
      <c r="F16" s="9">
        <f t="shared" si="15"/>
        <v>-15.000000596046448</v>
      </c>
      <c r="G16" s="12">
        <v>84.621799999999993</v>
      </c>
      <c r="H16" s="9">
        <f t="shared" si="1"/>
        <v>-7.2000000000116415</v>
      </c>
      <c r="I16" s="47">
        <f t="shared" si="2"/>
        <v>-86.947117683265162</v>
      </c>
      <c r="J16" s="40">
        <f t="shared" si="13"/>
        <v>176.94711768326511</v>
      </c>
      <c r="K16" s="47">
        <f t="shared" si="3"/>
        <v>15.02131877862454</v>
      </c>
      <c r="L16" s="40">
        <f t="shared" si="4"/>
        <v>16.657731473679899</v>
      </c>
      <c r="M16" s="12">
        <f t="shared" si="5"/>
        <v>0.19999999494757503</v>
      </c>
      <c r="N16" s="12">
        <f t="shared" si="6"/>
        <v>-3.7500001490116119</v>
      </c>
      <c r="O16" s="12">
        <f t="shared" si="7"/>
        <v>-1.8000000000029104</v>
      </c>
      <c r="P16" s="81">
        <f t="shared" si="8"/>
        <v>4.1644328684199747</v>
      </c>
      <c r="Q16" s="12">
        <f t="shared" si="9"/>
        <v>4.9999998736893758E-2</v>
      </c>
      <c r="R16" s="12">
        <f t="shared" si="10"/>
        <v>-0.93750003725290298</v>
      </c>
      <c r="S16" s="12">
        <f t="shared" si="11"/>
        <v>-0.4500000000007276</v>
      </c>
      <c r="T16" s="12">
        <f t="shared" si="12"/>
        <v>1.0411082171049937</v>
      </c>
    </row>
    <row r="17" spans="2:20" ht="15.9" customHeight="1">
      <c r="B17" s="18">
        <v>45798</v>
      </c>
      <c r="C17" s="11">
        <v>401105.5576</v>
      </c>
      <c r="D17" s="9">
        <f t="shared" si="14"/>
        <v>-4.2000000248663127</v>
      </c>
      <c r="E17" s="11">
        <v>6665637.5379999997</v>
      </c>
      <c r="F17" s="9">
        <f t="shared" si="15"/>
        <v>36.999999545514584</v>
      </c>
      <c r="G17" s="12">
        <v>84.648600000000002</v>
      </c>
      <c r="H17" s="9">
        <f t="shared" si="1"/>
        <v>19.599999999996953</v>
      </c>
      <c r="I17" s="47">
        <f t="shared" si="2"/>
        <v>96.476124655240639</v>
      </c>
      <c r="J17" s="40">
        <f t="shared" si="13"/>
        <v>353.52387534475935</v>
      </c>
      <c r="K17" s="47">
        <f t="shared" si="3"/>
        <v>37.237614942111378</v>
      </c>
      <c r="L17" s="40">
        <f t="shared" si="4"/>
        <v>42.080874118497547</v>
      </c>
      <c r="M17" s="12">
        <f t="shared" si="5"/>
        <v>-1.0500000062165782</v>
      </c>
      <c r="N17" s="12">
        <f t="shared" si="6"/>
        <v>9.2499998863786459</v>
      </c>
      <c r="O17" s="12">
        <f t="shared" si="7"/>
        <v>4.8999999999992383</v>
      </c>
      <c r="P17" s="81">
        <f t="shared" si="8"/>
        <v>10.520218529624387</v>
      </c>
      <c r="Q17" s="12">
        <f t="shared" si="9"/>
        <v>-0.26250000155414455</v>
      </c>
      <c r="R17" s="12">
        <f t="shared" si="10"/>
        <v>2.3124999715946615</v>
      </c>
      <c r="S17" s="12">
        <f t="shared" si="11"/>
        <v>1.2249999999998096</v>
      </c>
      <c r="T17" s="12">
        <f t="shared" si="12"/>
        <v>2.6300546324060967</v>
      </c>
    </row>
    <row r="18" spans="2:20" ht="15.9" customHeight="1">
      <c r="B18" s="18">
        <v>45799</v>
      </c>
      <c r="C18" s="11">
        <v>401105.55969999998</v>
      </c>
      <c r="D18" s="9">
        <f t="shared" si="14"/>
        <v>-2.1000000415369868</v>
      </c>
      <c r="E18" s="12">
        <v>6665637.5080000004</v>
      </c>
      <c r="F18" s="9">
        <f t="shared" si="15"/>
        <v>7.0000002160668373</v>
      </c>
      <c r="G18" s="12">
        <v>84.6511</v>
      </c>
      <c r="H18" s="9">
        <f t="shared" si="1"/>
        <v>22.099999999994679</v>
      </c>
      <c r="I18" s="47">
        <f t="shared" si="2"/>
        <v>106.69924405915465</v>
      </c>
      <c r="J18" s="40">
        <f t="shared" si="13"/>
        <v>343.30075594084536</v>
      </c>
      <c r="K18" s="47">
        <f t="shared" si="3"/>
        <v>7.3082147751274471</v>
      </c>
      <c r="L18" s="40">
        <f t="shared" si="4"/>
        <v>23.277027370331375</v>
      </c>
      <c r="M18" s="12">
        <f t="shared" si="5"/>
        <v>-0.42000000830739737</v>
      </c>
      <c r="N18" s="12">
        <f t="shared" si="6"/>
        <v>1.4000000432133675</v>
      </c>
      <c r="O18" s="12">
        <f t="shared" si="7"/>
        <v>4.4199999999989359</v>
      </c>
      <c r="P18" s="81">
        <f t="shared" si="8"/>
        <v>4.6554054740662751</v>
      </c>
      <c r="Q18" s="12">
        <f t="shared" si="9"/>
        <v>-8.4000001661479473E-2</v>
      </c>
      <c r="R18" s="12">
        <f t="shared" si="10"/>
        <v>0.28000000864267349</v>
      </c>
      <c r="S18" s="12">
        <f t="shared" si="11"/>
        <v>0.88399999999978718</v>
      </c>
      <c r="T18" s="12">
        <f t="shared" si="12"/>
        <v>0.93108109481325507</v>
      </c>
    </row>
    <row r="19" spans="2:20" ht="15.9" customHeight="1">
      <c r="B19" s="18">
        <v>45799</v>
      </c>
      <c r="C19" s="11">
        <v>401105.5625</v>
      </c>
      <c r="D19" s="9">
        <f t="shared" si="14"/>
        <v>0.699999975040555</v>
      </c>
      <c r="E19" s="11">
        <v>6665637.4840000002</v>
      </c>
      <c r="F19" s="9">
        <f t="shared" si="15"/>
        <v>-16.999999992549419</v>
      </c>
      <c r="G19" s="12">
        <v>84.640299999999996</v>
      </c>
      <c r="H19" s="9">
        <f t="shared" si="1"/>
        <v>11.299999999991428</v>
      </c>
      <c r="I19" s="47">
        <f t="shared" si="2"/>
        <v>-87.642094112230325</v>
      </c>
      <c r="J19" s="40">
        <f t="shared" si="13"/>
        <v>177.64209411223032</v>
      </c>
      <c r="K19" s="47">
        <f t="shared" si="3"/>
        <v>17.014405652614993</v>
      </c>
      <c r="L19" s="40">
        <f t="shared" si="4"/>
        <v>20.424984693055301</v>
      </c>
      <c r="M19" s="12">
        <f t="shared" si="5"/>
        <v>0.139999995008111</v>
      </c>
      <c r="N19" s="12">
        <f t="shared" si="6"/>
        <v>-3.3999999985098839</v>
      </c>
      <c r="O19" s="12">
        <f t="shared" si="7"/>
        <v>2.2599999999982856</v>
      </c>
      <c r="P19" s="81">
        <f t="shared" si="8"/>
        <v>4.0849969386110603</v>
      </c>
      <c r="Q19" s="12">
        <f t="shared" si="9"/>
        <v>2.79999990016222E-2</v>
      </c>
      <c r="R19" s="12">
        <f t="shared" si="10"/>
        <v>-0.67999999970197678</v>
      </c>
      <c r="S19" s="12">
        <f t="shared" si="11"/>
        <v>0.45199999999965712</v>
      </c>
      <c r="T19" s="12">
        <f t="shared" si="12"/>
        <v>0.81699938772221203</v>
      </c>
    </row>
    <row r="20" spans="2:20" ht="15.9" customHeight="1">
      <c r="B20" s="18">
        <v>45800</v>
      </c>
      <c r="C20" s="11">
        <v>401105.5588</v>
      </c>
      <c r="D20" s="9">
        <f t="shared" si="14"/>
        <v>-3.0000000260770321</v>
      </c>
      <c r="E20" s="11">
        <v>6665637.5210999995</v>
      </c>
      <c r="F20" s="9">
        <f t="shared" si="15"/>
        <v>20.099999383091927</v>
      </c>
      <c r="G20" s="12">
        <v>84.651799999999994</v>
      </c>
      <c r="H20" s="9">
        <f t="shared" si="1"/>
        <v>22.799999999989495</v>
      </c>
      <c r="I20" s="47">
        <f t="shared" si="2"/>
        <v>98.488944209964487</v>
      </c>
      <c r="J20" s="40">
        <f t="shared" si="13"/>
        <v>351.51105579003553</v>
      </c>
      <c r="K20" s="47">
        <f t="shared" si="3"/>
        <v>20.322646859027934</v>
      </c>
      <c r="L20" s="40">
        <f t="shared" si="4"/>
        <v>30.542592806706487</v>
      </c>
      <c r="M20" s="12">
        <f t="shared" si="5"/>
        <v>-0.50000000434617198</v>
      </c>
      <c r="N20" s="12">
        <f t="shared" si="6"/>
        <v>3.3499998971819878</v>
      </c>
      <c r="O20" s="12">
        <f t="shared" si="7"/>
        <v>3.7999999999982492</v>
      </c>
      <c r="P20" s="81">
        <f t="shared" si="8"/>
        <v>5.0904321344510812</v>
      </c>
      <c r="Q20" s="12">
        <f t="shared" si="9"/>
        <v>-8.333333405769533E-2</v>
      </c>
      <c r="R20" s="12">
        <f t="shared" si="10"/>
        <v>0.558333316196998</v>
      </c>
      <c r="S20" s="12">
        <f t="shared" si="11"/>
        <v>0.63333333333304154</v>
      </c>
      <c r="T20" s="12">
        <f t="shared" si="12"/>
        <v>0.84840535574184683</v>
      </c>
    </row>
    <row r="21" spans="2:20" ht="15.9" customHeight="1">
      <c r="B21" s="18">
        <v>45800</v>
      </c>
      <c r="C21" s="11">
        <v>401105.56310000003</v>
      </c>
      <c r="D21" s="9">
        <f t="shared" si="14"/>
        <v>1.3000000035390258</v>
      </c>
      <c r="E21" s="12">
        <v>6665637.5203999998</v>
      </c>
      <c r="F21" s="9">
        <f t="shared" si="15"/>
        <v>19.399999640882015</v>
      </c>
      <c r="G21" s="12">
        <v>84.620099999999994</v>
      </c>
      <c r="H21" s="9">
        <f t="shared" si="1"/>
        <v>-8.9000000000112323</v>
      </c>
      <c r="I21" s="47">
        <f t="shared" si="2"/>
        <v>86.166323381752051</v>
      </c>
      <c r="J21" s="40">
        <f t="shared" si="13"/>
        <v>3.8336766182479778</v>
      </c>
      <c r="K21" s="47">
        <f t="shared" si="3"/>
        <v>19.443507555876426</v>
      </c>
      <c r="L21" s="40">
        <f t="shared" si="4"/>
        <v>21.383638279666624</v>
      </c>
      <c r="M21" s="12">
        <f t="shared" si="5"/>
        <v>0.2166666672565043</v>
      </c>
      <c r="N21" s="12">
        <f t="shared" si="6"/>
        <v>3.2333332734803357</v>
      </c>
      <c r="O21" s="12">
        <f t="shared" si="7"/>
        <v>-1.4833333333352055</v>
      </c>
      <c r="P21" s="81">
        <f t="shared" si="8"/>
        <v>3.5639397132777706</v>
      </c>
      <c r="Q21" s="12">
        <f t="shared" si="9"/>
        <v>3.6111111209417381E-2</v>
      </c>
      <c r="R21" s="12">
        <f t="shared" si="10"/>
        <v>0.53888887891338932</v>
      </c>
      <c r="S21" s="12">
        <f t="shared" si="11"/>
        <v>-0.24722222222253423</v>
      </c>
      <c r="T21" s="12">
        <f t="shared" si="12"/>
        <v>0.5939899522129618</v>
      </c>
    </row>
    <row r="22" spans="2:20" ht="15.9" customHeight="1">
      <c r="B22" s="18">
        <v>45801</v>
      </c>
      <c r="C22" s="12">
        <v>401105.56160000002</v>
      </c>
      <c r="D22" s="9">
        <f t="shared" si="14"/>
        <v>-0.20000000949949026</v>
      </c>
      <c r="E22" s="11">
        <v>6665637.5470000003</v>
      </c>
      <c r="F22" s="9">
        <f t="shared" si="15"/>
        <v>46.000000089406967</v>
      </c>
      <c r="G22" s="12">
        <v>84.641999999999996</v>
      </c>
      <c r="H22" s="9">
        <f t="shared" si="1"/>
        <v>12.999999999991019</v>
      </c>
      <c r="I22" s="47">
        <f t="shared" si="2"/>
        <v>90.249110526500701</v>
      </c>
      <c r="J22" s="40">
        <f t="shared" si="13"/>
        <v>359.75088947349929</v>
      </c>
      <c r="K22" s="47">
        <f t="shared" si="3"/>
        <v>46.000434870001399</v>
      </c>
      <c r="L22" s="40">
        <f t="shared" si="4"/>
        <v>47.802092090503812</v>
      </c>
      <c r="M22" s="12">
        <f t="shared" si="5"/>
        <v>-2.857142992849861E-2</v>
      </c>
      <c r="N22" s="12">
        <f t="shared" si="6"/>
        <v>6.5714285842009952</v>
      </c>
      <c r="O22" s="12">
        <f t="shared" si="7"/>
        <v>1.857142857141574</v>
      </c>
      <c r="P22" s="81">
        <f t="shared" si="8"/>
        <v>6.8288702986434018</v>
      </c>
      <c r="Q22" s="12">
        <f t="shared" si="9"/>
        <v>-4.0816328469283729E-3</v>
      </c>
      <c r="R22" s="12">
        <f t="shared" si="10"/>
        <v>0.93877551202871357</v>
      </c>
      <c r="S22" s="12">
        <f t="shared" si="11"/>
        <v>0.26530612244879631</v>
      </c>
      <c r="T22" s="12">
        <f t="shared" si="12"/>
        <v>0.9755528998062003</v>
      </c>
    </row>
    <row r="23" spans="2:20" ht="15.9" customHeight="1">
      <c r="B23" s="18">
        <v>45801</v>
      </c>
      <c r="C23" s="11">
        <v>401105.55949999997</v>
      </c>
      <c r="D23" s="9">
        <f t="shared" si="14"/>
        <v>-2.3000000510364771</v>
      </c>
      <c r="E23" s="11">
        <v>6665637.5839999998</v>
      </c>
      <c r="F23" s="9">
        <f t="shared" si="15"/>
        <v>82.999999634921551</v>
      </c>
      <c r="G23" s="12">
        <v>84.644199999999998</v>
      </c>
      <c r="H23" s="9">
        <f t="shared" si="1"/>
        <v>15.199999999992997</v>
      </c>
      <c r="I23" s="47">
        <f t="shared" si="2"/>
        <v>91.587308204262186</v>
      </c>
      <c r="J23" s="40">
        <f t="shared" si="13"/>
        <v>358.41269179573783</v>
      </c>
      <c r="K23" s="47">
        <f t="shared" si="3"/>
        <v>83.031860991018064</v>
      </c>
      <c r="L23" s="40">
        <f t="shared" si="4"/>
        <v>84.411669451750171</v>
      </c>
      <c r="M23" s="12">
        <f t="shared" si="5"/>
        <v>-0.32857143586235388</v>
      </c>
      <c r="N23" s="12">
        <f t="shared" si="6"/>
        <v>11.857142804988793</v>
      </c>
      <c r="O23" s="12">
        <f t="shared" si="7"/>
        <v>2.1714285714275712</v>
      </c>
      <c r="P23" s="81">
        <f t="shared" si="8"/>
        <v>12.058809921678597</v>
      </c>
      <c r="Q23" s="12">
        <f t="shared" si="9"/>
        <v>-4.6938776551764837E-2</v>
      </c>
      <c r="R23" s="12">
        <f t="shared" si="10"/>
        <v>1.6938775435698277</v>
      </c>
      <c r="S23" s="12">
        <f t="shared" si="11"/>
        <v>0.31020408163251018</v>
      </c>
      <c r="T23" s="12">
        <f t="shared" si="12"/>
        <v>1.722687131668371</v>
      </c>
    </row>
    <row r="24" spans="2:20" ht="15.9" customHeight="1">
      <c r="B24" s="18">
        <v>45802</v>
      </c>
      <c r="C24" s="11">
        <v>401105.56319999998</v>
      </c>
      <c r="D24" s="9">
        <f t="shared" si="14"/>
        <v>1.39999995008111</v>
      </c>
      <c r="E24" s="11">
        <v>6665637.5279999999</v>
      </c>
      <c r="F24" s="9">
        <f t="shared" si="15"/>
        <v>26.999999769032001</v>
      </c>
      <c r="G24" s="12">
        <v>84.649299999999997</v>
      </c>
      <c r="H24" s="9">
        <f t="shared" si="1"/>
        <v>20.299999999991769</v>
      </c>
      <c r="I24" s="47">
        <f>IF(MOD(DEGREES(ATAN2(D24, F24)), 360) &gt; 180, MOD(DEGREES(ATAN2(D24, F24)), 360) - 360, MOD(DEGREES(ATAN2(D24, F24)), 360))</f>
        <v>87.031766050429454</v>
      </c>
      <c r="J24" s="40">
        <f>MOD(DEGREES(ATAN2(F24, D24)) + 360, 360)</f>
        <v>2.9682339495705605</v>
      </c>
      <c r="K24" s="47">
        <f>SQRT(POWER(C24 - $C$9,2) + POWER(E24 - $E$9,2)) *1000</f>
        <v>27.036271699107392</v>
      </c>
      <c r="L24" s="40">
        <f>SQRT((D24^2) + (F24^2) + (H24^2))</f>
        <v>33.809022277901221</v>
      </c>
      <c r="M24" s="12">
        <f>(D24-$D$9)/(B24-$B$9)</f>
        <v>0.17499999376013875</v>
      </c>
      <c r="N24" s="12">
        <f>(F24-$F$9)/(B24-$B$9)</f>
        <v>3.3749999711290002</v>
      </c>
      <c r="O24" s="12">
        <f>(H24-$H$9)/(B24-$B$9)</f>
        <v>2.5374999999989711</v>
      </c>
      <c r="P24" s="81">
        <f>(L24-$L$9)/(B24-$B$9)</f>
        <v>4.2261277847376526</v>
      </c>
      <c r="Q24" s="12">
        <f>(M24-0)/(B24-$B$9)</f>
        <v>2.1874999220017344E-2</v>
      </c>
      <c r="R24" s="12">
        <f>(N24-0)/(B24-$B$9)</f>
        <v>0.42187499639112502</v>
      </c>
      <c r="S24" s="12">
        <f>(O24-0)/(B24-$B$9)</f>
        <v>0.31718749999987139</v>
      </c>
      <c r="T24" s="12">
        <f>(P24-0)/(B24-$B$9)</f>
        <v>0.52826597309220658</v>
      </c>
    </row>
    <row r="25" spans="2:20" ht="15.9" customHeight="1">
      <c r="B25" s="18">
        <v>45802</v>
      </c>
      <c r="C25" s="11">
        <v>401105.5626</v>
      </c>
      <c r="D25" s="9">
        <f t="shared" si="14"/>
        <v>0.79999997979030013</v>
      </c>
      <c r="E25" s="11">
        <v>6665637.5789999999</v>
      </c>
      <c r="F25" s="9">
        <f t="shared" si="15"/>
        <v>77.99999974668026</v>
      </c>
      <c r="G25" s="12">
        <v>84.633300000000006</v>
      </c>
      <c r="H25" s="9">
        <f t="shared" si="1"/>
        <v>4.3000000000006366</v>
      </c>
      <c r="I25" s="47">
        <f>IF(MOD(DEGREES(ATAN2(D25, F25)), 360) &gt; 180, MOD(DEGREES(ATAN2(D25, F25)), 360) - 360, MOD(DEGREES(ATAN2(D25, F25)), 360))</f>
        <v>89.412371596695436</v>
      </c>
      <c r="J25" s="40">
        <f>MOD(DEGREES(ATAN2(F25, D25)) + 360, 360)</f>
        <v>0.58762840330456356</v>
      </c>
      <c r="K25" s="47">
        <f>SQRT(POWER(C25 - $C$9,2) + POWER(E25 - $E$9,2)) *1000</f>
        <v>78.004102202703322</v>
      </c>
      <c r="L25" s="40">
        <f>SQRT((D25^2) + (F25^2) + (H25^2))</f>
        <v>78.122531707886878</v>
      </c>
      <c r="M25" s="12">
        <f>(D25-$D$9)/(B25-$B$9)</f>
        <v>9.9999997473787516E-2</v>
      </c>
      <c r="N25" s="12">
        <f>(F25-$F$9)/(B25-$B$9)</f>
        <v>9.7499999683350325</v>
      </c>
      <c r="O25" s="12">
        <f>(H25-$H$9)/(B25-$B$9)</f>
        <v>0.53750000000007958</v>
      </c>
      <c r="P25" s="81">
        <f>(L25-$L$9)/(B25-$B$9)</f>
        <v>9.7653164634858598</v>
      </c>
      <c r="Q25" s="12">
        <f>(M25-0)/(B25-$B$9)</f>
        <v>1.249999968422344E-2</v>
      </c>
      <c r="R25" s="12">
        <f>(N25-0)/(B25-$B$9)</f>
        <v>1.2187499960418791</v>
      </c>
      <c r="S25" s="12">
        <f>(O25-0)/(B25-$B$9)</f>
        <v>6.7187500000009948E-2</v>
      </c>
      <c r="T25" s="12">
        <f>(P25-0)/(B25-$B$9)</f>
        <v>1.2206645579357325</v>
      </c>
    </row>
    <row r="26" spans="2:20" ht="15.9" customHeight="1">
      <c r="B26" s="18">
        <v>45803</v>
      </c>
      <c r="C26" s="11">
        <v>401105.5613</v>
      </c>
      <c r="D26" s="9">
        <f t="shared" si="14"/>
        <v>-0.50000002374872565</v>
      </c>
      <c r="E26" s="11">
        <v>6665637.5640000002</v>
      </c>
      <c r="F26" s="9">
        <f t="shared" si="15"/>
        <v>63.000000081956387</v>
      </c>
      <c r="G26" s="12">
        <v>84.649500000000003</v>
      </c>
      <c r="H26" s="9">
        <f t="shared" si="1"/>
        <v>20.499999999998408</v>
      </c>
      <c r="I26" s="47">
        <f>IF(MOD(DEGREES(ATAN2(D26, F26)), 360) &gt; 180, MOD(DEGREES(ATAN2(D26, F26)), 360) - 360, MOD(DEGREES(ATAN2(D26, F26)), 360))</f>
        <v>90.4547188826987</v>
      </c>
      <c r="J26" s="40">
        <f>MOD(DEGREES(ATAN2(F26, D26)) + 360, 360)</f>
        <v>359.54528111730127</v>
      </c>
      <c r="K26" s="47">
        <f>SQRT(POWER(C26 - $C$9,2) + POWER(E26 - $E$9,2)) *1000</f>
        <v>63.001984177883259</v>
      </c>
      <c r="L26" s="40">
        <f>SQRT((D26^2) + (F26^2) + (H26^2))</f>
        <v>66.253301882624598</v>
      </c>
      <c r="M26" s="12">
        <f>(D26-$D$9)/(B26-$B$9)</f>
        <v>-5.555555819430285E-2</v>
      </c>
      <c r="N26" s="12">
        <f>(F26-$F$9)/(B26-$B$9)</f>
        <v>7.0000000091062651</v>
      </c>
      <c r="O26" s="12">
        <f>(H26-$H$9)/(B26-$B$9)</f>
        <v>2.2777777777776009</v>
      </c>
      <c r="P26" s="81">
        <f>(L26-$L$9)/(B26-$B$9)</f>
        <v>7.3614779869582883</v>
      </c>
      <c r="Q26" s="12">
        <f>(M26-0)/(B26-$B$9)</f>
        <v>-6.1728397993669835E-3</v>
      </c>
      <c r="R26" s="12">
        <f>(N26-0)/(B26-$B$9)</f>
        <v>0.77777777878958498</v>
      </c>
      <c r="S26" s="12">
        <f>(O26-0)/(B26-$B$9)</f>
        <v>0.25308641975306678</v>
      </c>
      <c r="T26" s="12">
        <f>(P26-0)/(B26-$B$9)</f>
        <v>0.81794199855092087</v>
      </c>
    </row>
    <row r="27" spans="2:20" ht="15.9" customHeight="1">
      <c r="B27" s="18">
        <v>45803</v>
      </c>
      <c r="C27" s="11">
        <v>401105.56679999997</v>
      </c>
      <c r="D27" s="9">
        <f t="shared" si="14"/>
        <v>4.999999946448952</v>
      </c>
      <c r="E27" s="11">
        <v>6665637.4890000001</v>
      </c>
      <c r="F27" s="9">
        <f t="shared" si="15"/>
        <v>-12.000000104308128</v>
      </c>
      <c r="G27" s="12">
        <v>84.644499999999994</v>
      </c>
      <c r="H27" s="9">
        <f t="shared" si="1"/>
        <v>15.499999999988745</v>
      </c>
      <c r="I27" s="47">
        <f>IF(MOD(DEGREES(ATAN2(D27, F27)), 360) &gt; 180, MOD(DEGREES(ATAN2(D27, F27)), 360) - 360, MOD(DEGREES(ATAN2(D27, F27)), 360))</f>
        <v>-67.380135446640452</v>
      </c>
      <c r="J27" s="40">
        <f>MOD(DEGREES(ATAN2(F27, D27)) + 360, 360)</f>
        <v>157.38013544664045</v>
      </c>
      <c r="K27" s="47">
        <f>SQRT(POWER(C27 - $C$9,2) + POWER(E27 - $E$9,2)) *1000</f>
        <v>13.000000075687868</v>
      </c>
      <c r="L27" s="40">
        <f>SQRT((D27^2) + (F27^2) + (H27^2))</f>
        <v>20.229928372773237</v>
      </c>
      <c r="M27" s="12">
        <f>(D27-$D$9)/(B27-$B$9)</f>
        <v>0.55555554960543907</v>
      </c>
      <c r="N27" s="12">
        <f>(F27-$F$9)/(B27-$B$9)</f>
        <v>-1.3333333449231253</v>
      </c>
      <c r="O27" s="12">
        <f>(H27-$H$9)/(B27-$B$9)</f>
        <v>1.7222222222209718</v>
      </c>
      <c r="P27" s="81">
        <f>(L27-$L$9)/(B27-$B$9)</f>
        <v>2.2477698191970266</v>
      </c>
      <c r="Q27" s="12">
        <f>(M27-0)/(B27-$B$9)</f>
        <v>6.172839440060434E-2</v>
      </c>
      <c r="R27" s="12">
        <f>(N27-0)/(B27-$B$9)</f>
        <v>-0.14814814943590282</v>
      </c>
      <c r="S27" s="12">
        <f>(O27-0)/(B27-$B$9)</f>
        <v>0.1913580246912191</v>
      </c>
      <c r="T27" s="12">
        <f>(P27-0)/(B27-$B$9)</f>
        <v>0.24975220213300295</v>
      </c>
    </row>
    <row r="28" spans="2:20" ht="15.9" customHeight="1">
      <c r="B28" s="18">
        <v>45804</v>
      </c>
      <c r="C28" s="11">
        <v>401105.56430000003</v>
      </c>
      <c r="D28" s="9">
        <f t="shared" si="14"/>
        <v>2.5000000023283064</v>
      </c>
      <c r="E28" s="11">
        <v>6665637.5420000004</v>
      </c>
      <c r="F28" s="9">
        <f t="shared" si="15"/>
        <v>41.000000201165676</v>
      </c>
      <c r="G28" s="12">
        <v>84.638499999999993</v>
      </c>
      <c r="H28" s="9">
        <f t="shared" si="1"/>
        <v>9.4999999999885176</v>
      </c>
      <c r="I28" s="47">
        <f>IF(MOD(DEGREES(ATAN2(D28, F28)), 360) &gt; 180, MOD(DEGREES(ATAN2(D28, F28)), 360) - 360, MOD(DEGREES(ATAN2(D28, F28)), 360))</f>
        <v>86.510675108039948</v>
      </c>
      <c r="J28" s="40">
        <f>MOD(DEGREES(ATAN2(F28, D28)) + 360, 360)</f>
        <v>3.4893248919600524</v>
      </c>
      <c r="K28" s="47">
        <f>SQRT(POWER(C28 - $C$9,2) + POWER(E28 - $E$9,2)) *1000</f>
        <v>41.076148998016194</v>
      </c>
      <c r="L28" s="40">
        <f>SQRT((D28^2) + (F28^2) + (H28^2))</f>
        <v>42.160408163429928</v>
      </c>
      <c r="M28" s="12">
        <f>(D28-$D$9)/(B28-$B$9)</f>
        <v>0.25000000023283064</v>
      </c>
      <c r="N28" s="12">
        <f>(F28-$F$9)/(B28-$B$9)</f>
        <v>4.1000000201165676</v>
      </c>
      <c r="O28" s="12">
        <f>(H28-$H$9)/(B28-$B$9)</f>
        <v>0.94999999999885176</v>
      </c>
      <c r="P28" s="81">
        <f>(L28-$L$9)/(B28-$B$9)</f>
        <v>4.2160408163429928</v>
      </c>
      <c r="Q28" s="12">
        <f>(M28-0)/(B28-$B$9)</f>
        <v>2.5000000023283064E-2</v>
      </c>
      <c r="R28" s="12">
        <f>(N28-0)/(B28-$B$9)</f>
        <v>0.41000000201165676</v>
      </c>
      <c r="S28" s="12">
        <f>(O28-0)/(B28-$B$9)</f>
        <v>9.4999999999885176E-2</v>
      </c>
      <c r="T28" s="12">
        <f>(P28-0)/(B28-$B$9)</f>
        <v>0.4216040816342993</v>
      </c>
    </row>
    <row r="29" spans="2:20" ht="15.9" customHeight="1">
      <c r="B29" s="18">
        <v>45804</v>
      </c>
      <c r="C29" s="11">
        <v>401105.56180000002</v>
      </c>
      <c r="D29" s="9">
        <f t="shared" si="14"/>
        <v>0</v>
      </c>
      <c r="E29" s="11">
        <v>6665637.5590000004</v>
      </c>
      <c r="F29" s="9">
        <f t="shared" si="15"/>
        <v>58.000000193715096</v>
      </c>
      <c r="G29" s="12">
        <v>84.661100000000005</v>
      </c>
      <c r="H29" s="9">
        <f t="shared" si="1"/>
        <v>32.099999999999795</v>
      </c>
      <c r="I29" s="47">
        <f t="shared" si="2"/>
        <v>90</v>
      </c>
      <c r="J29" s="40">
        <f t="shared" si="13"/>
        <v>0</v>
      </c>
      <c r="K29" s="47">
        <f t="shared" si="3"/>
        <v>58.000000193715096</v>
      </c>
      <c r="L29" s="40">
        <f t="shared" si="4"/>
        <v>66.29034637464899</v>
      </c>
      <c r="M29" s="12">
        <f t="shared" ref="M29:M71" si="16">(D29-$D$9)/(B29-$B$9)</f>
        <v>0</v>
      </c>
      <c r="N29" s="12">
        <f t="shared" ref="N29:N71" si="17">(F29-$F$9)/(B29-$B$9)</f>
        <v>5.8000000193715096</v>
      </c>
      <c r="O29" s="12">
        <f t="shared" ref="O29:O71" si="18">(H29-$H$9)/(B29-$B$9)</f>
        <v>3.2099999999999795</v>
      </c>
      <c r="P29" s="81">
        <f t="shared" ref="P29:P71" si="19">(L29-$L$9)/(B29-$B$9)</f>
        <v>6.6290346374648994</v>
      </c>
      <c r="Q29" s="12">
        <f t="shared" ref="Q29:Q71" si="20">(M29-0)/(B29-$B$9)</f>
        <v>0</v>
      </c>
      <c r="R29" s="12">
        <f t="shared" ref="R29:R71" si="21">(N29-0)/(B29-$B$9)</f>
        <v>0.58000000193715096</v>
      </c>
      <c r="S29" s="12">
        <f t="shared" ref="S29:S71" si="22">(O29-0)/(B29-$B$9)</f>
        <v>0.32099999999999795</v>
      </c>
      <c r="T29" s="12">
        <f t="shared" ref="T29:T71" si="23">(P29-0)/(B29-$B$9)</f>
        <v>0.6629034637464899</v>
      </c>
    </row>
    <row r="30" spans="2:20" ht="15.9" customHeight="1">
      <c r="B30" s="18">
        <v>45805</v>
      </c>
      <c r="C30" s="11">
        <v>401105.56310000003</v>
      </c>
      <c r="D30" s="9">
        <f t="shared" si="14"/>
        <v>1.3000000035390258</v>
      </c>
      <c r="E30" s="11">
        <v>6665637.5760000004</v>
      </c>
      <c r="F30" s="9">
        <f t="shared" si="15"/>
        <v>75.000000186264515</v>
      </c>
      <c r="G30" s="12">
        <v>84.643000000000001</v>
      </c>
      <c r="H30" s="9">
        <f t="shared" si="1"/>
        <v>13.999999999995794</v>
      </c>
      <c r="I30" s="47">
        <f t="shared" si="2"/>
        <v>89.006972596758445</v>
      </c>
      <c r="J30" s="40">
        <f t="shared" si="13"/>
        <v>0.99302740324156957</v>
      </c>
      <c r="K30" s="47">
        <f>SQRT(POWER(C30 - $C$9,2) + POWER(E30 - $E$9,2)) *1000</f>
        <v>75.01126600683979</v>
      </c>
      <c r="L30" s="40">
        <f>SQRT((D30^2) + (F30^2) + (H30^2))</f>
        <v>76.306552981698516</v>
      </c>
      <c r="M30" s="12">
        <f>(D30-$D$9)/(B30-$B$9)</f>
        <v>0.11818181850354779</v>
      </c>
      <c r="N30" s="12">
        <f>(F30-$F$9)/(B30-$B$9)</f>
        <v>6.8181818351149559</v>
      </c>
      <c r="O30" s="12">
        <f>(H30-$H$9)/(B30-$B$9)</f>
        <v>1.2727272727268903</v>
      </c>
      <c r="P30" s="81">
        <f>(L30-$L$9)/(B30-$B$9)</f>
        <v>6.9369593619725922</v>
      </c>
      <c r="Q30" s="12">
        <f>(M30-0)/(B30-$B$9)</f>
        <v>1.0743801682140709E-2</v>
      </c>
      <c r="R30" s="12">
        <f>(N30-0)/(B30-$B$9)</f>
        <v>0.61983471228317777</v>
      </c>
      <c r="S30" s="12">
        <f>(O30-0)/(B30-$B$9)</f>
        <v>0.11570247933880821</v>
      </c>
      <c r="T30" s="12">
        <f>(P30-0)/(B30-$B$9)</f>
        <v>0.63063266927023565</v>
      </c>
    </row>
    <row r="31" spans="2:20" ht="15.9" customHeight="1">
      <c r="B31" s="18">
        <v>45805</v>
      </c>
      <c r="C31" s="11">
        <v>401105.56469999999</v>
      </c>
      <c r="D31" s="9">
        <f t="shared" si="14"/>
        <v>2.899999963119626</v>
      </c>
      <c r="E31" s="11">
        <v>6665637.517</v>
      </c>
      <c r="F31" s="9">
        <f t="shared" si="15"/>
        <v>15.999999828636646</v>
      </c>
      <c r="G31" s="11">
        <v>84.65</v>
      </c>
      <c r="H31" s="9">
        <f t="shared" si="1"/>
        <v>21.000000000000796</v>
      </c>
      <c r="I31" s="47">
        <f t="shared" si="2"/>
        <v>79.726669378551819</v>
      </c>
      <c r="J31" s="40">
        <f t="shared" si="13"/>
        <v>10.273330621448167</v>
      </c>
      <c r="K31" s="47">
        <f>SQRT(POWER(C31 - $C$9,2) + POWER(E31 - $E$9,2)) *1000</f>
        <v>16.260688617105568</v>
      </c>
      <c r="L31" s="40">
        <f>SQRT((D31^2) + (F31^2) + (H31^2))</f>
        <v>26.559555611916778</v>
      </c>
      <c r="M31" s="12">
        <f>(D31-$D$9)/(B31-$B$9)</f>
        <v>0.26363636028360238</v>
      </c>
      <c r="N31" s="12">
        <f>(F31-$F$9)/(B31-$B$9)</f>
        <v>1.4545454389669679</v>
      </c>
      <c r="O31" s="12">
        <f>(H31-$H$9)/(B31-$B$9)</f>
        <v>1.9090909090909813</v>
      </c>
      <c r="P31" s="81">
        <f>(L31-$L$9)/(B31-$B$9)</f>
        <v>2.4145050556287981</v>
      </c>
      <c r="Q31" s="12">
        <f>(M31-0)/(B31-$B$9)</f>
        <v>2.3966941843963852E-2</v>
      </c>
      <c r="R31" s="12">
        <f>(N31-0)/(B31-$B$9)</f>
        <v>0.13223140354245164</v>
      </c>
      <c r="S31" s="12">
        <f>(O31-0)/(B31-$B$9)</f>
        <v>0.17355371900827102</v>
      </c>
      <c r="T31" s="12">
        <f>(P31-0)/(B31-$B$9)</f>
        <v>0.21950045960261802</v>
      </c>
    </row>
    <row r="32" spans="2:20" ht="15.9" customHeight="1">
      <c r="B32" s="18">
        <v>45806</v>
      </c>
      <c r="C32" s="11">
        <v>401105.55540000001</v>
      </c>
      <c r="D32" s="9">
        <f t="shared" si="14"/>
        <v>-6.4000000129453838</v>
      </c>
      <c r="E32" s="11">
        <v>6665637.5920000002</v>
      </c>
      <c r="F32" s="9">
        <f t="shared" si="15"/>
        <v>91.000000014901161</v>
      </c>
      <c r="G32" s="12">
        <v>84.656599999999997</v>
      </c>
      <c r="H32" s="9">
        <f t="shared" si="1"/>
        <v>27.599999999992519</v>
      </c>
      <c r="I32" s="47">
        <f t="shared" si="2"/>
        <v>94.022969130952845</v>
      </c>
      <c r="J32" s="40">
        <f t="shared" si="13"/>
        <v>355.97703086904716</v>
      </c>
      <c r="K32" s="47">
        <f>SQRT(POWER(C32 - $C$9,2) + POWER(E32 - $E$9,2)) *1000</f>
        <v>91.22477735175741</v>
      </c>
      <c r="L32" s="40">
        <f>SQRT((D32^2) + (F32^2) + (H32^2))</f>
        <v>95.308551572654281</v>
      </c>
      <c r="M32" s="12">
        <f>(D32-$D$9)/(B32-$B$9)</f>
        <v>-0.53333333441211528</v>
      </c>
      <c r="N32" s="12">
        <f>(F32-$F$9)/(B32-$B$9)</f>
        <v>7.5833333345750971</v>
      </c>
      <c r="O32" s="12">
        <f>(H32-$H$9)/(B32-$B$9)</f>
        <v>2.2999999999993768</v>
      </c>
      <c r="P32" s="81">
        <f>(L32-$L$9)/(B32-$B$9)</f>
        <v>7.9423792977211898</v>
      </c>
      <c r="Q32" s="12">
        <f>(M32-0)/(B32-$B$9)</f>
        <v>-4.4444444534342938E-2</v>
      </c>
      <c r="R32" s="12">
        <f>(N32-0)/(B32-$B$9)</f>
        <v>0.63194444454792476</v>
      </c>
      <c r="S32" s="12">
        <f>(O32-0)/(B32-$B$9)</f>
        <v>0.19166666666661472</v>
      </c>
      <c r="T32" s="12">
        <f>(P32-0)/(B32-$B$9)</f>
        <v>0.66186494147676578</v>
      </c>
    </row>
    <row r="33" spans="2:20" ht="15.9" customHeight="1">
      <c r="B33" s="18">
        <v>45806</v>
      </c>
      <c r="C33" s="11">
        <v>401105.56109999999</v>
      </c>
      <c r="D33" s="9">
        <f t="shared" si="14"/>
        <v>-0.70000003324821591</v>
      </c>
      <c r="E33" s="11">
        <v>6665637.54</v>
      </c>
      <c r="F33" s="9">
        <f t="shared" si="15"/>
        <v>38.99999987334013</v>
      </c>
      <c r="G33" s="12">
        <v>84.641900000000007</v>
      </c>
      <c r="H33" s="9">
        <f t="shared" si="1"/>
        <v>12.90000000000191</v>
      </c>
      <c r="I33" s="47">
        <f t="shared" si="2"/>
        <v>91.028275425928655</v>
      </c>
      <c r="J33" s="40">
        <f t="shared" si="13"/>
        <v>358.97172457407135</v>
      </c>
      <c r="K33" s="47">
        <f t="shared" si="3"/>
        <v>39.006281419369849</v>
      </c>
      <c r="L33" s="40">
        <f t="shared" si="4"/>
        <v>41.084060049697214</v>
      </c>
      <c r="M33" s="12">
        <f t="shared" si="16"/>
        <v>-5.8333336104017995E-2</v>
      </c>
      <c r="N33" s="12">
        <f t="shared" si="17"/>
        <v>3.2499999894450107</v>
      </c>
      <c r="O33" s="12">
        <f t="shared" si="18"/>
        <v>1.0750000000001592</v>
      </c>
      <c r="P33" s="81">
        <f t="shared" si="19"/>
        <v>3.4236716708081012</v>
      </c>
      <c r="Q33" s="12">
        <f t="shared" si="20"/>
        <v>-4.8611113420014996E-3</v>
      </c>
      <c r="R33" s="12">
        <f t="shared" si="21"/>
        <v>0.27083333245375091</v>
      </c>
      <c r="S33" s="12">
        <f t="shared" si="22"/>
        <v>8.9583333333346601E-2</v>
      </c>
      <c r="T33" s="12">
        <f t="shared" si="23"/>
        <v>0.28530597256734175</v>
      </c>
    </row>
    <row r="34" spans="2:20" ht="15.9" customHeight="1">
      <c r="B34" s="18">
        <v>45807</v>
      </c>
      <c r="C34" s="11">
        <v>401105.5626</v>
      </c>
      <c r="D34" s="9">
        <f t="shared" si="14"/>
        <v>0.79999997979030013</v>
      </c>
      <c r="E34" s="11">
        <v>6665637.4709999999</v>
      </c>
      <c r="F34" s="9">
        <f t="shared" si="15"/>
        <v>-30.000000260770321</v>
      </c>
      <c r="G34" s="12">
        <v>84.652900000000002</v>
      </c>
      <c r="H34" s="9">
        <f t="shared" si="1"/>
        <v>23.89999999999759</v>
      </c>
      <c r="I34" s="47">
        <f t="shared" si="2"/>
        <v>-88.472474609628819</v>
      </c>
      <c r="J34" s="40">
        <f t="shared" si="13"/>
        <v>178.47247460962876</v>
      </c>
      <c r="K34" s="47">
        <f t="shared" si="3"/>
        <v>30.01066503118323</v>
      </c>
      <c r="L34" s="40">
        <f t="shared" si="4"/>
        <v>38.364697517558618</v>
      </c>
      <c r="M34" s="12">
        <f t="shared" si="16"/>
        <v>6.153845998386924E-2</v>
      </c>
      <c r="N34" s="12">
        <f t="shared" si="17"/>
        <v>-2.3076923277515631</v>
      </c>
      <c r="O34" s="12">
        <f t="shared" si="18"/>
        <v>1.838461538461353</v>
      </c>
      <c r="P34" s="81">
        <f t="shared" si="19"/>
        <v>2.95113057827374</v>
      </c>
      <c r="Q34" s="12">
        <f t="shared" si="20"/>
        <v>4.7337276910668644E-3</v>
      </c>
      <c r="R34" s="12">
        <f t="shared" si="21"/>
        <v>-0.17751479444242793</v>
      </c>
      <c r="S34" s="12">
        <f t="shared" si="22"/>
        <v>0.14142011834318099</v>
      </c>
      <c r="T34" s="12">
        <f t="shared" si="23"/>
        <v>0.22701004448259537</v>
      </c>
    </row>
    <row r="35" spans="2:20" ht="15.9" customHeight="1">
      <c r="B35" s="18">
        <v>45807</v>
      </c>
      <c r="C35" s="11">
        <v>401105.56550000003</v>
      </c>
      <c r="D35" s="9">
        <f t="shared" si="14"/>
        <v>3.7000000011175871</v>
      </c>
      <c r="E35" s="11">
        <v>6665637.4979999997</v>
      </c>
      <c r="F35" s="9">
        <f t="shared" si="15"/>
        <v>-3.0000004917383194</v>
      </c>
      <c r="G35" s="12">
        <v>84.610100000000003</v>
      </c>
      <c r="H35" s="9">
        <f t="shared" si="1"/>
        <v>-18.900000000002137</v>
      </c>
      <c r="I35" s="47">
        <f t="shared" si="2"/>
        <v>-39.035517484628599</v>
      </c>
      <c r="J35" s="40">
        <f t="shared" si="13"/>
        <v>129.0355174846286</v>
      </c>
      <c r="K35" s="47">
        <f t="shared" si="3"/>
        <v>4.7634024560916854</v>
      </c>
      <c r="L35" s="40">
        <f t="shared" si="4"/>
        <v>19.49102365087019</v>
      </c>
      <c r="M35" s="12">
        <f t="shared" si="16"/>
        <v>0.28461538470135284</v>
      </c>
      <c r="N35" s="12">
        <f t="shared" si="17"/>
        <v>-0.23076926859525534</v>
      </c>
      <c r="O35" s="12">
        <f t="shared" si="18"/>
        <v>-1.4538461538463183</v>
      </c>
      <c r="P35" s="81">
        <f t="shared" si="19"/>
        <v>1.4993095116053992</v>
      </c>
      <c r="Q35" s="12">
        <f t="shared" si="20"/>
        <v>2.1893491130873296E-2</v>
      </c>
      <c r="R35" s="12">
        <f t="shared" si="21"/>
        <v>-1.7751482199635026E-2</v>
      </c>
      <c r="S35" s="12">
        <f t="shared" si="22"/>
        <v>-0.11183431952663987</v>
      </c>
      <c r="T35" s="12">
        <f t="shared" si="23"/>
        <v>0.11533150089272301</v>
      </c>
    </row>
    <row r="36" spans="2:20" ht="15.9" customHeight="1">
      <c r="B36" s="18">
        <v>45808</v>
      </c>
      <c r="C36" s="11">
        <v>401105.56310000003</v>
      </c>
      <c r="D36" s="9">
        <f t="shared" si="14"/>
        <v>1.3000000035390258</v>
      </c>
      <c r="E36" s="11">
        <v>6665637.523</v>
      </c>
      <c r="F36" s="9">
        <f t="shared" si="15"/>
        <v>21.99999988079071</v>
      </c>
      <c r="G36" s="12">
        <v>84.634699999999995</v>
      </c>
      <c r="H36" s="9">
        <f t="shared" si="1"/>
        <v>5.6999999999902684</v>
      </c>
      <c r="I36" s="47">
        <f t="shared" si="2"/>
        <v>86.618272648257118</v>
      </c>
      <c r="J36" s="40">
        <f t="shared" si="13"/>
        <v>3.3817273517428816</v>
      </c>
      <c r="K36" s="47">
        <f t="shared" si="3"/>
        <v>22.038375501928282</v>
      </c>
      <c r="L36" s="40">
        <f t="shared" si="4"/>
        <v>22.76356726798069</v>
      </c>
      <c r="M36" s="12">
        <f t="shared" si="16"/>
        <v>9.2857143109930415E-2</v>
      </c>
      <c r="N36" s="12">
        <f t="shared" si="17"/>
        <v>1.5714285629136222</v>
      </c>
      <c r="O36" s="12">
        <f t="shared" si="18"/>
        <v>0.40714285714216203</v>
      </c>
      <c r="P36" s="81">
        <f t="shared" si="19"/>
        <v>1.6259690905700492</v>
      </c>
      <c r="Q36" s="12">
        <f t="shared" si="20"/>
        <v>6.6326530792807439E-3</v>
      </c>
      <c r="R36" s="12">
        <f t="shared" si="21"/>
        <v>0.11224489735097301</v>
      </c>
      <c r="S36" s="12">
        <f t="shared" si="22"/>
        <v>2.9081632653011575E-2</v>
      </c>
      <c r="T36" s="12">
        <f t="shared" si="23"/>
        <v>0.11614064932643209</v>
      </c>
    </row>
    <row r="37" spans="2:20" ht="15.9" customHeight="1">
      <c r="B37" s="18">
        <v>45808</v>
      </c>
      <c r="C37" s="11">
        <v>401105.56310000003</v>
      </c>
      <c r="D37" s="9">
        <f t="shared" si="14"/>
        <v>1.3000000035390258</v>
      </c>
      <c r="E37" s="11">
        <v>6665637.5543999998</v>
      </c>
      <c r="F37" s="9">
        <f t="shared" si="15"/>
        <v>53.399999625980854</v>
      </c>
      <c r="G37" s="12">
        <v>84.646100000000004</v>
      </c>
      <c r="H37" s="9">
        <f t="shared" si="1"/>
        <v>17.099999999999227</v>
      </c>
      <c r="I37" s="47">
        <f t="shared" si="2"/>
        <v>88.605434368807195</v>
      </c>
      <c r="J37" s="40">
        <f t="shared" si="13"/>
        <v>1.3945656311927905</v>
      </c>
      <c r="K37" s="47">
        <f t="shared" si="3"/>
        <v>53.415821252358903</v>
      </c>
      <c r="L37" s="40">
        <f t="shared" si="4"/>
        <v>56.086183325877421</v>
      </c>
      <c r="M37" s="12">
        <f t="shared" si="16"/>
        <v>9.2857143109930415E-2</v>
      </c>
      <c r="N37" s="12">
        <f t="shared" si="17"/>
        <v>3.8142856875700608</v>
      </c>
      <c r="O37" s="12">
        <f t="shared" si="18"/>
        <v>1.2214285714285162</v>
      </c>
      <c r="P37" s="81">
        <f t="shared" si="19"/>
        <v>4.0061559518483874</v>
      </c>
      <c r="Q37" s="12">
        <f t="shared" si="20"/>
        <v>6.6326530792807439E-3</v>
      </c>
      <c r="R37" s="12">
        <f t="shared" si="21"/>
        <v>0.27244897768357579</v>
      </c>
      <c r="S37" s="12">
        <f t="shared" si="22"/>
        <v>8.7244897959179737E-2</v>
      </c>
      <c r="T37" s="12">
        <f t="shared" si="23"/>
        <v>0.28615399656059909</v>
      </c>
    </row>
    <row r="38" spans="2:20" ht="15.9" customHeight="1">
      <c r="B38" s="18">
        <v>45809</v>
      </c>
      <c r="C38" s="11">
        <v>401105.56599999999</v>
      </c>
      <c r="D38" s="9">
        <f t="shared" si="14"/>
        <v>4.1999999666586518</v>
      </c>
      <c r="E38" s="11">
        <v>6665637.4619000005</v>
      </c>
      <c r="F38" s="9">
        <f t="shared" si="15"/>
        <v>-39.099999703466892</v>
      </c>
      <c r="G38" s="12">
        <v>84.653000000000006</v>
      </c>
      <c r="H38" s="9">
        <f t="shared" si="1"/>
        <v>24.000000000000909</v>
      </c>
      <c r="I38" s="47">
        <f t="shared" si="2"/>
        <v>-83.868974733294522</v>
      </c>
      <c r="J38" s="40">
        <f t="shared" si="13"/>
        <v>173.86897473329441</v>
      </c>
      <c r="K38" s="47">
        <f t="shared" si="3"/>
        <v>39.32492818214731</v>
      </c>
      <c r="L38" s="40">
        <f t="shared" si="4"/>
        <v>46.070055095811284</v>
      </c>
      <c r="M38" s="12">
        <f t="shared" si="16"/>
        <v>0.27999999777724344</v>
      </c>
      <c r="N38" s="12">
        <f t="shared" si="17"/>
        <v>-2.6066666468977928</v>
      </c>
      <c r="O38" s="12">
        <f t="shared" si="18"/>
        <v>1.6000000000000607</v>
      </c>
      <c r="P38" s="81">
        <f t="shared" si="19"/>
        <v>3.0713370063874188</v>
      </c>
      <c r="Q38" s="12">
        <f t="shared" si="20"/>
        <v>1.8666666518482897E-2</v>
      </c>
      <c r="R38" s="12">
        <f t="shared" si="21"/>
        <v>-0.17377777645985285</v>
      </c>
      <c r="S38" s="12">
        <f t="shared" si="22"/>
        <v>0.10666666666667071</v>
      </c>
      <c r="T38" s="12">
        <f t="shared" si="23"/>
        <v>0.20475580042582792</v>
      </c>
    </row>
    <row r="39" spans="2:20" ht="15.9" customHeight="1">
      <c r="B39" s="18">
        <v>45809</v>
      </c>
      <c r="C39" s="11">
        <v>401105.56020000001</v>
      </c>
      <c r="D39" s="9">
        <f t="shared" si="14"/>
        <v>-1.6000000177882612</v>
      </c>
      <c r="E39" s="11">
        <v>6665637.6056000004</v>
      </c>
      <c r="F39" s="9">
        <f t="shared" si="15"/>
        <v>104.60000019520521</v>
      </c>
      <c r="G39" s="12">
        <v>84.634100000000004</v>
      </c>
      <c r="H39" s="9">
        <f t="shared" si="1"/>
        <v>5.0999999999987722</v>
      </c>
      <c r="I39" s="47">
        <f t="shared" si="2"/>
        <v>90.876348940779508</v>
      </c>
      <c r="J39" s="40">
        <f t="shared" si="13"/>
        <v>359.12365105922049</v>
      </c>
      <c r="K39" s="47">
        <f t="shared" si="3"/>
        <v>104.61223657342315</v>
      </c>
      <c r="L39" s="40">
        <f t="shared" si="4"/>
        <v>104.73647903616887</v>
      </c>
      <c r="M39" s="12">
        <f t="shared" si="16"/>
        <v>-0.10666666785255075</v>
      </c>
      <c r="N39" s="12">
        <f t="shared" si="17"/>
        <v>6.9733333463470144</v>
      </c>
      <c r="O39" s="12">
        <f t="shared" si="18"/>
        <v>0.33999999999991815</v>
      </c>
      <c r="P39" s="81">
        <f t="shared" si="19"/>
        <v>6.9824319357445912</v>
      </c>
      <c r="Q39" s="12">
        <f t="shared" si="20"/>
        <v>-7.1111111901700497E-3</v>
      </c>
      <c r="R39" s="12">
        <f t="shared" si="21"/>
        <v>0.46488888975646764</v>
      </c>
      <c r="S39" s="12">
        <f t="shared" si="22"/>
        <v>2.2666666666661211E-2</v>
      </c>
      <c r="T39" s="12">
        <f t="shared" si="23"/>
        <v>0.46549546238297274</v>
      </c>
    </row>
    <row r="40" spans="2:20" ht="15.9" customHeight="1">
      <c r="B40" s="18">
        <v>45810</v>
      </c>
      <c r="C40" s="11">
        <v>401105.56430000003</v>
      </c>
      <c r="D40" s="9">
        <f t="shared" si="14"/>
        <v>2.5000000023283064</v>
      </c>
      <c r="E40" s="11">
        <v>6665637.5280999998</v>
      </c>
      <c r="F40" s="9">
        <f t="shared" si="15"/>
        <v>27.099999599158764</v>
      </c>
      <c r="G40" s="12">
        <v>84.648399999999995</v>
      </c>
      <c r="H40" s="9">
        <f t="shared" si="1"/>
        <v>19.399999999990314</v>
      </c>
      <c r="I40" s="47">
        <f t="shared" si="2"/>
        <v>84.72932916595758</v>
      </c>
      <c r="J40" s="40">
        <f t="shared" si="13"/>
        <v>5.2706708340424484</v>
      </c>
      <c r="K40" s="47">
        <f t="shared" si="3"/>
        <v>27.215068956114123</v>
      </c>
      <c r="L40" s="40">
        <f t="shared" si="4"/>
        <v>33.421848816091412</v>
      </c>
      <c r="M40" s="12">
        <f t="shared" si="16"/>
        <v>0.15625000014551915</v>
      </c>
      <c r="N40" s="12">
        <f t="shared" si="17"/>
        <v>1.6937499749474227</v>
      </c>
      <c r="O40" s="12">
        <f t="shared" si="18"/>
        <v>1.2124999999993946</v>
      </c>
      <c r="P40" s="81">
        <f t="shared" si="19"/>
        <v>2.0888655510057133</v>
      </c>
      <c r="Q40" s="12">
        <f t="shared" si="20"/>
        <v>9.765625009094947E-3</v>
      </c>
      <c r="R40" s="12">
        <f t="shared" si="21"/>
        <v>0.10585937343421392</v>
      </c>
      <c r="S40" s="12">
        <f t="shared" si="22"/>
        <v>7.5781249999962164E-2</v>
      </c>
      <c r="T40" s="12">
        <f t="shared" si="23"/>
        <v>0.13055409693785708</v>
      </c>
    </row>
    <row r="41" spans="2:20" ht="15.9" customHeight="1">
      <c r="B41" s="18">
        <v>45810</v>
      </c>
      <c r="C41" s="11">
        <v>401105.56020000001</v>
      </c>
      <c r="D41" s="9">
        <f t="shared" si="14"/>
        <v>-1.6000000177882612</v>
      </c>
      <c r="E41" s="11">
        <v>6665637.6059999997</v>
      </c>
      <c r="F41" s="9">
        <f t="shared" si="15"/>
        <v>104.99999951571226</v>
      </c>
      <c r="G41" s="12">
        <v>84.634100000000004</v>
      </c>
      <c r="H41" s="9">
        <f t="shared" si="1"/>
        <v>5.0999999999987722</v>
      </c>
      <c r="I41" s="47">
        <f t="shared" si="2"/>
        <v>90.873010991957258</v>
      </c>
      <c r="J41" s="40">
        <f t="shared" si="13"/>
        <v>359.12698900804276</v>
      </c>
      <c r="K41" s="47">
        <f t="shared" si="3"/>
        <v>105.01218928465636</v>
      </c>
      <c r="L41" s="40">
        <f t="shared" si="4"/>
        <v>105.1359591117924</v>
      </c>
      <c r="M41" s="12">
        <f t="shared" si="16"/>
        <v>-0.10000000111176632</v>
      </c>
      <c r="N41" s="12">
        <f t="shared" si="17"/>
        <v>6.5624999697320163</v>
      </c>
      <c r="O41" s="12">
        <f t="shared" si="18"/>
        <v>0.31874999999992326</v>
      </c>
      <c r="P41" s="81">
        <f t="shared" si="19"/>
        <v>6.5709974444870252</v>
      </c>
      <c r="Q41" s="12">
        <f t="shared" si="20"/>
        <v>-6.2500000694853952E-3</v>
      </c>
      <c r="R41" s="12">
        <f t="shared" si="21"/>
        <v>0.41015624810825102</v>
      </c>
      <c r="S41" s="12">
        <f t="shared" si="22"/>
        <v>1.9921874999995204E-2</v>
      </c>
      <c r="T41" s="12">
        <f t="shared" si="23"/>
        <v>0.41068734028043907</v>
      </c>
    </row>
    <row r="42" spans="2:20" ht="15.9" customHeight="1">
      <c r="B42" s="18">
        <v>45811</v>
      </c>
      <c r="C42" s="11">
        <v>401105.5661</v>
      </c>
      <c r="D42" s="9">
        <f t="shared" si="14"/>
        <v>4.299999971408397</v>
      </c>
      <c r="E42" s="11">
        <v>6665637.5310000004</v>
      </c>
      <c r="F42" s="9">
        <f t="shared" si="15"/>
        <v>30.000000260770321</v>
      </c>
      <c r="G42" s="12">
        <v>84.642700000000005</v>
      </c>
      <c r="H42" s="9">
        <f t="shared" si="1"/>
        <v>13.700000000000045</v>
      </c>
      <c r="I42" s="47">
        <f t="shared" si="2"/>
        <v>81.84316152321631</v>
      </c>
      <c r="J42" s="40">
        <f t="shared" si="13"/>
        <v>8.1568384767837188</v>
      </c>
      <c r="K42" s="47">
        <f t="shared" si="3"/>
        <v>30.306600195342458</v>
      </c>
      <c r="L42" s="40">
        <f t="shared" ref="L42:L71" si="24">SQRT((D42^2) + (F42^2) + (H42^2))</f>
        <v>33.259284649558126</v>
      </c>
      <c r="M42" s="12">
        <f t="shared" si="16"/>
        <v>0.25294117478872924</v>
      </c>
      <c r="N42" s="12">
        <f t="shared" si="17"/>
        <v>1.7647058976923717</v>
      </c>
      <c r="O42" s="12">
        <f t="shared" si="18"/>
        <v>0.80588235294117916</v>
      </c>
      <c r="P42" s="81">
        <f t="shared" si="19"/>
        <v>1.9564285087975368</v>
      </c>
      <c r="Q42" s="12">
        <f t="shared" si="20"/>
        <v>1.4878892634631132E-2</v>
      </c>
      <c r="R42" s="12">
        <f t="shared" si="21"/>
        <v>0.10380622927602187</v>
      </c>
      <c r="S42" s="12">
        <f t="shared" si="22"/>
        <v>4.7404844290657597E-2</v>
      </c>
      <c r="T42" s="12">
        <f t="shared" si="23"/>
        <v>0.11508402992926688</v>
      </c>
    </row>
    <row r="43" spans="2:20" ht="15.9" customHeight="1">
      <c r="B43" s="18">
        <v>45811</v>
      </c>
      <c r="C43" s="11">
        <v>401105.56540000002</v>
      </c>
      <c r="D43" s="9">
        <f t="shared" si="14"/>
        <v>3.599999996367842</v>
      </c>
      <c r="E43" s="11">
        <v>6665637.5580000002</v>
      </c>
      <c r="F43" s="9">
        <f t="shared" si="15"/>
        <v>57.000000029802322</v>
      </c>
      <c r="G43" s="12">
        <v>84.645499999999998</v>
      </c>
      <c r="H43" s="9">
        <f t="shared" si="1"/>
        <v>16.49999999999352</v>
      </c>
      <c r="I43" s="47">
        <f t="shared" si="2"/>
        <v>86.386119253517364</v>
      </c>
      <c r="J43" s="40">
        <f t="shared" si="13"/>
        <v>3.6138807464826641</v>
      </c>
      <c r="K43" s="47">
        <f t="shared" si="3"/>
        <v>57.113571096292979</v>
      </c>
      <c r="L43" s="40">
        <f t="shared" si="24"/>
        <v>59.449222058586265</v>
      </c>
      <c r="M43" s="12">
        <f t="shared" si="16"/>
        <v>0.2117647056686966</v>
      </c>
      <c r="N43" s="12">
        <f t="shared" si="17"/>
        <v>3.352941178223666</v>
      </c>
      <c r="O43" s="12">
        <f t="shared" si="18"/>
        <v>0.9705882352937365</v>
      </c>
      <c r="P43" s="81">
        <f t="shared" si="19"/>
        <v>3.4970130622697804</v>
      </c>
      <c r="Q43" s="12">
        <f t="shared" si="20"/>
        <v>1.2456747392276271E-2</v>
      </c>
      <c r="R43" s="12">
        <f t="shared" si="21"/>
        <v>0.19723183401315683</v>
      </c>
      <c r="S43" s="12">
        <f t="shared" si="22"/>
        <v>5.7093425605513913E-2</v>
      </c>
      <c r="T43" s="12">
        <f t="shared" si="23"/>
        <v>0.20570665072175179</v>
      </c>
    </row>
    <row r="44" spans="2:20" ht="15.9" customHeight="1">
      <c r="B44" s="18">
        <v>45812</v>
      </c>
      <c r="C44" s="11">
        <v>401105.56780000002</v>
      </c>
      <c r="D44" s="9">
        <f t="shared" si="14"/>
        <v>5.9999999939464033</v>
      </c>
      <c r="E44" s="11">
        <v>6665637.5410000002</v>
      </c>
      <c r="F44" s="9">
        <f t="shared" si="15"/>
        <v>40.000000037252903</v>
      </c>
      <c r="G44" s="12">
        <v>84.644300000000001</v>
      </c>
      <c r="H44" s="9">
        <f t="shared" si="1"/>
        <v>15.299999999996317</v>
      </c>
      <c r="I44" s="47">
        <f t="shared" si="2"/>
        <v>81.469234406360201</v>
      </c>
      <c r="J44" s="40">
        <f t="shared" si="13"/>
        <v>8.530765593639785</v>
      </c>
      <c r="K44" s="47">
        <f t="shared" si="3"/>
        <v>40.447496868256124</v>
      </c>
      <c r="L44" s="40">
        <f t="shared" si="24"/>
        <v>43.244537260878126</v>
      </c>
      <c r="M44" s="12">
        <f t="shared" si="16"/>
        <v>0.33333333299702239</v>
      </c>
      <c r="N44" s="12">
        <f t="shared" si="17"/>
        <v>2.2222222242918281</v>
      </c>
      <c r="O44" s="12">
        <f t="shared" si="18"/>
        <v>0.84999999999979536</v>
      </c>
      <c r="P44" s="81">
        <f t="shared" si="19"/>
        <v>2.4024742922710072</v>
      </c>
      <c r="Q44" s="12">
        <f t="shared" si="20"/>
        <v>1.8518518499834578E-2</v>
      </c>
      <c r="R44" s="12">
        <f t="shared" si="21"/>
        <v>0.12345679023843489</v>
      </c>
      <c r="S44" s="12">
        <f t="shared" si="22"/>
        <v>4.7222222222210855E-2</v>
      </c>
      <c r="T44" s="12">
        <f t="shared" si="23"/>
        <v>0.13347079401505596</v>
      </c>
    </row>
    <row r="45" spans="2:20" ht="15.9" customHeight="1">
      <c r="B45" s="18">
        <v>45812</v>
      </c>
      <c r="C45" s="11">
        <v>401105.57189999998</v>
      </c>
      <c r="D45" s="9">
        <f t="shared" si="14"/>
        <v>10.09999995585531</v>
      </c>
      <c r="E45" s="11">
        <v>6665637.5240000002</v>
      </c>
      <c r="F45" s="9">
        <f t="shared" si="15"/>
        <v>23.000000044703484</v>
      </c>
      <c r="G45" s="12">
        <v>84.635400000000004</v>
      </c>
      <c r="H45" s="9">
        <f t="shared" si="1"/>
        <v>6.3999999999992951</v>
      </c>
      <c r="I45" s="47">
        <f t="shared" si="2"/>
        <v>66.29226031848107</v>
      </c>
      <c r="J45" s="40">
        <f t="shared" si="13"/>
        <v>23.707739681518945</v>
      </c>
      <c r="K45" s="47">
        <f t="shared" si="3"/>
        <v>25.119912443411053</v>
      </c>
      <c r="L45" s="40">
        <f t="shared" si="24"/>
        <v>25.92238417207469</v>
      </c>
      <c r="M45" s="12">
        <f t="shared" si="16"/>
        <v>0.56111110865862834</v>
      </c>
      <c r="N45" s="12">
        <f t="shared" si="17"/>
        <v>1.2777777802613046</v>
      </c>
      <c r="O45" s="12">
        <f t="shared" si="18"/>
        <v>0.35555555555551638</v>
      </c>
      <c r="P45" s="81">
        <f t="shared" si="19"/>
        <v>1.4401324540041494</v>
      </c>
      <c r="Q45" s="12">
        <f t="shared" si="20"/>
        <v>3.1172839369923797E-2</v>
      </c>
      <c r="R45" s="12">
        <f t="shared" si="21"/>
        <v>7.0987654458961366E-2</v>
      </c>
      <c r="S45" s="12">
        <f t="shared" si="22"/>
        <v>1.9753086419750911E-2</v>
      </c>
      <c r="T45" s="12">
        <f t="shared" si="23"/>
        <v>8.0007358555786071E-2</v>
      </c>
    </row>
    <row r="46" spans="2:20" ht="15.9" customHeight="1">
      <c r="B46" s="18">
        <v>45813</v>
      </c>
      <c r="C46" s="11">
        <v>401105.5612</v>
      </c>
      <c r="D46" s="9">
        <f t="shared" si="14"/>
        <v>-0.60000002849847078</v>
      </c>
      <c r="E46" s="11">
        <v>6665637.6739999996</v>
      </c>
      <c r="F46" s="9">
        <f t="shared" si="15"/>
        <v>172.99999948590994</v>
      </c>
      <c r="G46" s="12">
        <v>84.640699999999995</v>
      </c>
      <c r="H46" s="9">
        <f t="shared" si="1"/>
        <v>11.699999999990496</v>
      </c>
      <c r="I46" s="47">
        <f t="shared" si="2"/>
        <v>90.198712899466699</v>
      </c>
      <c r="J46" s="40">
        <f t="shared" si="13"/>
        <v>359.80128710053327</v>
      </c>
      <c r="K46" s="47">
        <f t="shared" si="3"/>
        <v>173.00103994531085</v>
      </c>
      <c r="L46" s="40">
        <f t="shared" si="24"/>
        <v>173.39622205272758</v>
      </c>
      <c r="M46" s="12">
        <f t="shared" si="16"/>
        <v>-3.1578948868340569E-2</v>
      </c>
      <c r="N46" s="12">
        <f t="shared" si="17"/>
        <v>9.1052631308373648</v>
      </c>
      <c r="O46" s="12">
        <f t="shared" si="18"/>
        <v>0.61578947368371029</v>
      </c>
      <c r="P46" s="81">
        <f t="shared" si="19"/>
        <v>9.1261169501435564</v>
      </c>
      <c r="Q46" s="12">
        <f t="shared" si="20"/>
        <v>-1.6620499404389772E-3</v>
      </c>
      <c r="R46" s="12">
        <f t="shared" si="21"/>
        <v>0.47922437530722972</v>
      </c>
      <c r="S46" s="12">
        <f t="shared" si="22"/>
        <v>3.2409972299142643E-2</v>
      </c>
      <c r="T46" s="12">
        <f t="shared" si="23"/>
        <v>0.48032194474439771</v>
      </c>
    </row>
    <row r="47" spans="2:20" ht="15.9" customHeight="1">
      <c r="B47" s="18">
        <v>45813</v>
      </c>
      <c r="C47" s="11">
        <v>401105.5687</v>
      </c>
      <c r="D47" s="9">
        <f t="shared" si="14"/>
        <v>6.8999999784864485</v>
      </c>
      <c r="E47" s="11">
        <v>6665637.5520000001</v>
      </c>
      <c r="F47" s="9">
        <f t="shared" si="15"/>
        <v>50.999999977648258</v>
      </c>
      <c r="G47" s="12">
        <v>84.643500000000003</v>
      </c>
      <c r="H47" s="9">
        <f t="shared" si="1"/>
        <v>14.499999999998181</v>
      </c>
      <c r="I47" s="47">
        <f t="shared" si="2"/>
        <v>82.295002821559592</v>
      </c>
      <c r="J47" s="40">
        <f t="shared" si="13"/>
        <v>7.7049971784404079</v>
      </c>
      <c r="K47" s="47">
        <f t="shared" si="3"/>
        <v>51.464648035551889</v>
      </c>
      <c r="L47" s="40">
        <f t="shared" si="24"/>
        <v>53.468308346376382</v>
      </c>
      <c r="M47" s="12">
        <f t="shared" si="16"/>
        <v>0.36315789360454992</v>
      </c>
      <c r="N47" s="12">
        <f t="shared" si="17"/>
        <v>2.684210525139382</v>
      </c>
      <c r="O47" s="12">
        <f t="shared" si="18"/>
        <v>0.76315789473674633</v>
      </c>
      <c r="P47" s="81">
        <f t="shared" si="19"/>
        <v>2.8141214919145465</v>
      </c>
      <c r="Q47" s="12">
        <f t="shared" si="20"/>
        <v>1.9113573347607892E-2</v>
      </c>
      <c r="R47" s="12">
        <f t="shared" si="21"/>
        <v>0.14127423816523063</v>
      </c>
      <c r="S47" s="12">
        <f t="shared" si="22"/>
        <v>4.0166204986144545E-2</v>
      </c>
      <c r="T47" s="12">
        <f t="shared" si="23"/>
        <v>0.14811165746918667</v>
      </c>
    </row>
    <row r="48" spans="2:20" ht="15.9" customHeight="1">
      <c r="B48" s="18">
        <v>45814</v>
      </c>
      <c r="C48" s="11">
        <v>401105.56089999998</v>
      </c>
      <c r="D48" s="9">
        <f t="shared" si="14"/>
        <v>-0.90000004274770617</v>
      </c>
      <c r="E48" s="11">
        <v>6665637.6109999996</v>
      </c>
      <c r="F48" s="9">
        <f t="shared" si="15"/>
        <v>109.99999940395355</v>
      </c>
      <c r="G48" s="12">
        <v>84.645300000000006</v>
      </c>
      <c r="H48" s="9">
        <f t="shared" si="1"/>
        <v>16.300000000001091</v>
      </c>
      <c r="I48" s="47">
        <f t="shared" si="2"/>
        <v>90.468773215324603</v>
      </c>
      <c r="J48" s="40">
        <f t="shared" si="13"/>
        <v>359.53122678467537</v>
      </c>
      <c r="K48" s="47">
        <f t="shared" si="3"/>
        <v>110.00368116088991</v>
      </c>
      <c r="L48" s="40">
        <f t="shared" si="24"/>
        <v>111.20476549566912</v>
      </c>
      <c r="M48" s="12">
        <f t="shared" si="16"/>
        <v>-4.5000002137385309E-2</v>
      </c>
      <c r="N48" s="12">
        <f t="shared" si="17"/>
        <v>5.4999999701976776</v>
      </c>
      <c r="O48" s="12">
        <f t="shared" si="18"/>
        <v>0.81500000000005457</v>
      </c>
      <c r="P48" s="81">
        <f t="shared" si="19"/>
        <v>5.5602382747834564</v>
      </c>
      <c r="Q48" s="12">
        <f t="shared" si="20"/>
        <v>-2.2500001068692654E-3</v>
      </c>
      <c r="R48" s="12">
        <f t="shared" si="21"/>
        <v>0.27499999850988388</v>
      </c>
      <c r="S48" s="12">
        <f t="shared" si="22"/>
        <v>4.0750000000002728E-2</v>
      </c>
      <c r="T48" s="12">
        <f t="shared" si="23"/>
        <v>0.27801191373917283</v>
      </c>
    </row>
    <row r="49" spans="2:20" ht="15.9" customHeight="1">
      <c r="B49" s="18">
        <v>45815</v>
      </c>
      <c r="C49" s="11">
        <v>401105.56790000002</v>
      </c>
      <c r="D49" s="9">
        <f t="shared" si="14"/>
        <v>6.0999999986961484</v>
      </c>
      <c r="E49" s="11">
        <v>6665637.5259999996</v>
      </c>
      <c r="F49" s="9">
        <f t="shared" si="15"/>
        <v>24.999999441206455</v>
      </c>
      <c r="G49" s="12">
        <v>84.622600000000006</v>
      </c>
      <c r="H49" s="9">
        <f t="shared" si="1"/>
        <v>-6.3999999999992951</v>
      </c>
      <c r="I49" s="47">
        <f t="shared" si="2"/>
        <v>76.28776284936562</v>
      </c>
      <c r="J49" s="40">
        <f t="shared" si="13"/>
        <v>13.712237150634394</v>
      </c>
      <c r="K49" s="47">
        <f t="shared" si="3"/>
        <v>25.733440734663059</v>
      </c>
      <c r="L49" s="40">
        <f t="shared" si="24"/>
        <v>26.517352281938088</v>
      </c>
      <c r="M49" s="12">
        <f t="shared" si="16"/>
        <v>0.29047619041410233</v>
      </c>
      <c r="N49" s="12">
        <f t="shared" si="17"/>
        <v>1.1904761638669741</v>
      </c>
      <c r="O49" s="12">
        <f t="shared" si="18"/>
        <v>-0.30476190476187121</v>
      </c>
      <c r="P49" s="81">
        <f t="shared" si="19"/>
        <v>1.2627310610446709</v>
      </c>
      <c r="Q49" s="12">
        <f t="shared" si="20"/>
        <v>1.3832199543528682E-2</v>
      </c>
      <c r="R49" s="12">
        <f t="shared" si="21"/>
        <v>5.6689341136522575E-2</v>
      </c>
      <c r="S49" s="12">
        <f t="shared" si="22"/>
        <v>-1.45124716553272E-2</v>
      </c>
      <c r="T49" s="12">
        <f t="shared" si="23"/>
        <v>6.0130050525936708E-2</v>
      </c>
    </row>
    <row r="50" spans="2:20" ht="15.9" customHeight="1">
      <c r="B50" s="18">
        <v>45815</v>
      </c>
      <c r="C50" s="11">
        <v>401105.5711</v>
      </c>
      <c r="D50" s="9">
        <f t="shared" si="14"/>
        <v>9.2999999760650098</v>
      </c>
      <c r="E50" s="11">
        <v>6665637.517</v>
      </c>
      <c r="F50" s="9">
        <f t="shared" si="15"/>
        <v>15.999999828636646</v>
      </c>
      <c r="G50" s="12">
        <v>84.633099999999999</v>
      </c>
      <c r="H50" s="9">
        <f t="shared" si="1"/>
        <v>4.0999999999939973</v>
      </c>
      <c r="I50" s="47">
        <f t="shared" si="2"/>
        <v>59.832704187072146</v>
      </c>
      <c r="J50" s="40">
        <f t="shared" si="13"/>
        <v>30.167295812927875</v>
      </c>
      <c r="K50" s="47">
        <f t="shared" si="3"/>
        <v>18.506485189554006</v>
      </c>
      <c r="L50" s="40">
        <f t="shared" si="24"/>
        <v>18.955210209099047</v>
      </c>
      <c r="M50" s="12">
        <f t="shared" si="16"/>
        <v>0.44285714171738144</v>
      </c>
      <c r="N50" s="12">
        <f t="shared" si="17"/>
        <v>0.7619047537446022</v>
      </c>
      <c r="O50" s="12">
        <f t="shared" si="18"/>
        <v>0.19523809523780938</v>
      </c>
      <c r="P50" s="81">
        <f t="shared" si="19"/>
        <v>0.90262905757614509</v>
      </c>
      <c r="Q50" s="12">
        <f t="shared" si="20"/>
        <v>2.1088435319875306E-2</v>
      </c>
      <c r="R50" s="12">
        <f t="shared" si="21"/>
        <v>3.6281178749742959E-2</v>
      </c>
      <c r="S50" s="12">
        <f t="shared" si="22"/>
        <v>9.2970521541813986E-3</v>
      </c>
      <c r="T50" s="12">
        <f t="shared" si="23"/>
        <v>4.2982336075054528E-2</v>
      </c>
    </row>
    <row r="51" spans="2:20" ht="15.9" customHeight="1">
      <c r="B51" s="18">
        <v>45816</v>
      </c>
      <c r="C51" s="11">
        <v>401105.56660000002</v>
      </c>
      <c r="D51" s="9">
        <f t="shared" si="14"/>
        <v>4.7999999951571226</v>
      </c>
      <c r="E51" s="11">
        <v>6665637.534</v>
      </c>
      <c r="F51" s="9">
        <f t="shared" si="15"/>
        <v>32.999999821186066</v>
      </c>
      <c r="G51" s="12">
        <v>84.659700000000001</v>
      </c>
      <c r="H51" s="9">
        <f t="shared" si="1"/>
        <v>30.699999999995953</v>
      </c>
      <c r="I51" s="47">
        <f t="shared" si="2"/>
        <v>81.724107136936311</v>
      </c>
      <c r="J51" s="40">
        <f t="shared" si="13"/>
        <v>8.2758928630636888</v>
      </c>
      <c r="K51" s="47">
        <f t="shared" si="3"/>
        <v>33.347263578167684</v>
      </c>
      <c r="L51" s="40">
        <f t="shared" si="24"/>
        <v>45.326923435763213</v>
      </c>
      <c r="M51" s="12">
        <f t="shared" si="16"/>
        <v>0.2181818179616874</v>
      </c>
      <c r="N51" s="12">
        <f t="shared" si="17"/>
        <v>1.4999999918720939</v>
      </c>
      <c r="O51" s="12">
        <f t="shared" si="18"/>
        <v>1.3954545454543614</v>
      </c>
      <c r="P51" s="81">
        <f t="shared" si="19"/>
        <v>2.0603147016256007</v>
      </c>
      <c r="Q51" s="12">
        <f t="shared" si="20"/>
        <v>9.9173553618948813E-3</v>
      </c>
      <c r="R51" s="12">
        <f t="shared" si="21"/>
        <v>6.8181817812367901E-2</v>
      </c>
      <c r="S51" s="12">
        <f t="shared" si="22"/>
        <v>6.3429752066107334E-2</v>
      </c>
      <c r="T51" s="12">
        <f t="shared" si="23"/>
        <v>9.3650668255709127E-2</v>
      </c>
    </row>
    <row r="52" spans="2:20" ht="15.9" customHeight="1">
      <c r="B52" s="18">
        <v>45816</v>
      </c>
      <c r="C52" s="11">
        <v>401105.56890000001</v>
      </c>
      <c r="D52" s="9">
        <f t="shared" si="14"/>
        <v>7.0999999879859388</v>
      </c>
      <c r="E52" s="11">
        <v>6665637.5599999996</v>
      </c>
      <c r="F52" s="9">
        <f t="shared" si="15"/>
        <v>58.999999426305294</v>
      </c>
      <c r="G52" s="12">
        <v>84.641999999999996</v>
      </c>
      <c r="H52" s="9">
        <f t="shared" si="1"/>
        <v>12.999999999991019</v>
      </c>
      <c r="I52" s="47">
        <f t="shared" si="2"/>
        <v>83.138080713969671</v>
      </c>
      <c r="J52" s="40">
        <f t="shared" si="13"/>
        <v>6.8619192860303428</v>
      </c>
      <c r="K52" s="47">
        <f t="shared" si="3"/>
        <v>59.425667283871746</v>
      </c>
      <c r="L52" s="40">
        <f t="shared" si="24"/>
        <v>60.830994831033237</v>
      </c>
      <c r="M52" s="12">
        <f t="shared" si="16"/>
        <v>0.32272727218117903</v>
      </c>
      <c r="N52" s="12">
        <f t="shared" si="17"/>
        <v>2.6818181557411496</v>
      </c>
      <c r="O52" s="12">
        <f t="shared" si="18"/>
        <v>0.59090909090868271</v>
      </c>
      <c r="P52" s="81">
        <f t="shared" si="19"/>
        <v>2.76504521959242</v>
      </c>
      <c r="Q52" s="12">
        <f t="shared" si="20"/>
        <v>1.4669421462780864E-2</v>
      </c>
      <c r="R52" s="12">
        <f t="shared" si="21"/>
        <v>0.12190082526096134</v>
      </c>
      <c r="S52" s="12">
        <f t="shared" si="22"/>
        <v>2.6859504132212851E-2</v>
      </c>
      <c r="T52" s="12">
        <f t="shared" si="23"/>
        <v>0.12568387361783728</v>
      </c>
    </row>
    <row r="53" spans="2:20" ht="15.9" customHeight="1">
      <c r="B53" s="18">
        <v>45817</v>
      </c>
      <c r="C53" s="11">
        <v>401105.56439999997</v>
      </c>
      <c r="D53" s="9">
        <f t="shared" si="14"/>
        <v>2.5999999488703907</v>
      </c>
      <c r="E53" s="11">
        <v>6665637.5690000001</v>
      </c>
      <c r="F53" s="9">
        <f t="shared" si="15"/>
        <v>67.999999970197678</v>
      </c>
      <c r="G53" s="12">
        <v>84.658799999999999</v>
      </c>
      <c r="H53" s="9">
        <f t="shared" si="1"/>
        <v>29.799999999994498</v>
      </c>
      <c r="I53" s="47">
        <f t="shared" si="2"/>
        <v>87.810345691100892</v>
      </c>
      <c r="J53" s="40">
        <f t="shared" si="13"/>
        <v>2.1896543088990938</v>
      </c>
      <c r="K53" s="47">
        <f t="shared" si="3"/>
        <v>68.04968769716001</v>
      </c>
      <c r="L53" s="40">
        <f t="shared" si="24"/>
        <v>74.288626287478763</v>
      </c>
      <c r="M53" s="12">
        <f t="shared" si="16"/>
        <v>0.11304347603784307</v>
      </c>
      <c r="N53" s="12">
        <f t="shared" si="17"/>
        <v>2.9565217378346818</v>
      </c>
      <c r="O53" s="12">
        <f t="shared" si="18"/>
        <v>1.2956521739128042</v>
      </c>
      <c r="P53" s="81">
        <f t="shared" si="19"/>
        <v>3.229940273368642</v>
      </c>
      <c r="Q53" s="12">
        <f t="shared" si="20"/>
        <v>4.9149337407757851E-3</v>
      </c>
      <c r="R53" s="12">
        <f t="shared" si="21"/>
        <v>0.12854442338411659</v>
      </c>
      <c r="S53" s="12">
        <f t="shared" si="22"/>
        <v>5.6332703213600184E-2</v>
      </c>
      <c r="T53" s="12">
        <f t="shared" si="23"/>
        <v>0.14043218579863662</v>
      </c>
    </row>
    <row r="54" spans="2:20" ht="15.9" customHeight="1">
      <c r="B54" s="18">
        <v>45817</v>
      </c>
      <c r="C54" s="11">
        <v>401105.56809999997</v>
      </c>
      <c r="D54" s="9">
        <f t="shared" si="14"/>
        <v>6.2999999499879777</v>
      </c>
      <c r="E54" s="11">
        <v>6665637.5498000002</v>
      </c>
      <c r="F54" s="9">
        <f t="shared" si="15"/>
        <v>48.799999989569187</v>
      </c>
      <c r="G54" s="12">
        <v>84.651399999999995</v>
      </c>
      <c r="H54" s="9">
        <f t="shared" si="1"/>
        <v>22.399999999990428</v>
      </c>
      <c r="I54" s="47">
        <f t="shared" si="2"/>
        <v>82.643895353042652</v>
      </c>
      <c r="J54" s="40">
        <f t="shared" si="13"/>
        <v>7.3561046469573625</v>
      </c>
      <c r="K54" s="47">
        <f t="shared" si="3"/>
        <v>49.204979406070287</v>
      </c>
      <c r="L54" s="40">
        <f t="shared" si="24"/>
        <v>54.063758640621465</v>
      </c>
      <c r="M54" s="12">
        <f t="shared" si="16"/>
        <v>0.2739130413038251</v>
      </c>
      <c r="N54" s="12">
        <f t="shared" si="17"/>
        <v>2.1217391299812691</v>
      </c>
      <c r="O54" s="12">
        <f t="shared" si="18"/>
        <v>0.97391304347784469</v>
      </c>
      <c r="P54" s="81">
        <f t="shared" si="19"/>
        <v>2.3505982017661506</v>
      </c>
      <c r="Q54" s="12">
        <f t="shared" si="20"/>
        <v>1.19092626653837E-2</v>
      </c>
      <c r="R54" s="12">
        <f t="shared" si="21"/>
        <v>9.2249527390489958E-2</v>
      </c>
      <c r="S54" s="12">
        <f t="shared" si="22"/>
        <v>4.2344045368601944E-2</v>
      </c>
      <c r="T54" s="12">
        <f t="shared" si="23"/>
        <v>0.10219992181591959</v>
      </c>
    </row>
    <row r="55" spans="2:20" ht="15.9" customHeight="1">
      <c r="B55" s="18">
        <v>45818</v>
      </c>
      <c r="C55" s="11">
        <v>401105.56780000002</v>
      </c>
      <c r="D55" s="9">
        <f t="shared" si="14"/>
        <v>5.9999999939464033</v>
      </c>
      <c r="E55" s="11">
        <v>6665637.5140000004</v>
      </c>
      <c r="F55" s="9">
        <f t="shared" si="15"/>
        <v>13.000000268220901</v>
      </c>
      <c r="G55" s="12">
        <v>84.650300000000001</v>
      </c>
      <c r="H55" s="9">
        <f t="shared" si="1"/>
        <v>21.299999999996544</v>
      </c>
      <c r="I55" s="47">
        <f t="shared" si="2"/>
        <v>65.224859902956112</v>
      </c>
      <c r="J55" s="40">
        <f t="shared" si="13"/>
        <v>24.775140097043902</v>
      </c>
      <c r="K55" s="47">
        <f t="shared" si="3"/>
        <v>14.317821304273229</v>
      </c>
      <c r="L55" s="40">
        <f t="shared" si="24"/>
        <v>25.664956787435919</v>
      </c>
      <c r="M55" s="12">
        <f t="shared" si="16"/>
        <v>0.24999999974776679</v>
      </c>
      <c r="N55" s="12">
        <f t="shared" si="17"/>
        <v>0.54166667784253753</v>
      </c>
      <c r="O55" s="12">
        <f t="shared" si="18"/>
        <v>0.88749999999985596</v>
      </c>
      <c r="P55" s="81">
        <f t="shared" si="19"/>
        <v>1.0693731994764966</v>
      </c>
      <c r="Q55" s="12">
        <f t="shared" si="20"/>
        <v>1.041666665615695E-2</v>
      </c>
      <c r="R55" s="12">
        <f t="shared" si="21"/>
        <v>2.2569444910105731E-2</v>
      </c>
      <c r="S55" s="12">
        <f t="shared" si="22"/>
        <v>3.6979166666660665E-2</v>
      </c>
      <c r="T55" s="12">
        <f t="shared" si="23"/>
        <v>4.4557216644854021E-2</v>
      </c>
    </row>
    <row r="56" spans="2:20" ht="15.9" customHeight="1">
      <c r="B56" s="18">
        <v>45818</v>
      </c>
      <c r="C56" s="11">
        <v>401105.56849999999</v>
      </c>
      <c r="D56" s="9">
        <f t="shared" si="14"/>
        <v>6.6999999689869583</v>
      </c>
      <c r="E56" s="11">
        <v>6665637.5380999995</v>
      </c>
      <c r="F56" s="9">
        <f t="shared" si="15"/>
        <v>37.099999375641346</v>
      </c>
      <c r="G56" s="12">
        <v>84.644099999999995</v>
      </c>
      <c r="H56" s="9">
        <f t="shared" si="1"/>
        <v>15.099999999989677</v>
      </c>
      <c r="I56" s="47">
        <f t="shared" si="2"/>
        <v>79.763119900842625</v>
      </c>
      <c r="J56" s="40">
        <f t="shared" si="13"/>
        <v>10.236880099157361</v>
      </c>
      <c r="K56" s="47">
        <f t="shared" si="3"/>
        <v>37.700132005830078</v>
      </c>
      <c r="L56" s="40">
        <f t="shared" si="24"/>
        <v>40.611697246688692</v>
      </c>
      <c r="M56" s="12">
        <f t="shared" si="16"/>
        <v>0.27916666537445661</v>
      </c>
      <c r="N56" s="12">
        <f t="shared" si="17"/>
        <v>1.5458333073183894</v>
      </c>
      <c r="O56" s="12">
        <f t="shared" si="18"/>
        <v>0.62916666666623655</v>
      </c>
      <c r="P56" s="81">
        <f t="shared" si="19"/>
        <v>1.6921540519453622</v>
      </c>
      <c r="Q56" s="12">
        <f t="shared" si="20"/>
        <v>1.1631944390602359E-2</v>
      </c>
      <c r="R56" s="12">
        <f t="shared" si="21"/>
        <v>6.4409721138266221E-2</v>
      </c>
      <c r="S56" s="12">
        <f t="shared" si="22"/>
        <v>2.6215277777759855E-2</v>
      </c>
      <c r="T56" s="12">
        <f t="shared" si="23"/>
        <v>7.0506418831056752E-2</v>
      </c>
    </row>
    <row r="57" spans="2:20" ht="15.9" customHeight="1">
      <c r="B57" s="18">
        <v>45819</v>
      </c>
      <c r="C57" s="11">
        <v>401105.56349999999</v>
      </c>
      <c r="D57" s="9">
        <f t="shared" si="14"/>
        <v>1.6999999643303454</v>
      </c>
      <c r="E57" s="11">
        <v>6665637.5439999998</v>
      </c>
      <c r="F57" s="9">
        <f t="shared" si="15"/>
        <v>42.999999597668648</v>
      </c>
      <c r="G57" s="12">
        <v>84.656400000000005</v>
      </c>
      <c r="H57" s="9">
        <f t="shared" si="1"/>
        <v>27.400000000000091</v>
      </c>
      <c r="I57" s="47">
        <f t="shared" si="2"/>
        <v>87.735997105134231</v>
      </c>
      <c r="J57" s="40">
        <f t="shared" si="13"/>
        <v>2.2640028948657687</v>
      </c>
      <c r="K57" s="47">
        <f t="shared" si="3"/>
        <v>43.033591126911858</v>
      </c>
      <c r="L57" s="40">
        <f t="shared" si="24"/>
        <v>51.016173565627518</v>
      </c>
      <c r="M57" s="12">
        <f t="shared" si="16"/>
        <v>6.7999998573213816E-2</v>
      </c>
      <c r="N57" s="12">
        <f t="shared" si="17"/>
        <v>1.7199999839067459</v>
      </c>
      <c r="O57" s="12">
        <f t="shared" si="18"/>
        <v>1.0960000000000036</v>
      </c>
      <c r="P57" s="81">
        <f t="shared" si="19"/>
        <v>2.0406469426251008</v>
      </c>
      <c r="Q57" s="12">
        <f t="shared" si="20"/>
        <v>2.7199999429285528E-3</v>
      </c>
      <c r="R57" s="12">
        <f t="shared" si="21"/>
        <v>6.8799999356269834E-2</v>
      </c>
      <c r="S57" s="12">
        <f t="shared" si="22"/>
        <v>4.3840000000000143E-2</v>
      </c>
      <c r="T57" s="12">
        <f t="shared" si="23"/>
        <v>8.1625877705004027E-2</v>
      </c>
    </row>
    <row r="58" spans="2:20" ht="15.9" customHeight="1">
      <c r="B58" s="18">
        <v>45819</v>
      </c>
      <c r="C58" s="11">
        <v>401105.56829999998</v>
      </c>
      <c r="D58" s="9">
        <f t="shared" si="14"/>
        <v>6.499999959487468</v>
      </c>
      <c r="E58" s="11">
        <v>6665637.5470000003</v>
      </c>
      <c r="F58" s="9">
        <f t="shared" si="15"/>
        <v>46.000000089406967</v>
      </c>
      <c r="G58" s="12">
        <v>84.636799999999994</v>
      </c>
      <c r="H58" s="9">
        <f t="shared" si="1"/>
        <v>7.7999999999889269</v>
      </c>
      <c r="I58" s="47">
        <f t="shared" si="2"/>
        <v>81.957105831395538</v>
      </c>
      <c r="J58" s="40">
        <f t="shared" si="13"/>
        <v>8.0428941686044482</v>
      </c>
      <c r="K58" s="47">
        <f t="shared" si="3"/>
        <v>46.456969420085706</v>
      </c>
      <c r="L58" s="40">
        <f t="shared" si="24"/>
        <v>47.107218212271945</v>
      </c>
      <c r="M58" s="12">
        <f t="shared" si="16"/>
        <v>0.25999999837949872</v>
      </c>
      <c r="N58" s="12">
        <f t="shared" si="17"/>
        <v>1.8400000035762787</v>
      </c>
      <c r="O58" s="12">
        <f t="shared" si="18"/>
        <v>0.31199999999955708</v>
      </c>
      <c r="P58" s="81">
        <f t="shared" si="19"/>
        <v>1.8842887284908778</v>
      </c>
      <c r="Q58" s="12">
        <f t="shared" si="20"/>
        <v>1.0399999935179949E-2</v>
      </c>
      <c r="R58" s="12">
        <f t="shared" si="21"/>
        <v>7.3600000143051153E-2</v>
      </c>
      <c r="S58" s="12">
        <f t="shared" si="22"/>
        <v>1.2479999999982283E-2</v>
      </c>
      <c r="T58" s="12">
        <f t="shared" si="23"/>
        <v>7.5371549139635119E-2</v>
      </c>
    </row>
    <row r="59" spans="2:20" ht="15.9" customHeight="1">
      <c r="B59" s="18">
        <v>45820</v>
      </c>
      <c r="C59" s="11">
        <v>401105.57280000002</v>
      </c>
      <c r="D59" s="9">
        <f t="shared" si="14"/>
        <v>10.999999998603016</v>
      </c>
      <c r="E59" s="11">
        <v>6665637.4440000001</v>
      </c>
      <c r="F59" s="9">
        <f t="shared" si="15"/>
        <v>-57.000000029802322</v>
      </c>
      <c r="G59" s="12">
        <v>84.661000000000001</v>
      </c>
      <c r="H59" s="9">
        <f t="shared" si="1"/>
        <v>31.999999999996476</v>
      </c>
      <c r="I59" s="47">
        <f t="shared" si="2"/>
        <v>-79.077195287058146</v>
      </c>
      <c r="J59" s="40">
        <f t="shared" si="13"/>
        <v>169.0771952870582</v>
      </c>
      <c r="K59" s="47">
        <f t="shared" si="3"/>
        <v>58.051701123797663</v>
      </c>
      <c r="L59" s="40">
        <f t="shared" si="24"/>
        <v>66.28725370209952</v>
      </c>
      <c r="M59" s="12">
        <f t="shared" si="16"/>
        <v>0.42307692302319294</v>
      </c>
      <c r="N59" s="12">
        <f t="shared" si="17"/>
        <v>-2.1923076934539356</v>
      </c>
      <c r="O59" s="12">
        <f t="shared" si="18"/>
        <v>1.2307692307690952</v>
      </c>
      <c r="P59" s="81">
        <f t="shared" si="19"/>
        <v>2.5495097577730585</v>
      </c>
      <c r="Q59" s="12">
        <f t="shared" si="20"/>
        <v>1.6272189347045881E-2</v>
      </c>
      <c r="R59" s="12">
        <f t="shared" si="21"/>
        <v>-8.4319526671305212E-2</v>
      </c>
      <c r="S59" s="12">
        <f t="shared" si="22"/>
        <v>4.7337278106503664E-2</v>
      </c>
      <c r="T59" s="12">
        <f t="shared" si="23"/>
        <v>9.8058067606656099E-2</v>
      </c>
    </row>
    <row r="60" spans="2:20" ht="15.9" customHeight="1">
      <c r="B60" s="18">
        <v>45820</v>
      </c>
      <c r="C60" s="11">
        <v>401105.5723</v>
      </c>
      <c r="D60" s="9">
        <f t="shared" si="14"/>
        <v>10.49999997485429</v>
      </c>
      <c r="E60" s="11">
        <v>6665637.523</v>
      </c>
      <c r="F60" s="9">
        <f t="shared" si="15"/>
        <v>21.99999988079071</v>
      </c>
      <c r="G60" s="12">
        <v>84.618700000000004</v>
      </c>
      <c r="H60" s="9">
        <f t="shared" si="1"/>
        <v>-10.300000000000864</v>
      </c>
      <c r="I60" s="47">
        <f t="shared" si="2"/>
        <v>64.486129505119294</v>
      </c>
      <c r="J60" s="40">
        <f t="shared" si="13"/>
        <v>25.513870494880734</v>
      </c>
      <c r="K60" s="47">
        <f t="shared" si="3"/>
        <v>24.377243368082684</v>
      </c>
      <c r="L60" s="40">
        <f t="shared" si="24"/>
        <v>26.463937617572128</v>
      </c>
      <c r="M60" s="12">
        <f t="shared" si="16"/>
        <v>0.40384615287901116</v>
      </c>
      <c r="N60" s="12">
        <f t="shared" si="17"/>
        <v>0.84615384156887352</v>
      </c>
      <c r="O60" s="12">
        <f t="shared" si="18"/>
        <v>-0.39615384615387939</v>
      </c>
      <c r="P60" s="81">
        <f t="shared" si="19"/>
        <v>1.0178437545220049</v>
      </c>
      <c r="Q60" s="12">
        <f t="shared" si="20"/>
        <v>1.5532544341500429E-2</v>
      </c>
      <c r="R60" s="12">
        <f t="shared" si="21"/>
        <v>3.2544378521879753E-2</v>
      </c>
      <c r="S60" s="12">
        <f t="shared" si="22"/>
        <v>-1.5236686390533823E-2</v>
      </c>
      <c r="T60" s="12">
        <f t="shared" si="23"/>
        <v>3.9147836712384802E-2</v>
      </c>
    </row>
    <row r="61" spans="2:20" ht="15.9" customHeight="1">
      <c r="B61" s="18">
        <v>45821</v>
      </c>
      <c r="C61" s="11">
        <v>401105.57049999997</v>
      </c>
      <c r="D61" s="9">
        <f t="shared" si="14"/>
        <v>8.699999947566539</v>
      </c>
      <c r="E61" s="11">
        <v>6665637.5250000004</v>
      </c>
      <c r="F61" s="9">
        <f t="shared" si="15"/>
        <v>24.000000208616257</v>
      </c>
      <c r="G61" s="12">
        <v>84.662499999999994</v>
      </c>
      <c r="H61" s="9">
        <f t="shared" si="1"/>
        <v>33.499999999989427</v>
      </c>
      <c r="I61" s="47">
        <f t="shared" si="2"/>
        <v>70.074419612022083</v>
      </c>
      <c r="J61" s="40">
        <f t="shared" si="13"/>
        <v>19.925580387977902</v>
      </c>
      <c r="K61" s="47">
        <f t="shared" si="3"/>
        <v>25.528219857664148</v>
      </c>
      <c r="L61" s="40">
        <f t="shared" si="24"/>
        <v>42.118167209655851</v>
      </c>
      <c r="M61" s="12">
        <f t="shared" si="16"/>
        <v>0.32222222028024217</v>
      </c>
      <c r="N61" s="12">
        <f t="shared" si="17"/>
        <v>0.88888889661541692</v>
      </c>
      <c r="O61" s="12">
        <f t="shared" si="18"/>
        <v>1.2407407407403492</v>
      </c>
      <c r="P61" s="81">
        <f t="shared" si="19"/>
        <v>1.5599321188761426</v>
      </c>
      <c r="Q61" s="12">
        <f t="shared" si="20"/>
        <v>1.1934156306675636E-2</v>
      </c>
      <c r="R61" s="12">
        <f t="shared" si="21"/>
        <v>3.2921810985756181E-2</v>
      </c>
      <c r="S61" s="12">
        <f t="shared" si="22"/>
        <v>4.5953360768161082E-2</v>
      </c>
      <c r="T61" s="12">
        <f t="shared" si="23"/>
        <v>5.7775263662079357E-2</v>
      </c>
    </row>
    <row r="62" spans="2:20" ht="15.9" customHeight="1">
      <c r="B62" s="18">
        <v>45821</v>
      </c>
      <c r="C62" s="11">
        <v>401105.57659999997</v>
      </c>
      <c r="D62" s="9">
        <f t="shared" si="14"/>
        <v>14.799999946262687</v>
      </c>
      <c r="E62" s="11">
        <v>6665637.4901000001</v>
      </c>
      <c r="F62" s="9">
        <f t="shared" si="15"/>
        <v>-10.900000110268593</v>
      </c>
      <c r="G62" s="12">
        <v>84.616500000000002</v>
      </c>
      <c r="H62" s="9">
        <f t="shared" si="1"/>
        <v>-12.500000000002842</v>
      </c>
      <c r="I62" s="47">
        <f t="shared" si="2"/>
        <v>-36.37114431307549</v>
      </c>
      <c r="J62" s="40">
        <f t="shared" si="13"/>
        <v>126.37114431307549</v>
      </c>
      <c r="K62" s="47">
        <f t="shared" si="3"/>
        <v>18.380696418069444</v>
      </c>
      <c r="L62" s="40">
        <f t="shared" si="24"/>
        <v>22.228360281705484</v>
      </c>
      <c r="M62" s="12">
        <f t="shared" si="16"/>
        <v>0.54814814615787733</v>
      </c>
      <c r="N62" s="12">
        <f t="shared" si="17"/>
        <v>-0.40370370778772569</v>
      </c>
      <c r="O62" s="12">
        <f t="shared" si="18"/>
        <v>-0.46296296296306821</v>
      </c>
      <c r="P62" s="81">
        <f t="shared" si="19"/>
        <v>0.82327260302612904</v>
      </c>
      <c r="Q62" s="12">
        <f t="shared" si="20"/>
        <v>2.0301783191032492E-2</v>
      </c>
      <c r="R62" s="12">
        <f t="shared" si="21"/>
        <v>-1.4951989177323174E-2</v>
      </c>
      <c r="S62" s="12">
        <f t="shared" si="22"/>
        <v>-1.7146776406039562E-2</v>
      </c>
      <c r="T62" s="12">
        <f t="shared" si="23"/>
        <v>3.0491577889856632E-2</v>
      </c>
    </row>
    <row r="63" spans="2:20" ht="15.9" customHeight="1">
      <c r="B63" s="18">
        <v>45822</v>
      </c>
      <c r="C63" s="11">
        <v>401105.57010000001</v>
      </c>
      <c r="D63" s="9">
        <f t="shared" si="14"/>
        <v>8.2999999867752194</v>
      </c>
      <c r="E63" s="11">
        <v>6665637.5564999999</v>
      </c>
      <c r="F63" s="9">
        <f t="shared" si="15"/>
        <v>55.499999783933163</v>
      </c>
      <c r="G63" s="12">
        <v>84.655100000000004</v>
      </c>
      <c r="H63" s="9">
        <f t="shared" si="1"/>
        <v>26.099999999999568</v>
      </c>
      <c r="I63" s="47">
        <f t="shared" si="2"/>
        <v>81.494477024670289</v>
      </c>
      <c r="J63" s="40">
        <f t="shared" si="13"/>
        <v>8.5055229753297112</v>
      </c>
      <c r="K63" s="47">
        <f t="shared" si="3"/>
        <v>56.117198574029423</v>
      </c>
      <c r="L63" s="40">
        <f t="shared" si="24"/>
        <v>61.889821261634189</v>
      </c>
      <c r="M63" s="12">
        <f t="shared" si="16"/>
        <v>0.29642857095625785</v>
      </c>
      <c r="N63" s="12">
        <f t="shared" si="17"/>
        <v>1.9821428494261844</v>
      </c>
      <c r="O63" s="12">
        <f t="shared" si="18"/>
        <v>0.93214285714284173</v>
      </c>
      <c r="P63" s="81">
        <f t="shared" si="19"/>
        <v>2.2103507593440783</v>
      </c>
      <c r="Q63" s="12">
        <f t="shared" si="20"/>
        <v>1.058673467700921E-2</v>
      </c>
      <c r="R63" s="12">
        <f t="shared" si="21"/>
        <v>7.0790816050935151E-2</v>
      </c>
      <c r="S63" s="12">
        <f t="shared" si="22"/>
        <v>3.3290816326530061E-2</v>
      </c>
      <c r="T63" s="12">
        <f t="shared" si="23"/>
        <v>7.8941098548002797E-2</v>
      </c>
    </row>
    <row r="64" spans="2:20" ht="15.9" customHeight="1">
      <c r="B64" s="18">
        <v>45822</v>
      </c>
      <c r="C64" s="11">
        <v>401105.57040000003</v>
      </c>
      <c r="D64" s="9">
        <f t="shared" si="14"/>
        <v>8.6000000010244548</v>
      </c>
      <c r="E64" s="11">
        <v>6665637.5685999999</v>
      </c>
      <c r="F64" s="9">
        <f t="shared" si="15"/>
        <v>67.599999718368053</v>
      </c>
      <c r="G64" s="12">
        <v>84.651899999999998</v>
      </c>
      <c r="H64" s="9">
        <f t="shared" si="1"/>
        <v>22.899999999992815</v>
      </c>
      <c r="I64" s="47">
        <f t="shared" si="2"/>
        <v>82.749838323529048</v>
      </c>
      <c r="J64" s="40">
        <f t="shared" si="13"/>
        <v>7.2501616764709524</v>
      </c>
      <c r="K64" s="47">
        <f t="shared" si="3"/>
        <v>68.14484545393718</v>
      </c>
      <c r="L64" s="40">
        <f t="shared" si="24"/>
        <v>71.889706926239811</v>
      </c>
      <c r="M64" s="12">
        <f t="shared" si="16"/>
        <v>0.30714285717944484</v>
      </c>
      <c r="N64" s="12">
        <f t="shared" si="17"/>
        <v>2.4142857042274306</v>
      </c>
      <c r="O64" s="12">
        <f t="shared" si="18"/>
        <v>0.81785714285688627</v>
      </c>
      <c r="P64" s="81">
        <f t="shared" si="19"/>
        <v>2.5674895330799932</v>
      </c>
      <c r="Q64" s="12">
        <f t="shared" si="20"/>
        <v>1.0969387756408744E-2</v>
      </c>
      <c r="R64" s="12">
        <f t="shared" si="21"/>
        <v>8.6224489436693946E-2</v>
      </c>
      <c r="S64" s="12">
        <f t="shared" si="22"/>
        <v>2.9209183673460225E-2</v>
      </c>
      <c r="T64" s="12">
        <f t="shared" si="23"/>
        <v>9.1696054752856901E-2</v>
      </c>
    </row>
    <row r="65" spans="2:20" ht="15.9" customHeight="1">
      <c r="B65" s="18">
        <v>45823</v>
      </c>
      <c r="C65" s="11">
        <v>401105.56780000002</v>
      </c>
      <c r="D65" s="9">
        <f t="shared" si="14"/>
        <v>5.9999999939464033</v>
      </c>
      <c r="E65" s="11">
        <v>6665637.6166000003</v>
      </c>
      <c r="F65" s="9">
        <f t="shared" si="15"/>
        <v>115.60000013560057</v>
      </c>
      <c r="G65" s="12">
        <v>84.642799999999994</v>
      </c>
      <c r="H65" s="9">
        <f t="shared" si="1"/>
        <v>13.799999999989154</v>
      </c>
      <c r="I65" s="47">
        <f t="shared" si="2"/>
        <v>87.028836744520703</v>
      </c>
      <c r="J65" s="40">
        <f t="shared" si="13"/>
        <v>2.9711632554793255</v>
      </c>
      <c r="K65" s="47">
        <f t="shared" si="3"/>
        <v>115.75560475103659</v>
      </c>
      <c r="L65" s="40">
        <f t="shared" si="24"/>
        <v>116.57529768899545</v>
      </c>
      <c r="M65" s="12">
        <f t="shared" si="16"/>
        <v>0.20689655151539321</v>
      </c>
      <c r="N65" s="12">
        <f t="shared" si="17"/>
        <v>3.9862069012276056</v>
      </c>
      <c r="O65" s="12">
        <f t="shared" si="18"/>
        <v>0.47586206896514327</v>
      </c>
      <c r="P65" s="81">
        <f t="shared" si="19"/>
        <v>4.0198378513446702</v>
      </c>
      <c r="Q65" s="12">
        <f t="shared" si="20"/>
        <v>7.1343638453583869E-3</v>
      </c>
      <c r="R65" s="12">
        <f t="shared" si="21"/>
        <v>0.13745541038715881</v>
      </c>
      <c r="S65" s="12">
        <f t="shared" si="22"/>
        <v>1.6409036860867008E-2</v>
      </c>
      <c r="T65" s="12">
        <f t="shared" si="23"/>
        <v>0.13861509832223001</v>
      </c>
    </row>
    <row r="66" spans="2:20" ht="15.9" customHeight="1">
      <c r="B66" s="18">
        <v>45823</v>
      </c>
      <c r="C66" s="11">
        <v>401105.56800000003</v>
      </c>
      <c r="D66" s="9">
        <f t="shared" si="14"/>
        <v>6.2000000034458935</v>
      </c>
      <c r="E66" s="11">
        <v>6665637.5908000004</v>
      </c>
      <c r="F66" s="9">
        <f t="shared" si="15"/>
        <v>89.800000190734863</v>
      </c>
      <c r="G66" s="12">
        <v>84.652000000000001</v>
      </c>
      <c r="H66" s="9">
        <f t="shared" si="1"/>
        <v>22.999999999996135</v>
      </c>
      <c r="I66" s="47">
        <f t="shared" si="2"/>
        <v>86.050434370318442</v>
      </c>
      <c r="J66" s="40">
        <f t="shared" si="13"/>
        <v>3.9495656296815582</v>
      </c>
      <c r="K66" s="47">
        <f t="shared" si="3"/>
        <v>90.013776913863083</v>
      </c>
      <c r="L66" s="40">
        <f t="shared" si="24"/>
        <v>92.905758886618713</v>
      </c>
      <c r="M66" s="12">
        <f t="shared" si="16"/>
        <v>0.21379310356709977</v>
      </c>
      <c r="N66" s="12">
        <f t="shared" si="17"/>
        <v>3.0965517307149955</v>
      </c>
      <c r="O66" s="12">
        <f t="shared" si="18"/>
        <v>0.79310344827572876</v>
      </c>
      <c r="P66" s="81">
        <f t="shared" si="19"/>
        <v>3.2036468581592659</v>
      </c>
      <c r="Q66" s="12">
        <f t="shared" si="20"/>
        <v>7.3721759850724055E-3</v>
      </c>
      <c r="R66" s="12">
        <f t="shared" si="21"/>
        <v>0.10677764588672398</v>
      </c>
      <c r="S66" s="12">
        <f t="shared" si="22"/>
        <v>2.734839476812858E-2</v>
      </c>
      <c r="T66" s="12">
        <f t="shared" si="23"/>
        <v>0.11047058131583676</v>
      </c>
    </row>
    <row r="67" spans="2:20" ht="15.9" customHeight="1">
      <c r="B67" s="18">
        <v>45824</v>
      </c>
      <c r="C67" s="11">
        <v>401105.571</v>
      </c>
      <c r="D67" s="9">
        <f t="shared" si="14"/>
        <v>9.1999999713152647</v>
      </c>
      <c r="E67" s="11">
        <v>6665637.5404000003</v>
      </c>
      <c r="F67" s="9">
        <f t="shared" si="15"/>
        <v>39.400000125169754</v>
      </c>
      <c r="G67" s="12">
        <v>84.6464</v>
      </c>
      <c r="H67" s="9">
        <f t="shared" si="1"/>
        <v>17.399999999994975</v>
      </c>
      <c r="I67" s="47">
        <f t="shared" si="2"/>
        <v>76.856783970670222</v>
      </c>
      <c r="J67" s="40">
        <f t="shared" si="13"/>
        <v>13.143216029329778</v>
      </c>
      <c r="K67" s="47">
        <f t="shared" si="3"/>
        <v>40.459856763656212</v>
      </c>
      <c r="L67" s="40">
        <f t="shared" si="24"/>
        <v>44.042706653149764</v>
      </c>
      <c r="M67" s="12">
        <f t="shared" si="16"/>
        <v>0.30666666571050882</v>
      </c>
      <c r="N67" s="12">
        <f t="shared" si="17"/>
        <v>1.3133333375056584</v>
      </c>
      <c r="O67" s="12">
        <f t="shared" si="18"/>
        <v>0.57999999999983254</v>
      </c>
      <c r="P67" s="81">
        <f t="shared" si="19"/>
        <v>1.4680902217716587</v>
      </c>
      <c r="Q67" s="12">
        <f t="shared" si="20"/>
        <v>1.0222222190350294E-2</v>
      </c>
      <c r="R67" s="12">
        <f t="shared" si="21"/>
        <v>4.3777777916855283E-2</v>
      </c>
      <c r="S67" s="12">
        <f t="shared" si="22"/>
        <v>1.9333333333327752E-2</v>
      </c>
      <c r="T67" s="12">
        <f t="shared" si="23"/>
        <v>4.8936340725721957E-2</v>
      </c>
    </row>
    <row r="68" spans="2:20" ht="15.9" customHeight="1">
      <c r="B68" s="18">
        <v>45824</v>
      </c>
      <c r="C68" s="11">
        <v>401105.57260000001</v>
      </c>
      <c r="D68" s="9">
        <f t="shared" si="14"/>
        <v>10.799999989103526</v>
      </c>
      <c r="E68" s="11">
        <v>6665637.5530000003</v>
      </c>
      <c r="F68" s="9">
        <f t="shared" si="15"/>
        <v>52.000000141561031</v>
      </c>
      <c r="G68" s="12">
        <v>84.659300000000002</v>
      </c>
      <c r="H68" s="9">
        <f t="shared" si="1"/>
        <v>30.299999999996885</v>
      </c>
      <c r="I68" s="47">
        <f t="shared" si="2"/>
        <v>78.266915886153257</v>
      </c>
      <c r="J68" s="40">
        <f t="shared" si="13"/>
        <v>11.733084113846758</v>
      </c>
      <c r="K68" s="47">
        <f t="shared" si="3"/>
        <v>53.109697932552614</v>
      </c>
      <c r="L68" s="40">
        <f t="shared" si="24"/>
        <v>61.145155282219989</v>
      </c>
      <c r="M68" s="12">
        <f t="shared" si="16"/>
        <v>0.3599999996367842</v>
      </c>
      <c r="N68" s="12">
        <f t="shared" si="17"/>
        <v>1.7333333380520344</v>
      </c>
      <c r="O68" s="12">
        <f t="shared" si="18"/>
        <v>1.0099999999998961</v>
      </c>
      <c r="P68" s="81">
        <f t="shared" si="19"/>
        <v>2.0381718427406663</v>
      </c>
      <c r="Q68" s="12">
        <f t="shared" si="20"/>
        <v>1.1999999987892807E-2</v>
      </c>
      <c r="R68" s="12">
        <f t="shared" si="21"/>
        <v>5.777777793506781E-2</v>
      </c>
      <c r="S68" s="12">
        <f t="shared" si="22"/>
        <v>3.3666666666663202E-2</v>
      </c>
      <c r="T68" s="12">
        <f t="shared" si="23"/>
        <v>6.7939061424688876E-2</v>
      </c>
    </row>
    <row r="69" spans="2:20" ht="15.9" customHeight="1">
      <c r="B69" s="18">
        <v>45825</v>
      </c>
      <c r="C69" s="11">
        <v>401105.57069999998</v>
      </c>
      <c r="D69" s="9">
        <f t="shared" si="14"/>
        <v>8.8999999570660293</v>
      </c>
      <c r="E69" s="11">
        <v>6665637.5810000002</v>
      </c>
      <c r="F69" s="9">
        <f t="shared" si="15"/>
        <v>80.000000074505806</v>
      </c>
      <c r="G69" s="12">
        <v>84.6584</v>
      </c>
      <c r="H69" s="9">
        <f t="shared" si="1"/>
        <v>29.39999999999543</v>
      </c>
      <c r="I69" s="47">
        <f t="shared" si="2"/>
        <v>83.651947708744856</v>
      </c>
      <c r="J69" s="40">
        <f t="shared" si="13"/>
        <v>6.3480522912551578</v>
      </c>
      <c r="K69" s="47">
        <f t="shared" si="3"/>
        <v>80.493540182779299</v>
      </c>
      <c r="L69" s="40">
        <f t="shared" si="24"/>
        <v>85.694632335732877</v>
      </c>
      <c r="M69" s="12">
        <f t="shared" si="16"/>
        <v>0.28709677280858159</v>
      </c>
      <c r="N69" s="12">
        <f t="shared" si="17"/>
        <v>2.5806451636937355</v>
      </c>
      <c r="O69" s="12">
        <f t="shared" si="18"/>
        <v>0.94838709677404609</v>
      </c>
      <c r="P69" s="81">
        <f t="shared" si="19"/>
        <v>2.7643429785720284</v>
      </c>
      <c r="Q69" s="12">
        <f t="shared" si="20"/>
        <v>9.2611862196316647E-3</v>
      </c>
      <c r="R69" s="12">
        <f t="shared" si="21"/>
        <v>8.3246618183668894E-2</v>
      </c>
      <c r="S69" s="12">
        <f t="shared" si="22"/>
        <v>3.0593132154001487E-2</v>
      </c>
      <c r="T69" s="12">
        <f t="shared" si="23"/>
        <v>8.9172354147484784E-2</v>
      </c>
    </row>
    <row r="70" spans="2:20" ht="15.9" customHeight="1">
      <c r="B70" s="18">
        <v>45825</v>
      </c>
      <c r="C70" s="11">
        <v>401105.57579999999</v>
      </c>
      <c r="D70" s="9">
        <f t="shared" si="14"/>
        <v>13.999999966472387</v>
      </c>
      <c r="E70" s="11">
        <v>6665637.5460000001</v>
      </c>
      <c r="F70" s="9">
        <f t="shared" si="15"/>
        <v>44.999999925494194</v>
      </c>
      <c r="G70" s="12">
        <v>84.637100000000004</v>
      </c>
      <c r="H70" s="9">
        <f t="shared" si="1"/>
        <v>8.0999999999988859</v>
      </c>
      <c r="I70" s="47">
        <f t="shared" si="2"/>
        <v>72.718501640196166</v>
      </c>
      <c r="J70" s="40">
        <f t="shared" si="13"/>
        <v>17.281498359803834</v>
      </c>
      <c r="K70" s="47">
        <f t="shared" si="3"/>
        <v>47.12748659069041</v>
      </c>
      <c r="L70" s="40">
        <f t="shared" si="24"/>
        <v>47.818510980118212</v>
      </c>
      <c r="M70" s="12">
        <f t="shared" si="16"/>
        <v>0.45161290214427058</v>
      </c>
      <c r="N70" s="12">
        <f t="shared" si="17"/>
        <v>1.4516129008223932</v>
      </c>
      <c r="O70" s="12">
        <f t="shared" si="18"/>
        <v>0.26129032258060925</v>
      </c>
      <c r="P70" s="81">
        <f t="shared" si="19"/>
        <v>1.5425326122618779</v>
      </c>
      <c r="Q70" s="12">
        <f t="shared" si="20"/>
        <v>1.4568158133686148E-2</v>
      </c>
      <c r="R70" s="12">
        <f t="shared" si="21"/>
        <v>4.6826222607173978E-2</v>
      </c>
      <c r="S70" s="12">
        <f t="shared" si="22"/>
        <v>8.4287200832454598E-3</v>
      </c>
      <c r="T70" s="12">
        <f t="shared" si="23"/>
        <v>4.9759116524576708E-2</v>
      </c>
    </row>
    <row r="71" spans="2:20" ht="15.9" customHeight="1">
      <c r="B71" s="18">
        <v>45826</v>
      </c>
      <c r="C71" s="11">
        <v>401105.57539999997</v>
      </c>
      <c r="D71" s="9">
        <f t="shared" si="14"/>
        <v>13.599999947473407</v>
      </c>
      <c r="E71" s="11">
        <v>6665637.54</v>
      </c>
      <c r="F71" s="9">
        <f t="shared" si="15"/>
        <v>38.99999987334013</v>
      </c>
      <c r="G71" s="12">
        <v>84.638300000000001</v>
      </c>
      <c r="H71" s="9">
        <f t="shared" si="1"/>
        <v>9.2999999999960892</v>
      </c>
      <c r="I71" s="47">
        <f t="shared" si="2"/>
        <v>70.775419690501394</v>
      </c>
      <c r="J71" s="40">
        <f t="shared" si="13"/>
        <v>19.224580309498606</v>
      </c>
      <c r="K71" s="47">
        <f t="shared" si="3"/>
        <v>41.303268498894937</v>
      </c>
      <c r="L71" s="40">
        <f t="shared" si="24"/>
        <v>42.337335635249111</v>
      </c>
      <c r="M71" s="12">
        <f t="shared" si="16"/>
        <v>0.42499999835854396</v>
      </c>
      <c r="N71" s="12">
        <f t="shared" si="17"/>
        <v>1.2187499960418791</v>
      </c>
      <c r="O71" s="12">
        <f t="shared" si="18"/>
        <v>0.29062499999987779</v>
      </c>
      <c r="P71" s="81">
        <f t="shared" si="19"/>
        <v>1.3230417386015347</v>
      </c>
      <c r="Q71" s="12">
        <f t="shared" si="20"/>
        <v>1.3281249948704499E-2</v>
      </c>
      <c r="R71" s="12">
        <f t="shared" si="21"/>
        <v>3.8085937376308721E-2</v>
      </c>
      <c r="S71" s="12">
        <f t="shared" si="22"/>
        <v>9.0820312499961808E-3</v>
      </c>
      <c r="T71" s="12">
        <f t="shared" si="23"/>
        <v>4.134505433129796E-2</v>
      </c>
    </row>
    <row r="72" spans="2:20" ht="15.9" customHeight="1">
      <c r="B72" s="18">
        <v>45826</v>
      </c>
      <c r="C72" s="11">
        <v>401105.5773</v>
      </c>
      <c r="D72" s="9">
        <f t="shared" si="14"/>
        <v>15.499999979510903</v>
      </c>
      <c r="E72" s="39">
        <v>6665637.5269999998</v>
      </c>
      <c r="F72" s="9">
        <f t="shared" si="15"/>
        <v>25.999999605119228</v>
      </c>
      <c r="G72" s="11">
        <v>84.630300000000005</v>
      </c>
      <c r="H72" s="9">
        <f t="shared" si="1"/>
        <v>1.300000000000523</v>
      </c>
      <c r="I72" s="47">
        <f t="shared" ref="I72:I88" si="25">IF(MOD(DEGREES(ATAN2(D72, F72)), 360) &gt; 180, MOD(DEGREES(ATAN2(D72, F72)), 360) - 360, MOD(DEGREES(ATAN2(D72, F72)), 360))</f>
        <v>59.198553674433299</v>
      </c>
      <c r="J72" s="40">
        <f t="shared" ref="J72:J88" si="26">MOD(DEGREES(ATAN2(F72, D72)) + 360, 360)</f>
        <v>30.801446325566701</v>
      </c>
      <c r="K72" s="47">
        <f t="shared" ref="K72:K88" si="27">SQRT(POWER(C72 - $C$9,2) + POWER(E72 - $E$9,2)) *1000</f>
        <v>30.269621385657238</v>
      </c>
      <c r="L72" s="40">
        <f t="shared" ref="L72:L88" si="28">SQRT((D72^2) + (F72^2) + (H72^2))</f>
        <v>30.297524302012523</v>
      </c>
      <c r="M72" s="12">
        <f t="shared" ref="M72:M88" si="29">(D72-$D$9)/(B72-$B$9)</f>
        <v>0.48437499935971573</v>
      </c>
      <c r="N72" s="12">
        <f t="shared" ref="N72:N88" si="30">(F72-$F$9)/(B72-$B$9)</f>
        <v>0.81249998765997589</v>
      </c>
      <c r="O72" s="12">
        <f t="shared" ref="O72:O88" si="31">(H72-$H$9)/(B72-$B$9)</f>
        <v>4.0625000000016342E-2</v>
      </c>
      <c r="P72" s="81">
        <f t="shared" ref="P72:P88" si="32">(L72-$L$9)/(B72-$B$9)</f>
        <v>0.94679763443789133</v>
      </c>
      <c r="Q72" s="12">
        <f t="shared" ref="Q72:Q88" si="33">(M72-0)/(B72-$B$9)</f>
        <v>1.5136718729991117E-2</v>
      </c>
      <c r="R72" s="12">
        <f t="shared" ref="R72:R88" si="34">(N72-0)/(B72-$B$9)</f>
        <v>2.5390624614374246E-2</v>
      </c>
      <c r="S72" s="12">
        <f t="shared" ref="S72:S88" si="35">(O72-0)/(B72-$B$9)</f>
        <v>1.2695312500005107E-3</v>
      </c>
      <c r="T72" s="12">
        <f t="shared" ref="T72:T88" si="36">(P72-0)/(B72-$B$9)</f>
        <v>2.9587426076184104E-2</v>
      </c>
    </row>
    <row r="73" spans="2:20" ht="15.9" customHeight="1">
      <c r="B73" s="18">
        <v>45827</v>
      </c>
      <c r="C73" s="12">
        <v>401105.57500000001</v>
      </c>
      <c r="D73" s="9">
        <f t="shared" si="14"/>
        <v>13.199999986682087</v>
      </c>
      <c r="E73" s="39">
        <v>6665637.5389999999</v>
      </c>
      <c r="F73" s="9">
        <f t="shared" si="15"/>
        <v>37.999999709427357</v>
      </c>
      <c r="G73" s="11">
        <v>84.648700000000005</v>
      </c>
      <c r="H73" s="9">
        <f t="shared" si="1"/>
        <v>19.700000000000273</v>
      </c>
      <c r="I73" s="47">
        <f t="shared" si="25"/>
        <v>70.844387436676058</v>
      </c>
      <c r="J73" s="40">
        <f t="shared" si="26"/>
        <v>19.155612563323928</v>
      </c>
      <c r="K73" s="47">
        <f t="shared" si="27"/>
        <v>40.227353598824841</v>
      </c>
      <c r="L73" s="40">
        <f t="shared" si="28"/>
        <v>44.792074941499386</v>
      </c>
      <c r="M73" s="12">
        <f t="shared" si="29"/>
        <v>0.3999999995964269</v>
      </c>
      <c r="N73" s="12">
        <f t="shared" si="30"/>
        <v>1.1515151427099199</v>
      </c>
      <c r="O73" s="12">
        <f t="shared" si="31"/>
        <v>0.59696969696970525</v>
      </c>
      <c r="P73" s="81">
        <f t="shared" si="32"/>
        <v>1.3573356042878602</v>
      </c>
      <c r="Q73" s="12">
        <f t="shared" si="33"/>
        <v>1.2121212108982633E-2</v>
      </c>
      <c r="R73" s="12">
        <f t="shared" si="34"/>
        <v>3.489439826393697E-2</v>
      </c>
      <c r="S73" s="12">
        <f t="shared" si="35"/>
        <v>1.8089990817263795E-2</v>
      </c>
      <c r="T73" s="12">
        <f t="shared" si="36"/>
        <v>4.1131381948116975E-2</v>
      </c>
    </row>
    <row r="74" spans="2:20" ht="15.9" customHeight="1">
      <c r="B74" s="18">
        <v>45827</v>
      </c>
      <c r="C74" s="11">
        <v>401105.57339999999</v>
      </c>
      <c r="D74" s="9">
        <f t="shared" si="14"/>
        <v>11.599999968893826</v>
      </c>
      <c r="E74" s="39">
        <v>6665637.5690000001</v>
      </c>
      <c r="F74" s="9">
        <f t="shared" si="15"/>
        <v>67.999999970197678</v>
      </c>
      <c r="G74" s="11">
        <v>84.659400000000005</v>
      </c>
      <c r="H74" s="9">
        <f t="shared" ref="H74:H88" si="37">IF(G74="","",(G74-$G$9)*1000)</f>
        <v>30.400000000000205</v>
      </c>
      <c r="I74" s="47">
        <f t="shared" si="25"/>
        <v>80.319201161920873</v>
      </c>
      <c r="J74" s="40">
        <f t="shared" si="26"/>
        <v>9.680798838079113</v>
      </c>
      <c r="K74" s="47">
        <f t="shared" si="27"/>
        <v>68.982316540003367</v>
      </c>
      <c r="L74" s="40">
        <f t="shared" si="28"/>
        <v>75.383817860501296</v>
      </c>
      <c r="M74" s="12">
        <f t="shared" si="29"/>
        <v>0.35151515057254018</v>
      </c>
      <c r="N74" s="12">
        <f t="shared" si="30"/>
        <v>2.0606060597029598</v>
      </c>
      <c r="O74" s="12">
        <f t="shared" si="31"/>
        <v>0.92121212121212737</v>
      </c>
      <c r="P74" s="81">
        <f t="shared" si="32"/>
        <v>2.2843581169848877</v>
      </c>
      <c r="Q74" s="12">
        <f t="shared" si="33"/>
        <v>1.0651974259773945E-2</v>
      </c>
      <c r="R74" s="12">
        <f t="shared" si="34"/>
        <v>6.2442607869786663E-2</v>
      </c>
      <c r="S74" s="12">
        <f t="shared" si="35"/>
        <v>2.7915518824609919E-2</v>
      </c>
      <c r="T74" s="12">
        <f t="shared" si="36"/>
        <v>6.9222973241966287E-2</v>
      </c>
    </row>
    <row r="75" spans="2:20" ht="15.9" customHeight="1">
      <c r="B75" s="18">
        <v>45828</v>
      </c>
      <c r="C75" s="11">
        <v>401105.57630000002</v>
      </c>
      <c r="D75" s="9">
        <f t="shared" si="14"/>
        <v>14.499999990221113</v>
      </c>
      <c r="E75" s="39">
        <v>6665637.5499999998</v>
      </c>
      <c r="F75" s="9">
        <f t="shared" si="15"/>
        <v>48.999999649822712</v>
      </c>
      <c r="G75" s="11">
        <v>84.640500000000003</v>
      </c>
      <c r="H75" s="9">
        <f t="shared" si="37"/>
        <v>11.499999999998067</v>
      </c>
      <c r="I75" s="47">
        <f t="shared" si="25"/>
        <v>73.515546709566607</v>
      </c>
      <c r="J75" s="40">
        <f t="shared" si="26"/>
        <v>16.484453290433407</v>
      </c>
      <c r="K75" s="47">
        <f t="shared" si="27"/>
        <v>51.100391049374934</v>
      </c>
      <c r="L75" s="40">
        <f t="shared" si="28"/>
        <v>52.378430344932958</v>
      </c>
      <c r="M75" s="12">
        <f t="shared" si="29"/>
        <v>0.42647058794767978</v>
      </c>
      <c r="N75" s="12">
        <f t="shared" si="30"/>
        <v>1.4411764602889032</v>
      </c>
      <c r="O75" s="12">
        <f t="shared" si="31"/>
        <v>0.33823529411759023</v>
      </c>
      <c r="P75" s="81">
        <f t="shared" si="32"/>
        <v>1.5405420689686165</v>
      </c>
      <c r="Q75" s="12">
        <f t="shared" si="33"/>
        <v>1.2543252586696464E-2</v>
      </c>
      <c r="R75" s="12">
        <f t="shared" si="34"/>
        <v>4.2387542949673625E-2</v>
      </c>
      <c r="S75" s="12">
        <f t="shared" si="35"/>
        <v>9.948096885811478E-3</v>
      </c>
      <c r="T75" s="12">
        <f t="shared" si="36"/>
        <v>4.5310060852018129E-2</v>
      </c>
    </row>
    <row r="76" spans="2:20" ht="15.9" customHeight="1">
      <c r="B76" s="18">
        <v>45828</v>
      </c>
      <c r="C76" s="11">
        <v>401105.57659999997</v>
      </c>
      <c r="D76" s="9">
        <f t="shared" si="14"/>
        <v>14.799999946262687</v>
      </c>
      <c r="E76" s="39">
        <v>6665637.5650000004</v>
      </c>
      <c r="F76" s="9">
        <f t="shared" si="15"/>
        <v>64.00000024586916</v>
      </c>
      <c r="G76" s="11">
        <v>84.626099999999994</v>
      </c>
      <c r="H76" s="9">
        <f t="shared" si="37"/>
        <v>-2.9000000000110049</v>
      </c>
      <c r="I76" s="47">
        <f t="shared" si="25"/>
        <v>76.979232788358814</v>
      </c>
      <c r="J76" s="40">
        <f t="shared" si="26"/>
        <v>13.020767211641214</v>
      </c>
      <c r="K76" s="47">
        <f t="shared" si="27"/>
        <v>65.688964292951283</v>
      </c>
      <c r="L76" s="40">
        <f t="shared" si="28"/>
        <v>65.752946929249433</v>
      </c>
      <c r="M76" s="12">
        <f t="shared" si="29"/>
        <v>0.43529411606654961</v>
      </c>
      <c r="N76" s="12">
        <f t="shared" si="30"/>
        <v>1.8823529484079164</v>
      </c>
      <c r="O76" s="12">
        <f t="shared" si="31"/>
        <v>-8.5294117647382497E-2</v>
      </c>
      <c r="P76" s="81">
        <f t="shared" si="32"/>
        <v>1.933910203801454</v>
      </c>
      <c r="Q76" s="12">
        <f t="shared" si="33"/>
        <v>1.28027681196044E-2</v>
      </c>
      <c r="R76" s="12">
        <f t="shared" si="34"/>
        <v>5.5363322011997541E-2</v>
      </c>
      <c r="S76" s="12">
        <f t="shared" si="35"/>
        <v>-2.5086505190406619E-3</v>
      </c>
      <c r="T76" s="12">
        <f t="shared" si="36"/>
        <v>5.6879711876513354E-2</v>
      </c>
    </row>
    <row r="77" spans="2:20" ht="15.9" customHeight="1">
      <c r="B77" s="18">
        <v>45829</v>
      </c>
      <c r="C77" s="11">
        <v>401105.57659999997</v>
      </c>
      <c r="D77" s="9">
        <f t="shared" ref="D77:D132" si="38">IF(C77="","",(C77-$C$9)*1000)</f>
        <v>14.799999946262687</v>
      </c>
      <c r="E77" s="39">
        <v>6665637.5652999999</v>
      </c>
      <c r="F77" s="9">
        <f t="shared" ref="F77:F131" si="39">IF(E77="","",(E77-$E$9)*1000)</f>
        <v>64.299999736249447</v>
      </c>
      <c r="G77" s="11">
        <v>84.626099999999994</v>
      </c>
      <c r="H77" s="9">
        <f t="shared" si="37"/>
        <v>-2.9000000000110049</v>
      </c>
      <c r="I77" s="47">
        <f t="shared" si="25"/>
        <v>77.037926524547501</v>
      </c>
      <c r="J77" s="40">
        <f t="shared" si="26"/>
        <v>12.962073475452485</v>
      </c>
      <c r="K77" s="47">
        <f t="shared" si="27"/>
        <v>65.981284956349967</v>
      </c>
      <c r="L77" s="40">
        <f t="shared" si="28"/>
        <v>66.044984400718263</v>
      </c>
      <c r="M77" s="12">
        <f t="shared" si="29"/>
        <v>0.42285714132179109</v>
      </c>
      <c r="N77" s="12">
        <f t="shared" si="30"/>
        <v>1.8371428496071271</v>
      </c>
      <c r="O77" s="12">
        <f t="shared" si="31"/>
        <v>-8.285714285745728E-2</v>
      </c>
      <c r="P77" s="81">
        <f t="shared" si="32"/>
        <v>1.8869995543062361</v>
      </c>
      <c r="Q77" s="12">
        <f t="shared" si="33"/>
        <v>1.208163260919403E-2</v>
      </c>
      <c r="R77" s="12">
        <f t="shared" si="34"/>
        <v>5.2489795703060775E-2</v>
      </c>
      <c r="S77" s="12">
        <f t="shared" si="35"/>
        <v>-2.3673469387844939E-3</v>
      </c>
      <c r="T77" s="12">
        <f t="shared" si="36"/>
        <v>5.3914272980178174E-2</v>
      </c>
    </row>
    <row r="78" spans="2:20" ht="15.9" customHeight="1">
      <c r="B78" s="18">
        <v>45829</v>
      </c>
      <c r="C78" s="12">
        <v>401105.57620000001</v>
      </c>
      <c r="D78" s="9">
        <f t="shared" si="38"/>
        <v>14.399999985471368</v>
      </c>
      <c r="E78" s="39">
        <v>6665637.574</v>
      </c>
      <c r="F78" s="9">
        <f t="shared" si="39"/>
        <v>72.999999858438969</v>
      </c>
      <c r="G78" s="11">
        <v>84.634799999999998</v>
      </c>
      <c r="H78" s="9">
        <f t="shared" si="37"/>
        <v>5.7999999999935881</v>
      </c>
      <c r="I78" s="47">
        <f t="shared" si="25"/>
        <v>78.841083980891909</v>
      </c>
      <c r="J78" s="40">
        <f t="shared" si="26"/>
        <v>11.158916019108119</v>
      </c>
      <c r="K78" s="47">
        <f t="shared" si="27"/>
        <v>74.406719984915767</v>
      </c>
      <c r="L78" s="40">
        <f t="shared" si="28"/>
        <v>74.632432486912762</v>
      </c>
      <c r="M78" s="12">
        <f t="shared" si="29"/>
        <v>0.41142857101346764</v>
      </c>
      <c r="N78" s="12">
        <f t="shared" si="30"/>
        <v>2.0857142816696848</v>
      </c>
      <c r="O78" s="12">
        <f t="shared" si="31"/>
        <v>0.16571428571410252</v>
      </c>
      <c r="P78" s="81">
        <f t="shared" si="32"/>
        <v>2.1323552139117932</v>
      </c>
      <c r="Q78" s="12">
        <f t="shared" si="33"/>
        <v>1.1755102028956218E-2</v>
      </c>
      <c r="R78" s="12">
        <f t="shared" si="34"/>
        <v>5.9591836619133851E-2</v>
      </c>
      <c r="S78" s="12">
        <f t="shared" si="35"/>
        <v>4.7346938775457859E-3</v>
      </c>
      <c r="T78" s="12">
        <f t="shared" si="36"/>
        <v>6.0924434683194091E-2</v>
      </c>
    </row>
    <row r="79" spans="2:20" ht="15.9" customHeight="1">
      <c r="B79" s="18">
        <v>45831</v>
      </c>
      <c r="C79" s="11">
        <v>401105.58529999998</v>
      </c>
      <c r="D79" s="9">
        <f t="shared" si="38"/>
        <v>23.499999952036887</v>
      </c>
      <c r="E79" s="39">
        <v>6665637.5420000004</v>
      </c>
      <c r="F79" s="9">
        <f t="shared" si="39"/>
        <v>41.000000201165676</v>
      </c>
      <c r="G79" s="11">
        <v>84.645799999999994</v>
      </c>
      <c r="H79" s="9">
        <f t="shared" si="37"/>
        <v>16.799999999989268</v>
      </c>
      <c r="I79" s="47">
        <f t="shared" si="25"/>
        <v>60.179927606263007</v>
      </c>
      <c r="J79" s="40">
        <f t="shared" si="26"/>
        <v>29.820072393737007</v>
      </c>
      <c r="K79" s="47">
        <f t="shared" si="27"/>
        <v>47.257274722960055</v>
      </c>
      <c r="L79" s="40">
        <f t="shared" si="28"/>
        <v>50.154660942338737</v>
      </c>
      <c r="M79" s="12">
        <f t="shared" si="29"/>
        <v>0.6351351338388348</v>
      </c>
      <c r="N79" s="12">
        <f t="shared" si="30"/>
        <v>1.1081081135450184</v>
      </c>
      <c r="O79" s="12">
        <f t="shared" si="31"/>
        <v>0.45405405405376398</v>
      </c>
      <c r="P79" s="81">
        <f t="shared" si="32"/>
        <v>1.3555313768199659</v>
      </c>
      <c r="Q79" s="12">
        <f t="shared" si="33"/>
        <v>1.7165814428076617E-2</v>
      </c>
      <c r="R79" s="12">
        <f t="shared" si="34"/>
        <v>2.9948867933649145E-2</v>
      </c>
      <c r="S79" s="12">
        <f t="shared" si="35"/>
        <v>1.227173119064227E-2</v>
      </c>
      <c r="T79" s="12">
        <f t="shared" si="36"/>
        <v>3.6635983157296374E-2</v>
      </c>
    </row>
    <row r="80" spans="2:20" ht="15.9" customHeight="1">
      <c r="B80" s="18">
        <v>45831</v>
      </c>
      <c r="C80" s="11">
        <v>401105.58689999999</v>
      </c>
      <c r="D80" s="9">
        <f t="shared" si="38"/>
        <v>25.099999969825149</v>
      </c>
      <c r="E80" s="39">
        <v>6665637.5420000004</v>
      </c>
      <c r="F80" s="9">
        <f t="shared" si="39"/>
        <v>41.000000201165676</v>
      </c>
      <c r="G80" s="11">
        <v>84.645600000000002</v>
      </c>
      <c r="H80" s="9">
        <f t="shared" si="37"/>
        <v>16.59999999999684</v>
      </c>
      <c r="I80" s="47">
        <f t="shared" si="25"/>
        <v>58.525235237101128</v>
      </c>
      <c r="J80" s="40">
        <f t="shared" si="26"/>
        <v>31.474764762898872</v>
      </c>
      <c r="K80" s="47">
        <f t="shared" si="27"/>
        <v>48.072965531375402</v>
      </c>
      <c r="L80" s="40">
        <f t="shared" si="28"/>
        <v>50.858332797887726</v>
      </c>
      <c r="M80" s="12">
        <f t="shared" si="29"/>
        <v>0.67837837756284181</v>
      </c>
      <c r="N80" s="12">
        <f t="shared" si="30"/>
        <v>1.1081081135450184</v>
      </c>
      <c r="O80" s="12">
        <f t="shared" si="31"/>
        <v>0.44864864864856324</v>
      </c>
      <c r="P80" s="81">
        <f t="shared" si="32"/>
        <v>1.3745495350780466</v>
      </c>
      <c r="Q80" s="12">
        <f t="shared" si="33"/>
        <v>1.8334550744941669E-2</v>
      </c>
      <c r="R80" s="12">
        <f t="shared" si="34"/>
        <v>2.9948867933649145E-2</v>
      </c>
      <c r="S80" s="12">
        <f t="shared" si="35"/>
        <v>1.2125639152663872E-2</v>
      </c>
      <c r="T80" s="12">
        <f t="shared" si="36"/>
        <v>3.7149987434541801E-2</v>
      </c>
    </row>
    <row r="81" spans="2:20" ht="15.9" customHeight="1">
      <c r="B81" s="18">
        <v>45832</v>
      </c>
      <c r="C81" s="11">
        <v>401105.58929999999</v>
      </c>
      <c r="D81" s="9">
        <f t="shared" si="38"/>
        <v>27.49999996740371</v>
      </c>
      <c r="E81" s="39">
        <v>6665637.5599999996</v>
      </c>
      <c r="F81" s="9">
        <f t="shared" si="39"/>
        <v>58.999999426305294</v>
      </c>
      <c r="G81" s="11">
        <v>84.650300000000001</v>
      </c>
      <c r="H81" s="9">
        <f t="shared" si="37"/>
        <v>21.299999999996544</v>
      </c>
      <c r="I81" s="47">
        <f t="shared" si="25"/>
        <v>65.00969370135023</v>
      </c>
      <c r="J81" s="40">
        <f t="shared" si="26"/>
        <v>24.990306298649784</v>
      </c>
      <c r="K81" s="47">
        <f t="shared" si="27"/>
        <v>65.094162030947373</v>
      </c>
      <c r="L81" s="40">
        <f t="shared" si="28"/>
        <v>68.490436781430162</v>
      </c>
      <c r="M81" s="12">
        <f t="shared" si="29"/>
        <v>0.72368420966851865</v>
      </c>
      <c r="N81" s="12">
        <f t="shared" si="30"/>
        <v>1.5526315638501393</v>
      </c>
      <c r="O81" s="12">
        <f t="shared" si="31"/>
        <v>0.56052631578938272</v>
      </c>
      <c r="P81" s="81">
        <f t="shared" si="32"/>
        <v>1.8023799153007938</v>
      </c>
      <c r="Q81" s="12">
        <f t="shared" si="33"/>
        <v>1.9044321307066282E-2</v>
      </c>
      <c r="R81" s="12">
        <f t="shared" si="34"/>
        <v>4.085872536447735E-2</v>
      </c>
      <c r="S81" s="12">
        <f t="shared" si="35"/>
        <v>1.4750692520773229E-2</v>
      </c>
      <c r="T81" s="12">
        <f t="shared" si="36"/>
        <v>4.7431050402652469E-2</v>
      </c>
    </row>
    <row r="82" spans="2:20" ht="15.9" customHeight="1">
      <c r="B82" s="18">
        <v>45832</v>
      </c>
      <c r="C82" s="11">
        <v>401105.59659999999</v>
      </c>
      <c r="D82" s="9">
        <f t="shared" si="38"/>
        <v>34.799999964889139</v>
      </c>
      <c r="E82" s="39">
        <v>6665637.5209999997</v>
      </c>
      <c r="F82" s="9">
        <f t="shared" si="39"/>
        <v>19.999999552965164</v>
      </c>
      <c r="G82" s="11">
        <v>84.620699999999999</v>
      </c>
      <c r="H82" s="9">
        <f t="shared" si="37"/>
        <v>-8.3000000000055252</v>
      </c>
      <c r="I82" s="47">
        <f t="shared" si="25"/>
        <v>29.886526412128269</v>
      </c>
      <c r="J82" s="40">
        <f t="shared" si="26"/>
        <v>60.113473587871738</v>
      </c>
      <c r="K82" s="47">
        <f t="shared" si="27"/>
        <v>40.137762514555924</v>
      </c>
      <c r="L82" s="40">
        <f t="shared" si="28"/>
        <v>40.986948894434462</v>
      </c>
      <c r="M82" s="12">
        <f t="shared" si="29"/>
        <v>0.91578947276024047</v>
      </c>
      <c r="N82" s="12">
        <f t="shared" si="30"/>
        <v>0.52631577770960958</v>
      </c>
      <c r="O82" s="12">
        <f t="shared" si="31"/>
        <v>-0.21842105263172434</v>
      </c>
      <c r="P82" s="81">
        <f t="shared" si="32"/>
        <v>1.078603918274591</v>
      </c>
      <c r="Q82" s="12">
        <f t="shared" si="33"/>
        <v>2.409972296737475E-2</v>
      </c>
      <c r="R82" s="12">
        <f t="shared" si="34"/>
        <v>1.3850415202884462E-2</v>
      </c>
      <c r="S82" s="12">
        <f t="shared" si="35"/>
        <v>-5.7479224376769562E-3</v>
      </c>
      <c r="T82" s="12">
        <f t="shared" si="36"/>
        <v>2.8384313638805028E-2</v>
      </c>
    </row>
    <row r="83" spans="2:20" ht="15.9" customHeight="1">
      <c r="B83" s="18">
        <v>45833</v>
      </c>
      <c r="C83" s="11">
        <v>401105.60080000001</v>
      </c>
      <c r="D83" s="9">
        <f t="shared" si="38"/>
        <v>38.999999989755452</v>
      </c>
      <c r="E83" s="39">
        <v>6665637.4869999997</v>
      </c>
      <c r="F83" s="9">
        <f t="shared" si="39"/>
        <v>-14.000000432133675</v>
      </c>
      <c r="G83" s="11">
        <v>84.655799999999999</v>
      </c>
      <c r="H83" s="9">
        <f t="shared" si="37"/>
        <v>26.799999999994384</v>
      </c>
      <c r="I83" s="47">
        <f t="shared" si="25"/>
        <v>-19.746837172598816</v>
      </c>
      <c r="J83" s="40">
        <f t="shared" si="26"/>
        <v>109.74683717259882</v>
      </c>
      <c r="K83" s="47">
        <f t="shared" si="27"/>
        <v>41.436698846561946</v>
      </c>
      <c r="L83" s="40">
        <f t="shared" si="28"/>
        <v>49.348151042368016</v>
      </c>
      <c r="M83" s="12">
        <f t="shared" si="29"/>
        <v>0.99999999973731923</v>
      </c>
      <c r="N83" s="12">
        <f t="shared" si="30"/>
        <v>-0.35897437005470961</v>
      </c>
      <c r="O83" s="12">
        <f t="shared" si="31"/>
        <v>0.68717948717934318</v>
      </c>
      <c r="P83" s="81">
        <f t="shared" si="32"/>
        <v>1.2653372062145645</v>
      </c>
      <c r="Q83" s="12">
        <f t="shared" si="33"/>
        <v>2.5641025634290236E-2</v>
      </c>
      <c r="R83" s="12">
        <f t="shared" si="34"/>
        <v>-9.2044710270438364E-3</v>
      </c>
      <c r="S83" s="12">
        <f t="shared" si="35"/>
        <v>1.7619986850752389E-2</v>
      </c>
      <c r="T83" s="12">
        <f t="shared" si="36"/>
        <v>3.2444543749091399E-2</v>
      </c>
    </row>
    <row r="84" spans="2:20" ht="15.9" customHeight="1">
      <c r="B84" s="18">
        <v>45833</v>
      </c>
      <c r="C84" s="11">
        <v>401105.6091</v>
      </c>
      <c r="D84" s="9">
        <f t="shared" si="38"/>
        <v>47.299999976530671</v>
      </c>
      <c r="E84" s="39">
        <v>6665637.5027000001</v>
      </c>
      <c r="F84" s="9">
        <f t="shared" si="39"/>
        <v>1.6999999061226845</v>
      </c>
      <c r="G84" s="11">
        <v>84.561999999999998</v>
      </c>
      <c r="H84" s="9">
        <f t="shared" si="37"/>
        <v>-67.000000000007276</v>
      </c>
      <c r="I84" s="47">
        <f t="shared" si="25"/>
        <v>2.0583702446443022</v>
      </c>
      <c r="J84" s="40">
        <f t="shared" si="26"/>
        <v>87.941629755355677</v>
      </c>
      <c r="K84" s="47">
        <f t="shared" si="27"/>
        <v>47.330539796843837</v>
      </c>
      <c r="L84" s="40">
        <f t="shared" si="28"/>
        <v>82.031579269581258</v>
      </c>
      <c r="M84" s="12">
        <f t="shared" si="29"/>
        <v>1.2128205122187352</v>
      </c>
      <c r="N84" s="12">
        <f t="shared" si="30"/>
        <v>4.3589741182632938E-2</v>
      </c>
      <c r="O84" s="12">
        <f t="shared" si="31"/>
        <v>-1.7179487179489046</v>
      </c>
      <c r="P84" s="81">
        <f t="shared" si="32"/>
        <v>2.1033738274251603</v>
      </c>
      <c r="Q84" s="12">
        <f t="shared" si="33"/>
        <v>3.1097961851762442E-2</v>
      </c>
      <c r="R84" s="12">
        <f t="shared" si="34"/>
        <v>1.1176856713495625E-3</v>
      </c>
      <c r="S84" s="12">
        <f t="shared" si="35"/>
        <v>-4.404996712689499E-2</v>
      </c>
      <c r="T84" s="12">
        <f t="shared" si="36"/>
        <v>5.393266224167078E-2</v>
      </c>
    </row>
    <row r="85" spans="2:20" ht="15.9" customHeight="1">
      <c r="B85" s="18">
        <v>45834</v>
      </c>
      <c r="C85" s="11">
        <v>401105.6066</v>
      </c>
      <c r="D85" s="9">
        <f t="shared" si="38"/>
        <v>44.799999974202365</v>
      </c>
      <c r="E85" s="39">
        <v>6665637.5482000001</v>
      </c>
      <c r="F85" s="9">
        <f t="shared" si="39"/>
        <v>47.199999913573265</v>
      </c>
      <c r="G85" s="12">
        <v>84.631399999999999</v>
      </c>
      <c r="H85" s="9">
        <f t="shared" si="37"/>
        <v>2.3999999999944066</v>
      </c>
      <c r="I85" s="47">
        <f t="shared" si="25"/>
        <v>46.494333555355624</v>
      </c>
      <c r="J85" s="40">
        <f t="shared" si="26"/>
        <v>43.505666444644362</v>
      </c>
      <c r="K85" s="47">
        <f t="shared" si="27"/>
        <v>65.075955540659166</v>
      </c>
      <c r="L85" s="40">
        <f t="shared" si="28"/>
        <v>65.120196479508735</v>
      </c>
      <c r="M85" s="12">
        <f t="shared" si="29"/>
        <v>1.1199999993550591</v>
      </c>
      <c r="N85" s="12">
        <f t="shared" si="30"/>
        <v>1.1799999978393316</v>
      </c>
      <c r="O85" s="12">
        <f t="shared" si="31"/>
        <v>5.9999999999860165E-2</v>
      </c>
      <c r="P85" s="81">
        <f t="shared" si="32"/>
        <v>1.6280049119877185</v>
      </c>
      <c r="Q85" s="12">
        <f t="shared" si="33"/>
        <v>2.7999999983876478E-2</v>
      </c>
      <c r="R85" s="12">
        <f t="shared" si="34"/>
        <v>2.9499999945983291E-2</v>
      </c>
      <c r="S85" s="12">
        <f t="shared" si="35"/>
        <v>1.4999999999965041E-3</v>
      </c>
      <c r="T85" s="12">
        <f t="shared" si="36"/>
        <v>4.0700122799692963E-2</v>
      </c>
    </row>
    <row r="86" spans="2:20" ht="15.9" customHeight="1">
      <c r="B86" s="28">
        <v>45834</v>
      </c>
      <c r="C86" s="11">
        <v>401105.61099999998</v>
      </c>
      <c r="D86" s="9">
        <f t="shared" si="38"/>
        <v>49.199999950360507</v>
      </c>
      <c r="E86" s="39">
        <v>6665637.534</v>
      </c>
      <c r="F86" s="9">
        <f t="shared" si="39"/>
        <v>32.999999821186066</v>
      </c>
      <c r="G86" s="11">
        <v>84.641999999999996</v>
      </c>
      <c r="H86" s="9">
        <f t="shared" si="37"/>
        <v>12.999999999991019</v>
      </c>
      <c r="I86" s="47">
        <f t="shared" si="25"/>
        <v>33.851010186676824</v>
      </c>
      <c r="J86" s="40">
        <f t="shared" si="26"/>
        <v>56.148989813323169</v>
      </c>
      <c r="K86" s="47">
        <f t="shared" si="27"/>
        <v>59.242214537555512</v>
      </c>
      <c r="L86" s="40">
        <f t="shared" si="28"/>
        <v>60.651792910956239</v>
      </c>
      <c r="M86" s="12">
        <f t="shared" si="29"/>
        <v>1.2299999987590127</v>
      </c>
      <c r="N86" s="12">
        <f t="shared" si="30"/>
        <v>0.82499999552965164</v>
      </c>
      <c r="O86" s="12">
        <f t="shared" si="31"/>
        <v>0.32499999999977547</v>
      </c>
      <c r="P86" s="81">
        <f t="shared" si="32"/>
        <v>1.5162948227739059</v>
      </c>
      <c r="Q86" s="12">
        <f t="shared" si="33"/>
        <v>3.0749999968975317E-2</v>
      </c>
      <c r="R86" s="12">
        <f t="shared" si="34"/>
        <v>2.0624999888241291E-2</v>
      </c>
      <c r="S86" s="12">
        <f t="shared" si="35"/>
        <v>8.1249999999943867E-3</v>
      </c>
      <c r="T86" s="12">
        <f t="shared" si="36"/>
        <v>3.7907370569347648E-2</v>
      </c>
    </row>
    <row r="87" spans="2:20" ht="15.9" customHeight="1">
      <c r="B87" s="18">
        <v>45835</v>
      </c>
      <c r="C87" s="11">
        <v>401105.61599999998</v>
      </c>
      <c r="D87" s="9">
        <f t="shared" si="38"/>
        <v>54.19999995501712</v>
      </c>
      <c r="E87" s="39">
        <v>6665637.4450000003</v>
      </c>
      <c r="F87" s="9">
        <f t="shared" si="39"/>
        <v>-55.999999865889549</v>
      </c>
      <c r="G87" s="11">
        <v>84.654700000000005</v>
      </c>
      <c r="H87" s="9">
        <f t="shared" si="37"/>
        <v>25.7000000000005</v>
      </c>
      <c r="I87" s="47">
        <f t="shared" si="25"/>
        <v>-45.935782466696423</v>
      </c>
      <c r="J87" s="40">
        <f t="shared" si="26"/>
        <v>135.93578246669642</v>
      </c>
      <c r="K87" s="47">
        <f t="shared" si="27"/>
        <v>77.933561320547156</v>
      </c>
      <c r="L87" s="40">
        <f t="shared" si="28"/>
        <v>82.061744924803492</v>
      </c>
      <c r="M87" s="12">
        <f t="shared" si="29"/>
        <v>1.3219512184150517</v>
      </c>
      <c r="N87" s="12">
        <f t="shared" si="30"/>
        <v>-1.3658536552655987</v>
      </c>
      <c r="O87" s="12">
        <f t="shared" si="31"/>
        <v>0.62682926829269514</v>
      </c>
      <c r="P87" s="81">
        <f t="shared" si="32"/>
        <v>2.0015059737756951</v>
      </c>
      <c r="Q87" s="12">
        <f t="shared" si="33"/>
        <v>3.2242712644269554E-2</v>
      </c>
      <c r="R87" s="12">
        <f t="shared" si="34"/>
        <v>-3.331350378696582E-2</v>
      </c>
      <c r="S87" s="12">
        <f t="shared" si="35"/>
        <v>1.5288518738846223E-2</v>
      </c>
      <c r="T87" s="12">
        <f t="shared" si="36"/>
        <v>4.8817218872577929E-2</v>
      </c>
    </row>
    <row r="88" spans="2:20" ht="15.9" customHeight="1">
      <c r="B88" s="18">
        <v>45835</v>
      </c>
      <c r="C88" s="11">
        <v>401105.6127</v>
      </c>
      <c r="D88" s="9">
        <f t="shared" si="38"/>
        <v>50.899999972898513</v>
      </c>
      <c r="E88" s="39">
        <v>6665637.5240000002</v>
      </c>
      <c r="F88" s="9">
        <f t="shared" si="39"/>
        <v>23.000000044703484</v>
      </c>
      <c r="G88" s="27">
        <v>84.651700000000005</v>
      </c>
      <c r="H88" s="9">
        <f t="shared" si="37"/>
        <v>22.700000000000387</v>
      </c>
      <c r="I88" s="47">
        <f t="shared" si="25"/>
        <v>24.316612223255184</v>
      </c>
      <c r="J88" s="40">
        <f t="shared" si="26"/>
        <v>65.683387776744837</v>
      </c>
      <c r="K88" s="47">
        <f t="shared" si="27"/>
        <v>55.855259370066747</v>
      </c>
      <c r="L88" s="40">
        <f t="shared" si="28"/>
        <v>60.291790480109697</v>
      </c>
      <c r="M88" s="12">
        <f t="shared" si="29"/>
        <v>1.2414634139731344</v>
      </c>
      <c r="N88" s="12">
        <f t="shared" si="30"/>
        <v>0.56097561084642644</v>
      </c>
      <c r="O88" s="12">
        <f t="shared" si="31"/>
        <v>0.55365853658537523</v>
      </c>
      <c r="P88" s="81">
        <f t="shared" si="32"/>
        <v>1.4705314751246268</v>
      </c>
      <c r="Q88" s="12">
        <f t="shared" si="33"/>
        <v>3.0279595462759375E-2</v>
      </c>
      <c r="R88" s="12">
        <f t="shared" si="34"/>
        <v>1.368233197186406E-2</v>
      </c>
      <c r="S88" s="12">
        <f t="shared" si="35"/>
        <v>1.3503866745984762E-2</v>
      </c>
      <c r="T88" s="12">
        <f t="shared" si="36"/>
        <v>3.5866621344503094E-2</v>
      </c>
    </row>
    <row r="89" spans="2:20" ht="15.9" customHeight="1">
      <c r="B89" s="18">
        <v>45836</v>
      </c>
      <c r="C89" s="11">
        <v>401105.61420000001</v>
      </c>
      <c r="D89" s="9">
        <f t="shared" si="38"/>
        <v>52.399999985937029</v>
      </c>
      <c r="E89" s="39">
        <v>6665637.5369999995</v>
      </c>
      <c r="F89" s="9">
        <f t="shared" si="39"/>
        <v>35.99999938160181</v>
      </c>
      <c r="G89" s="27">
        <v>84.619200000000006</v>
      </c>
      <c r="H89" s="9">
        <f t="shared" ref="H89:H110" si="40">IF(G89="","",(G89-$G$9)*1000)</f>
        <v>-9.7999999999984766</v>
      </c>
      <c r="I89" s="47">
        <f t="shared" ref="I89:I110" si="41">IF(MOD(DEGREES(ATAN2(D89, F89)), 360) &gt; 180, MOD(DEGREES(ATAN2(D89, F89)), 360) - 360, MOD(DEGREES(ATAN2(D89, F89)), 360))</f>
        <v>34.489956178549853</v>
      </c>
      <c r="J89" s="40">
        <f t="shared" ref="J89:J108" si="42">MOD(DEGREES(ATAN2(F89, D89)) + 360, 360)</f>
        <v>55.510043821450154</v>
      </c>
      <c r="K89" s="47">
        <f t="shared" ref="K89:K108" si="43">SQRT(POWER(C89 - $C$9,2) + POWER(E89 - $E$9,2)) *1000</f>
        <v>63.574837428038542</v>
      </c>
      <c r="L89" s="40">
        <f t="shared" ref="L89:L108" si="44">SQRT((D89^2) + (F89^2) + (H89^2))</f>
        <v>64.32573321775277</v>
      </c>
      <c r="M89" s="12">
        <f t="shared" ref="M89:M108" si="45">(D89-$D$9)/(B89-$B$9)</f>
        <v>1.247619047284215</v>
      </c>
      <c r="N89" s="12">
        <f t="shared" ref="N89:N108" si="46">(F89-$F$9)/(B89-$B$9)</f>
        <v>0.85714284241909078</v>
      </c>
      <c r="O89" s="12">
        <f t="shared" ref="O89:O108" si="47">(H89-$H$9)/(B89-$B$9)</f>
        <v>-0.23333333333329706</v>
      </c>
      <c r="P89" s="81">
        <f t="shared" ref="P89:P108" si="48">(L89-$L$9)/(B89-$B$9)</f>
        <v>1.5315650766131612</v>
      </c>
      <c r="Q89" s="12">
        <f t="shared" ref="Q89:Q108" si="49">(M89-0)/(B89-$B$9)</f>
        <v>2.9705215411528929E-2</v>
      </c>
      <c r="R89" s="12">
        <f t="shared" ref="R89:R108" si="50">(N89-0)/(B89-$B$9)</f>
        <v>2.0408162914740256E-2</v>
      </c>
      <c r="S89" s="12">
        <f t="shared" ref="S89:S108" si="51">(O89-0)/(B89-$B$9)</f>
        <v>-5.5555555555546919E-3</v>
      </c>
      <c r="T89" s="12">
        <f t="shared" ref="T89:T108" si="52">(P89-0)/(B89-$B$9)</f>
        <v>3.6465835157456217E-2</v>
      </c>
    </row>
    <row r="90" spans="2:20" ht="15.9" customHeight="1">
      <c r="B90" s="18">
        <v>45836</v>
      </c>
      <c r="C90" s="11">
        <v>401105.61560000002</v>
      </c>
      <c r="D90" s="9">
        <f t="shared" si="38"/>
        <v>53.7999999942258</v>
      </c>
      <c r="E90" s="39">
        <v>6665637.5460000001</v>
      </c>
      <c r="F90" s="9">
        <f t="shared" si="39"/>
        <v>44.999999925494194</v>
      </c>
      <c r="G90" s="27">
        <v>84.648600000000002</v>
      </c>
      <c r="H90" s="9">
        <f t="shared" si="40"/>
        <v>19.599999999996953</v>
      </c>
      <c r="I90" s="47">
        <f t="shared" si="41"/>
        <v>39.910163447053208</v>
      </c>
      <c r="J90" s="40">
        <f t="shared" si="42"/>
        <v>50.089836552946792</v>
      </c>
      <c r="K90" s="47">
        <f t="shared" si="43"/>
        <v>70.138719639534145</v>
      </c>
      <c r="L90" s="40">
        <f t="shared" si="44"/>
        <v>72.825819546868502</v>
      </c>
      <c r="M90" s="12">
        <f t="shared" si="45"/>
        <v>1.2809523808148999</v>
      </c>
      <c r="N90" s="12">
        <f t="shared" si="46"/>
        <v>1.0714285696546237</v>
      </c>
      <c r="O90" s="12">
        <f t="shared" si="47"/>
        <v>0.46666666666659412</v>
      </c>
      <c r="P90" s="81">
        <f t="shared" si="48"/>
        <v>1.7339480844492501</v>
      </c>
      <c r="Q90" s="12">
        <f t="shared" si="49"/>
        <v>3.0498866209878569E-2</v>
      </c>
      <c r="R90" s="12">
        <f t="shared" si="50"/>
        <v>2.5510204039395804E-2</v>
      </c>
      <c r="S90" s="12">
        <f t="shared" si="51"/>
        <v>1.1111111111109384E-2</v>
      </c>
      <c r="T90" s="12">
        <f t="shared" si="52"/>
        <v>4.128447820117262E-2</v>
      </c>
    </row>
    <row r="91" spans="2:20" ht="15.9" customHeight="1">
      <c r="B91" s="18">
        <v>45838</v>
      </c>
      <c r="C91" s="11">
        <v>401105.6225</v>
      </c>
      <c r="D91" s="9">
        <f t="shared" si="38"/>
        <v>60.699999972712249</v>
      </c>
      <c r="E91" s="39">
        <v>6665637.4979999997</v>
      </c>
      <c r="F91" s="9">
        <f t="shared" si="39"/>
        <v>-3.0000004917383194</v>
      </c>
      <c r="G91" s="27">
        <v>84.623400000000004</v>
      </c>
      <c r="H91" s="9">
        <f t="shared" si="40"/>
        <v>-5.6000000000011596</v>
      </c>
      <c r="I91" s="47">
        <f t="shared" si="41"/>
        <v>-2.8294500279325803</v>
      </c>
      <c r="J91" s="40">
        <f t="shared" si="42"/>
        <v>92.82945002793258</v>
      </c>
      <c r="K91" s="47">
        <f t="shared" si="43"/>
        <v>60.774089870912071</v>
      </c>
      <c r="L91" s="40">
        <f t="shared" si="44"/>
        <v>61.031549215448486</v>
      </c>
      <c r="M91" s="12">
        <f t="shared" si="45"/>
        <v>1.3795454539252783</v>
      </c>
      <c r="N91" s="12">
        <f t="shared" si="46"/>
        <v>-6.8181829357689072E-2</v>
      </c>
      <c r="O91" s="12">
        <f t="shared" si="47"/>
        <v>-0.12727272727275363</v>
      </c>
      <c r="P91" s="81">
        <f t="shared" si="48"/>
        <v>1.3870806639874655</v>
      </c>
      <c r="Q91" s="12">
        <f t="shared" si="49"/>
        <v>3.1353305771029051E-2</v>
      </c>
      <c r="R91" s="12">
        <f t="shared" si="50"/>
        <v>-1.5495870308565697E-3</v>
      </c>
      <c r="S91" s="12">
        <f t="shared" si="51"/>
        <v>-2.8925619834716735E-3</v>
      </c>
      <c r="T91" s="12">
        <f t="shared" si="52"/>
        <v>3.1524560545169673E-2</v>
      </c>
    </row>
    <row r="92" spans="2:20" ht="15.9" customHeight="1">
      <c r="B92" s="18">
        <v>45839</v>
      </c>
      <c r="C92" s="11">
        <v>401105.61379999999</v>
      </c>
      <c r="D92" s="9">
        <f t="shared" si="38"/>
        <v>51.999999966938049</v>
      </c>
      <c r="E92" s="39">
        <v>6665637.5580000002</v>
      </c>
      <c r="F92" s="9">
        <f t="shared" si="39"/>
        <v>57.000000029802322</v>
      </c>
      <c r="G92" s="27">
        <v>84.651499999999999</v>
      </c>
      <c r="H92" s="9">
        <f t="shared" si="40"/>
        <v>22.499999999993747</v>
      </c>
      <c r="I92" s="47">
        <f t="shared" si="41"/>
        <v>47.626405671344365</v>
      </c>
      <c r="J92" s="40">
        <f t="shared" si="42"/>
        <v>42.373594328655656</v>
      </c>
      <c r="K92" s="47">
        <f t="shared" si="43"/>
        <v>77.155686763575773</v>
      </c>
      <c r="L92" s="40">
        <f t="shared" si="44"/>
        <v>80.369459373313816</v>
      </c>
      <c r="M92" s="12">
        <f t="shared" si="45"/>
        <v>1.1555555548208456</v>
      </c>
      <c r="N92" s="12">
        <f t="shared" si="46"/>
        <v>1.2666666673289404</v>
      </c>
      <c r="O92" s="12">
        <f t="shared" si="47"/>
        <v>0.49999999999986106</v>
      </c>
      <c r="P92" s="81">
        <f t="shared" si="48"/>
        <v>1.7859879860736403</v>
      </c>
      <c r="Q92" s="12">
        <f t="shared" si="49"/>
        <v>2.5679012329352123E-2</v>
      </c>
      <c r="R92" s="12">
        <f t="shared" si="50"/>
        <v>2.8148148162865341E-2</v>
      </c>
      <c r="S92" s="12">
        <f t="shared" si="51"/>
        <v>1.1111111111108024E-2</v>
      </c>
      <c r="T92" s="12">
        <f t="shared" si="52"/>
        <v>3.9688621912747565E-2</v>
      </c>
    </row>
    <row r="93" spans="2:20" ht="15.9" customHeight="1">
      <c r="B93" s="18">
        <v>45839</v>
      </c>
      <c r="C93" s="11">
        <v>401105.61979999999</v>
      </c>
      <c r="D93" s="9">
        <f t="shared" si="38"/>
        <v>57.999999960884452</v>
      </c>
      <c r="E93" s="39">
        <v>6665637.5389999999</v>
      </c>
      <c r="F93" s="9">
        <f t="shared" si="39"/>
        <v>37.999999709427357</v>
      </c>
      <c r="G93" s="27">
        <v>84.617599999999996</v>
      </c>
      <c r="H93" s="9">
        <f t="shared" si="40"/>
        <v>-11.400000000008959</v>
      </c>
      <c r="I93" s="47">
        <f t="shared" si="41"/>
        <v>33.231710884856625</v>
      </c>
      <c r="J93" s="40">
        <f t="shared" si="42"/>
        <v>56.768289115143375</v>
      </c>
      <c r="K93" s="47">
        <f t="shared" si="43"/>
        <v>69.339743101478788</v>
      </c>
      <c r="L93" s="40">
        <f t="shared" si="44"/>
        <v>70.270619560234991</v>
      </c>
      <c r="M93" s="12">
        <f t="shared" si="45"/>
        <v>1.2888888880196545</v>
      </c>
      <c r="N93" s="12">
        <f t="shared" si="46"/>
        <v>0.84444443798727464</v>
      </c>
      <c r="O93" s="12">
        <f t="shared" si="47"/>
        <v>-0.25333333333353242</v>
      </c>
      <c r="P93" s="81">
        <f t="shared" si="48"/>
        <v>1.5615693235607775</v>
      </c>
      <c r="Q93" s="12">
        <f t="shared" si="49"/>
        <v>2.8641975289325657E-2</v>
      </c>
      <c r="R93" s="12">
        <f t="shared" si="50"/>
        <v>1.876543195527277E-2</v>
      </c>
      <c r="S93" s="12">
        <f t="shared" si="51"/>
        <v>-5.6296296296340538E-3</v>
      </c>
      <c r="T93" s="12">
        <f t="shared" si="52"/>
        <v>3.4701540523572834E-2</v>
      </c>
    </row>
    <row r="94" spans="2:20" ht="15.9" customHeight="1">
      <c r="B94" s="18">
        <v>45840</v>
      </c>
      <c r="C94" s="11">
        <v>401105.61820000003</v>
      </c>
      <c r="D94" s="9">
        <f t="shared" si="38"/>
        <v>56.400000001303852</v>
      </c>
      <c r="E94" s="39">
        <v>6665637.5089999996</v>
      </c>
      <c r="F94" s="9">
        <f t="shared" si="39"/>
        <v>7.9999994486570358</v>
      </c>
      <c r="G94" s="27">
        <v>84.672899999999998</v>
      </c>
      <c r="H94" s="9">
        <f t="shared" si="40"/>
        <v>43.899999999993611</v>
      </c>
      <c r="I94" s="47">
        <f t="shared" si="41"/>
        <v>8.0732043265880744</v>
      </c>
      <c r="J94" s="40">
        <f t="shared" si="42"/>
        <v>81.926795673411902</v>
      </c>
      <c r="K94" s="47">
        <f t="shared" si="43"/>
        <v>56.964550303900296</v>
      </c>
      <c r="L94" s="40">
        <f t="shared" si="44"/>
        <v>71.917800239753063</v>
      </c>
      <c r="M94" s="12">
        <f t="shared" si="45"/>
        <v>1.2260869565500838</v>
      </c>
      <c r="N94" s="12">
        <f t="shared" si="46"/>
        <v>0.17391303149254425</v>
      </c>
      <c r="O94" s="12">
        <f t="shared" si="47"/>
        <v>0.95434782608681767</v>
      </c>
      <c r="P94" s="81">
        <f t="shared" si="48"/>
        <v>1.5634304399946317</v>
      </c>
      <c r="Q94" s="12">
        <f t="shared" si="49"/>
        <v>2.6654064272827908E-2</v>
      </c>
      <c r="R94" s="12">
        <f t="shared" si="50"/>
        <v>3.7807180759248751E-3</v>
      </c>
      <c r="S94" s="12">
        <f t="shared" si="51"/>
        <v>2.0746691871452557E-2</v>
      </c>
      <c r="T94" s="12">
        <f t="shared" si="52"/>
        <v>3.3987618260752861E-2</v>
      </c>
    </row>
    <row r="95" spans="2:20" ht="15.9" customHeight="1">
      <c r="B95" s="18">
        <v>45840</v>
      </c>
      <c r="C95" s="11">
        <v>401105.62099999998</v>
      </c>
      <c r="D95" s="9">
        <f t="shared" si="38"/>
        <v>59.199999959673733</v>
      </c>
      <c r="E95" s="39">
        <v>6665637.5559999999</v>
      </c>
      <c r="F95" s="9">
        <f t="shared" si="39"/>
        <v>54.999999701976776</v>
      </c>
      <c r="G95" s="27">
        <v>84.630300000000005</v>
      </c>
      <c r="H95" s="9">
        <f t="shared" si="40"/>
        <v>1.300000000000523</v>
      </c>
      <c r="I95" s="47">
        <f t="shared" si="41"/>
        <v>42.89374885682895</v>
      </c>
      <c r="J95" s="40">
        <f t="shared" si="42"/>
        <v>47.10625114317105</v>
      </c>
      <c r="K95" s="47">
        <f t="shared" si="43"/>
        <v>80.806187649479014</v>
      </c>
      <c r="L95" s="40">
        <f t="shared" si="44"/>
        <v>80.816644092926907</v>
      </c>
      <c r="M95" s="12">
        <f t="shared" si="45"/>
        <v>1.2869565208624725</v>
      </c>
      <c r="N95" s="12">
        <f t="shared" si="46"/>
        <v>1.1956521674342777</v>
      </c>
      <c r="O95" s="12">
        <f t="shared" si="47"/>
        <v>2.8260869565228761E-2</v>
      </c>
      <c r="P95" s="81">
        <f t="shared" si="48"/>
        <v>1.7568835672375414</v>
      </c>
      <c r="Q95" s="12">
        <f t="shared" si="49"/>
        <v>2.7977315670923316E-2</v>
      </c>
      <c r="R95" s="12">
        <f t="shared" si="50"/>
        <v>2.5992438422484297E-2</v>
      </c>
      <c r="S95" s="12">
        <f t="shared" si="51"/>
        <v>6.1436672967888609E-4</v>
      </c>
      <c r="T95" s="12">
        <f t="shared" si="52"/>
        <v>3.8193121026903074E-2</v>
      </c>
    </row>
    <row r="96" spans="2:20" ht="15.9" customHeight="1">
      <c r="B96" s="18">
        <v>45841</v>
      </c>
      <c r="C96" s="11">
        <v>401105.62119999999</v>
      </c>
      <c r="D96" s="9">
        <f t="shared" si="38"/>
        <v>59.399999969173223</v>
      </c>
      <c r="E96" s="39">
        <v>6665637.5290000001</v>
      </c>
      <c r="F96" s="9">
        <f t="shared" si="39"/>
        <v>27.999999932944775</v>
      </c>
      <c r="G96" s="27">
        <v>84.639899999999997</v>
      </c>
      <c r="H96" s="9">
        <f t="shared" si="40"/>
        <v>10.89999999999236</v>
      </c>
      <c r="I96" s="47">
        <f t="shared" si="41"/>
        <v>25.238274371721229</v>
      </c>
      <c r="J96" s="40">
        <f t="shared" si="42"/>
        <v>64.761725628278782</v>
      </c>
      <c r="K96" s="47">
        <f t="shared" si="43"/>
        <v>65.66856167590916</v>
      </c>
      <c r="L96" s="40">
        <f t="shared" si="44"/>
        <v>66.567033827432326</v>
      </c>
      <c r="M96" s="12">
        <f t="shared" si="45"/>
        <v>1.2638297865781536</v>
      </c>
      <c r="N96" s="12">
        <f t="shared" si="46"/>
        <v>0.59574467942435694</v>
      </c>
      <c r="O96" s="12">
        <f t="shared" si="47"/>
        <v>0.23191489361685874</v>
      </c>
      <c r="P96" s="81">
        <f t="shared" si="48"/>
        <v>1.4163198686687728</v>
      </c>
      <c r="Q96" s="12">
        <f t="shared" si="49"/>
        <v>2.6889995459109649E-2</v>
      </c>
      <c r="R96" s="12">
        <f t="shared" si="50"/>
        <v>1.267541871115653E-2</v>
      </c>
      <c r="S96" s="12">
        <f t="shared" si="51"/>
        <v>4.9343594386565687E-3</v>
      </c>
      <c r="T96" s="12">
        <f t="shared" si="52"/>
        <v>3.0134465290824954E-2</v>
      </c>
    </row>
    <row r="97" spans="2:20" ht="15.9" customHeight="1">
      <c r="B97" s="18">
        <v>45841</v>
      </c>
      <c r="C97" s="11">
        <v>401105.63400000002</v>
      </c>
      <c r="D97" s="9">
        <f t="shared" si="38"/>
        <v>72.19999999506399</v>
      </c>
      <c r="E97" s="39">
        <v>6665637.4119999995</v>
      </c>
      <c r="F97" s="9">
        <f t="shared" si="39"/>
        <v>-89.00000061839819</v>
      </c>
      <c r="G97" s="27">
        <v>84.599500000000006</v>
      </c>
      <c r="H97" s="9">
        <f t="shared" si="40"/>
        <v>-29.499999999998749</v>
      </c>
      <c r="I97" s="47">
        <f t="shared" si="41"/>
        <v>-50.949793381558379</v>
      </c>
      <c r="J97" s="40">
        <f t="shared" si="42"/>
        <v>140.94979338155838</v>
      </c>
      <c r="K97" s="47">
        <f t="shared" si="43"/>
        <v>114.6029672799187</v>
      </c>
      <c r="L97" s="40">
        <f t="shared" si="44"/>
        <v>118.33887826645157</v>
      </c>
      <c r="M97" s="12">
        <f t="shared" si="45"/>
        <v>1.536170212660936</v>
      </c>
      <c r="N97" s="12">
        <f t="shared" si="46"/>
        <v>-1.893617034434004</v>
      </c>
      <c r="O97" s="12">
        <f t="shared" si="47"/>
        <v>-0.62765957446805853</v>
      </c>
      <c r="P97" s="81">
        <f t="shared" si="48"/>
        <v>2.517848473754289</v>
      </c>
      <c r="Q97" s="12">
        <f t="shared" si="49"/>
        <v>3.2684472609807148E-2</v>
      </c>
      <c r="R97" s="12">
        <f t="shared" si="50"/>
        <v>-4.0289724136893704E-2</v>
      </c>
      <c r="S97" s="12">
        <f t="shared" si="51"/>
        <v>-1.3354459031235288E-2</v>
      </c>
      <c r="T97" s="12">
        <f t="shared" si="52"/>
        <v>5.357124412243168E-2</v>
      </c>
    </row>
    <row r="98" spans="2:20" ht="15.9" customHeight="1">
      <c r="B98" s="18">
        <v>45842</v>
      </c>
      <c r="C98" s="11">
        <v>401105.62689999997</v>
      </c>
      <c r="D98" s="9">
        <f t="shared" si="38"/>
        <v>65.099999948870391</v>
      </c>
      <c r="E98" s="39">
        <v>6665637.466</v>
      </c>
      <c r="F98" s="9">
        <f t="shared" si="39"/>
        <v>-35.000000149011612</v>
      </c>
      <c r="G98" s="27">
        <v>84.628200000000007</v>
      </c>
      <c r="H98" s="9">
        <f t="shared" si="40"/>
        <v>-0.79999999999813554</v>
      </c>
      <c r="I98" s="47">
        <f t="shared" si="41"/>
        <v>-28.264004269032512</v>
      </c>
      <c r="J98" s="40">
        <f t="shared" si="42"/>
        <v>118.26400426903251</v>
      </c>
      <c r="K98" s="47">
        <f t="shared" si="43"/>
        <v>73.912177641940289</v>
      </c>
      <c r="L98" s="40">
        <f t="shared" si="44"/>
        <v>73.916506977628032</v>
      </c>
      <c r="M98" s="12">
        <f t="shared" si="45"/>
        <v>1.3562499989347998</v>
      </c>
      <c r="N98" s="12">
        <f t="shared" si="46"/>
        <v>-0.72916666977107525</v>
      </c>
      <c r="O98" s="12">
        <f t="shared" si="47"/>
        <v>-1.6666666666627823E-2</v>
      </c>
      <c r="P98" s="81">
        <f t="shared" si="48"/>
        <v>1.5399272287005841</v>
      </c>
      <c r="Q98" s="12">
        <f t="shared" si="49"/>
        <v>2.8255208311141661E-2</v>
      </c>
      <c r="R98" s="12">
        <f t="shared" si="50"/>
        <v>-1.51909722868974E-2</v>
      </c>
      <c r="S98" s="12">
        <f t="shared" si="51"/>
        <v>-3.4722222222141299E-4</v>
      </c>
      <c r="T98" s="12">
        <f t="shared" si="52"/>
        <v>3.2081817264595504E-2</v>
      </c>
    </row>
    <row r="99" spans="2:20" ht="15.9" customHeight="1">
      <c r="B99" s="18">
        <v>45842</v>
      </c>
      <c r="C99" s="11">
        <v>401105.63299999997</v>
      </c>
      <c r="D99" s="9">
        <f t="shared" si="38"/>
        <v>71.199999947566539</v>
      </c>
      <c r="E99" s="39">
        <v>6665637.4519999996</v>
      </c>
      <c r="F99" s="9">
        <f t="shared" si="39"/>
        <v>-49.000000581145287</v>
      </c>
      <c r="G99" s="27">
        <v>84.6096</v>
      </c>
      <c r="H99" s="9">
        <f t="shared" si="40"/>
        <v>-19.400000000004525</v>
      </c>
      <c r="I99" s="47">
        <f t="shared" si="41"/>
        <v>-34.535836291081409</v>
      </c>
      <c r="J99" s="40">
        <f t="shared" si="42"/>
        <v>124.53583629108141</v>
      </c>
      <c r="K99" s="47">
        <f t="shared" si="43"/>
        <v>86.431707431276138</v>
      </c>
      <c r="L99" s="40">
        <f t="shared" si="44"/>
        <v>88.582165527186618</v>
      </c>
      <c r="M99" s="12">
        <f t="shared" si="45"/>
        <v>1.4833333322409696</v>
      </c>
      <c r="N99" s="12">
        <f t="shared" si="46"/>
        <v>-1.0208333454405267</v>
      </c>
      <c r="O99" s="12">
        <f t="shared" si="47"/>
        <v>-0.40416666666676093</v>
      </c>
      <c r="P99" s="81">
        <f t="shared" si="48"/>
        <v>1.8454617818163879</v>
      </c>
      <c r="Q99" s="12">
        <f t="shared" si="49"/>
        <v>3.0902777755020202E-2</v>
      </c>
      <c r="R99" s="12">
        <f t="shared" si="50"/>
        <v>-2.1267361363344308E-2</v>
      </c>
      <c r="S99" s="12">
        <f t="shared" si="51"/>
        <v>-8.4201388888908522E-3</v>
      </c>
      <c r="T99" s="12">
        <f t="shared" si="52"/>
        <v>3.8447120454508078E-2</v>
      </c>
    </row>
    <row r="100" spans="2:20" ht="15.9" customHeight="1">
      <c r="B100" s="18">
        <v>45843</v>
      </c>
      <c r="C100" s="11">
        <v>401105.62719999999</v>
      </c>
      <c r="D100" s="9">
        <f t="shared" si="38"/>
        <v>65.399999963119626</v>
      </c>
      <c r="E100" s="39">
        <v>6665637.5190000003</v>
      </c>
      <c r="F100" s="9">
        <f t="shared" si="39"/>
        <v>18.000000156462193</v>
      </c>
      <c r="G100" s="27">
        <v>84.647300000000001</v>
      </c>
      <c r="H100" s="9">
        <f t="shared" si="40"/>
        <v>18.29999999999643</v>
      </c>
      <c r="I100" s="47">
        <f t="shared" si="41"/>
        <v>15.388467968446937</v>
      </c>
      <c r="J100" s="40">
        <f t="shared" si="42"/>
        <v>74.611532031553054</v>
      </c>
      <c r="K100" s="47">
        <f t="shared" si="43"/>
        <v>67.831850931613886</v>
      </c>
      <c r="L100" s="40">
        <f t="shared" si="44"/>
        <v>70.257028123943272</v>
      </c>
      <c r="M100" s="12">
        <f t="shared" si="45"/>
        <v>1.3346938767983598</v>
      </c>
      <c r="N100" s="12">
        <f t="shared" si="46"/>
        <v>0.36734694196861617</v>
      </c>
      <c r="O100" s="12">
        <f t="shared" si="47"/>
        <v>0.37346938775502919</v>
      </c>
      <c r="P100" s="81">
        <f t="shared" si="48"/>
        <v>1.4338169004886383</v>
      </c>
      <c r="Q100" s="12">
        <f t="shared" si="49"/>
        <v>2.7238650546905302E-2</v>
      </c>
      <c r="R100" s="12">
        <f t="shared" si="50"/>
        <v>7.4968763667064521E-3</v>
      </c>
      <c r="S100" s="12">
        <f t="shared" si="51"/>
        <v>7.6218242398985551E-3</v>
      </c>
      <c r="T100" s="12">
        <f t="shared" si="52"/>
        <v>2.9261569397727311E-2</v>
      </c>
    </row>
    <row r="101" spans="2:20" ht="15.9" customHeight="1">
      <c r="B101" s="18">
        <v>45843</v>
      </c>
      <c r="C101" s="11">
        <v>401105.6299</v>
      </c>
      <c r="D101" s="9">
        <f t="shared" si="38"/>
        <v>68.099999974947423</v>
      </c>
      <c r="E101" s="39">
        <v>6665637.5199999996</v>
      </c>
      <c r="F101" s="9">
        <f t="shared" si="39"/>
        <v>18.999999389052391</v>
      </c>
      <c r="G101" s="27">
        <v>84.614000000000004</v>
      </c>
      <c r="H101" s="9">
        <f t="shared" si="40"/>
        <v>-15.000000000000568</v>
      </c>
      <c r="I101" s="47">
        <f t="shared" si="41"/>
        <v>15.589179901692019</v>
      </c>
      <c r="J101" s="40">
        <f t="shared" si="42"/>
        <v>74.410820098308022</v>
      </c>
      <c r="K101" s="47">
        <f t="shared" si="43"/>
        <v>70.70084846288502</v>
      </c>
      <c r="L101" s="40">
        <f t="shared" si="44"/>
        <v>72.274545819201435</v>
      </c>
      <c r="M101" s="12">
        <f t="shared" si="45"/>
        <v>1.3897959178560699</v>
      </c>
      <c r="N101" s="12">
        <f t="shared" si="46"/>
        <v>0.38775508957249777</v>
      </c>
      <c r="O101" s="12">
        <f t="shared" si="47"/>
        <v>-0.30612244897960345</v>
      </c>
      <c r="P101" s="81">
        <f t="shared" si="48"/>
        <v>1.4749907310041108</v>
      </c>
      <c r="Q101" s="12">
        <f t="shared" si="49"/>
        <v>2.8363181997062652E-2</v>
      </c>
      <c r="R101" s="12">
        <f t="shared" si="50"/>
        <v>7.9133691749489338E-3</v>
      </c>
      <c r="S101" s="12">
        <f t="shared" si="51"/>
        <v>-6.2473969179510907E-3</v>
      </c>
      <c r="T101" s="12">
        <f t="shared" si="52"/>
        <v>3.010185165314512E-2</v>
      </c>
    </row>
    <row r="102" spans="2:20" ht="15.9" customHeight="1">
      <c r="B102" s="18">
        <v>45845</v>
      </c>
      <c r="C102" s="11">
        <v>401105.62540000002</v>
      </c>
      <c r="D102" s="9">
        <f t="shared" si="38"/>
        <v>63.599999994039536</v>
      </c>
      <c r="E102" s="39">
        <v>6665637.5180000002</v>
      </c>
      <c r="F102" s="9">
        <f t="shared" si="39"/>
        <v>16.999999992549419</v>
      </c>
      <c r="G102" s="27">
        <v>84.635400000000004</v>
      </c>
      <c r="H102" s="9">
        <f t="shared" si="40"/>
        <v>6.3999999999992951</v>
      </c>
      <c r="I102" s="47">
        <f t="shared" si="41"/>
        <v>14.965054613289212</v>
      </c>
      <c r="J102" s="40">
        <f t="shared" si="42"/>
        <v>75.034945386710774</v>
      </c>
      <c r="K102" s="47">
        <f t="shared" si="43"/>
        <v>65.832818555706012</v>
      </c>
      <c r="L102" s="40">
        <f t="shared" si="44"/>
        <v>66.143178023047099</v>
      </c>
      <c r="M102" s="12">
        <f t="shared" si="45"/>
        <v>1.2470588234125399</v>
      </c>
      <c r="N102" s="12">
        <f t="shared" si="46"/>
        <v>0.33333333318724351</v>
      </c>
      <c r="O102" s="12">
        <f t="shared" si="47"/>
        <v>0.12549019607841755</v>
      </c>
      <c r="P102" s="81">
        <f t="shared" si="48"/>
        <v>1.2969250592754333</v>
      </c>
      <c r="Q102" s="12">
        <f t="shared" si="49"/>
        <v>2.4452133792402745E-2</v>
      </c>
      <c r="R102" s="12">
        <f t="shared" si="50"/>
        <v>6.5359477095537945E-3</v>
      </c>
      <c r="S102" s="12">
        <f t="shared" si="51"/>
        <v>2.4605920799689717E-3</v>
      </c>
      <c r="T102" s="12">
        <f t="shared" si="52"/>
        <v>2.5429903123047711E-2</v>
      </c>
    </row>
    <row r="103" spans="2:20" ht="15.9" customHeight="1">
      <c r="B103" s="18">
        <v>45845</v>
      </c>
      <c r="C103" s="11">
        <v>401105.62819999998</v>
      </c>
      <c r="D103" s="9">
        <f t="shared" si="38"/>
        <v>66.399999952409416</v>
      </c>
      <c r="E103" s="39">
        <v>6665637.54</v>
      </c>
      <c r="F103" s="9">
        <f t="shared" si="39"/>
        <v>38.99999987334013</v>
      </c>
      <c r="G103" s="27">
        <v>84.623699999999999</v>
      </c>
      <c r="H103" s="9">
        <f t="shared" si="40"/>
        <v>-5.3000000000054115</v>
      </c>
      <c r="I103" s="47">
        <f t="shared" si="41"/>
        <v>30.427820487398506</v>
      </c>
      <c r="J103" s="40">
        <f t="shared" si="42"/>
        <v>59.572179512601508</v>
      </c>
      <c r="K103" s="47">
        <f t="shared" si="43"/>
        <v>77.006233408734531</v>
      </c>
      <c r="L103" s="40">
        <f t="shared" si="44"/>
        <v>77.188405760195351</v>
      </c>
      <c r="M103" s="12">
        <f t="shared" si="45"/>
        <v>1.3019607833805769</v>
      </c>
      <c r="N103" s="12">
        <f t="shared" si="46"/>
        <v>0.7647058798694143</v>
      </c>
      <c r="O103" s="12">
        <f t="shared" si="47"/>
        <v>-0.10392156862755708</v>
      </c>
      <c r="P103" s="81">
        <f t="shared" si="48"/>
        <v>1.5134981521606932</v>
      </c>
      <c r="Q103" s="12">
        <f t="shared" si="49"/>
        <v>2.552864281138386E-2</v>
      </c>
      <c r="R103" s="12">
        <f t="shared" si="50"/>
        <v>1.4994232938615966E-2</v>
      </c>
      <c r="S103" s="12">
        <f t="shared" si="51"/>
        <v>-2.0376778162266096E-3</v>
      </c>
      <c r="T103" s="12">
        <f t="shared" si="52"/>
        <v>2.9676434356092022E-2</v>
      </c>
    </row>
    <row r="104" spans="2:20" ht="15.9" customHeight="1">
      <c r="B104" s="18">
        <v>45846</v>
      </c>
      <c r="C104" s="11">
        <v>401105.63069999998</v>
      </c>
      <c r="D104" s="9">
        <f t="shared" si="38"/>
        <v>68.899999954737723</v>
      </c>
      <c r="E104" s="39">
        <v>6665637.4689999996</v>
      </c>
      <c r="F104" s="9">
        <f t="shared" si="39"/>
        <v>-32.000000588595867</v>
      </c>
      <c r="G104" s="27">
        <v>84.636700000000005</v>
      </c>
      <c r="H104" s="9">
        <f t="shared" si="40"/>
        <v>7.6999999999998181</v>
      </c>
      <c r="I104" s="47">
        <f t="shared" si="41"/>
        <v>-24.912098550420126</v>
      </c>
      <c r="J104" s="40">
        <f t="shared" si="42"/>
        <v>114.91209855042007</v>
      </c>
      <c r="K104" s="47">
        <f t="shared" si="43"/>
        <v>75.968480512861348</v>
      </c>
      <c r="L104" s="40">
        <f t="shared" si="44"/>
        <v>76.357711014886974</v>
      </c>
      <c r="M104" s="12">
        <f t="shared" si="45"/>
        <v>1.3249999991295716</v>
      </c>
      <c r="N104" s="12">
        <f t="shared" si="46"/>
        <v>-0.6153846267037667</v>
      </c>
      <c r="O104" s="12">
        <f t="shared" si="47"/>
        <v>0.14807692307691958</v>
      </c>
      <c r="P104" s="81">
        <f t="shared" si="48"/>
        <v>1.4684175195170572</v>
      </c>
      <c r="Q104" s="12">
        <f t="shared" si="49"/>
        <v>2.5480769214030221E-2</v>
      </c>
      <c r="R104" s="12">
        <f t="shared" si="50"/>
        <v>-1.1834319744303205E-2</v>
      </c>
      <c r="S104" s="12">
        <f t="shared" si="51"/>
        <v>2.8476331360946074E-3</v>
      </c>
      <c r="T104" s="12">
        <f t="shared" si="52"/>
        <v>2.82387984522511E-2</v>
      </c>
    </row>
    <row r="105" spans="2:20" ht="15.9" customHeight="1">
      <c r="B105" s="18">
        <v>45846</v>
      </c>
      <c r="C105" s="11">
        <v>401105.63329999999</v>
      </c>
      <c r="D105" s="9">
        <f t="shared" si="38"/>
        <v>71.499999961815774</v>
      </c>
      <c r="E105" s="39">
        <v>6665637.4639999997</v>
      </c>
      <c r="F105" s="9">
        <f t="shared" si="39"/>
        <v>-37.000000476837158</v>
      </c>
      <c r="G105" s="27">
        <v>84.609200000000001</v>
      </c>
      <c r="H105" s="9">
        <f t="shared" si="40"/>
        <v>-19.800000000003593</v>
      </c>
      <c r="I105" s="47">
        <f t="shared" si="41"/>
        <v>-27.360775043704621</v>
      </c>
      <c r="J105" s="40">
        <f t="shared" si="42"/>
        <v>117.36077504370462</v>
      </c>
      <c r="K105" s="47">
        <f t="shared" si="43"/>
        <v>80.506211125761013</v>
      </c>
      <c r="L105" s="40">
        <f t="shared" si="44"/>
        <v>82.905307609499573</v>
      </c>
      <c r="M105" s="12">
        <f t="shared" si="45"/>
        <v>1.3749999992656881</v>
      </c>
      <c r="N105" s="12">
        <f t="shared" si="46"/>
        <v>-0.71153847070840692</v>
      </c>
      <c r="O105" s="12">
        <f t="shared" si="47"/>
        <v>-0.38076923076929986</v>
      </c>
      <c r="P105" s="81">
        <f t="shared" si="48"/>
        <v>1.5943328386442226</v>
      </c>
      <c r="Q105" s="12">
        <f t="shared" si="49"/>
        <v>2.6442307678186307E-2</v>
      </c>
      <c r="R105" s="12">
        <f t="shared" si="50"/>
        <v>-1.3683432129007826E-2</v>
      </c>
      <c r="S105" s="12">
        <f t="shared" si="51"/>
        <v>-7.3224852071019208E-3</v>
      </c>
      <c r="T105" s="12">
        <f t="shared" si="52"/>
        <v>3.0660246897004282E-2</v>
      </c>
    </row>
    <row r="106" spans="2:20" ht="15.9" customHeight="1">
      <c r="B106" s="18">
        <v>45847</v>
      </c>
      <c r="C106" s="11">
        <v>401105.62449999998</v>
      </c>
      <c r="D106" s="9">
        <f t="shared" si="38"/>
        <v>62.699999951291829</v>
      </c>
      <c r="E106" s="39">
        <v>6665637.5290000001</v>
      </c>
      <c r="F106" s="9">
        <f t="shared" si="39"/>
        <v>27.999999932944775</v>
      </c>
      <c r="G106" s="27">
        <v>84.640900000000002</v>
      </c>
      <c r="H106" s="9">
        <f t="shared" si="40"/>
        <v>11.899999999997135</v>
      </c>
      <c r="I106" s="47">
        <f t="shared" si="41"/>
        <v>24.064152200835785</v>
      </c>
      <c r="J106" s="40">
        <f t="shared" si="42"/>
        <v>65.935847799164208</v>
      </c>
      <c r="K106" s="47">
        <f t="shared" si="43"/>
        <v>68.667969171491464</v>
      </c>
      <c r="L106" s="40">
        <f t="shared" si="44"/>
        <v>69.691462821043118</v>
      </c>
      <c r="M106" s="12">
        <f t="shared" si="45"/>
        <v>1.1830188670055062</v>
      </c>
      <c r="N106" s="12">
        <f t="shared" si="46"/>
        <v>0.52830188552725987</v>
      </c>
      <c r="O106" s="12">
        <f t="shared" si="47"/>
        <v>0.22452830188673839</v>
      </c>
      <c r="P106" s="81">
        <f t="shared" si="48"/>
        <v>1.3149332607743984</v>
      </c>
      <c r="Q106" s="12">
        <f t="shared" si="49"/>
        <v>2.2321110698217097E-2</v>
      </c>
      <c r="R106" s="12">
        <f t="shared" si="50"/>
        <v>9.9679601042879217E-3</v>
      </c>
      <c r="S106" s="12">
        <f t="shared" si="51"/>
        <v>4.2363830544667625E-3</v>
      </c>
      <c r="T106" s="12">
        <f t="shared" si="52"/>
        <v>2.4810061524045253E-2</v>
      </c>
    </row>
    <row r="107" spans="2:20" ht="15.9" customHeight="1">
      <c r="B107" s="18">
        <v>45847</v>
      </c>
      <c r="C107" s="11">
        <v>401105.6237</v>
      </c>
      <c r="D107" s="9">
        <f t="shared" si="38"/>
        <v>61.899999971501529</v>
      </c>
      <c r="E107" s="39">
        <v>6665637.5480000004</v>
      </c>
      <c r="F107" s="9">
        <f t="shared" si="39"/>
        <v>47.00000025331974</v>
      </c>
      <c r="G107" s="27">
        <v>84.631600000000006</v>
      </c>
      <c r="H107" s="9">
        <f t="shared" si="40"/>
        <v>2.6000000000010459</v>
      </c>
      <c r="I107" s="47">
        <f t="shared" si="41"/>
        <v>37.209009372186102</v>
      </c>
      <c r="J107" s="40">
        <f t="shared" si="42"/>
        <v>52.790990627813926</v>
      </c>
      <c r="K107" s="47">
        <f t="shared" si="43"/>
        <v>77.721361415533281</v>
      </c>
      <c r="L107" s="40">
        <f t="shared" si="44"/>
        <v>77.76483794289004</v>
      </c>
      <c r="M107" s="12">
        <f t="shared" si="45"/>
        <v>1.1679245277641799</v>
      </c>
      <c r="N107" s="12">
        <f t="shared" si="46"/>
        <v>0.88679245760980641</v>
      </c>
      <c r="O107" s="12">
        <f t="shared" si="47"/>
        <v>4.9056603773604643E-2</v>
      </c>
      <c r="P107" s="81">
        <f t="shared" si="48"/>
        <v>1.4672610932620762</v>
      </c>
      <c r="Q107" s="12">
        <f t="shared" si="49"/>
        <v>2.2036311844607168E-2</v>
      </c>
      <c r="R107" s="12">
        <f t="shared" si="50"/>
        <v>1.6731933162449177E-2</v>
      </c>
      <c r="S107" s="12">
        <f t="shared" si="51"/>
        <v>9.2559629761518195E-4</v>
      </c>
      <c r="T107" s="12">
        <f t="shared" si="52"/>
        <v>2.7684171570982571E-2</v>
      </c>
    </row>
    <row r="108" spans="2:20" ht="15.9" customHeight="1">
      <c r="B108" s="18">
        <v>45848</v>
      </c>
      <c r="C108" s="11">
        <v>401105.6263</v>
      </c>
      <c r="D108" s="9">
        <f t="shared" si="38"/>
        <v>64.499999978579581</v>
      </c>
      <c r="E108" s="39">
        <v>6665637.5149999997</v>
      </c>
      <c r="F108" s="9">
        <f t="shared" si="39"/>
        <v>13.9999995008111</v>
      </c>
      <c r="G108" s="27">
        <v>84.632099999999994</v>
      </c>
      <c r="H108" s="9">
        <f t="shared" si="40"/>
        <v>3.0999999999892225</v>
      </c>
      <c r="I108" s="47">
        <f t="shared" si="41"/>
        <v>12.246332440143144</v>
      </c>
      <c r="J108" s="40">
        <f t="shared" si="42"/>
        <v>77.753667559856865</v>
      </c>
      <c r="K108" s="47">
        <f t="shared" si="43"/>
        <v>66.001893785401919</v>
      </c>
      <c r="L108" s="40">
        <f t="shared" si="44"/>
        <v>66.07465462081062</v>
      </c>
      <c r="M108" s="12">
        <f t="shared" si="45"/>
        <v>1.1944444440477699</v>
      </c>
      <c r="N108" s="12">
        <f t="shared" si="46"/>
        <v>0.25925925001502037</v>
      </c>
      <c r="O108" s="12">
        <f t="shared" si="47"/>
        <v>5.7407407407207824E-2</v>
      </c>
      <c r="P108" s="81">
        <f t="shared" si="48"/>
        <v>1.2236047152001968</v>
      </c>
      <c r="Q108" s="12">
        <f t="shared" si="49"/>
        <v>2.2119341556440183E-2</v>
      </c>
      <c r="R108" s="12">
        <f t="shared" si="50"/>
        <v>4.8010972225003773E-3</v>
      </c>
      <c r="S108" s="12">
        <f t="shared" si="51"/>
        <v>1.0631001371705152E-3</v>
      </c>
      <c r="T108" s="12">
        <f t="shared" si="52"/>
        <v>2.265934657778142E-2</v>
      </c>
    </row>
    <row r="109" spans="2:20" ht="15.9" customHeight="1">
      <c r="B109" s="18">
        <v>45848</v>
      </c>
      <c r="C109" s="11">
        <v>401105.63030000002</v>
      </c>
      <c r="D109" s="9">
        <f t="shared" si="38"/>
        <v>68.499999993946403</v>
      </c>
      <c r="E109" s="39">
        <v>6665637.5120000001</v>
      </c>
      <c r="F109" s="9">
        <f t="shared" si="39"/>
        <v>10.999999940395355</v>
      </c>
      <c r="G109" s="27">
        <v>84.618300000000005</v>
      </c>
      <c r="H109" s="9">
        <f t="shared" si="40"/>
        <v>-10.699999999999932</v>
      </c>
      <c r="I109" s="47">
        <f t="shared" si="41"/>
        <v>9.1228961575690555</v>
      </c>
      <c r="J109" s="40">
        <f t="shared" ref="J109:J172" si="53">MOD(DEGREES(ATAN2(F109, D109)) + 360, 360)</f>
        <v>80.877103842430984</v>
      </c>
      <c r="K109" s="47">
        <f t="shared" ref="K109:K172" si="54">SQRT(POWER(C109 - $C$9,2) + POWER(E109 - $E$9,2)) *1000</f>
        <v>69.377590026314365</v>
      </c>
      <c r="L109" s="40">
        <f t="shared" ref="L109:L172" si="55">SQRT((D109^2) + (F109^2) + (H109^2))</f>
        <v>70.197863200095725</v>
      </c>
      <c r="M109" s="12">
        <f t="shared" ref="M109:M172" si="56">(D109-$D$9)/(B109-$B$9)</f>
        <v>1.2685185184064149</v>
      </c>
      <c r="N109" s="12">
        <f t="shared" ref="N109:N172" si="57">(F109-$F$9)/(B109-$B$9)</f>
        <v>0.20370370259991399</v>
      </c>
      <c r="O109" s="12">
        <f t="shared" ref="O109:O172" si="58">(H109-$H$9)/(B109-$B$9)</f>
        <v>-0.19814814814814688</v>
      </c>
      <c r="P109" s="81">
        <f t="shared" ref="P109:P172" si="59">(L109-$L$9)/(B109-$B$9)</f>
        <v>1.2999604296314022</v>
      </c>
      <c r="Q109" s="12">
        <f t="shared" ref="Q109:Q172" si="60">(M109-0)/(B109-$B$9)</f>
        <v>2.3491083674192868E-2</v>
      </c>
      <c r="R109" s="12">
        <f t="shared" ref="R109:R172" si="61">(N109-0)/(B109-$B$9)</f>
        <v>3.7722907888872964E-3</v>
      </c>
      <c r="S109" s="12">
        <f t="shared" ref="S109:S172" si="62">(O109-0)/(B109-$B$9)</f>
        <v>-3.6694101508916088E-3</v>
      </c>
      <c r="T109" s="12">
        <f t="shared" ref="T109:T172" si="63">(P109-0)/(B109-$B$9)</f>
        <v>2.4073341289470411E-2</v>
      </c>
    </row>
    <row r="110" spans="2:20" ht="15.9" customHeight="1">
      <c r="B110" s="18">
        <v>45849</v>
      </c>
      <c r="C110" s="11">
        <v>401105.63299999997</v>
      </c>
      <c r="D110" s="9">
        <f t="shared" si="38"/>
        <v>71.199999947566539</v>
      </c>
      <c r="E110" s="39">
        <v>6665637.4085999997</v>
      </c>
      <c r="F110" s="9">
        <f t="shared" si="39"/>
        <v>-92.400000430643559</v>
      </c>
      <c r="G110" s="27">
        <v>84.635300000000001</v>
      </c>
      <c r="H110" s="9">
        <f t="shared" si="40"/>
        <v>6.2999999999959755</v>
      </c>
      <c r="I110" s="47">
        <f t="shared" si="41"/>
        <v>-52.383491945764376</v>
      </c>
      <c r="J110" s="40">
        <f t="shared" si="53"/>
        <v>142.38349194576438</v>
      </c>
      <c r="K110" s="47">
        <f t="shared" si="54"/>
        <v>116.64990386672594</v>
      </c>
      <c r="L110" s="40">
        <f t="shared" si="55"/>
        <v>116.81990443463114</v>
      </c>
      <c r="M110" s="12">
        <f t="shared" si="56"/>
        <v>1.2945454535921188</v>
      </c>
      <c r="N110" s="12">
        <f t="shared" si="57"/>
        <v>-1.6800000078298829</v>
      </c>
      <c r="O110" s="12">
        <f t="shared" si="58"/>
        <v>0.11454545454538137</v>
      </c>
      <c r="P110" s="81">
        <f t="shared" si="59"/>
        <v>2.1239982624478388</v>
      </c>
      <c r="Q110" s="12">
        <f t="shared" si="60"/>
        <v>2.3537190065311252E-2</v>
      </c>
      <c r="R110" s="12">
        <f t="shared" si="61"/>
        <v>-3.0545454687816054E-2</v>
      </c>
      <c r="S110" s="12">
        <f t="shared" si="62"/>
        <v>2.0826446280978431E-3</v>
      </c>
      <c r="T110" s="12">
        <f t="shared" si="63"/>
        <v>3.8618150226324345E-2</v>
      </c>
    </row>
    <row r="111" spans="2:20" ht="15.9" customHeight="1">
      <c r="B111" s="18">
        <v>45849</v>
      </c>
      <c r="C111" s="11">
        <v>401105.63140000001</v>
      </c>
      <c r="D111" s="9">
        <f t="shared" si="38"/>
        <v>69.599999987985939</v>
      </c>
      <c r="E111" s="39">
        <v>6665637.4790000003</v>
      </c>
      <c r="F111" s="9">
        <f t="shared" si="39"/>
        <v>-21.99999988079071</v>
      </c>
      <c r="G111" s="27">
        <v>84.620699999999999</v>
      </c>
      <c r="H111" s="9">
        <f t="shared" ref="H111:H120" si="64">IF(G111="","",(G111-$G$9)*1000)</f>
        <v>-8.3000000000055252</v>
      </c>
      <c r="I111" s="47">
        <f t="shared" ref="I111:I120" si="65">IF(MOD(DEGREES(ATAN2(D111, F111)), 360) &gt; 180, MOD(DEGREES(ATAN2(D111, F111)), 360) - 360, MOD(DEGREES(ATAN2(D111, F111)), 360))</f>
        <v>-17.541326202104869</v>
      </c>
      <c r="J111" s="40">
        <f t="shared" si="53"/>
        <v>107.54132620210487</v>
      </c>
      <c r="K111" s="47">
        <f t="shared" si="54"/>
        <v>72.994246301214957</v>
      </c>
      <c r="L111" s="40">
        <f t="shared" si="55"/>
        <v>73.464617286708332</v>
      </c>
      <c r="M111" s="12">
        <f t="shared" si="56"/>
        <v>1.2654545452361079</v>
      </c>
      <c r="N111" s="12">
        <f t="shared" si="57"/>
        <v>-0.39999999783255835</v>
      </c>
      <c r="O111" s="12">
        <f t="shared" si="58"/>
        <v>-0.15090909090919136</v>
      </c>
      <c r="P111" s="81">
        <f t="shared" si="59"/>
        <v>1.3357203143037879</v>
      </c>
      <c r="Q111" s="12">
        <f t="shared" si="60"/>
        <v>2.3008264458838325E-2</v>
      </c>
      <c r="R111" s="12">
        <f t="shared" si="61"/>
        <v>-7.2727272333192429E-3</v>
      </c>
      <c r="S111" s="12">
        <f t="shared" si="62"/>
        <v>-2.7438016528943884E-3</v>
      </c>
      <c r="T111" s="12">
        <f t="shared" si="63"/>
        <v>2.4285823896432506E-2</v>
      </c>
    </row>
    <row r="112" spans="2:20" ht="15.9" customHeight="1">
      <c r="B112" s="18">
        <v>45850</v>
      </c>
      <c r="C112" s="11">
        <v>401105.6238</v>
      </c>
      <c r="D112" s="9">
        <f t="shared" si="38"/>
        <v>61.999999976251274</v>
      </c>
      <c r="E112" s="39">
        <v>6665637.5539999995</v>
      </c>
      <c r="F112" s="9">
        <f t="shared" si="39"/>
        <v>52.99999937415123</v>
      </c>
      <c r="G112" s="27">
        <v>84.629400000000004</v>
      </c>
      <c r="H112" s="9">
        <f t="shared" si="64"/>
        <v>0.39999999999906777</v>
      </c>
      <c r="I112" s="47">
        <f t="shared" si="65"/>
        <v>40.525103170424671</v>
      </c>
      <c r="J112" s="40">
        <f t="shared" si="53"/>
        <v>49.4748968295753</v>
      </c>
      <c r="K112" s="47">
        <f t="shared" si="54"/>
        <v>81.565923832904559</v>
      </c>
      <c r="L112" s="40">
        <f t="shared" si="55"/>
        <v>81.56690462874748</v>
      </c>
      <c r="M112" s="12">
        <f t="shared" si="56"/>
        <v>1.1071428567187727</v>
      </c>
      <c r="N112" s="12">
        <f t="shared" si="57"/>
        <v>0.9464285602527005</v>
      </c>
      <c r="O112" s="12">
        <f t="shared" si="58"/>
        <v>7.1428571428404962E-3</v>
      </c>
      <c r="P112" s="81">
        <f t="shared" si="59"/>
        <v>1.4565518683704908</v>
      </c>
      <c r="Q112" s="12">
        <f t="shared" si="60"/>
        <v>1.9770408155692368E-2</v>
      </c>
      <c r="R112" s="12">
        <f t="shared" si="61"/>
        <v>1.6900510004512509E-2</v>
      </c>
      <c r="S112" s="12">
        <f t="shared" si="62"/>
        <v>1.2755102040786602E-4</v>
      </c>
      <c r="T112" s="12">
        <f t="shared" si="63"/>
        <v>2.6009854792330193E-2</v>
      </c>
    </row>
    <row r="113" spans="1:20" ht="15.9" customHeight="1">
      <c r="B113" s="18">
        <v>45850</v>
      </c>
      <c r="C113" s="11">
        <v>401105.62729999999</v>
      </c>
      <c r="D113" s="9">
        <f t="shared" si="38"/>
        <v>65.499999967869371</v>
      </c>
      <c r="E113" s="39">
        <v>6665637.5240000002</v>
      </c>
      <c r="F113" s="9">
        <f t="shared" si="39"/>
        <v>23.000000044703484</v>
      </c>
      <c r="G113" s="27">
        <v>84.624200000000002</v>
      </c>
      <c r="H113" s="9">
        <f t="shared" si="64"/>
        <v>-4.8000000000030241</v>
      </c>
      <c r="I113" s="47">
        <f t="shared" si="65"/>
        <v>19.348471578545173</v>
      </c>
      <c r="J113" s="40">
        <f t="shared" si="53"/>
        <v>70.651528421454827</v>
      </c>
      <c r="K113" s="47">
        <f t="shared" si="54"/>
        <v>69.420818187682357</v>
      </c>
      <c r="L113" s="40">
        <f t="shared" si="55"/>
        <v>69.586564779756714</v>
      </c>
      <c r="M113" s="12">
        <f t="shared" si="56"/>
        <v>1.1696428565690959</v>
      </c>
      <c r="N113" s="12">
        <f t="shared" si="57"/>
        <v>0.4107142865125622</v>
      </c>
      <c r="O113" s="12">
        <f t="shared" si="58"/>
        <v>-8.5714285714339714E-2</v>
      </c>
      <c r="P113" s="81">
        <f t="shared" si="59"/>
        <v>1.2426172282099412</v>
      </c>
      <c r="Q113" s="12">
        <f t="shared" si="60"/>
        <v>2.0886479581591001E-2</v>
      </c>
      <c r="R113" s="12">
        <f t="shared" si="61"/>
        <v>7.3341836877243247E-3</v>
      </c>
      <c r="S113" s="12">
        <f t="shared" si="62"/>
        <v>-1.5306122448989234E-3</v>
      </c>
      <c r="T113" s="12">
        <f t="shared" si="63"/>
        <v>2.2189593360891807E-2</v>
      </c>
    </row>
    <row r="114" spans="1:20" ht="15.9" customHeight="1">
      <c r="B114" s="18">
        <v>45852</v>
      </c>
      <c r="C114" s="11">
        <v>401105.62689999997</v>
      </c>
      <c r="D114" s="9">
        <f t="shared" si="38"/>
        <v>65.099999948870391</v>
      </c>
      <c r="E114" s="39">
        <v>6665637.5470000003</v>
      </c>
      <c r="F114" s="9">
        <f t="shared" si="39"/>
        <v>46.000000089406967</v>
      </c>
      <c r="G114" s="27">
        <v>84.634</v>
      </c>
      <c r="H114" s="9">
        <f t="shared" si="64"/>
        <v>4.9999999999954525</v>
      </c>
      <c r="I114" s="47">
        <f t="shared" si="65"/>
        <v>35.245227104739229</v>
      </c>
      <c r="J114" s="40">
        <f t="shared" si="53"/>
        <v>54.754772895260771</v>
      </c>
      <c r="K114" s="47">
        <f t="shared" si="54"/>
        <v>79.712044269159009</v>
      </c>
      <c r="L114" s="40">
        <f t="shared" si="55"/>
        <v>79.868704769567415</v>
      </c>
      <c r="M114" s="12">
        <f t="shared" si="56"/>
        <v>1.1224137922219033</v>
      </c>
      <c r="N114" s="12">
        <f t="shared" si="57"/>
        <v>0.79310344981736147</v>
      </c>
      <c r="O114" s="12">
        <f t="shared" si="58"/>
        <v>8.6206896551645734E-2</v>
      </c>
      <c r="P114" s="81">
        <f t="shared" si="59"/>
        <v>1.3770466339580589</v>
      </c>
      <c r="Q114" s="12">
        <f t="shared" si="60"/>
        <v>1.9351961934860402E-2</v>
      </c>
      <c r="R114" s="12">
        <f t="shared" si="61"/>
        <v>1.3674197410644164E-2</v>
      </c>
      <c r="S114" s="12">
        <f t="shared" si="62"/>
        <v>1.4863258026145817E-3</v>
      </c>
      <c r="T114" s="12">
        <f t="shared" si="63"/>
        <v>2.3742183344104464E-2</v>
      </c>
    </row>
    <row r="115" spans="1:20" ht="15.9" customHeight="1">
      <c r="B115" s="18">
        <v>45852</v>
      </c>
      <c r="C115" s="11">
        <v>401105.6348</v>
      </c>
      <c r="D115" s="9">
        <f t="shared" si="38"/>
        <v>72.99999997485429</v>
      </c>
      <c r="E115" s="39">
        <v>6665637.5010000002</v>
      </c>
      <c r="F115" s="9">
        <f t="shared" si="39"/>
        <v>0</v>
      </c>
      <c r="G115" s="27">
        <v>84.604600000000005</v>
      </c>
      <c r="H115" s="9">
        <f t="shared" si="64"/>
        <v>-24.399999999999977</v>
      </c>
      <c r="I115" s="47">
        <f t="shared" si="65"/>
        <v>0</v>
      </c>
      <c r="J115" s="40">
        <f t="shared" si="53"/>
        <v>90</v>
      </c>
      <c r="K115" s="47">
        <f t="shared" si="54"/>
        <v>72.99999997485429</v>
      </c>
      <c r="L115" s="40">
        <f t="shared" si="55"/>
        <v>76.969864208849458</v>
      </c>
      <c r="M115" s="12">
        <f t="shared" si="56"/>
        <v>1.2586206892216256</v>
      </c>
      <c r="N115" s="12">
        <f t="shared" si="57"/>
        <v>0</v>
      </c>
      <c r="O115" s="12">
        <f t="shared" si="58"/>
        <v>-0.42068965517241341</v>
      </c>
      <c r="P115" s="81">
        <f t="shared" si="59"/>
        <v>1.3270666242905078</v>
      </c>
      <c r="Q115" s="12">
        <f t="shared" si="60"/>
        <v>2.1700356710717683E-2</v>
      </c>
      <c r="R115" s="12">
        <f t="shared" si="61"/>
        <v>0</v>
      </c>
      <c r="S115" s="12">
        <f t="shared" si="62"/>
        <v>-7.2532699167657481E-3</v>
      </c>
      <c r="T115" s="12">
        <f t="shared" si="63"/>
        <v>2.2880459039491513E-2</v>
      </c>
    </row>
    <row r="116" spans="1:20" ht="15.9" customHeight="1">
      <c r="A116" s="8" t="s">
        <v>172</v>
      </c>
      <c r="B116" s="18">
        <v>45853</v>
      </c>
      <c r="C116" s="11">
        <v>401105.6274</v>
      </c>
      <c r="D116" s="9">
        <f t="shared" si="38"/>
        <v>65.599999972619116</v>
      </c>
      <c r="E116" s="39">
        <v>6665637.557</v>
      </c>
      <c r="F116" s="9">
        <f t="shared" si="39"/>
        <v>55.999999865889549</v>
      </c>
      <c r="G116" s="27">
        <v>84.634699999999995</v>
      </c>
      <c r="H116" s="9">
        <f t="shared" si="64"/>
        <v>5.6999999999902684</v>
      </c>
      <c r="I116" s="47">
        <f t="shared" si="65"/>
        <v>40.486011486051098</v>
      </c>
      <c r="J116" s="40">
        <f t="shared" si="53"/>
        <v>49.513988513948902</v>
      </c>
      <c r="K116" s="47">
        <f t="shared" si="54"/>
        <v>86.25172451254096</v>
      </c>
      <c r="L116" s="40">
        <f t="shared" si="55"/>
        <v>86.439863381354016</v>
      </c>
      <c r="M116" s="12">
        <f t="shared" si="56"/>
        <v>1.1118644063155783</v>
      </c>
      <c r="N116" s="12">
        <f t="shared" si="57"/>
        <v>0.94915254009982286</v>
      </c>
      <c r="O116" s="12">
        <f t="shared" si="58"/>
        <v>9.6610169491360476E-2</v>
      </c>
      <c r="P116" s="81">
        <f t="shared" si="59"/>
        <v>1.465082430192441</v>
      </c>
      <c r="Q116" s="12">
        <f t="shared" si="60"/>
        <v>1.8845159429077597E-2</v>
      </c>
      <c r="R116" s="12">
        <f t="shared" si="61"/>
        <v>1.6087331188132589E-2</v>
      </c>
      <c r="S116" s="12">
        <f t="shared" si="62"/>
        <v>1.6374604998535675E-3</v>
      </c>
      <c r="T116" s="12">
        <f t="shared" si="63"/>
        <v>2.4831905596482049E-2</v>
      </c>
    </row>
    <row r="117" spans="1:20" ht="15.9" customHeight="1">
      <c r="B117" s="18">
        <v>45853</v>
      </c>
      <c r="C117" s="11">
        <v>401105.63429999998</v>
      </c>
      <c r="D117" s="9">
        <f t="shared" si="38"/>
        <v>72.499999951105565</v>
      </c>
      <c r="E117" s="39">
        <v>6665637.5010000002</v>
      </c>
      <c r="F117" s="9">
        <f t="shared" si="39"/>
        <v>0</v>
      </c>
      <c r="G117" s="27">
        <v>84.602099999999993</v>
      </c>
      <c r="H117" s="9">
        <f t="shared" si="64"/>
        <v>-26.900000000011914</v>
      </c>
      <c r="I117" s="47">
        <f t="shared" si="65"/>
        <v>0</v>
      </c>
      <c r="J117" s="40">
        <f t="shared" si="53"/>
        <v>90</v>
      </c>
      <c r="K117" s="47">
        <f t="shared" si="54"/>
        <v>72.499999951105565</v>
      </c>
      <c r="L117" s="40">
        <f t="shared" si="55"/>
        <v>77.329554459539906</v>
      </c>
      <c r="M117" s="12">
        <f t="shared" si="56"/>
        <v>1.2288135584933146</v>
      </c>
      <c r="N117" s="12">
        <f t="shared" si="57"/>
        <v>0</v>
      </c>
      <c r="O117" s="12">
        <f t="shared" si="58"/>
        <v>-0.45593220339003243</v>
      </c>
      <c r="P117" s="81">
        <f t="shared" si="59"/>
        <v>1.3106704145684729</v>
      </c>
      <c r="Q117" s="12">
        <f t="shared" si="60"/>
        <v>2.0827348449039232E-2</v>
      </c>
      <c r="R117" s="12">
        <f t="shared" si="61"/>
        <v>0</v>
      </c>
      <c r="S117" s="12">
        <f t="shared" si="62"/>
        <v>-7.7276644642378378E-3</v>
      </c>
      <c r="T117" s="12">
        <f t="shared" si="63"/>
        <v>2.221475278929615E-2</v>
      </c>
    </row>
    <row r="118" spans="1:20" ht="15.9" customHeight="1">
      <c r="B118" s="18">
        <v>45854</v>
      </c>
      <c r="C118" s="11">
        <v>401105.6287</v>
      </c>
      <c r="D118" s="9">
        <f t="shared" si="38"/>
        <v>66.899999976158142</v>
      </c>
      <c r="E118" s="39">
        <v>6665637.5599999996</v>
      </c>
      <c r="F118" s="9">
        <f t="shared" si="39"/>
        <v>58.999999426305294</v>
      </c>
      <c r="G118" s="27">
        <v>84.6494</v>
      </c>
      <c r="H118" s="9">
        <f t="shared" si="64"/>
        <v>20.399999999995089</v>
      </c>
      <c r="I118" s="47">
        <f t="shared" si="65"/>
        <v>41.409499364999341</v>
      </c>
      <c r="J118" s="40">
        <f t="shared" si="53"/>
        <v>48.590500635000694</v>
      </c>
      <c r="K118" s="47">
        <f t="shared" si="54"/>
        <v>89.199831441062628</v>
      </c>
      <c r="L118" s="40">
        <f t="shared" si="55"/>
        <v>91.502841098589855</v>
      </c>
      <c r="M118" s="12">
        <f t="shared" si="56"/>
        <v>1.1149999996026356</v>
      </c>
      <c r="N118" s="12">
        <f t="shared" si="57"/>
        <v>0.98333332377175486</v>
      </c>
      <c r="O118" s="12">
        <f t="shared" si="58"/>
        <v>0.33999999999991815</v>
      </c>
      <c r="P118" s="81">
        <f t="shared" si="59"/>
        <v>1.5250473516431642</v>
      </c>
      <c r="Q118" s="12">
        <f t="shared" si="60"/>
        <v>1.8583333326710593E-2</v>
      </c>
      <c r="R118" s="12">
        <f t="shared" si="61"/>
        <v>1.6388888729529247E-2</v>
      </c>
      <c r="S118" s="12">
        <f t="shared" si="62"/>
        <v>5.6666666666653027E-3</v>
      </c>
      <c r="T118" s="12">
        <f t="shared" si="63"/>
        <v>2.5417455860719404E-2</v>
      </c>
    </row>
    <row r="119" spans="1:20" ht="15.9" customHeight="1">
      <c r="B119" s="18">
        <v>45854</v>
      </c>
      <c r="C119" s="11">
        <v>401105.63679999998</v>
      </c>
      <c r="D119" s="9">
        <f t="shared" si="38"/>
        <v>74.999999953433871</v>
      </c>
      <c r="E119" s="39">
        <v>6665637.4890000001</v>
      </c>
      <c r="F119" s="9">
        <f t="shared" si="39"/>
        <v>-12.000000104308128</v>
      </c>
      <c r="G119" s="27">
        <v>84.618799999999993</v>
      </c>
      <c r="H119" s="9">
        <f t="shared" si="64"/>
        <v>-10.200000000011755</v>
      </c>
      <c r="I119" s="47">
        <f t="shared" si="65"/>
        <v>-9.0902770040685823</v>
      </c>
      <c r="J119" s="40">
        <f t="shared" si="53"/>
        <v>99.090277004068582</v>
      </c>
      <c r="K119" s="47">
        <f t="shared" si="54"/>
        <v>75.953933377531385</v>
      </c>
      <c r="L119" s="40">
        <f t="shared" si="55"/>
        <v>76.635761857756179</v>
      </c>
      <c r="M119" s="12">
        <f t="shared" si="56"/>
        <v>1.2499999992238979</v>
      </c>
      <c r="N119" s="12">
        <f t="shared" si="57"/>
        <v>-0.2000000017384688</v>
      </c>
      <c r="O119" s="12">
        <f t="shared" si="58"/>
        <v>-0.17000000000019591</v>
      </c>
      <c r="P119" s="81">
        <f t="shared" si="59"/>
        <v>1.2772626976292696</v>
      </c>
      <c r="Q119" s="12">
        <f t="shared" si="60"/>
        <v>2.0833333320398297E-2</v>
      </c>
      <c r="R119" s="12">
        <f t="shared" si="61"/>
        <v>-3.3333333623078135E-3</v>
      </c>
      <c r="S119" s="12">
        <f t="shared" si="62"/>
        <v>-2.8333333333365987E-3</v>
      </c>
      <c r="T119" s="12">
        <f t="shared" si="63"/>
        <v>2.1287711627154492E-2</v>
      </c>
    </row>
    <row r="120" spans="1:20" ht="15.9" customHeight="1">
      <c r="B120" s="18">
        <v>45855</v>
      </c>
      <c r="C120" s="11">
        <v>401105.62800000003</v>
      </c>
      <c r="D120" s="9">
        <f t="shared" si="38"/>
        <v>66.200000001117587</v>
      </c>
      <c r="E120" s="39">
        <v>6665637.5590000004</v>
      </c>
      <c r="F120" s="9">
        <f t="shared" si="39"/>
        <v>58.000000193715096</v>
      </c>
      <c r="G120" s="27">
        <v>84.643000000000001</v>
      </c>
      <c r="H120" s="9">
        <f t="shared" si="64"/>
        <v>13.999999999995794</v>
      </c>
      <c r="I120" s="47">
        <f t="shared" si="65"/>
        <v>41.222669021298721</v>
      </c>
      <c r="J120" s="40">
        <f t="shared" si="53"/>
        <v>48.777330978701286</v>
      </c>
      <c r="K120" s="47">
        <f t="shared" si="54"/>
        <v>88.013862672984189</v>
      </c>
      <c r="L120" s="40">
        <f t="shared" si="55"/>
        <v>89.120368169228314</v>
      </c>
      <c r="M120" s="12">
        <f t="shared" si="56"/>
        <v>1.0852459016576654</v>
      </c>
      <c r="N120" s="12">
        <f t="shared" si="57"/>
        <v>0.95081967530680489</v>
      </c>
      <c r="O120" s="12">
        <f t="shared" si="58"/>
        <v>0.22950819672124251</v>
      </c>
      <c r="P120" s="81">
        <f t="shared" si="59"/>
        <v>1.4609896421184969</v>
      </c>
      <c r="Q120" s="12">
        <f t="shared" si="60"/>
        <v>1.7790916420617465E-2</v>
      </c>
      <c r="R120" s="12">
        <f t="shared" si="61"/>
        <v>1.5587207791914835E-2</v>
      </c>
      <c r="S120" s="12">
        <f t="shared" si="62"/>
        <v>3.7624294544465987E-3</v>
      </c>
      <c r="T120" s="12">
        <f t="shared" si="63"/>
        <v>2.3950649870795031E-2</v>
      </c>
    </row>
    <row r="121" spans="1:20" ht="15.9" customHeight="1">
      <c r="B121" s="18">
        <v>45856</v>
      </c>
      <c r="C121" s="11">
        <v>401105.62890000001</v>
      </c>
      <c r="D121" s="9">
        <f t="shared" si="38"/>
        <v>67.099999985657632</v>
      </c>
      <c r="E121" s="39">
        <v>6665637.557</v>
      </c>
      <c r="F121" s="9">
        <f t="shared" si="39"/>
        <v>55.999999865889549</v>
      </c>
      <c r="G121" s="27">
        <v>84.622699999999995</v>
      </c>
      <c r="H121" s="9">
        <f t="shared" ref="H121:H204" si="66">IF(G121="","",(G121-$G$9)*1000)</f>
        <v>-6.3000000000101863</v>
      </c>
      <c r="I121" s="47">
        <f t="shared" ref="I121:I168" si="67">IF(MOD(DEGREES(ATAN2(D121, F121)), 360) &gt; 180, MOD(DEGREES(ATAN2(D121, F121)), 360) - 360, MOD(DEGREES(ATAN2(D121, F121)), 360))</f>
        <v>39.847539804057881</v>
      </c>
      <c r="J121" s="40">
        <f t="shared" si="53"/>
        <v>50.152460195942126</v>
      </c>
      <c r="K121" s="47">
        <f t="shared" si="54"/>
        <v>87.39799759179202</v>
      </c>
      <c r="L121" s="40">
        <f t="shared" si="55"/>
        <v>87.624768091305171</v>
      </c>
      <c r="M121" s="12">
        <f t="shared" si="56"/>
        <v>1.0822580642848005</v>
      </c>
      <c r="N121" s="12">
        <f t="shared" si="57"/>
        <v>0.90322580428854116</v>
      </c>
      <c r="O121" s="12">
        <f t="shared" si="58"/>
        <v>-0.10161290322597075</v>
      </c>
      <c r="P121" s="81">
        <f t="shared" si="59"/>
        <v>1.4133027111500833</v>
      </c>
      <c r="Q121" s="12">
        <f t="shared" si="60"/>
        <v>1.7455775230400008E-2</v>
      </c>
      <c r="R121" s="12">
        <f t="shared" si="61"/>
        <v>1.4568158133686148E-2</v>
      </c>
      <c r="S121" s="12">
        <f t="shared" si="62"/>
        <v>-1.6389177939672701E-3</v>
      </c>
      <c r="T121" s="12">
        <f t="shared" si="63"/>
        <v>2.279520501854973E-2</v>
      </c>
    </row>
    <row r="122" spans="1:20" ht="15.9" customHeight="1">
      <c r="B122" s="18">
        <v>45856</v>
      </c>
      <c r="C122" s="11">
        <v>401105.63280000002</v>
      </c>
      <c r="D122" s="9">
        <f t="shared" si="38"/>
        <v>70.99999999627471</v>
      </c>
      <c r="E122" s="39">
        <v>6665637.5219999999</v>
      </c>
      <c r="F122" s="9">
        <f t="shared" si="39"/>
        <v>20.999999716877937</v>
      </c>
      <c r="G122" s="27">
        <v>84.611500000000007</v>
      </c>
      <c r="H122" s="9">
        <f t="shared" si="66"/>
        <v>-17.499999999998295</v>
      </c>
      <c r="I122" s="47">
        <f t="shared" si="67"/>
        <v>16.476881184410637</v>
      </c>
      <c r="J122" s="40">
        <f t="shared" si="53"/>
        <v>73.523118815589385</v>
      </c>
      <c r="K122" s="47">
        <f t="shared" si="54"/>
        <v>74.040529357777302</v>
      </c>
      <c r="L122" s="40">
        <f t="shared" si="55"/>
        <v>76.080549338052379</v>
      </c>
      <c r="M122" s="12">
        <f t="shared" si="56"/>
        <v>1.1451612902624952</v>
      </c>
      <c r="N122" s="12">
        <f t="shared" si="57"/>
        <v>0.33870967285286996</v>
      </c>
      <c r="O122" s="12">
        <f t="shared" si="58"/>
        <v>-0.28225806451610153</v>
      </c>
      <c r="P122" s="81">
        <f t="shared" si="59"/>
        <v>1.2271056344847158</v>
      </c>
      <c r="Q122" s="12">
        <f t="shared" si="60"/>
        <v>1.8470343391330569E-2</v>
      </c>
      <c r="R122" s="12">
        <f t="shared" si="61"/>
        <v>5.4630592395624187E-3</v>
      </c>
      <c r="S122" s="12">
        <f t="shared" si="62"/>
        <v>-4.5525494276790566E-3</v>
      </c>
      <c r="T122" s="12">
        <f t="shared" si="63"/>
        <v>1.9792026362656708E-2</v>
      </c>
    </row>
    <row r="123" spans="1:20" ht="15.9" customHeight="1">
      <c r="B123" s="18">
        <v>45857</v>
      </c>
      <c r="C123" s="11">
        <v>401105.6311</v>
      </c>
      <c r="D123" s="9">
        <f t="shared" si="38"/>
        <v>69.299999973736703</v>
      </c>
      <c r="E123" s="39">
        <v>6665637.5</v>
      </c>
      <c r="F123" s="9">
        <f t="shared" si="39"/>
        <v>-1.0000001639127731</v>
      </c>
      <c r="G123" s="27">
        <v>84.653099999999995</v>
      </c>
      <c r="H123" s="9">
        <f t="shared" si="66"/>
        <v>24.099999999990018</v>
      </c>
      <c r="I123" s="47">
        <f t="shared" si="67"/>
        <v>-0.82672168269135682</v>
      </c>
      <c r="J123" s="40">
        <f t="shared" si="53"/>
        <v>90.8267216826913</v>
      </c>
      <c r="K123" s="47">
        <f t="shared" si="54"/>
        <v>69.307214607771769</v>
      </c>
      <c r="L123" s="40">
        <f t="shared" si="55"/>
        <v>73.37778953257758</v>
      </c>
      <c r="M123" s="12">
        <f t="shared" si="56"/>
        <v>1.0999999995831222</v>
      </c>
      <c r="N123" s="12">
        <f t="shared" si="57"/>
        <v>-1.5873018474805923E-2</v>
      </c>
      <c r="O123" s="12">
        <f t="shared" si="58"/>
        <v>0.38253968253952408</v>
      </c>
      <c r="P123" s="81">
        <f t="shared" si="59"/>
        <v>1.1647268179774219</v>
      </c>
      <c r="Q123" s="12">
        <f t="shared" si="60"/>
        <v>1.7460317453700351E-2</v>
      </c>
      <c r="R123" s="12">
        <f t="shared" si="61"/>
        <v>-2.5195267420326863E-4</v>
      </c>
      <c r="S123" s="12">
        <f t="shared" si="62"/>
        <v>6.0720584530083192E-3</v>
      </c>
      <c r="T123" s="12">
        <f t="shared" si="63"/>
        <v>1.8487727269482886E-2</v>
      </c>
    </row>
    <row r="124" spans="1:20" ht="15.9" customHeight="1">
      <c r="B124" s="18">
        <v>45859</v>
      </c>
      <c r="C124" s="11">
        <v>401105.63270000002</v>
      </c>
      <c r="D124" s="9">
        <f t="shared" si="38"/>
        <v>70.899999991524965</v>
      </c>
      <c r="E124" s="39">
        <v>6665637.5290000001</v>
      </c>
      <c r="F124" s="9">
        <f t="shared" si="39"/>
        <v>27.999999932944775</v>
      </c>
      <c r="G124" s="27">
        <v>84.617199999999997</v>
      </c>
      <c r="H124" s="9">
        <f t="shared" si="66"/>
        <v>-11.800000000008026</v>
      </c>
      <c r="I124" s="47">
        <f t="shared" si="67"/>
        <v>21.550174990791689</v>
      </c>
      <c r="J124" s="40">
        <f t="shared" si="53"/>
        <v>68.449825009208325</v>
      </c>
      <c r="K124" s="47">
        <f t="shared" si="54"/>
        <v>76.228669114993394</v>
      </c>
      <c r="L124" s="40">
        <f t="shared" si="55"/>
        <v>77.13656717175931</v>
      </c>
      <c r="M124" s="12">
        <f t="shared" si="56"/>
        <v>1.0907692306388457</v>
      </c>
      <c r="N124" s="12">
        <f t="shared" si="57"/>
        <v>0.43076922973761189</v>
      </c>
      <c r="O124" s="12">
        <f t="shared" si="58"/>
        <v>-0.18153846153858502</v>
      </c>
      <c r="P124" s="81">
        <f t="shared" si="59"/>
        <v>1.1867164180270664</v>
      </c>
      <c r="Q124" s="12">
        <f t="shared" si="60"/>
        <v>1.6781065086751472E-2</v>
      </c>
      <c r="R124" s="12">
        <f t="shared" si="61"/>
        <v>6.6272189190401832E-3</v>
      </c>
      <c r="S124" s="12">
        <f t="shared" si="62"/>
        <v>-2.7928994082859235E-3</v>
      </c>
      <c r="T124" s="12">
        <f t="shared" si="63"/>
        <v>1.8257175661954866E-2</v>
      </c>
    </row>
    <row r="125" spans="1:20" ht="15.9" customHeight="1">
      <c r="B125" s="18">
        <v>45859</v>
      </c>
      <c r="C125" s="11">
        <v>401105.63780000003</v>
      </c>
      <c r="D125" s="9">
        <f t="shared" si="38"/>
        <v>76.000000000931323</v>
      </c>
      <c r="E125" s="39">
        <v>6665637.5159999998</v>
      </c>
      <c r="F125" s="9">
        <f t="shared" si="39"/>
        <v>14.999999664723873</v>
      </c>
      <c r="G125" s="27">
        <v>84.598600000000005</v>
      </c>
      <c r="H125" s="9">
        <f t="shared" si="66"/>
        <v>-30.400000000000205</v>
      </c>
      <c r="I125" s="47">
        <f t="shared" si="67"/>
        <v>11.164879934130271</v>
      </c>
      <c r="J125" s="40">
        <f t="shared" si="53"/>
        <v>78.835120065869717</v>
      </c>
      <c r="K125" s="47">
        <f t="shared" si="54"/>
        <v>77.466121563450415</v>
      </c>
      <c r="L125" s="40">
        <f t="shared" si="55"/>
        <v>83.217546167159298</v>
      </c>
      <c r="M125" s="12">
        <f t="shared" si="56"/>
        <v>1.1692307692450972</v>
      </c>
      <c r="N125" s="12">
        <f t="shared" si="57"/>
        <v>0.2307692256111365</v>
      </c>
      <c r="O125" s="12">
        <f t="shared" si="58"/>
        <v>-0.46769230769231085</v>
      </c>
      <c r="P125" s="81">
        <f t="shared" si="59"/>
        <v>1.2802699410332199</v>
      </c>
      <c r="Q125" s="12">
        <f t="shared" si="60"/>
        <v>1.7988165680693804E-2</v>
      </c>
      <c r="R125" s="12">
        <f t="shared" si="61"/>
        <v>3.5502957786328693E-3</v>
      </c>
      <c r="S125" s="12">
        <f t="shared" si="62"/>
        <v>-7.1952662721893974E-3</v>
      </c>
      <c r="T125" s="12">
        <f t="shared" si="63"/>
        <v>1.9696460631280305E-2</v>
      </c>
    </row>
    <row r="126" spans="1:20" ht="15.9" customHeight="1">
      <c r="A126" s="8" t="s">
        <v>173</v>
      </c>
      <c r="B126" s="18">
        <v>45860</v>
      </c>
      <c r="C126" s="11">
        <v>401105.6323</v>
      </c>
      <c r="D126" s="9">
        <f t="shared" si="38"/>
        <v>70.499999972525984</v>
      </c>
      <c r="E126" s="39">
        <v>6665637.5250000004</v>
      </c>
      <c r="F126" s="9">
        <f t="shared" si="39"/>
        <v>24.000000208616257</v>
      </c>
      <c r="G126" s="27">
        <v>84.650400000000005</v>
      </c>
      <c r="H126" s="9">
        <f t="shared" si="66"/>
        <v>21.399999999999864</v>
      </c>
      <c r="I126" s="47">
        <f t="shared" si="67"/>
        <v>18.799885317400292</v>
      </c>
      <c r="J126" s="40">
        <f t="shared" si="53"/>
        <v>71.20011468259969</v>
      </c>
      <c r="K126" s="47">
        <f t="shared" si="54"/>
        <v>74.473149565059657</v>
      </c>
      <c r="L126" s="40">
        <f t="shared" si="55"/>
        <v>77.486837631559979</v>
      </c>
      <c r="M126" s="12">
        <f t="shared" si="56"/>
        <v>1.0681818177655451</v>
      </c>
      <c r="N126" s="12">
        <f t="shared" si="57"/>
        <v>0.363636366797216</v>
      </c>
      <c r="O126" s="12">
        <f t="shared" si="58"/>
        <v>0.32424242424242217</v>
      </c>
      <c r="P126" s="81">
        <f t="shared" si="59"/>
        <v>1.1740429944175754</v>
      </c>
      <c r="Q126" s="12">
        <f t="shared" si="60"/>
        <v>1.6184572996447655E-2</v>
      </c>
      <c r="R126" s="12">
        <f t="shared" si="61"/>
        <v>5.5096419211699398E-3</v>
      </c>
      <c r="S126" s="12">
        <f t="shared" si="62"/>
        <v>4.9127640036730627E-3</v>
      </c>
      <c r="T126" s="12">
        <f t="shared" si="63"/>
        <v>1.7788530218448114E-2</v>
      </c>
    </row>
    <row r="127" spans="1:20" ht="15.9" customHeight="1">
      <c r="B127" s="18">
        <v>45860</v>
      </c>
      <c r="C127" s="11">
        <v>401105.63689999998</v>
      </c>
      <c r="D127" s="9">
        <f t="shared" si="38"/>
        <v>75.099999958183616</v>
      </c>
      <c r="E127" s="39">
        <v>6665637.5269999998</v>
      </c>
      <c r="F127" s="9">
        <f t="shared" si="39"/>
        <v>25.999999605119228</v>
      </c>
      <c r="G127" s="27">
        <v>84.618799999999993</v>
      </c>
      <c r="H127" s="9">
        <f t="shared" si="66"/>
        <v>-10.200000000011755</v>
      </c>
      <c r="I127" s="47">
        <f t="shared" si="67"/>
        <v>19.096112055032656</v>
      </c>
      <c r="J127" s="40">
        <f t="shared" si="53"/>
        <v>70.903887944967323</v>
      </c>
      <c r="K127" s="47">
        <f t="shared" si="54"/>
        <v>79.473328690733595</v>
      </c>
      <c r="L127" s="40">
        <f t="shared" si="55"/>
        <v>80.125214340965229</v>
      </c>
      <c r="M127" s="12">
        <f t="shared" si="56"/>
        <v>1.1378787872452063</v>
      </c>
      <c r="N127" s="12">
        <f t="shared" si="57"/>
        <v>0.39393938795635197</v>
      </c>
      <c r="O127" s="12">
        <f t="shared" si="58"/>
        <v>-0.15454545454563265</v>
      </c>
      <c r="P127" s="81">
        <f t="shared" si="59"/>
        <v>1.2140183991055338</v>
      </c>
      <c r="Q127" s="12">
        <f t="shared" si="60"/>
        <v>1.724058768553343E-2</v>
      </c>
      <c r="R127" s="12">
        <f t="shared" si="61"/>
        <v>5.9687786053992725E-3</v>
      </c>
      <c r="S127" s="12">
        <f t="shared" si="62"/>
        <v>-2.341597796145949E-3</v>
      </c>
      <c r="T127" s="12">
        <f t="shared" si="63"/>
        <v>1.8394218168265662E-2</v>
      </c>
    </row>
    <row r="128" spans="1:20" ht="15.9" customHeight="1">
      <c r="B128" s="18">
        <v>45861</v>
      </c>
      <c r="C128" s="12">
        <v>401105.63079999998</v>
      </c>
      <c r="D128" s="9">
        <f t="shared" si="38"/>
        <v>68.999999959487468</v>
      </c>
      <c r="E128" s="39">
        <v>6665637.5310000004</v>
      </c>
      <c r="F128" s="9">
        <f t="shared" si="39"/>
        <v>30.000000260770321</v>
      </c>
      <c r="G128" s="27">
        <v>84.631200000000007</v>
      </c>
      <c r="H128" s="9">
        <f t="shared" si="66"/>
        <v>2.2000000000019782</v>
      </c>
      <c r="I128" s="47">
        <f t="shared" si="67"/>
        <v>23.498565870364317</v>
      </c>
      <c r="J128" s="40">
        <f t="shared" si="53"/>
        <v>66.501434129635697</v>
      </c>
      <c r="K128" s="47">
        <f t="shared" si="54"/>
        <v>75.239617290729825</v>
      </c>
      <c r="L128" s="40">
        <f t="shared" si="55"/>
        <v>75.271774325144605</v>
      </c>
      <c r="M128" s="12">
        <f t="shared" si="56"/>
        <v>1.029850745663992</v>
      </c>
      <c r="N128" s="12">
        <f t="shared" si="57"/>
        <v>0.44776119792194508</v>
      </c>
      <c r="O128" s="12">
        <f t="shared" si="58"/>
        <v>3.2835820895551912E-2</v>
      </c>
      <c r="P128" s="81">
        <f t="shared" si="59"/>
        <v>1.1234593182857404</v>
      </c>
      <c r="Q128" s="12">
        <f t="shared" si="60"/>
        <v>1.5370906651701374E-2</v>
      </c>
      <c r="R128" s="12">
        <f t="shared" si="61"/>
        <v>6.6830029540588818E-3</v>
      </c>
      <c r="S128" s="12">
        <f t="shared" si="62"/>
        <v>4.9008687903808823E-4</v>
      </c>
      <c r="T128" s="12">
        <f t="shared" si="63"/>
        <v>1.6768049526652843E-2</v>
      </c>
    </row>
    <row r="129" spans="2:20" ht="15.9" customHeight="1">
      <c r="B129" s="18">
        <v>45861</v>
      </c>
      <c r="C129" s="12">
        <v>401105.63130000001</v>
      </c>
      <c r="D129" s="9">
        <f t="shared" si="38"/>
        <v>69.499999983236194</v>
      </c>
      <c r="E129" s="39">
        <v>6665637.5367000001</v>
      </c>
      <c r="F129" s="9">
        <f t="shared" si="39"/>
        <v>35.699999891221523</v>
      </c>
      <c r="G129" s="27">
        <v>84.641199999999998</v>
      </c>
      <c r="H129" s="9">
        <f t="shared" si="66"/>
        <v>12.199999999992883</v>
      </c>
      <c r="I129" s="47">
        <f t="shared" si="67"/>
        <v>27.188163242334134</v>
      </c>
      <c r="J129" s="40">
        <f t="shared" si="53"/>
        <v>62.811836757665844</v>
      </c>
      <c r="K129" s="47">
        <f t="shared" si="54"/>
        <v>78.13283554244687</v>
      </c>
      <c r="L129" s="40">
        <f t="shared" si="55"/>
        <v>79.079580107021783</v>
      </c>
      <c r="M129" s="12">
        <f t="shared" si="56"/>
        <v>1.0373134325856148</v>
      </c>
      <c r="N129" s="12">
        <f t="shared" si="57"/>
        <v>0.532835819271963</v>
      </c>
      <c r="O129" s="12">
        <f t="shared" si="58"/>
        <v>0.18208955223869974</v>
      </c>
      <c r="P129" s="81">
        <f t="shared" si="59"/>
        <v>1.1802922404033103</v>
      </c>
      <c r="Q129" s="12">
        <f t="shared" si="60"/>
        <v>1.5482290038591267E-2</v>
      </c>
      <c r="R129" s="12">
        <f t="shared" si="61"/>
        <v>7.9527734219695962E-3</v>
      </c>
      <c r="S129" s="12">
        <f t="shared" si="62"/>
        <v>2.7177545110253693E-3</v>
      </c>
      <c r="T129" s="12">
        <f t="shared" si="63"/>
        <v>1.7616302095571794E-2</v>
      </c>
    </row>
    <row r="130" spans="2:20" ht="15.9" customHeight="1">
      <c r="B130" s="18">
        <v>45862</v>
      </c>
      <c r="C130" s="12">
        <v>401105.63439999998</v>
      </c>
      <c r="D130" s="9">
        <f t="shared" si="38"/>
        <v>72.59999995585531</v>
      </c>
      <c r="E130" s="39">
        <v>6665637.4802999999</v>
      </c>
      <c r="F130" s="9">
        <f t="shared" si="39"/>
        <v>-20.70000022649765</v>
      </c>
      <c r="G130" s="27">
        <v>84.623500000000007</v>
      </c>
      <c r="H130" s="9">
        <f t="shared" si="66"/>
        <v>-5.49999999999784</v>
      </c>
      <c r="I130" s="47">
        <f t="shared" si="67"/>
        <v>-15.914121089710761</v>
      </c>
      <c r="J130" s="40">
        <f t="shared" si="53"/>
        <v>105.91412108971076</v>
      </c>
      <c r="K130" s="47">
        <f t="shared" si="54"/>
        <v>75.493377212621724</v>
      </c>
      <c r="L130" s="40">
        <f t="shared" si="55"/>
        <v>75.693460767540344</v>
      </c>
      <c r="M130" s="12">
        <f t="shared" si="56"/>
        <v>1.0676470581743427</v>
      </c>
      <c r="N130" s="12">
        <f t="shared" si="57"/>
        <v>-0.30441176803673015</v>
      </c>
      <c r="O130" s="12">
        <f t="shared" si="58"/>
        <v>-8.0882352941144708E-2</v>
      </c>
      <c r="P130" s="81">
        <f t="shared" si="59"/>
        <v>1.1131391289344168</v>
      </c>
      <c r="Q130" s="12">
        <f t="shared" si="60"/>
        <v>1.5700692031975629E-2</v>
      </c>
      <c r="R130" s="12">
        <f t="shared" si="61"/>
        <v>-4.4766436475989725E-3</v>
      </c>
      <c r="S130" s="12">
        <f t="shared" si="62"/>
        <v>-1.1894463667815399E-3</v>
      </c>
      <c r="T130" s="12">
        <f t="shared" si="63"/>
        <v>1.6369693072564952E-2</v>
      </c>
    </row>
    <row r="131" spans="2:20" ht="15.9" customHeight="1">
      <c r="B131" s="18">
        <v>45862</v>
      </c>
      <c r="C131" s="12">
        <v>401105.63559999998</v>
      </c>
      <c r="D131" s="9">
        <f t="shared" si="38"/>
        <v>73.799999954644591</v>
      </c>
      <c r="E131" s="39">
        <v>6665637.5173000004</v>
      </c>
      <c r="F131" s="9">
        <f t="shared" si="39"/>
        <v>16.300000250339508</v>
      </c>
      <c r="G131" s="27">
        <v>84.618300000000005</v>
      </c>
      <c r="H131" s="9">
        <f t="shared" si="66"/>
        <v>-10.699999999999932</v>
      </c>
      <c r="I131" s="47">
        <f t="shared" si="67"/>
        <v>12.454803635397703</v>
      </c>
      <c r="J131" s="40">
        <f t="shared" si="53"/>
        <v>77.545196364602305</v>
      </c>
      <c r="K131" s="47">
        <f t="shared" si="54"/>
        <v>75.578634556775441</v>
      </c>
      <c r="L131" s="40">
        <f t="shared" si="55"/>
        <v>76.332299857050089</v>
      </c>
      <c r="M131" s="12">
        <f t="shared" si="56"/>
        <v>1.0852941169800676</v>
      </c>
      <c r="N131" s="12">
        <f t="shared" si="57"/>
        <v>0.23970588603440454</v>
      </c>
      <c r="O131" s="12">
        <f t="shared" si="58"/>
        <v>-0.15735294117646959</v>
      </c>
      <c r="P131" s="81">
        <f t="shared" si="59"/>
        <v>1.1225338214272071</v>
      </c>
      <c r="Q131" s="12">
        <f t="shared" si="60"/>
        <v>1.5960207602648054E-2</v>
      </c>
      <c r="R131" s="12">
        <f t="shared" si="61"/>
        <v>3.5250865593294788E-3</v>
      </c>
      <c r="S131" s="12">
        <f t="shared" si="62"/>
        <v>-2.314013840830435E-3</v>
      </c>
      <c r="T131" s="12">
        <f t="shared" si="63"/>
        <v>1.6507850315105987E-2</v>
      </c>
    </row>
    <row r="132" spans="2:20" ht="15.9" customHeight="1">
      <c r="B132" s="18">
        <v>45863</v>
      </c>
      <c r="C132" s="12">
        <v>401105.63630000001</v>
      </c>
      <c r="D132" s="9">
        <f t="shared" si="38"/>
        <v>74.499999987892807</v>
      </c>
      <c r="E132" s="39">
        <v>6665637.5126</v>
      </c>
      <c r="F132" s="9">
        <f t="shared" ref="F132:F222" si="68">IF(E132="","",(E132-$E$9)*1000)</f>
        <v>11.599999852478504</v>
      </c>
      <c r="G132" s="27">
        <v>84.630600000000001</v>
      </c>
      <c r="H132" s="9">
        <f t="shared" si="66"/>
        <v>1.5999999999962711</v>
      </c>
      <c r="I132" s="47">
        <f t="shared" si="67"/>
        <v>8.8501576053228437</v>
      </c>
      <c r="J132" s="40">
        <f t="shared" si="53"/>
        <v>81.149842394677137</v>
      </c>
      <c r="K132" s="47">
        <f t="shared" si="54"/>
        <v>75.397678974710686</v>
      </c>
      <c r="L132" s="40">
        <f t="shared" si="55"/>
        <v>75.41465371380761</v>
      </c>
      <c r="M132" s="12">
        <f t="shared" si="56"/>
        <v>1.0797101447520696</v>
      </c>
      <c r="N132" s="12">
        <f t="shared" si="57"/>
        <v>0.16811593989099283</v>
      </c>
      <c r="O132" s="12">
        <f t="shared" si="58"/>
        <v>2.3188405797047406E-2</v>
      </c>
      <c r="P132" s="81">
        <f t="shared" si="59"/>
        <v>1.0929659958522842</v>
      </c>
      <c r="Q132" s="12">
        <f t="shared" si="60"/>
        <v>1.5647973112348834E-2</v>
      </c>
      <c r="R132" s="12">
        <f t="shared" si="61"/>
        <v>2.4364628969709107E-3</v>
      </c>
      <c r="S132" s="12">
        <f t="shared" si="62"/>
        <v>3.3606385213112185E-4</v>
      </c>
      <c r="T132" s="12">
        <f t="shared" si="63"/>
        <v>1.5840086896409915E-2</v>
      </c>
    </row>
    <row r="133" spans="2:20" ht="15.9" customHeight="1">
      <c r="B133" s="18">
        <v>45863</v>
      </c>
      <c r="C133" s="12">
        <v>401105.6398</v>
      </c>
      <c r="D133" s="9">
        <f t="shared" ref="D133:D222" si="69">IF(C133="","",(C133-$C$9)*1000)</f>
        <v>77.999999979510903</v>
      </c>
      <c r="E133" s="39">
        <v>6665637.4974999996</v>
      </c>
      <c r="F133" s="9">
        <f t="shared" si="68"/>
        <v>-3.500000573694706</v>
      </c>
      <c r="G133" s="27">
        <v>84.629800000000003</v>
      </c>
      <c r="H133" s="9">
        <f t="shared" si="66"/>
        <v>0.79999999999813554</v>
      </c>
      <c r="I133" s="47">
        <f t="shared" si="67"/>
        <v>-2.5692414413892948</v>
      </c>
      <c r="J133" s="40">
        <f t="shared" si="53"/>
        <v>92.569241441389295</v>
      </c>
      <c r="K133" s="47">
        <f t="shared" si="54"/>
        <v>78.078486158605585</v>
      </c>
      <c r="L133" s="40">
        <f t="shared" si="55"/>
        <v>78.082584491162692</v>
      </c>
      <c r="M133" s="12">
        <f t="shared" si="56"/>
        <v>1.1304347823117522</v>
      </c>
      <c r="N133" s="12">
        <f t="shared" si="57"/>
        <v>-5.0724645995575447E-2</v>
      </c>
      <c r="O133" s="12">
        <f t="shared" si="58"/>
        <v>1.1594202898523703E-2</v>
      </c>
      <c r="P133" s="81">
        <f t="shared" si="59"/>
        <v>1.1316316592922129</v>
      </c>
      <c r="Q133" s="12">
        <f t="shared" si="60"/>
        <v>1.6383112787126845E-2</v>
      </c>
      <c r="R133" s="12">
        <f t="shared" si="61"/>
        <v>-7.3513979703732535E-4</v>
      </c>
      <c r="S133" s="12">
        <f t="shared" si="62"/>
        <v>1.6803192606556092E-4</v>
      </c>
      <c r="T133" s="12">
        <f t="shared" si="63"/>
        <v>1.6400458830321926E-2</v>
      </c>
    </row>
    <row r="134" spans="2:20" ht="15.9" customHeight="1">
      <c r="B134" s="18">
        <v>45864</v>
      </c>
      <c r="C134" s="12">
        <v>401105.63620000001</v>
      </c>
      <c r="D134" s="9">
        <f t="shared" si="69"/>
        <v>74.399999983143061</v>
      </c>
      <c r="E134" s="39">
        <v>6665637.5372000001</v>
      </c>
      <c r="F134" s="9">
        <f t="shared" si="68"/>
        <v>36.19999997317791</v>
      </c>
      <c r="G134" s="27">
        <v>84.631299999999996</v>
      </c>
      <c r="H134" s="9">
        <f t="shared" si="66"/>
        <v>2.299999999991087</v>
      </c>
      <c r="I134" s="47">
        <f t="shared" si="67"/>
        <v>25.945661462265278</v>
      </c>
      <c r="J134" s="40">
        <f t="shared" si="53"/>
        <v>64.054338537734736</v>
      </c>
      <c r="K134" s="47">
        <f t="shared" si="54"/>
        <v>82.739349740916921</v>
      </c>
      <c r="L134" s="40">
        <f t="shared" si="55"/>
        <v>82.771311428234171</v>
      </c>
      <c r="M134" s="12">
        <f t="shared" si="56"/>
        <v>1.0628571426163294</v>
      </c>
      <c r="N134" s="12">
        <f t="shared" si="57"/>
        <v>0.51714285675968441</v>
      </c>
      <c r="O134" s="12">
        <f t="shared" si="58"/>
        <v>3.2857142857015527E-2</v>
      </c>
      <c r="P134" s="81">
        <f t="shared" si="59"/>
        <v>1.182447306117631</v>
      </c>
      <c r="Q134" s="12">
        <f t="shared" si="60"/>
        <v>1.5183673465947562E-2</v>
      </c>
      <c r="R134" s="12">
        <f t="shared" si="61"/>
        <v>7.3877550965669204E-3</v>
      </c>
      <c r="S134" s="12">
        <f t="shared" si="62"/>
        <v>4.6938775510022181E-4</v>
      </c>
      <c r="T134" s="12">
        <f t="shared" si="63"/>
        <v>1.6892104373109014E-2</v>
      </c>
    </row>
    <row r="135" spans="2:20" ht="15.9" customHeight="1">
      <c r="B135" s="18">
        <v>45864</v>
      </c>
      <c r="C135" s="12">
        <v>401105.6398</v>
      </c>
      <c r="D135" s="9">
        <f t="shared" si="69"/>
        <v>77.999999979510903</v>
      </c>
      <c r="E135" s="39">
        <v>6665637.4987000003</v>
      </c>
      <c r="F135" s="9">
        <f t="shared" si="68"/>
        <v>-2.2999998182058334</v>
      </c>
      <c r="G135" s="27">
        <v>84.636799999999994</v>
      </c>
      <c r="H135" s="9">
        <f t="shared" si="66"/>
        <v>7.7999999999889269</v>
      </c>
      <c r="I135" s="47">
        <f t="shared" si="67"/>
        <v>-1.689001389407963</v>
      </c>
      <c r="J135" s="40">
        <f t="shared" si="53"/>
        <v>91.689001389407963</v>
      </c>
      <c r="K135" s="47">
        <f t="shared" si="54"/>
        <v>78.03390286258562</v>
      </c>
      <c r="L135" s="40">
        <f t="shared" si="55"/>
        <v>78.422764526426093</v>
      </c>
      <c r="M135" s="12">
        <f t="shared" si="56"/>
        <v>1.1142857139930129</v>
      </c>
      <c r="N135" s="12">
        <f t="shared" si="57"/>
        <v>-3.2857140260083337E-2</v>
      </c>
      <c r="O135" s="12">
        <f t="shared" si="58"/>
        <v>0.11142857142841324</v>
      </c>
      <c r="P135" s="81">
        <f t="shared" si="59"/>
        <v>1.1203252075203727</v>
      </c>
      <c r="Q135" s="12">
        <f t="shared" si="60"/>
        <v>1.5918367342757329E-2</v>
      </c>
      <c r="R135" s="12">
        <f t="shared" si="61"/>
        <v>-4.6938771800119055E-4</v>
      </c>
      <c r="S135" s="12">
        <f t="shared" si="62"/>
        <v>1.5918367346916178E-3</v>
      </c>
      <c r="T135" s="12">
        <f t="shared" si="63"/>
        <v>1.600464582171961E-2</v>
      </c>
    </row>
    <row r="136" spans="2:20" ht="15.9" customHeight="1">
      <c r="B136" s="18">
        <v>45866</v>
      </c>
      <c r="C136" s="12">
        <v>401105.63569999998</v>
      </c>
      <c r="D136" s="9">
        <f t="shared" si="69"/>
        <v>73.899999959394336</v>
      </c>
      <c r="E136" s="39">
        <v>6665637.5470000003</v>
      </c>
      <c r="F136" s="9">
        <f t="shared" si="68"/>
        <v>46.000000089406967</v>
      </c>
      <c r="G136" s="27">
        <v>84.639799999999994</v>
      </c>
      <c r="H136" s="9">
        <f t="shared" si="66"/>
        <v>10.799999999989041</v>
      </c>
      <c r="I136" s="47">
        <f t="shared" si="67"/>
        <v>31.900727191204361</v>
      </c>
      <c r="J136" s="40">
        <f t="shared" si="53"/>
        <v>58.099272808795661</v>
      </c>
      <c r="K136" s="47">
        <f t="shared" si="54"/>
        <v>87.047171132805488</v>
      </c>
      <c r="L136" s="40">
        <f t="shared" si="55"/>
        <v>87.714594009341951</v>
      </c>
      <c r="M136" s="12">
        <f t="shared" si="56"/>
        <v>1.0263888883249213</v>
      </c>
      <c r="N136" s="12">
        <f t="shared" si="57"/>
        <v>0.63888889013065231</v>
      </c>
      <c r="O136" s="12">
        <f t="shared" si="58"/>
        <v>0.14999999999984778</v>
      </c>
      <c r="P136" s="81">
        <f t="shared" si="59"/>
        <v>1.2182582501297494</v>
      </c>
      <c r="Q136" s="12">
        <f t="shared" si="60"/>
        <v>1.4255401226735017E-2</v>
      </c>
      <c r="R136" s="12">
        <f t="shared" si="61"/>
        <v>8.8734568073701708E-3</v>
      </c>
      <c r="S136" s="12">
        <f t="shared" si="62"/>
        <v>2.0833333333312191E-3</v>
      </c>
      <c r="T136" s="12">
        <f t="shared" si="63"/>
        <v>1.6920253474024299E-2</v>
      </c>
    </row>
    <row r="137" spans="2:20" ht="15.9" customHeight="1">
      <c r="B137" s="18">
        <v>45866</v>
      </c>
      <c r="C137" s="12">
        <v>401105.63280000002</v>
      </c>
      <c r="D137" s="9">
        <f t="shared" si="69"/>
        <v>70.99999999627471</v>
      </c>
      <c r="E137" s="39">
        <v>6665637.5795</v>
      </c>
      <c r="F137" s="9">
        <f t="shared" si="68"/>
        <v>78.499999828636646</v>
      </c>
      <c r="G137" s="27">
        <v>84.623599999999996</v>
      </c>
      <c r="H137" s="9">
        <f t="shared" si="66"/>
        <v>-5.4000000000087311</v>
      </c>
      <c r="I137" s="47">
        <f t="shared" si="67"/>
        <v>47.871962426264773</v>
      </c>
      <c r="J137" s="40">
        <f t="shared" si="53"/>
        <v>42.128037573735241</v>
      </c>
      <c r="K137" s="47">
        <f t="shared" si="54"/>
        <v>105.84540600596212</v>
      </c>
      <c r="L137" s="40">
        <f t="shared" si="55"/>
        <v>105.9830645554612</v>
      </c>
      <c r="M137" s="12">
        <f t="shared" si="56"/>
        <v>0.98611111105937099</v>
      </c>
      <c r="N137" s="12">
        <f t="shared" si="57"/>
        <v>1.0902777753977313</v>
      </c>
      <c r="O137" s="12">
        <f t="shared" si="58"/>
        <v>-7.5000000000121261E-2</v>
      </c>
      <c r="P137" s="81">
        <f t="shared" si="59"/>
        <v>1.4719870077147388</v>
      </c>
      <c r="Q137" s="12">
        <f t="shared" si="60"/>
        <v>1.3695987653602375E-2</v>
      </c>
      <c r="R137" s="12">
        <f t="shared" si="61"/>
        <v>1.5142746880524046E-2</v>
      </c>
      <c r="S137" s="12">
        <f t="shared" si="62"/>
        <v>-1.0416666666683509E-3</v>
      </c>
      <c r="T137" s="12">
        <f t="shared" si="63"/>
        <v>2.0444263996038037E-2</v>
      </c>
    </row>
    <row r="138" spans="2:20" ht="15.9" customHeight="1">
      <c r="B138" s="18">
        <v>45867</v>
      </c>
      <c r="C138" s="12">
        <v>401105.62900000002</v>
      </c>
      <c r="D138" s="9">
        <f t="shared" si="69"/>
        <v>67.199999990407377</v>
      </c>
      <c r="E138" s="39">
        <v>6665637.5713</v>
      </c>
      <c r="F138" s="9">
        <f t="shared" si="68"/>
        <v>70.299999788403511</v>
      </c>
      <c r="G138" s="27">
        <v>84.623400000000004</v>
      </c>
      <c r="H138" s="9">
        <f t="shared" si="66"/>
        <v>-5.6000000000011596</v>
      </c>
      <c r="I138" s="47">
        <f t="shared" si="67"/>
        <v>46.291540511296979</v>
      </c>
      <c r="J138" s="40">
        <f t="shared" si="53"/>
        <v>43.708459488703056</v>
      </c>
      <c r="K138" s="47">
        <f t="shared" si="54"/>
        <v>97.251889282215416</v>
      </c>
      <c r="L138" s="40">
        <f t="shared" si="55"/>
        <v>97.412986654553904</v>
      </c>
      <c r="M138" s="12">
        <f t="shared" si="56"/>
        <v>0.92054794507407367</v>
      </c>
      <c r="N138" s="12">
        <f t="shared" si="57"/>
        <v>0.96301369573155493</v>
      </c>
      <c r="O138" s="12">
        <f t="shared" si="58"/>
        <v>-7.6712328767139168E-2</v>
      </c>
      <c r="P138" s="81">
        <f t="shared" si="59"/>
        <v>1.3344244747199165</v>
      </c>
      <c r="Q138" s="12">
        <f t="shared" si="60"/>
        <v>1.2610245822932516E-2</v>
      </c>
      <c r="R138" s="12">
        <f t="shared" si="61"/>
        <v>1.3191968434678835E-2</v>
      </c>
      <c r="S138" s="12">
        <f t="shared" si="62"/>
        <v>-1.0508538187279338E-3</v>
      </c>
      <c r="T138" s="12">
        <f t="shared" si="63"/>
        <v>1.8279787324930363E-2</v>
      </c>
    </row>
    <row r="139" spans="2:20" ht="15.9" customHeight="1">
      <c r="B139" s="18">
        <v>45867</v>
      </c>
      <c r="C139" s="12">
        <v>401105.63860000001</v>
      </c>
      <c r="D139" s="9">
        <f t="shared" si="69"/>
        <v>76.799999980721623</v>
      </c>
      <c r="E139" s="39">
        <v>6665637.4930999996</v>
      </c>
      <c r="F139" s="9">
        <f t="shared" si="68"/>
        <v>-7.9000005498528481</v>
      </c>
      <c r="G139" s="27">
        <v>84.617000000000004</v>
      </c>
      <c r="H139" s="9">
        <f t="shared" si="66"/>
        <v>-12.000000000000455</v>
      </c>
      <c r="I139" s="47">
        <f t="shared" si="67"/>
        <v>-5.8730505330638039</v>
      </c>
      <c r="J139" s="40">
        <f t="shared" si="53"/>
        <v>95.873050533063804</v>
      </c>
      <c r="K139" s="47">
        <f t="shared" si="54"/>
        <v>77.20524597283864</v>
      </c>
      <c r="L139" s="40">
        <f t="shared" si="55"/>
        <v>78.132259699349078</v>
      </c>
      <c r="M139" s="12">
        <f t="shared" si="56"/>
        <v>1.0520547942564606</v>
      </c>
      <c r="N139" s="12">
        <f t="shared" si="57"/>
        <v>-0.10821918561442258</v>
      </c>
      <c r="O139" s="12">
        <f t="shared" si="58"/>
        <v>-0.16438356164384185</v>
      </c>
      <c r="P139" s="81">
        <f t="shared" si="59"/>
        <v>1.0703049273883436</v>
      </c>
      <c r="Q139" s="12">
        <f t="shared" si="60"/>
        <v>1.4411709510362474E-2</v>
      </c>
      <c r="R139" s="12">
        <f t="shared" si="61"/>
        <v>-1.4824545974578436E-3</v>
      </c>
      <c r="S139" s="12">
        <f t="shared" si="62"/>
        <v>-2.2518296115594774E-3</v>
      </c>
      <c r="T139" s="12">
        <f t="shared" si="63"/>
        <v>1.4661711334086898E-2</v>
      </c>
    </row>
    <row r="140" spans="2:20" ht="15.9" customHeight="1">
      <c r="B140" s="18">
        <v>45868</v>
      </c>
      <c r="C140" s="12">
        <v>401105.63160000002</v>
      </c>
      <c r="D140" s="9">
        <f t="shared" si="69"/>
        <v>69.799999997485429</v>
      </c>
      <c r="E140" s="39">
        <v>6665637.5368999997</v>
      </c>
      <c r="F140" s="9">
        <f t="shared" si="68"/>
        <v>35.899999551475048</v>
      </c>
      <c r="G140" s="27">
        <v>84.645099999999999</v>
      </c>
      <c r="H140" s="9">
        <f t="shared" si="66"/>
        <v>16.099999999994452</v>
      </c>
      <c r="I140" s="47">
        <f t="shared" si="67"/>
        <v>27.217965979522688</v>
      </c>
      <c r="J140" s="40">
        <f t="shared" si="53"/>
        <v>62.78203402047734</v>
      </c>
      <c r="K140" s="47">
        <f t="shared" si="54"/>
        <v>78.491082088635224</v>
      </c>
      <c r="L140" s="40">
        <f t="shared" si="55"/>
        <v>80.125276707445423</v>
      </c>
      <c r="M140" s="12">
        <f t="shared" si="56"/>
        <v>0.94324324320926256</v>
      </c>
      <c r="N140" s="12">
        <f t="shared" si="57"/>
        <v>0.48513512907398715</v>
      </c>
      <c r="O140" s="12">
        <f t="shared" si="58"/>
        <v>0.2175675675674926</v>
      </c>
      <c r="P140" s="81">
        <f t="shared" si="59"/>
        <v>1.0827740095600733</v>
      </c>
      <c r="Q140" s="12">
        <f t="shared" si="60"/>
        <v>1.2746530313638683E-2</v>
      </c>
      <c r="R140" s="12">
        <f t="shared" si="61"/>
        <v>6.5558801226214478E-3</v>
      </c>
      <c r="S140" s="12">
        <f t="shared" si="62"/>
        <v>2.9401022644255756E-3</v>
      </c>
      <c r="T140" s="12">
        <f t="shared" si="63"/>
        <v>1.463208121027126E-2</v>
      </c>
    </row>
    <row r="141" spans="2:20" ht="15.9" customHeight="1">
      <c r="B141" s="18">
        <v>45868</v>
      </c>
      <c r="C141" s="12">
        <v>401105.63709999999</v>
      </c>
      <c r="D141" s="9">
        <f t="shared" si="69"/>
        <v>75.299999967683107</v>
      </c>
      <c r="E141" s="39">
        <v>6665637.5302999998</v>
      </c>
      <c r="F141" s="9">
        <f t="shared" si="68"/>
        <v>29.299999587237835</v>
      </c>
      <c r="G141" s="27">
        <v>84.607299999999995</v>
      </c>
      <c r="H141" s="9">
        <f t="shared" si="66"/>
        <v>-21.700000000009823</v>
      </c>
      <c r="I141" s="47">
        <f t="shared" si="67"/>
        <v>21.261520131260266</v>
      </c>
      <c r="J141" s="40">
        <f t="shared" si="53"/>
        <v>68.738479868739716</v>
      </c>
      <c r="K141" s="47">
        <f t="shared" si="54"/>
        <v>80.799628532222911</v>
      </c>
      <c r="L141" s="40">
        <f t="shared" si="55"/>
        <v>83.662835063997434</v>
      </c>
      <c r="M141" s="12">
        <f t="shared" si="56"/>
        <v>1.0175675671308528</v>
      </c>
      <c r="N141" s="12">
        <f t="shared" si="57"/>
        <v>0.39594594036807884</v>
      </c>
      <c r="O141" s="12">
        <f t="shared" si="58"/>
        <v>-0.29324324324337597</v>
      </c>
      <c r="P141" s="81">
        <f t="shared" si="59"/>
        <v>1.1305788522161815</v>
      </c>
      <c r="Q141" s="12">
        <f t="shared" si="60"/>
        <v>1.375091306933585E-2</v>
      </c>
      <c r="R141" s="12">
        <f t="shared" si="61"/>
        <v>5.3506208157848489E-3</v>
      </c>
      <c r="S141" s="12">
        <f t="shared" si="62"/>
        <v>-3.9627465303158915E-3</v>
      </c>
      <c r="T141" s="12">
        <f t="shared" si="63"/>
        <v>1.5278092597515966E-2</v>
      </c>
    </row>
    <row r="142" spans="2:20" ht="15.9" customHeight="1">
      <c r="B142" s="18">
        <v>45869</v>
      </c>
      <c r="C142" s="12">
        <v>401105.63789999997</v>
      </c>
      <c r="D142" s="9">
        <f t="shared" si="69"/>
        <v>76.099999947473407</v>
      </c>
      <c r="E142" s="39">
        <v>6665637.4939999999</v>
      </c>
      <c r="F142" s="9">
        <f t="shared" si="68"/>
        <v>-7.0000002160668373</v>
      </c>
      <c r="G142" s="27">
        <v>84.635300000000001</v>
      </c>
      <c r="H142" s="9">
        <f t="shared" si="66"/>
        <v>6.2999999999959755</v>
      </c>
      <c r="I142" s="47">
        <f t="shared" si="67"/>
        <v>-5.2555192065494225</v>
      </c>
      <c r="J142" s="40">
        <f t="shared" si="53"/>
        <v>95.255519206549423</v>
      </c>
      <c r="K142" s="47">
        <f t="shared" si="54"/>
        <v>76.421266641101866</v>
      </c>
      <c r="L142" s="40">
        <f t="shared" si="55"/>
        <v>76.680505964882215</v>
      </c>
      <c r="M142" s="12">
        <f t="shared" si="56"/>
        <v>1.0146666659663122</v>
      </c>
      <c r="N142" s="12">
        <f t="shared" si="57"/>
        <v>-9.3333336214224502E-2</v>
      </c>
      <c r="O142" s="12">
        <f t="shared" si="58"/>
        <v>8.399999999994634E-2</v>
      </c>
      <c r="P142" s="81">
        <f t="shared" si="59"/>
        <v>1.0224067461984296</v>
      </c>
      <c r="Q142" s="12">
        <f t="shared" si="60"/>
        <v>1.3528888879550829E-2</v>
      </c>
      <c r="R142" s="12">
        <f t="shared" si="61"/>
        <v>-1.2444444828563267E-3</v>
      </c>
      <c r="S142" s="12">
        <f t="shared" si="62"/>
        <v>1.1199999999992845E-3</v>
      </c>
      <c r="T142" s="12">
        <f t="shared" si="63"/>
        <v>1.3632089949312394E-2</v>
      </c>
    </row>
    <row r="143" spans="2:20" ht="15.9" customHeight="1">
      <c r="B143" s="18">
        <v>45869</v>
      </c>
      <c r="C143" s="12">
        <v>401105.6433</v>
      </c>
      <c r="D143" s="37">
        <f t="shared" si="69"/>
        <v>81.499999971129</v>
      </c>
      <c r="E143" s="39">
        <v>6665637.5066999998</v>
      </c>
      <c r="F143" s="37">
        <f t="shared" si="68"/>
        <v>5.6999996304512024</v>
      </c>
      <c r="G143" s="27">
        <v>84.592799999999997</v>
      </c>
      <c r="H143" s="9">
        <f t="shared" si="66"/>
        <v>-36.200000000008004</v>
      </c>
      <c r="I143" s="20">
        <f t="shared" si="67"/>
        <v>4.0006747300451027</v>
      </c>
      <c r="J143" s="40">
        <f t="shared" si="53"/>
        <v>85.999325269954909</v>
      </c>
      <c r="K143" s="47">
        <f t="shared" si="54"/>
        <v>81.699081947603133</v>
      </c>
      <c r="L143" s="40">
        <f t="shared" si="55"/>
        <v>89.359834327743414</v>
      </c>
      <c r="M143" s="12">
        <f t="shared" si="56"/>
        <v>1.0866666662817199</v>
      </c>
      <c r="N143" s="12">
        <f t="shared" si="57"/>
        <v>7.5999995072682694E-2</v>
      </c>
      <c r="O143" s="12">
        <f t="shared" si="58"/>
        <v>-0.48266666666677338</v>
      </c>
      <c r="P143" s="81">
        <f t="shared" si="59"/>
        <v>1.1914644577032456</v>
      </c>
      <c r="Q143" s="12">
        <f t="shared" si="60"/>
        <v>1.4488888883756266E-2</v>
      </c>
      <c r="R143" s="12">
        <f t="shared" si="61"/>
        <v>1.0133332676357692E-3</v>
      </c>
      <c r="S143" s="12">
        <f t="shared" si="62"/>
        <v>-6.4355555555569788E-3</v>
      </c>
      <c r="T143" s="12">
        <f t="shared" si="63"/>
        <v>1.5886192769376608E-2</v>
      </c>
    </row>
    <row r="144" spans="2:20" ht="15.9" customHeight="1">
      <c r="B144" s="18">
        <v>45870</v>
      </c>
      <c r="C144" s="12">
        <v>401105.64140000002</v>
      </c>
      <c r="D144" s="37">
        <f t="shared" si="69"/>
        <v>79.599999997299165</v>
      </c>
      <c r="E144" s="39">
        <v>6665637.4885</v>
      </c>
      <c r="F144" s="37">
        <f t="shared" si="68"/>
        <v>-12.500000186264515</v>
      </c>
      <c r="G144" s="27">
        <v>84.628500000000003</v>
      </c>
      <c r="H144" s="9">
        <f t="shared" si="66"/>
        <v>-0.50000000000238742</v>
      </c>
      <c r="I144" s="20">
        <f t="shared" si="67"/>
        <v>-8.9245691320651872</v>
      </c>
      <c r="J144" s="40">
        <f t="shared" si="53"/>
        <v>98.924569132065187</v>
      </c>
      <c r="K144" s="47">
        <f t="shared" si="54"/>
        <v>80.57549257824391</v>
      </c>
      <c r="L144" s="40">
        <f t="shared" si="55"/>
        <v>80.577043903500467</v>
      </c>
      <c r="M144" s="12">
        <f t="shared" si="56"/>
        <v>1.0473684210170944</v>
      </c>
      <c r="N144" s="12">
        <f t="shared" si="57"/>
        <v>-0.16447368666137518</v>
      </c>
      <c r="O144" s="12">
        <f t="shared" si="58"/>
        <v>-6.5789473684524664E-3</v>
      </c>
      <c r="P144" s="81">
        <f t="shared" si="59"/>
        <v>1.0602242618881641</v>
      </c>
      <c r="Q144" s="12">
        <f t="shared" si="60"/>
        <v>1.3781163434435452E-2</v>
      </c>
      <c r="R144" s="12">
        <f t="shared" si="61"/>
        <v>-2.164127456070726E-3</v>
      </c>
      <c r="S144" s="12">
        <f t="shared" si="62"/>
        <v>-8.6565096953321926E-5</v>
      </c>
      <c r="T144" s="12">
        <f t="shared" si="63"/>
        <v>1.395031923537058E-2</v>
      </c>
    </row>
    <row r="145" spans="1:20" ht="15.9" customHeight="1">
      <c r="B145" s="18">
        <v>45870</v>
      </c>
      <c r="C145" s="12">
        <v>401105.64439999999</v>
      </c>
      <c r="D145" s="37">
        <f t="shared" si="69"/>
        <v>82.599999965168536</v>
      </c>
      <c r="E145" s="39">
        <v>6665637.5225999998</v>
      </c>
      <c r="F145" s="37">
        <f t="shared" si="68"/>
        <v>21.599999628961086</v>
      </c>
      <c r="G145" s="27">
        <v>84.607200000000006</v>
      </c>
      <c r="H145" s="9">
        <f t="shared" si="66"/>
        <v>-21.799999999998931</v>
      </c>
      <c r="I145" s="20">
        <f t="shared" si="67"/>
        <v>14.654753189638443</v>
      </c>
      <c r="J145" s="40">
        <f t="shared" si="53"/>
        <v>75.345246810361573</v>
      </c>
      <c r="K145" s="47">
        <f t="shared" si="54"/>
        <v>85.377514476687367</v>
      </c>
      <c r="L145" s="40">
        <f t="shared" si="55"/>
        <v>88.116740624111344</v>
      </c>
      <c r="M145" s="12">
        <f t="shared" si="56"/>
        <v>1.0868421048048491</v>
      </c>
      <c r="N145" s="12">
        <f t="shared" si="57"/>
        <v>0.28421052143369852</v>
      </c>
      <c r="O145" s="12">
        <f t="shared" si="58"/>
        <v>-0.28684210526314385</v>
      </c>
      <c r="P145" s="81">
        <f t="shared" si="59"/>
        <v>1.1594307976856755</v>
      </c>
      <c r="Q145" s="12">
        <f t="shared" si="60"/>
        <v>1.4300554010590119E-2</v>
      </c>
      <c r="R145" s="12">
        <f t="shared" si="61"/>
        <v>3.7396121241276121E-3</v>
      </c>
      <c r="S145" s="12">
        <f t="shared" si="62"/>
        <v>-3.7742382271466297E-3</v>
      </c>
      <c r="T145" s="12">
        <f t="shared" si="63"/>
        <v>1.5255668390600993E-2</v>
      </c>
    </row>
    <row r="146" spans="1:20" ht="15.9" customHeight="1">
      <c r="B146" s="18">
        <v>45871</v>
      </c>
      <c r="C146" s="12">
        <v>401105.64360000001</v>
      </c>
      <c r="D146" s="37">
        <f t="shared" si="69"/>
        <v>81.799999985378236</v>
      </c>
      <c r="E146" s="39">
        <v>6665637.5121999998</v>
      </c>
      <c r="F146" s="37">
        <f t="shared" si="68"/>
        <v>11.19999960064888</v>
      </c>
      <c r="G146" s="27">
        <v>84.637600000000006</v>
      </c>
      <c r="H146" s="9">
        <f t="shared" si="66"/>
        <v>8.6000000000012733</v>
      </c>
      <c r="I146" s="20">
        <f t="shared" si="67"/>
        <v>7.7964202585551776</v>
      </c>
      <c r="J146" s="40">
        <f t="shared" si="53"/>
        <v>82.203579741444798</v>
      </c>
      <c r="K146" s="47">
        <f t="shared" si="54"/>
        <v>82.56318785428779</v>
      </c>
      <c r="L146" s="40">
        <f t="shared" si="55"/>
        <v>83.009878861870632</v>
      </c>
      <c r="M146" s="12">
        <f t="shared" si="56"/>
        <v>1.0623376621477694</v>
      </c>
      <c r="N146" s="12">
        <f t="shared" si="57"/>
        <v>0.14545454026816726</v>
      </c>
      <c r="O146" s="12">
        <f t="shared" si="58"/>
        <v>0.11168831168832823</v>
      </c>
      <c r="P146" s="81">
        <f t="shared" si="59"/>
        <v>1.0780503748294887</v>
      </c>
      <c r="Q146" s="12">
        <f t="shared" si="60"/>
        <v>1.3796593014906097E-2</v>
      </c>
      <c r="R146" s="12">
        <f t="shared" si="61"/>
        <v>1.8890200034826917E-3</v>
      </c>
      <c r="S146" s="12">
        <f t="shared" si="62"/>
        <v>1.4504975543938731E-3</v>
      </c>
      <c r="T146" s="12">
        <f t="shared" si="63"/>
        <v>1.4000654218564789E-2</v>
      </c>
    </row>
    <row r="147" spans="1:20" ht="15.9" customHeight="1">
      <c r="B147" s="18">
        <v>45871</v>
      </c>
      <c r="C147" s="12">
        <v>401105.64569999999</v>
      </c>
      <c r="D147" s="37">
        <f t="shared" si="69"/>
        <v>83.899999968707561</v>
      </c>
      <c r="E147" s="39">
        <v>6665637.5362999998</v>
      </c>
      <c r="F147" s="37">
        <f t="shared" si="68"/>
        <v>35.299999639391899</v>
      </c>
      <c r="G147" s="27">
        <v>84.616900000000001</v>
      </c>
      <c r="H147" s="9">
        <f t="shared" si="66"/>
        <v>-12.100000000003774</v>
      </c>
      <c r="I147" s="20">
        <f t="shared" si="67"/>
        <v>22.818387315485683</v>
      </c>
      <c r="J147" s="40">
        <f t="shared" si="53"/>
        <v>67.181612684514334</v>
      </c>
      <c r="K147" s="47">
        <f t="shared" si="54"/>
        <v>91.023623138667674</v>
      </c>
      <c r="L147" s="40">
        <f t="shared" si="55"/>
        <v>91.82434301039288</v>
      </c>
      <c r="M147" s="12">
        <f t="shared" si="56"/>
        <v>1.0896103892039943</v>
      </c>
      <c r="N147" s="12">
        <f t="shared" si="57"/>
        <v>0.45844155375833634</v>
      </c>
      <c r="O147" s="12">
        <f t="shared" si="58"/>
        <v>-0.15714285714290616</v>
      </c>
      <c r="P147" s="81">
        <f t="shared" si="59"/>
        <v>1.1925239351999075</v>
      </c>
      <c r="Q147" s="12">
        <f t="shared" si="60"/>
        <v>1.4150784275376549E-2</v>
      </c>
      <c r="R147" s="12">
        <f t="shared" si="61"/>
        <v>5.9537864124459263E-3</v>
      </c>
      <c r="S147" s="12">
        <f t="shared" si="62"/>
        <v>-2.0408163265312486E-3</v>
      </c>
      <c r="T147" s="12">
        <f t="shared" si="63"/>
        <v>1.5487323833765033E-2</v>
      </c>
    </row>
    <row r="148" spans="1:20" ht="15.9" customHeight="1">
      <c r="B148" s="18">
        <v>45873</v>
      </c>
      <c r="C148" s="12">
        <v>401105.63819999999</v>
      </c>
      <c r="D148" s="37">
        <f t="shared" si="69"/>
        <v>76.399999961722642</v>
      </c>
      <c r="E148" s="39">
        <v>6665637.5454000002</v>
      </c>
      <c r="F148" s="37">
        <f t="shared" si="68"/>
        <v>44.400000013411045</v>
      </c>
      <c r="G148" s="27">
        <v>84.647199999999998</v>
      </c>
      <c r="H148" s="9">
        <f t="shared" si="66"/>
        <v>18.199999999993111</v>
      </c>
      <c r="I148" s="20">
        <f t="shared" si="67"/>
        <v>30.16309125842832</v>
      </c>
      <c r="J148" s="40">
        <f t="shared" si="53"/>
        <v>59.836908741571676</v>
      </c>
      <c r="K148" s="47">
        <f t="shared" si="54"/>
        <v>88.364698807510905</v>
      </c>
      <c r="L148" s="40">
        <f t="shared" si="55"/>
        <v>90.219510059309613</v>
      </c>
      <c r="M148" s="12">
        <f t="shared" si="56"/>
        <v>0.96708860711041322</v>
      </c>
      <c r="N148" s="12">
        <f t="shared" si="57"/>
        <v>0.56202531662545629</v>
      </c>
      <c r="O148" s="12">
        <f t="shared" si="58"/>
        <v>0.23037974683535584</v>
      </c>
      <c r="P148" s="81">
        <f t="shared" si="59"/>
        <v>1.1420191146748053</v>
      </c>
      <c r="Q148" s="12">
        <f t="shared" si="60"/>
        <v>1.2241627938106497E-2</v>
      </c>
      <c r="R148" s="12">
        <f t="shared" si="61"/>
        <v>7.1142445142462823E-3</v>
      </c>
      <c r="S148" s="12">
        <f t="shared" si="62"/>
        <v>2.9161993270298207E-3</v>
      </c>
      <c r="T148" s="12">
        <f t="shared" si="63"/>
        <v>1.4455938160440574E-2</v>
      </c>
    </row>
    <row r="149" spans="1:20" ht="15.9" customHeight="1">
      <c r="B149" s="18">
        <v>45873</v>
      </c>
      <c r="C149" s="12">
        <v>401105.63750000001</v>
      </c>
      <c r="D149" s="37">
        <f t="shared" si="69"/>
        <v>75.699999986682087</v>
      </c>
      <c r="E149" s="39">
        <v>6665637.5628000004</v>
      </c>
      <c r="F149" s="37">
        <f t="shared" si="68"/>
        <v>61.800000257790089</v>
      </c>
      <c r="G149" s="27">
        <v>84.631</v>
      </c>
      <c r="H149" s="9">
        <f t="shared" si="66"/>
        <v>1.9999999999953388</v>
      </c>
      <c r="I149" s="20">
        <f t="shared" si="67"/>
        <v>39.22752806173694</v>
      </c>
      <c r="J149" s="40">
        <f t="shared" si="53"/>
        <v>50.772471938263038</v>
      </c>
      <c r="K149" s="47">
        <f t="shared" si="54"/>
        <v>97.722720131229067</v>
      </c>
      <c r="L149" s="40">
        <f t="shared" si="55"/>
        <v>97.743184058258024</v>
      </c>
      <c r="M149" s="12">
        <f t="shared" si="56"/>
        <v>0.95822784793268467</v>
      </c>
      <c r="N149" s="12">
        <f t="shared" si="57"/>
        <v>0.78227848427582392</v>
      </c>
      <c r="O149" s="12">
        <f t="shared" si="58"/>
        <v>2.531645569614353E-2</v>
      </c>
      <c r="P149" s="81">
        <f t="shared" si="59"/>
        <v>1.2372554944083294</v>
      </c>
      <c r="Q149" s="12">
        <f t="shared" si="60"/>
        <v>1.2129466429527653E-2</v>
      </c>
      <c r="R149" s="12">
        <f t="shared" si="61"/>
        <v>9.9022592946306828E-3</v>
      </c>
      <c r="S149" s="12">
        <f t="shared" si="62"/>
        <v>3.2046146450814594E-4</v>
      </c>
      <c r="T149" s="12">
        <f t="shared" si="63"/>
        <v>1.5661461954535816E-2</v>
      </c>
    </row>
    <row r="150" spans="1:20" ht="15.9" customHeight="1">
      <c r="B150" s="18">
        <v>45874</v>
      </c>
      <c r="C150" s="12">
        <v>401105.63939999999</v>
      </c>
      <c r="D150" s="37">
        <f t="shared" si="69"/>
        <v>77.599999960511923</v>
      </c>
      <c r="E150" s="39">
        <v>6665637.5164999999</v>
      </c>
      <c r="F150" s="37">
        <f t="shared" si="68"/>
        <v>15.49999974668026</v>
      </c>
      <c r="G150" s="27">
        <v>84.624700000000004</v>
      </c>
      <c r="H150" s="9">
        <f t="shared" si="66"/>
        <v>-4.3000000000006366</v>
      </c>
      <c r="I150" s="20">
        <f t="shared" si="67"/>
        <v>11.295732602524154</v>
      </c>
      <c r="J150" s="40">
        <f t="shared" si="53"/>
        <v>78.70426739747586</v>
      </c>
      <c r="K150" s="47">
        <f t="shared" si="54"/>
        <v>79.132862870103068</v>
      </c>
      <c r="L150" s="40">
        <f t="shared" si="55"/>
        <v>79.249605589040911</v>
      </c>
      <c r="M150" s="12">
        <f t="shared" si="56"/>
        <v>0.96999999950639904</v>
      </c>
      <c r="N150" s="12">
        <f t="shared" si="57"/>
        <v>0.19374999683350325</v>
      </c>
      <c r="O150" s="12">
        <f t="shared" si="58"/>
        <v>-5.3750000000007958E-2</v>
      </c>
      <c r="P150" s="81">
        <f t="shared" si="59"/>
        <v>0.99062006986301143</v>
      </c>
      <c r="Q150" s="12">
        <f t="shared" si="60"/>
        <v>1.2124999993829988E-2</v>
      </c>
      <c r="R150" s="12">
        <f t="shared" si="61"/>
        <v>2.4218749604187906E-3</v>
      </c>
      <c r="S150" s="12">
        <f t="shared" si="62"/>
        <v>-6.7187500000009948E-4</v>
      </c>
      <c r="T150" s="12">
        <f t="shared" si="63"/>
        <v>1.2382750873287643E-2</v>
      </c>
    </row>
    <row r="151" spans="1:20" ht="15.9" customHeight="1">
      <c r="B151" s="18">
        <v>45874</v>
      </c>
      <c r="C151" s="12">
        <v>401105.63419999997</v>
      </c>
      <c r="D151" s="37">
        <f t="shared" si="69"/>
        <v>72.39999994635582</v>
      </c>
      <c r="E151" s="39">
        <v>6665637.6458999999</v>
      </c>
      <c r="F151" s="37">
        <f t="shared" si="68"/>
        <v>144.8999997228384</v>
      </c>
      <c r="G151" s="27">
        <v>84.606499999999997</v>
      </c>
      <c r="H151" s="9">
        <f t="shared" si="66"/>
        <v>-22.500000000007958</v>
      </c>
      <c r="I151" s="20">
        <f t="shared" si="67"/>
        <v>63.450767619394476</v>
      </c>
      <c r="J151" s="40">
        <f t="shared" si="53"/>
        <v>26.549232380605531</v>
      </c>
      <c r="K151" s="47">
        <f t="shared" si="54"/>
        <v>161.98077019174494</v>
      </c>
      <c r="L151" s="40">
        <f t="shared" si="55"/>
        <v>163.53598965338256</v>
      </c>
      <c r="M151" s="12">
        <f t="shared" si="56"/>
        <v>0.90499999932944775</v>
      </c>
      <c r="N151" s="12">
        <f t="shared" si="57"/>
        <v>1.81124999653548</v>
      </c>
      <c r="O151" s="12">
        <f t="shared" si="58"/>
        <v>-0.28125000000009948</v>
      </c>
      <c r="P151" s="81">
        <f t="shared" si="59"/>
        <v>2.0441998706672821</v>
      </c>
      <c r="Q151" s="12">
        <f t="shared" si="60"/>
        <v>1.1312499991618097E-2</v>
      </c>
      <c r="R151" s="12">
        <f t="shared" si="61"/>
        <v>2.26406249566935E-2</v>
      </c>
      <c r="S151" s="12">
        <f t="shared" si="62"/>
        <v>-3.5156250000012434E-3</v>
      </c>
      <c r="T151" s="12">
        <f t="shared" si="63"/>
        <v>2.5552498383341025E-2</v>
      </c>
    </row>
    <row r="152" spans="1:20" ht="15.9" customHeight="1">
      <c r="B152" s="18">
        <v>45875</v>
      </c>
      <c r="C152" s="12">
        <v>401105.64169999998</v>
      </c>
      <c r="D152" s="37">
        <f t="shared" si="69"/>
        <v>79.899999953340739</v>
      </c>
      <c r="E152" s="39">
        <v>6665637.5115999999</v>
      </c>
      <c r="F152" s="37">
        <f t="shared" si="68"/>
        <v>10.599999688565731</v>
      </c>
      <c r="G152" s="27">
        <v>84.647499999999994</v>
      </c>
      <c r="H152" s="9">
        <f t="shared" si="66"/>
        <v>18.499999999988859</v>
      </c>
      <c r="I152" s="20">
        <f t="shared" si="67"/>
        <v>7.5570629148746962</v>
      </c>
      <c r="J152" s="40">
        <f t="shared" si="53"/>
        <v>82.442937085125322</v>
      </c>
      <c r="K152" s="47">
        <f t="shared" si="54"/>
        <v>80.600061947503761</v>
      </c>
      <c r="L152" s="40">
        <f t="shared" si="55"/>
        <v>82.695949029810592</v>
      </c>
      <c r="M152" s="12">
        <f t="shared" si="56"/>
        <v>0.9864197525103795</v>
      </c>
      <c r="N152" s="12">
        <f t="shared" si="57"/>
        <v>0.13086419368599667</v>
      </c>
      <c r="O152" s="12">
        <f t="shared" si="58"/>
        <v>0.22839506172825752</v>
      </c>
      <c r="P152" s="81">
        <f t="shared" si="59"/>
        <v>1.0209376423433407</v>
      </c>
      <c r="Q152" s="12">
        <f t="shared" si="60"/>
        <v>1.2178021635930611E-2</v>
      </c>
      <c r="R152" s="12">
        <f t="shared" si="61"/>
        <v>1.615607329456749E-3</v>
      </c>
      <c r="S152" s="12">
        <f t="shared" si="62"/>
        <v>2.8196921201019448E-3</v>
      </c>
      <c r="T152" s="12">
        <f t="shared" si="63"/>
        <v>1.2604168423991861E-2</v>
      </c>
    </row>
    <row r="153" spans="1:20" ht="15.9" customHeight="1">
      <c r="B153" s="18">
        <v>45875</v>
      </c>
      <c r="C153" s="12">
        <v>401105.64569999999</v>
      </c>
      <c r="D153" s="37">
        <f t="shared" si="69"/>
        <v>83.899999968707561</v>
      </c>
      <c r="E153" s="39">
        <v>6665637.5059000002</v>
      </c>
      <c r="F153" s="37">
        <f t="shared" si="68"/>
        <v>4.9000000581145287</v>
      </c>
      <c r="G153" s="27">
        <v>84.633099999999999</v>
      </c>
      <c r="H153" s="9">
        <f t="shared" si="66"/>
        <v>4.0999999999939973</v>
      </c>
      <c r="I153" s="20">
        <f t="shared" si="67"/>
        <v>3.3424406750933371</v>
      </c>
      <c r="J153" s="40">
        <f t="shared" si="53"/>
        <v>86.657559324906686</v>
      </c>
      <c r="K153" s="47">
        <f t="shared" si="54"/>
        <v>84.04296517447878</v>
      </c>
      <c r="L153" s="40">
        <f t="shared" si="55"/>
        <v>84.142914112351733</v>
      </c>
      <c r="M153" s="12">
        <f t="shared" si="56"/>
        <v>1.035802468749476</v>
      </c>
      <c r="N153" s="12">
        <f t="shared" si="57"/>
        <v>6.0493827877957145E-2</v>
      </c>
      <c r="O153" s="12">
        <f t="shared" si="58"/>
        <v>5.0617283950543178E-2</v>
      </c>
      <c r="P153" s="81">
        <f t="shared" si="59"/>
        <v>1.0388014087944659</v>
      </c>
      <c r="Q153" s="12">
        <f t="shared" si="60"/>
        <v>1.2787684799376246E-2</v>
      </c>
      <c r="R153" s="12">
        <f t="shared" si="61"/>
        <v>7.4683738120934749E-4</v>
      </c>
      <c r="S153" s="12">
        <f t="shared" si="62"/>
        <v>6.2490474013016269E-4</v>
      </c>
      <c r="T153" s="12">
        <f t="shared" si="63"/>
        <v>1.2824708750548962E-2</v>
      </c>
    </row>
    <row r="154" spans="1:20" ht="15.9" customHeight="1">
      <c r="B154" s="18">
        <v>45876</v>
      </c>
      <c r="C154" s="12">
        <v>401105.64130000002</v>
      </c>
      <c r="D154" s="37">
        <f t="shared" si="69"/>
        <v>79.499999992549419</v>
      </c>
      <c r="E154" s="39">
        <v>6665637.5486000003</v>
      </c>
      <c r="F154" s="37">
        <f t="shared" si="68"/>
        <v>47.600000165402889</v>
      </c>
      <c r="G154" s="27">
        <v>84.639899999999997</v>
      </c>
      <c r="H154" s="9">
        <f t="shared" si="66"/>
        <v>10.89999999999236</v>
      </c>
      <c r="I154" s="20">
        <f t="shared" si="67"/>
        <v>30.910734446400262</v>
      </c>
      <c r="J154" s="40">
        <f t="shared" si="53"/>
        <v>59.089265553599716</v>
      </c>
      <c r="K154" s="47">
        <f t="shared" si="54"/>
        <v>92.660725307768402</v>
      </c>
      <c r="L154" s="40">
        <f t="shared" si="55"/>
        <v>93.299624943305886</v>
      </c>
      <c r="M154" s="12">
        <f t="shared" si="56"/>
        <v>0.96951219503109043</v>
      </c>
      <c r="N154" s="12">
        <f t="shared" si="57"/>
        <v>0.58048780689515722</v>
      </c>
      <c r="O154" s="12">
        <f t="shared" si="58"/>
        <v>0.13292682926819951</v>
      </c>
      <c r="P154" s="81">
        <f t="shared" si="59"/>
        <v>1.1378003041866571</v>
      </c>
      <c r="Q154" s="12">
        <f t="shared" si="60"/>
        <v>1.1823319451598664E-2</v>
      </c>
      <c r="R154" s="12">
        <f t="shared" si="61"/>
        <v>7.0791195962824054E-3</v>
      </c>
      <c r="S154" s="12">
        <f t="shared" si="62"/>
        <v>1.6210588935146283E-3</v>
      </c>
      <c r="T154" s="12">
        <f t="shared" si="63"/>
        <v>1.3875613465690941E-2</v>
      </c>
    </row>
    <row r="155" spans="1:20" ht="15.9" customHeight="1">
      <c r="B155" s="18">
        <v>45876</v>
      </c>
      <c r="C155" s="12">
        <v>401105.64539999998</v>
      </c>
      <c r="D155" s="37">
        <f t="shared" si="69"/>
        <v>83.599999954458326</v>
      </c>
      <c r="E155" s="39">
        <v>6665637.5026000002</v>
      </c>
      <c r="F155" s="37">
        <f t="shared" si="68"/>
        <v>1.6000000759959221</v>
      </c>
      <c r="G155" s="27">
        <v>84.656999999999996</v>
      </c>
      <c r="H155" s="9">
        <f t="shared" si="66"/>
        <v>27.999999999991587</v>
      </c>
      <c r="I155" s="20">
        <f t="shared" si="67"/>
        <v>1.0964361366553799</v>
      </c>
      <c r="J155" s="40">
        <f t="shared" si="53"/>
        <v>88.90356386334463</v>
      </c>
      <c r="K155" s="47">
        <f t="shared" si="54"/>
        <v>83.615309558887716</v>
      </c>
      <c r="L155" s="40">
        <f t="shared" si="55"/>
        <v>88.178909001121966</v>
      </c>
      <c r="M155" s="12">
        <f t="shared" si="56"/>
        <v>1.0195121945665651</v>
      </c>
      <c r="N155" s="12">
        <f t="shared" si="57"/>
        <v>1.9512196048730758E-2</v>
      </c>
      <c r="O155" s="12">
        <f t="shared" si="58"/>
        <v>0.34146341463404373</v>
      </c>
      <c r="P155" s="81">
        <f t="shared" si="59"/>
        <v>1.0753525487941704</v>
      </c>
      <c r="Q155" s="12">
        <f t="shared" si="60"/>
        <v>1.2433075543494695E-2</v>
      </c>
      <c r="R155" s="12">
        <f t="shared" si="61"/>
        <v>2.3795361035037509E-4</v>
      </c>
      <c r="S155" s="12">
        <f t="shared" si="62"/>
        <v>4.164187983341997E-3</v>
      </c>
      <c r="T155" s="12">
        <f t="shared" si="63"/>
        <v>1.3114055473099639E-2</v>
      </c>
    </row>
    <row r="156" spans="1:20" ht="15.9" customHeight="1">
      <c r="A156" s="161"/>
      <c r="B156" s="18">
        <v>45877</v>
      </c>
      <c r="C156" s="12">
        <v>401105.63740000001</v>
      </c>
      <c r="D156" s="37">
        <f t="shared" si="69"/>
        <v>75.599999981932342</v>
      </c>
      <c r="E156" s="39">
        <v>6665637.5767000001</v>
      </c>
      <c r="F156" s="37">
        <f t="shared" si="68"/>
        <v>75.699999928474426</v>
      </c>
      <c r="G156" s="27">
        <v>84.640299999999996</v>
      </c>
      <c r="H156" s="9">
        <f t="shared" si="66"/>
        <v>11.299999999991428</v>
      </c>
      <c r="I156" s="20">
        <f t="shared" si="67"/>
        <v>45.037868962706455</v>
      </c>
      <c r="J156" s="40">
        <f t="shared" si="53"/>
        <v>44.962131037293545</v>
      </c>
      <c r="K156" s="47">
        <f t="shared" si="54"/>
        <v>106.98527929785106</v>
      </c>
      <c r="L156" s="40">
        <f t="shared" si="55"/>
        <v>107.58038848432834</v>
      </c>
      <c r="M156" s="12">
        <f t="shared" si="56"/>
        <v>0.91084337327629328</v>
      </c>
      <c r="N156" s="12">
        <f t="shared" si="57"/>
        <v>0.9120481919093304</v>
      </c>
      <c r="O156" s="12">
        <f t="shared" si="58"/>
        <v>0.13614457831314974</v>
      </c>
      <c r="P156" s="81">
        <f t="shared" si="59"/>
        <v>1.2961492588473293</v>
      </c>
      <c r="Q156" s="12">
        <f t="shared" si="60"/>
        <v>1.097401654549751E-2</v>
      </c>
      <c r="R156" s="12">
        <f t="shared" si="61"/>
        <v>1.0988532432642535E-2</v>
      </c>
      <c r="S156" s="12">
        <f t="shared" si="62"/>
        <v>1.6402961242548161E-3</v>
      </c>
      <c r="T156" s="12">
        <f t="shared" si="63"/>
        <v>1.5616256130690715E-2</v>
      </c>
    </row>
    <row r="157" spans="1:20" ht="15.9" customHeight="1">
      <c r="A157" s="162"/>
      <c r="B157" s="18">
        <v>45877</v>
      </c>
      <c r="C157" s="12">
        <v>401105.63809999998</v>
      </c>
      <c r="D157" s="37">
        <f t="shared" si="69"/>
        <v>76.299999956972897</v>
      </c>
      <c r="E157" s="39">
        <v>6665637.5805000002</v>
      </c>
      <c r="F157" s="37">
        <f t="shared" si="68"/>
        <v>79.499999992549419</v>
      </c>
      <c r="G157" s="27">
        <v>84.645899999999997</v>
      </c>
      <c r="H157" s="9">
        <f t="shared" si="66"/>
        <v>16.899999999992588</v>
      </c>
      <c r="I157" s="20">
        <f t="shared" si="67"/>
        <v>46.176641341940588</v>
      </c>
      <c r="J157" s="40">
        <f t="shared" si="53"/>
        <v>43.823358658059419</v>
      </c>
      <c r="K157" s="47">
        <f t="shared" si="54"/>
        <v>110.19047142221247</v>
      </c>
      <c r="L157" s="40">
        <f t="shared" si="55"/>
        <v>111.47892173971353</v>
      </c>
      <c r="M157" s="12">
        <f t="shared" si="56"/>
        <v>0.91927710791533612</v>
      </c>
      <c r="N157" s="12">
        <f t="shared" si="57"/>
        <v>0.95783132521143877</v>
      </c>
      <c r="O157" s="12">
        <f t="shared" si="58"/>
        <v>0.203614457831236</v>
      </c>
      <c r="P157" s="81">
        <f t="shared" si="59"/>
        <v>1.3431195390326931</v>
      </c>
      <c r="Q157" s="12">
        <f t="shared" si="60"/>
        <v>1.1075627806208868E-2</v>
      </c>
      <c r="R157" s="12">
        <f t="shared" si="61"/>
        <v>1.1540136448330587E-2</v>
      </c>
      <c r="S157" s="12">
        <f t="shared" si="62"/>
        <v>2.4531862389305542E-3</v>
      </c>
      <c r="T157" s="12">
        <f t="shared" si="63"/>
        <v>1.6182163120875819E-2</v>
      </c>
    </row>
    <row r="158" spans="1:20" ht="15.9" customHeight="1">
      <c r="A158" s="210"/>
      <c r="B158" s="18">
        <v>45878</v>
      </c>
      <c r="C158" s="12">
        <v>401105.65250000003</v>
      </c>
      <c r="D158" s="37">
        <f t="shared" si="69"/>
        <v>90.700000000651926</v>
      </c>
      <c r="E158" s="39">
        <v>6665637.3443</v>
      </c>
      <c r="F158" s="37">
        <f t="shared" si="68"/>
        <v>-156.70000016689301</v>
      </c>
      <c r="G158" s="27">
        <v>84.634299999999996</v>
      </c>
      <c r="H158" s="9">
        <f t="shared" si="66"/>
        <v>5.2999999999912006</v>
      </c>
      <c r="I158" s="20">
        <f t="shared" si="67"/>
        <v>-59.937182817429346</v>
      </c>
      <c r="J158" s="40">
        <f t="shared" si="53"/>
        <v>149.93718281742929</v>
      </c>
      <c r="K158" s="47">
        <f t="shared" si="54"/>
        <v>181.05628973449811</v>
      </c>
      <c r="L158" s="40">
        <f t="shared" si="55"/>
        <v>181.13384568440665</v>
      </c>
      <c r="M158" s="12">
        <f t="shared" si="56"/>
        <v>1.0797619047696658</v>
      </c>
      <c r="N158" s="12">
        <f t="shared" si="57"/>
        <v>-1.8654761924630119</v>
      </c>
      <c r="O158" s="12">
        <f t="shared" si="58"/>
        <v>6.3095238095133344E-2</v>
      </c>
      <c r="P158" s="81">
        <f t="shared" si="59"/>
        <v>2.1563553057667457</v>
      </c>
      <c r="Q158" s="12">
        <f t="shared" si="60"/>
        <v>1.2854308390115069E-2</v>
      </c>
      <c r="R158" s="12">
        <f t="shared" si="61"/>
        <v>-2.2208049910273951E-2</v>
      </c>
      <c r="S158" s="12">
        <f t="shared" si="62"/>
        <v>7.5113378684682551E-4</v>
      </c>
      <c r="T158" s="12">
        <f t="shared" si="63"/>
        <v>2.5670896497223164E-2</v>
      </c>
    </row>
    <row r="159" spans="1:20" ht="15.9" customHeight="1">
      <c r="A159" s="211"/>
      <c r="B159" s="18">
        <v>45879</v>
      </c>
      <c r="C159" s="12">
        <v>401105.64010000002</v>
      </c>
      <c r="D159" s="37">
        <f t="shared" si="69"/>
        <v>78.299999993760139</v>
      </c>
      <c r="E159" s="39">
        <v>6665637.5800000001</v>
      </c>
      <c r="F159" s="37">
        <f t="shared" si="68"/>
        <v>78.999999910593033</v>
      </c>
      <c r="G159" s="27">
        <v>84.632599999999996</v>
      </c>
      <c r="H159" s="9">
        <f t="shared" si="66"/>
        <v>3.5999999999916099</v>
      </c>
      <c r="I159" s="20">
        <f t="shared" si="67"/>
        <v>45.254969969296816</v>
      </c>
      <c r="J159" s="40">
        <f t="shared" si="53"/>
        <v>44.745030030703163</v>
      </c>
      <c r="K159" s="47">
        <f t="shared" si="54"/>
        <v>111.22899794970975</v>
      </c>
      <c r="L159" s="40">
        <f t="shared" si="55"/>
        <v>111.28724088994424</v>
      </c>
      <c r="M159" s="12">
        <f t="shared" si="56"/>
        <v>0.92117647051482521</v>
      </c>
      <c r="N159" s="12">
        <f t="shared" si="57"/>
        <v>0.92941176365403566</v>
      </c>
      <c r="O159" s="12">
        <f t="shared" si="58"/>
        <v>4.235294117637188E-2</v>
      </c>
      <c r="P159" s="81">
        <f t="shared" si="59"/>
        <v>1.3092616575287559</v>
      </c>
      <c r="Q159" s="12">
        <f t="shared" si="60"/>
        <v>1.0837370241350884E-2</v>
      </c>
      <c r="R159" s="12">
        <f t="shared" si="61"/>
        <v>1.0934256042988654E-2</v>
      </c>
      <c r="S159" s="12">
        <f t="shared" si="62"/>
        <v>4.9826989619261033E-4</v>
      </c>
      <c r="T159" s="12">
        <f t="shared" si="63"/>
        <v>1.5403078323867716E-2</v>
      </c>
    </row>
    <row r="160" spans="1:20" ht="15.9" customHeight="1">
      <c r="B160" s="18">
        <v>45880</v>
      </c>
      <c r="C160" s="12">
        <v>401105.64120000001</v>
      </c>
      <c r="D160" s="37">
        <f t="shared" si="69"/>
        <v>79.399999987799674</v>
      </c>
      <c r="E160" s="39">
        <v>6665637.5119000003</v>
      </c>
      <c r="F160" s="37">
        <f t="shared" si="68"/>
        <v>10.900000110268593</v>
      </c>
      <c r="G160" s="27">
        <v>84.642399999999995</v>
      </c>
      <c r="H160" s="9">
        <f t="shared" si="66"/>
        <v>13.399999999990087</v>
      </c>
      <c r="I160" s="20">
        <f t="shared" si="67"/>
        <v>7.8166823789789479</v>
      </c>
      <c r="J160" s="40">
        <f t="shared" si="53"/>
        <v>82.183317621021047</v>
      </c>
      <c r="K160" s="47">
        <f t="shared" si="54"/>
        <v>80.144681672999639</v>
      </c>
      <c r="L160" s="40">
        <f t="shared" si="55"/>
        <v>81.257184300627699</v>
      </c>
      <c r="M160" s="12">
        <f t="shared" si="56"/>
        <v>0.92325581381162414</v>
      </c>
      <c r="N160" s="12">
        <f t="shared" si="57"/>
        <v>0.12674418732870457</v>
      </c>
      <c r="O160" s="12">
        <f t="shared" si="58"/>
        <v>0.15581395348825683</v>
      </c>
      <c r="P160" s="81">
        <f t="shared" si="59"/>
        <v>0.94485098023985692</v>
      </c>
      <c r="Q160" s="12">
        <f t="shared" si="60"/>
        <v>1.0735532718739815E-2</v>
      </c>
      <c r="R160" s="12">
        <f t="shared" si="61"/>
        <v>1.473769620101216E-3</v>
      </c>
      <c r="S160" s="12">
        <f t="shared" si="62"/>
        <v>1.8117901568401958E-3</v>
      </c>
      <c r="T160" s="12">
        <f t="shared" si="63"/>
        <v>1.0986639305114615E-2</v>
      </c>
    </row>
    <row r="161" spans="2:20" ht="15.9" customHeight="1">
      <c r="B161" s="18">
        <v>45880</v>
      </c>
      <c r="C161" s="12">
        <v>401105.64909999998</v>
      </c>
      <c r="D161" s="37">
        <f t="shared" si="69"/>
        <v>87.299999955575913</v>
      </c>
      <c r="E161" s="39">
        <v>6665637.4517999999</v>
      </c>
      <c r="F161" s="37">
        <f t="shared" si="68"/>
        <v>-49.200000241398811</v>
      </c>
      <c r="G161" s="27">
        <v>84.625799999999998</v>
      </c>
      <c r="H161" s="9">
        <f t="shared" si="66"/>
        <v>-3.200000000006753</v>
      </c>
      <c r="I161" s="20">
        <f t="shared" si="67"/>
        <v>-29.404472337290088</v>
      </c>
      <c r="J161" s="40">
        <f t="shared" si="53"/>
        <v>119.40447233729009</v>
      </c>
      <c r="K161" s="47">
        <f t="shared" si="54"/>
        <v>100.20943077374105</v>
      </c>
      <c r="L161" s="40">
        <f t="shared" si="55"/>
        <v>100.26051075072998</v>
      </c>
      <c r="M161" s="12">
        <f t="shared" si="56"/>
        <v>1.0151162785532082</v>
      </c>
      <c r="N161" s="12">
        <f t="shared" si="57"/>
        <v>-0.5720930260627769</v>
      </c>
      <c r="O161" s="12">
        <f t="shared" si="58"/>
        <v>-3.7209302325659915E-2</v>
      </c>
      <c r="P161" s="81">
        <f t="shared" si="59"/>
        <v>1.1658198924503487</v>
      </c>
      <c r="Q161" s="12">
        <f t="shared" si="60"/>
        <v>1.1803677657595444E-2</v>
      </c>
      <c r="R161" s="12">
        <f t="shared" si="61"/>
        <v>-6.6522444891020573E-3</v>
      </c>
      <c r="S161" s="12">
        <f t="shared" si="62"/>
        <v>-4.3266630611232462E-4</v>
      </c>
      <c r="T161" s="12">
        <f t="shared" si="63"/>
        <v>1.3556045261050566E-2</v>
      </c>
    </row>
    <row r="162" spans="2:20" ht="15.9" customHeight="1">
      <c r="B162" s="18">
        <v>45881</v>
      </c>
      <c r="C162" s="12">
        <v>401105.647</v>
      </c>
      <c r="D162" s="37">
        <f t="shared" si="69"/>
        <v>85.199999972246587</v>
      </c>
      <c r="E162" s="39">
        <v>6665637.4364</v>
      </c>
      <c r="F162" s="37">
        <f t="shared" si="68"/>
        <v>-64.600000157952309</v>
      </c>
      <c r="G162" s="27">
        <v>84.650999999999996</v>
      </c>
      <c r="H162" s="9">
        <f t="shared" si="66"/>
        <v>21.99999999999136</v>
      </c>
      <c r="I162" s="20">
        <f t="shared" si="67"/>
        <v>-37.169985106681338</v>
      </c>
      <c r="J162" s="40">
        <f t="shared" si="53"/>
        <v>127.16998510668134</v>
      </c>
      <c r="K162" s="47">
        <f t="shared" si="54"/>
        <v>106.9214665802815</v>
      </c>
      <c r="L162" s="40">
        <f t="shared" si="55"/>
        <v>109.16134854277807</v>
      </c>
      <c r="M162" s="12">
        <f t="shared" si="56"/>
        <v>0.97931034450858145</v>
      </c>
      <c r="N162" s="12">
        <f t="shared" si="57"/>
        <v>-0.74252873744772774</v>
      </c>
      <c r="O162" s="12">
        <f t="shared" si="58"/>
        <v>0.25287356321829152</v>
      </c>
      <c r="P162" s="81">
        <f t="shared" si="59"/>
        <v>1.254728144169863</v>
      </c>
      <c r="Q162" s="12">
        <f t="shared" si="60"/>
        <v>1.1256440741477948E-2</v>
      </c>
      <c r="R162" s="12">
        <f t="shared" si="61"/>
        <v>-8.5348130741118126E-3</v>
      </c>
      <c r="S162" s="12">
        <f t="shared" si="62"/>
        <v>2.9065926806700173E-3</v>
      </c>
      <c r="T162" s="12">
        <f t="shared" si="63"/>
        <v>1.4422162576665091E-2</v>
      </c>
    </row>
    <row r="163" spans="2:20" ht="15.9" customHeight="1">
      <c r="B163" s="18">
        <v>45881</v>
      </c>
      <c r="C163" s="12">
        <v>401105.65230000002</v>
      </c>
      <c r="D163" s="37">
        <f t="shared" si="69"/>
        <v>90.499999991152436</v>
      </c>
      <c r="E163" s="39">
        <v>6665637.4312000005</v>
      </c>
      <c r="F163" s="37">
        <f t="shared" si="68"/>
        <v>-69.799999706447124</v>
      </c>
      <c r="G163" s="27">
        <v>84.620199999999997</v>
      </c>
      <c r="H163" s="9">
        <f t="shared" si="66"/>
        <v>-8.8000000000079126</v>
      </c>
      <c r="I163" s="20">
        <f t="shared" si="67"/>
        <v>-37.641950034874242</v>
      </c>
      <c r="J163" s="40">
        <f t="shared" si="53"/>
        <v>127.64195003487424</v>
      </c>
      <c r="K163" s="47">
        <f t="shared" si="54"/>
        <v>114.29037561150375</v>
      </c>
      <c r="L163" s="40">
        <f t="shared" si="55"/>
        <v>114.62866115164543</v>
      </c>
      <c r="M163" s="12">
        <f t="shared" si="56"/>
        <v>1.0402298849557752</v>
      </c>
      <c r="N163" s="12">
        <f t="shared" si="57"/>
        <v>-0.80229884720054168</v>
      </c>
      <c r="O163" s="12">
        <f t="shared" si="58"/>
        <v>-0.10114942528744728</v>
      </c>
      <c r="P163" s="81">
        <f t="shared" si="59"/>
        <v>1.317570817835005</v>
      </c>
      <c r="Q163" s="12">
        <f t="shared" si="60"/>
        <v>1.1956665344319255E-2</v>
      </c>
      <c r="R163" s="12">
        <f t="shared" si="61"/>
        <v>-9.2218258298912836E-3</v>
      </c>
      <c r="S163" s="12">
        <f t="shared" si="62"/>
        <v>-1.162637072269509E-3</v>
      </c>
      <c r="T163" s="12">
        <f t="shared" si="63"/>
        <v>1.5144492159023045E-2</v>
      </c>
    </row>
    <row r="164" spans="2:20" ht="15.9" customHeight="1">
      <c r="B164" s="18">
        <v>45882</v>
      </c>
      <c r="C164" s="12">
        <v>401105.64140000002</v>
      </c>
      <c r="D164" s="37">
        <f t="shared" si="69"/>
        <v>79.599999997299165</v>
      </c>
      <c r="E164" s="39">
        <v>6665637.5500999996</v>
      </c>
      <c r="F164" s="37">
        <f t="shared" si="68"/>
        <v>49.099999479949474</v>
      </c>
      <c r="G164" s="27">
        <v>84.637600000000006</v>
      </c>
      <c r="H164" s="9">
        <f t="shared" si="66"/>
        <v>8.6000000000012733</v>
      </c>
      <c r="I164" s="20">
        <f t="shared" si="67"/>
        <v>31.667703459317142</v>
      </c>
      <c r="J164" s="40">
        <f t="shared" si="53"/>
        <v>58.332296540682876</v>
      </c>
      <c r="K164" s="47">
        <f t="shared" si="54"/>
        <v>93.525236960411206</v>
      </c>
      <c r="L164" s="40">
        <f t="shared" si="55"/>
        <v>93.919805943693731</v>
      </c>
      <c r="M164" s="12">
        <f t="shared" si="56"/>
        <v>0.9045454545147632</v>
      </c>
      <c r="N164" s="12">
        <f t="shared" si="57"/>
        <v>0.55795453954488039</v>
      </c>
      <c r="O164" s="12">
        <f t="shared" si="58"/>
        <v>9.7727272727287193E-2</v>
      </c>
      <c r="P164" s="81">
        <f t="shared" si="59"/>
        <v>1.0672705220874288</v>
      </c>
      <c r="Q164" s="12">
        <f t="shared" si="60"/>
        <v>1.0278925619485945E-2</v>
      </c>
      <c r="R164" s="12">
        <f t="shared" si="61"/>
        <v>6.3403924948281865E-3</v>
      </c>
      <c r="S164" s="12">
        <f t="shared" si="62"/>
        <v>1.1105371900828091E-3</v>
      </c>
      <c r="T164" s="12">
        <f t="shared" si="63"/>
        <v>1.2128074114629872E-2</v>
      </c>
    </row>
    <row r="165" spans="2:20" ht="15.9" customHeight="1">
      <c r="B165" s="18">
        <v>45882</v>
      </c>
      <c r="C165" s="12">
        <v>401105.6495</v>
      </c>
      <c r="D165" s="37">
        <f t="shared" si="69"/>
        <v>87.699999974574894</v>
      </c>
      <c r="E165" s="39">
        <v>6665637.4959000004</v>
      </c>
      <c r="F165" s="37">
        <f t="shared" si="68"/>
        <v>-5.0999997183680534</v>
      </c>
      <c r="G165" s="27">
        <v>84.628699999999995</v>
      </c>
      <c r="H165" s="9">
        <f t="shared" si="66"/>
        <v>-0.30000000000995897</v>
      </c>
      <c r="I165" s="20">
        <f t="shared" si="67"/>
        <v>-3.3281611688660746</v>
      </c>
      <c r="J165" s="40">
        <f t="shared" si="53"/>
        <v>93.328161168866075</v>
      </c>
      <c r="K165" s="47">
        <f t="shared" si="54"/>
        <v>87.848164424009397</v>
      </c>
      <c r="L165" s="40">
        <f t="shared" si="55"/>
        <v>87.848676669986304</v>
      </c>
      <c r="M165" s="12">
        <f t="shared" si="56"/>
        <v>0.99659090880198742</v>
      </c>
      <c r="N165" s="12">
        <f t="shared" si="57"/>
        <v>-5.7954542254182423E-2</v>
      </c>
      <c r="O165" s="12">
        <f t="shared" si="58"/>
        <v>-3.4090909092040792E-3</v>
      </c>
      <c r="P165" s="81">
        <f t="shared" si="59"/>
        <v>0.99828041670438983</v>
      </c>
      <c r="Q165" s="12">
        <f t="shared" si="60"/>
        <v>1.1324896690931676E-2</v>
      </c>
      <c r="R165" s="12">
        <f t="shared" si="61"/>
        <v>-6.5857434379752754E-4</v>
      </c>
      <c r="S165" s="12">
        <f t="shared" si="62"/>
        <v>-3.8739669422773625E-5</v>
      </c>
      <c r="T165" s="12">
        <f t="shared" si="63"/>
        <v>1.1344095644368066E-2</v>
      </c>
    </row>
    <row r="166" spans="2:20" ht="15.9" customHeight="1">
      <c r="B166" s="18">
        <v>45883</v>
      </c>
      <c r="C166" s="12">
        <v>401105.64179999998</v>
      </c>
      <c r="D166" s="37">
        <f t="shared" si="69"/>
        <v>79.999999958090484</v>
      </c>
      <c r="E166" s="39">
        <v>6665637.5020000003</v>
      </c>
      <c r="F166" s="37">
        <f t="shared" si="68"/>
        <v>1.0000001639127731</v>
      </c>
      <c r="G166" s="27">
        <v>84.657899999999998</v>
      </c>
      <c r="H166" s="9">
        <f t="shared" si="66"/>
        <v>28.899999999993042</v>
      </c>
      <c r="I166" s="20">
        <f t="shared" si="67"/>
        <v>0.71616006322107983</v>
      </c>
      <c r="J166" s="40">
        <f t="shared" si="53"/>
        <v>89.283839936778918</v>
      </c>
      <c r="K166" s="47">
        <f t="shared" si="54"/>
        <v>80.006249716020946</v>
      </c>
      <c r="L166" s="40">
        <f t="shared" si="55"/>
        <v>85.065915580929953</v>
      </c>
      <c r="M166" s="12">
        <f t="shared" si="56"/>
        <v>0.89887640402348856</v>
      </c>
      <c r="N166" s="12">
        <f t="shared" si="57"/>
        <v>1.1235956897896327E-2</v>
      </c>
      <c r="O166" s="12">
        <f t="shared" si="58"/>
        <v>0.32471910112351732</v>
      </c>
      <c r="P166" s="81">
        <f t="shared" si="59"/>
        <v>0.95579680428011182</v>
      </c>
      <c r="Q166" s="12">
        <f t="shared" si="60"/>
        <v>1.0099734876668411E-2</v>
      </c>
      <c r="R166" s="12">
        <f t="shared" si="61"/>
        <v>1.2624670671793626E-4</v>
      </c>
      <c r="S166" s="12">
        <f t="shared" si="62"/>
        <v>3.6485292261069363E-3</v>
      </c>
      <c r="T166" s="12">
        <f t="shared" si="63"/>
        <v>1.0739289935731594E-2</v>
      </c>
    </row>
    <row r="167" spans="2:20" ht="15.9" customHeight="1">
      <c r="B167" s="18">
        <v>45883</v>
      </c>
      <c r="C167" s="12">
        <v>401105.64620000002</v>
      </c>
      <c r="D167" s="37">
        <f t="shared" si="69"/>
        <v>84.399999992456287</v>
      </c>
      <c r="E167" s="39">
        <v>6665637.5034999996</v>
      </c>
      <c r="F167" s="37">
        <f t="shared" si="68"/>
        <v>2.4999994784593582</v>
      </c>
      <c r="G167" s="27">
        <v>84.621399999999994</v>
      </c>
      <c r="H167" s="9">
        <f t="shared" si="66"/>
        <v>-7.6000000000107093</v>
      </c>
      <c r="I167" s="20">
        <f t="shared" si="67"/>
        <v>1.6966534177391559</v>
      </c>
      <c r="J167" s="40">
        <f t="shared" si="53"/>
        <v>88.303346582260872</v>
      </c>
      <c r="K167" s="47">
        <f t="shared" si="54"/>
        <v>84.437017925308794</v>
      </c>
      <c r="L167" s="40">
        <f t="shared" si="55"/>
        <v>84.778358064538395</v>
      </c>
      <c r="M167" s="12">
        <f t="shared" si="56"/>
        <v>0.94831460665681222</v>
      </c>
      <c r="N167" s="12">
        <f t="shared" si="57"/>
        <v>2.8089881780442229E-2</v>
      </c>
      <c r="O167" s="12">
        <f t="shared" si="58"/>
        <v>-8.5393258427086616E-2</v>
      </c>
      <c r="P167" s="81">
        <f t="shared" si="59"/>
        <v>0.95256582094986963</v>
      </c>
      <c r="Q167" s="12">
        <f t="shared" si="60"/>
        <v>1.0655220299514745E-2</v>
      </c>
      <c r="R167" s="12">
        <f t="shared" si="61"/>
        <v>3.1561664921845201E-4</v>
      </c>
      <c r="S167" s="12">
        <f t="shared" si="62"/>
        <v>-9.5947481378749007E-4</v>
      </c>
      <c r="T167" s="12">
        <f t="shared" si="63"/>
        <v>1.0702986752245727E-2</v>
      </c>
    </row>
    <row r="168" spans="2:20" ht="15.9" customHeight="1">
      <c r="B168" s="18">
        <v>45884</v>
      </c>
      <c r="C168" s="12">
        <v>401105.64279999997</v>
      </c>
      <c r="D168" s="37">
        <f t="shared" si="69"/>
        <v>80.999999947380275</v>
      </c>
      <c r="E168" s="39">
        <v>6665637.5379999997</v>
      </c>
      <c r="F168" s="37">
        <f t="shared" si="68"/>
        <v>36.999999545514584</v>
      </c>
      <c r="G168" s="27">
        <v>84.640900000000002</v>
      </c>
      <c r="H168" s="9">
        <f t="shared" si="66"/>
        <v>11.899999999997135</v>
      </c>
      <c r="I168" s="20">
        <f t="shared" si="67"/>
        <v>24.550452137291035</v>
      </c>
      <c r="J168" s="40">
        <f t="shared" si="53"/>
        <v>65.449547862708982</v>
      </c>
      <c r="K168" s="47">
        <f t="shared" si="54"/>
        <v>89.050547206873929</v>
      </c>
      <c r="L168" s="40">
        <f t="shared" si="55"/>
        <v>89.842139098774879</v>
      </c>
      <c r="M168" s="12">
        <f t="shared" si="56"/>
        <v>0.89999999941533637</v>
      </c>
      <c r="N168" s="12">
        <f t="shared" si="57"/>
        <v>0.41111110606127316</v>
      </c>
      <c r="O168" s="12">
        <f t="shared" si="58"/>
        <v>0.13222222222219038</v>
      </c>
      <c r="P168" s="81">
        <f t="shared" si="59"/>
        <v>0.99824598998638758</v>
      </c>
      <c r="Q168" s="12">
        <f t="shared" si="60"/>
        <v>9.9999999935037366E-3</v>
      </c>
      <c r="R168" s="12">
        <f t="shared" si="61"/>
        <v>4.5679011784585909E-3</v>
      </c>
      <c r="S168" s="12">
        <f t="shared" si="62"/>
        <v>1.4691358024687821E-3</v>
      </c>
      <c r="T168" s="12">
        <f t="shared" si="63"/>
        <v>1.1091622110959862E-2</v>
      </c>
    </row>
    <row r="169" spans="2:20" ht="15.9" customHeight="1">
      <c r="B169" s="18">
        <v>45884</v>
      </c>
      <c r="C169" s="12">
        <v>401105.64250000002</v>
      </c>
      <c r="D169" s="37">
        <f t="shared" si="69"/>
        <v>80.6999999913387</v>
      </c>
      <c r="E169" s="39">
        <v>6665637.5739000002</v>
      </c>
      <c r="F169" s="37">
        <f t="shared" si="68"/>
        <v>72.900000028312206</v>
      </c>
      <c r="G169" s="27">
        <v>84.640100000000004</v>
      </c>
      <c r="H169" s="9">
        <f t="shared" si="66"/>
        <v>11.099999999999</v>
      </c>
      <c r="I169" s="20">
        <f t="shared" ref="I169" si="70">IF(MOD(DEGREES(ATAN2(D169, F169)), 360) &gt; 180, MOD(DEGREES(ATAN2(D169, F169)), 360) - 360, MOD(DEGREES(ATAN2(D169, F169)), 360))</f>
        <v>42.092945835812351</v>
      </c>
      <c r="J169" s="40">
        <f t="shared" si="53"/>
        <v>47.907054164187684</v>
      </c>
      <c r="K169" s="47">
        <f t="shared" si="54"/>
        <v>108.75155172561901</v>
      </c>
      <c r="L169" s="40">
        <f t="shared" si="55"/>
        <v>109.31655868499503</v>
      </c>
      <c r="M169" s="12">
        <f t="shared" si="56"/>
        <v>0.89666666657043004</v>
      </c>
      <c r="N169" s="12">
        <f t="shared" si="57"/>
        <v>0.81000000031458008</v>
      </c>
      <c r="O169" s="12">
        <f t="shared" si="58"/>
        <v>0.12333333333332222</v>
      </c>
      <c r="P169" s="81">
        <f t="shared" si="59"/>
        <v>1.2146284298332781</v>
      </c>
      <c r="Q169" s="12">
        <f t="shared" si="60"/>
        <v>9.9629629618936677E-3</v>
      </c>
      <c r="R169" s="12">
        <f t="shared" si="61"/>
        <v>9.0000000034953336E-3</v>
      </c>
      <c r="S169" s="12">
        <f t="shared" si="62"/>
        <v>1.3703703703702469E-3</v>
      </c>
      <c r="T169" s="12">
        <f t="shared" si="63"/>
        <v>1.349587144259198E-2</v>
      </c>
    </row>
    <row r="170" spans="2:20" ht="15.9" customHeight="1">
      <c r="B170" s="18">
        <v>45885</v>
      </c>
      <c r="C170" s="12">
        <v>401105.64809999999</v>
      </c>
      <c r="D170" s="37">
        <f t="shared" si="69"/>
        <v>86.299999966286123</v>
      </c>
      <c r="E170" s="39">
        <v>6665637.4814999998</v>
      </c>
      <c r="F170" s="37">
        <f t="shared" si="68"/>
        <v>-19.500000402331352</v>
      </c>
      <c r="G170" s="27">
        <v>84.650899999999993</v>
      </c>
      <c r="H170" s="9">
        <f t="shared" si="66"/>
        <v>21.89999999998804</v>
      </c>
      <c r="I170" s="20">
        <f t="shared" ref="I170" si="71">IF(MOD(DEGREES(ATAN2(D170, F170)), 360) &gt; 180, MOD(DEGREES(ATAN2(D170, F170)), 360) - 360, MOD(DEGREES(ATAN2(D170, F170)), 360))</f>
        <v>-12.732506706037782</v>
      </c>
      <c r="J170" s="40">
        <f t="shared" si="53"/>
        <v>102.73250670603773</v>
      </c>
      <c r="K170" s="47">
        <f t="shared" si="54"/>
        <v>88.475646422458567</v>
      </c>
      <c r="L170" s="40">
        <f t="shared" si="55"/>
        <v>91.145762435076392</v>
      </c>
      <c r="M170" s="12">
        <f t="shared" si="56"/>
        <v>0.94835164798116622</v>
      </c>
      <c r="N170" s="12">
        <f t="shared" si="57"/>
        <v>-0.21428571870693794</v>
      </c>
      <c r="O170" s="12">
        <f t="shared" si="58"/>
        <v>0.24065934065920924</v>
      </c>
      <c r="P170" s="81">
        <f t="shared" si="59"/>
        <v>1.0016017850008394</v>
      </c>
      <c r="Q170" s="12">
        <f t="shared" si="60"/>
        <v>1.0421446681111717E-2</v>
      </c>
      <c r="R170" s="12">
        <f t="shared" si="61"/>
        <v>-2.3547881176586589E-3</v>
      </c>
      <c r="S170" s="12">
        <f t="shared" si="62"/>
        <v>2.6446081391121893E-3</v>
      </c>
      <c r="T170" s="12">
        <f t="shared" si="63"/>
        <v>1.1006613021987246E-2</v>
      </c>
    </row>
    <row r="171" spans="2:20" ht="15.9" customHeight="1">
      <c r="B171" s="18">
        <v>45885</v>
      </c>
      <c r="C171" s="12">
        <v>401105.65059999999</v>
      </c>
      <c r="D171" s="37">
        <f t="shared" si="69"/>
        <v>88.799999968614429</v>
      </c>
      <c r="E171" s="39">
        <v>6665637.4676000001</v>
      </c>
      <c r="F171" s="37">
        <f t="shared" si="68"/>
        <v>-33.40000007301569</v>
      </c>
      <c r="G171" s="27">
        <v>84.6511</v>
      </c>
      <c r="H171" s="9">
        <f t="shared" si="66"/>
        <v>22.099999999994679</v>
      </c>
      <c r="I171" s="20">
        <f t="shared" ref="I171:I175" si="72">IF(MOD(DEGREES(ATAN2(D171, F171)), 360) &gt; 180, MOD(DEGREES(ATAN2(D171, F171)), 360) - 360, MOD(DEGREES(ATAN2(D171, F171)), 360))</f>
        <v>-20.612591787055806</v>
      </c>
      <c r="J171" s="40">
        <f t="shared" si="53"/>
        <v>110.61259178705575</v>
      </c>
      <c r="K171" s="47">
        <f t="shared" si="54"/>
        <v>94.873600117753369</v>
      </c>
      <c r="L171" s="40">
        <f t="shared" si="55"/>
        <v>97.413602742651577</v>
      </c>
      <c r="M171" s="12">
        <f t="shared" si="56"/>
        <v>0.97582417547927947</v>
      </c>
      <c r="N171" s="12">
        <f t="shared" si="57"/>
        <v>-0.36703296783533723</v>
      </c>
      <c r="O171" s="12">
        <f t="shared" si="58"/>
        <v>0.2428571428570844</v>
      </c>
      <c r="P171" s="81">
        <f t="shared" si="59"/>
        <v>1.0704791510181493</v>
      </c>
      <c r="Q171" s="12">
        <f t="shared" si="60"/>
        <v>1.0723342587684389E-2</v>
      </c>
      <c r="R171" s="12">
        <f t="shared" si="61"/>
        <v>-4.0333293168718374E-3</v>
      </c>
      <c r="S171" s="12">
        <f t="shared" si="62"/>
        <v>2.6687598116163121E-3</v>
      </c>
      <c r="T171" s="12">
        <f t="shared" si="63"/>
        <v>1.1763507154045597E-2</v>
      </c>
    </row>
    <row r="172" spans="2:20" ht="15.9" customHeight="1">
      <c r="B172" s="18">
        <v>45887</v>
      </c>
      <c r="C172" s="12">
        <v>401105.64419999998</v>
      </c>
      <c r="D172" s="37">
        <f t="shared" si="69"/>
        <v>82.399999955669045</v>
      </c>
      <c r="E172" s="39">
        <v>6665637.5498000002</v>
      </c>
      <c r="F172" s="37">
        <f t="shared" si="68"/>
        <v>48.799999989569187</v>
      </c>
      <c r="G172" s="27">
        <v>84.651300000000006</v>
      </c>
      <c r="H172" s="9">
        <f t="shared" si="66"/>
        <v>22.300000000001319</v>
      </c>
      <c r="I172" s="20">
        <f t="shared" si="72"/>
        <v>30.635417558448424</v>
      </c>
      <c r="J172" s="40">
        <f t="shared" si="53"/>
        <v>59.36458244155159</v>
      </c>
      <c r="K172" s="47">
        <f t="shared" si="54"/>
        <v>95.766382367071856</v>
      </c>
      <c r="L172" s="40">
        <f t="shared" si="55"/>
        <v>98.328480063897402</v>
      </c>
      <c r="M172" s="12">
        <f t="shared" si="56"/>
        <v>0.88602150489966713</v>
      </c>
      <c r="N172" s="12">
        <f t="shared" si="57"/>
        <v>0.52473118268353969</v>
      </c>
      <c r="O172" s="12">
        <f t="shared" si="58"/>
        <v>0.23978494623657332</v>
      </c>
      <c r="P172" s="81">
        <f t="shared" si="59"/>
        <v>1.0572954845580367</v>
      </c>
      <c r="Q172" s="12">
        <f t="shared" si="60"/>
        <v>9.5271129559103985E-3</v>
      </c>
      <c r="R172" s="12">
        <f t="shared" si="61"/>
        <v>5.6422707815434372E-3</v>
      </c>
      <c r="S172" s="12">
        <f t="shared" si="62"/>
        <v>2.5783327552319712E-3</v>
      </c>
      <c r="T172" s="12">
        <f t="shared" si="63"/>
        <v>1.1368768651161685E-2</v>
      </c>
    </row>
    <row r="173" spans="2:20" ht="15.9" customHeight="1">
      <c r="B173" s="18">
        <v>45887</v>
      </c>
      <c r="C173" s="12">
        <v>401105.64889999997</v>
      </c>
      <c r="D173" s="37">
        <f t="shared" si="69"/>
        <v>87.099999946076423</v>
      </c>
      <c r="E173" s="39">
        <v>6665637.5082</v>
      </c>
      <c r="F173" s="37">
        <f t="shared" si="68"/>
        <v>7.1999998763203621</v>
      </c>
      <c r="G173" s="27">
        <v>84.646900000000002</v>
      </c>
      <c r="H173" s="9">
        <f t="shared" si="66"/>
        <v>17.899999999997362</v>
      </c>
      <c r="I173" s="20">
        <f t="shared" si="72"/>
        <v>4.7255315408591656</v>
      </c>
      <c r="J173" s="40">
        <f t="shared" ref="J173:J199" si="73">MOD(DEGREES(ATAN2(F173, D173)) + 360, 360)</f>
        <v>85.274468459140849</v>
      </c>
      <c r="K173" s="47">
        <f t="shared" ref="K173:K175" si="74">SQRT(POWER(C173 - $C$9,2) + POWER(E173 - $E$9,2)) *1000</f>
        <v>87.397082267233202</v>
      </c>
      <c r="L173" s="40">
        <f t="shared" ref="L173:L175" si="75">SQRT((D173^2) + (F173^2) + (H173^2))</f>
        <v>89.211322088765343</v>
      </c>
      <c r="M173" s="12">
        <f t="shared" ref="M173:M175" si="76">(D173-$D$9)/(B173-$B$9)</f>
        <v>0.93655913920512279</v>
      </c>
      <c r="N173" s="12">
        <f t="shared" ref="N173:N175" si="77">(F173-$F$9)/(B173-$B$9)</f>
        <v>7.7419353508821093E-2</v>
      </c>
      <c r="O173" s="12">
        <f t="shared" ref="O173:O175" si="78">(H173-$H$9)/(B173-$B$9)</f>
        <v>0.19247311827954153</v>
      </c>
      <c r="P173" s="81">
        <f t="shared" ref="P173:P175" si="79">(L173-$L$9)/(B173-$B$9)</f>
        <v>0.95926152783618646</v>
      </c>
      <c r="Q173" s="12">
        <f t="shared" ref="Q173:Q175" si="80">(M173-0)/(B173-$B$9)</f>
        <v>1.0070528378549708E-2</v>
      </c>
      <c r="R173" s="12">
        <f t="shared" ref="R173:R175" si="81">(N173-0)/(B173-$B$9)</f>
        <v>8.3246616676151716E-4</v>
      </c>
      <c r="S173" s="12">
        <f t="shared" ref="S173:S175" si="82">(O173-0)/(B173-$B$9)</f>
        <v>2.0696034223606618E-3</v>
      </c>
      <c r="T173" s="12">
        <f t="shared" ref="T173:T175" si="83">(P173-0)/(B173-$B$9)</f>
        <v>1.0314640084260069E-2</v>
      </c>
    </row>
    <row r="174" spans="2:20" ht="15.9" customHeight="1">
      <c r="B174" s="18">
        <v>45888</v>
      </c>
      <c r="C174" s="12">
        <v>401105.64140000002</v>
      </c>
      <c r="D174" s="37">
        <f t="shared" si="69"/>
        <v>79.599999997299165</v>
      </c>
      <c r="E174" s="39">
        <v>6665637.4885</v>
      </c>
      <c r="F174" s="37">
        <f t="shared" si="68"/>
        <v>-12.500000186264515</v>
      </c>
      <c r="G174" s="27">
        <v>84.628500000000003</v>
      </c>
      <c r="H174" s="9">
        <f t="shared" si="66"/>
        <v>-0.50000000000238742</v>
      </c>
      <c r="I174" s="20">
        <f t="shared" si="72"/>
        <v>-8.9245691320651872</v>
      </c>
      <c r="J174" s="40">
        <f t="shared" si="73"/>
        <v>98.924569132065187</v>
      </c>
      <c r="K174" s="47">
        <f t="shared" si="74"/>
        <v>80.57549257824391</v>
      </c>
      <c r="L174" s="40">
        <f t="shared" si="75"/>
        <v>80.577043903500467</v>
      </c>
      <c r="M174" s="12">
        <f t="shared" si="76"/>
        <v>0.84680851060956563</v>
      </c>
      <c r="N174" s="12">
        <f t="shared" si="77"/>
        <v>-0.13297872538579272</v>
      </c>
      <c r="O174" s="12">
        <f t="shared" si="78"/>
        <v>-5.3191489361956107E-3</v>
      </c>
      <c r="P174" s="81">
        <f t="shared" si="79"/>
        <v>0.85720259471809013</v>
      </c>
      <c r="Q174" s="12">
        <f t="shared" si="80"/>
        <v>9.0086011766975071E-3</v>
      </c>
      <c r="R174" s="12">
        <f t="shared" si="81"/>
        <v>-1.4146672913382204E-3</v>
      </c>
      <c r="S174" s="12">
        <f t="shared" si="82"/>
        <v>-5.6586690810591602E-5</v>
      </c>
      <c r="T174" s="12">
        <f t="shared" si="83"/>
        <v>9.119176539554151E-3</v>
      </c>
    </row>
    <row r="175" spans="2:20" ht="15.9" customHeight="1">
      <c r="B175" s="18">
        <v>45888</v>
      </c>
      <c r="C175" s="12">
        <v>401105.65220000001</v>
      </c>
      <c r="D175" s="37">
        <f t="shared" si="69"/>
        <v>90.39999998640269</v>
      </c>
      <c r="E175" s="39">
        <v>6665637.5021000002</v>
      </c>
      <c r="F175" s="37">
        <f t="shared" si="68"/>
        <v>1.0999999940395355</v>
      </c>
      <c r="G175" s="27">
        <v>84.640500000000003</v>
      </c>
      <c r="H175" s="9">
        <f t="shared" si="66"/>
        <v>11.499999999998067</v>
      </c>
      <c r="I175" s="20">
        <f t="shared" si="72"/>
        <v>0.69714874801047777</v>
      </c>
      <c r="J175" s="40">
        <f t="shared" si="73"/>
        <v>89.302851251989523</v>
      </c>
      <c r="K175" s="47">
        <f t="shared" si="74"/>
        <v>90.406692216497419</v>
      </c>
      <c r="L175" s="40">
        <f t="shared" si="75"/>
        <v>91.135174315565166</v>
      </c>
      <c r="M175" s="12">
        <f t="shared" si="76"/>
        <v>0.96170212751492223</v>
      </c>
      <c r="N175" s="12">
        <f t="shared" si="77"/>
        <v>1.1702127596165271E-2</v>
      </c>
      <c r="O175" s="12">
        <f t="shared" si="78"/>
        <v>0.12234042553189434</v>
      </c>
      <c r="P175" s="81">
        <f t="shared" si="79"/>
        <v>0.96952313101665066</v>
      </c>
      <c r="Q175" s="12">
        <f t="shared" si="80"/>
        <v>1.0230873696967258E-2</v>
      </c>
      <c r="R175" s="12">
        <f t="shared" si="81"/>
        <v>1.2449071910814119E-4</v>
      </c>
      <c r="S175" s="12">
        <f t="shared" si="82"/>
        <v>1.3014938886371737E-3</v>
      </c>
      <c r="T175" s="12">
        <f t="shared" si="83"/>
        <v>1.0314075861879263E-2</v>
      </c>
    </row>
    <row r="176" spans="2:20" ht="15.9" customHeight="1">
      <c r="B176" s="18">
        <v>45889</v>
      </c>
      <c r="C176" s="12">
        <v>401105.64889999997</v>
      </c>
      <c r="D176" s="37">
        <f t="shared" si="69"/>
        <v>87.099999946076423</v>
      </c>
      <c r="E176" s="39">
        <v>6665637.5389</v>
      </c>
      <c r="F176" s="37">
        <f t="shared" si="68"/>
        <v>37.899999879300594</v>
      </c>
      <c r="G176" s="27">
        <v>84.639200000000002</v>
      </c>
      <c r="H176" s="9">
        <f t="shared" si="66"/>
        <v>10.199999999997544</v>
      </c>
      <c r="I176" s="20">
        <f t="shared" ref="I176" si="84">IF(MOD(DEGREES(ATAN2(D176, F176)), 360) &gt; 180, MOD(DEGREES(ATAN2(D176, F176)), 360) - 360, MOD(DEGREES(ATAN2(D176, F176)), 360))</f>
        <v>23.515401052010535</v>
      </c>
      <c r="J176" s="40">
        <f t="shared" si="73"/>
        <v>66.484598947989468</v>
      </c>
      <c r="K176" s="47">
        <f t="shared" ref="K176" si="85">SQRT(POWER(C176 - $C$9,2) + POWER(E176 - $E$9,2)) *1000</f>
        <v>94.988525525231196</v>
      </c>
      <c r="L176" s="40">
        <f t="shared" ref="L176" si="86">SQRT((D176^2) + (F176^2) + (H176^2))</f>
        <v>95.534600964558635</v>
      </c>
      <c r="M176" s="12">
        <f t="shared" ref="M176" si="87">(D176-$D$9)/(B176-$B$9)</f>
        <v>0.91684210469554128</v>
      </c>
      <c r="N176" s="12">
        <f t="shared" ref="N176" si="88">(F176-$F$9)/(B176-$B$9)</f>
        <v>0.39894736715053258</v>
      </c>
      <c r="O176" s="12">
        <f t="shared" ref="O176" si="89">(H176-$H$9)/(B176-$B$9)</f>
        <v>0.10736842105260573</v>
      </c>
      <c r="P176" s="81">
        <f t="shared" ref="P176" si="90">(L176-$L$9)/(B176-$B$9)</f>
        <v>1.0056273785743015</v>
      </c>
      <c r="Q176" s="12">
        <f t="shared" ref="Q176" si="91">(M176-0)/(B176-$B$9)</f>
        <v>9.6509695231109614E-3</v>
      </c>
      <c r="R176" s="12">
        <f t="shared" ref="R176" si="92">(N176-0)/(B176-$B$9)</f>
        <v>4.1994459700056058E-3</v>
      </c>
      <c r="S176" s="12">
        <f t="shared" ref="S176" si="93">(O176-0)/(B176-$B$9)</f>
        <v>1.1301939058169024E-3</v>
      </c>
      <c r="T176" s="12">
        <f t="shared" ref="T176" si="94">(P176-0)/(B176-$B$9)</f>
        <v>1.05855513534137E-2</v>
      </c>
    </row>
    <row r="177" spans="1:20" ht="15.9" customHeight="1">
      <c r="B177" s="18">
        <v>45889</v>
      </c>
      <c r="C177" s="12">
        <v>401105.64809999999</v>
      </c>
      <c r="D177" s="37">
        <f t="shared" si="69"/>
        <v>86.299999966286123</v>
      </c>
      <c r="E177" s="39">
        <v>6665637.5609999998</v>
      </c>
      <c r="F177" s="37">
        <f t="shared" si="68"/>
        <v>59.999999590218067</v>
      </c>
      <c r="G177" s="27">
        <v>84.625600000000006</v>
      </c>
      <c r="H177" s="9">
        <f t="shared" si="66"/>
        <v>-3.3999999999991815</v>
      </c>
      <c r="I177" s="20">
        <f t="shared" ref="I177" si="95">IF(MOD(DEGREES(ATAN2(D177, F177)), 360) &gt; 180, MOD(DEGREES(ATAN2(D177, F177)), 360) - 360, MOD(DEGREES(ATAN2(D177, F177)), 360))</f>
        <v>34.808924237366234</v>
      </c>
      <c r="J177" s="40">
        <f t="shared" si="73"/>
        <v>55.191075762633773</v>
      </c>
      <c r="K177" s="47">
        <f t="shared" ref="K177" si="96">SQRT(POWER(C177 - $C$9,2) + POWER(E177 - $E$9,2)) *1000</f>
        <v>105.10799182273036</v>
      </c>
      <c r="L177" s="40">
        <f t="shared" ref="L177" si="97">SQRT((D177^2) + (F177^2) + (H177^2))</f>
        <v>105.16296850606277</v>
      </c>
      <c r="M177" s="12">
        <f t="shared" ref="M177" si="98">(D177-$D$9)/(B177-$B$9)</f>
        <v>0.90842105227669601</v>
      </c>
      <c r="N177" s="12">
        <f t="shared" ref="N177" si="99">(F177-$F$9)/(B177-$B$9)</f>
        <v>0.63157894305492701</v>
      </c>
      <c r="O177" s="12">
        <f t="shared" ref="O177" si="100">(H177-$H$9)/(B177-$B$9)</f>
        <v>-3.5789473684201913E-2</v>
      </c>
      <c r="P177" s="81">
        <f t="shared" ref="P177" si="101">(L177-$L$9)/(B177-$B$9)</f>
        <v>1.1069786158532924</v>
      </c>
      <c r="Q177" s="12">
        <f t="shared" ref="Q177" si="102">(M177-0)/(B177-$B$9)</f>
        <v>9.5623268660704839E-3</v>
      </c>
      <c r="R177" s="12">
        <f t="shared" ref="R177" si="103">(N177-0)/(B177-$B$9)</f>
        <v>6.6481994005781787E-3</v>
      </c>
      <c r="S177" s="12">
        <f t="shared" ref="S177" si="104">(O177-0)/(B177-$B$9)</f>
        <v>-3.7673130193896748E-4</v>
      </c>
      <c r="T177" s="12">
        <f t="shared" ref="T177" si="105">(P177-0)/(B177-$B$9)</f>
        <v>1.1652406482666236E-2</v>
      </c>
    </row>
    <row r="178" spans="1:20" ht="15.9" customHeight="1">
      <c r="B178" s="18">
        <v>45890</v>
      </c>
      <c r="C178" s="12">
        <v>401105.64929999999</v>
      </c>
      <c r="D178" s="37">
        <f t="shared" si="69"/>
        <v>87.499999965075403</v>
      </c>
      <c r="E178" s="39">
        <v>6665637.5220999997</v>
      </c>
      <c r="F178" s="37">
        <f t="shared" si="68"/>
        <v>21.0999995470047</v>
      </c>
      <c r="G178" s="27">
        <v>84.644900000000007</v>
      </c>
      <c r="H178" s="9">
        <f t="shared" si="66"/>
        <v>15.900000000002024</v>
      </c>
      <c r="I178" s="20">
        <f t="shared" ref="I178" si="106">IF(MOD(DEGREES(ATAN2(D178, F178)), 360) &gt; 180, MOD(DEGREES(ATAN2(D178, F178)), 360) - 360, MOD(DEGREES(ATAN2(D178, F178)), 360))</f>
        <v>13.557631537750172</v>
      </c>
      <c r="J178" s="40">
        <f t="shared" si="73"/>
        <v>76.442368462249817</v>
      </c>
      <c r="K178" s="47">
        <f t="shared" ref="K178" si="107">SQRT(POWER(C178 - $C$9,2) + POWER(E178 - $E$9,2)) *1000</f>
        <v>90.008110605499297</v>
      </c>
      <c r="L178" s="40">
        <f t="shared" ref="L178" si="108">SQRT((D178^2) + (F178^2) + (H178^2))</f>
        <v>91.401695688711698</v>
      </c>
      <c r="M178" s="12">
        <f t="shared" ref="M178" si="109">(D178-$D$9)/(B178-$B$9)</f>
        <v>0.91145833296953549</v>
      </c>
      <c r="N178" s="12">
        <f t="shared" ref="N178" si="110">(F178-$F$9)/(B178-$B$9)</f>
        <v>0.21979166194796562</v>
      </c>
      <c r="O178" s="12">
        <f t="shared" ref="O178" si="111">(H178-$H$9)/(B178-$B$9)</f>
        <v>0.16562500000002109</v>
      </c>
      <c r="P178" s="81">
        <f t="shared" ref="P178" si="112">(L178-$L$9)/(B178-$B$9)</f>
        <v>0.95210099675741355</v>
      </c>
      <c r="Q178" s="12">
        <f t="shared" ref="Q178" si="113">(M178-0)/(B178-$B$9)</f>
        <v>9.4943576350993274E-3</v>
      </c>
      <c r="R178" s="12">
        <f t="shared" ref="R178" si="114">(N178-0)/(B178-$B$9)</f>
        <v>2.2894964786246419E-3</v>
      </c>
      <c r="S178" s="12">
        <f t="shared" ref="S178" si="115">(O178-0)/(B178-$B$9)</f>
        <v>1.7252604166668863E-3</v>
      </c>
      <c r="T178" s="12">
        <f t="shared" ref="T178" si="116">(P178-0)/(B178-$B$9)</f>
        <v>9.9177187162230573E-3</v>
      </c>
    </row>
    <row r="179" spans="1:20" ht="15.9" customHeight="1">
      <c r="B179" s="18">
        <v>45890</v>
      </c>
      <c r="C179" s="12">
        <v>401105.65820000001</v>
      </c>
      <c r="D179" s="37">
        <f t="shared" si="69"/>
        <v>96.399999980349094</v>
      </c>
      <c r="E179" s="39">
        <v>6665637.4215000002</v>
      </c>
      <c r="F179" s="37">
        <f t="shared" si="68"/>
        <v>-79.499999992549419</v>
      </c>
      <c r="G179" s="27">
        <v>84.608099999999993</v>
      </c>
      <c r="H179" s="9">
        <f t="shared" si="66"/>
        <v>-20.900000000011687</v>
      </c>
      <c r="I179" s="20">
        <f t="shared" ref="I179" si="117">IF(MOD(DEGREES(ATAN2(D179, F179)), 360) &gt; 180, MOD(DEGREES(ATAN2(D179, F179)), 360) - 360, MOD(DEGREES(ATAN2(D179, F179)), 360))</f>
        <v>-39.512020126088828</v>
      </c>
      <c r="J179" s="40">
        <f t="shared" si="73"/>
        <v>129.51202012608883</v>
      </c>
      <c r="K179" s="47">
        <f t="shared" ref="K179" si="118">SQRT(POWER(C179 - $C$9,2) + POWER(E179 - $E$9,2)) *1000</f>
        <v>124.95283108047877</v>
      </c>
      <c r="L179" s="40">
        <f t="shared" ref="L179" si="119">SQRT((D179^2) + (F179^2) + (H179^2))</f>
        <v>126.68867350725223</v>
      </c>
      <c r="M179" s="12">
        <f t="shared" ref="M179" si="120">(D179-$D$9)/(B179-$B$9)</f>
        <v>1.0041666664619697</v>
      </c>
      <c r="N179" s="12">
        <f t="shared" ref="N179" si="121">(F179-$F$9)/(B179-$B$9)</f>
        <v>-0.82812499992238975</v>
      </c>
      <c r="O179" s="12">
        <f t="shared" ref="O179" si="122">(H179-$H$9)/(B179-$B$9)</f>
        <v>-0.21770833333345507</v>
      </c>
      <c r="P179" s="81">
        <f t="shared" ref="P179" si="123">(L179-$L$9)/(B179-$B$9)</f>
        <v>1.3196736823672108</v>
      </c>
      <c r="Q179" s="12">
        <f t="shared" ref="Q179" si="124">(M179-0)/(B179-$B$9)</f>
        <v>1.0460069442312184E-2</v>
      </c>
      <c r="R179" s="12">
        <f t="shared" ref="R179" si="125">(N179-0)/(B179-$B$9)</f>
        <v>-8.6263020825248938E-3</v>
      </c>
      <c r="S179" s="12">
        <f t="shared" ref="S179" si="126">(O179-0)/(B179-$B$9)</f>
        <v>-2.2677951388901572E-3</v>
      </c>
      <c r="T179" s="12">
        <f t="shared" ref="T179" si="127">(P179-0)/(B179-$B$9)</f>
        <v>1.3746600857991779E-2</v>
      </c>
    </row>
    <row r="180" spans="1:20" ht="15.9" customHeight="1">
      <c r="B180" s="18">
        <v>45891</v>
      </c>
      <c r="C180" s="12">
        <v>401105.64899999998</v>
      </c>
      <c r="D180" s="37">
        <f t="shared" si="69"/>
        <v>87.199999950826168</v>
      </c>
      <c r="E180" s="39">
        <v>6665637.5543</v>
      </c>
      <c r="F180" s="37">
        <f t="shared" si="68"/>
        <v>53.299999795854092</v>
      </c>
      <c r="G180" s="27">
        <v>84.647499999999994</v>
      </c>
      <c r="H180" s="9">
        <f t="shared" si="66"/>
        <v>18.499999999988859</v>
      </c>
      <c r="I180" s="20">
        <f t="shared" ref="I180" si="128">IF(MOD(DEGREES(ATAN2(D180, F180)), 360) &gt; 180, MOD(DEGREES(ATAN2(D180, F180)), 360) - 360, MOD(DEGREES(ATAN2(D180, F180)), 360))</f>
        <v>31.434880785457647</v>
      </c>
      <c r="J180" s="40">
        <f t="shared" si="73"/>
        <v>58.565119214542335</v>
      </c>
      <c r="K180" s="47">
        <f t="shared" ref="K180" si="129">SQRT(POWER(C180 - $C$9,2) + POWER(E180 - $E$9,2)) *1000</f>
        <v>102.19946168968862</v>
      </c>
      <c r="L180" s="40">
        <f t="shared" ref="L180" si="130">SQRT((D180^2) + (F180^2) + (H180^2))</f>
        <v>103.86038691272876</v>
      </c>
      <c r="M180" s="12">
        <f t="shared" ref="M180" si="131">(D180-$D$9)/(B180-$B$9)</f>
        <v>0.89896907165800177</v>
      </c>
      <c r="N180" s="12">
        <f t="shared" ref="N180" si="132">(F180-$F$9)/(B180-$B$9)</f>
        <v>0.54948453397787722</v>
      </c>
      <c r="O180" s="12">
        <f t="shared" ref="O180" si="133">(H180-$H$9)/(B180-$B$9)</f>
        <v>0.19072164948442122</v>
      </c>
      <c r="P180" s="81">
        <f t="shared" ref="P180" si="134">(L180-$L$9)/(B180-$B$9)</f>
        <v>1.0707256382755541</v>
      </c>
      <c r="Q180" s="12">
        <f t="shared" ref="Q180" si="135">(M180-0)/(B180-$B$9)</f>
        <v>9.267722388226823E-3</v>
      </c>
      <c r="R180" s="12">
        <f t="shared" ref="R180" si="136">(N180-0)/(B180-$B$9)</f>
        <v>5.6647890100812084E-3</v>
      </c>
      <c r="S180" s="12">
        <f t="shared" ref="S180" si="137">(O180-0)/(B180-$B$9)</f>
        <v>1.9662025720043426E-3</v>
      </c>
      <c r="T180" s="12">
        <f t="shared" ref="T180" si="138">(P180-0)/(B180-$B$9)</f>
        <v>1.1038408642016021E-2</v>
      </c>
    </row>
    <row r="181" spans="1:20" ht="15.9" customHeight="1">
      <c r="B181" s="18">
        <v>45891</v>
      </c>
      <c r="C181" s="12">
        <v>401105.65860000002</v>
      </c>
      <c r="D181" s="37">
        <f t="shared" si="69"/>
        <v>96.799999999348074</v>
      </c>
      <c r="E181" s="39">
        <v>6665637.4473999999</v>
      </c>
      <c r="F181" s="37">
        <f t="shared" si="68"/>
        <v>-53.600000217556953</v>
      </c>
      <c r="G181" s="27">
        <v>84.625699999999995</v>
      </c>
      <c r="H181" s="9">
        <f t="shared" si="66"/>
        <v>-3.3000000000100727</v>
      </c>
      <c r="I181" s="20">
        <f t="shared" ref="I181" si="139">IF(MOD(DEGREES(ATAN2(D181, F181)), 360) &gt; 180, MOD(DEGREES(ATAN2(D181, F181)), 360) - 360, MOD(DEGREES(ATAN2(D181, F181)), 360))</f>
        <v>-28.974132650268189</v>
      </c>
      <c r="J181" s="40">
        <f t="shared" si="73"/>
        <v>118.97413265026813</v>
      </c>
      <c r="K181" s="47">
        <f t="shared" ref="K181" si="140">SQRT(POWER(C181 - $C$9,2) + POWER(E181 - $E$9,2)) *1000</f>
        <v>110.64899467774613</v>
      </c>
      <c r="L181" s="40">
        <f t="shared" ref="L181" si="141">SQRT((D181^2) + (F181^2) + (H181^2))</f>
        <v>110.69819340529438</v>
      </c>
      <c r="M181" s="12">
        <f t="shared" ref="M181" si="142">(D181-$D$9)/(B181-$B$9)</f>
        <v>0.99793814432317607</v>
      </c>
      <c r="N181" s="12">
        <f t="shared" ref="N181" si="143">(F181-$F$9)/(B181-$B$9)</f>
        <v>-0.55257732183048403</v>
      </c>
      <c r="O181" s="12">
        <f t="shared" ref="O181" si="144">(H181-$H$9)/(B181-$B$9)</f>
        <v>-3.4020618556804876E-2</v>
      </c>
      <c r="P181" s="81">
        <f t="shared" ref="P181" si="145">(L181-$L$9)/(B181-$B$9)</f>
        <v>1.141218488714375</v>
      </c>
      <c r="Q181" s="12">
        <f t="shared" ref="Q181" si="146">(M181-0)/(B181-$B$9)</f>
        <v>1.0288022106424495E-2</v>
      </c>
      <c r="R181" s="12">
        <f t="shared" ref="R181" si="147">(N181-0)/(B181-$B$9)</f>
        <v>-5.6966734209328252E-3</v>
      </c>
      <c r="S181" s="12">
        <f t="shared" ref="S181" si="148">(O181-0)/(B181-$B$9)</f>
        <v>-3.5072802635881316E-4</v>
      </c>
      <c r="T181" s="12">
        <f t="shared" ref="T181" si="149">(P181-0)/(B181-$B$9)</f>
        <v>1.1765139058911083E-2</v>
      </c>
    </row>
    <row r="182" spans="1:20" ht="15.9" customHeight="1">
      <c r="B182" s="18">
        <v>45892</v>
      </c>
      <c r="C182" s="12">
        <v>401105.64730000001</v>
      </c>
      <c r="D182" s="37">
        <f t="shared" si="69"/>
        <v>85.499999986495823</v>
      </c>
      <c r="E182" s="39">
        <v>6665637.5354000004</v>
      </c>
      <c r="F182" s="37">
        <f t="shared" si="68"/>
        <v>34.400000236928463</v>
      </c>
      <c r="G182" s="27">
        <v>84.658799999999999</v>
      </c>
      <c r="H182" s="9">
        <f t="shared" si="66"/>
        <v>29.799999999994498</v>
      </c>
      <c r="I182" s="20">
        <f t="shared" ref="I182" si="150">IF(MOD(DEGREES(ATAN2(D182, F182)), 360) &gt; 180, MOD(DEGREES(ATAN2(D182, F182)), 360) - 360, MOD(DEGREES(ATAN2(D182, F182)), 360))</f>
        <v>21.916855328283837</v>
      </c>
      <c r="J182" s="40">
        <f t="shared" si="73"/>
        <v>68.083144671716184</v>
      </c>
      <c r="K182" s="47">
        <f t="shared" ref="K182" si="151">SQRT(POWER(C182 - $C$9,2) + POWER(E182 - $E$9,2)) *1000</f>
        <v>92.16078349271703</v>
      </c>
      <c r="L182" s="40">
        <f t="shared" ref="L182" si="152">SQRT((D182^2) + (F182^2) + (H182^2))</f>
        <v>96.858918092198067</v>
      </c>
      <c r="M182" s="12">
        <f t="shared" ref="M182" si="153">(D182-$D$9)/(B182-$B$9)</f>
        <v>0.87244897945403899</v>
      </c>
      <c r="N182" s="12">
        <f t="shared" ref="N182" si="154">(F182-$F$9)/(B182-$B$9)</f>
        <v>0.35102041058090266</v>
      </c>
      <c r="O182" s="12">
        <f t="shared" ref="O182" si="155">(H182-$H$9)/(B182-$B$9)</f>
        <v>0.30408163265300509</v>
      </c>
      <c r="P182" s="81">
        <f t="shared" ref="P182" si="156">(L182-$L$9)/(B182-$B$9)</f>
        <v>0.98835630706324562</v>
      </c>
      <c r="Q182" s="12">
        <f t="shared" ref="Q182" si="157">(M182-0)/(B182-$B$9)</f>
        <v>8.9025406066738678E-3</v>
      </c>
      <c r="R182" s="12">
        <f t="shared" ref="R182" si="158">(N182-0)/(B182-$B$9)</f>
        <v>3.5818409242949251E-3</v>
      </c>
      <c r="S182" s="12">
        <f t="shared" ref="S182" si="159">(O182-0)/(B182-$B$9)</f>
        <v>3.1028738025816846E-3</v>
      </c>
      <c r="T182" s="12">
        <f t="shared" ref="T182" si="160">(P182-0)/(B182-$B$9)</f>
        <v>1.0085268439420874E-2</v>
      </c>
    </row>
    <row r="183" spans="1:20" ht="15.9" customHeight="1">
      <c r="B183" s="18">
        <v>45892</v>
      </c>
      <c r="C183" s="12">
        <v>401105.64610000001</v>
      </c>
      <c r="D183" s="37">
        <f t="shared" si="69"/>
        <v>84.299999987706542</v>
      </c>
      <c r="E183" s="39">
        <v>6665637.5295000002</v>
      </c>
      <c r="F183" s="37">
        <f t="shared" si="68"/>
        <v>28.500000014901161</v>
      </c>
      <c r="G183" s="27">
        <v>84.658000000000001</v>
      </c>
      <c r="H183" s="9">
        <f t="shared" si="66"/>
        <v>28.999999999996362</v>
      </c>
      <c r="I183" s="20">
        <f t="shared" ref="I183" si="161">IF(MOD(DEGREES(ATAN2(D183, F183)), 360) &gt; 180, MOD(DEGREES(ATAN2(D183, F183)), 360) - 360, MOD(DEGREES(ATAN2(D183, F183)), 360))</f>
        <v>18.679279035860109</v>
      </c>
      <c r="J183" s="40">
        <f t="shared" si="73"/>
        <v>71.320720964139923</v>
      </c>
      <c r="K183" s="47">
        <f t="shared" ref="K183" si="162">SQRT(POWER(C183 - $C$9,2) + POWER(E183 - $E$9,2)) *1000</f>
        <v>88.98730245814113</v>
      </c>
      <c r="L183" s="40">
        <f t="shared" ref="L183" si="163">SQRT((D183^2) + (F183^2) + (H183^2))</f>
        <v>93.593482672547651</v>
      </c>
      <c r="M183" s="12">
        <f t="shared" ref="M183" si="164">(D183-$D$9)/(B183-$B$9)</f>
        <v>0.86020408150720962</v>
      </c>
      <c r="N183" s="12">
        <f t="shared" ref="N183" si="165">(F183-$F$9)/(B183-$B$9)</f>
        <v>0.29081632668266488</v>
      </c>
      <c r="O183" s="12">
        <f t="shared" ref="O183" si="166">(H183-$H$9)/(B183-$B$9)</f>
        <v>0.29591836734690163</v>
      </c>
      <c r="P183" s="81">
        <f t="shared" ref="P183" si="167">(L183-$L$9)/(B183-$B$9)</f>
        <v>0.95503553747497605</v>
      </c>
      <c r="Q183" s="12">
        <f t="shared" ref="Q183" si="168">(M183-0)/(B183-$B$9)</f>
        <v>8.7775926684409145E-3</v>
      </c>
      <c r="R183" s="12">
        <f t="shared" ref="R183" si="169">(N183-0)/(B183-$B$9)</f>
        <v>2.967513537578213E-3</v>
      </c>
      <c r="S183" s="12">
        <f t="shared" ref="S183" si="170">(O183-0)/(B183-$B$9)</f>
        <v>3.0195751770092003E-3</v>
      </c>
      <c r="T183" s="12">
        <f t="shared" ref="T183" si="171">(P183-0)/(B183-$B$9)</f>
        <v>9.7452605864793481E-3</v>
      </c>
    </row>
    <row r="184" spans="1:20" ht="15.9" customHeight="1">
      <c r="B184" s="18">
        <v>45894</v>
      </c>
      <c r="C184" s="12">
        <v>401105.64630000002</v>
      </c>
      <c r="D184" s="37">
        <f t="shared" si="69"/>
        <v>84.499999997206032</v>
      </c>
      <c r="E184" s="39">
        <v>6665637.5164000001</v>
      </c>
      <c r="F184" s="37">
        <f t="shared" si="68"/>
        <v>15.399999916553497</v>
      </c>
      <c r="G184" s="27">
        <v>84.657600000000002</v>
      </c>
      <c r="H184" s="9">
        <f t="shared" si="66"/>
        <v>28.599999999997294</v>
      </c>
      <c r="I184" s="20">
        <f t="shared" ref="I184" si="172">IF(MOD(DEGREES(ATAN2(D184, F184)), 360) &gt; 180, MOD(DEGREES(ATAN2(D184, F184)), 360) - 360, MOD(DEGREES(ATAN2(D184, F184)), 360))</f>
        <v>10.32871219636387</v>
      </c>
      <c r="J184" s="40">
        <f t="shared" si="73"/>
        <v>79.671287803636119</v>
      </c>
      <c r="K184" s="47">
        <f t="shared" ref="K184" si="173">SQRT(POWER(C184 - $C$9,2) + POWER(E184 - $E$9,2)) *1000</f>
        <v>85.891850585242764</v>
      </c>
      <c r="L184" s="40">
        <f t="shared" ref="L184" si="174">SQRT((D184^2) + (F184^2) + (H184^2))</f>
        <v>90.528282856560978</v>
      </c>
      <c r="M184" s="12">
        <f t="shared" ref="M184" si="175">(D184-$D$9)/(B184-$B$9)</f>
        <v>0.84499999997206032</v>
      </c>
      <c r="N184" s="12">
        <f t="shared" ref="N184" si="176">(F184-$F$9)/(B184-$B$9)</f>
        <v>0.15399999916553497</v>
      </c>
      <c r="O184" s="12">
        <f t="shared" ref="O184" si="177">(H184-$H$9)/(B184-$B$9)</f>
        <v>0.28599999999997294</v>
      </c>
      <c r="P184" s="81">
        <f t="shared" ref="P184" si="178">(L184-$L$9)/(B184-$B$9)</f>
        <v>0.90528282856560982</v>
      </c>
      <c r="Q184" s="12">
        <f t="shared" ref="Q184" si="179">(M184-0)/(B184-$B$9)</f>
        <v>8.4499999997206029E-3</v>
      </c>
      <c r="R184" s="12">
        <f t="shared" ref="R184" si="180">(N184-0)/(B184-$B$9)</f>
        <v>1.5399999916553496E-3</v>
      </c>
      <c r="S184" s="12">
        <f t="shared" ref="S184" si="181">(O184-0)/(B184-$B$9)</f>
        <v>2.8599999999997295E-3</v>
      </c>
      <c r="T184" s="12">
        <f t="shared" ref="T184" si="182">(P184-0)/(B184-$B$9)</f>
        <v>9.0528282856560983E-3</v>
      </c>
    </row>
    <row r="185" spans="1:20" ht="15.9" customHeight="1">
      <c r="B185" s="18">
        <v>45894</v>
      </c>
      <c r="C185" s="12">
        <v>401105.64799999999</v>
      </c>
      <c r="D185" s="37">
        <f t="shared" si="69"/>
        <v>86.199999961536378</v>
      </c>
      <c r="E185" s="39">
        <v>6665637.5405000001</v>
      </c>
      <c r="F185" s="37">
        <f t="shared" si="68"/>
        <v>39.499999955296516</v>
      </c>
      <c r="G185" s="27">
        <v>84.649100000000004</v>
      </c>
      <c r="H185" s="9">
        <f t="shared" si="66"/>
        <v>20.099999999999341</v>
      </c>
      <c r="I185" s="20">
        <f t="shared" ref="I185" si="183">IF(MOD(DEGREES(ATAN2(D185, F185)), 360) &gt; 180, MOD(DEGREES(ATAN2(D185, F185)), 360) - 360, MOD(DEGREES(ATAN2(D185, F185)), 360))</f>
        <v>24.618987151395675</v>
      </c>
      <c r="J185" s="40">
        <f t="shared" si="73"/>
        <v>65.381012848604314</v>
      </c>
      <c r="K185" s="47">
        <f t="shared" ref="K185" si="184">SQRT(POWER(C185 - $C$9,2) + POWER(E185 - $E$9,2)) *1000</f>
        <v>94.819249047001492</v>
      </c>
      <c r="L185" s="40">
        <f t="shared" ref="L185" si="185">SQRT((D185^2) + (F185^2) + (H185^2))</f>
        <v>96.92626057904674</v>
      </c>
      <c r="M185" s="12">
        <f t="shared" ref="M185" si="186">(D185-$D$9)/(B185-$B$9)</f>
        <v>0.86199999961536378</v>
      </c>
      <c r="N185" s="12">
        <f t="shared" ref="N185" si="187">(F185-$F$9)/(B185-$B$9)</f>
        <v>0.39499999955296516</v>
      </c>
      <c r="O185" s="12">
        <f t="shared" ref="O185" si="188">(H185-$H$9)/(B185-$B$9)</f>
        <v>0.20099999999999341</v>
      </c>
      <c r="P185" s="81">
        <f t="shared" ref="P185" si="189">(L185-$L$9)/(B185-$B$9)</f>
        <v>0.96926260579046741</v>
      </c>
      <c r="Q185" s="12">
        <f t="shared" ref="Q185" si="190">(M185-0)/(B185-$B$9)</f>
        <v>8.6199999961536385E-3</v>
      </c>
      <c r="R185" s="12">
        <f t="shared" ref="R185" si="191">(N185-0)/(B185-$B$9)</f>
        <v>3.9499999955296518E-3</v>
      </c>
      <c r="S185" s="12">
        <f t="shared" ref="S185" si="192">(O185-0)/(B185-$B$9)</f>
        <v>2.0099999999999341E-3</v>
      </c>
      <c r="T185" s="12">
        <f t="shared" ref="T185" si="193">(P185-0)/(B185-$B$9)</f>
        <v>9.6926260579046734E-3</v>
      </c>
    </row>
    <row r="186" spans="1:20" ht="15.9" customHeight="1">
      <c r="B186" s="18">
        <v>45895</v>
      </c>
      <c r="C186" s="12">
        <v>401105.65100000001</v>
      </c>
      <c r="D186" s="37">
        <f t="shared" si="69"/>
        <v>89.19999998761341</v>
      </c>
      <c r="E186" s="39">
        <v>6665637.4430999998</v>
      </c>
      <c r="F186" s="37">
        <f t="shared" si="68"/>
        <v>-57.900000363588333</v>
      </c>
      <c r="G186" s="27">
        <v>84.645300000000006</v>
      </c>
      <c r="H186" s="9">
        <f t="shared" si="66"/>
        <v>16.300000000001091</v>
      </c>
      <c r="I186" s="20">
        <f t="shared" ref="I186" si="194">IF(MOD(DEGREES(ATAN2(D186, F186)), 360) &gt; 180, MOD(DEGREES(ATAN2(D186, F186)), 360) - 360, MOD(DEGREES(ATAN2(D186, F186)), 360))</f>
        <v>-32.987728946960488</v>
      </c>
      <c r="J186" s="40">
        <f t="shared" si="73"/>
        <v>122.98772894696049</v>
      </c>
      <c r="K186" s="47">
        <f t="shared" ref="K186" si="195">SQRT(POWER(C186 - $C$9,2) + POWER(E186 - $E$9,2)) *1000</f>
        <v>106.34401741468</v>
      </c>
      <c r="L186" s="40">
        <f t="shared" ref="L186" si="196">SQRT((D186^2) + (F186^2) + (H186^2))</f>
        <v>107.58596581289679</v>
      </c>
      <c r="M186" s="12">
        <f t="shared" ref="M186" si="197">(D186-$D$9)/(B186-$B$9)</f>
        <v>0.88316831670904361</v>
      </c>
      <c r="N186" s="12">
        <f t="shared" ref="N186" si="198">(F186-$F$9)/(B186-$B$9)</f>
        <v>-0.57326733033255772</v>
      </c>
      <c r="O186" s="12">
        <f t="shared" ref="O186" si="199">(H186-$H$9)/(B186-$B$9)</f>
        <v>0.16138613861387219</v>
      </c>
      <c r="P186" s="81">
        <f t="shared" ref="P186" si="200">(L186-$L$9)/(B186-$B$9)</f>
        <v>1.0652075823059088</v>
      </c>
      <c r="Q186" s="12">
        <f t="shared" ref="Q186" si="201">(M186-0)/(B186-$B$9)</f>
        <v>8.7442407594954807E-3</v>
      </c>
      <c r="R186" s="12">
        <f t="shared" ref="R186" si="202">(N186-0)/(B186-$B$9)</f>
        <v>-5.6759141617084927E-3</v>
      </c>
      <c r="S186" s="12">
        <f t="shared" ref="S186" si="203">(O186-0)/(B186-$B$9)</f>
        <v>1.5978825605333881E-3</v>
      </c>
      <c r="T186" s="12">
        <f t="shared" ref="T186" si="204">(P186-0)/(B186-$B$9)</f>
        <v>1.0546609725801077E-2</v>
      </c>
    </row>
    <row r="187" spans="1:20" ht="15.9" customHeight="1">
      <c r="B187" s="18">
        <v>45895</v>
      </c>
      <c r="C187" s="12">
        <v>401105.64970000001</v>
      </c>
      <c r="D187" s="37">
        <f t="shared" si="69"/>
        <v>87.899999984074384</v>
      </c>
      <c r="E187" s="39">
        <v>6665637.5354000004</v>
      </c>
      <c r="F187" s="37">
        <f t="shared" si="68"/>
        <v>34.400000236928463</v>
      </c>
      <c r="G187" s="27">
        <v>84.641900000000007</v>
      </c>
      <c r="H187" s="9">
        <f t="shared" si="66"/>
        <v>12.90000000000191</v>
      </c>
      <c r="I187" s="20">
        <f t="shared" ref="I187" si="205">IF(MOD(DEGREES(ATAN2(D187, F187)), 360) &gt; 180, MOD(DEGREES(ATAN2(D187, F187)), 360) - 360, MOD(DEGREES(ATAN2(D187, F187)), 360))</f>
        <v>21.373080081885846</v>
      </c>
      <c r="J187" s="40">
        <f t="shared" si="73"/>
        <v>68.62691991811414</v>
      </c>
      <c r="K187" s="47">
        <f t="shared" ref="K187" si="206">SQRT(POWER(C187 - $C$9,2) + POWER(E187 - $E$9,2)) *1000</f>
        <v>94.391578085658438</v>
      </c>
      <c r="L187" s="40">
        <f t="shared" ref="L187" si="207">SQRT((D187^2) + (F187^2) + (H187^2))</f>
        <v>95.268987679627429</v>
      </c>
      <c r="M187" s="12">
        <f t="shared" ref="M187" si="208">(D187-$D$9)/(B187-$B$9)</f>
        <v>0.87029702954529098</v>
      </c>
      <c r="N187" s="12">
        <f t="shared" ref="N187" si="209">(F187-$F$9)/(B187-$B$9)</f>
        <v>0.34059406175176699</v>
      </c>
      <c r="O187" s="12">
        <f t="shared" ref="O187" si="210">(H187-$H$9)/(B187-$B$9)</f>
        <v>0.12772277227724663</v>
      </c>
      <c r="P187" s="81">
        <f t="shared" ref="P187" si="211">(L187-$L$9)/(B187-$B$9)</f>
        <v>0.94325730375868744</v>
      </c>
      <c r="Q187" s="12">
        <f t="shared" ref="Q187" si="212">(M187-0)/(B187-$B$9)</f>
        <v>8.6168022727256526E-3</v>
      </c>
      <c r="R187" s="12">
        <f t="shared" ref="R187" si="213">(N187-0)/(B187-$B$9)</f>
        <v>3.3722184331858116E-3</v>
      </c>
      <c r="S187" s="12">
        <f t="shared" ref="S187" si="214">(O187-0)/(B187-$B$9)</f>
        <v>1.264581903735115E-3</v>
      </c>
      <c r="T187" s="12">
        <f t="shared" ref="T187" si="215">(P187-0)/(B187-$B$9)</f>
        <v>9.3391812253335385E-3</v>
      </c>
    </row>
    <row r="188" spans="1:20" ht="15.9" customHeight="1">
      <c r="B188" s="18">
        <v>45896</v>
      </c>
      <c r="C188" s="12">
        <v>401105.65250000003</v>
      </c>
      <c r="D188" s="37">
        <f t="shared" si="69"/>
        <v>90.700000000651926</v>
      </c>
      <c r="E188" s="39">
        <v>6665637.5025000004</v>
      </c>
      <c r="F188" s="37">
        <f t="shared" si="68"/>
        <v>1.5000002458691597</v>
      </c>
      <c r="G188" s="27">
        <v>84.646500000000003</v>
      </c>
      <c r="H188" s="9">
        <f t="shared" si="66"/>
        <v>17.499999999998295</v>
      </c>
      <c r="I188" s="20">
        <f t="shared" ref="I188" si="216">IF(MOD(DEGREES(ATAN2(D188, F188)), 360) &gt; 180, MOD(DEGREES(ATAN2(D188, F188)), 360) - 360, MOD(DEGREES(ATAN2(D188, F188)), 360))</f>
        <v>0.94747353085621733</v>
      </c>
      <c r="J188" s="40">
        <f t="shared" si="73"/>
        <v>89.0525264691438</v>
      </c>
      <c r="K188" s="47">
        <f t="shared" ref="K188" si="217">SQRT(POWER(C188 - $C$9,2) + POWER(E188 - $E$9,2)) *1000</f>
        <v>90.712402684836135</v>
      </c>
      <c r="L188" s="40">
        <f t="shared" ref="L188" si="218">SQRT((D188^2) + (F188^2) + (H188^2))</f>
        <v>92.385009611169096</v>
      </c>
      <c r="M188" s="12">
        <f t="shared" ref="M188" si="219">(D188-$D$9)/(B188-$B$9)</f>
        <v>0.8892156862809012</v>
      </c>
      <c r="N188" s="12">
        <f t="shared" ref="N188" si="220">(F188-$F$9)/(B188-$B$9)</f>
        <v>1.4705884763423134E-2</v>
      </c>
      <c r="O188" s="12">
        <f t="shared" ref="O188" si="221">(H188-$H$9)/(B188-$B$9)</f>
        <v>0.17156862745096368</v>
      </c>
      <c r="P188" s="81">
        <f t="shared" ref="P188" si="222">(L188-$L$9)/(B188-$B$9)</f>
        <v>0.90573538834479506</v>
      </c>
      <c r="Q188" s="12">
        <f t="shared" ref="Q188" si="223">(M188-0)/(B188-$B$9)</f>
        <v>8.7178008458911882E-3</v>
      </c>
      <c r="R188" s="12">
        <f t="shared" ref="R188" si="224">(N188-0)/(B188-$B$9)</f>
        <v>1.4417534081787386E-4</v>
      </c>
      <c r="S188" s="12">
        <f t="shared" ref="S188" si="225">(O188-0)/(B188-$B$9)</f>
        <v>1.6820453671663107E-3</v>
      </c>
      <c r="T188" s="12">
        <f t="shared" ref="T188" si="226">(P188-0)/(B188-$B$9)</f>
        <v>8.8797587092626969E-3</v>
      </c>
    </row>
    <row r="189" spans="1:20" ht="15.9" customHeight="1">
      <c r="B189" s="18">
        <v>45896</v>
      </c>
      <c r="C189" s="12">
        <v>401105.65350000001</v>
      </c>
      <c r="D189" s="37">
        <f t="shared" si="69"/>
        <v>91.699999989941716</v>
      </c>
      <c r="E189" s="39">
        <v>6665637.5022</v>
      </c>
      <c r="F189" s="37">
        <f t="shared" si="68"/>
        <v>1.1999998241662979</v>
      </c>
      <c r="G189" s="27">
        <v>84.614800000000002</v>
      </c>
      <c r="H189" s="9">
        <f t="shared" si="66"/>
        <v>-14.200000000002433</v>
      </c>
      <c r="I189" s="20">
        <f t="shared" ref="I189" si="227">IF(MOD(DEGREES(ATAN2(D189, F189)), 360) &gt; 180, MOD(DEGREES(ATAN2(D189, F189)), 360) - 360, MOD(DEGREES(ATAN2(D189, F189)), 360))</f>
        <v>0.74973828848233948</v>
      </c>
      <c r="J189" s="40">
        <f t="shared" si="73"/>
        <v>89.25026171151768</v>
      </c>
      <c r="K189" s="47">
        <f t="shared" ref="K189" si="228">SQRT(POWER(C189 - $C$9,2) + POWER(E189 - $E$9,2)) *1000</f>
        <v>91.707851341819747</v>
      </c>
      <c r="L189" s="40">
        <f t="shared" ref="L189" si="229">SQRT((D189^2) + (F189^2) + (H189^2))</f>
        <v>92.800700416178856</v>
      </c>
      <c r="M189" s="12">
        <f t="shared" ref="M189" si="230">(D189-$D$9)/(B189-$B$9)</f>
        <v>0.89901960774452661</v>
      </c>
      <c r="N189" s="12">
        <f t="shared" ref="N189" si="231">(F189-$F$9)/(B189-$B$9)</f>
        <v>1.1764704158493117E-2</v>
      </c>
      <c r="O189" s="12">
        <f t="shared" ref="O189" si="232">(H189-$H$9)/(B189-$B$9)</f>
        <v>-0.13921568627453365</v>
      </c>
      <c r="P189" s="81">
        <f t="shared" ref="P189" si="233">(L189-$L$9)/(B189-$B$9)</f>
        <v>0.90981078839391039</v>
      </c>
      <c r="Q189" s="12">
        <f t="shared" ref="Q189" si="234">(M189-0)/(B189-$B$9)</f>
        <v>8.8139177229855543E-3</v>
      </c>
      <c r="R189" s="12">
        <f t="shared" ref="R189" si="235">(N189-0)/(B189-$B$9)</f>
        <v>1.1534023684797174E-4</v>
      </c>
      <c r="S189" s="12">
        <f t="shared" ref="S189" si="236">(O189-0)/(B189-$B$9)</f>
        <v>-1.364859669358173E-3</v>
      </c>
      <c r="T189" s="12">
        <f t="shared" ref="T189" si="237">(P189-0)/(B189-$B$9)</f>
        <v>8.9197136117050036E-3</v>
      </c>
    </row>
    <row r="190" spans="1:20" ht="15.9" customHeight="1">
      <c r="B190" s="18">
        <v>45897</v>
      </c>
      <c r="C190" s="12">
        <v>401105.65480000002</v>
      </c>
      <c r="D190" s="37">
        <f t="shared" si="69"/>
        <v>92.999999993480742</v>
      </c>
      <c r="E190" s="39">
        <v>6665637.4704999998</v>
      </c>
      <c r="F190" s="37">
        <f t="shared" si="68"/>
        <v>-30.500000342726707</v>
      </c>
      <c r="G190" s="27">
        <v>84.649199999999993</v>
      </c>
      <c r="H190" s="9">
        <f t="shared" si="66"/>
        <v>20.199999999988449</v>
      </c>
      <c r="I190" s="20">
        <f t="shared" ref="I190" si="238">IF(MOD(DEGREES(ATAN2(D190, F190)), 360) &gt; 180, MOD(DEGREES(ATAN2(D190, F190)), 360) - 360, MOD(DEGREES(ATAN2(D190, F190)), 360))</f>
        <v>-18.15726566621214</v>
      </c>
      <c r="J190" s="40">
        <f t="shared" si="73"/>
        <v>108.15726566621208</v>
      </c>
      <c r="K190" s="47">
        <f t="shared" ref="K190" si="239">SQRT(POWER(C190 - $C$9,2) + POWER(E190 - $E$9,2)) *1000</f>
        <v>97.873643130792615</v>
      </c>
      <c r="L190" s="40">
        <f t="shared" ref="L190" si="240">SQRT((D190^2) + (F190^2) + (H190^2))</f>
        <v>99.936429892673672</v>
      </c>
      <c r="M190" s="12">
        <f t="shared" ref="M190" si="241">(D190-$D$9)/(B190-$B$9)</f>
        <v>0.90291262129592953</v>
      </c>
      <c r="N190" s="12">
        <f t="shared" ref="N190" si="242">(F190-$F$9)/(B190-$B$9)</f>
        <v>-0.29611650818181268</v>
      </c>
      <c r="O190" s="12">
        <f t="shared" ref="O190" si="243">(H190-$H$9)/(B190-$B$9)</f>
        <v>0.1961165048542568</v>
      </c>
      <c r="P190" s="81">
        <f t="shared" ref="P190" si="244">(L190-$L$9)/(B190-$B$9)</f>
        <v>0.97025660089974441</v>
      </c>
      <c r="Q190" s="12">
        <f t="shared" ref="Q190" si="245">(M190-0)/(B190-$B$9)</f>
        <v>8.7661419543294122E-3</v>
      </c>
      <c r="R190" s="12">
        <f t="shared" ref="R190" si="246">(N190-0)/(B190-$B$9)</f>
        <v>-2.8749175551632299E-3</v>
      </c>
      <c r="S190" s="12">
        <f t="shared" ref="S190" si="247">(O190-0)/(B190-$B$9)</f>
        <v>1.9040437364490951E-3</v>
      </c>
      <c r="T190" s="12">
        <f t="shared" ref="T190" si="248">(P190-0)/(B190-$B$9)</f>
        <v>9.4199669990266445E-3</v>
      </c>
    </row>
    <row r="191" spans="1:20" ht="15.9" customHeight="1">
      <c r="A191" s="15"/>
      <c r="B191" s="18">
        <v>45897</v>
      </c>
      <c r="C191" s="12">
        <v>401105.65669999999</v>
      </c>
      <c r="D191" s="37">
        <f t="shared" si="69"/>
        <v>94.899999967310578</v>
      </c>
      <c r="E191" s="39">
        <v>6665637.4790000003</v>
      </c>
      <c r="F191" s="37">
        <f t="shared" si="68"/>
        <v>-21.99999988079071</v>
      </c>
      <c r="G191" s="27">
        <v>84.608400000000003</v>
      </c>
      <c r="H191" s="9">
        <f t="shared" si="66"/>
        <v>-20.600000000001728</v>
      </c>
      <c r="I191" s="20">
        <f t="shared" ref="I191" si="249">IF(MOD(DEGREES(ATAN2(D191, F191)), 360) &gt; 180, MOD(DEGREES(ATAN2(D191, F191)), 360) - 360, MOD(DEGREES(ATAN2(D191, F191)), 360))</f>
        <v>-13.051925713512844</v>
      </c>
      <c r="J191" s="40">
        <f t="shared" si="73"/>
        <v>103.05192571351284</v>
      </c>
      <c r="K191" s="47">
        <f t="shared" ref="K191" si="250">SQRT(POWER(C191 - $C$9,2) + POWER(E191 - $E$9,2)) *1000</f>
        <v>97.416682290818841</v>
      </c>
      <c r="L191" s="40">
        <f t="shared" ref="L191" si="251">SQRT((D191^2) + (F191^2) + (H191^2))</f>
        <v>99.570929435003322</v>
      </c>
      <c r="M191" s="12">
        <f t="shared" ref="M191" si="252">(D191-$D$9)/(B191-$B$9)</f>
        <v>0.92135922298359785</v>
      </c>
      <c r="N191" s="12">
        <f t="shared" ref="N191" si="253">(F191-$F$9)/(B191-$B$9)</f>
        <v>-0.213592231852337</v>
      </c>
      <c r="O191" s="12">
        <f t="shared" ref="O191" si="254">(H191-$H$9)/(B191-$B$9)</f>
        <v>-0.20000000000001678</v>
      </c>
      <c r="P191" s="81">
        <f t="shared" ref="P191" si="255">(L191-$L$9)/(B191-$B$9)</f>
        <v>0.96670805276702254</v>
      </c>
      <c r="Q191" s="12">
        <f t="shared" ref="Q191" si="256">(M191-0)/(B191-$B$9)</f>
        <v>8.9452351745980367E-3</v>
      </c>
      <c r="R191" s="12">
        <f t="shared" ref="R191" si="257">(N191-0)/(B191-$B$9)</f>
        <v>-2.0737109888576406E-3</v>
      </c>
      <c r="S191" s="12">
        <f t="shared" ref="S191" si="258">(O191-0)/(B191-$B$9)</f>
        <v>-1.9417475728156967E-3</v>
      </c>
      <c r="T191" s="12">
        <f t="shared" ref="T191" si="259">(P191-0)/(B191-$B$9)</f>
        <v>9.3855150754079859E-3</v>
      </c>
    </row>
    <row r="192" spans="1:20" ht="15.9" customHeight="1">
      <c r="A192" s="34"/>
      <c r="B192" s="18">
        <v>45898</v>
      </c>
      <c r="C192" s="12">
        <v>401105.65509999997</v>
      </c>
      <c r="D192" s="37">
        <f t="shared" si="69"/>
        <v>93.299999949522316</v>
      </c>
      <c r="E192" s="39">
        <v>6665637.4720999999</v>
      </c>
      <c r="F192" s="37">
        <f t="shared" si="68"/>
        <v>-28.900000266730785</v>
      </c>
      <c r="G192" s="27">
        <v>84.648600000000002</v>
      </c>
      <c r="H192" s="9">
        <f t="shared" si="66"/>
        <v>19.599999999996953</v>
      </c>
      <c r="I192" s="20">
        <f t="shared" ref="I192:I193" si="260">IF(MOD(DEGREES(ATAN2(D192, F192)), 360) &gt; 180, MOD(DEGREES(ATAN2(D192, F192)), 360) - 360, MOD(DEGREES(ATAN2(D192, F192)), 360))</f>
        <v>-17.210549435666906</v>
      </c>
      <c r="J192" s="40">
        <f t="shared" si="73"/>
        <v>107.21054943566696</v>
      </c>
      <c r="K192" s="47">
        <f t="shared" ref="K192" si="261">SQRT(POWER(C192 - $C$9,2) + POWER(E192 - $E$9,2)) *1000</f>
        <v>97.67343551855798</v>
      </c>
      <c r="L192" s="40">
        <f t="shared" ref="L192" si="262">SQRT((D192^2) + (F192^2) + (H192^2))</f>
        <v>99.620580233191703</v>
      </c>
      <c r="M192" s="12">
        <f t="shared" ref="M192" si="263">(D192-$D$9)/(B192-$B$9)</f>
        <v>0.89711538413002223</v>
      </c>
      <c r="N192" s="12">
        <f t="shared" ref="N192" si="264">(F192-$F$9)/(B192-$B$9)</f>
        <v>-0.2778846179493345</v>
      </c>
      <c r="O192" s="12">
        <f t="shared" ref="O192" si="265">(H192-$H$9)/(B192-$B$9)</f>
        <v>0.18846153846150918</v>
      </c>
      <c r="P192" s="81">
        <f t="shared" ref="P192" si="266">(L192-$L$9)/(B192-$B$9)</f>
        <v>0.95789019454992019</v>
      </c>
      <c r="Q192" s="12">
        <f t="shared" ref="Q192" si="267">(M192-0)/(B192-$B$9)</f>
        <v>8.6261094627886753E-3</v>
      </c>
      <c r="R192" s="12">
        <f t="shared" ref="R192" si="268">(N192-0)/(B192-$B$9)</f>
        <v>-2.6719674802820623E-3</v>
      </c>
      <c r="S192" s="12">
        <f t="shared" ref="S192" si="269">(O192-0)/(B192-$B$9)</f>
        <v>1.8121301775145112E-3</v>
      </c>
      <c r="T192" s="12">
        <f t="shared" ref="T192" si="270">(P192-0)/(B192-$B$9)</f>
        <v>9.2104826399030792E-3</v>
      </c>
    </row>
    <row r="193" spans="1:20" ht="15.9" customHeight="1">
      <c r="A193" s="34"/>
      <c r="B193" s="18">
        <v>45898</v>
      </c>
      <c r="C193" s="12">
        <v>401105.65600000002</v>
      </c>
      <c r="D193" s="37">
        <f t="shared" si="69"/>
        <v>94.199999992270023</v>
      </c>
      <c r="E193" s="39">
        <v>6665637.5069000004</v>
      </c>
      <c r="F193" s="37">
        <f t="shared" si="68"/>
        <v>5.9000002220273018</v>
      </c>
      <c r="G193" s="27">
        <v>84.615399999999994</v>
      </c>
      <c r="H193" s="9">
        <f t="shared" si="66"/>
        <v>-13.600000000010937</v>
      </c>
      <c r="I193" s="20">
        <f t="shared" si="260"/>
        <v>3.5839078069038122</v>
      </c>
      <c r="J193" s="40">
        <f t="shared" si="73"/>
        <v>86.416092193096176</v>
      </c>
      <c r="K193" s="47">
        <f t="shared" ref="K193:K198" si="271">SQRT(POWER(C193 - $C$9,2) + POWER(E193 - $E$9,2)) *1000</f>
        <v>94.384585612077544</v>
      </c>
      <c r="L193" s="40">
        <f t="shared" ref="L193:L198" si="272">SQRT((D193^2) + (F193^2) + (H193^2))</f>
        <v>95.359372906725284</v>
      </c>
      <c r="M193" s="12">
        <f t="shared" ref="M193:M198" si="273">(D193-$D$9)/(B193-$B$9)</f>
        <v>0.90576923069490411</v>
      </c>
      <c r="N193" s="12">
        <f t="shared" ref="N193:N198" si="274">(F193-$F$9)/(B193-$B$9)</f>
        <v>5.673077136564713E-2</v>
      </c>
      <c r="O193" s="12">
        <f t="shared" ref="O193:O198" si="275">(H193-$H$9)/(B193-$B$9)</f>
        <v>-0.13076923076933594</v>
      </c>
      <c r="P193" s="81">
        <f t="shared" ref="P193:P198" si="276">(L193-$L$9)/(B193-$B$9)</f>
        <v>0.91691704718005085</v>
      </c>
      <c r="Q193" s="12">
        <f t="shared" ref="Q193:Q198" si="277">(M193-0)/(B193-$B$9)</f>
        <v>8.7093195259125393E-3</v>
      </c>
      <c r="R193" s="12">
        <f t="shared" ref="R193:R198" si="278">(N193-0)/(B193-$B$9)</f>
        <v>5.4548818620814548E-4</v>
      </c>
      <c r="S193" s="12">
        <f t="shared" ref="S193:S198" si="279">(O193-0)/(B193-$B$9)</f>
        <v>-1.2573964497051534E-3</v>
      </c>
      <c r="T193" s="12">
        <f t="shared" ref="T193:T198" si="280">(P193-0)/(B193-$B$9)</f>
        <v>8.8165100690389513E-3</v>
      </c>
    </row>
    <row r="194" spans="1:20" ht="15.9" customHeight="1">
      <c r="A194" s="180"/>
      <c r="B194" s="18">
        <v>45899</v>
      </c>
      <c r="C194" s="12">
        <v>401105.65470000001</v>
      </c>
      <c r="D194" s="37">
        <f t="shared" si="69"/>
        <v>92.899999988730997</v>
      </c>
      <c r="E194" s="39">
        <v>6665637.5164999999</v>
      </c>
      <c r="F194" s="37">
        <f t="shared" si="68"/>
        <v>15.49999974668026</v>
      </c>
      <c r="G194" s="27">
        <v>84.636099999999999</v>
      </c>
      <c r="H194" s="9">
        <f t="shared" si="66"/>
        <v>7.099999999994111</v>
      </c>
      <c r="I194" s="20">
        <f t="shared" ref="I194:I200" si="281">IF(MOD(DEGREES(ATAN2(D194, F194)), 360) &gt; 180, MOD(DEGREES(ATAN2(D194, F194)), 360) - 360, MOD(DEGREES(ATAN2(D194, F194)), 360))</f>
        <v>9.4723230658665774</v>
      </c>
      <c r="J194" s="40">
        <f t="shared" si="73"/>
        <v>80.52767693413341</v>
      </c>
      <c r="K194" s="47">
        <f t="shared" si="271"/>
        <v>94.184181209231255</v>
      </c>
      <c r="L194" s="40">
        <f t="shared" si="272"/>
        <v>94.45141602989986</v>
      </c>
      <c r="M194" s="12">
        <f t="shared" si="273"/>
        <v>0.88476190465458093</v>
      </c>
      <c r="N194" s="12">
        <f t="shared" si="274"/>
        <v>0.14761904520647867</v>
      </c>
      <c r="O194" s="12">
        <f t="shared" si="275"/>
        <v>6.761904761899154E-2</v>
      </c>
      <c r="P194" s="81">
        <f t="shared" si="276"/>
        <v>0.89953729552285577</v>
      </c>
      <c r="Q194" s="12">
        <f t="shared" si="277"/>
        <v>8.4263038538531509E-3</v>
      </c>
      <c r="R194" s="12">
        <f t="shared" si="278"/>
        <v>1.4058956686331303E-3</v>
      </c>
      <c r="S194" s="12">
        <f t="shared" si="279"/>
        <v>6.4399092970468129E-4</v>
      </c>
      <c r="T194" s="12">
        <f t="shared" si="280"/>
        <v>8.5670218621224353E-3</v>
      </c>
    </row>
    <row r="195" spans="1:20" ht="15.9" customHeight="1">
      <c r="A195" s="180"/>
      <c r="B195" s="18">
        <v>45899</v>
      </c>
      <c r="C195" s="12">
        <v>401105.65740000003</v>
      </c>
      <c r="D195" s="37">
        <f t="shared" si="69"/>
        <v>95.600000000558794</v>
      </c>
      <c r="E195" s="39">
        <v>6665637.5129000004</v>
      </c>
      <c r="F195" s="37">
        <f t="shared" si="68"/>
        <v>11.900000274181366</v>
      </c>
      <c r="G195" s="27">
        <v>84.640500000000003</v>
      </c>
      <c r="H195" s="9">
        <f t="shared" si="66"/>
        <v>11.499999999998067</v>
      </c>
      <c r="I195" s="20">
        <f t="shared" si="281"/>
        <v>7.095509223721657</v>
      </c>
      <c r="J195" s="40">
        <f t="shared" si="73"/>
        <v>82.904490776278351</v>
      </c>
      <c r="K195" s="47">
        <f t="shared" si="271"/>
        <v>96.337791165421464</v>
      </c>
      <c r="L195" s="40">
        <f t="shared" si="272"/>
        <v>97.021750173001479</v>
      </c>
      <c r="M195" s="12">
        <f t="shared" si="273"/>
        <v>0.91047619048151229</v>
      </c>
      <c r="N195" s="12">
        <f t="shared" si="274"/>
        <v>0.11333333594458443</v>
      </c>
      <c r="O195" s="12">
        <f t="shared" si="275"/>
        <v>0.10952380952379112</v>
      </c>
      <c r="P195" s="81">
        <f t="shared" si="276"/>
        <v>0.92401666831429985</v>
      </c>
      <c r="Q195" s="12">
        <f t="shared" si="277"/>
        <v>8.6712018141096407E-3</v>
      </c>
      <c r="R195" s="12">
        <f t="shared" si="278"/>
        <v>1.0793651042341375E-3</v>
      </c>
      <c r="S195" s="12">
        <f t="shared" si="279"/>
        <v>1.0430839002265821E-3</v>
      </c>
      <c r="T195" s="12">
        <f t="shared" si="280"/>
        <v>8.800158745850474E-3</v>
      </c>
    </row>
    <row r="196" spans="1:20" ht="15.9" customHeight="1">
      <c r="A196" s="15"/>
      <c r="B196" s="18">
        <v>45901</v>
      </c>
      <c r="C196" s="12">
        <v>401105.65649999998</v>
      </c>
      <c r="D196" s="37">
        <f t="shared" si="69"/>
        <v>94.699999957811087</v>
      </c>
      <c r="E196" s="39">
        <v>6665637.5081000002</v>
      </c>
      <c r="F196" s="37">
        <f t="shared" si="68"/>
        <v>7.1000000461935997</v>
      </c>
      <c r="G196" s="27">
        <v>84.638900000000007</v>
      </c>
      <c r="H196" s="9">
        <f t="shared" si="66"/>
        <v>9.9000000000017963</v>
      </c>
      <c r="I196" s="20">
        <f t="shared" si="281"/>
        <v>4.2876492559361665</v>
      </c>
      <c r="J196" s="40">
        <f t="shared" si="73"/>
        <v>85.712350744063826</v>
      </c>
      <c r="K196" s="47">
        <f t="shared" si="271"/>
        <v>94.96578327305771</v>
      </c>
      <c r="L196" s="40">
        <f t="shared" si="272"/>
        <v>95.480416801904482</v>
      </c>
      <c r="M196" s="12">
        <f t="shared" si="273"/>
        <v>0.88504672857767375</v>
      </c>
      <c r="N196" s="12">
        <f t="shared" si="274"/>
        <v>6.6355140618631778E-2</v>
      </c>
      <c r="O196" s="12">
        <f t="shared" si="275"/>
        <v>9.25233644859981E-2</v>
      </c>
      <c r="P196" s="81">
        <f t="shared" si="276"/>
        <v>0.89234034394303252</v>
      </c>
      <c r="Q196" s="12">
        <f t="shared" si="277"/>
        <v>8.2714647530623721E-3</v>
      </c>
      <c r="R196" s="12">
        <f t="shared" si="278"/>
        <v>6.2014150110870818E-4</v>
      </c>
      <c r="S196" s="12">
        <f t="shared" si="279"/>
        <v>8.6470434099063644E-4</v>
      </c>
      <c r="T196" s="12">
        <f t="shared" si="280"/>
        <v>8.3396293826451633E-3</v>
      </c>
    </row>
    <row r="197" spans="1:20" ht="15.9" customHeight="1">
      <c r="A197" s="15"/>
      <c r="B197" s="18">
        <v>45901</v>
      </c>
      <c r="C197" s="12">
        <v>401105.65649999998</v>
      </c>
      <c r="D197" s="37">
        <f t="shared" si="69"/>
        <v>94.699999957811087</v>
      </c>
      <c r="E197" s="39">
        <v>6665637.5411</v>
      </c>
      <c r="F197" s="37">
        <f t="shared" si="68"/>
        <v>40.099999867379665</v>
      </c>
      <c r="G197" s="27">
        <v>84.639399999999995</v>
      </c>
      <c r="H197" s="9">
        <f t="shared" si="66"/>
        <v>10.399999999989973</v>
      </c>
      <c r="I197" s="20">
        <f t="shared" si="281"/>
        <v>22.949861615897888</v>
      </c>
      <c r="J197" s="40">
        <f t="shared" si="73"/>
        <v>67.050138384102127</v>
      </c>
      <c r="K197" s="47">
        <f t="shared" si="271"/>
        <v>102.84016715939968</v>
      </c>
      <c r="L197" s="40">
        <f t="shared" si="272"/>
        <v>103.36469407574842</v>
      </c>
      <c r="M197" s="12">
        <f t="shared" si="273"/>
        <v>0.88504672857767375</v>
      </c>
      <c r="N197" s="12">
        <f t="shared" si="274"/>
        <v>0.37476635390074453</v>
      </c>
      <c r="O197" s="12">
        <f t="shared" si="275"/>
        <v>9.7196261682149274E-2</v>
      </c>
      <c r="P197" s="81">
        <f t="shared" si="276"/>
        <v>0.96602517827802259</v>
      </c>
      <c r="Q197" s="12">
        <f t="shared" si="277"/>
        <v>8.2714647530623721E-3</v>
      </c>
      <c r="R197" s="12">
        <f t="shared" si="278"/>
        <v>3.5024892887920048E-3</v>
      </c>
      <c r="S197" s="12">
        <f t="shared" si="279"/>
        <v>9.0837627740326422E-4</v>
      </c>
      <c r="T197" s="12">
        <f t="shared" si="280"/>
        <v>9.0282726941871266E-3</v>
      </c>
    </row>
    <row r="198" spans="1:20" ht="15.9" customHeight="1">
      <c r="A198" s="34"/>
      <c r="B198" s="18">
        <v>45902</v>
      </c>
      <c r="C198" s="12">
        <v>401105.65600000002</v>
      </c>
      <c r="D198" s="37">
        <f t="shared" si="69"/>
        <v>94.199999992270023</v>
      </c>
      <c r="E198" s="39">
        <v>6665637.5147000002</v>
      </c>
      <c r="F198" s="37">
        <f t="shared" si="68"/>
        <v>13.700000010430813</v>
      </c>
      <c r="G198" s="27">
        <v>84.638300000000001</v>
      </c>
      <c r="H198" s="9">
        <f t="shared" si="66"/>
        <v>9.2999999999960892</v>
      </c>
      <c r="I198" s="20">
        <f t="shared" si="281"/>
        <v>8.2748098607693858</v>
      </c>
      <c r="J198" s="40">
        <f t="shared" si="73"/>
        <v>81.725190139230619</v>
      </c>
      <c r="K198" s="47">
        <f t="shared" si="271"/>
        <v>95.191018477740215</v>
      </c>
      <c r="L198" s="40">
        <f t="shared" si="272"/>
        <v>95.644236621081376</v>
      </c>
      <c r="M198" s="12">
        <f t="shared" si="273"/>
        <v>0.87222222215064837</v>
      </c>
      <c r="N198" s="12">
        <f t="shared" si="274"/>
        <v>0.12685185194843346</v>
      </c>
      <c r="O198" s="12">
        <f t="shared" si="275"/>
        <v>8.6111111111074903E-2</v>
      </c>
      <c r="P198" s="81">
        <f t="shared" si="276"/>
        <v>0.88559478352853127</v>
      </c>
      <c r="Q198" s="12">
        <f t="shared" si="277"/>
        <v>8.0761316865800778E-3</v>
      </c>
      <c r="R198" s="12">
        <f t="shared" si="278"/>
        <v>1.1745541847077172E-3</v>
      </c>
      <c r="S198" s="12">
        <f t="shared" si="279"/>
        <v>7.9732510288032317E-4</v>
      </c>
      <c r="T198" s="12">
        <f t="shared" si="280"/>
        <v>8.1999516993382527E-3</v>
      </c>
    </row>
    <row r="199" spans="1:20" ht="15.9" customHeight="1">
      <c r="A199" s="34"/>
      <c r="B199" s="18">
        <v>45902</v>
      </c>
      <c r="C199" s="12">
        <v>401105.65720000002</v>
      </c>
      <c r="D199" s="37">
        <f t="shared" si="69"/>
        <v>95.399999991059303</v>
      </c>
      <c r="E199" s="39">
        <v>6665637.5236</v>
      </c>
      <c r="F199" s="37">
        <f t="shared" si="68"/>
        <v>22.599999792873859</v>
      </c>
      <c r="G199" s="27">
        <v>84.641499999999994</v>
      </c>
      <c r="H199" s="9">
        <f t="shared" si="66"/>
        <v>12.499999999988631</v>
      </c>
      <c r="I199" s="20">
        <f t="shared" si="281"/>
        <v>13.327524186078719</v>
      </c>
      <c r="J199" s="40">
        <f t="shared" si="73"/>
        <v>76.672475813921267</v>
      </c>
      <c r="K199" s="47">
        <f t="shared" ref="K199" si="282">SQRT(POWER(C199 - $C$9,2) + POWER(E199 - $E$9,2)) *1000</f>
        <v>98.040399779539939</v>
      </c>
      <c r="L199" s="40">
        <f t="shared" ref="L199" si="283">SQRT((D199^2) + (F199^2) + (H199^2))</f>
        <v>98.834052780060219</v>
      </c>
      <c r="M199" s="12">
        <f t="shared" ref="M199" si="284">(D199-$D$9)/(B199-$B$9)</f>
        <v>0.88333333325054908</v>
      </c>
      <c r="N199" s="12">
        <f t="shared" ref="N199" si="285">(F199-$F$9)/(B199-$B$9)</f>
        <v>0.20925925734142461</v>
      </c>
      <c r="O199" s="12">
        <f t="shared" ref="O199" si="286">(H199-$H$9)/(B199-$B$9)</f>
        <v>0.11574074074063548</v>
      </c>
      <c r="P199" s="81">
        <f t="shared" ref="P199" si="287">(L199-$L$9)/(B199-$B$9)</f>
        <v>0.91513011833389091</v>
      </c>
      <c r="Q199" s="12">
        <f t="shared" ref="Q199" si="288">(M199-0)/(B199-$B$9)</f>
        <v>8.1790123449124921E-3</v>
      </c>
      <c r="R199" s="12">
        <f t="shared" ref="R199" si="289">(N199-0)/(B199-$B$9)</f>
        <v>1.9375857161243019E-3</v>
      </c>
      <c r="S199" s="12">
        <f t="shared" ref="S199" si="290">(O199-0)/(B199-$B$9)</f>
        <v>1.0716735253762544E-3</v>
      </c>
      <c r="T199" s="12">
        <f t="shared" ref="T199" si="291">(P199-0)/(B199-$B$9)</f>
        <v>8.4734270216101013E-3</v>
      </c>
    </row>
    <row r="200" spans="1:20" ht="15.9" customHeight="1">
      <c r="A200" s="181"/>
      <c r="B200" s="18">
        <v>45903</v>
      </c>
      <c r="C200" s="12">
        <v>401105.65509999997</v>
      </c>
      <c r="D200" s="37">
        <f t="shared" si="69"/>
        <v>93.299999949522316</v>
      </c>
      <c r="E200" s="39">
        <v>6665637.5373</v>
      </c>
      <c r="F200" s="37">
        <f t="shared" si="68"/>
        <v>36.299999803304672</v>
      </c>
      <c r="G200" s="27">
        <v>84.650400000000005</v>
      </c>
      <c r="H200" s="9">
        <f t="shared" si="66"/>
        <v>21.399999999999864</v>
      </c>
      <c r="I200" s="20">
        <f t="shared" si="281"/>
        <v>21.259395370657831</v>
      </c>
      <c r="J200" s="40">
        <f t="shared" ref="J200:J204" si="292">MOD(DEGREES(ATAN2(F200, D200)) + 360, 360)</f>
        <v>68.740604629342158</v>
      </c>
      <c r="K200" s="47">
        <f t="shared" ref="K200" si="293">SQRT(POWER(C200 - $C$9,2) + POWER(E200 - $E$9,2)) *1000</f>
        <v>100.11283622143957</v>
      </c>
      <c r="L200" s="40">
        <f t="shared" ref="L200" si="294">SQRT((D200^2) + (F200^2) + (H200^2))</f>
        <v>102.37450843008125</v>
      </c>
      <c r="M200" s="12">
        <f t="shared" ref="M200" si="295">(D200-$D$9)/(B200-$B$9)</f>
        <v>0.85596330228919559</v>
      </c>
      <c r="N200" s="12">
        <f t="shared" ref="N200" si="296">(F200-$F$9)/(B200-$B$9)</f>
        <v>0.33302752113123552</v>
      </c>
      <c r="O200" s="12">
        <f t="shared" ref="O200" si="297">(H200-$H$9)/(B200-$B$9)</f>
        <v>0.19633027522935656</v>
      </c>
      <c r="P200" s="81">
        <f t="shared" ref="P200" si="298">(L200-$L$9)/(B200-$B$9)</f>
        <v>0.93921567367047021</v>
      </c>
      <c r="Q200" s="12">
        <f t="shared" ref="Q200" si="299">(M200-0)/(B200-$B$9)</f>
        <v>7.8528743329283994E-3</v>
      </c>
      <c r="R200" s="12">
        <f t="shared" ref="R200" si="300">(N200-0)/(B200-$B$9)</f>
        <v>3.0552983590021606E-3</v>
      </c>
      <c r="S200" s="12">
        <f t="shared" ref="S200" si="301">(O200-0)/(B200-$B$9)</f>
        <v>1.8011951855904272E-3</v>
      </c>
      <c r="T200" s="12">
        <f t="shared" ref="T200" si="302">(P200-0)/(B200-$B$9)</f>
        <v>8.6166575566098188E-3</v>
      </c>
    </row>
    <row r="201" spans="1:20" ht="15.9" customHeight="1">
      <c r="A201" s="181"/>
      <c r="B201" s="18">
        <v>45903</v>
      </c>
      <c r="C201" s="12">
        <v>401105.65720000002</v>
      </c>
      <c r="D201" s="37">
        <f t="shared" si="69"/>
        <v>95.399999991059303</v>
      </c>
      <c r="E201" s="39">
        <v>6665637.5225999998</v>
      </c>
      <c r="F201" s="37">
        <f t="shared" si="68"/>
        <v>21.599999628961086</v>
      </c>
      <c r="G201" s="27">
        <v>84.653099999999995</v>
      </c>
      <c r="H201" s="9">
        <f t="shared" si="66"/>
        <v>24.099999999990018</v>
      </c>
      <c r="I201" s="20">
        <f t="shared" ref="I201" si="303">IF(MOD(DEGREES(ATAN2(D201, F201)), 360) &gt; 180, MOD(DEGREES(ATAN2(D201, F201)), 360) - 360, MOD(DEGREES(ATAN2(D201, F201)), 360))</f>
        <v>12.757531950059446</v>
      </c>
      <c r="J201" s="40">
        <f t="shared" si="292"/>
        <v>77.242468049940555</v>
      </c>
      <c r="K201" s="47">
        <f t="shared" ref="K201" si="304">SQRT(POWER(C201 - $C$9,2) + POWER(E201 - $E$9,2)) *1000</f>
        <v>97.814722727538481</v>
      </c>
      <c r="L201" s="40">
        <f t="shared" ref="L201" si="305">SQRT((D201^2) + (F201^2) + (H201^2))</f>
        <v>100.73991255835372</v>
      </c>
      <c r="M201" s="12">
        <f t="shared" ref="M201" si="306">(D201-$D$9)/(B201-$B$9)</f>
        <v>0.87522935771614041</v>
      </c>
      <c r="N201" s="12">
        <f t="shared" ref="N201" si="307">(F201-$F$9)/(B201-$B$9)</f>
        <v>0.19816513421065216</v>
      </c>
      <c r="O201" s="12">
        <f t="shared" ref="O201" si="308">(H201-$H$9)/(B201-$B$9)</f>
        <v>0.22110091743110108</v>
      </c>
      <c r="P201" s="81">
        <f t="shared" ref="P201" si="309">(L201-$L$9)/(B201-$B$9)</f>
        <v>0.92421938126930026</v>
      </c>
      <c r="Q201" s="12">
        <f t="shared" ref="Q201" si="310">(M201-0)/(B201-$B$9)</f>
        <v>8.0296271350104621E-3</v>
      </c>
      <c r="R201" s="12">
        <f t="shared" ref="R201" si="311">(N201-0)/(B201-$B$9)</f>
        <v>1.8180287542261665E-3</v>
      </c>
      <c r="S201" s="12">
        <f t="shared" ref="S201" si="312">(O201-0)/(B201-$B$9)</f>
        <v>2.0284487837715698E-3</v>
      </c>
      <c r="T201" s="12">
        <f t="shared" ref="T201" si="313">(P201-0)/(B201-$B$9)</f>
        <v>8.479076892378902E-3</v>
      </c>
    </row>
    <row r="202" spans="1:20" ht="15.9" customHeight="1">
      <c r="A202" s="15"/>
      <c r="B202" s="18">
        <v>45904</v>
      </c>
      <c r="C202" s="12">
        <v>401105.65010000003</v>
      </c>
      <c r="D202" s="37">
        <f t="shared" si="69"/>
        <v>88.300000003073364</v>
      </c>
      <c r="E202" s="39">
        <v>6665637.5652000001</v>
      </c>
      <c r="F202" s="37">
        <f t="shared" si="68"/>
        <v>64.199999906122684</v>
      </c>
      <c r="G202" s="27">
        <v>84.660899999999998</v>
      </c>
      <c r="H202" s="9">
        <f t="shared" si="66"/>
        <v>31.899999999993156</v>
      </c>
      <c r="I202" s="20">
        <f t="shared" ref="I202" si="314">IF(MOD(DEGREES(ATAN2(D202, F202)), 360) &gt; 180, MOD(DEGREES(ATAN2(D202, F202)), 360) - 360, MOD(DEGREES(ATAN2(D202, F202)), 360))</f>
        <v>36.019656221379385</v>
      </c>
      <c r="J202" s="40">
        <f t="shared" si="292"/>
        <v>53.980343778620636</v>
      </c>
      <c r="K202" s="47">
        <f t="shared" ref="K202" si="315">SQRT(POWER(C202 - $C$9,2) + POWER(E202 - $E$9,2)) *1000</f>
        <v>109.17202017224427</v>
      </c>
      <c r="L202" s="40">
        <f t="shared" ref="L202" si="316">SQRT((D202^2) + (F202^2) + (H202^2))</f>
        <v>113.73715307008732</v>
      </c>
      <c r="M202" s="12">
        <f t="shared" ref="M202" si="317">(D202-$D$9)/(B202-$B$9)</f>
        <v>0.80272727275521238</v>
      </c>
      <c r="N202" s="12">
        <f t="shared" ref="N202" si="318">(F202-$F$9)/(B202-$B$9)</f>
        <v>0.58363636278293352</v>
      </c>
      <c r="O202" s="12">
        <f t="shared" ref="O202" si="319">(H202-$H$9)/(B202-$B$9)</f>
        <v>0.28999999999993781</v>
      </c>
      <c r="P202" s="81">
        <f t="shared" ref="P202" si="320">(L202-$L$9)/(B202-$B$9)</f>
        <v>1.0339741188189755</v>
      </c>
      <c r="Q202" s="12">
        <f t="shared" ref="Q202" si="321">(M202-0)/(B202-$B$9)</f>
        <v>7.2975206614110215E-3</v>
      </c>
      <c r="R202" s="12">
        <f t="shared" ref="R202" si="322">(N202-0)/(B202-$B$9)</f>
        <v>5.3057851162084868E-3</v>
      </c>
      <c r="S202" s="12">
        <f t="shared" ref="S202" si="323">(O202-0)/(B202-$B$9)</f>
        <v>2.6363636363630708E-3</v>
      </c>
      <c r="T202" s="12">
        <f t="shared" ref="T202" si="324">(P202-0)/(B202-$B$9)</f>
        <v>9.3997647165361409E-3</v>
      </c>
    </row>
    <row r="203" spans="1:20" ht="15.9" customHeight="1">
      <c r="A203" s="15"/>
      <c r="B203" s="18">
        <v>45904</v>
      </c>
      <c r="C203" s="12">
        <v>401105.65370000002</v>
      </c>
      <c r="D203" s="37">
        <f t="shared" si="69"/>
        <v>91.899999999441206</v>
      </c>
      <c r="E203" s="39">
        <v>6665637.4998000003</v>
      </c>
      <c r="F203" s="37">
        <f t="shared" si="68"/>
        <v>-1.1999998241662979</v>
      </c>
      <c r="G203" s="27">
        <v>84.6541</v>
      </c>
      <c r="H203" s="9">
        <f t="shared" si="66"/>
        <v>25.099999999994793</v>
      </c>
      <c r="I203" s="20">
        <f t="shared" ref="I203:I204" si="325">IF(MOD(DEGREES(ATAN2(D203, F203)), 360) &gt; 180, MOD(DEGREES(ATAN2(D203, F203)), 360) - 360, MOD(DEGREES(ATAN2(D203, F203)), 360))</f>
        <v>-0.74810683468001571</v>
      </c>
      <c r="J203" s="40">
        <f t="shared" si="292"/>
        <v>90.748106834680016</v>
      </c>
      <c r="K203" s="47">
        <f t="shared" ref="K203" si="326">SQRT(POWER(C203 - $C$9,2) + POWER(E203 - $E$9,2)) *1000</f>
        <v>91.907834266047701</v>
      </c>
      <c r="L203" s="40">
        <f t="shared" ref="L203" si="327">SQRT((D203^2) + (F203^2) + (H203^2))</f>
        <v>95.273605995968424</v>
      </c>
      <c r="M203" s="12">
        <f t="shared" ref="M203" si="328">(D203-$D$9)/(B203-$B$9)</f>
        <v>0.83545454544946551</v>
      </c>
      <c r="N203" s="12">
        <f t="shared" ref="N203" si="329">(F203-$F$9)/(B203-$B$9)</f>
        <v>-1.0909089310602709E-2</v>
      </c>
      <c r="O203" s="12">
        <f t="shared" ref="O203" si="330">(H203-$H$9)/(B203-$B$9)</f>
        <v>0.22818181818177086</v>
      </c>
      <c r="P203" s="81">
        <f t="shared" ref="P203" si="331">(L203-$L$9)/(B203-$B$9)</f>
        <v>0.86612369087244023</v>
      </c>
      <c r="Q203" s="12">
        <f t="shared" ref="Q203" si="332">(M203-0)/(B203-$B$9)</f>
        <v>7.5950413222678681E-3</v>
      </c>
      <c r="R203" s="12">
        <f t="shared" ref="R203" si="333">(N203-0)/(B203-$B$9)</f>
        <v>-9.9173539187297357E-5</v>
      </c>
      <c r="S203" s="12">
        <f t="shared" ref="S203" si="334">(O203-0)/(B203-$B$9)</f>
        <v>2.0743801652888258E-3</v>
      </c>
      <c r="T203" s="12">
        <f t="shared" ref="T203" si="335">(P203-0)/(B203-$B$9)</f>
        <v>7.8738517352040013E-3</v>
      </c>
    </row>
    <row r="204" spans="1:20" ht="15.9" customHeight="1">
      <c r="A204" s="15"/>
      <c r="B204" s="18">
        <v>45905</v>
      </c>
      <c r="C204" s="12">
        <v>401105.65250000003</v>
      </c>
      <c r="D204" s="37">
        <f t="shared" si="69"/>
        <v>90.700000000651926</v>
      </c>
      <c r="E204" s="39">
        <v>6665637.5027000001</v>
      </c>
      <c r="F204" s="37">
        <f t="shared" si="68"/>
        <v>1.6999999061226845</v>
      </c>
      <c r="G204" s="27">
        <v>84.652199999999993</v>
      </c>
      <c r="H204" s="9">
        <f t="shared" si="66"/>
        <v>23.199999999988563</v>
      </c>
      <c r="I204" s="20">
        <f t="shared" si="325"/>
        <v>1.0737752612235218</v>
      </c>
      <c r="J204" s="40">
        <f t="shared" si="292"/>
        <v>88.926224738776455</v>
      </c>
      <c r="K204" s="47">
        <f t="shared" ref="K204" si="336">SQRT(POWER(C204 - $C$9,2) + POWER(E204 - $E$9,2)) *1000</f>
        <v>90.715930242703649</v>
      </c>
      <c r="L204" s="40">
        <f t="shared" ref="L204" si="337">SQRT((D204^2) + (F204^2) + (H204^2))</f>
        <v>93.63557016325872</v>
      </c>
      <c r="M204" s="12">
        <f t="shared" ref="M204" si="338">(D204-$D$9)/(B204-$B$9)</f>
        <v>0.81711711712299029</v>
      </c>
      <c r="N204" s="12">
        <f t="shared" ref="N204" si="339">(F204-$F$9)/(B204-$B$9)</f>
        <v>1.5315314469573734E-2</v>
      </c>
      <c r="O204" s="12">
        <f t="shared" ref="O204" si="340">(H204-$H$9)/(B204-$B$9)</f>
        <v>0.20900900900890598</v>
      </c>
      <c r="P204" s="81">
        <f t="shared" ref="P204" si="341">(L204-$L$9)/(B204-$B$9)</f>
        <v>0.84356369516449292</v>
      </c>
      <c r="Q204" s="12">
        <f t="shared" ref="Q204" si="342">(M204-0)/(B204-$B$9)</f>
        <v>7.3614154695764893E-3</v>
      </c>
      <c r="R204" s="12">
        <f t="shared" ref="R204" si="343">(N204-0)/(B204-$B$9)</f>
        <v>1.379758060321958E-4</v>
      </c>
      <c r="S204" s="12">
        <f t="shared" ref="S204" si="344">(O204-0)/(B204-$B$9)</f>
        <v>1.8829640451252792E-3</v>
      </c>
      <c r="T204" s="12">
        <f t="shared" ref="T204" si="345">(P204-0)/(B204-$B$9)</f>
        <v>7.599672929409846E-3</v>
      </c>
    </row>
    <row r="205" spans="1:20" ht="15.9" customHeight="1">
      <c r="B205" s="18">
        <v>45905</v>
      </c>
      <c r="C205" s="12">
        <v>401105.65500000003</v>
      </c>
      <c r="D205" s="37">
        <f t="shared" si="69"/>
        <v>93.200000002980232</v>
      </c>
      <c r="E205" s="39">
        <v>6665637.4861000003</v>
      </c>
      <c r="F205" s="37">
        <f t="shared" si="68"/>
        <v>-14.899999834597111</v>
      </c>
      <c r="G205" s="27">
        <v>84.650099999999995</v>
      </c>
      <c r="H205" s="9">
        <f t="shared" ref="H205:H222" si="346">IF(G205="","",(G205-$G$9)*1000)</f>
        <v>21.099999999989905</v>
      </c>
      <c r="I205" s="20">
        <f t="shared" ref="I205" si="347">IF(MOD(DEGREES(ATAN2(D205, F205)), 360) &gt; 180, MOD(DEGREES(ATAN2(D205, F205)), 360) - 360, MOD(DEGREES(ATAN2(D205, F205)), 360))</f>
        <v>-9.0830836787010298</v>
      </c>
      <c r="J205" s="40">
        <f t="shared" ref="J205" si="348">MOD(DEGREES(ATAN2(F205, D205)) + 360, 360)</f>
        <v>99.08308367870103</v>
      </c>
      <c r="K205" s="47">
        <f t="shared" ref="K205" si="349">SQRT(POWER(C205 - $C$9,2) + POWER(E205 - $E$9,2)) *1000</f>
        <v>94.383526081761261</v>
      </c>
      <c r="L205" s="40">
        <f t="shared" ref="L205" si="350">SQRT((D205^2) + (F205^2) + (H205^2))</f>
        <v>96.71328758565744</v>
      </c>
      <c r="M205" s="12">
        <f t="shared" ref="M205" si="351">(D205-$D$9)/(B205-$B$9)</f>
        <v>0.83963963966648858</v>
      </c>
      <c r="N205" s="12">
        <f t="shared" ref="N205" si="352">(F205-$F$9)/(B205-$B$9)</f>
        <v>-0.13423423274411811</v>
      </c>
      <c r="O205" s="12">
        <f t="shared" ref="O205" si="353">(H205-$H$9)/(B205-$B$9)</f>
        <v>0.19009009008999914</v>
      </c>
      <c r="P205" s="81">
        <f t="shared" ref="P205" si="354">(L205-$L$9)/(B205-$B$9)</f>
        <v>0.87129087915006698</v>
      </c>
      <c r="Q205" s="12">
        <f t="shared" ref="Q205" si="355">(M205-0)/(B205-$B$9)</f>
        <v>7.5643210780764738E-3</v>
      </c>
      <c r="R205" s="12">
        <f t="shared" ref="R205" si="356">(N205-0)/(B205-$B$9)</f>
        <v>-1.2093174121091722E-3</v>
      </c>
      <c r="S205" s="12">
        <f t="shared" ref="S205" si="357">(O205-0)/(B205-$B$9)</f>
        <v>1.7125233341441363E-3</v>
      </c>
      <c r="T205" s="12">
        <f t="shared" ref="T205" si="358">(P205-0)/(B205-$B$9)</f>
        <v>7.8494673797303328E-3</v>
      </c>
    </row>
    <row r="206" spans="1:20" ht="15.9" customHeight="1">
      <c r="B206" s="18">
        <v>45906</v>
      </c>
      <c r="C206" s="12">
        <v>401105.65299999999</v>
      </c>
      <c r="D206" s="37">
        <f t="shared" si="69"/>
        <v>91.199999966192991</v>
      </c>
      <c r="E206" s="39">
        <v>6665637.4972999999</v>
      </c>
      <c r="F206" s="37">
        <f t="shared" si="68"/>
        <v>-3.7000002339482307</v>
      </c>
      <c r="G206" s="27">
        <v>84.639899999999997</v>
      </c>
      <c r="H206" s="9">
        <f t="shared" si="346"/>
        <v>10.89999999999236</v>
      </c>
      <c r="I206" s="20">
        <f t="shared" ref="I206" si="359">IF(MOD(DEGREES(ATAN2(D206, F206)), 360) &gt; 180, MOD(DEGREES(ATAN2(D206, F206)), 360) - 360, MOD(DEGREES(ATAN2(D206, F206)), 360))</f>
        <v>-2.3232259039094743</v>
      </c>
      <c r="J206" s="40">
        <f t="shared" ref="J206" si="360">MOD(DEGREES(ATAN2(F206, D206)) + 360, 360)</f>
        <v>92.323225903909474</v>
      </c>
      <c r="K206" s="47">
        <f t="shared" ref="K206" si="361">SQRT(POWER(C206 - $C$9,2) + POWER(E206 - $E$9,2)) *1000</f>
        <v>91.275023941737857</v>
      </c>
      <c r="L206" s="40">
        <f t="shared" ref="L206" si="362">SQRT((D206^2) + (F206^2) + (H206^2))</f>
        <v>91.923555172570715</v>
      </c>
      <c r="M206" s="12">
        <f t="shared" ref="M206" si="363">(D206-$D$9)/(B206-$B$9)</f>
        <v>0.81428571398386596</v>
      </c>
      <c r="N206" s="12">
        <f t="shared" ref="N206" si="364">(F206-$F$9)/(B206-$B$9)</f>
        <v>-3.3035716374537775E-2</v>
      </c>
      <c r="O206" s="12">
        <f t="shared" ref="O206" si="365">(H206-$H$9)/(B206-$B$9)</f>
        <v>9.7321428571360363E-2</v>
      </c>
      <c r="P206" s="81">
        <f t="shared" ref="P206" si="366">(L206-$L$9)/(B206-$B$9)</f>
        <v>0.82074602832652421</v>
      </c>
      <c r="Q206" s="12">
        <f t="shared" ref="Q206" si="367">(M206-0)/(B206-$B$9)</f>
        <v>7.2704081605702315E-3</v>
      </c>
      <c r="R206" s="12">
        <f t="shared" ref="R206" si="368">(N206-0)/(B206-$B$9)</f>
        <v>-2.949617533440873E-4</v>
      </c>
      <c r="S206" s="12">
        <f t="shared" ref="S206" si="369">(O206-0)/(B206-$B$9)</f>
        <v>8.6894132653000326E-4</v>
      </c>
      <c r="T206" s="12">
        <f t="shared" ref="T206" si="370">(P206-0)/(B206-$B$9)</f>
        <v>7.3280895386296802E-3</v>
      </c>
    </row>
    <row r="207" spans="1:20" ht="15.9" customHeight="1">
      <c r="B207" s="18">
        <v>45906</v>
      </c>
      <c r="C207" s="12">
        <v>401105.65029999998</v>
      </c>
      <c r="D207" s="37">
        <f t="shared" si="69"/>
        <v>88.499999954365194</v>
      </c>
      <c r="E207" s="39">
        <v>6665637.5542000001</v>
      </c>
      <c r="F207" s="37">
        <f t="shared" si="68"/>
        <v>53.199999965727329</v>
      </c>
      <c r="G207" s="27">
        <v>84.6404</v>
      </c>
      <c r="H207" s="9">
        <f t="shared" si="346"/>
        <v>11.399999999994748</v>
      </c>
      <c r="I207" s="20">
        <f t="shared" ref="I207:I208" si="371">IF(MOD(DEGREES(ATAN2(D207, F207)), 360) &gt; 180, MOD(DEGREES(ATAN2(D207, F207)), 360) - 360, MOD(DEGREES(ATAN2(D207, F207)), 360))</f>
        <v>31.011336470975138</v>
      </c>
      <c r="J207" s="40">
        <f t="shared" ref="J207:J208" si="372">MOD(DEGREES(ATAN2(F207, D207)) + 360, 360)</f>
        <v>58.988663529024848</v>
      </c>
      <c r="K207" s="47">
        <f t="shared" ref="K207:K208" si="373">SQRT(POWER(C207 - $C$9,2) + POWER(E207 - $E$9,2)) *1000</f>
        <v>103.25933366178589</v>
      </c>
      <c r="L207" s="40">
        <f t="shared" ref="L207:L208" si="374">SQRT((D207^2) + (F207^2) + (H207^2))</f>
        <v>103.88671709259037</v>
      </c>
      <c r="M207" s="12">
        <f t="shared" ref="M207:M208" si="375">(D207-$D$9)/(B207-$B$9)</f>
        <v>0.79017857102111777</v>
      </c>
      <c r="N207" s="12">
        <f t="shared" ref="N207:N208" si="376">(F207-$F$9)/(B207-$B$9)</f>
        <v>0.47499999969399403</v>
      </c>
      <c r="O207" s="12">
        <f t="shared" ref="O207:O208" si="377">(H207-$H$9)/(B207-$B$9)</f>
        <v>0.10178571428566739</v>
      </c>
      <c r="P207" s="81">
        <f t="shared" ref="P207:P208" si="378">(L207-$L$9)/(B207-$B$9)</f>
        <v>0.92755997404098545</v>
      </c>
      <c r="Q207" s="12">
        <f t="shared" ref="Q207:Q208" si="379">(M207-0)/(B207-$B$9)</f>
        <v>7.0551658126885514E-3</v>
      </c>
      <c r="R207" s="12">
        <f t="shared" ref="R207:R208" si="380">(N207-0)/(B207-$B$9)</f>
        <v>4.2410714258392327E-3</v>
      </c>
      <c r="S207" s="12">
        <f t="shared" ref="S207:S208" si="381">(O207-0)/(B207-$B$9)</f>
        <v>9.088010204077446E-4</v>
      </c>
      <c r="T207" s="12">
        <f t="shared" ref="T207:T208" si="382">(P207-0)/(B207-$B$9)</f>
        <v>8.2817854825087984E-3</v>
      </c>
    </row>
    <row r="208" spans="1:20" ht="15.9" customHeight="1">
      <c r="B208" s="18">
        <v>45908</v>
      </c>
      <c r="C208" s="12">
        <v>401105.65669999999</v>
      </c>
      <c r="D208" s="37">
        <f t="shared" si="69"/>
        <v>94.899999967310578</v>
      </c>
      <c r="E208" s="39">
        <v>6665637.5307999998</v>
      </c>
      <c r="F208" s="37">
        <f t="shared" si="68"/>
        <v>29.799999669194221</v>
      </c>
      <c r="G208" s="27">
        <v>84.652000000000001</v>
      </c>
      <c r="H208" s="9">
        <f t="shared" si="346"/>
        <v>22.999999999996135</v>
      </c>
      <c r="I208" s="20">
        <f t="shared" si="371"/>
        <v>17.433057811010436</v>
      </c>
      <c r="J208" s="40">
        <f t="shared" si="372"/>
        <v>72.566942188989572</v>
      </c>
      <c r="K208" s="47">
        <f t="shared" si="373"/>
        <v>99.468839211481324</v>
      </c>
      <c r="L208" s="40">
        <f t="shared" si="374"/>
        <v>102.09333951869409</v>
      </c>
      <c r="M208" s="12">
        <f t="shared" si="375"/>
        <v>0.83245614006412783</v>
      </c>
      <c r="N208" s="12">
        <f t="shared" si="376"/>
        <v>0.26140350587012473</v>
      </c>
      <c r="O208" s="12">
        <f t="shared" si="377"/>
        <v>0.20175438596487838</v>
      </c>
      <c r="P208" s="81">
        <f t="shared" si="378"/>
        <v>0.89555560981310611</v>
      </c>
      <c r="Q208" s="12">
        <f t="shared" si="379"/>
        <v>7.3022468426677881E-3</v>
      </c>
      <c r="R208" s="12">
        <f t="shared" si="380"/>
        <v>2.2930132093870589E-3</v>
      </c>
      <c r="S208" s="12">
        <f t="shared" si="381"/>
        <v>1.7697753154813894E-3</v>
      </c>
      <c r="T208" s="12">
        <f t="shared" si="382"/>
        <v>7.8557509632728607E-3</v>
      </c>
    </row>
    <row r="209" spans="2:20" ht="15.9" customHeight="1">
      <c r="B209" s="18">
        <v>45908</v>
      </c>
      <c r="C209" s="12">
        <v>401105.65779999999</v>
      </c>
      <c r="D209" s="37">
        <f t="shared" si="69"/>
        <v>95.999999961350113</v>
      </c>
      <c r="E209" s="39">
        <v>6665637.5262000002</v>
      </c>
      <c r="F209" s="37">
        <f t="shared" si="68"/>
        <v>25.200000032782555</v>
      </c>
      <c r="G209" s="27">
        <v>84.649299999999997</v>
      </c>
      <c r="H209" s="9">
        <f t="shared" si="346"/>
        <v>20.299999999991769</v>
      </c>
      <c r="I209" s="20">
        <f t="shared" ref="I209:I210" si="383">IF(MOD(DEGREES(ATAN2(D209, F209)), 360) &gt; 180, MOD(DEGREES(ATAN2(D209, F209)), 360) - 360, MOD(DEGREES(ATAN2(D209, F209)), 360))</f>
        <v>14.708303923651968</v>
      </c>
      <c r="J209" s="40">
        <f t="shared" ref="J209:J210" si="384">MOD(DEGREES(ATAN2(F209, D209)) + 360, 360)</f>
        <v>75.291696076348046</v>
      </c>
      <c r="K209" s="47">
        <f t="shared" ref="K209:K210" si="385">SQRT(POWER(C209 - $C$9,2) + POWER(E209 - $E$9,2)) *1000</f>
        <v>99.252405483350699</v>
      </c>
      <c r="L209" s="40">
        <f t="shared" ref="L209:L210" si="386">SQRT((D209^2) + (F209^2) + (H209^2))</f>
        <v>101.30710732338144</v>
      </c>
      <c r="M209" s="12">
        <f t="shared" ref="M209:M210" si="387">(D209-$D$9)/(B209-$B$9)</f>
        <v>0.84210526281886067</v>
      </c>
      <c r="N209" s="12">
        <f t="shared" ref="N209:N210" si="388">(F209-$F$9)/(B209-$B$9)</f>
        <v>0.22105263186651364</v>
      </c>
      <c r="O209" s="12">
        <f t="shared" ref="O209:O210" si="389">(H209-$H$9)/(B209-$B$9)</f>
        <v>0.1780701754385243</v>
      </c>
      <c r="P209" s="81">
        <f t="shared" ref="P209:P210" si="390">(L209-$L$9)/(B209-$B$9)</f>
        <v>0.88865883617001262</v>
      </c>
      <c r="Q209" s="12">
        <f t="shared" ref="Q209:Q210" si="391">(M209-0)/(B209-$B$9)</f>
        <v>7.3868882703408828E-3</v>
      </c>
      <c r="R209" s="12">
        <f t="shared" ref="R209:R210" si="392">(N209-0)/(B209-$B$9)</f>
        <v>1.9390581742676635E-3</v>
      </c>
      <c r="S209" s="12">
        <f t="shared" ref="S209:S210" si="393">(O209-0)/(B209-$B$9)</f>
        <v>1.5620190827940728E-3</v>
      </c>
      <c r="T209" s="12">
        <f t="shared" ref="T209:T210" si="394">(P209-0)/(B209-$B$9)</f>
        <v>7.7952529488597598E-3</v>
      </c>
    </row>
    <row r="210" spans="2:20" ht="15.9" customHeight="1">
      <c r="B210" s="18">
        <v>45909</v>
      </c>
      <c r="C210" s="12">
        <v>401105.65649999998</v>
      </c>
      <c r="D210" s="37">
        <f t="shared" si="69"/>
        <v>94.699999957811087</v>
      </c>
      <c r="E210" s="39">
        <v>6665637.5352999996</v>
      </c>
      <c r="F210" s="37">
        <f t="shared" si="68"/>
        <v>34.299999475479126</v>
      </c>
      <c r="G210" s="27">
        <v>84.589100000000002</v>
      </c>
      <c r="H210" s="9">
        <f t="shared" si="346"/>
        <v>-39.900000000002933</v>
      </c>
      <c r="I210" s="20">
        <f t="shared" si="383"/>
        <v>19.910204711747191</v>
      </c>
      <c r="J210" s="40">
        <f t="shared" si="384"/>
        <v>70.089795288252844</v>
      </c>
      <c r="K210" s="47">
        <f t="shared" si="385"/>
        <v>100.72030557949716</v>
      </c>
      <c r="L210" s="40">
        <f t="shared" si="386"/>
        <v>108.33554336425105</v>
      </c>
      <c r="M210" s="12">
        <f t="shared" si="387"/>
        <v>0.82347826050270512</v>
      </c>
      <c r="N210" s="12">
        <f t="shared" si="388"/>
        <v>0.29826086500416632</v>
      </c>
      <c r="O210" s="12">
        <f t="shared" si="389"/>
        <v>-0.34695652173915592</v>
      </c>
      <c r="P210" s="81">
        <f t="shared" si="390"/>
        <v>0.94204820316740046</v>
      </c>
      <c r="Q210" s="12">
        <f t="shared" si="391"/>
        <v>7.160680526110479E-3</v>
      </c>
      <c r="R210" s="12">
        <f t="shared" si="392"/>
        <v>2.5935727391666638E-3</v>
      </c>
      <c r="S210" s="12">
        <f t="shared" si="393"/>
        <v>-3.0170132325143995E-3</v>
      </c>
      <c r="T210" s="12">
        <f t="shared" si="394"/>
        <v>8.1917235058034821E-3</v>
      </c>
    </row>
    <row r="211" spans="2:20" ht="15.9" customHeight="1">
      <c r="B211" s="18">
        <v>45909</v>
      </c>
      <c r="C211" s="12">
        <v>401105.65700000001</v>
      </c>
      <c r="D211" s="37">
        <f t="shared" si="69"/>
        <v>95.199999981559813</v>
      </c>
      <c r="E211" s="39">
        <v>6665637.5504999999</v>
      </c>
      <c r="F211" s="37">
        <f t="shared" si="68"/>
        <v>49.499999731779099</v>
      </c>
      <c r="G211" s="27">
        <v>84.636300000000006</v>
      </c>
      <c r="H211" s="9">
        <f t="shared" si="346"/>
        <v>7.3000000000007503</v>
      </c>
      <c r="I211" s="20">
        <f t="shared" ref="I211" si="395">IF(MOD(DEGREES(ATAN2(D211, F211)), 360) &gt; 180, MOD(DEGREES(ATAN2(D211, F211)), 360) - 360, MOD(DEGREES(ATAN2(D211, F211)), 360))</f>
        <v>27.47253648871478</v>
      </c>
      <c r="J211" s="40">
        <f t="shared" ref="J211" si="396">MOD(DEGREES(ATAN2(F211, D211)) + 360, 360)</f>
        <v>62.527463511285191</v>
      </c>
      <c r="K211" s="47">
        <f t="shared" ref="K211" si="397">SQRT(POWER(C211 - $C$9,2) + POWER(E211 - $E$9,2)) *1000</f>
        <v>107.2999998599027</v>
      </c>
      <c r="L211" s="40">
        <f t="shared" ref="L211" si="398">SQRT((D211^2) + (F211^2) + (H211^2))</f>
        <v>107.54803563959283</v>
      </c>
      <c r="M211" s="12">
        <f t="shared" ref="M211" si="399">(D211-$D$9)/(B211-$B$9)</f>
        <v>0.82782608679617231</v>
      </c>
      <c r="N211" s="12">
        <f t="shared" ref="N211" si="400">(F211-$F$9)/(B211-$B$9)</f>
        <v>0.43043478027633997</v>
      </c>
      <c r="O211" s="12">
        <f t="shared" ref="O211" si="401">(H211-$H$9)/(B211-$B$9)</f>
        <v>6.3478260869571743E-2</v>
      </c>
      <c r="P211" s="81">
        <f t="shared" ref="P211" si="402">(L211-$L$9)/(B211-$B$9)</f>
        <v>0.93520030990950287</v>
      </c>
      <c r="Q211" s="12">
        <f t="shared" ref="Q211" si="403">(M211-0)/(B211-$B$9)</f>
        <v>7.1984877112710637E-3</v>
      </c>
      <c r="R211" s="12">
        <f t="shared" ref="R211" si="404">(N211-0)/(B211-$B$9)</f>
        <v>3.7429111328377389E-3</v>
      </c>
      <c r="S211" s="12">
        <f t="shared" ref="S211" si="405">(O211-0)/(B211-$B$9)</f>
        <v>5.5198487712671083E-4</v>
      </c>
      <c r="T211" s="12">
        <f t="shared" ref="T211" si="406">(P211-0)/(B211-$B$9)</f>
        <v>8.1321766079087213E-3</v>
      </c>
    </row>
    <row r="212" spans="2:20" ht="15.9" customHeight="1">
      <c r="B212" s="18">
        <v>45910</v>
      </c>
      <c r="C212" s="12">
        <v>401105.65059999999</v>
      </c>
      <c r="D212" s="37">
        <f t="shared" si="69"/>
        <v>88.799999968614429</v>
      </c>
      <c r="E212" s="39">
        <v>6665637.6210000003</v>
      </c>
      <c r="F212" s="37">
        <f t="shared" si="68"/>
        <v>120.00000011175871</v>
      </c>
      <c r="G212" s="27">
        <v>84.649799999999999</v>
      </c>
      <c r="H212" s="9">
        <f t="shared" si="346"/>
        <v>20.799999999994156</v>
      </c>
      <c r="I212" s="20">
        <f t="shared" ref="I212" si="407">IF(MOD(DEGREES(ATAN2(D212, F212)), 360) &gt; 180, MOD(DEGREES(ATAN2(D212, F212)), 360) - 360, MOD(DEGREES(ATAN2(D212, F212)), 360))</f>
        <v>53.498558914691756</v>
      </c>
      <c r="J212" s="40">
        <f t="shared" ref="J212" si="408">MOD(DEGREES(ATAN2(F212, D212)) + 360, 360)</f>
        <v>36.501441085308215</v>
      </c>
      <c r="K212" s="47">
        <f t="shared" ref="K212" si="409">SQRT(POWER(C212 - $C$9,2) + POWER(E212 - $E$9,2)) *1000</f>
        <v>149.2830868559731</v>
      </c>
      <c r="L212" s="40">
        <f t="shared" ref="L212" si="410">SQRT((D212^2) + (F212^2) + (H212^2))</f>
        <v>150.72518044854937</v>
      </c>
      <c r="M212" s="12">
        <f t="shared" ref="M212" si="411">(D212-$D$9)/(B212-$B$9)</f>
        <v>0.76551724110874508</v>
      </c>
      <c r="N212" s="12">
        <f t="shared" ref="N212" si="412">(F212-$F$9)/(B212-$B$9)</f>
        <v>1.0344827595841268</v>
      </c>
      <c r="O212" s="12">
        <f t="shared" ref="O212" si="413">(H212-$H$9)/(B212-$B$9)</f>
        <v>0.17931034482753583</v>
      </c>
      <c r="P212" s="81">
        <f t="shared" ref="P212" si="414">(L212-$L$9)/(B212-$B$9)</f>
        <v>1.2993550038668049</v>
      </c>
      <c r="Q212" s="12">
        <f t="shared" ref="Q212" si="415">(M212-0)/(B212-$B$9)</f>
        <v>6.5992865612822856E-3</v>
      </c>
      <c r="R212" s="12">
        <f t="shared" ref="R212" si="416">(N212-0)/(B212-$B$9)</f>
        <v>8.9179548240010936E-3</v>
      </c>
      <c r="S212" s="12">
        <f t="shared" ref="S212" si="417">(O212-0)/(B212-$B$9)</f>
        <v>1.5457788347201364E-3</v>
      </c>
      <c r="T212" s="12">
        <f t="shared" ref="T212" si="418">(P212-0)/(B212-$B$9)</f>
        <v>1.1201336240231077E-2</v>
      </c>
    </row>
    <row r="213" spans="2:20" ht="15.9" customHeight="1">
      <c r="B213" s="18">
        <v>45910</v>
      </c>
      <c r="C213" s="12">
        <v>401105.66509999998</v>
      </c>
      <c r="D213" s="37">
        <f t="shared" si="69"/>
        <v>103.29999995883554</v>
      </c>
      <c r="E213" s="39">
        <v>6665637.4463</v>
      </c>
      <c r="F213" s="37">
        <f t="shared" si="68"/>
        <v>-54.700000211596489</v>
      </c>
      <c r="G213" s="27">
        <v>84.6066</v>
      </c>
      <c r="H213" s="9">
        <f t="shared" si="346"/>
        <v>-22.400000000004638</v>
      </c>
      <c r="J213" s="40">
        <f t="shared" ref="J213:J219" si="419">MOD(DEGREES(ATAN2(F213, D213)) + 360, 360)</f>
        <v>117.90236771445331</v>
      </c>
      <c r="K213" s="47">
        <f t="shared" ref="K213:K216" si="420">SQRT(POWER(C213 - $C$9,2) + POWER(E213 - $E$9,2)) *1000</f>
        <v>116.88875059065384</v>
      </c>
      <c r="L213" s="40">
        <f t="shared" ref="L213:L219" si="421">SQRT((D213^2) + (F213^2) + (H213^2))</f>
        <v>119.01571330981589</v>
      </c>
      <c r="M213" s="12">
        <f t="shared" ref="M213:M219" si="422">(D213-$D$9)/(B213-$B$9)</f>
        <v>0.89051724102444429</v>
      </c>
      <c r="N213" s="12">
        <f t="shared" ref="N213:N219" si="423">(F213-$F$9)/(B213-$B$9)</f>
        <v>-0.4715517259620387</v>
      </c>
      <c r="O213" s="12">
        <f t="shared" ref="O213:O219" si="424">(H213-$H$9)/(B213-$B$9)</f>
        <v>-0.19310344827590206</v>
      </c>
      <c r="P213" s="81">
        <f t="shared" ref="P213:P219" si="425">(L213-$L$9)/(B213-$B$9)</f>
        <v>1.0259975285328957</v>
      </c>
      <c r="Q213" s="12">
        <f t="shared" ref="Q213:Q219" si="426">(M213-0)/(B213-$B$9)</f>
        <v>7.6768727674521057E-3</v>
      </c>
      <c r="R213" s="12">
        <f t="shared" ref="R213:R219" si="427">(N213-0)/(B213-$B$9)</f>
        <v>-4.0651010858796443E-3</v>
      </c>
      <c r="S213" s="12">
        <f t="shared" ref="S213:S219" si="428">(O213-0)/(B213-$B$9)</f>
        <v>-1.6646848989301901E-3</v>
      </c>
      <c r="T213" s="12">
        <f t="shared" ref="T213:T219" si="429">(P213-0)/(B213-$B$9)</f>
        <v>8.8448062804559972E-3</v>
      </c>
    </row>
    <row r="214" spans="2:20" ht="15.9" customHeight="1">
      <c r="B214" s="18">
        <v>45911</v>
      </c>
      <c r="C214" s="12">
        <v>401105.66080000001</v>
      </c>
      <c r="D214" s="37">
        <f t="shared" si="69"/>
        <v>98.999999987427145</v>
      </c>
      <c r="E214" s="39">
        <v>6665637.4556</v>
      </c>
      <c r="F214" s="37">
        <f t="shared" si="68"/>
        <v>-45.400000177323818</v>
      </c>
      <c r="G214" s="27">
        <v>84.645700000000005</v>
      </c>
      <c r="H214" s="9">
        <f t="shared" si="346"/>
        <v>16.700000000000159</v>
      </c>
      <c r="J214" s="40">
        <f t="shared" si="419"/>
        <v>114.63552059020861</v>
      </c>
      <c r="K214" s="47">
        <f t="shared" si="420"/>
        <v>108.91354375655756</v>
      </c>
      <c r="L214" s="40">
        <f t="shared" si="421"/>
        <v>110.18643298342852</v>
      </c>
      <c r="M214" s="12">
        <f t="shared" si="422"/>
        <v>0.84615384604638588</v>
      </c>
      <c r="N214" s="12">
        <f t="shared" si="423"/>
        <v>-0.3880341895497762</v>
      </c>
      <c r="O214" s="12">
        <f t="shared" si="424"/>
        <v>0.14273504273504409</v>
      </c>
      <c r="P214" s="81">
        <f t="shared" si="425"/>
        <v>0.941764384473748</v>
      </c>
      <c r="Q214" s="12">
        <f t="shared" si="426"/>
        <v>7.2320841542426141E-3</v>
      </c>
      <c r="R214" s="12">
        <f t="shared" si="427"/>
        <v>-3.3165315346134717E-3</v>
      </c>
      <c r="S214" s="12">
        <f t="shared" si="428"/>
        <v>1.219957630214052E-3</v>
      </c>
      <c r="T214" s="12">
        <f t="shared" si="429"/>
        <v>8.0492682433653678E-3</v>
      </c>
    </row>
    <row r="215" spans="2:20" ht="15.9" customHeight="1">
      <c r="B215" s="18">
        <v>45911</v>
      </c>
      <c r="C215" s="12">
        <v>401105.66269999999</v>
      </c>
      <c r="D215" s="37">
        <f t="shared" si="69"/>
        <v>100.89999996125698</v>
      </c>
      <c r="E215" s="39">
        <v>6665637.5077999998</v>
      </c>
      <c r="F215" s="37">
        <f t="shared" si="68"/>
        <v>6.7999996244907379</v>
      </c>
      <c r="G215" s="27">
        <v>84.601399999999998</v>
      </c>
      <c r="H215" s="9">
        <f t="shared" si="346"/>
        <v>-27.60000000000673</v>
      </c>
      <c r="J215" s="40">
        <f t="shared" si="419"/>
        <v>86.144469514851664</v>
      </c>
      <c r="K215" s="47">
        <f t="shared" si="420"/>
        <v>101.12887810647725</v>
      </c>
      <c r="L215" s="40">
        <f t="shared" si="421"/>
        <v>104.82752494967677</v>
      </c>
      <c r="M215" s="12">
        <f t="shared" si="422"/>
        <v>0.86239316206202543</v>
      </c>
      <c r="N215" s="12">
        <f t="shared" si="423"/>
        <v>5.8119654910177246E-2</v>
      </c>
      <c r="O215" s="12">
        <f t="shared" si="424"/>
        <v>-0.23589743589749343</v>
      </c>
      <c r="P215" s="81">
        <f t="shared" si="425"/>
        <v>0.89596175170663905</v>
      </c>
      <c r="Q215" s="12">
        <f t="shared" si="426"/>
        <v>7.3708817270258581E-3</v>
      </c>
      <c r="R215" s="12">
        <f t="shared" si="427"/>
        <v>4.9674918726647218E-4</v>
      </c>
      <c r="S215" s="12">
        <f t="shared" si="428"/>
        <v>-2.016217400833277E-3</v>
      </c>
      <c r="T215" s="12">
        <f t="shared" si="429"/>
        <v>7.6577927496293934E-3</v>
      </c>
    </row>
    <row r="216" spans="2:20" ht="15.9" customHeight="1">
      <c r="B216" s="18">
        <v>45912</v>
      </c>
      <c r="C216" s="12">
        <v>401105.65539999999</v>
      </c>
      <c r="D216" s="37">
        <f t="shared" si="69"/>
        <v>93.599999963771552</v>
      </c>
      <c r="E216" s="39">
        <v>6665637.5409000004</v>
      </c>
      <c r="F216" s="37">
        <f t="shared" si="68"/>
        <v>39.900000207126141</v>
      </c>
      <c r="G216" s="27">
        <v>84.64</v>
      </c>
      <c r="H216" s="9">
        <f t="shared" si="346"/>
        <v>10.99999999999568</v>
      </c>
      <c r="J216" s="40">
        <f t="shared" si="419"/>
        <v>66.912318600540118</v>
      </c>
      <c r="K216" s="47">
        <f t="shared" si="420"/>
        <v>101.7495455014257</v>
      </c>
      <c r="L216" s="40">
        <f t="shared" si="421"/>
        <v>102.34241549693171</v>
      </c>
      <c r="M216" s="12">
        <f t="shared" si="422"/>
        <v>0.79322033867603015</v>
      </c>
      <c r="N216" s="12">
        <f t="shared" si="423"/>
        <v>0.33813559497564527</v>
      </c>
      <c r="O216" s="12">
        <f t="shared" si="424"/>
        <v>9.3220338983014239E-2</v>
      </c>
      <c r="P216" s="81">
        <f t="shared" si="425"/>
        <v>0.86730860590620096</v>
      </c>
      <c r="Q216" s="12">
        <f t="shared" si="426"/>
        <v>6.7222062599663571E-3</v>
      </c>
      <c r="R216" s="12">
        <f t="shared" si="427"/>
        <v>2.8655558896241123E-3</v>
      </c>
      <c r="S216" s="12">
        <f t="shared" si="428"/>
        <v>7.9000287273740886E-4</v>
      </c>
      <c r="T216" s="12">
        <f t="shared" si="429"/>
        <v>7.3500729314084825E-3</v>
      </c>
    </row>
    <row r="217" spans="2:20" ht="15.9" customHeight="1">
      <c r="B217" s="18">
        <v>45912</v>
      </c>
      <c r="C217" s="12">
        <v>401105.65879999998</v>
      </c>
      <c r="D217" s="37">
        <f t="shared" si="69"/>
        <v>96.999999950639904</v>
      </c>
      <c r="E217" s="39">
        <v>6665637.5385999996</v>
      </c>
      <c r="F217" s="37">
        <f t="shared" si="68"/>
        <v>37.599999457597733</v>
      </c>
      <c r="G217" s="27">
        <v>84.616299999999995</v>
      </c>
      <c r="H217" s="9">
        <f t="shared" si="346"/>
        <v>-12.700000000009481</v>
      </c>
      <c r="J217" s="40">
        <f t="shared" si="419"/>
        <v>68.812231504832653</v>
      </c>
      <c r="K217" s="47"/>
      <c r="L217" s="40">
        <f t="shared" si="421"/>
        <v>104.80481835123675</v>
      </c>
      <c r="M217" s="12">
        <f t="shared" si="422"/>
        <v>0.82203389788677883</v>
      </c>
      <c r="N217" s="12">
        <f t="shared" si="423"/>
        <v>0.31864406319998079</v>
      </c>
      <c r="O217" s="12">
        <f t="shared" si="424"/>
        <v>-0.10762711864414815</v>
      </c>
      <c r="P217" s="81">
        <f t="shared" si="425"/>
        <v>0.8881764267053962</v>
      </c>
      <c r="Q217" s="12">
        <f t="shared" si="426"/>
        <v>6.9663889651421932E-3</v>
      </c>
      <c r="R217" s="12">
        <f t="shared" si="427"/>
        <v>2.7003734169489899E-3</v>
      </c>
      <c r="S217" s="12">
        <f t="shared" si="428"/>
        <v>-9.1209422579786566E-4</v>
      </c>
      <c r="T217" s="12">
        <f t="shared" si="429"/>
        <v>7.5269188703847136E-3</v>
      </c>
    </row>
    <row r="218" spans="2:20" ht="15.9" customHeight="1">
      <c r="B218" s="18">
        <v>45913</v>
      </c>
      <c r="C218" s="12">
        <v>401105.658</v>
      </c>
      <c r="D218" s="37">
        <f t="shared" si="69"/>
        <v>96.199999970849603</v>
      </c>
      <c r="E218" s="39">
        <v>6665637.5336999996</v>
      </c>
      <c r="F218" s="37">
        <f t="shared" si="68"/>
        <v>32.699999399483204</v>
      </c>
      <c r="G218" s="27">
        <v>84.636499999999998</v>
      </c>
      <c r="H218" s="9">
        <f t="shared" si="346"/>
        <v>7.4999999999931788</v>
      </c>
      <c r="J218" s="40">
        <f t="shared" si="419"/>
        <v>71.226238195913595</v>
      </c>
      <c r="K218" s="47"/>
      <c r="L218" s="40">
        <f t="shared" si="421"/>
        <v>101.88218664279621</v>
      </c>
      <c r="M218" s="12">
        <f t="shared" si="422"/>
        <v>0.80840336109957645</v>
      </c>
      <c r="N218" s="12">
        <f t="shared" si="423"/>
        <v>0.27478991092002691</v>
      </c>
      <c r="O218" s="12">
        <f t="shared" si="424"/>
        <v>6.3025210083976296E-2</v>
      </c>
      <c r="P218" s="81">
        <f t="shared" si="425"/>
        <v>0.85615282893106059</v>
      </c>
      <c r="Q218" s="12">
        <f t="shared" si="426"/>
        <v>6.7933055554586256E-3</v>
      </c>
      <c r="R218" s="12">
        <f t="shared" si="427"/>
        <v>2.3091589152943437E-3</v>
      </c>
      <c r="S218" s="12">
        <f t="shared" si="428"/>
        <v>5.2962361415106129E-4</v>
      </c>
      <c r="T218" s="12">
        <f t="shared" si="429"/>
        <v>7.1945615876559711E-3</v>
      </c>
    </row>
    <row r="219" spans="2:20" ht="15.9" customHeight="1">
      <c r="B219" s="18">
        <v>45913</v>
      </c>
      <c r="C219" s="12">
        <v>401105.65539999999</v>
      </c>
      <c r="D219" s="37">
        <f t="shared" si="69"/>
        <v>93.599999963771552</v>
      </c>
      <c r="E219" s="39">
        <v>6665637.5409000004</v>
      </c>
      <c r="F219" s="37">
        <f t="shared" si="68"/>
        <v>39.900000207126141</v>
      </c>
      <c r="G219" s="27">
        <v>84.64</v>
      </c>
      <c r="H219" s="9">
        <f t="shared" si="346"/>
        <v>10.99999999999568</v>
      </c>
      <c r="J219" s="40">
        <f t="shared" si="419"/>
        <v>66.912318600540118</v>
      </c>
      <c r="K219" s="47"/>
      <c r="L219" s="40">
        <f t="shared" si="421"/>
        <v>102.34241549693171</v>
      </c>
      <c r="M219" s="12">
        <f t="shared" si="422"/>
        <v>0.78655462154429878</v>
      </c>
      <c r="N219" s="12">
        <f t="shared" si="423"/>
        <v>0.33529411938761461</v>
      </c>
      <c r="O219" s="12">
        <f t="shared" si="424"/>
        <v>9.2436974789879667E-2</v>
      </c>
      <c r="P219" s="81">
        <f t="shared" si="425"/>
        <v>0.86002029829354376</v>
      </c>
      <c r="Q219" s="12">
        <f t="shared" si="426"/>
        <v>6.6097027020529308E-3</v>
      </c>
      <c r="R219" s="12">
        <f t="shared" si="427"/>
        <v>2.8175976419127276E-3</v>
      </c>
      <c r="S219" s="12">
        <f t="shared" si="428"/>
        <v>7.7678130075529127E-4</v>
      </c>
      <c r="T219" s="12">
        <f t="shared" si="429"/>
        <v>7.2270613301978464E-3</v>
      </c>
    </row>
    <row r="220" spans="2:20" ht="15.9" customHeight="1">
      <c r="B220" s="18">
        <v>45915</v>
      </c>
      <c r="C220" s="12">
        <v>401105.65820000001</v>
      </c>
      <c r="D220" s="37">
        <f t="shared" si="69"/>
        <v>96.399999980349094</v>
      </c>
      <c r="E220" s="39">
        <v>6665637.5542000001</v>
      </c>
      <c r="F220" s="37">
        <f t="shared" si="68"/>
        <v>53.199999965727329</v>
      </c>
      <c r="G220" s="27">
        <v>84.659300000000002</v>
      </c>
      <c r="H220" s="9">
        <f t="shared" si="346"/>
        <v>30.299999999996885</v>
      </c>
      <c r="J220" s="40">
        <f t="shared" ref="J220" si="430">MOD(DEGREES(ATAN2(F220, D220)) + 360, 360)</f>
        <v>61.107133744554631</v>
      </c>
      <c r="K220" s="47"/>
      <c r="L220" s="40">
        <f t="shared" ref="L220" si="431">SQRT((D220^2) + (F220^2) + (H220^2))</f>
        <v>114.19846755786395</v>
      </c>
      <c r="M220" s="12">
        <f t="shared" ref="M220" si="432">(D220-$D$9)/(B220-$B$9)</f>
        <v>0.79669421471362889</v>
      </c>
      <c r="N220" s="12">
        <f t="shared" ref="N220" si="433">(F220-$F$9)/(B220-$B$9)</f>
        <v>0.43966942120435809</v>
      </c>
      <c r="O220" s="12">
        <f t="shared" ref="O220" si="434">(H220-$H$9)/(B220-$B$9)</f>
        <v>0.2504132231404701</v>
      </c>
      <c r="P220" s="81">
        <f t="shared" ref="P220" si="435">(L220-$L$9)/(B220-$B$9)</f>
        <v>0.94378898808152023</v>
      </c>
      <c r="Q220" s="12">
        <f t="shared" ref="Q220" si="436">(M220-0)/(B220-$B$9)</f>
        <v>6.5842497083770987E-3</v>
      </c>
      <c r="R220" s="12">
        <f t="shared" ref="R220" si="437">(N220-0)/(B220-$B$9)</f>
        <v>3.6336315802013067E-3</v>
      </c>
      <c r="S220" s="12">
        <f t="shared" ref="S220" si="438">(O220-0)/(B220-$B$9)</f>
        <v>2.0695307697559512E-3</v>
      </c>
      <c r="T220" s="12">
        <f t="shared" ref="T220" si="439">(P220-0)/(B220-$B$9)</f>
        <v>7.7999089924092584E-3</v>
      </c>
    </row>
    <row r="221" spans="2:20" ht="15.9" customHeight="1">
      <c r="B221" s="18">
        <v>45915</v>
      </c>
      <c r="C221" s="12">
        <v>401105.6581</v>
      </c>
      <c r="D221" s="37">
        <f t="shared" si="69"/>
        <v>96.299999975599349</v>
      </c>
      <c r="E221" s="39">
        <v>6665637.5712000001</v>
      </c>
      <c r="F221" s="37">
        <f t="shared" si="68"/>
        <v>70.199999958276749</v>
      </c>
      <c r="G221" s="27">
        <v>84.647400000000005</v>
      </c>
      <c r="H221" s="9">
        <f t="shared" si="346"/>
        <v>18.39999999999975</v>
      </c>
      <c r="J221" s="40">
        <f t="shared" ref="J221" si="440">MOD(DEGREES(ATAN2(F221, D221)) + 360, 360)</f>
        <v>53.90900002124107</v>
      </c>
      <c r="K221" s="47"/>
      <c r="L221" s="40">
        <f t="shared" ref="L221" si="441">SQRT((D221^2) + (F221^2) + (H221^2))</f>
        <v>120.5831248120668</v>
      </c>
      <c r="M221" s="12">
        <f t="shared" ref="M221" si="442">(D221-$D$9)/(B221-$B$9)</f>
        <v>0.79586776839338302</v>
      </c>
      <c r="N221" s="12">
        <f t="shared" ref="N221" si="443">(F221-$F$9)/(B221-$B$9)</f>
        <v>0.58016528891137809</v>
      </c>
      <c r="O221" s="12">
        <f t="shared" ref="O221" si="444">(H221-$H$9)/(B221-$B$9)</f>
        <v>0.15206611570247727</v>
      </c>
      <c r="P221" s="81">
        <f t="shared" ref="P221" si="445">(L221-$L$9)/(B221-$B$9)</f>
        <v>0.99655475051294873</v>
      </c>
      <c r="Q221" s="12">
        <f t="shared" ref="Q221" si="446">(M221-0)/(B221-$B$9)</f>
        <v>6.5774195734990331E-3</v>
      </c>
      <c r="R221" s="12">
        <f t="shared" ref="R221" si="447">(N221-0)/(B221-$B$9)</f>
        <v>4.7947544538130419E-3</v>
      </c>
      <c r="S221" s="12">
        <f t="shared" ref="S221" si="448">(O221-0)/(B221-$B$9)</f>
        <v>1.256744757871713E-3</v>
      </c>
      <c r="T221" s="12">
        <f t="shared" ref="T221" si="449">(P221-0)/(B221-$B$9)</f>
        <v>8.235989673660734E-3</v>
      </c>
    </row>
    <row r="222" spans="2:20" ht="15.9" customHeight="1">
      <c r="B222" s="18">
        <v>45916</v>
      </c>
      <c r="C222" s="12">
        <v>401105.65879999998</v>
      </c>
      <c r="D222" s="37">
        <f t="shared" si="69"/>
        <v>96.999999950639904</v>
      </c>
      <c r="E222" s="39">
        <v>6665637.5311000003</v>
      </c>
      <c r="F222" s="37">
        <f t="shared" si="68"/>
        <v>30.100000090897083</v>
      </c>
      <c r="G222" s="27">
        <v>84.640600000000006</v>
      </c>
      <c r="H222" s="9">
        <f t="shared" si="346"/>
        <v>11.600000000001387</v>
      </c>
      <c r="J222" s="40">
        <f t="shared" ref="J222" si="450">MOD(DEGREES(ATAN2(F222, D222)) + 360, 360)</f>
        <v>72.760398443877477</v>
      </c>
      <c r="K222" s="47"/>
      <c r="L222" s="40">
        <f t="shared" ref="L222" si="451">SQRT((D222^2) + (F222^2) + (H222^2))</f>
        <v>102.22313826084668</v>
      </c>
      <c r="M222" s="12">
        <f t="shared" ref="M222" si="452">(D222-$D$9)/(B222-$B$9)</f>
        <v>0.79508196680852383</v>
      </c>
      <c r="N222" s="12">
        <f t="shared" ref="N222" si="453">(F222-$F$9)/(B222-$B$9)</f>
        <v>0.24672131222046789</v>
      </c>
      <c r="O222" s="12">
        <f t="shared" ref="O222" si="454">(H222-$H$9)/(B222-$B$9)</f>
        <v>9.5081967213126117E-2</v>
      </c>
      <c r="P222" s="81">
        <f t="shared" ref="P222" si="455">(L222-$L$9)/(B222-$B$9)</f>
        <v>0.83789457590857941</v>
      </c>
      <c r="Q222" s="12">
        <f t="shared" ref="Q222" si="456">(M222-0)/(B222-$B$9)</f>
        <v>6.5170653017092121E-3</v>
      </c>
      <c r="R222" s="12">
        <f t="shared" ref="R222" si="457">(N222-0)/(B222-$B$9)</f>
        <v>2.0223058378726877E-3</v>
      </c>
      <c r="S222" s="12">
        <f t="shared" ref="S222" si="458">(O222-0)/(B222-$B$9)</f>
        <v>7.7936038699283707E-4</v>
      </c>
      <c r="T222" s="12">
        <f t="shared" ref="T222" si="459">(P222-0)/(B222-$B$9)</f>
        <v>6.8679883271195036E-3</v>
      </c>
    </row>
    <row r="223" spans="2:20" ht="15.9" customHeight="1">
      <c r="B223" s="18"/>
      <c r="C223" s="12"/>
      <c r="D223" s="37"/>
      <c r="E223" s="39"/>
      <c r="F223" s="37"/>
      <c r="G223" s="27"/>
    </row>
    <row r="224" spans="2:20" ht="15.9" customHeight="1">
      <c r="B224" s="18"/>
      <c r="C224" s="12"/>
      <c r="D224" s="37"/>
      <c r="E224" s="39"/>
      <c r="F224" s="37"/>
      <c r="G224" s="27"/>
    </row>
    <row r="225" spans="2:7" ht="15.9" customHeight="1">
      <c r="B225" s="18"/>
      <c r="C225" s="12"/>
      <c r="D225" s="37"/>
      <c r="E225" s="39"/>
      <c r="F225" s="37"/>
      <c r="G225" s="27"/>
    </row>
    <row r="226" spans="2:7" ht="15.9" customHeight="1">
      <c r="B226" s="18"/>
      <c r="C226" s="12"/>
      <c r="D226" s="37"/>
      <c r="E226" s="39"/>
      <c r="F226" s="37"/>
      <c r="G226" s="27"/>
    </row>
    <row r="227" spans="2:7" ht="15.9" customHeight="1">
      <c r="B227" s="18"/>
      <c r="C227" s="12"/>
      <c r="D227" s="37"/>
      <c r="E227" s="39"/>
      <c r="F227" s="37"/>
      <c r="G227" s="27"/>
    </row>
    <row r="228" spans="2:7" ht="15.9" customHeight="1">
      <c r="B228" s="18"/>
      <c r="C228" s="12"/>
      <c r="D228" s="37"/>
      <c r="E228" s="39"/>
      <c r="F228" s="37"/>
      <c r="G228" s="27"/>
    </row>
    <row r="229" spans="2:7" ht="15.9" customHeight="1">
      <c r="B229" s="18"/>
      <c r="C229" s="12"/>
      <c r="D229" s="37"/>
      <c r="E229" s="39"/>
      <c r="F229" s="37"/>
      <c r="G229" s="27"/>
    </row>
    <row r="230" spans="2:7" ht="15.9" customHeight="1">
      <c r="B230" s="18"/>
      <c r="C230" s="12"/>
      <c r="D230" s="37"/>
      <c r="E230" s="39"/>
      <c r="F230" s="37"/>
      <c r="G230" s="27"/>
    </row>
    <row r="231" spans="2:7" ht="15.9" customHeight="1">
      <c r="B231" s="18"/>
      <c r="C231" s="12"/>
      <c r="D231" s="37"/>
      <c r="E231" s="39"/>
      <c r="F231" s="37"/>
      <c r="G231" s="27"/>
    </row>
    <row r="232" spans="2:7" ht="15.9" customHeight="1">
      <c r="B232" s="18"/>
      <c r="C232" s="12"/>
      <c r="D232" s="37"/>
      <c r="E232" s="39"/>
      <c r="F232" s="37"/>
      <c r="G232" s="27"/>
    </row>
    <row r="233" spans="2:7" ht="15.9" customHeight="1">
      <c r="B233" s="18"/>
      <c r="C233" s="12"/>
      <c r="D233" s="37"/>
      <c r="E233" s="39"/>
      <c r="F233" s="37"/>
      <c r="G233" s="27"/>
    </row>
    <row r="234" spans="2:7" ht="15.9" customHeight="1">
      <c r="B234" s="18"/>
      <c r="C234" s="12"/>
      <c r="D234" s="37"/>
      <c r="E234" s="39"/>
      <c r="F234" s="37"/>
      <c r="G234" s="27"/>
    </row>
    <row r="235" spans="2:7" ht="15.9" customHeight="1">
      <c r="B235" s="18"/>
      <c r="C235" s="12"/>
      <c r="D235" s="37"/>
      <c r="E235" s="39"/>
      <c r="F235" s="37"/>
      <c r="G235" s="27"/>
    </row>
    <row r="236" spans="2:7" ht="15.9" customHeight="1">
      <c r="B236" s="18"/>
      <c r="C236" s="12"/>
      <c r="D236" s="37"/>
      <c r="E236" s="39"/>
      <c r="F236" s="37"/>
      <c r="G236" s="27"/>
    </row>
    <row r="237" spans="2:7" ht="15.9" customHeight="1">
      <c r="B237" s="18"/>
      <c r="C237" s="12"/>
      <c r="D237" s="37"/>
      <c r="E237" s="39"/>
      <c r="F237" s="37"/>
      <c r="G237" s="27"/>
    </row>
    <row r="238" spans="2:7" ht="15.9" customHeight="1">
      <c r="B238" s="18"/>
      <c r="C238" s="12"/>
      <c r="D238" s="37"/>
      <c r="E238" s="39"/>
      <c r="F238" s="37"/>
      <c r="G238" s="27"/>
    </row>
    <row r="239" spans="2:7" ht="15.9" customHeight="1">
      <c r="B239" s="18"/>
      <c r="C239" s="12"/>
      <c r="D239" s="37"/>
      <c r="E239" s="39"/>
      <c r="F239" s="37"/>
      <c r="G239" s="27"/>
    </row>
    <row r="240" spans="2:7" ht="15.9" customHeight="1">
      <c r="B240" s="18"/>
      <c r="C240" s="12"/>
      <c r="D240" s="37"/>
      <c r="E240" s="39"/>
      <c r="F240" s="37"/>
      <c r="G240" s="27"/>
    </row>
    <row r="241" spans="2:7" ht="15.9" customHeight="1">
      <c r="B241" s="18"/>
      <c r="C241" s="12"/>
      <c r="D241" s="37"/>
      <c r="E241" s="39"/>
      <c r="F241" s="37"/>
      <c r="G241" s="27"/>
    </row>
    <row r="242" spans="2:7" ht="15.9" customHeight="1">
      <c r="B242" s="18"/>
      <c r="C242" s="12"/>
      <c r="D242" s="37"/>
      <c r="E242" s="39"/>
      <c r="F242" s="37"/>
      <c r="G242" s="27"/>
    </row>
    <row r="243" spans="2:7" ht="15.9" customHeight="1">
      <c r="B243" s="18"/>
      <c r="C243" s="12"/>
      <c r="D243" s="37"/>
      <c r="E243" s="39"/>
      <c r="F243" s="37"/>
      <c r="G243" s="27"/>
    </row>
    <row r="244" spans="2:7" ht="15.9" customHeight="1">
      <c r="B244" s="18"/>
      <c r="C244" s="12"/>
      <c r="D244" s="37"/>
      <c r="E244" s="39"/>
      <c r="F244" s="37"/>
      <c r="G244" s="27"/>
    </row>
    <row r="245" spans="2:7" ht="15.9" customHeight="1">
      <c r="B245" s="18"/>
      <c r="C245" s="12"/>
      <c r="D245" s="37"/>
      <c r="E245" s="39"/>
      <c r="F245" s="37"/>
      <c r="G245" s="27"/>
    </row>
    <row r="246" spans="2:7" ht="15.9" customHeight="1">
      <c r="B246" s="18"/>
      <c r="C246" s="12"/>
      <c r="D246" s="37"/>
      <c r="E246" s="39"/>
      <c r="F246" s="37"/>
      <c r="G246" s="27"/>
    </row>
    <row r="247" spans="2:7" ht="15.9" customHeight="1">
      <c r="B247" s="18"/>
      <c r="C247" s="12"/>
      <c r="D247" s="37"/>
      <c r="E247" s="39"/>
      <c r="F247" s="37"/>
      <c r="G247" s="27"/>
    </row>
    <row r="248" spans="2:7" ht="15.9" customHeight="1">
      <c r="B248" s="18"/>
      <c r="C248" s="12"/>
      <c r="D248" s="37"/>
      <c r="E248" s="39"/>
      <c r="F248" s="37"/>
      <c r="G248" s="27"/>
    </row>
    <row r="249" spans="2:7" ht="15.9" customHeight="1">
      <c r="B249" s="18"/>
      <c r="C249" s="12"/>
      <c r="D249" s="37"/>
      <c r="E249" s="39"/>
      <c r="F249" s="37"/>
      <c r="G249" s="27"/>
    </row>
    <row r="250" spans="2:7" ht="15.9" customHeight="1">
      <c r="B250" s="18"/>
      <c r="C250" s="12"/>
      <c r="D250" s="37"/>
      <c r="E250" s="39"/>
      <c r="F250" s="37"/>
      <c r="G250" s="27"/>
    </row>
    <row r="251" spans="2:7" ht="15.9" customHeight="1">
      <c r="B251" s="18"/>
      <c r="C251" s="12"/>
      <c r="D251" s="37"/>
      <c r="E251" s="39"/>
      <c r="F251" s="37"/>
      <c r="G251" s="27"/>
    </row>
    <row r="252" spans="2:7" ht="15.9" customHeight="1">
      <c r="B252" s="18"/>
      <c r="C252" s="12"/>
      <c r="D252" s="37"/>
      <c r="E252" s="39"/>
      <c r="F252" s="37"/>
      <c r="G252" s="27"/>
    </row>
    <row r="253" spans="2:7" ht="15.9" customHeight="1">
      <c r="B253" s="18"/>
      <c r="C253" s="12"/>
      <c r="D253" s="37"/>
      <c r="E253" s="39"/>
      <c r="F253" s="37"/>
      <c r="G253" s="27"/>
    </row>
    <row r="254" spans="2:7" ht="15.9" customHeight="1">
      <c r="B254" s="18"/>
      <c r="C254" s="12"/>
      <c r="D254" s="37"/>
      <c r="E254" s="39"/>
      <c r="F254" s="37"/>
      <c r="G254" s="27"/>
    </row>
    <row r="255" spans="2:7" ht="15.9" customHeight="1">
      <c r="B255" s="18"/>
      <c r="C255" s="12"/>
      <c r="D255" s="37"/>
      <c r="E255" s="39"/>
      <c r="F255" s="37"/>
      <c r="G255" s="27"/>
    </row>
    <row r="256" spans="2:7" ht="15.9" customHeight="1">
      <c r="B256" s="18"/>
      <c r="C256" s="12"/>
      <c r="D256" s="37"/>
      <c r="E256" s="39"/>
      <c r="F256" s="37"/>
      <c r="G256" s="27"/>
    </row>
    <row r="257" spans="2:7" ht="15.9" customHeight="1">
      <c r="B257" s="18"/>
      <c r="C257" s="12"/>
      <c r="D257" s="37"/>
      <c r="E257" s="39"/>
      <c r="F257" s="37"/>
      <c r="G257" s="27"/>
    </row>
    <row r="258" spans="2:7" ht="15.9" customHeight="1">
      <c r="B258" s="18"/>
      <c r="C258" s="12"/>
      <c r="D258" s="37"/>
      <c r="E258" s="39"/>
      <c r="F258" s="37"/>
      <c r="G258" s="27"/>
    </row>
    <row r="259" spans="2:7" ht="15.9" customHeight="1">
      <c r="B259" s="18"/>
      <c r="C259" s="12"/>
      <c r="D259" s="37"/>
      <c r="E259" s="39"/>
      <c r="F259" s="37"/>
      <c r="G259" s="27"/>
    </row>
    <row r="260" spans="2:7" ht="15.9" customHeight="1">
      <c r="B260" s="18"/>
      <c r="C260" s="12"/>
      <c r="D260" s="37"/>
      <c r="E260" s="39"/>
      <c r="F260" s="37"/>
      <c r="G260" s="27"/>
    </row>
    <row r="261" spans="2:7" ht="15.9" customHeight="1">
      <c r="B261" s="18"/>
      <c r="C261" s="12"/>
      <c r="D261" s="37"/>
      <c r="E261" s="39"/>
      <c r="F261" s="37"/>
      <c r="G261" s="27"/>
    </row>
    <row r="262" spans="2:7" ht="15.9" customHeight="1">
      <c r="B262" s="18"/>
      <c r="C262" s="12"/>
      <c r="D262" s="37"/>
      <c r="E262" s="39"/>
      <c r="F262" s="37"/>
      <c r="G262" s="27"/>
    </row>
    <row r="263" spans="2:7" ht="15.9" customHeight="1">
      <c r="B263" s="18"/>
      <c r="C263" s="12"/>
      <c r="D263" s="37"/>
      <c r="E263" s="39"/>
      <c r="F263" s="37"/>
      <c r="G263" s="27"/>
    </row>
    <row r="264" spans="2:7" ht="15.9" customHeight="1">
      <c r="B264" s="18"/>
      <c r="C264" s="12"/>
      <c r="D264" s="37"/>
      <c r="E264" s="39"/>
      <c r="F264" s="37"/>
      <c r="G264" s="27"/>
    </row>
    <row r="265" spans="2:7" ht="15.9" customHeight="1">
      <c r="B265" s="18"/>
      <c r="C265" s="12"/>
      <c r="D265" s="37"/>
      <c r="E265" s="39"/>
      <c r="F265" s="37"/>
      <c r="G265" s="27"/>
    </row>
    <row r="266" spans="2:7" ht="15.9" customHeight="1">
      <c r="B266" s="18"/>
      <c r="C266" s="12"/>
      <c r="D266" s="37"/>
      <c r="E266" s="39"/>
      <c r="F266" s="37"/>
      <c r="G266" s="27"/>
    </row>
    <row r="267" spans="2:7" ht="15.9" customHeight="1">
      <c r="B267" s="18"/>
      <c r="C267" s="12"/>
      <c r="D267" s="37"/>
      <c r="E267" s="39"/>
      <c r="F267" s="37"/>
      <c r="G267" s="27"/>
    </row>
    <row r="268" spans="2:7" ht="15.9" customHeight="1">
      <c r="B268" s="18"/>
      <c r="C268" s="12"/>
      <c r="D268" s="37"/>
      <c r="E268" s="39"/>
      <c r="F268" s="37"/>
      <c r="G268" s="27"/>
    </row>
    <row r="269" spans="2:7" ht="15.9" customHeight="1">
      <c r="B269" s="18"/>
      <c r="C269" s="12"/>
      <c r="D269" s="37"/>
      <c r="E269" s="39"/>
      <c r="F269" s="37"/>
      <c r="G269" s="27"/>
    </row>
    <row r="270" spans="2:7" ht="15.9" customHeight="1">
      <c r="B270" s="18"/>
      <c r="C270" s="12"/>
      <c r="D270" s="37"/>
      <c r="E270" s="39"/>
      <c r="F270" s="37"/>
      <c r="G270" s="27"/>
    </row>
    <row r="271" spans="2:7" ht="15.9" customHeight="1">
      <c r="B271" s="18"/>
      <c r="C271" s="12"/>
      <c r="D271" s="37"/>
      <c r="E271" s="39"/>
      <c r="F271" s="37"/>
      <c r="G271" s="27"/>
    </row>
    <row r="272" spans="2:7" ht="15.9" customHeight="1">
      <c r="B272" s="18"/>
      <c r="C272" s="12"/>
      <c r="D272" s="37"/>
      <c r="E272" s="39"/>
      <c r="F272" s="37"/>
      <c r="G272" s="27"/>
    </row>
    <row r="273" spans="2:7" ht="15.9" customHeight="1">
      <c r="B273" s="18"/>
      <c r="C273" s="12"/>
      <c r="D273" s="37"/>
      <c r="E273" s="39"/>
      <c r="F273" s="37"/>
      <c r="G273" s="27"/>
    </row>
    <row r="274" spans="2:7" ht="15.9" customHeight="1">
      <c r="B274" s="18"/>
      <c r="C274" s="12"/>
      <c r="D274" s="37"/>
      <c r="E274" s="39"/>
      <c r="F274" s="37"/>
      <c r="G274" s="27"/>
    </row>
    <row r="275" spans="2:7" ht="15.9" customHeight="1">
      <c r="B275" s="18"/>
      <c r="C275" s="12"/>
      <c r="D275" s="37"/>
      <c r="E275" s="39"/>
      <c r="F275" s="37"/>
      <c r="G275" s="27"/>
    </row>
    <row r="276" spans="2:7" ht="15.9" customHeight="1">
      <c r="B276" s="18"/>
      <c r="C276" s="12"/>
      <c r="D276" s="37"/>
      <c r="E276" s="39"/>
      <c r="F276" s="37"/>
      <c r="G276" s="27"/>
    </row>
    <row r="277" spans="2:7" ht="15.9" customHeight="1">
      <c r="B277" s="18"/>
      <c r="C277" s="12"/>
      <c r="D277" s="37"/>
      <c r="E277" s="39"/>
      <c r="F277" s="37"/>
      <c r="G277" s="27"/>
    </row>
    <row r="278" spans="2:7" ht="15.9" customHeight="1">
      <c r="B278" s="18"/>
      <c r="C278" s="12"/>
      <c r="D278" s="37"/>
      <c r="E278" s="39"/>
      <c r="F278" s="37"/>
      <c r="G278" s="27"/>
    </row>
    <row r="279" spans="2:7" ht="15.9" customHeight="1">
      <c r="B279" s="18"/>
      <c r="C279" s="12"/>
      <c r="D279" s="37"/>
      <c r="E279" s="39"/>
      <c r="F279" s="37"/>
      <c r="G279" s="27"/>
    </row>
    <row r="280" spans="2:7" ht="15.9" customHeight="1">
      <c r="B280" s="18"/>
      <c r="C280" s="12"/>
      <c r="D280" s="37"/>
      <c r="E280" s="39"/>
      <c r="F280" s="37"/>
      <c r="G280" s="27"/>
    </row>
    <row r="281" spans="2:7" ht="15.9" customHeight="1">
      <c r="B281" s="18"/>
      <c r="C281" s="12"/>
      <c r="D281" s="37"/>
      <c r="E281" s="39"/>
      <c r="F281" s="37"/>
      <c r="G281" s="27"/>
    </row>
    <row r="282" spans="2:7" ht="15.9" customHeight="1">
      <c r="B282" s="18"/>
      <c r="C282" s="12"/>
      <c r="D282" s="37"/>
      <c r="E282" s="39"/>
      <c r="F282" s="37"/>
      <c r="G282" s="27"/>
    </row>
    <row r="283" spans="2:7" ht="15.9" customHeight="1">
      <c r="B283" s="18"/>
      <c r="C283" s="12"/>
      <c r="D283" s="37"/>
      <c r="E283" s="39"/>
      <c r="F283" s="37"/>
      <c r="G283" s="27"/>
    </row>
    <row r="284" spans="2:7" ht="15.9" customHeight="1">
      <c r="B284" s="18"/>
      <c r="C284" s="12"/>
      <c r="D284" s="37"/>
      <c r="E284" s="39"/>
      <c r="F284" s="37"/>
      <c r="G284" s="27"/>
    </row>
    <row r="285" spans="2:7" ht="15.9" customHeight="1">
      <c r="B285" s="18"/>
      <c r="C285" s="12"/>
      <c r="D285" s="37"/>
      <c r="E285" s="39"/>
      <c r="F285" s="37"/>
      <c r="G285" s="27"/>
    </row>
    <row r="286" spans="2:7" ht="15.9" customHeight="1">
      <c r="B286" s="18"/>
      <c r="C286" s="12"/>
      <c r="D286" s="37"/>
      <c r="E286" s="39"/>
      <c r="F286" s="37"/>
      <c r="G286" s="27"/>
    </row>
    <row r="287" spans="2:7" ht="15.9" customHeight="1">
      <c r="B287" s="18"/>
      <c r="C287" s="12"/>
      <c r="D287" s="37"/>
      <c r="E287" s="39"/>
      <c r="F287" s="37"/>
      <c r="G287" s="27"/>
    </row>
    <row r="288" spans="2:7" ht="15.9" customHeight="1">
      <c r="B288" s="18"/>
      <c r="C288" s="12"/>
      <c r="D288" s="37"/>
      <c r="E288" s="39"/>
      <c r="F288" s="37"/>
      <c r="G288" s="27"/>
    </row>
    <row r="289" spans="2:7" ht="15.9" customHeight="1">
      <c r="B289" s="18"/>
      <c r="C289" s="12"/>
      <c r="D289" s="37"/>
      <c r="E289" s="39"/>
      <c r="F289" s="37"/>
      <c r="G289" s="27"/>
    </row>
    <row r="290" spans="2:7" ht="15.9" customHeight="1">
      <c r="B290" s="18"/>
      <c r="D290" s="9"/>
      <c r="F290" s="9"/>
    </row>
    <row r="291" spans="2:7" ht="15.9" customHeight="1">
      <c r="B291" s="18"/>
      <c r="D291" s="9"/>
      <c r="F291" s="9"/>
    </row>
    <row r="292" spans="2:7" ht="15.9" customHeight="1">
      <c r="B292" s="18"/>
      <c r="D292" s="9"/>
      <c r="F292" s="9"/>
    </row>
    <row r="293" spans="2:7" ht="15.9" customHeight="1">
      <c r="B293" s="18"/>
      <c r="D293" s="9"/>
      <c r="F293" s="9"/>
    </row>
    <row r="294" spans="2:7" ht="15.9" customHeight="1">
      <c r="B294" s="18"/>
      <c r="D294" s="9"/>
      <c r="F294" s="9"/>
    </row>
    <row r="295" spans="2:7" ht="15.9" customHeight="1">
      <c r="B295" s="18"/>
      <c r="D295" s="9"/>
      <c r="F295" s="9"/>
    </row>
    <row r="296" spans="2:7" ht="15.9" customHeight="1">
      <c r="B296" s="18"/>
      <c r="D296" s="9"/>
      <c r="F296" s="9"/>
    </row>
    <row r="297" spans="2:7" ht="15.9" customHeight="1">
      <c r="B297" s="18"/>
      <c r="D297" s="9"/>
      <c r="F297" s="9"/>
    </row>
    <row r="298" spans="2:7" ht="15.9" customHeight="1">
      <c r="B298" s="18"/>
      <c r="D298" s="9"/>
      <c r="F298" s="9"/>
    </row>
    <row r="299" spans="2:7" ht="15.9" customHeight="1">
      <c r="B299" s="18"/>
      <c r="D299" s="9"/>
      <c r="F299" s="9"/>
    </row>
    <row r="300" spans="2:7" ht="15.9" customHeight="1">
      <c r="B300" s="18"/>
      <c r="D300" s="9"/>
      <c r="F300" s="9"/>
    </row>
    <row r="301" spans="2:7" ht="15.9" customHeight="1">
      <c r="B301" s="18"/>
      <c r="D301" s="9"/>
      <c r="F301" s="9"/>
    </row>
    <row r="302" spans="2:7" ht="15.9" customHeight="1">
      <c r="B302" s="18"/>
      <c r="D302" s="9"/>
      <c r="F302" s="9"/>
    </row>
    <row r="303" spans="2:7" ht="15.9" customHeight="1">
      <c r="B303" s="18"/>
      <c r="D303" s="9"/>
      <c r="F303" s="9"/>
    </row>
    <row r="304" spans="2:7" ht="15.9" customHeight="1">
      <c r="B304" s="18"/>
      <c r="D304" s="9"/>
      <c r="F304" s="9"/>
    </row>
    <row r="305" spans="2:6" ht="15.9" customHeight="1">
      <c r="B305" s="18"/>
      <c r="D305" s="9"/>
      <c r="F305" s="9"/>
    </row>
    <row r="306" spans="2:6" ht="15.9" customHeight="1">
      <c r="B306" s="18"/>
      <c r="D306" s="9"/>
      <c r="F306" s="9"/>
    </row>
    <row r="307" spans="2:6" ht="15.9" customHeight="1">
      <c r="B307" s="31"/>
      <c r="C307" s="29"/>
      <c r="D307" s="30"/>
    </row>
  </sheetData>
  <mergeCells count="20">
    <mergeCell ref="X4:Y4"/>
    <mergeCell ref="A158:A159"/>
    <mergeCell ref="A194:A195"/>
    <mergeCell ref="A200:A201"/>
    <mergeCell ref="N8:N9"/>
    <mergeCell ref="O8:O9"/>
    <mergeCell ref="A1:A3"/>
    <mergeCell ref="B1:U3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D293:D306 F293:F306 I143:I207 K176:K207 H223:H289">
    <cfRule type="cellIs" dxfId="129" priority="19" operator="lessThan">
      <formula>$L$6</formula>
    </cfRule>
    <cfRule type="cellIs" dxfId="128" priority="20" operator="greaterThan">
      <formula>$L$5</formula>
    </cfRule>
  </conditionalFormatting>
  <conditionalFormatting sqref="I208:I209 K208:K209">
    <cfRule type="cellIs" dxfId="127" priority="15" operator="lessThan">
      <formula>$L$6</formula>
    </cfRule>
    <cfRule type="cellIs" dxfId="126" priority="16" operator="greaterThan">
      <formula>$L$5</formula>
    </cfRule>
  </conditionalFormatting>
  <conditionalFormatting sqref="I210:I213 K210:K213">
    <cfRule type="cellIs" dxfId="125" priority="13" operator="lessThan">
      <formula>$L$6</formula>
    </cfRule>
    <cfRule type="cellIs" dxfId="124" priority="14" operator="greaterThan">
      <formula>$L$5</formula>
    </cfRule>
  </conditionalFormatting>
  <conditionalFormatting sqref="I214 K214">
    <cfRule type="cellIs" dxfId="123" priority="11" operator="lessThan">
      <formula>$L$6</formula>
    </cfRule>
    <cfRule type="cellIs" dxfId="122" priority="12" operator="greaterThan">
      <formula>$L$5</formula>
    </cfRule>
  </conditionalFormatting>
  <conditionalFormatting sqref="I215 K215">
    <cfRule type="cellIs" dxfId="121" priority="9" operator="lessThan">
      <formula>$L$6</formula>
    </cfRule>
    <cfRule type="cellIs" dxfId="120" priority="10" operator="greaterThan">
      <formula>$L$5</formula>
    </cfRule>
  </conditionalFormatting>
  <conditionalFormatting sqref="I216 K216">
    <cfRule type="cellIs" dxfId="119" priority="7" operator="lessThan">
      <formula>$L$6</formula>
    </cfRule>
    <cfRule type="cellIs" dxfId="118" priority="8" operator="greaterThan">
      <formula>$L$5</formula>
    </cfRule>
  </conditionalFormatting>
  <conditionalFormatting sqref="I217 K217">
    <cfRule type="cellIs" dxfId="117" priority="5" operator="lessThan">
      <formula>$L$6</formula>
    </cfRule>
    <cfRule type="cellIs" dxfId="116" priority="6" operator="greaterThan">
      <formula>$L$5</formula>
    </cfRule>
  </conditionalFormatting>
  <conditionalFormatting sqref="I218 K218">
    <cfRule type="cellIs" dxfId="115" priority="3" operator="lessThan">
      <formula>$L$6</formula>
    </cfRule>
    <cfRule type="cellIs" dxfId="114" priority="4" operator="greaterThan">
      <formula>$L$5</formula>
    </cfRule>
  </conditionalFormatting>
  <conditionalFormatting sqref="I219:I222 K219:K222">
    <cfRule type="cellIs" dxfId="113" priority="1" operator="lessThan">
      <formula>$L$6</formula>
    </cfRule>
    <cfRule type="cellIs" dxfId="112" priority="2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214" activePane="bottomLeft" state="frozen"/>
      <selection pane="bottomLeft" activeCell="O223" sqref="O22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194.3800000124611</v>
      </c>
      <c r="X1" s="85" t="s">
        <v>65</v>
      </c>
      <c r="Y1" s="86">
        <f>AN7</f>
        <v>389.56991120956025</v>
      </c>
      <c r="Z1" s="20"/>
      <c r="AA1" s="8" t="s">
        <v>6</v>
      </c>
      <c r="AB1" s="21" t="s">
        <v>5</v>
      </c>
      <c r="AC1" s="8" t="s">
        <v>7</v>
      </c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336.99999991804361</v>
      </c>
      <c r="X2" s="87" t="s">
        <v>66</v>
      </c>
      <c r="Y2" s="88">
        <f>IF(MOD(DEGREES(ATAN2(W1, W2)), 360) &gt; 180, MOD(DEGREES(ATAN2(W1, W2)), 360) - 360, MOD(DEGREES(ATAN2(W1, W2)), 360))</f>
        <v>60.02385582145947</v>
      </c>
      <c r="Z2" s="22" t="e">
        <f ca="1">_xlfn.VAR.S(D9:D190)</f>
        <v>#NAME?</v>
      </c>
      <c r="AA2" s="23" t="e">
        <f ca="1">(Z2)^1/2</f>
        <v>#NAME?</v>
      </c>
      <c r="AB2" s="23">
        <f xml:space="preserve"> AVERAGE(D9:D190)</f>
        <v>114.69558011695423</v>
      </c>
      <c r="AC2" s="23" t="e">
        <f ca="1">AA2/AB2</f>
        <v>#NAME?</v>
      </c>
      <c r="AF2" s="8" t="s">
        <v>33</v>
      </c>
      <c r="AG2" s="69">
        <f>(SUM(AH2:AN2)-MIN(AH2:AN2)-MAX(AH2:AN2))/(COUNTA(AH2:AN2)-2)</f>
        <v>194.3800000124611</v>
      </c>
      <c r="AH2" s="43">
        <f>INDEX(D:D,MATCH(9.99999999999999E+307,D:D))</f>
        <v>196.30000001052395</v>
      </c>
      <c r="AI2" s="43">
        <f>INDEX(D:D,MATCH(9.99999999999999E+307,D:D)-1)</f>
        <v>191.80000002961606</v>
      </c>
      <c r="AJ2" s="43">
        <f>INDEX(D:D,MATCH(9.99999999999999E+307,D:D)-2)</f>
        <v>190.2000000118278</v>
      </c>
      <c r="AK2" s="43">
        <f>INDEX(D:D,MATCH(9.99999999999999E+307,D:D)-3)</f>
        <v>193.59999999869615</v>
      </c>
      <c r="AL2" s="43">
        <f>INDEX(D:D,MATCH(9.99999999999999E+307,D:D)-4)</f>
        <v>196.60000002477318</v>
      </c>
      <c r="AM2" s="43">
        <f>INDEX(D:D,MATCH(9.99999999999999E+307,D:D)-5)</f>
        <v>197.70000001881272</v>
      </c>
      <c r="AN2" s="43">
        <f>INDEX(D:D,MATCH(9.99999999999999E+307,D:D)-6)</f>
        <v>193.59999999869615</v>
      </c>
      <c r="AO2" s="43">
        <f>INDEX(D:D,MATCH(9.99999999999999E+307,D:D)-7)</f>
        <v>201.70000003417954</v>
      </c>
      <c r="AP2" s="43">
        <f>INDEX(D:D,MATCH(9.99999999999999E+307,D:D)-8)</f>
        <v>206.60000003408641</v>
      </c>
      <c r="AQ2" s="43">
        <f>INDEX(D:D,MATCH(9.99999999999999E+307,D:D)-9)</f>
        <v>208.90000002691522</v>
      </c>
      <c r="AR2" s="43">
        <f>INDEX(D:D,MATCH(9.99999999999999E+307,D:D)-10)</f>
        <v>179.69999997876585</v>
      </c>
      <c r="AS2" s="43">
        <f>INDEX(D:D,MATCH(9.99999999999999E+307,D:D)-11)</f>
        <v>194.59999998798594</v>
      </c>
      <c r="AT2" s="43">
        <f>INDEX(D:D,MATCH(9.99999999999999E+307,D:D)-12)</f>
        <v>194.79999999748543</v>
      </c>
      <c r="AU2" s="43">
        <f>INDEX(D:D,MATCH(9.99999999999999E+307,D:D)-13)</f>
        <v>197.90000002831221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4.2200000000036653</v>
      </c>
      <c r="X3" s="84" t="s">
        <v>56</v>
      </c>
      <c r="Y3" s="80"/>
      <c r="Z3" s="22">
        <f>VARA(F9:F190)</f>
        <v>13732.748934917037</v>
      </c>
      <c r="AA3" s="23">
        <f>(Z3)^1/2</f>
        <v>6866.3744674585187</v>
      </c>
      <c r="AB3" s="23">
        <f xml:space="preserve"> AVERAGE(F9:F190)</f>
        <v>191.19723737548563</v>
      </c>
      <c r="AC3" s="23">
        <f>AA3/AB3</f>
        <v>35.912519248245644</v>
      </c>
      <c r="AF3" s="8" t="s">
        <v>34</v>
      </c>
      <c r="AG3" s="69">
        <f>(SUM(AH3:AN3)-MIN(AH3:AN3)-MAX(AH3:AN3))/(COUNTA(AH3:AN3)-2)</f>
        <v>336.99999991804361</v>
      </c>
      <c r="AH3" s="43">
        <f>INDEX(F:F,MATCH(9.99999999999999E+307,F:F))</f>
        <v>329.90000024437904</v>
      </c>
      <c r="AI3" s="43">
        <f>INDEX(F:F,MATCH(9.99999999999999E+307,F:F)-1)</f>
        <v>369.19999960809946</v>
      </c>
      <c r="AJ3" s="43">
        <f>INDEX(F:F,MATCH(9.99999999999999E+307,F:F)-2)</f>
        <v>377.6000002399087</v>
      </c>
      <c r="AK3" s="43">
        <f>INDEX(F:F,MATCH(9.99999999999999E+307,F:F)-3)</f>
        <v>330.69999981671572</v>
      </c>
      <c r="AL3" s="43">
        <f>INDEX(F:F,MATCH(9.99999999999999E+307,F:F)-4)</f>
        <v>319.3999994546175</v>
      </c>
      <c r="AM3" s="43">
        <f>INDEX(F:F,MATCH(9.99999999999999E+307,F:F)-5)</f>
        <v>324.50000010430813</v>
      </c>
      <c r="AN3" s="43">
        <f>INDEX(F:F,MATCH(9.99999999999999E+307,F:F)-6)</f>
        <v>330.69999981671572</v>
      </c>
      <c r="AO3" s="43">
        <f>INDEX(F:F,MATCH(9.99999999999999E+307,F:F)-7)</f>
        <v>310.80000009387732</v>
      </c>
      <c r="AP3" s="43">
        <f>INDEX(F:F,MATCH(9.99999999999999E+307,F:F)-8)</f>
        <v>247.20000009983778</v>
      </c>
      <c r="AQ3" s="43">
        <f>INDEX(F:F,MATCH(9.99999999999999E+307,F:F)-9)</f>
        <v>254.19999938458204</v>
      </c>
      <c r="AR3" s="43">
        <f>INDEX(F:F,MATCH(9.99999999999999E+307,F:F)-10)</f>
        <v>426.59999988973141</v>
      </c>
      <c r="AS3" s="43">
        <f>INDEX(F:F,MATCH(9.99999999999999E+307,F:F)-11)</f>
        <v>339.20000027865171</v>
      </c>
      <c r="AT3" s="43">
        <f>INDEX(F:F,MATCH(9.99999999999999E+307,F:F)-12)</f>
        <v>329.90000024437904</v>
      </c>
      <c r="AU3" s="43">
        <f>INDEX(F:F,MATCH(9.99999999999999E+307,F:F)-13)</f>
        <v>313.00000008195639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>
        <f>VARA(H9:H190)</f>
        <v>235.96727317372955</v>
      </c>
      <c r="AA4" s="23">
        <f>(Z4)^1/2</f>
        <v>117.98363658686478</v>
      </c>
      <c r="AB4" s="23">
        <f xml:space="preserve"> AVERAGE(H9:H190)</f>
        <v>5.8922651933768675</v>
      </c>
      <c r="AC4" s="23">
        <f>AA4/AB4</f>
        <v>20.023477001592344</v>
      </c>
      <c r="AF4" s="8" t="s">
        <v>35</v>
      </c>
      <c r="AG4" s="69">
        <f>(SUM(AH4:AN4)-MIN(AH4:AN4)-MAX(AH4:AN4))/(COUNTA(AH4:AN4)-2)</f>
        <v>4.2200000000036653</v>
      </c>
      <c r="AH4" s="43">
        <f>INDEX(H:H,MATCH(9.99999999999999E+307,H:H))</f>
        <v>-1.4999999999929514</v>
      </c>
      <c r="AI4" s="43">
        <f>INDEX(H:H,MATCH(9.99999999999999E+307,H:H)-1)</f>
        <v>15.800000000012915</v>
      </c>
      <c r="AJ4" s="43">
        <f>INDEX(H:H,MATCH(9.99999999999999E+307,H:H)-2)</f>
        <v>9.3000000000103</v>
      </c>
      <c r="AK4" s="43">
        <f>INDEX(H:H,MATCH(9.99999999999999E+307,H:H)-3)</f>
        <v>1.6999999999995907</v>
      </c>
      <c r="AL4" s="43">
        <f>INDEX(H:H,MATCH(9.99999999999999E+307,H:H)-4)</f>
        <v>9.9000000000017963</v>
      </c>
      <c r="AM4" s="43">
        <f>INDEX(H:H,MATCH(9.99999999999999E+307,H:H)-5)</f>
        <v>-30.499999999989313</v>
      </c>
      <c r="AN4" s="43">
        <f>INDEX(H:H,MATCH(9.99999999999999E+307,H:H)-6)</f>
        <v>1.6999999999995907</v>
      </c>
      <c r="AO4" s="43">
        <f>INDEX(H:H,MATCH(9.99999999999999E+307,H:H)-7)</f>
        <v>-34.89999999999327</v>
      </c>
      <c r="AP4" s="43">
        <f>INDEX(H:H,MATCH(9.99999999999999E+307,H:H)-8)</f>
        <v>-0.29999999999574811</v>
      </c>
      <c r="AQ4" s="43">
        <f>INDEX(H:H,MATCH(9.99999999999999E+307,H:H)-9)</f>
        <v>-32.799999999994611</v>
      </c>
      <c r="AR4" s="43">
        <f>INDEX(H:H,MATCH(9.99999999999999E+307,H:H)-10)</f>
        <v>5.4000000000087311</v>
      </c>
      <c r="AS4" s="43">
        <f>INDEX(H:H,MATCH(9.99999999999999E+307,H:H)-11)</f>
        <v>5.0000000000096634</v>
      </c>
      <c r="AT4" s="43">
        <f>INDEX(H:H,MATCH(9.99999999999999E+307,H:H)-12)</f>
        <v>-45.799999999999841</v>
      </c>
      <c r="AU4" s="43">
        <f>INDEX(H:H,MATCH(9.99999999999999E+307,H:H)-13)</f>
        <v>13.100000000008549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383.88793959353939</v>
      </c>
      <c r="AI5" s="72">
        <f>INDEX(L:L,MATCH(9.99999999999999E+307,L:L)-1)</f>
        <v>416.34783501536521</v>
      </c>
      <c r="AJ5" s="72">
        <f>INDEX(L:L,MATCH(9.99999999999999E+307,L:L)-2)</f>
        <v>422.89985834199393</v>
      </c>
      <c r="AK5" s="72">
        <f>INDEX(L:L,MATCH(9.99999999999999E+307,L:L)-3)</f>
        <v>383.2053494906757</v>
      </c>
      <c r="AL5" s="72">
        <f>INDEX(L:L,MATCH(9.99999999999999E+307,L:L)-4)</f>
        <v>375.18785916038183</v>
      </c>
      <c r="AM5" s="72">
        <f>INDEX(L:L,MATCH(9.99999999999999E+307,L:L)-5)</f>
        <v>381.20308245754501</v>
      </c>
      <c r="AN5" s="72">
        <f>INDEX(L:L,MATCH(9.99999999999999E+307,L:L)-6)</f>
        <v>383.2053494906757</v>
      </c>
      <c r="AO5" s="72">
        <f>INDEX(L:L,MATCH(9.99999999999999E+307,L:L)-7)</f>
        <v>372.15257633414512</v>
      </c>
      <c r="AP5" s="72">
        <f>INDEX(L:L,MATCH(9.99999999999999E+307,L:L)-8)</f>
        <v>322.16686679955825</v>
      </c>
      <c r="AQ5" s="72">
        <f>INDEX(L:L,MATCH(9.99999999999999E+307,L:L)-9)</f>
        <v>330.65494053222056</v>
      </c>
      <c r="AR5" s="72">
        <f>INDEX(L:L,MATCH(9.99999999999999E+307,L:L)-10)</f>
        <v>462.93499532686809</v>
      </c>
      <c r="AS5" s="72">
        <f>INDEX(L:L,MATCH(9.99999999999999E+307,L:L)-11)</f>
        <v>391.08924836200947</v>
      </c>
      <c r="AT5" s="72">
        <f>INDEX(L:L,MATCH(9.99999999999999E+307,L:L)-12)</f>
        <v>385.84801432722395</v>
      </c>
      <c r="AU5" s="73">
        <f>INDEX(L:L,MATCH(9.99999999999999E+307,L:L)-13)</f>
        <v>370.54692019029233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30.753864051253856</v>
      </c>
      <c r="AI6" s="75">
        <f>INDEX(J:J,MATCH(9.99999999999999E+307,J:J)-1)</f>
        <v>27.451950073304545</v>
      </c>
      <c r="AJ6" s="75">
        <f>INDEX(J:J,MATCH(9.99999999999999E+307,J:J)-2)</f>
        <v>26.734744112436829</v>
      </c>
      <c r="AK6" s="75">
        <f>INDEX(J:J,MATCH(9.99999999999999E+307,J:J)-3)</f>
        <v>30.345766688183005</v>
      </c>
      <c r="AL6" s="75">
        <f>INDEX(J:J,MATCH(9.99999999999999E+307,J:J)-4)</f>
        <v>31.613507090975645</v>
      </c>
      <c r="AM6" s="75">
        <f>INDEX(J:J,MATCH(9.99999999999999E+307,J:J)-5)</f>
        <v>31.351653060984859</v>
      </c>
      <c r="AN6" s="75">
        <f>INDEX(J:J,MATCH(9.99999999999999E+307,J:J)-6)</f>
        <v>30.345766688183005</v>
      </c>
      <c r="AO6" s="75">
        <f>INDEX(J:J,MATCH(9.99999999999999E+307,J:J)-7)</f>
        <v>32.982377534700504</v>
      </c>
      <c r="AP6" s="75">
        <f>INDEX(J:J,MATCH(9.99999999999999E+307,J:J)-8)</f>
        <v>39.887545755869269</v>
      </c>
      <c r="AQ6" s="75">
        <f>INDEX(J:J,MATCH(9.99999999999999E+307,J:J)-9)</f>
        <v>39.413155725569709</v>
      </c>
      <c r="AR6" s="75">
        <f>INDEX(J:J,MATCH(9.99999999999999E+307,J:J)-10)</f>
        <v>22.842660119027244</v>
      </c>
      <c r="AS6" s="75">
        <f>INDEX(J:J,MATCH(9.99999999999999E+307,J:J)-11)</f>
        <v>29.843015285130207</v>
      </c>
      <c r="AT6" s="75">
        <f>INDEX(J:J,MATCH(9.99999999999999E+307,J:J)-12)</f>
        <v>30.56108453671942</v>
      </c>
      <c r="AU6" s="76">
        <f>INDEX(J:J,MATCH(9.99999999999999E+307,J:J)-13)</f>
        <v>32.30387290111122</v>
      </c>
      <c r="AV6" s="8" t="s">
        <v>53</v>
      </c>
    </row>
    <row r="7" spans="1:48" ht="15.9" customHeight="1">
      <c r="B7" s="185" t="s">
        <v>49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194.78495560478012</v>
      </c>
      <c r="Y7" s="36"/>
      <c r="AF7" s="8" t="s">
        <v>33</v>
      </c>
      <c r="AG7" s="69">
        <f>(SUM(AO2:AU2)-MIN(AO2:AU2)-MAX(AO2:AU2))/(COUNTA(AO2:AU2)-2)</f>
        <v>199.1200000164099</v>
      </c>
      <c r="AK7" s="8" t="s">
        <v>54</v>
      </c>
      <c r="AN7" s="78">
        <f>(SUM(AH5:AN5)-MIN(AH5:AN5)-MAX(AH5:AN5))/(COUNTA(AH5:AN5)-2)</f>
        <v>389.56991120956025</v>
      </c>
      <c r="AO7" s="8" t="s">
        <v>54</v>
      </c>
      <c r="AR7" s="78">
        <f>(SUM(AO5:AU5)-MIN(AO5:AU5)-MAX(AO5:AU5))/(COUNTA(AO5:AU5)-2)</f>
        <v>370.05833994917833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60.02385582145947</v>
      </c>
      <c r="Y8" s="36"/>
      <c r="AF8" s="8" t="s">
        <v>34</v>
      </c>
      <c r="AG8" s="69">
        <f>(SUM(AO3:AU3)-MIN(AO3:AU3)-MAX(AO3:AU3))/(COUNTA(AO3:AU3)-2)</f>
        <v>309.4200000166893</v>
      </c>
      <c r="AK8" s="8" t="s">
        <v>55</v>
      </c>
      <c r="AN8" s="78">
        <f>(SUM(AH6:AN6)-MIN(AH6:AN6)-MAX(AH6:AN6))/(COUNTA(AH6:AN6)-2)</f>
        <v>30.049800112381853</v>
      </c>
      <c r="AO8" s="8" t="s">
        <v>55</v>
      </c>
      <c r="AR8" s="78">
        <f>(SUM(AO6:AU6)-MIN(AO6:AU6)-MAX(AO6:AU6))/(COUNTA(AO6:AU6)-2)</f>
        <v>33.020701196646215</v>
      </c>
    </row>
    <row r="9" spans="1:48" ht="30" customHeight="1">
      <c r="A9" s="5" t="s">
        <v>4</v>
      </c>
      <c r="B9" s="14">
        <v>45794</v>
      </c>
      <c r="C9" s="35">
        <v>401123.09419999999</v>
      </c>
      <c r="D9" s="6"/>
      <c r="E9" s="35">
        <v>6665595.3250000002</v>
      </c>
      <c r="F9" s="6"/>
      <c r="G9" s="35">
        <v>86.370099999999994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-11.519999999993047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45794</v>
      </c>
      <c r="C10" s="11">
        <v>401123.08980000002</v>
      </c>
      <c r="D10" s="9">
        <f>IF(C10="","",(C10-$C$9)*1000)</f>
        <v>-4.3999999761581421</v>
      </c>
      <c r="E10" s="12">
        <v>6665595.3710000003</v>
      </c>
      <c r="F10" s="9">
        <f>IF(E10="","",(E10-$E$9)*1000)</f>
        <v>46.000000089406967</v>
      </c>
      <c r="G10" s="12">
        <v>86.371700000000004</v>
      </c>
      <c r="H10" s="9">
        <f t="shared" ref="H10:H73" si="1">IF(G10="","",(G10-$G$9)*1000)</f>
        <v>1.6000000000104819</v>
      </c>
      <c r="I10" s="47">
        <f t="shared" ref="I10:I71" si="2">IF(MOD(DEGREES(ATAN2(D10, F10)), 360) &gt; 180, MOD(DEGREES(ATAN2(D10, F10)), 360) - 360, MOD(DEGREES(ATAN2(D10, F10)), 360))</f>
        <v>95.463842773253972</v>
      </c>
      <c r="J10" s="40">
        <f>MOD(DEGREES(ATAN2(F10, D10)) + 360, 360)</f>
        <v>354.53615722674601</v>
      </c>
      <c r="K10" s="47">
        <f t="shared" ref="K10:K71" si="3">SQRT(POWER(C10 - $C$9,2) + POWER(E10 - $E$9,2)) *1000</f>
        <v>46.209955724017235</v>
      </c>
      <c r="L10" s="40">
        <f t="shared" ref="L10:L41" si="4">SQRT((D10^2) + (F10^2) + (H10^2))</f>
        <v>46.2376470856343</v>
      </c>
      <c r="M10" s="12" t="e">
        <f t="shared" ref="M10:M23" si="5">(D10-$D$9)/(B10-$B$9)</f>
        <v>#DIV/0!</v>
      </c>
      <c r="N10" s="12" t="e">
        <f t="shared" ref="N10:N23" si="6">(F10-$F$9)/(B10-$B$9)</f>
        <v>#DIV/0!</v>
      </c>
      <c r="O10" s="12" t="e">
        <f t="shared" ref="O10:O23" si="7">(H10-$H$9)/(B10-$B$9)</f>
        <v>#DIV/0!</v>
      </c>
      <c r="P10" s="81" t="e">
        <f t="shared" ref="P10:P23" si="8">(L10-$L$9)/(B10-$B$9)</f>
        <v>#DIV/0!</v>
      </c>
      <c r="Q10" s="12" t="e">
        <f t="shared" ref="Q10:Q23" si="9">(M10-0)/(B10-$B$9)</f>
        <v>#DIV/0!</v>
      </c>
      <c r="R10" s="12" t="e">
        <f t="shared" ref="R10:R23" si="10">(N10-0)/(B10-$B$9)</f>
        <v>#DIV/0!</v>
      </c>
      <c r="S10" s="12" t="e">
        <f t="shared" ref="S10:S23" si="11">(O10-0)/(B10-$B$9)</f>
        <v>#DIV/0!</v>
      </c>
      <c r="T10" s="12" t="e">
        <f t="shared" ref="T10:T23" si="12">(P10-0)/(B10-$B$9)</f>
        <v>#DIV/0!</v>
      </c>
    </row>
    <row r="11" spans="1:48" ht="15.9" customHeight="1">
      <c r="A11" s="51"/>
      <c r="B11" s="18">
        <v>45795</v>
      </c>
      <c r="C11" s="11">
        <v>401123.08779999998</v>
      </c>
      <c r="D11" s="9">
        <f>IF(C11="","",(C11-$C$9)*1000)</f>
        <v>-6.4000000129453838</v>
      </c>
      <c r="E11" s="12">
        <v>6665595.3859999999</v>
      </c>
      <c r="F11" s="9">
        <f>IF(E11="","",(E11-$E$9)*1000)</f>
        <v>60.99999975413084</v>
      </c>
      <c r="G11" s="12">
        <v>86.380099999999999</v>
      </c>
      <c r="H11" s="9">
        <f t="shared" si="1"/>
        <v>10.000000000005116</v>
      </c>
      <c r="I11" s="47">
        <f t="shared" si="2"/>
        <v>95.989447783114258</v>
      </c>
      <c r="J11" s="40">
        <f t="shared" ref="J11:J71" si="13">MOD(DEGREES(ATAN2(F11, D11)) + 360, 360)</f>
        <v>354.01055221688574</v>
      </c>
      <c r="K11" s="47">
        <f t="shared" si="3"/>
        <v>61.334818579414282</v>
      </c>
      <c r="L11" s="40">
        <f t="shared" si="4"/>
        <v>62.144669684292033</v>
      </c>
      <c r="M11" s="12">
        <f t="shared" si="5"/>
        <v>-6.4000000129453838</v>
      </c>
      <c r="N11" s="12">
        <f t="shared" si="6"/>
        <v>60.99999975413084</v>
      </c>
      <c r="O11" s="12">
        <f t="shared" si="7"/>
        <v>10.000000000005116</v>
      </c>
      <c r="P11" s="81">
        <f t="shared" si="8"/>
        <v>62.144669684292033</v>
      </c>
      <c r="Q11" s="12">
        <f t="shared" si="9"/>
        <v>-6.4000000129453838</v>
      </c>
      <c r="R11" s="12">
        <f t="shared" si="10"/>
        <v>60.99999975413084</v>
      </c>
      <c r="S11" s="12">
        <f t="shared" si="11"/>
        <v>10.000000000005116</v>
      </c>
      <c r="T11" s="12">
        <f t="shared" si="12"/>
        <v>62.144669684292033</v>
      </c>
    </row>
    <row r="12" spans="1:48" ht="15.9" customHeight="1">
      <c r="A12" s="52"/>
      <c r="B12" s="18">
        <v>45796</v>
      </c>
      <c r="C12" s="11">
        <v>401123.08899999998</v>
      </c>
      <c r="D12" s="9">
        <f t="shared" ref="D12:D76" si="14">IF(C12="","",(C12-$C$9)*1000)</f>
        <v>-5.2000000141561031</v>
      </c>
      <c r="E12" s="12">
        <v>6665595.3509999998</v>
      </c>
      <c r="F12" s="9">
        <f t="shared" ref="F12:F76" si="15">IF(E12="","",(E12-$E$9)*1000)</f>
        <v>25.999999605119228</v>
      </c>
      <c r="G12" s="12">
        <v>86.392300000000006</v>
      </c>
      <c r="H12" s="9">
        <f t="shared" si="1"/>
        <v>22.20000000001221</v>
      </c>
      <c r="I12" s="47">
        <f t="shared" si="2"/>
        <v>101.30993267136066</v>
      </c>
      <c r="J12" s="40">
        <f t="shared" si="13"/>
        <v>348.69006732863937</v>
      </c>
      <c r="K12" s="47">
        <f t="shared" si="3"/>
        <v>26.514901086246269</v>
      </c>
      <c r="L12" s="40">
        <f t="shared" si="4"/>
        <v>34.581497648510911</v>
      </c>
      <c r="M12" s="12">
        <f t="shared" si="5"/>
        <v>-2.6000000070780516</v>
      </c>
      <c r="N12" s="12">
        <f t="shared" si="6"/>
        <v>12.999999802559614</v>
      </c>
      <c r="O12" s="12">
        <f t="shared" si="7"/>
        <v>11.100000000006105</v>
      </c>
      <c r="P12" s="81">
        <f t="shared" si="8"/>
        <v>17.290748824255456</v>
      </c>
      <c r="Q12" s="12">
        <f t="shared" si="9"/>
        <v>-1.3000000035390258</v>
      </c>
      <c r="R12" s="12">
        <f t="shared" si="10"/>
        <v>6.4999999012798071</v>
      </c>
      <c r="S12" s="12">
        <f t="shared" si="11"/>
        <v>5.5500000000030525</v>
      </c>
      <c r="T12" s="12">
        <f t="shared" si="12"/>
        <v>8.6453744121277278</v>
      </c>
    </row>
    <row r="13" spans="1:48" ht="15.9" customHeight="1">
      <c r="A13" s="52"/>
      <c r="B13" s="18">
        <v>45796</v>
      </c>
      <c r="C13" s="12">
        <v>401123.08029999997</v>
      </c>
      <c r="D13" s="9">
        <f t="shared" si="14"/>
        <v>-13.900000019930303</v>
      </c>
      <c r="E13" s="11">
        <v>6665595.4230000004</v>
      </c>
      <c r="F13" s="9">
        <f t="shared" si="15"/>
        <v>98.000000230967999</v>
      </c>
      <c r="G13" s="12">
        <v>86.379599999999996</v>
      </c>
      <c r="H13" s="9">
        <f t="shared" si="1"/>
        <v>9.5000000000027285</v>
      </c>
      <c r="I13" s="47">
        <f t="shared" si="2"/>
        <v>98.072798400116014</v>
      </c>
      <c r="J13" s="40">
        <f t="shared" si="13"/>
        <v>351.92720159988397</v>
      </c>
      <c r="K13" s="47">
        <f t="shared" si="3"/>
        <v>98.980856966505343</v>
      </c>
      <c r="L13" s="40">
        <f t="shared" si="4"/>
        <v>99.435708102390677</v>
      </c>
      <c r="M13" s="12">
        <f t="shared" si="5"/>
        <v>-6.9500000099651515</v>
      </c>
      <c r="N13" s="12">
        <f t="shared" si="6"/>
        <v>49.000000115483999</v>
      </c>
      <c r="O13" s="12">
        <f t="shared" si="7"/>
        <v>4.7500000000013642</v>
      </c>
      <c r="P13" s="81">
        <f t="shared" si="8"/>
        <v>49.717854051195339</v>
      </c>
      <c r="Q13" s="12">
        <f t="shared" si="9"/>
        <v>-3.4750000049825758</v>
      </c>
      <c r="R13" s="12">
        <f t="shared" si="10"/>
        <v>24.500000057742</v>
      </c>
      <c r="S13" s="12">
        <f t="shared" si="11"/>
        <v>2.3750000000006821</v>
      </c>
      <c r="T13" s="12">
        <f t="shared" si="12"/>
        <v>24.858927025597669</v>
      </c>
    </row>
    <row r="14" spans="1:48" ht="15.9" customHeight="1">
      <c r="A14" s="53"/>
      <c r="B14" s="18">
        <v>45797</v>
      </c>
      <c r="C14" s="12">
        <v>401123.08480000001</v>
      </c>
      <c r="D14" s="9">
        <f t="shared" si="14"/>
        <v>-9.399999980814755</v>
      </c>
      <c r="E14" s="11">
        <v>6665595.3827</v>
      </c>
      <c r="F14" s="9">
        <f t="shared" si="15"/>
        <v>57.699999772012234</v>
      </c>
      <c r="G14" s="12">
        <v>86.395300000000006</v>
      </c>
      <c r="H14" s="9">
        <f t="shared" si="1"/>
        <v>25.200000000012324</v>
      </c>
      <c r="I14" s="47">
        <f t="shared" si="2"/>
        <v>99.252861647370793</v>
      </c>
      <c r="J14" s="40">
        <f t="shared" si="13"/>
        <v>350.74713835262924</v>
      </c>
      <c r="K14" s="47">
        <f t="shared" si="3"/>
        <v>58.460670312010016</v>
      </c>
      <c r="L14" s="40">
        <f t="shared" si="4"/>
        <v>63.660741225107884</v>
      </c>
      <c r="M14" s="12">
        <f t="shared" si="5"/>
        <v>-3.1333333269382515</v>
      </c>
      <c r="N14" s="12">
        <f t="shared" si="6"/>
        <v>19.23333325733741</v>
      </c>
      <c r="O14" s="12">
        <f t="shared" si="7"/>
        <v>8.4000000000041073</v>
      </c>
      <c r="P14" s="81">
        <f t="shared" si="8"/>
        <v>21.22024707503596</v>
      </c>
      <c r="Q14" s="12">
        <f t="shared" si="9"/>
        <v>-1.0444444423127506</v>
      </c>
      <c r="R14" s="12">
        <f t="shared" si="10"/>
        <v>6.4111110857791367</v>
      </c>
      <c r="S14" s="12">
        <f t="shared" si="11"/>
        <v>2.8000000000013689</v>
      </c>
      <c r="T14" s="12">
        <f t="shared" si="12"/>
        <v>7.0734156916786537</v>
      </c>
    </row>
    <row r="15" spans="1:48" ht="15.9" customHeight="1">
      <c r="B15" s="18">
        <v>45797</v>
      </c>
      <c r="C15" s="11">
        <v>401123.08870000002</v>
      </c>
      <c r="D15" s="9">
        <f t="shared" si="14"/>
        <v>-5.4999999701976776</v>
      </c>
      <c r="E15" s="11">
        <v>6665595.3586999997</v>
      </c>
      <c r="F15" s="9">
        <f t="shared" si="15"/>
        <v>33.699999563395977</v>
      </c>
      <c r="G15" s="12">
        <v>86.376400000000004</v>
      </c>
      <c r="H15" s="9">
        <f t="shared" si="1"/>
        <v>6.3000000000101863</v>
      </c>
      <c r="I15" s="47">
        <f t="shared" si="2"/>
        <v>99.269222162050738</v>
      </c>
      <c r="J15" s="40">
        <f t="shared" si="13"/>
        <v>350.73077783794923</v>
      </c>
      <c r="K15" s="47">
        <f t="shared" si="3"/>
        <v>34.145863149802842</v>
      </c>
      <c r="L15" s="40">
        <f t="shared" si="4"/>
        <v>34.722182682619362</v>
      </c>
      <c r="M15" s="12">
        <f t="shared" si="5"/>
        <v>-1.8333333233992259</v>
      </c>
      <c r="N15" s="12">
        <f t="shared" si="6"/>
        <v>11.233333187798658</v>
      </c>
      <c r="O15" s="12">
        <f t="shared" si="7"/>
        <v>2.1000000000033956</v>
      </c>
      <c r="P15" s="81">
        <f t="shared" si="8"/>
        <v>11.574060894206454</v>
      </c>
      <c r="Q15" s="12">
        <f t="shared" si="9"/>
        <v>-0.61111110779974198</v>
      </c>
      <c r="R15" s="12">
        <f t="shared" si="10"/>
        <v>3.7444443959328861</v>
      </c>
      <c r="S15" s="12">
        <f t="shared" si="11"/>
        <v>0.70000000000113183</v>
      </c>
      <c r="T15" s="12">
        <f t="shared" si="12"/>
        <v>3.8580202980688179</v>
      </c>
    </row>
    <row r="16" spans="1:48" ht="15.9" customHeight="1">
      <c r="B16" s="18">
        <v>45798</v>
      </c>
      <c r="C16" s="11">
        <v>401123.09539999999</v>
      </c>
      <c r="D16" s="9">
        <f t="shared" si="14"/>
        <v>1.1999999987892807</v>
      </c>
      <c r="E16" s="11">
        <v>6665595.3099999996</v>
      </c>
      <c r="F16" s="9">
        <f t="shared" si="15"/>
        <v>-15.000000596046448</v>
      </c>
      <c r="G16" s="12">
        <v>86.362799999999993</v>
      </c>
      <c r="H16" s="9">
        <f t="shared" si="1"/>
        <v>-7.3000000000007503</v>
      </c>
      <c r="I16" s="47">
        <f t="shared" si="2"/>
        <v>-85.42607892567446</v>
      </c>
      <c r="J16" s="40">
        <f t="shared" si="13"/>
        <v>175.42607892567446</v>
      </c>
      <c r="K16" s="47">
        <f t="shared" si="3"/>
        <v>15.047924038833001</v>
      </c>
      <c r="L16" s="40">
        <f t="shared" si="4"/>
        <v>16.725131326195886</v>
      </c>
      <c r="M16" s="12">
        <f t="shared" si="5"/>
        <v>0.29999999969732016</v>
      </c>
      <c r="N16" s="12">
        <f t="shared" si="6"/>
        <v>-3.7500001490116119</v>
      </c>
      <c r="O16" s="12">
        <f t="shared" si="7"/>
        <v>-1.8250000000001876</v>
      </c>
      <c r="P16" s="81">
        <f t="shared" si="8"/>
        <v>4.1812828315489714</v>
      </c>
      <c r="Q16" s="12">
        <f t="shared" si="9"/>
        <v>7.4999999924330041E-2</v>
      </c>
      <c r="R16" s="12">
        <f t="shared" si="10"/>
        <v>-0.93750003725290298</v>
      </c>
      <c r="S16" s="12">
        <f t="shared" si="11"/>
        <v>-0.4562500000000469</v>
      </c>
      <c r="T16" s="12">
        <f t="shared" si="12"/>
        <v>1.0453207078872429</v>
      </c>
    </row>
    <row r="17" spans="2:20" ht="15.9" customHeight="1">
      <c r="B17" s="18">
        <v>45798</v>
      </c>
      <c r="C17" s="11">
        <v>401123.07829999999</v>
      </c>
      <c r="D17" s="9">
        <f t="shared" si="14"/>
        <v>-15.899999998509884</v>
      </c>
      <c r="E17" s="11">
        <v>6665595.4129999997</v>
      </c>
      <c r="F17" s="9">
        <f t="shared" si="15"/>
        <v>87.999999523162842</v>
      </c>
      <c r="G17" s="12">
        <v>86.386499999999998</v>
      </c>
      <c r="H17" s="9">
        <f t="shared" si="1"/>
        <v>16.400000000004411</v>
      </c>
      <c r="I17" s="47">
        <f t="shared" si="2"/>
        <v>100.24180858252623</v>
      </c>
      <c r="J17" s="40">
        <f t="shared" si="13"/>
        <v>349.75819141747377</v>
      </c>
      <c r="K17" s="47">
        <f t="shared" si="3"/>
        <v>89.424884210320755</v>
      </c>
      <c r="L17" s="40">
        <f t="shared" si="4"/>
        <v>90.916279708473667</v>
      </c>
      <c r="M17" s="12">
        <f t="shared" si="5"/>
        <v>-3.974999999627471</v>
      </c>
      <c r="N17" s="12">
        <f t="shared" si="6"/>
        <v>21.99999988079071</v>
      </c>
      <c r="O17" s="12">
        <f t="shared" si="7"/>
        <v>4.1000000000011028</v>
      </c>
      <c r="P17" s="81">
        <f t="shared" si="8"/>
        <v>22.729069927118417</v>
      </c>
      <c r="Q17" s="12">
        <f t="shared" si="9"/>
        <v>-0.99374999990686774</v>
      </c>
      <c r="R17" s="12">
        <f t="shared" si="10"/>
        <v>5.4999999701976776</v>
      </c>
      <c r="S17" s="12">
        <f t="shared" si="11"/>
        <v>1.0250000000002757</v>
      </c>
      <c r="T17" s="12">
        <f t="shared" si="12"/>
        <v>5.6822674817796042</v>
      </c>
    </row>
    <row r="18" spans="2:20" ht="15.9" customHeight="1">
      <c r="B18" s="18">
        <v>45799</v>
      </c>
      <c r="C18" s="11">
        <v>401123.08730000001</v>
      </c>
      <c r="D18" s="9">
        <f t="shared" si="14"/>
        <v>-6.8999999784864485</v>
      </c>
      <c r="E18" s="12">
        <v>6665595.3540000003</v>
      </c>
      <c r="F18" s="9">
        <f t="shared" si="15"/>
        <v>29.000000096857548</v>
      </c>
      <c r="G18" s="12">
        <v>86.384</v>
      </c>
      <c r="H18" s="9">
        <f t="shared" si="1"/>
        <v>13.900000000006685</v>
      </c>
      <c r="I18" s="47">
        <f t="shared" si="2"/>
        <v>103.38359389746357</v>
      </c>
      <c r="J18" s="40">
        <f t="shared" si="13"/>
        <v>346.61640610253642</v>
      </c>
      <c r="K18" s="47">
        <f t="shared" si="3"/>
        <v>29.809562313473354</v>
      </c>
      <c r="L18" s="40">
        <f t="shared" si="4"/>
        <v>32.89103229333243</v>
      </c>
      <c r="M18" s="12">
        <f t="shared" si="5"/>
        <v>-1.3799999956972897</v>
      </c>
      <c r="N18" s="12">
        <f t="shared" si="6"/>
        <v>5.8000000193715096</v>
      </c>
      <c r="O18" s="12">
        <f t="shared" si="7"/>
        <v>2.780000000001337</v>
      </c>
      <c r="P18" s="81">
        <f t="shared" si="8"/>
        <v>6.5782064586664859</v>
      </c>
      <c r="Q18" s="12">
        <f t="shared" si="9"/>
        <v>-0.27599999913945794</v>
      </c>
      <c r="R18" s="12">
        <f t="shared" si="10"/>
        <v>1.1600000038743019</v>
      </c>
      <c r="S18" s="12">
        <f t="shared" si="11"/>
        <v>0.55600000000026739</v>
      </c>
      <c r="T18" s="12">
        <f t="shared" si="12"/>
        <v>1.3156412917332971</v>
      </c>
    </row>
    <row r="19" spans="2:20" ht="15.9" customHeight="1">
      <c r="B19" s="18">
        <v>45799</v>
      </c>
      <c r="C19" s="11">
        <v>401123.09100000001</v>
      </c>
      <c r="D19" s="9">
        <f t="shared" si="14"/>
        <v>-3.1999999773688614</v>
      </c>
      <c r="E19" s="11">
        <v>6665595.335</v>
      </c>
      <c r="F19" s="9">
        <f t="shared" si="15"/>
        <v>9.9999997764825821</v>
      </c>
      <c r="G19" s="12">
        <v>86.384799999999998</v>
      </c>
      <c r="H19" s="9">
        <f t="shared" si="1"/>
        <v>14.70000000000482</v>
      </c>
      <c r="I19" s="47">
        <f t="shared" si="2"/>
        <v>107.74467187917928</v>
      </c>
      <c r="J19" s="40">
        <f t="shared" si="13"/>
        <v>342.25532812082071</v>
      </c>
      <c r="K19" s="47">
        <f t="shared" si="3"/>
        <v>10.499523578944542</v>
      </c>
      <c r="L19" s="40">
        <f t="shared" si="4"/>
        <v>18.064606150839662</v>
      </c>
      <c r="M19" s="12">
        <f t="shared" si="5"/>
        <v>-0.63999999547377229</v>
      </c>
      <c r="N19" s="12">
        <f t="shared" si="6"/>
        <v>1.9999999552965164</v>
      </c>
      <c r="O19" s="12">
        <f t="shared" si="7"/>
        <v>2.9400000000009641</v>
      </c>
      <c r="P19" s="81">
        <f t="shared" si="8"/>
        <v>3.6129212301679323</v>
      </c>
      <c r="Q19" s="12">
        <f t="shared" si="9"/>
        <v>-0.12799999909475446</v>
      </c>
      <c r="R19" s="12">
        <f t="shared" si="10"/>
        <v>0.39999999105930328</v>
      </c>
      <c r="S19" s="12">
        <f t="shared" si="11"/>
        <v>0.58800000000019281</v>
      </c>
      <c r="T19" s="12">
        <f t="shared" si="12"/>
        <v>0.72258424603358651</v>
      </c>
    </row>
    <row r="20" spans="2:20" ht="15.9" customHeight="1">
      <c r="B20" s="18">
        <v>45800</v>
      </c>
      <c r="C20" s="11">
        <v>401123.09120000002</v>
      </c>
      <c r="D20" s="9">
        <f t="shared" si="14"/>
        <v>-2.9999999678693712</v>
      </c>
      <c r="E20" s="11">
        <v>6665595.3255000003</v>
      </c>
      <c r="F20" s="9">
        <f t="shared" si="15"/>
        <v>0.50000008195638657</v>
      </c>
      <c r="G20" s="12">
        <v>86.383799999999994</v>
      </c>
      <c r="H20" s="9">
        <f t="shared" si="1"/>
        <v>13.700000000000045</v>
      </c>
      <c r="I20" s="47">
        <f>IF(MOD(DEGREES(ATAN2(D20, F20)), 360) &gt; 180, MOD(DEGREES(ATAN2(D20, F20)), 360) - 360, MOD(DEGREES(ATAN2(D20, F20)), 360))</f>
        <v>170.537676169516</v>
      </c>
      <c r="J20" s="40">
        <f>MOD(DEGREES(ATAN2(F20, D20)) + 360, 360)</f>
        <v>279.46232383048402</v>
      </c>
      <c r="K20" s="47">
        <f>SQRT(POWER(C20 - $C$9,2) + POWER(E20 - $E$9,2)) *1000</f>
        <v>3.041381246929201</v>
      </c>
      <c r="L20" s="40">
        <f>SQRT((D20^2) + (F20^2) + (H20^2))</f>
        <v>14.033531269398086</v>
      </c>
      <c r="M20" s="12">
        <f>(D20-$D$9)/(B20-$B$9)</f>
        <v>-0.4999999946448952</v>
      </c>
      <c r="N20" s="12">
        <f>(F20-$F$9)/(B20-$B$9)</f>
        <v>8.3333346992731094E-2</v>
      </c>
      <c r="O20" s="12">
        <f>(H20-$H$9)/(B20-$B$9)</f>
        <v>2.2833333333333408</v>
      </c>
      <c r="P20" s="81">
        <f>(L20-$L$9)/(B20-$B$9)</f>
        <v>2.3389218782330143</v>
      </c>
      <c r="Q20" s="12">
        <f>(M20-0)/(B20-$B$9)</f>
        <v>-8.3333332440815866E-2</v>
      </c>
      <c r="R20" s="12">
        <f>(N20-0)/(B20-$B$9)</f>
        <v>1.3888891165455183E-2</v>
      </c>
      <c r="S20" s="12">
        <f>(O20-0)/(B20-$B$9)</f>
        <v>0.38055555555555681</v>
      </c>
      <c r="T20" s="12">
        <f>(P20-0)/(B20-$B$9)</f>
        <v>0.38982031303883574</v>
      </c>
    </row>
    <row r="21" spans="2:20" ht="15.9" customHeight="1">
      <c r="B21" s="18">
        <v>45800</v>
      </c>
      <c r="C21" s="11">
        <v>401123.09350000002</v>
      </c>
      <c r="D21" s="9">
        <f t="shared" si="14"/>
        <v>-0.699999975040555</v>
      </c>
      <c r="E21" s="12">
        <v>6665595.3344000001</v>
      </c>
      <c r="F21" s="9">
        <f t="shared" si="15"/>
        <v>9.3999998643994331</v>
      </c>
      <c r="G21" s="12">
        <v>86.361599999999996</v>
      </c>
      <c r="H21" s="9">
        <f t="shared" si="1"/>
        <v>-8.4999999999979536</v>
      </c>
      <c r="I21" s="47">
        <f>IF(MOD(DEGREES(ATAN2(D21, F21)), 360) &gt; 180, MOD(DEGREES(ATAN2(D21, F21)), 360) - 360, MOD(DEGREES(ATAN2(D21, F21)), 360))</f>
        <v>94.258846032084492</v>
      </c>
      <c r="J21" s="40">
        <f>MOD(DEGREES(ATAN2(F21, D21)) + 360, 360)</f>
        <v>355.74115396791552</v>
      </c>
      <c r="K21" s="47">
        <f>SQRT(POWER(C21 - $C$9,2) + POWER(E21 - $E$9,2)) *1000</f>
        <v>9.4260276583387004</v>
      </c>
      <c r="L21" s="40">
        <f>SQRT((D21^2) + (F21^2) + (H21^2))</f>
        <v>12.692517378980869</v>
      </c>
      <c r="M21" s="12">
        <f>(D21-$D$9)/(B21-$B$9)</f>
        <v>-0.11666666250675917</v>
      </c>
      <c r="N21" s="12">
        <f>(F21-$F$9)/(B21-$B$9)</f>
        <v>1.5666666440665722</v>
      </c>
      <c r="O21" s="12">
        <f>(H21-$H$9)/(B21-$B$9)</f>
        <v>-1.4166666666663257</v>
      </c>
      <c r="P21" s="81">
        <f>(L21-$L$9)/(B21-$B$9)</f>
        <v>2.1154195631634782</v>
      </c>
      <c r="Q21" s="12">
        <f>(M21-0)/(B21-$B$9)</f>
        <v>-1.9444443751126528E-2</v>
      </c>
      <c r="R21" s="12">
        <f>(N21-0)/(B21-$B$9)</f>
        <v>0.26111110734442872</v>
      </c>
      <c r="S21" s="12">
        <f>(O21-0)/(B21-$B$9)</f>
        <v>-0.23611111111105429</v>
      </c>
      <c r="T21" s="12">
        <f>(P21-0)/(B21-$B$9)</f>
        <v>0.35256992719391306</v>
      </c>
    </row>
    <row r="22" spans="2:20" ht="15.9" customHeight="1">
      <c r="B22" s="18">
        <v>45801</v>
      </c>
      <c r="C22" s="12">
        <v>401123.08720000001</v>
      </c>
      <c r="D22" s="9">
        <f t="shared" si="14"/>
        <v>-6.9999999832361937</v>
      </c>
      <c r="E22" s="11">
        <v>6665595.3770000003</v>
      </c>
      <c r="F22" s="9">
        <f t="shared" si="15"/>
        <v>52.000000141561031</v>
      </c>
      <c r="G22" s="12">
        <v>86.386799999999994</v>
      </c>
      <c r="H22" s="9">
        <f t="shared" si="1"/>
        <v>16.700000000000159</v>
      </c>
      <c r="I22" s="47">
        <f t="shared" si="2"/>
        <v>97.666804223048572</v>
      </c>
      <c r="J22" s="40">
        <f t="shared" si="13"/>
        <v>352.33319577695141</v>
      </c>
      <c r="K22" s="47">
        <f t="shared" si="3"/>
        <v>52.469038627438692</v>
      </c>
      <c r="L22" s="40">
        <f t="shared" si="4"/>
        <v>55.062600869262063</v>
      </c>
      <c r="M22" s="12">
        <f t="shared" si="5"/>
        <v>-0.99999999760517055</v>
      </c>
      <c r="N22" s="12">
        <f t="shared" si="6"/>
        <v>7.4285714487944334</v>
      </c>
      <c r="O22" s="12">
        <f t="shared" si="7"/>
        <v>2.3857142857143083</v>
      </c>
      <c r="P22" s="81">
        <f t="shared" si="8"/>
        <v>7.8660858384660086</v>
      </c>
      <c r="Q22" s="12">
        <f t="shared" si="9"/>
        <v>-0.14285714251502438</v>
      </c>
      <c r="R22" s="12">
        <f t="shared" si="10"/>
        <v>1.061224492684919</v>
      </c>
      <c r="S22" s="12">
        <f t="shared" si="11"/>
        <v>0.3408163265306155</v>
      </c>
      <c r="T22" s="12">
        <f t="shared" si="12"/>
        <v>1.1237265483522869</v>
      </c>
    </row>
    <row r="23" spans="2:20" ht="15.9" customHeight="1">
      <c r="B23" s="18">
        <v>45801</v>
      </c>
      <c r="C23" s="11">
        <v>401123.08350000001</v>
      </c>
      <c r="D23" s="9">
        <f t="shared" si="14"/>
        <v>-10.699999984353781</v>
      </c>
      <c r="E23" s="11">
        <v>6665595.3990000002</v>
      </c>
      <c r="F23" s="9">
        <f t="shared" si="15"/>
        <v>74.000000022351742</v>
      </c>
      <c r="G23" s="12">
        <v>86.395200000000003</v>
      </c>
      <c r="H23" s="9">
        <f t="shared" si="1"/>
        <v>25.100000000009004</v>
      </c>
      <c r="I23" s="47">
        <f t="shared" si="2"/>
        <v>98.227636199782935</v>
      </c>
      <c r="J23" s="40">
        <f t="shared" si="13"/>
        <v>351.77236380021708</v>
      </c>
      <c r="K23" s="47">
        <f t="shared" si="3"/>
        <v>74.769579395454869</v>
      </c>
      <c r="L23" s="40">
        <f t="shared" si="4"/>
        <v>78.870146462230437</v>
      </c>
      <c r="M23" s="12">
        <f t="shared" si="5"/>
        <v>-1.5285714263362544</v>
      </c>
      <c r="N23" s="12">
        <f t="shared" si="6"/>
        <v>10.571428574621677</v>
      </c>
      <c r="O23" s="12">
        <f t="shared" si="7"/>
        <v>3.5857142857155719</v>
      </c>
      <c r="P23" s="81">
        <f t="shared" si="8"/>
        <v>11.267163780318635</v>
      </c>
      <c r="Q23" s="12">
        <f t="shared" si="9"/>
        <v>-0.21836734661946491</v>
      </c>
      <c r="R23" s="12">
        <f t="shared" si="10"/>
        <v>1.510204082088811</v>
      </c>
      <c r="S23" s="12">
        <f t="shared" si="11"/>
        <v>0.51224489795936745</v>
      </c>
      <c r="T23" s="12">
        <f t="shared" si="12"/>
        <v>1.6095948257598049</v>
      </c>
    </row>
    <row r="24" spans="2:20" ht="15.9" customHeight="1">
      <c r="B24" s="18">
        <v>45802</v>
      </c>
      <c r="C24" s="11">
        <v>401123.09330000001</v>
      </c>
      <c r="D24" s="9">
        <f t="shared" si="14"/>
        <v>-0.89999998454004526</v>
      </c>
      <c r="E24" s="11">
        <v>6665595.3370000003</v>
      </c>
      <c r="F24" s="9">
        <f t="shared" si="15"/>
        <v>12.000000104308128</v>
      </c>
      <c r="G24" s="12">
        <v>86.386799999999994</v>
      </c>
      <c r="H24" s="9">
        <f t="shared" si="1"/>
        <v>16.700000000000159</v>
      </c>
      <c r="I24" s="47">
        <f t="shared" si="2"/>
        <v>94.289153218272389</v>
      </c>
      <c r="J24" s="40">
        <f t="shared" si="13"/>
        <v>355.71084678172758</v>
      </c>
      <c r="K24" s="47">
        <f t="shared" si="3"/>
        <v>12.033702774938691</v>
      </c>
      <c r="L24" s="40">
        <f t="shared" si="4"/>
        <v>20.583974409126448</v>
      </c>
      <c r="M24" s="12">
        <f>(D24-$D$9)/(B23-$B$9)</f>
        <v>-0.12857142636286362</v>
      </c>
      <c r="N24" s="12">
        <f>(F24-$F$9)/(B23-$B$9)</f>
        <v>1.7142857291868754</v>
      </c>
      <c r="O24" s="12">
        <f>(H24-$H$9)/(B23-$B$9)</f>
        <v>2.3857142857143083</v>
      </c>
      <c r="P24" s="81">
        <f>(L24-$L$9)/(B23-$B$9)</f>
        <v>2.9405677727323498</v>
      </c>
      <c r="Q24" s="12">
        <f>(M24-0)/(B23-$B$9)</f>
        <v>-1.836734662326623E-2</v>
      </c>
      <c r="R24" s="12">
        <f>(N24-0)/(B23-$B$9)</f>
        <v>0.24489796131241076</v>
      </c>
      <c r="S24" s="12">
        <f>(O24-0)/(B23-$B$9)</f>
        <v>0.3408163265306155</v>
      </c>
      <c r="T24" s="12">
        <f>(P24-0)/(B23-$B$9)</f>
        <v>0.42008111039033569</v>
      </c>
    </row>
    <row r="25" spans="2:20" ht="15.9" customHeight="1">
      <c r="B25" s="18">
        <v>45802</v>
      </c>
      <c r="C25" s="11">
        <v>401123.09049999999</v>
      </c>
      <c r="D25" s="9">
        <f t="shared" si="14"/>
        <v>-3.7000000011175871</v>
      </c>
      <c r="E25" s="11">
        <v>6665595.3729999997</v>
      </c>
      <c r="F25" s="9">
        <f t="shared" si="15"/>
        <v>47.999999485909939</v>
      </c>
      <c r="G25" s="12">
        <v>86.387</v>
      </c>
      <c r="H25" s="9">
        <f t="shared" si="1"/>
        <v>16.900000000006798</v>
      </c>
      <c r="I25" s="47">
        <f t="shared" si="2"/>
        <v>94.407833295494896</v>
      </c>
      <c r="J25" s="40">
        <f t="shared" si="13"/>
        <v>355.59216670450513</v>
      </c>
      <c r="K25" s="47">
        <f t="shared" si="3"/>
        <v>48.142392448398581</v>
      </c>
      <c r="L25" s="40">
        <f t="shared" si="4"/>
        <v>51.022543553373097</v>
      </c>
      <c r="M25" s="12">
        <f t="shared" ref="M25:M71" si="16">(D25-$D$9)/(B25-$B$9)</f>
        <v>-0.46250000013969839</v>
      </c>
      <c r="N25" s="12">
        <f t="shared" ref="N25:N71" si="17">(F25-$F$9)/(B25-$B$9)</f>
        <v>5.9999999357387424</v>
      </c>
      <c r="O25" s="12">
        <f t="shared" ref="O25:O71" si="18">(H25-$H$9)/(B25-$B$9)</f>
        <v>2.1125000000008498</v>
      </c>
      <c r="P25" s="81">
        <f t="shared" ref="P25:P71" si="19">(L25-$L$9)/(B25-$B$9)</f>
        <v>6.3778179441716372</v>
      </c>
      <c r="Q25" s="12">
        <f t="shared" ref="Q25:Q71" si="20">(M25-0)/(B25-$B$9)</f>
        <v>-5.7812500017462298E-2</v>
      </c>
      <c r="R25" s="12">
        <f t="shared" ref="R25:R71" si="21">(N25-0)/(B25-$B$9)</f>
        <v>0.74999999196734279</v>
      </c>
      <c r="S25" s="12">
        <f t="shared" ref="S25:S71" si="22">(O25-0)/(B25-$B$9)</f>
        <v>0.26406250000010623</v>
      </c>
      <c r="T25" s="12">
        <f t="shared" ref="T25:T71" si="23">(P25-0)/(B25-$B$9)</f>
        <v>0.79722724302145465</v>
      </c>
    </row>
    <row r="26" spans="2:20" ht="15.9" customHeight="1">
      <c r="B26" s="18">
        <v>45803</v>
      </c>
      <c r="C26" s="11">
        <v>401123.0857</v>
      </c>
      <c r="D26" s="9">
        <f t="shared" si="14"/>
        <v>-8.4999999962747097</v>
      </c>
      <c r="E26" s="11">
        <v>6665595.3909999998</v>
      </c>
      <c r="F26" s="9">
        <f t="shared" si="15"/>
        <v>65.999999642372131</v>
      </c>
      <c r="G26" s="12">
        <v>86.391900000000007</v>
      </c>
      <c r="H26" s="9">
        <f t="shared" si="1"/>
        <v>21.800000000013142</v>
      </c>
      <c r="I26" s="47">
        <f t="shared" si="2"/>
        <v>97.338606372386522</v>
      </c>
      <c r="J26" s="40">
        <f t="shared" si="13"/>
        <v>352.66139362761345</v>
      </c>
      <c r="K26" s="47">
        <f t="shared" si="3"/>
        <v>66.545097135174373</v>
      </c>
      <c r="L26" s="40">
        <f t="shared" si="4"/>
        <v>70.024923796676589</v>
      </c>
      <c r="M26" s="12">
        <f t="shared" si="16"/>
        <v>-0.9444444440305233</v>
      </c>
      <c r="N26" s="12">
        <f t="shared" si="17"/>
        <v>7.3333332935969038</v>
      </c>
      <c r="O26" s="12">
        <f t="shared" si="18"/>
        <v>2.4222222222236827</v>
      </c>
      <c r="P26" s="81">
        <f t="shared" si="19"/>
        <v>7.7805470885196213</v>
      </c>
      <c r="Q26" s="12">
        <f t="shared" si="20"/>
        <v>-0.10493827155894703</v>
      </c>
      <c r="R26" s="12">
        <f t="shared" si="21"/>
        <v>0.81481481039965598</v>
      </c>
      <c r="S26" s="12">
        <f t="shared" si="22"/>
        <v>0.26913580246929808</v>
      </c>
      <c r="T26" s="12">
        <f t="shared" si="23"/>
        <v>0.86450523205773566</v>
      </c>
    </row>
    <row r="27" spans="2:20" ht="15.9" customHeight="1">
      <c r="B27" s="18">
        <v>45803</v>
      </c>
      <c r="C27" s="11">
        <v>401123.09850000002</v>
      </c>
      <c r="D27" s="9">
        <f t="shared" si="14"/>
        <v>4.3000000296160579</v>
      </c>
      <c r="E27" s="11">
        <v>6665595.3150000004</v>
      </c>
      <c r="F27" s="9">
        <f t="shared" si="15"/>
        <v>-9.9999997764825821</v>
      </c>
      <c r="G27" s="12">
        <v>86.372500000000002</v>
      </c>
      <c r="H27" s="9">
        <f t="shared" si="1"/>
        <v>2.4000000000086175</v>
      </c>
      <c r="I27" s="47">
        <f t="shared" si="2"/>
        <v>-66.732294581983297</v>
      </c>
      <c r="J27" s="40">
        <f t="shared" si="13"/>
        <v>156.7322945819833</v>
      </c>
      <c r="K27" s="47">
        <f t="shared" si="3"/>
        <v>10.885311009996443</v>
      </c>
      <c r="L27" s="40">
        <f t="shared" si="4"/>
        <v>11.146748215708076</v>
      </c>
      <c r="M27" s="12">
        <f t="shared" si="16"/>
        <v>0.47777778106845087</v>
      </c>
      <c r="N27" s="12">
        <f t="shared" si="17"/>
        <v>-1.1111110862758424</v>
      </c>
      <c r="O27" s="12">
        <f t="shared" si="18"/>
        <v>0.26666666666762417</v>
      </c>
      <c r="P27" s="81">
        <f t="shared" si="19"/>
        <v>1.2385275795231196</v>
      </c>
      <c r="Q27" s="12">
        <f t="shared" si="20"/>
        <v>5.3086420118716761E-2</v>
      </c>
      <c r="R27" s="12">
        <f t="shared" si="21"/>
        <v>-0.1234567873639825</v>
      </c>
      <c r="S27" s="12">
        <f t="shared" si="22"/>
        <v>2.9629629629736018E-2</v>
      </c>
      <c r="T27" s="12">
        <f t="shared" si="23"/>
        <v>0.13761417550256885</v>
      </c>
    </row>
    <row r="28" spans="2:20" ht="15.9" customHeight="1">
      <c r="B28" s="18">
        <v>45804</v>
      </c>
      <c r="C28" s="11">
        <v>401123.08980000002</v>
      </c>
      <c r="D28" s="9">
        <f t="shared" si="14"/>
        <v>-4.3999999761581421</v>
      </c>
      <c r="E28" s="11">
        <v>6665595.3710000003</v>
      </c>
      <c r="F28" s="9">
        <f t="shared" si="15"/>
        <v>46.000000089406967</v>
      </c>
      <c r="G28" s="12">
        <v>86.378299999999996</v>
      </c>
      <c r="H28" s="9">
        <f t="shared" si="1"/>
        <v>8.2000000000022055</v>
      </c>
      <c r="I28" s="47">
        <f t="shared" si="2"/>
        <v>95.463842773253972</v>
      </c>
      <c r="J28" s="40">
        <f t="shared" si="13"/>
        <v>354.53615722674601</v>
      </c>
      <c r="K28" s="47">
        <f t="shared" si="3"/>
        <v>46.209955724017235</v>
      </c>
      <c r="L28" s="40">
        <f t="shared" si="4"/>
        <v>46.931865592746988</v>
      </c>
      <c r="M28" s="12">
        <f t="shared" si="16"/>
        <v>-0.43999999761581421</v>
      </c>
      <c r="N28" s="12">
        <f t="shared" si="17"/>
        <v>4.6000000089406967</v>
      </c>
      <c r="O28" s="12">
        <f t="shared" si="18"/>
        <v>0.82000000000022055</v>
      </c>
      <c r="P28" s="81">
        <f t="shared" si="19"/>
        <v>4.6931865592746984</v>
      </c>
      <c r="Q28" s="12">
        <f t="shared" si="20"/>
        <v>-4.3999999761581421E-2</v>
      </c>
      <c r="R28" s="12">
        <f t="shared" si="21"/>
        <v>0.46000000089406967</v>
      </c>
      <c r="S28" s="12">
        <f t="shared" si="22"/>
        <v>8.2000000000022055E-2</v>
      </c>
      <c r="T28" s="12">
        <f t="shared" si="23"/>
        <v>0.46931865592746985</v>
      </c>
    </row>
    <row r="29" spans="2:20" ht="15.9" customHeight="1">
      <c r="B29" s="18">
        <v>45804</v>
      </c>
      <c r="C29" s="11">
        <v>401123.09039999999</v>
      </c>
      <c r="D29" s="9">
        <f t="shared" si="14"/>
        <v>-3.8000000058673322</v>
      </c>
      <c r="E29" s="11">
        <v>6665595.3600000003</v>
      </c>
      <c r="F29" s="9">
        <f t="shared" si="15"/>
        <v>35.000000149011612</v>
      </c>
      <c r="G29" s="12">
        <v>86.393100000000004</v>
      </c>
      <c r="H29" s="9">
        <f t="shared" si="1"/>
        <v>23.000000000010346</v>
      </c>
      <c r="I29" s="47">
        <f t="shared" si="2"/>
        <v>96.196413412421535</v>
      </c>
      <c r="J29" s="40">
        <f t="shared" si="13"/>
        <v>353.80358658757848</v>
      </c>
      <c r="K29" s="47">
        <f t="shared" si="3"/>
        <v>35.205681508464011</v>
      </c>
      <c r="L29" s="40">
        <f t="shared" si="4"/>
        <v>42.052824048758964</v>
      </c>
      <c r="M29" s="12">
        <f t="shared" si="16"/>
        <v>-0.38000000058673322</v>
      </c>
      <c r="N29" s="12">
        <f t="shared" si="17"/>
        <v>3.5000000149011612</v>
      </c>
      <c r="O29" s="12">
        <f t="shared" si="18"/>
        <v>2.3000000000010346</v>
      </c>
      <c r="P29" s="81">
        <f t="shared" si="19"/>
        <v>4.2052824048758968</v>
      </c>
      <c r="Q29" s="12">
        <f t="shared" si="20"/>
        <v>-3.8000000058673322E-2</v>
      </c>
      <c r="R29" s="12">
        <f t="shared" si="21"/>
        <v>0.35000000149011612</v>
      </c>
      <c r="S29" s="12">
        <f t="shared" si="22"/>
        <v>0.23000000000010346</v>
      </c>
      <c r="T29" s="12">
        <f t="shared" si="23"/>
        <v>0.42052824048758969</v>
      </c>
    </row>
    <row r="30" spans="2:20" ht="15.9" customHeight="1">
      <c r="B30" s="18">
        <v>45805</v>
      </c>
      <c r="C30" s="11">
        <v>401123.07909999997</v>
      </c>
      <c r="D30" s="9">
        <f t="shared" si="14"/>
        <v>-15.100000018719584</v>
      </c>
      <c r="E30" s="11">
        <v>6665595.4519999996</v>
      </c>
      <c r="F30" s="9">
        <f t="shared" si="15"/>
        <v>126.99999939650297</v>
      </c>
      <c r="G30" s="12">
        <v>86.388900000000007</v>
      </c>
      <c r="H30" s="9">
        <f t="shared" si="1"/>
        <v>18.800000000013029</v>
      </c>
      <c r="I30" s="47">
        <f t="shared" si="2"/>
        <v>96.780501257948558</v>
      </c>
      <c r="J30" s="40">
        <f t="shared" si="13"/>
        <v>353.21949874205143</v>
      </c>
      <c r="K30" s="47">
        <f t="shared" si="3"/>
        <v>127.89452626002837</v>
      </c>
      <c r="L30" s="40">
        <f t="shared" si="4"/>
        <v>129.26890518325581</v>
      </c>
      <c r="M30" s="12">
        <f t="shared" si="16"/>
        <v>-1.3727272744290531</v>
      </c>
      <c r="N30" s="12">
        <f t="shared" si="17"/>
        <v>11.54545449059118</v>
      </c>
      <c r="O30" s="12">
        <f t="shared" si="18"/>
        <v>1.7090909090920936</v>
      </c>
      <c r="P30" s="81">
        <f t="shared" si="19"/>
        <v>11.751718653023255</v>
      </c>
      <c r="Q30" s="12">
        <f t="shared" si="20"/>
        <v>-0.12479338858445937</v>
      </c>
      <c r="R30" s="12">
        <f t="shared" si="21"/>
        <v>1.0495867718719254</v>
      </c>
      <c r="S30" s="12">
        <f t="shared" si="22"/>
        <v>0.15537190082655397</v>
      </c>
      <c r="T30" s="12">
        <f t="shared" si="23"/>
        <v>1.0683380593657505</v>
      </c>
    </row>
    <row r="31" spans="2:20" ht="15.9" customHeight="1">
      <c r="B31" s="18">
        <v>45805</v>
      </c>
      <c r="C31" s="11">
        <v>401123.09149999998</v>
      </c>
      <c r="D31" s="9">
        <f t="shared" si="14"/>
        <v>-2.7000000118277967</v>
      </c>
      <c r="E31" s="11">
        <v>6665595.3540000003</v>
      </c>
      <c r="F31" s="9">
        <f t="shared" si="15"/>
        <v>29.000000096857548</v>
      </c>
      <c r="G31" s="12">
        <v>86.3964</v>
      </c>
      <c r="H31" s="9">
        <f t="shared" si="1"/>
        <v>26.300000000006207</v>
      </c>
      <c r="I31" s="47">
        <f t="shared" si="2"/>
        <v>95.319100913117182</v>
      </c>
      <c r="J31" s="40">
        <f t="shared" si="13"/>
        <v>354.68089908688279</v>
      </c>
      <c r="K31" s="47">
        <f t="shared" si="3"/>
        <v>29.125418549466509</v>
      </c>
      <c r="L31" s="40">
        <f t="shared" si="4"/>
        <v>39.242578988669109</v>
      </c>
      <c r="M31" s="12">
        <f t="shared" si="16"/>
        <v>-0.2454545465297997</v>
      </c>
      <c r="N31" s="12">
        <f t="shared" si="17"/>
        <v>2.6363636451688679</v>
      </c>
      <c r="O31" s="12">
        <f t="shared" si="18"/>
        <v>2.3909090909096551</v>
      </c>
      <c r="P31" s="81">
        <f t="shared" si="19"/>
        <v>3.5675071807881009</v>
      </c>
      <c r="Q31" s="12">
        <f t="shared" si="20"/>
        <v>-2.2314049684527246E-2</v>
      </c>
      <c r="R31" s="12">
        <f t="shared" si="21"/>
        <v>0.23966942228807889</v>
      </c>
      <c r="S31" s="12">
        <f t="shared" si="22"/>
        <v>0.21735537190087773</v>
      </c>
      <c r="T31" s="12">
        <f t="shared" si="23"/>
        <v>0.32431883461710009</v>
      </c>
    </row>
    <row r="32" spans="2:20" ht="15.9" customHeight="1">
      <c r="B32" s="18">
        <v>45806</v>
      </c>
      <c r="C32" s="11">
        <v>401123.07799999998</v>
      </c>
      <c r="D32" s="9">
        <f t="shared" si="14"/>
        <v>-16.200000012759119</v>
      </c>
      <c r="E32" s="11">
        <v>6665595.4179999996</v>
      </c>
      <c r="F32" s="9">
        <f t="shared" si="15"/>
        <v>92.999999411404133</v>
      </c>
      <c r="G32" s="12">
        <v>86.396100000000004</v>
      </c>
      <c r="H32" s="9">
        <f t="shared" si="1"/>
        <v>26.000000000010459</v>
      </c>
      <c r="I32" s="47">
        <f t="shared" si="2"/>
        <v>99.881406189285954</v>
      </c>
      <c r="J32" s="40">
        <f t="shared" si="13"/>
        <v>350.11859381071406</v>
      </c>
      <c r="K32" s="47">
        <f t="shared" si="3"/>
        <v>94.400423150188061</v>
      </c>
      <c r="L32" s="40">
        <f t="shared" si="4"/>
        <v>97.915473194664727</v>
      </c>
      <c r="M32" s="12">
        <f t="shared" si="16"/>
        <v>-1.35000000106326</v>
      </c>
      <c r="N32" s="12">
        <f t="shared" si="17"/>
        <v>7.7499999509503441</v>
      </c>
      <c r="O32" s="12">
        <f t="shared" si="18"/>
        <v>2.1666666666675383</v>
      </c>
      <c r="P32" s="81">
        <f t="shared" si="19"/>
        <v>8.1596227662220606</v>
      </c>
      <c r="Q32" s="12">
        <f t="shared" si="20"/>
        <v>-0.112500000088605</v>
      </c>
      <c r="R32" s="12">
        <f t="shared" si="21"/>
        <v>0.64583332924586201</v>
      </c>
      <c r="S32" s="12">
        <f t="shared" si="22"/>
        <v>0.18055555555562819</v>
      </c>
      <c r="T32" s="12">
        <f t="shared" si="23"/>
        <v>0.67996856385183835</v>
      </c>
    </row>
    <row r="33" spans="2:20" ht="15.9" customHeight="1">
      <c r="B33" s="18">
        <v>45806</v>
      </c>
      <c r="C33" s="11">
        <v>401123.0882</v>
      </c>
      <c r="D33" s="9">
        <f t="shared" si="14"/>
        <v>-5.9999999939464033</v>
      </c>
      <c r="E33" s="11">
        <v>6665595.3640000001</v>
      </c>
      <c r="F33" s="9">
        <f t="shared" si="15"/>
        <v>38.99999987334013</v>
      </c>
      <c r="G33" s="12">
        <v>86.384600000000006</v>
      </c>
      <c r="H33" s="9">
        <f t="shared" si="1"/>
        <v>14.500000000012392</v>
      </c>
      <c r="I33" s="47">
        <f t="shared" si="2"/>
        <v>98.74616228183298</v>
      </c>
      <c r="J33" s="40">
        <f t="shared" si="13"/>
        <v>351.25383771816701</v>
      </c>
      <c r="K33" s="47">
        <f t="shared" si="3"/>
        <v>39.45883918779019</v>
      </c>
      <c r="L33" s="40">
        <f t="shared" si="4"/>
        <v>42.038672553355511</v>
      </c>
      <c r="M33" s="12">
        <f t="shared" si="16"/>
        <v>-0.49999999949553359</v>
      </c>
      <c r="N33" s="12">
        <f t="shared" si="17"/>
        <v>3.2499999894450107</v>
      </c>
      <c r="O33" s="12">
        <f t="shared" si="18"/>
        <v>1.208333333334366</v>
      </c>
      <c r="P33" s="81">
        <f t="shared" si="19"/>
        <v>3.503222712779626</v>
      </c>
      <c r="Q33" s="12">
        <f t="shared" si="20"/>
        <v>-4.1666666624627799E-2</v>
      </c>
      <c r="R33" s="12">
        <f t="shared" si="21"/>
        <v>0.27083333245375091</v>
      </c>
      <c r="S33" s="12">
        <f t="shared" si="22"/>
        <v>0.1006944444445305</v>
      </c>
      <c r="T33" s="12">
        <f t="shared" si="23"/>
        <v>0.29193522606496886</v>
      </c>
    </row>
    <row r="34" spans="2:20" ht="15.9" customHeight="1">
      <c r="B34" s="18">
        <v>45807</v>
      </c>
      <c r="C34" s="11">
        <v>401123.0969</v>
      </c>
      <c r="D34" s="9">
        <f t="shared" si="14"/>
        <v>2.7000000118277967</v>
      </c>
      <c r="E34" s="11">
        <v>6665595.29</v>
      </c>
      <c r="F34" s="9">
        <f t="shared" si="15"/>
        <v>-35.000000149011612</v>
      </c>
      <c r="G34" s="12">
        <v>86.393600000000006</v>
      </c>
      <c r="H34" s="9">
        <f t="shared" si="1"/>
        <v>23.500000000012733</v>
      </c>
      <c r="I34" s="47">
        <f t="shared" si="2"/>
        <v>-85.58877644944431</v>
      </c>
      <c r="J34" s="40">
        <f t="shared" si="13"/>
        <v>175.58877644944437</v>
      </c>
      <c r="K34" s="47">
        <f t="shared" si="3"/>
        <v>35.103988526870893</v>
      </c>
      <c r="L34" s="40">
        <f t="shared" si="4"/>
        <v>42.243816239720594</v>
      </c>
      <c r="M34" s="12">
        <f t="shared" si="16"/>
        <v>0.20769230860213822</v>
      </c>
      <c r="N34" s="12">
        <f t="shared" si="17"/>
        <v>-2.692307703770124</v>
      </c>
      <c r="O34" s="12">
        <f t="shared" si="18"/>
        <v>1.8076923076932871</v>
      </c>
      <c r="P34" s="81">
        <f t="shared" si="19"/>
        <v>3.2495243261323532</v>
      </c>
      <c r="Q34" s="12">
        <f t="shared" si="20"/>
        <v>1.5976331430933709E-2</v>
      </c>
      <c r="R34" s="12">
        <f t="shared" si="21"/>
        <v>-0.20710059259770183</v>
      </c>
      <c r="S34" s="12">
        <f t="shared" si="22"/>
        <v>0.13905325443794517</v>
      </c>
      <c r="T34" s="12">
        <f t="shared" si="23"/>
        <v>0.2499634097024887</v>
      </c>
    </row>
    <row r="35" spans="2:20" ht="15.9" customHeight="1">
      <c r="B35" s="18">
        <v>45807</v>
      </c>
      <c r="C35" s="11">
        <v>401123.09590000001</v>
      </c>
      <c r="D35" s="9">
        <f t="shared" si="14"/>
        <v>1.7000000225380063</v>
      </c>
      <c r="E35" s="11">
        <v>6665595.3250000002</v>
      </c>
      <c r="F35" s="9">
        <f t="shared" si="15"/>
        <v>0</v>
      </c>
      <c r="G35" s="12">
        <v>86.3613</v>
      </c>
      <c r="H35" s="9">
        <f t="shared" si="1"/>
        <v>-8.7999999999937017</v>
      </c>
      <c r="I35" s="47">
        <f t="shared" si="2"/>
        <v>0</v>
      </c>
      <c r="J35" s="40">
        <f t="shared" si="13"/>
        <v>90</v>
      </c>
      <c r="K35" s="47">
        <f t="shared" si="3"/>
        <v>1.7000000225380063</v>
      </c>
      <c r="L35" s="40">
        <f t="shared" si="4"/>
        <v>8.9627004901713843</v>
      </c>
      <c r="M35" s="12">
        <f t="shared" si="16"/>
        <v>0.13076923250292355</v>
      </c>
      <c r="N35" s="12">
        <f t="shared" si="17"/>
        <v>0</v>
      </c>
      <c r="O35" s="12">
        <f t="shared" si="18"/>
        <v>-0.67692307692259246</v>
      </c>
      <c r="P35" s="81">
        <f t="shared" si="19"/>
        <v>0.68943849924395262</v>
      </c>
      <c r="Q35" s="12">
        <f t="shared" si="20"/>
        <v>1.005917173099412E-2</v>
      </c>
      <c r="R35" s="12">
        <f t="shared" si="21"/>
        <v>0</v>
      </c>
      <c r="S35" s="12">
        <f t="shared" si="22"/>
        <v>-5.20710059171225E-2</v>
      </c>
      <c r="T35" s="12">
        <f t="shared" si="23"/>
        <v>5.3033730711073278E-2</v>
      </c>
    </row>
    <row r="36" spans="2:20" ht="15.9" customHeight="1">
      <c r="B36" s="18">
        <v>45808</v>
      </c>
      <c r="C36" s="11">
        <v>401123.09250000003</v>
      </c>
      <c r="D36" s="9">
        <f t="shared" si="14"/>
        <v>-1.6999999643303454</v>
      </c>
      <c r="E36" s="11">
        <v>6665595.3437000001</v>
      </c>
      <c r="F36" s="9">
        <f t="shared" si="15"/>
        <v>18.699999898672104</v>
      </c>
      <c r="G36" s="12">
        <v>86.377200000000002</v>
      </c>
      <c r="H36" s="9">
        <f t="shared" si="1"/>
        <v>7.1000000000083219</v>
      </c>
      <c r="I36" s="47">
        <f t="shared" si="2"/>
        <v>95.194428827333326</v>
      </c>
      <c r="J36" s="40">
        <f t="shared" si="13"/>
        <v>354.80557117266665</v>
      </c>
      <c r="K36" s="47">
        <f t="shared" si="3"/>
        <v>18.777113625077199</v>
      </c>
      <c r="L36" s="40">
        <f t="shared" si="4"/>
        <v>20.074610733191765</v>
      </c>
      <c r="M36" s="12">
        <f t="shared" si="16"/>
        <v>-0.12142856888073895</v>
      </c>
      <c r="N36" s="12">
        <f t="shared" si="17"/>
        <v>1.3357142784765788</v>
      </c>
      <c r="O36" s="12">
        <f t="shared" si="18"/>
        <v>0.50714285714345153</v>
      </c>
      <c r="P36" s="81">
        <f t="shared" si="19"/>
        <v>1.4339007666565546</v>
      </c>
      <c r="Q36" s="12">
        <f t="shared" si="20"/>
        <v>-8.6734692057670679E-3</v>
      </c>
      <c r="R36" s="12">
        <f t="shared" si="21"/>
        <v>9.5408162748327058E-2</v>
      </c>
      <c r="S36" s="12">
        <f t="shared" si="22"/>
        <v>3.6224489795960824E-2</v>
      </c>
      <c r="T36" s="12">
        <f t="shared" si="23"/>
        <v>0.10242148333261104</v>
      </c>
    </row>
    <row r="37" spans="2:20" ht="15.9" customHeight="1">
      <c r="B37" s="18">
        <v>45808</v>
      </c>
      <c r="C37" s="11">
        <v>401123.08809999999</v>
      </c>
      <c r="D37" s="9">
        <f t="shared" si="14"/>
        <v>-6.0999999986961484</v>
      </c>
      <c r="E37" s="11">
        <v>6665595.3843</v>
      </c>
      <c r="F37" s="9">
        <f t="shared" si="15"/>
        <v>59.299999848008156</v>
      </c>
      <c r="G37" s="12">
        <v>86.390699999999995</v>
      </c>
      <c r="H37" s="9">
        <f t="shared" si="1"/>
        <v>20.600000000001728</v>
      </c>
      <c r="I37" s="47">
        <f t="shared" si="2"/>
        <v>95.873174629664149</v>
      </c>
      <c r="J37" s="40">
        <f t="shared" si="13"/>
        <v>354.12682537033584</v>
      </c>
      <c r="K37" s="47">
        <f t="shared" si="3"/>
        <v>59.612917911790404</v>
      </c>
      <c r="L37" s="40">
        <f t="shared" si="4"/>
        <v>63.071863631558656</v>
      </c>
      <c r="M37" s="12">
        <f t="shared" si="16"/>
        <v>-0.43571428562115344</v>
      </c>
      <c r="N37" s="12">
        <f t="shared" si="17"/>
        <v>4.2357142748577257</v>
      </c>
      <c r="O37" s="12">
        <f t="shared" si="18"/>
        <v>1.4714285714286948</v>
      </c>
      <c r="P37" s="81">
        <f t="shared" si="19"/>
        <v>4.5051331165399038</v>
      </c>
      <c r="Q37" s="12">
        <f t="shared" si="20"/>
        <v>-3.1122448972939531E-2</v>
      </c>
      <c r="R37" s="12">
        <f t="shared" si="21"/>
        <v>0.30255101963269471</v>
      </c>
      <c r="S37" s="12">
        <f t="shared" si="22"/>
        <v>0.10510204081633534</v>
      </c>
      <c r="T37" s="12">
        <f t="shared" si="23"/>
        <v>0.3217952226099931</v>
      </c>
    </row>
    <row r="38" spans="2:20" ht="15.9" customHeight="1">
      <c r="B38" s="18">
        <v>45809</v>
      </c>
      <c r="C38" s="11">
        <v>401123.09899999999</v>
      </c>
      <c r="D38" s="9">
        <f t="shared" si="14"/>
        <v>4.7999999951571226</v>
      </c>
      <c r="E38" s="11">
        <v>6665595.2951999996</v>
      </c>
      <c r="F38" s="9">
        <f t="shared" si="15"/>
        <v>-29.800000600516796</v>
      </c>
      <c r="G38" s="12">
        <v>86.402299999999997</v>
      </c>
      <c r="H38" s="9">
        <f t="shared" si="1"/>
        <v>32.200000000003115</v>
      </c>
      <c r="I38" s="47">
        <f t="shared" si="2"/>
        <v>-80.84974341233368</v>
      </c>
      <c r="J38" s="40">
        <f t="shared" si="13"/>
        <v>170.84974341233374</v>
      </c>
      <c r="K38" s="47">
        <f t="shared" si="3"/>
        <v>30.184102367708562</v>
      </c>
      <c r="L38" s="40">
        <f t="shared" si="4"/>
        <v>44.135247090556895</v>
      </c>
      <c r="M38" s="12">
        <f t="shared" si="16"/>
        <v>0.31999999967714149</v>
      </c>
      <c r="N38" s="12">
        <f t="shared" si="17"/>
        <v>-1.9866667067011197</v>
      </c>
      <c r="O38" s="12">
        <f t="shared" si="18"/>
        <v>2.1466666666668743</v>
      </c>
      <c r="P38" s="81">
        <f t="shared" si="19"/>
        <v>2.9423498060371265</v>
      </c>
      <c r="Q38" s="12">
        <f t="shared" si="20"/>
        <v>2.1333333311809432E-2</v>
      </c>
      <c r="R38" s="12">
        <f t="shared" si="21"/>
        <v>-0.13244444711340797</v>
      </c>
      <c r="S38" s="12">
        <f t="shared" si="22"/>
        <v>0.14311111111112496</v>
      </c>
      <c r="T38" s="12">
        <f t="shared" si="23"/>
        <v>0.19615665373580843</v>
      </c>
    </row>
    <row r="39" spans="2:20" ht="15.9" customHeight="1">
      <c r="B39" s="18">
        <v>45809</v>
      </c>
      <c r="C39" s="11">
        <v>401123.08039999998</v>
      </c>
      <c r="D39" s="9">
        <f t="shared" si="14"/>
        <v>-13.800000015180558</v>
      </c>
      <c r="E39" s="11">
        <v>6665595.4360999996</v>
      </c>
      <c r="F39" s="9">
        <f t="shared" si="15"/>
        <v>111.09999939799309</v>
      </c>
      <c r="G39" s="12">
        <v>86.378</v>
      </c>
      <c r="H39" s="9">
        <f t="shared" si="1"/>
        <v>7.9000000000064574</v>
      </c>
      <c r="I39" s="47">
        <f t="shared" si="2"/>
        <v>97.080581387256672</v>
      </c>
      <c r="J39" s="40">
        <f t="shared" si="13"/>
        <v>352.91941861274336</v>
      </c>
      <c r="K39" s="47">
        <f t="shared" si="3"/>
        <v>111.95378451241855</v>
      </c>
      <c r="L39" s="40">
        <f t="shared" si="4"/>
        <v>112.23216948207474</v>
      </c>
      <c r="M39" s="12">
        <f t="shared" si="16"/>
        <v>-0.92000000101203716</v>
      </c>
      <c r="N39" s="12">
        <f t="shared" si="17"/>
        <v>7.4066666265328722</v>
      </c>
      <c r="O39" s="12">
        <f t="shared" si="18"/>
        <v>0.52666666666709716</v>
      </c>
      <c r="P39" s="81">
        <f t="shared" si="19"/>
        <v>7.4821446321383158</v>
      </c>
      <c r="Q39" s="12">
        <f t="shared" si="20"/>
        <v>-6.1333333400802478E-2</v>
      </c>
      <c r="R39" s="12">
        <f t="shared" si="21"/>
        <v>0.49377777510219151</v>
      </c>
      <c r="S39" s="12">
        <f t="shared" si="22"/>
        <v>3.5111111111139813E-2</v>
      </c>
      <c r="T39" s="12">
        <f t="shared" si="23"/>
        <v>0.49880964214255441</v>
      </c>
    </row>
    <row r="40" spans="2:20" ht="15.9" customHeight="1">
      <c r="B40" s="18">
        <v>45810</v>
      </c>
      <c r="C40" s="11">
        <v>401123.092</v>
      </c>
      <c r="D40" s="9">
        <f t="shared" si="14"/>
        <v>-2.199999988079071</v>
      </c>
      <c r="E40" s="11">
        <v>6665595.3568000002</v>
      </c>
      <c r="F40" s="9">
        <f t="shared" si="15"/>
        <v>31.799999997019768</v>
      </c>
      <c r="G40" s="12">
        <v>86.386099999999999</v>
      </c>
      <c r="H40" s="9">
        <f t="shared" si="1"/>
        <v>16.000000000005343</v>
      </c>
      <c r="I40" s="47">
        <f t="shared" si="2"/>
        <v>93.957553093121305</v>
      </c>
      <c r="J40" s="40">
        <f t="shared" si="13"/>
        <v>356.04244690687869</v>
      </c>
      <c r="K40" s="47">
        <f t="shared" si="3"/>
        <v>31.87600978413084</v>
      </c>
      <c r="L40" s="40">
        <f t="shared" si="4"/>
        <v>35.666230523538317</v>
      </c>
      <c r="M40" s="12">
        <f t="shared" si="16"/>
        <v>-0.13749999925494194</v>
      </c>
      <c r="N40" s="12">
        <f t="shared" si="17"/>
        <v>1.9874999998137355</v>
      </c>
      <c r="O40" s="12">
        <f t="shared" si="18"/>
        <v>1.000000000000334</v>
      </c>
      <c r="P40" s="81">
        <f t="shared" si="19"/>
        <v>2.2291394077211448</v>
      </c>
      <c r="Q40" s="12">
        <f t="shared" si="20"/>
        <v>-8.5937499534338713E-3</v>
      </c>
      <c r="R40" s="12">
        <f t="shared" si="21"/>
        <v>0.12421874998835847</v>
      </c>
      <c r="S40" s="12">
        <f t="shared" si="22"/>
        <v>6.2500000000020872E-2</v>
      </c>
      <c r="T40" s="12">
        <f t="shared" si="23"/>
        <v>0.13932121298257155</v>
      </c>
    </row>
    <row r="41" spans="2:20" ht="15.9" customHeight="1">
      <c r="B41" s="18">
        <v>45810</v>
      </c>
      <c r="C41" s="11">
        <v>401123.08039999998</v>
      </c>
      <c r="D41" s="9">
        <f t="shared" si="14"/>
        <v>-13.800000015180558</v>
      </c>
      <c r="E41" s="11">
        <v>6665595.4359999998</v>
      </c>
      <c r="F41" s="9">
        <f t="shared" si="15"/>
        <v>110.99999956786633</v>
      </c>
      <c r="G41" s="12">
        <v>86.378</v>
      </c>
      <c r="H41" s="9">
        <f t="shared" si="1"/>
        <v>7.9000000000064574</v>
      </c>
      <c r="I41" s="47">
        <f t="shared" si="2"/>
        <v>97.086895445099685</v>
      </c>
      <c r="J41" s="40">
        <f t="shared" si="13"/>
        <v>352.91310455490031</v>
      </c>
      <c r="K41" s="47">
        <f t="shared" si="3"/>
        <v>111.85454798301814</v>
      </c>
      <c r="L41" s="40">
        <f t="shared" si="4"/>
        <v>112.13317932033056</v>
      </c>
      <c r="M41" s="12">
        <f t="shared" si="16"/>
        <v>-0.86250000094878487</v>
      </c>
      <c r="N41" s="12">
        <f t="shared" si="17"/>
        <v>6.9374999729916453</v>
      </c>
      <c r="O41" s="12">
        <f t="shared" si="18"/>
        <v>0.49375000000040359</v>
      </c>
      <c r="P41" s="81">
        <f t="shared" si="19"/>
        <v>7.0083237075206597</v>
      </c>
      <c r="Q41" s="12">
        <f t="shared" si="20"/>
        <v>-5.3906250059299055E-2</v>
      </c>
      <c r="R41" s="12">
        <f t="shared" si="21"/>
        <v>0.43359374831197783</v>
      </c>
      <c r="S41" s="12">
        <f t="shared" si="22"/>
        <v>3.0859375000025224E-2</v>
      </c>
      <c r="T41" s="12">
        <f t="shared" si="23"/>
        <v>0.43802023172004123</v>
      </c>
    </row>
    <row r="42" spans="2:20" ht="15.9" customHeight="1">
      <c r="B42" s="18">
        <v>45811</v>
      </c>
      <c r="C42" s="11">
        <v>401123.09250000003</v>
      </c>
      <c r="D42" s="9">
        <f t="shared" si="14"/>
        <v>-1.6999999643303454</v>
      </c>
      <c r="E42" s="11">
        <v>6665595.3629999999</v>
      </c>
      <c r="F42" s="9">
        <f t="shared" si="15"/>
        <v>37.999999709427357</v>
      </c>
      <c r="G42" s="12">
        <v>86.382599999999996</v>
      </c>
      <c r="H42" s="9">
        <f t="shared" si="1"/>
        <v>12.500000000002842</v>
      </c>
      <c r="I42" s="47">
        <f t="shared" si="2"/>
        <v>92.561524252868367</v>
      </c>
      <c r="J42" s="40">
        <f t="shared" si="13"/>
        <v>357.43847574713163</v>
      </c>
      <c r="K42" s="47">
        <f t="shared" si="3"/>
        <v>38.038007016603835</v>
      </c>
      <c r="L42" s="40">
        <f t="shared" ref="L42:L71" si="24">SQRT((D42^2) + (F42^2) + (H42^2))</f>
        <v>40.039230484554437</v>
      </c>
      <c r="M42" s="12">
        <f t="shared" si="16"/>
        <v>-9.9999997901785029E-2</v>
      </c>
      <c r="N42" s="12">
        <f t="shared" si="17"/>
        <v>2.2352941005545506</v>
      </c>
      <c r="O42" s="12">
        <f t="shared" si="18"/>
        <v>0.73529411764722596</v>
      </c>
      <c r="P42" s="81">
        <f t="shared" si="19"/>
        <v>2.3552488520326138</v>
      </c>
      <c r="Q42" s="12">
        <f t="shared" si="20"/>
        <v>-5.8823528177520609E-3</v>
      </c>
      <c r="R42" s="12">
        <f t="shared" si="21"/>
        <v>0.13148788826791474</v>
      </c>
      <c r="S42" s="12">
        <f t="shared" si="22"/>
        <v>4.3252595155719172E-2</v>
      </c>
      <c r="T42" s="12">
        <f t="shared" si="23"/>
        <v>0.13854405011956553</v>
      </c>
    </row>
    <row r="43" spans="2:20" ht="15.9" customHeight="1">
      <c r="B43" s="18">
        <v>45811</v>
      </c>
      <c r="C43" s="11">
        <v>401123.09149999998</v>
      </c>
      <c r="D43" s="9">
        <f t="shared" si="14"/>
        <v>-2.7000000118277967</v>
      </c>
      <c r="E43" s="11">
        <v>6665595.3779999996</v>
      </c>
      <c r="F43" s="9">
        <f t="shared" si="15"/>
        <v>52.99999937415123</v>
      </c>
      <c r="G43" s="12">
        <v>86.392700000000005</v>
      </c>
      <c r="H43" s="9">
        <f t="shared" si="1"/>
        <v>22.600000000011278</v>
      </c>
      <c r="I43" s="47">
        <f t="shared" si="2"/>
        <v>92.91632054811042</v>
      </c>
      <c r="J43" s="40">
        <f t="shared" si="13"/>
        <v>357.08367945188957</v>
      </c>
      <c r="K43" s="47">
        <f t="shared" si="3"/>
        <v>53.06872839746493</v>
      </c>
      <c r="L43" s="40">
        <f t="shared" si="24"/>
        <v>57.680585414196436</v>
      </c>
      <c r="M43" s="12">
        <f t="shared" si="16"/>
        <v>-0.15882353010751746</v>
      </c>
      <c r="N43" s="12">
        <f t="shared" si="17"/>
        <v>3.1176470220088959</v>
      </c>
      <c r="O43" s="12">
        <f t="shared" si="18"/>
        <v>1.3294117647065458</v>
      </c>
      <c r="P43" s="81">
        <f t="shared" si="19"/>
        <v>3.3929756125997903</v>
      </c>
      <c r="Q43" s="12">
        <f t="shared" si="20"/>
        <v>-9.3425605945598508E-3</v>
      </c>
      <c r="R43" s="12">
        <f t="shared" si="21"/>
        <v>0.18339100129464092</v>
      </c>
      <c r="S43" s="12">
        <f t="shared" si="22"/>
        <v>7.820069204156152E-2</v>
      </c>
      <c r="T43" s="12">
        <f t="shared" si="23"/>
        <v>0.19958680074116414</v>
      </c>
    </row>
    <row r="44" spans="2:20" ht="15.9" customHeight="1">
      <c r="B44" s="18">
        <v>45812</v>
      </c>
      <c r="C44" s="11">
        <v>401123.09169999999</v>
      </c>
      <c r="D44" s="9">
        <f t="shared" si="14"/>
        <v>-2.5000000023283064</v>
      </c>
      <c r="E44" s="11">
        <v>6665595.3849999998</v>
      </c>
      <c r="F44" s="9">
        <f t="shared" si="15"/>
        <v>59.999999590218067</v>
      </c>
      <c r="G44" s="12">
        <v>86.3874</v>
      </c>
      <c r="H44" s="9">
        <f t="shared" si="1"/>
        <v>17.300000000005866</v>
      </c>
      <c r="I44" s="47">
        <f t="shared" si="2"/>
        <v>92.385944048884781</v>
      </c>
      <c r="J44" s="40">
        <f t="shared" si="13"/>
        <v>357.61405595111523</v>
      </c>
      <c r="K44" s="47">
        <f t="shared" si="3"/>
        <v>60.052060337991811</v>
      </c>
      <c r="L44" s="40">
        <f t="shared" si="24"/>
        <v>62.494319348545694</v>
      </c>
      <c r="M44" s="12">
        <f t="shared" si="16"/>
        <v>-0.13888888901823926</v>
      </c>
      <c r="N44" s="12">
        <f t="shared" si="17"/>
        <v>3.3333333105676703</v>
      </c>
      <c r="O44" s="12">
        <f t="shared" si="18"/>
        <v>0.96111111111143699</v>
      </c>
      <c r="P44" s="81">
        <f t="shared" si="19"/>
        <v>3.471906630474761</v>
      </c>
      <c r="Q44" s="12">
        <f t="shared" si="20"/>
        <v>-7.7160493899021809E-3</v>
      </c>
      <c r="R44" s="12">
        <f t="shared" si="21"/>
        <v>0.18518518392042613</v>
      </c>
      <c r="S44" s="12">
        <f t="shared" si="22"/>
        <v>5.3395061728413164E-2</v>
      </c>
      <c r="T44" s="12">
        <f t="shared" si="23"/>
        <v>0.19288370169304228</v>
      </c>
    </row>
    <row r="45" spans="2:20" ht="15.9" customHeight="1">
      <c r="B45" s="18">
        <v>45812</v>
      </c>
      <c r="C45" s="11">
        <v>401123.10060000001</v>
      </c>
      <c r="D45" s="9">
        <f t="shared" si="14"/>
        <v>6.4000000129453838</v>
      </c>
      <c r="E45" s="11">
        <v>6665595.3470000001</v>
      </c>
      <c r="F45" s="9">
        <f t="shared" si="15"/>
        <v>21.99999988079071</v>
      </c>
      <c r="G45" s="12">
        <v>86.376400000000004</v>
      </c>
      <c r="H45" s="9">
        <f t="shared" si="1"/>
        <v>6.3000000000101863</v>
      </c>
      <c r="I45" s="47">
        <f t="shared" si="2"/>
        <v>73.779806190043814</v>
      </c>
      <c r="J45" s="40">
        <f t="shared" si="13"/>
        <v>16.220193809956186</v>
      </c>
      <c r="K45" s="47">
        <f t="shared" si="3"/>
        <v>22.912005475743324</v>
      </c>
      <c r="L45" s="40">
        <f t="shared" si="24"/>
        <v>23.762365095263991</v>
      </c>
      <c r="M45" s="12">
        <f t="shared" si="16"/>
        <v>0.35555555627474356</v>
      </c>
      <c r="N45" s="12">
        <f t="shared" si="17"/>
        <v>1.222222215599484</v>
      </c>
      <c r="O45" s="12">
        <f t="shared" si="18"/>
        <v>0.35000000000056591</v>
      </c>
      <c r="P45" s="81">
        <f t="shared" si="19"/>
        <v>1.3201313941813329</v>
      </c>
      <c r="Q45" s="12">
        <f t="shared" si="20"/>
        <v>1.9753086459707976E-2</v>
      </c>
      <c r="R45" s="12">
        <f t="shared" si="21"/>
        <v>6.7901234199971336E-2</v>
      </c>
      <c r="S45" s="12">
        <f t="shared" si="22"/>
        <v>1.9444444444475885E-2</v>
      </c>
      <c r="T45" s="12">
        <f t="shared" si="23"/>
        <v>7.3340633010074041E-2</v>
      </c>
    </row>
    <row r="46" spans="2:20" ht="15.9" customHeight="1">
      <c r="B46" s="18">
        <v>45813</v>
      </c>
      <c r="C46" s="11">
        <v>401123.07770000002</v>
      </c>
      <c r="D46" s="9">
        <f t="shared" si="14"/>
        <v>-16.499999968800694</v>
      </c>
      <c r="E46" s="11">
        <v>6665595.4879999999</v>
      </c>
      <c r="F46" s="9">
        <f t="shared" si="15"/>
        <v>162.99999970942736</v>
      </c>
      <c r="G46" s="12">
        <v>86.387500000000003</v>
      </c>
      <c r="H46" s="9">
        <f t="shared" si="1"/>
        <v>17.400000000009186</v>
      </c>
      <c r="I46" s="47">
        <f t="shared" si="2"/>
        <v>95.780190162488239</v>
      </c>
      <c r="J46" s="40">
        <f t="shared" si="13"/>
        <v>354.21980983751178</v>
      </c>
      <c r="K46" s="47">
        <f t="shared" si="3"/>
        <v>163.83299394274567</v>
      </c>
      <c r="L46" s="40">
        <f t="shared" si="24"/>
        <v>164.75439267055691</v>
      </c>
      <c r="M46" s="12">
        <f t="shared" si="16"/>
        <v>-0.86842105098951017</v>
      </c>
      <c r="N46" s="12">
        <f t="shared" si="17"/>
        <v>8.5789473531277558</v>
      </c>
      <c r="O46" s="12">
        <f t="shared" si="18"/>
        <v>0.91578947368469399</v>
      </c>
      <c r="P46" s="81">
        <f t="shared" si="19"/>
        <v>8.671283824766153</v>
      </c>
      <c r="Q46" s="12">
        <f t="shared" si="20"/>
        <v>-4.5706371104711062E-2</v>
      </c>
      <c r="R46" s="12">
        <f t="shared" si="21"/>
        <v>0.45152354490146085</v>
      </c>
      <c r="S46" s="12">
        <f t="shared" si="22"/>
        <v>4.8199445983404948E-2</v>
      </c>
      <c r="T46" s="12">
        <f t="shared" si="23"/>
        <v>0.4563833591982186</v>
      </c>
    </row>
    <row r="47" spans="2:20" ht="15.9" customHeight="1">
      <c r="B47" s="18">
        <v>45813</v>
      </c>
      <c r="C47" s="11">
        <v>401123.09450000001</v>
      </c>
      <c r="D47" s="9">
        <f t="shared" si="14"/>
        <v>0.30000001424923539</v>
      </c>
      <c r="E47" s="11">
        <v>6665595.3760000002</v>
      </c>
      <c r="F47" s="9">
        <f t="shared" si="15"/>
        <v>50.999999977648258</v>
      </c>
      <c r="G47" s="12">
        <v>86.386799999999994</v>
      </c>
      <c r="H47" s="9">
        <f t="shared" si="1"/>
        <v>16.700000000000159</v>
      </c>
      <c r="I47" s="47">
        <f t="shared" si="2"/>
        <v>89.662969873986782</v>
      </c>
      <c r="J47" s="40">
        <f t="shared" si="13"/>
        <v>0.3370301260131896</v>
      </c>
      <c r="K47" s="47">
        <f t="shared" si="3"/>
        <v>51.000882323040962</v>
      </c>
      <c r="L47" s="40">
        <f t="shared" si="24"/>
        <v>53.665445099511444</v>
      </c>
      <c r="M47" s="12">
        <f t="shared" si="16"/>
        <v>1.5789474434170284E-2</v>
      </c>
      <c r="N47" s="12">
        <f t="shared" si="17"/>
        <v>2.684210525139382</v>
      </c>
      <c r="O47" s="12">
        <f t="shared" si="18"/>
        <v>0.87894736842106103</v>
      </c>
      <c r="P47" s="81">
        <f t="shared" si="19"/>
        <v>2.8244971105006025</v>
      </c>
      <c r="Q47" s="12">
        <f t="shared" si="20"/>
        <v>8.310249702194886E-4</v>
      </c>
      <c r="R47" s="12">
        <f t="shared" si="21"/>
        <v>0.14127423816523063</v>
      </c>
      <c r="S47" s="12">
        <f t="shared" si="22"/>
        <v>4.6260387811634794E-2</v>
      </c>
      <c r="T47" s="12">
        <f t="shared" si="23"/>
        <v>0.14865774265792644</v>
      </c>
    </row>
    <row r="48" spans="2:20" ht="15.9" customHeight="1">
      <c r="B48" s="18">
        <v>45814</v>
      </c>
      <c r="C48" s="11">
        <v>401123.08120000002</v>
      </c>
      <c r="D48" s="9">
        <f t="shared" si="14"/>
        <v>-12.999999977182597</v>
      </c>
      <c r="E48" s="11">
        <v>6665595.4359999998</v>
      </c>
      <c r="F48" s="9">
        <f t="shared" si="15"/>
        <v>110.99999956786633</v>
      </c>
      <c r="G48" s="12">
        <v>86.393500000000003</v>
      </c>
      <c r="H48" s="9">
        <f t="shared" si="1"/>
        <v>23.400000000009413</v>
      </c>
      <c r="I48" s="47">
        <f t="shared" si="2"/>
        <v>96.679886077374491</v>
      </c>
      <c r="J48" s="40">
        <f t="shared" si="13"/>
        <v>353.32011392262552</v>
      </c>
      <c r="K48" s="47">
        <f t="shared" si="3"/>
        <v>111.75866813573376</v>
      </c>
      <c r="L48" s="40">
        <f t="shared" si="24"/>
        <v>114.1821347824322</v>
      </c>
      <c r="M48" s="12">
        <f t="shared" si="16"/>
        <v>-0.64999999885912985</v>
      </c>
      <c r="N48" s="12">
        <f t="shared" si="17"/>
        <v>5.5499999783933163</v>
      </c>
      <c r="O48" s="12">
        <f t="shared" si="18"/>
        <v>1.1700000000004707</v>
      </c>
      <c r="P48" s="81">
        <f t="shared" si="19"/>
        <v>5.7091067391216104</v>
      </c>
      <c r="Q48" s="12">
        <f t="shared" si="20"/>
        <v>-3.2499999942956492E-2</v>
      </c>
      <c r="R48" s="12">
        <f t="shared" si="21"/>
        <v>0.27749999891966581</v>
      </c>
      <c r="S48" s="12">
        <f t="shared" si="22"/>
        <v>5.8500000000023533E-2</v>
      </c>
      <c r="T48" s="12">
        <f t="shared" si="23"/>
        <v>0.2854553369560805</v>
      </c>
    </row>
    <row r="49" spans="2:20" ht="15.9" customHeight="1">
      <c r="B49" s="18">
        <v>45815</v>
      </c>
      <c r="C49" s="11">
        <v>401123.09460000001</v>
      </c>
      <c r="D49" s="9">
        <f t="shared" si="14"/>
        <v>0.40000001899898052</v>
      </c>
      <c r="E49" s="11">
        <v>6665595.358</v>
      </c>
      <c r="F49" s="9">
        <f t="shared" si="15"/>
        <v>32.999999821186066</v>
      </c>
      <c r="G49" s="12">
        <v>86.370999999999995</v>
      </c>
      <c r="H49" s="9">
        <f t="shared" si="1"/>
        <v>0.90000000000145519</v>
      </c>
      <c r="I49" s="47">
        <f t="shared" si="2"/>
        <v>89.305539675705717</v>
      </c>
      <c r="J49" s="40">
        <f t="shared" si="13"/>
        <v>0.69446032429425486</v>
      </c>
      <c r="K49" s="47">
        <f t="shared" si="3"/>
        <v>33.002423974815535</v>
      </c>
      <c r="L49" s="40">
        <f t="shared" si="24"/>
        <v>33.014693519908406</v>
      </c>
      <c r="M49" s="12">
        <f t="shared" si="16"/>
        <v>1.9047619952332406E-2</v>
      </c>
      <c r="N49" s="12">
        <f t="shared" si="17"/>
        <v>1.5714285629136222</v>
      </c>
      <c r="O49" s="12">
        <f t="shared" si="18"/>
        <v>4.2857142857212149E-2</v>
      </c>
      <c r="P49" s="81">
        <f t="shared" si="19"/>
        <v>1.5721282628527813</v>
      </c>
      <c r="Q49" s="12">
        <f t="shared" si="20"/>
        <v>9.0702952153963836E-4</v>
      </c>
      <c r="R49" s="12">
        <f t="shared" si="21"/>
        <v>7.482993156731535E-2</v>
      </c>
      <c r="S49" s="12">
        <f t="shared" si="22"/>
        <v>2.0408163265339119E-3</v>
      </c>
      <c r="T49" s="12">
        <f t="shared" si="23"/>
        <v>7.4863250612037205E-2</v>
      </c>
    </row>
    <row r="50" spans="2:20" ht="15.9" customHeight="1">
      <c r="B50" s="18">
        <v>45815</v>
      </c>
      <c r="C50" s="11">
        <v>401123.09830000001</v>
      </c>
      <c r="D50" s="9">
        <f t="shared" si="14"/>
        <v>4.1000000201165676</v>
      </c>
      <c r="E50" s="11">
        <v>6665595.3530000001</v>
      </c>
      <c r="F50" s="9">
        <f t="shared" si="15"/>
        <v>27.999999932944775</v>
      </c>
      <c r="G50" s="12">
        <v>86.372600000000006</v>
      </c>
      <c r="H50" s="9">
        <f t="shared" si="1"/>
        <v>2.5000000000119371</v>
      </c>
      <c r="I50" s="47">
        <f t="shared" si="2"/>
        <v>81.669463392702525</v>
      </c>
      <c r="J50" s="40">
        <f t="shared" si="13"/>
        <v>8.3305366072974607</v>
      </c>
      <c r="K50" s="47">
        <f t="shared" si="3"/>
        <v>28.29858647370683</v>
      </c>
      <c r="L50" s="40">
        <f t="shared" si="24"/>
        <v>28.408801389884843</v>
      </c>
      <c r="M50" s="12">
        <f t="shared" si="16"/>
        <v>0.19523809619602703</v>
      </c>
      <c r="N50" s="12">
        <f t="shared" si="17"/>
        <v>1.3333333301402273</v>
      </c>
      <c r="O50" s="12">
        <f t="shared" si="18"/>
        <v>0.11904761904818748</v>
      </c>
      <c r="P50" s="81">
        <f t="shared" si="19"/>
        <v>1.3528000661849926</v>
      </c>
      <c r="Q50" s="12">
        <f t="shared" si="20"/>
        <v>9.2970521998108104E-3</v>
      </c>
      <c r="R50" s="12">
        <f t="shared" si="21"/>
        <v>6.3492063340010826E-2</v>
      </c>
      <c r="S50" s="12">
        <f t="shared" si="22"/>
        <v>5.6689342403898795E-3</v>
      </c>
      <c r="T50" s="12">
        <f t="shared" si="23"/>
        <v>6.4419050770713929E-2</v>
      </c>
    </row>
    <row r="51" spans="2:20" ht="15.9" customHeight="1">
      <c r="B51" s="18">
        <v>45816</v>
      </c>
      <c r="C51" s="11">
        <v>401123.09039999999</v>
      </c>
      <c r="D51" s="9">
        <f t="shared" si="14"/>
        <v>-3.8000000058673322</v>
      </c>
      <c r="E51" s="11">
        <v>6665595.3820000002</v>
      </c>
      <c r="F51" s="9">
        <f t="shared" si="15"/>
        <v>57.000000029802322</v>
      </c>
      <c r="G51" s="12">
        <v>86.395200000000003</v>
      </c>
      <c r="H51" s="9">
        <f t="shared" si="1"/>
        <v>25.100000000009004</v>
      </c>
      <c r="I51" s="47">
        <f t="shared" si="2"/>
        <v>93.814074838173738</v>
      </c>
      <c r="J51" s="40">
        <f t="shared" si="13"/>
        <v>356.18592516182628</v>
      </c>
      <c r="K51" s="47">
        <f t="shared" si="3"/>
        <v>57.12652626794366</v>
      </c>
      <c r="L51" s="40">
        <f t="shared" si="24"/>
        <v>62.397516003784226</v>
      </c>
      <c r="M51" s="12">
        <f t="shared" si="16"/>
        <v>-0.17272727299396964</v>
      </c>
      <c r="N51" s="12">
        <f t="shared" si="17"/>
        <v>2.5909090922637419</v>
      </c>
      <c r="O51" s="12">
        <f t="shared" si="18"/>
        <v>1.1409090909095001</v>
      </c>
      <c r="P51" s="81">
        <f t="shared" si="19"/>
        <v>2.8362507274447375</v>
      </c>
      <c r="Q51" s="12">
        <f t="shared" si="20"/>
        <v>-7.8512396815440741E-3</v>
      </c>
      <c r="R51" s="12">
        <f t="shared" si="21"/>
        <v>0.11776859510289736</v>
      </c>
      <c r="S51" s="12">
        <f t="shared" si="22"/>
        <v>5.1859504132250003E-2</v>
      </c>
      <c r="T51" s="12">
        <f t="shared" si="23"/>
        <v>0.12892048761112443</v>
      </c>
    </row>
    <row r="52" spans="2:20" ht="15.9" customHeight="1">
      <c r="B52" s="18">
        <v>45816</v>
      </c>
      <c r="C52" s="11">
        <v>401123.09179999999</v>
      </c>
      <c r="D52" s="9">
        <f t="shared" si="14"/>
        <v>-2.3999999975785613</v>
      </c>
      <c r="E52" s="11">
        <v>6665595.3940000003</v>
      </c>
      <c r="F52" s="9">
        <f t="shared" si="15"/>
        <v>69.000000134110451</v>
      </c>
      <c r="G52" s="12">
        <v>86.387600000000006</v>
      </c>
      <c r="H52" s="9">
        <f t="shared" si="1"/>
        <v>17.500000000012506</v>
      </c>
      <c r="I52" s="47">
        <f t="shared" si="2"/>
        <v>91.992093567089398</v>
      </c>
      <c r="J52" s="40">
        <f t="shared" si="13"/>
        <v>358.0079064329106</v>
      </c>
      <c r="K52" s="47">
        <f t="shared" si="3"/>
        <v>69.041726647699207</v>
      </c>
      <c r="L52" s="40">
        <f t="shared" si="24"/>
        <v>71.225065942377739</v>
      </c>
      <c r="M52" s="12">
        <f t="shared" si="16"/>
        <v>-0.1090909089808437</v>
      </c>
      <c r="N52" s="12">
        <f t="shared" si="17"/>
        <v>3.1363636424595658</v>
      </c>
      <c r="O52" s="12">
        <f t="shared" si="18"/>
        <v>0.79545454545511385</v>
      </c>
      <c r="P52" s="81">
        <f t="shared" si="19"/>
        <v>3.2375029973808065</v>
      </c>
      <c r="Q52" s="12">
        <f t="shared" si="20"/>
        <v>-4.9586776809474407E-3</v>
      </c>
      <c r="R52" s="12">
        <f t="shared" si="21"/>
        <v>0.14256198374816209</v>
      </c>
      <c r="S52" s="12">
        <f t="shared" si="22"/>
        <v>3.6157024793414268E-2</v>
      </c>
      <c r="T52" s="12">
        <f t="shared" si="23"/>
        <v>0.14715922715367302</v>
      </c>
    </row>
    <row r="53" spans="2:20" ht="15.9" customHeight="1">
      <c r="B53" s="18">
        <v>45817</v>
      </c>
      <c r="C53" s="11">
        <v>401123.08889999997</v>
      </c>
      <c r="D53" s="9">
        <f t="shared" si="14"/>
        <v>-5.3000000189058483</v>
      </c>
      <c r="E53" s="11">
        <v>6665595.3909999998</v>
      </c>
      <c r="F53" s="9">
        <f t="shared" si="15"/>
        <v>65.999999642372131</v>
      </c>
      <c r="G53" s="12">
        <v>86.387699999999995</v>
      </c>
      <c r="H53" s="9">
        <f t="shared" si="1"/>
        <v>17.600000000001614</v>
      </c>
      <c r="I53" s="47">
        <f t="shared" si="2"/>
        <v>94.591172829879284</v>
      </c>
      <c r="J53" s="40">
        <f t="shared" si="13"/>
        <v>355.40882717012073</v>
      </c>
      <c r="K53" s="47">
        <f t="shared" si="3"/>
        <v>66.212460707887331</v>
      </c>
      <c r="L53" s="40">
        <f t="shared" si="24"/>
        <v>68.511677493647611</v>
      </c>
      <c r="M53" s="12">
        <f t="shared" si="16"/>
        <v>-0.23043478343068904</v>
      </c>
      <c r="N53" s="12">
        <f t="shared" si="17"/>
        <v>2.8695652018422666</v>
      </c>
      <c r="O53" s="12">
        <f t="shared" si="18"/>
        <v>0.76521739130441802</v>
      </c>
      <c r="P53" s="81">
        <f t="shared" si="19"/>
        <v>2.9787685866803311</v>
      </c>
      <c r="Q53" s="12">
        <f t="shared" si="20"/>
        <v>-1.0018903627421263E-2</v>
      </c>
      <c r="R53" s="12">
        <f t="shared" si="21"/>
        <v>0.12476370442792463</v>
      </c>
      <c r="S53" s="12">
        <f t="shared" si="22"/>
        <v>3.3270321361061651E-2</v>
      </c>
      <c r="T53" s="12">
        <f t="shared" si="23"/>
        <v>0.12951167768175353</v>
      </c>
    </row>
    <row r="54" spans="2:20" ht="15.9" customHeight="1">
      <c r="B54" s="18">
        <v>45817</v>
      </c>
      <c r="C54" s="11">
        <v>401123.09149999998</v>
      </c>
      <c r="D54" s="9">
        <f t="shared" si="14"/>
        <v>-2.7000000118277967</v>
      </c>
      <c r="E54" s="11">
        <v>6665595.3860999998</v>
      </c>
      <c r="F54" s="9">
        <f t="shared" si="15"/>
        <v>61.099999584257603</v>
      </c>
      <c r="G54" s="12">
        <v>86.396900000000002</v>
      </c>
      <c r="H54" s="9">
        <f t="shared" si="1"/>
        <v>26.800000000008595</v>
      </c>
      <c r="I54" s="47">
        <f t="shared" si="2"/>
        <v>92.530245968643271</v>
      </c>
      <c r="J54" s="40">
        <f t="shared" si="13"/>
        <v>357.46975403135673</v>
      </c>
      <c r="K54" s="47">
        <f t="shared" si="3"/>
        <v>61.159626791373974</v>
      </c>
      <c r="L54" s="40">
        <f t="shared" si="24"/>
        <v>66.773796876174487</v>
      </c>
      <c r="M54" s="12">
        <f t="shared" si="16"/>
        <v>-0.11739130486207812</v>
      </c>
      <c r="N54" s="12">
        <f t="shared" si="17"/>
        <v>2.6565217210546783</v>
      </c>
      <c r="O54" s="12">
        <f t="shared" si="18"/>
        <v>1.1652173913047215</v>
      </c>
      <c r="P54" s="81">
        <f t="shared" si="19"/>
        <v>2.9032085598336734</v>
      </c>
      <c r="Q54" s="12">
        <f t="shared" si="20"/>
        <v>-5.1039697766120922E-3</v>
      </c>
      <c r="R54" s="12">
        <f t="shared" si="21"/>
        <v>0.11550094439368166</v>
      </c>
      <c r="S54" s="12">
        <f t="shared" si="22"/>
        <v>5.0661625708900933E-2</v>
      </c>
      <c r="T54" s="12">
        <f t="shared" si="23"/>
        <v>0.12622645912320318</v>
      </c>
    </row>
    <row r="55" spans="2:20" ht="15.9" customHeight="1">
      <c r="B55" s="18">
        <v>45818</v>
      </c>
      <c r="C55" s="11">
        <v>401123.09100000001</v>
      </c>
      <c r="D55" s="9">
        <f t="shared" si="14"/>
        <v>-3.1999999773688614</v>
      </c>
      <c r="E55" s="11">
        <v>6665595.3764000004</v>
      </c>
      <c r="F55" s="9">
        <f t="shared" si="15"/>
        <v>51.400000229477882</v>
      </c>
      <c r="G55" s="12">
        <v>86.387900000000002</v>
      </c>
      <c r="H55" s="9">
        <f t="shared" si="1"/>
        <v>17.800000000008254</v>
      </c>
      <c r="I55" s="47">
        <f t="shared" si="2"/>
        <v>93.562454542726726</v>
      </c>
      <c r="J55" s="40">
        <f t="shared" si="13"/>
        <v>356.43754545727325</v>
      </c>
      <c r="K55" s="47">
        <f t="shared" si="3"/>
        <v>51.499514788447158</v>
      </c>
      <c r="L55" s="40">
        <f t="shared" si="24"/>
        <v>54.48889816692737</v>
      </c>
      <c r="M55" s="12">
        <f t="shared" si="16"/>
        <v>-0.13333333239036924</v>
      </c>
      <c r="N55" s="12">
        <f t="shared" si="17"/>
        <v>2.1416666762282452</v>
      </c>
      <c r="O55" s="12">
        <f t="shared" si="18"/>
        <v>0.74166666666701053</v>
      </c>
      <c r="P55" s="81">
        <f t="shared" si="19"/>
        <v>2.2703707569553071</v>
      </c>
      <c r="Q55" s="12">
        <f t="shared" si="20"/>
        <v>-5.5555555162653848E-3</v>
      </c>
      <c r="R55" s="12">
        <f t="shared" si="21"/>
        <v>8.9236111509510219E-2</v>
      </c>
      <c r="S55" s="12">
        <f t="shared" si="22"/>
        <v>3.0902777777792104E-2</v>
      </c>
      <c r="T55" s="12">
        <f t="shared" si="23"/>
        <v>9.4598781539804458E-2</v>
      </c>
    </row>
    <row r="56" spans="2:20" ht="15.9" customHeight="1">
      <c r="B56" s="18">
        <v>45818</v>
      </c>
      <c r="C56" s="11">
        <v>401123.09389999998</v>
      </c>
      <c r="D56" s="9">
        <f t="shared" si="14"/>
        <v>-0.30000001424923539</v>
      </c>
      <c r="E56" s="11">
        <v>6665595.3680999996</v>
      </c>
      <c r="F56" s="9">
        <f t="shared" si="15"/>
        <v>43.09999942779541</v>
      </c>
      <c r="G56" s="12">
        <v>86.385900000000007</v>
      </c>
      <c r="H56" s="9">
        <f t="shared" si="1"/>
        <v>15.800000000012915</v>
      </c>
      <c r="I56" s="47">
        <f t="shared" si="2"/>
        <v>90.39880411397283</v>
      </c>
      <c r="J56" s="40">
        <f t="shared" si="13"/>
        <v>359.60119588602714</v>
      </c>
      <c r="K56" s="47">
        <f t="shared" si="3"/>
        <v>43.101043498789146</v>
      </c>
      <c r="L56" s="40">
        <f t="shared" si="24"/>
        <v>45.905772520293375</v>
      </c>
      <c r="M56" s="12">
        <f t="shared" si="16"/>
        <v>-1.2500000593718141E-2</v>
      </c>
      <c r="N56" s="12">
        <f t="shared" si="17"/>
        <v>1.7958333094914753</v>
      </c>
      <c r="O56" s="12">
        <f t="shared" si="18"/>
        <v>0.65833333333387145</v>
      </c>
      <c r="P56" s="81">
        <f t="shared" si="19"/>
        <v>1.9127405216788906</v>
      </c>
      <c r="Q56" s="12">
        <f t="shared" si="20"/>
        <v>-5.2083335807158926E-4</v>
      </c>
      <c r="R56" s="12">
        <f t="shared" si="21"/>
        <v>7.4826387895478144E-2</v>
      </c>
      <c r="S56" s="12">
        <f t="shared" si="22"/>
        <v>2.7430555555577978E-2</v>
      </c>
      <c r="T56" s="12">
        <f t="shared" si="23"/>
        <v>7.9697521736620439E-2</v>
      </c>
    </row>
    <row r="57" spans="2:20" ht="15.9" customHeight="1">
      <c r="B57" s="18">
        <v>45819</v>
      </c>
      <c r="C57" s="11">
        <v>401123.0871</v>
      </c>
      <c r="D57" s="9">
        <f t="shared" si="14"/>
        <v>-7.0999999879859388</v>
      </c>
      <c r="E57" s="11">
        <v>6665595.3820000002</v>
      </c>
      <c r="F57" s="9">
        <f t="shared" si="15"/>
        <v>57.000000029802322</v>
      </c>
      <c r="G57" s="12">
        <v>86.411699999999996</v>
      </c>
      <c r="H57" s="9">
        <f t="shared" si="1"/>
        <v>41.600000000002524</v>
      </c>
      <c r="I57" s="47">
        <f t="shared" si="2"/>
        <v>97.100271882482076</v>
      </c>
      <c r="J57" s="40">
        <f t="shared" si="13"/>
        <v>352.8997281175179</v>
      </c>
      <c r="K57" s="47">
        <f t="shared" si="3"/>
        <v>57.440490973065899</v>
      </c>
      <c r="L57" s="40">
        <f t="shared" si="24"/>
        <v>70.92228142993622</v>
      </c>
      <c r="M57" s="12">
        <f t="shared" si="16"/>
        <v>-0.28399999951943755</v>
      </c>
      <c r="N57" s="12">
        <f t="shared" si="17"/>
        <v>2.2800000011920929</v>
      </c>
      <c r="O57" s="12">
        <f t="shared" si="18"/>
        <v>1.664000000000101</v>
      </c>
      <c r="P57" s="81">
        <f t="shared" si="19"/>
        <v>2.8368912571974487</v>
      </c>
      <c r="Q57" s="12">
        <f t="shared" si="20"/>
        <v>-1.1359999980777502E-2</v>
      </c>
      <c r="R57" s="12">
        <f t="shared" si="21"/>
        <v>9.1200000047683721E-2</v>
      </c>
      <c r="S57" s="12">
        <f t="shared" si="22"/>
        <v>6.6560000000004033E-2</v>
      </c>
      <c r="T57" s="12">
        <f t="shared" si="23"/>
        <v>0.11347565028789795</v>
      </c>
    </row>
    <row r="58" spans="2:20" ht="15.9" customHeight="1">
      <c r="B58" s="18">
        <v>45819</v>
      </c>
      <c r="C58" s="11">
        <v>401123.09250000003</v>
      </c>
      <c r="D58" s="9">
        <f t="shared" si="14"/>
        <v>-1.6999999643303454</v>
      </c>
      <c r="E58" s="11">
        <v>6665595.3810000001</v>
      </c>
      <c r="F58" s="9">
        <f t="shared" si="15"/>
        <v>55.999999865889549</v>
      </c>
      <c r="G58" s="12">
        <v>86.380300000000005</v>
      </c>
      <c r="H58" s="9">
        <f t="shared" si="1"/>
        <v>10.200000000011755</v>
      </c>
      <c r="I58" s="47">
        <f t="shared" si="2"/>
        <v>91.738802128097291</v>
      </c>
      <c r="J58" s="40">
        <f t="shared" si="13"/>
        <v>358.26119787190271</v>
      </c>
      <c r="K58" s="47">
        <f t="shared" si="3"/>
        <v>56.025797494175421</v>
      </c>
      <c r="L58" s="40">
        <f t="shared" si="24"/>
        <v>56.946729360504911</v>
      </c>
      <c r="M58" s="12">
        <f t="shared" si="16"/>
        <v>-6.7999998573213816E-2</v>
      </c>
      <c r="N58" s="12">
        <f t="shared" si="17"/>
        <v>2.239999994635582</v>
      </c>
      <c r="O58" s="12">
        <f t="shared" si="18"/>
        <v>0.40800000000047021</v>
      </c>
      <c r="P58" s="81">
        <f t="shared" si="19"/>
        <v>2.2778691744201964</v>
      </c>
      <c r="Q58" s="12">
        <f t="shared" si="20"/>
        <v>-2.7199999429285528E-3</v>
      </c>
      <c r="R58" s="12">
        <f t="shared" si="21"/>
        <v>8.9599999785423282E-2</v>
      </c>
      <c r="S58" s="12">
        <f t="shared" si="22"/>
        <v>1.6320000000018809E-2</v>
      </c>
      <c r="T58" s="12">
        <f t="shared" si="23"/>
        <v>9.1114766976807857E-2</v>
      </c>
    </row>
    <row r="59" spans="2:20" ht="15.9" customHeight="1">
      <c r="B59" s="18">
        <v>45820</v>
      </c>
      <c r="C59" s="11">
        <v>401123.10609999998</v>
      </c>
      <c r="D59" s="9">
        <f t="shared" si="14"/>
        <v>11.899999983143061</v>
      </c>
      <c r="E59" s="11">
        <v>6665595.2800000003</v>
      </c>
      <c r="F59" s="9">
        <f t="shared" si="15"/>
        <v>-44.999999925494194</v>
      </c>
      <c r="G59" s="12">
        <v>86.395499999999998</v>
      </c>
      <c r="H59" s="9">
        <f t="shared" si="1"/>
        <v>25.400000000004752</v>
      </c>
      <c r="I59" s="47">
        <f t="shared" si="2"/>
        <v>-75.187519361270517</v>
      </c>
      <c r="J59" s="40">
        <f t="shared" si="13"/>
        <v>165.18751936127046</v>
      </c>
      <c r="K59" s="47">
        <f t="shared" si="3"/>
        <v>46.54685803460081</v>
      </c>
      <c r="L59" s="40">
        <f t="shared" si="24"/>
        <v>53.026125569322183</v>
      </c>
      <c r="M59" s="12">
        <f t="shared" si="16"/>
        <v>0.45769230704396391</v>
      </c>
      <c r="N59" s="12">
        <f t="shared" si="17"/>
        <v>-1.7307692279036229</v>
      </c>
      <c r="O59" s="12">
        <f t="shared" si="18"/>
        <v>0.97692307692325975</v>
      </c>
      <c r="P59" s="81">
        <f t="shared" si="19"/>
        <v>2.0394663680508534</v>
      </c>
      <c r="Q59" s="12">
        <f t="shared" si="20"/>
        <v>1.760355027092169E-2</v>
      </c>
      <c r="R59" s="12">
        <f t="shared" si="21"/>
        <v>-6.6568047227062416E-2</v>
      </c>
      <c r="S59" s="12">
        <f t="shared" si="22"/>
        <v>3.7573964497048452E-2</v>
      </c>
      <c r="T59" s="12">
        <f t="shared" si="23"/>
        <v>7.8441014155802055E-2</v>
      </c>
    </row>
    <row r="60" spans="2:20" ht="15.9" customHeight="1">
      <c r="B60" s="18">
        <v>45820</v>
      </c>
      <c r="C60" s="11">
        <v>401123.10129999998</v>
      </c>
      <c r="D60" s="9">
        <f t="shared" si="14"/>
        <v>7.0999999879859388</v>
      </c>
      <c r="E60" s="11">
        <v>6665595.3430000003</v>
      </c>
      <c r="F60" s="9">
        <f t="shared" si="15"/>
        <v>18.000000156462193</v>
      </c>
      <c r="G60" s="12">
        <v>86.352999999999994</v>
      </c>
      <c r="H60" s="9">
        <f t="shared" si="1"/>
        <v>-17.099999999999227</v>
      </c>
      <c r="I60" s="47">
        <f t="shared" si="2"/>
        <v>68.473520370141344</v>
      </c>
      <c r="J60" s="40">
        <f t="shared" si="13"/>
        <v>21.52647962985867</v>
      </c>
      <c r="K60" s="47">
        <f t="shared" si="3"/>
        <v>19.349677141028458</v>
      </c>
      <c r="L60" s="40">
        <f t="shared" si="24"/>
        <v>25.822858196993085</v>
      </c>
      <c r="M60" s="12">
        <f t="shared" si="16"/>
        <v>0.27307692261484379</v>
      </c>
      <c r="N60" s="12">
        <f t="shared" si="17"/>
        <v>0.6923076983254689</v>
      </c>
      <c r="O60" s="12">
        <f t="shared" si="18"/>
        <v>-0.65769230769227793</v>
      </c>
      <c r="P60" s="81">
        <f t="shared" si="19"/>
        <v>0.99318685373050331</v>
      </c>
      <c r="Q60" s="12">
        <f t="shared" si="20"/>
        <v>1.0502958562109376E-2</v>
      </c>
      <c r="R60" s="12">
        <f t="shared" si="21"/>
        <v>2.6627219166364187E-2</v>
      </c>
      <c r="S60" s="12">
        <f t="shared" si="22"/>
        <v>-2.5295857988164534E-2</v>
      </c>
      <c r="T60" s="12">
        <f t="shared" si="23"/>
        <v>3.8199494374250124E-2</v>
      </c>
    </row>
    <row r="61" spans="2:20" ht="15.9" customHeight="1">
      <c r="B61" s="18">
        <v>45821</v>
      </c>
      <c r="C61" s="11">
        <v>401123.09389999998</v>
      </c>
      <c r="D61" s="9">
        <f t="shared" si="14"/>
        <v>-0.30000001424923539</v>
      </c>
      <c r="E61" s="11">
        <v>6665595.3789999997</v>
      </c>
      <c r="F61" s="9">
        <f t="shared" si="15"/>
        <v>53.999999538064003</v>
      </c>
      <c r="G61" s="12">
        <v>86.399699999999996</v>
      </c>
      <c r="H61" s="9">
        <f t="shared" si="1"/>
        <v>29.600000000002069</v>
      </c>
      <c r="I61" s="47">
        <f t="shared" si="2"/>
        <v>90.318306629292664</v>
      </c>
      <c r="J61" s="40">
        <f t="shared" si="13"/>
        <v>359.68169337070731</v>
      </c>
      <c r="K61" s="47">
        <f t="shared" si="3"/>
        <v>54.000832865053681</v>
      </c>
      <c r="L61" s="40">
        <f t="shared" si="24"/>
        <v>61.581246740542568</v>
      </c>
      <c r="M61" s="12">
        <f t="shared" si="16"/>
        <v>-1.111111163886057E-2</v>
      </c>
      <c r="N61" s="12">
        <f t="shared" si="17"/>
        <v>1.9999999828912594</v>
      </c>
      <c r="O61" s="12">
        <f t="shared" si="18"/>
        <v>1.0962962962963729</v>
      </c>
      <c r="P61" s="81">
        <f t="shared" si="19"/>
        <v>2.2807869163163912</v>
      </c>
      <c r="Q61" s="12">
        <f t="shared" si="20"/>
        <v>-4.1152265329113223E-4</v>
      </c>
      <c r="R61" s="12">
        <f t="shared" si="21"/>
        <v>7.4074073440417013E-2</v>
      </c>
      <c r="S61" s="12">
        <f t="shared" si="22"/>
        <v>4.0603566529495295E-2</v>
      </c>
      <c r="T61" s="12">
        <f t="shared" si="23"/>
        <v>8.4473589493199677E-2</v>
      </c>
    </row>
    <row r="62" spans="2:20" ht="15.9" customHeight="1">
      <c r="B62" s="18">
        <v>45821</v>
      </c>
      <c r="C62" s="11">
        <v>401123.10629999998</v>
      </c>
      <c r="D62" s="9">
        <f t="shared" si="14"/>
        <v>12.099999992642552</v>
      </c>
      <c r="E62" s="11">
        <v>6665595.3206000002</v>
      </c>
      <c r="F62" s="9">
        <f t="shared" si="15"/>
        <v>-4.3999999761581421</v>
      </c>
      <c r="G62" s="12">
        <v>86.354699999999994</v>
      </c>
      <c r="H62" s="9">
        <f t="shared" si="1"/>
        <v>-15.399999999999636</v>
      </c>
      <c r="I62" s="47">
        <f t="shared" si="2"/>
        <v>-19.983106433378339</v>
      </c>
      <c r="J62" s="40">
        <f t="shared" si="13"/>
        <v>109.98310643337834</v>
      </c>
      <c r="K62" s="47">
        <f t="shared" si="3"/>
        <v>12.875169886729317</v>
      </c>
      <c r="L62" s="40">
        <f t="shared" si="24"/>
        <v>20.073116340322702</v>
      </c>
      <c r="M62" s="12">
        <f t="shared" si="16"/>
        <v>0.44814814787565005</v>
      </c>
      <c r="N62" s="12">
        <f t="shared" si="17"/>
        <v>-0.16296296207993119</v>
      </c>
      <c r="O62" s="12">
        <f t="shared" si="18"/>
        <v>-0.57037037037035687</v>
      </c>
      <c r="P62" s="81">
        <f t="shared" si="19"/>
        <v>0.74344875334528526</v>
      </c>
      <c r="Q62" s="12">
        <f t="shared" si="20"/>
        <v>1.6598079550950003E-2</v>
      </c>
      <c r="R62" s="12">
        <f t="shared" si="21"/>
        <v>-6.0356652622196739E-3</v>
      </c>
      <c r="S62" s="12">
        <f t="shared" si="22"/>
        <v>-2.1124828532235438E-2</v>
      </c>
      <c r="T62" s="12">
        <f t="shared" si="23"/>
        <v>2.7535139012788343E-2</v>
      </c>
    </row>
    <row r="63" spans="2:20" ht="15.9" customHeight="1">
      <c r="B63" s="18">
        <v>45822</v>
      </c>
      <c r="C63" s="11">
        <v>401123.09080000001</v>
      </c>
      <c r="D63" s="9">
        <f t="shared" si="14"/>
        <v>-3.3999999868683517</v>
      </c>
      <c r="E63" s="11">
        <v>6665595.4091999996</v>
      </c>
      <c r="F63" s="9">
        <f t="shared" si="15"/>
        <v>84.199999459087849</v>
      </c>
      <c r="G63" s="12">
        <v>86.396600000000007</v>
      </c>
      <c r="H63" s="9">
        <f t="shared" si="1"/>
        <v>26.500000000012847</v>
      </c>
      <c r="I63" s="47">
        <f t="shared" si="2"/>
        <v>92.312350051122351</v>
      </c>
      <c r="J63" s="40">
        <f t="shared" si="13"/>
        <v>357.68764994887766</v>
      </c>
      <c r="K63" s="47">
        <f t="shared" si="3"/>
        <v>84.268617579862422</v>
      </c>
      <c r="L63" s="40">
        <f t="shared" si="24"/>
        <v>88.337137766750061</v>
      </c>
      <c r="M63" s="12">
        <f t="shared" si="16"/>
        <v>-0.121428570959584</v>
      </c>
      <c r="N63" s="12">
        <f t="shared" si="17"/>
        <v>3.0071428378245662</v>
      </c>
      <c r="O63" s="12">
        <f t="shared" si="18"/>
        <v>0.94642857142903025</v>
      </c>
      <c r="P63" s="81">
        <f t="shared" si="19"/>
        <v>3.1548977773839306</v>
      </c>
      <c r="Q63" s="12">
        <f t="shared" si="20"/>
        <v>-4.3367346771279996E-3</v>
      </c>
      <c r="R63" s="12">
        <f t="shared" si="21"/>
        <v>0.1073979584937345</v>
      </c>
      <c r="S63" s="12">
        <f t="shared" si="22"/>
        <v>3.3801020408179651E-2</v>
      </c>
      <c r="T63" s="12">
        <f t="shared" si="23"/>
        <v>0.11267492062085467</v>
      </c>
    </row>
    <row r="64" spans="2:20" ht="15.9" customHeight="1">
      <c r="B64" s="18">
        <v>45822</v>
      </c>
      <c r="C64" s="11">
        <v>401123.09250000003</v>
      </c>
      <c r="D64" s="9">
        <f t="shared" si="14"/>
        <v>-1.6999999643303454</v>
      </c>
      <c r="E64" s="11">
        <v>6665595.4046</v>
      </c>
      <c r="F64" s="9">
        <f t="shared" si="15"/>
        <v>79.599999822676182</v>
      </c>
      <c r="G64" s="12">
        <v>86.387799999999999</v>
      </c>
      <c r="H64" s="9">
        <f t="shared" si="1"/>
        <v>17.700000000004934</v>
      </c>
      <c r="I64" s="47">
        <f t="shared" si="2"/>
        <v>91.223467569407021</v>
      </c>
      <c r="J64" s="40">
        <f t="shared" si="13"/>
        <v>358.77653243059297</v>
      </c>
      <c r="K64" s="47">
        <f t="shared" si="3"/>
        <v>79.618151018776942</v>
      </c>
      <c r="L64" s="40">
        <f t="shared" si="24"/>
        <v>81.561878176320491</v>
      </c>
      <c r="M64" s="12">
        <f t="shared" si="16"/>
        <v>-6.0714284440369477E-2</v>
      </c>
      <c r="N64" s="12">
        <f t="shared" si="17"/>
        <v>2.8428571365241493</v>
      </c>
      <c r="O64" s="12">
        <f t="shared" si="18"/>
        <v>0.63214285714303331</v>
      </c>
      <c r="P64" s="81">
        <f t="shared" si="19"/>
        <v>2.9129242205828745</v>
      </c>
      <c r="Q64" s="12">
        <f t="shared" si="20"/>
        <v>-2.168367301441767E-3</v>
      </c>
      <c r="R64" s="12">
        <f t="shared" si="21"/>
        <v>0.10153061201871962</v>
      </c>
      <c r="S64" s="12">
        <f t="shared" si="22"/>
        <v>2.2576530612251188E-2</v>
      </c>
      <c r="T64" s="12">
        <f t="shared" si="23"/>
        <v>0.1040330078779598</v>
      </c>
    </row>
    <row r="65" spans="2:20" ht="15.9" customHeight="1">
      <c r="B65" s="18">
        <v>45823</v>
      </c>
      <c r="C65" s="11">
        <v>401123.0845</v>
      </c>
      <c r="D65" s="9">
        <f t="shared" si="14"/>
        <v>-9.6999999950639904</v>
      </c>
      <c r="E65" s="11">
        <v>6665595.4596999995</v>
      </c>
      <c r="F65" s="9">
        <f t="shared" si="15"/>
        <v>134.69999935477972</v>
      </c>
      <c r="G65" s="12">
        <v>86.394000000000005</v>
      </c>
      <c r="H65" s="9">
        <f t="shared" si="1"/>
        <v>23.900000000011801</v>
      </c>
      <c r="I65" s="47">
        <f t="shared" si="2"/>
        <v>94.118866784564062</v>
      </c>
      <c r="J65" s="40">
        <f t="shared" si="13"/>
        <v>355.88113321543591</v>
      </c>
      <c r="K65" s="47">
        <f t="shared" si="3"/>
        <v>135.048805348592</v>
      </c>
      <c r="L65" s="40">
        <f t="shared" si="24"/>
        <v>137.14732890611637</v>
      </c>
      <c r="M65" s="12">
        <f t="shared" si="16"/>
        <v>-0.33448275845048242</v>
      </c>
      <c r="N65" s="12">
        <f t="shared" si="17"/>
        <v>4.6448275639579215</v>
      </c>
      <c r="O65" s="12">
        <f t="shared" si="18"/>
        <v>0.82413793103488964</v>
      </c>
      <c r="P65" s="81">
        <f t="shared" si="19"/>
        <v>4.7292182381419439</v>
      </c>
      <c r="Q65" s="12">
        <f t="shared" si="20"/>
        <v>-1.1533888222430429E-2</v>
      </c>
      <c r="R65" s="12">
        <f t="shared" si="21"/>
        <v>0.16016646772268694</v>
      </c>
      <c r="S65" s="12">
        <f t="shared" si="22"/>
        <v>2.8418549346030678E-2</v>
      </c>
      <c r="T65" s="12">
        <f t="shared" si="23"/>
        <v>0.16307649097041185</v>
      </c>
    </row>
    <row r="66" spans="2:20" ht="15.9" customHeight="1">
      <c r="B66" s="18">
        <v>45823</v>
      </c>
      <c r="C66" s="11">
        <v>401123.092</v>
      </c>
      <c r="D66" s="9">
        <f t="shared" si="14"/>
        <v>-2.199999988079071</v>
      </c>
      <c r="E66" s="11">
        <v>6665595.4035</v>
      </c>
      <c r="F66" s="9">
        <f t="shared" si="15"/>
        <v>78.499999828636646</v>
      </c>
      <c r="G66" s="12">
        <v>86.383799999999994</v>
      </c>
      <c r="H66" s="9">
        <f t="shared" si="1"/>
        <v>13.700000000000045</v>
      </c>
      <c r="I66" s="47">
        <f t="shared" si="2"/>
        <v>91.605321386447244</v>
      </c>
      <c r="J66" s="40">
        <f t="shared" si="13"/>
        <v>358.39467861355274</v>
      </c>
      <c r="K66" s="47">
        <f t="shared" si="3"/>
        <v>78.530821802929722</v>
      </c>
      <c r="L66" s="40">
        <f t="shared" si="24"/>
        <v>79.716873828841926</v>
      </c>
      <c r="M66" s="12">
        <f t="shared" si="16"/>
        <v>-7.5862068554450726E-2</v>
      </c>
      <c r="N66" s="12">
        <f t="shared" si="17"/>
        <v>2.7068965458150567</v>
      </c>
      <c r="O66" s="12">
        <f t="shared" si="18"/>
        <v>0.47241379310344983</v>
      </c>
      <c r="P66" s="81">
        <f t="shared" si="19"/>
        <v>2.7488577182359286</v>
      </c>
      <c r="Q66" s="12">
        <f t="shared" si="20"/>
        <v>-2.6159333984293355E-3</v>
      </c>
      <c r="R66" s="12">
        <f t="shared" si="21"/>
        <v>9.3341260200519194E-2</v>
      </c>
      <c r="S66" s="12">
        <f t="shared" si="22"/>
        <v>1.6290130796670684E-2</v>
      </c>
      <c r="T66" s="12">
        <f t="shared" si="23"/>
        <v>9.4788197180549261E-2</v>
      </c>
    </row>
    <row r="67" spans="2:20" ht="15.9" customHeight="1">
      <c r="B67" s="18">
        <v>45824</v>
      </c>
      <c r="C67" s="11">
        <v>401123.0944</v>
      </c>
      <c r="D67" s="9">
        <f t="shared" si="14"/>
        <v>0.20000000949949026</v>
      </c>
      <c r="E67" s="11">
        <v>6665595.3886000002</v>
      </c>
      <c r="F67" s="9">
        <f t="shared" si="15"/>
        <v>63.599999994039536</v>
      </c>
      <c r="G67" s="12">
        <v>86.386700000000005</v>
      </c>
      <c r="H67" s="9">
        <f t="shared" si="1"/>
        <v>16.60000000001105</v>
      </c>
      <c r="I67" s="47">
        <f t="shared" si="2"/>
        <v>89.819825178057116</v>
      </c>
      <c r="J67" s="40">
        <f t="shared" si="13"/>
        <v>0.18017482194289869</v>
      </c>
      <c r="K67" s="47">
        <f t="shared" si="3"/>
        <v>63.600314458700815</v>
      </c>
      <c r="L67" s="40">
        <f t="shared" si="24"/>
        <v>65.730966821171862</v>
      </c>
      <c r="M67" s="12">
        <f t="shared" si="16"/>
        <v>6.6666669833163423E-3</v>
      </c>
      <c r="N67" s="12">
        <f t="shared" si="17"/>
        <v>2.1199999998013177</v>
      </c>
      <c r="O67" s="12">
        <f t="shared" si="18"/>
        <v>0.55333333333370172</v>
      </c>
      <c r="P67" s="81">
        <f t="shared" si="19"/>
        <v>2.1910322273723954</v>
      </c>
      <c r="Q67" s="12">
        <f t="shared" si="20"/>
        <v>2.2222223277721141E-4</v>
      </c>
      <c r="R67" s="12">
        <f t="shared" si="21"/>
        <v>7.0666666660043925E-2</v>
      </c>
      <c r="S67" s="12">
        <f t="shared" si="22"/>
        <v>1.8444444444456722E-2</v>
      </c>
      <c r="T67" s="12">
        <f t="shared" si="23"/>
        <v>7.3034407579079849E-2</v>
      </c>
    </row>
    <row r="68" spans="2:20" ht="15.9" customHeight="1">
      <c r="B68" s="18">
        <v>45824</v>
      </c>
      <c r="C68" s="11">
        <v>401123.09889999998</v>
      </c>
      <c r="D68" s="9">
        <f t="shared" si="14"/>
        <v>4.6999999904073775</v>
      </c>
      <c r="E68" s="11">
        <v>6665595.3810000001</v>
      </c>
      <c r="F68" s="9">
        <f t="shared" si="15"/>
        <v>55.999999865889549</v>
      </c>
      <c r="G68" s="12">
        <v>86.358900000000006</v>
      </c>
      <c r="H68" s="9">
        <f t="shared" si="1"/>
        <v>-11.199999999988108</v>
      </c>
      <c r="I68" s="47">
        <f t="shared" si="2"/>
        <v>85.202490553577988</v>
      </c>
      <c r="J68" s="40">
        <f t="shared" si="13"/>
        <v>4.7975094464219978</v>
      </c>
      <c r="K68" s="47">
        <f t="shared" si="3"/>
        <v>56.196885900283284</v>
      </c>
      <c r="L68" s="40">
        <f t="shared" si="24"/>
        <v>57.302094070716059</v>
      </c>
      <c r="M68" s="12">
        <f t="shared" si="16"/>
        <v>0.15666666634691259</v>
      </c>
      <c r="N68" s="12">
        <f t="shared" si="17"/>
        <v>1.8666666621963184</v>
      </c>
      <c r="O68" s="12">
        <f t="shared" si="18"/>
        <v>-0.37333333333293695</v>
      </c>
      <c r="P68" s="81">
        <f t="shared" si="19"/>
        <v>1.910069802357202</v>
      </c>
      <c r="Q68" s="12">
        <f t="shared" si="20"/>
        <v>5.2222222115637529E-3</v>
      </c>
      <c r="R68" s="12">
        <f t="shared" si="21"/>
        <v>6.2222222073210612E-2</v>
      </c>
      <c r="S68" s="12">
        <f t="shared" si="22"/>
        <v>-1.2444444444431232E-2</v>
      </c>
      <c r="T68" s="12">
        <f t="shared" si="23"/>
        <v>6.3668993411906738E-2</v>
      </c>
    </row>
    <row r="69" spans="2:20" ht="15.9" customHeight="1">
      <c r="B69" s="18">
        <v>45825</v>
      </c>
      <c r="C69" s="11">
        <v>401123.0931</v>
      </c>
      <c r="D69" s="9">
        <f t="shared" si="14"/>
        <v>-1.0999999940395355</v>
      </c>
      <c r="E69" s="11">
        <v>6665595.4199999999</v>
      </c>
      <c r="F69" s="9">
        <f t="shared" si="15"/>
        <v>94.999999739229679</v>
      </c>
      <c r="G69" s="12">
        <v>86.389799999999994</v>
      </c>
      <c r="H69" s="9">
        <f t="shared" si="1"/>
        <v>19.700000000000273</v>
      </c>
      <c r="I69" s="47">
        <f t="shared" si="2"/>
        <v>90.663395167123753</v>
      </c>
      <c r="J69" s="40">
        <f t="shared" si="13"/>
        <v>359.33660483287628</v>
      </c>
      <c r="K69" s="47">
        <f t="shared" si="3"/>
        <v>95.006367946788302</v>
      </c>
      <c r="L69" s="40">
        <f t="shared" si="24"/>
        <v>97.027315486107</v>
      </c>
      <c r="M69" s="12">
        <f t="shared" si="16"/>
        <v>-3.5483870775468891E-2</v>
      </c>
      <c r="N69" s="12">
        <f t="shared" si="17"/>
        <v>3.0645161206203122</v>
      </c>
      <c r="O69" s="12">
        <f t="shared" si="18"/>
        <v>0.63548387096775072</v>
      </c>
      <c r="P69" s="81">
        <f t="shared" si="19"/>
        <v>3.1299134027776452</v>
      </c>
      <c r="Q69" s="12">
        <f t="shared" si="20"/>
        <v>-1.144640992757061E-3</v>
      </c>
      <c r="R69" s="12">
        <f t="shared" si="21"/>
        <v>9.8855358729687495E-2</v>
      </c>
      <c r="S69" s="12">
        <f t="shared" si="22"/>
        <v>2.0499479708637119E-2</v>
      </c>
      <c r="T69" s="12">
        <f t="shared" si="23"/>
        <v>0.10096494847669824</v>
      </c>
    </row>
    <row r="70" spans="2:20" ht="15.9" customHeight="1">
      <c r="B70" s="18">
        <v>45825</v>
      </c>
      <c r="C70" s="11">
        <v>401123.10269999999</v>
      </c>
      <c r="D70" s="9">
        <f t="shared" si="14"/>
        <v>8.4999999962747097</v>
      </c>
      <c r="E70" s="11">
        <v>6665595.375</v>
      </c>
      <c r="F70" s="9">
        <f t="shared" si="15"/>
        <v>49.999999813735485</v>
      </c>
      <c r="G70" s="12">
        <v>86.372399999999999</v>
      </c>
      <c r="H70" s="9">
        <f t="shared" si="1"/>
        <v>2.3000000000052978</v>
      </c>
      <c r="I70" s="47">
        <f t="shared" si="2"/>
        <v>80.351954652784613</v>
      </c>
      <c r="J70" s="40">
        <f t="shared" si="13"/>
        <v>9.6480453472153727</v>
      </c>
      <c r="K70" s="47">
        <f t="shared" si="3"/>
        <v>50.717353847674453</v>
      </c>
      <c r="L70" s="40">
        <f t="shared" si="24"/>
        <v>50.769478836307186</v>
      </c>
      <c r="M70" s="12">
        <f t="shared" si="16"/>
        <v>0.2741935482669261</v>
      </c>
      <c r="N70" s="12">
        <f t="shared" si="17"/>
        <v>1.612903219797919</v>
      </c>
      <c r="O70" s="12">
        <f t="shared" si="18"/>
        <v>7.4193548387267674E-2</v>
      </c>
      <c r="P70" s="81">
        <f t="shared" si="19"/>
        <v>1.6377251237518446</v>
      </c>
      <c r="Q70" s="12">
        <f t="shared" si="20"/>
        <v>8.8449531699008425E-3</v>
      </c>
      <c r="R70" s="12">
        <f t="shared" si="21"/>
        <v>5.2029136122513517E-2</v>
      </c>
      <c r="S70" s="12">
        <f t="shared" si="22"/>
        <v>2.3933402705570215E-3</v>
      </c>
      <c r="T70" s="12">
        <f t="shared" si="23"/>
        <v>5.282984270167241E-2</v>
      </c>
    </row>
    <row r="71" spans="2:20" ht="15.9" customHeight="1">
      <c r="B71" s="18">
        <v>45826</v>
      </c>
      <c r="C71" s="11">
        <v>401123.10560000001</v>
      </c>
      <c r="D71" s="9">
        <f t="shared" si="14"/>
        <v>11.400000017601997</v>
      </c>
      <c r="E71" s="11">
        <v>6665595.3619999997</v>
      </c>
      <c r="F71" s="9">
        <f t="shared" si="15"/>
        <v>36.999999545514584</v>
      </c>
      <c r="G71" s="12">
        <v>86.374300000000005</v>
      </c>
      <c r="H71" s="9">
        <f t="shared" si="1"/>
        <v>4.2000000000115278</v>
      </c>
      <c r="I71" s="47">
        <f t="shared" si="2"/>
        <v>72.875510163591358</v>
      </c>
      <c r="J71" s="40">
        <f t="shared" si="13"/>
        <v>17.124489836408657</v>
      </c>
      <c r="K71" s="47">
        <f t="shared" si="3"/>
        <v>38.716404362613595</v>
      </c>
      <c r="L71" s="40">
        <f t="shared" si="24"/>
        <v>38.943548461452529</v>
      </c>
      <c r="M71" s="12">
        <f t="shared" si="16"/>
        <v>0.3562500005500624</v>
      </c>
      <c r="N71" s="12">
        <f t="shared" si="17"/>
        <v>1.1562499857973307</v>
      </c>
      <c r="O71" s="12">
        <f t="shared" si="18"/>
        <v>0.13125000000036025</v>
      </c>
      <c r="P71" s="81">
        <f t="shared" si="19"/>
        <v>1.2169858894203915</v>
      </c>
      <c r="Q71" s="12">
        <f t="shared" si="20"/>
        <v>1.113281251718945E-2</v>
      </c>
      <c r="R71" s="12">
        <f t="shared" si="21"/>
        <v>3.6132812056166586E-2</v>
      </c>
      <c r="S71" s="12">
        <f t="shared" si="22"/>
        <v>4.1015625000112577E-3</v>
      </c>
      <c r="T71" s="12">
        <f t="shared" si="23"/>
        <v>3.8030809044387236E-2</v>
      </c>
    </row>
    <row r="72" spans="2:20" ht="15.9" customHeight="1">
      <c r="B72" s="18">
        <v>45826</v>
      </c>
      <c r="C72" s="11">
        <v>401123.10259999998</v>
      </c>
      <c r="D72" s="9">
        <f t="shared" si="14"/>
        <v>8.3999999915249646</v>
      </c>
      <c r="E72" s="39">
        <v>6665595.3930000002</v>
      </c>
      <c r="F72" s="9">
        <f t="shared" si="15"/>
        <v>67.999999970197678</v>
      </c>
      <c r="G72" s="11">
        <v>86.370199999999997</v>
      </c>
      <c r="H72" s="9">
        <f t="shared" si="1"/>
        <v>0.10000000000331966</v>
      </c>
      <c r="I72" s="47">
        <f t="shared" ref="I72:I86" si="25">IF(MOD(DEGREES(ATAN2(D72, F72)), 360) &gt; 180, MOD(DEGREES(ATAN2(D72, F72)), 360) - 360, MOD(DEGREES(ATAN2(D72, F72)), 360))</f>
        <v>82.957960830248879</v>
      </c>
      <c r="J72" s="40">
        <f t="shared" ref="J72:J86" si="26">MOD(DEGREES(ATAN2(F72, D72)) + 360, 360)</f>
        <v>7.0420391697510922</v>
      </c>
      <c r="K72" s="47">
        <f t="shared" ref="K72:K86" si="27">SQRT(POWER(C72 - $C$9,2) + POWER(E72 - $E$9,2)) *1000</f>
        <v>68.516859208551764</v>
      </c>
      <c r="L72" s="40">
        <f t="shared" ref="L72:L86" si="28">SQRT((D72^2) + (F72^2) + (H72^2))</f>
        <v>68.51693218325309</v>
      </c>
      <c r="M72" s="12">
        <f t="shared" ref="M72:M86" si="29">(D72-$D$9)/(B72-$B$9)</f>
        <v>0.26249999973515514</v>
      </c>
      <c r="N72" s="12">
        <f t="shared" ref="N72:N86" si="30">(F72-$F$9)/(B72-$B$9)</f>
        <v>2.1249999990686774</v>
      </c>
      <c r="O72" s="12">
        <f t="shared" ref="O72:O86" si="31">(H72-$H$9)/(B72-$B$9)</f>
        <v>3.1250000001037392E-3</v>
      </c>
      <c r="P72" s="81">
        <f t="shared" ref="P72:P86" si="32">(L72-$L$9)/(B72-$B$9)</f>
        <v>2.1411541307266591</v>
      </c>
      <c r="Q72" s="12">
        <f t="shared" ref="Q72:Q86" si="33">(M72-0)/(B72-$B$9)</f>
        <v>8.2031249917235982E-3</v>
      </c>
      <c r="R72" s="12">
        <f t="shared" ref="R72:R86" si="34">(N72-0)/(B72-$B$9)</f>
        <v>6.640624997089617E-2</v>
      </c>
      <c r="S72" s="12">
        <f t="shared" ref="S72:S86" si="35">(O72-0)/(B72-$B$9)</f>
        <v>9.7656250003241851E-5</v>
      </c>
      <c r="T72" s="12">
        <f t="shared" ref="T72:T86" si="36">(P72-0)/(B72-$B$9)</f>
        <v>6.6911066585208095E-2</v>
      </c>
    </row>
    <row r="73" spans="2:20" ht="15.9" customHeight="1">
      <c r="B73" s="18">
        <v>45827</v>
      </c>
      <c r="C73" s="12">
        <v>401123.10310000001</v>
      </c>
      <c r="D73" s="9">
        <f t="shared" si="14"/>
        <v>8.9000000152736902</v>
      </c>
      <c r="E73" s="39">
        <v>6665595.392</v>
      </c>
      <c r="F73" s="9">
        <f t="shared" si="15"/>
        <v>66.999999806284904</v>
      </c>
      <c r="G73" s="11">
        <v>86.387699999999995</v>
      </c>
      <c r="H73" s="9">
        <f t="shared" si="1"/>
        <v>17.600000000001614</v>
      </c>
      <c r="I73" s="47">
        <f t="shared" si="25"/>
        <v>82.433365872931944</v>
      </c>
      <c r="J73" s="40">
        <f t="shared" si="26"/>
        <v>7.5666341270680846</v>
      </c>
      <c r="K73" s="47">
        <f t="shared" si="27"/>
        <v>67.588534340626509</v>
      </c>
      <c r="L73" s="40">
        <f t="shared" si="28"/>
        <v>69.842465408332387</v>
      </c>
      <c r="M73" s="12">
        <f t="shared" si="29"/>
        <v>0.26969697015980881</v>
      </c>
      <c r="N73" s="12">
        <f t="shared" si="30"/>
        <v>2.0303030244328757</v>
      </c>
      <c r="O73" s="12">
        <f t="shared" si="31"/>
        <v>0.53333333333338229</v>
      </c>
      <c r="P73" s="81">
        <f t="shared" si="32"/>
        <v>2.1164383457070421</v>
      </c>
      <c r="Q73" s="12">
        <f t="shared" si="33"/>
        <v>8.1726354593881466E-3</v>
      </c>
      <c r="R73" s="12">
        <f t="shared" si="34"/>
        <v>6.1524334073723506E-2</v>
      </c>
      <c r="S73" s="12">
        <f t="shared" si="35"/>
        <v>1.6161616161617647E-2</v>
      </c>
      <c r="T73" s="12">
        <f t="shared" si="36"/>
        <v>6.4134495324455823E-2</v>
      </c>
    </row>
    <row r="74" spans="2:20" ht="15.9" customHeight="1">
      <c r="B74" s="18">
        <v>45827</v>
      </c>
      <c r="C74" s="11">
        <v>401123.1004</v>
      </c>
      <c r="D74" s="9">
        <f t="shared" si="14"/>
        <v>6.2000000034458935</v>
      </c>
      <c r="E74" s="39">
        <v>6665595.4199999999</v>
      </c>
      <c r="F74" s="9">
        <f t="shared" si="15"/>
        <v>94.999999739229679</v>
      </c>
      <c r="G74" s="11">
        <v>86.393000000000001</v>
      </c>
      <c r="H74" s="9">
        <f t="shared" ref="H74:H86" si="37">IF(G74="","",(G74-$G$9)*1000)</f>
        <v>22.900000000007026</v>
      </c>
      <c r="I74" s="47">
        <f t="shared" si="25"/>
        <v>86.265991869765614</v>
      </c>
      <c r="J74" s="40">
        <f t="shared" si="26"/>
        <v>3.7340081302343719</v>
      </c>
      <c r="K74" s="47">
        <f t="shared" si="27"/>
        <v>95.202100557164002</v>
      </c>
      <c r="L74" s="40">
        <f t="shared" si="28"/>
        <v>97.917567118963333</v>
      </c>
      <c r="M74" s="12">
        <f t="shared" si="29"/>
        <v>0.18787878798320889</v>
      </c>
      <c r="N74" s="12">
        <f t="shared" si="30"/>
        <v>2.8787878708857479</v>
      </c>
      <c r="O74" s="12">
        <f t="shared" si="31"/>
        <v>0.6939393939396068</v>
      </c>
      <c r="P74" s="81">
        <f t="shared" si="32"/>
        <v>2.9671990036049496</v>
      </c>
      <c r="Q74" s="12">
        <f t="shared" si="33"/>
        <v>5.6932966055517845E-3</v>
      </c>
      <c r="R74" s="12">
        <f t="shared" si="34"/>
        <v>8.7235996087446907E-2</v>
      </c>
      <c r="S74" s="12">
        <f t="shared" si="35"/>
        <v>2.1028466483018388E-2</v>
      </c>
      <c r="T74" s="12">
        <f t="shared" si="36"/>
        <v>8.9915121321362104E-2</v>
      </c>
    </row>
    <row r="75" spans="2:20" ht="15.9" customHeight="1">
      <c r="B75" s="18">
        <v>45828</v>
      </c>
      <c r="C75" s="11">
        <v>401123.10830000002</v>
      </c>
      <c r="D75" s="9">
        <f t="shared" si="14"/>
        <v>14.100000029429793</v>
      </c>
      <c r="E75" s="39">
        <v>6665595.3930000002</v>
      </c>
      <c r="F75" s="9">
        <f t="shared" si="15"/>
        <v>67.999999970197678</v>
      </c>
      <c r="G75" s="11">
        <v>86.388499999999993</v>
      </c>
      <c r="H75" s="9">
        <f t="shared" si="37"/>
        <v>18.39999999999975</v>
      </c>
      <c r="I75" s="47">
        <f t="shared" si="25"/>
        <v>78.285557277233963</v>
      </c>
      <c r="J75" s="40">
        <f t="shared" si="26"/>
        <v>11.714442722766023</v>
      </c>
      <c r="K75" s="47">
        <f t="shared" si="27"/>
        <v>69.446454169934427</v>
      </c>
      <c r="L75" s="40">
        <f t="shared" si="28"/>
        <v>71.842675317507457</v>
      </c>
      <c r="M75" s="12">
        <f t="shared" si="29"/>
        <v>0.41470588321852331</v>
      </c>
      <c r="N75" s="12">
        <f t="shared" si="30"/>
        <v>1.9999999991234612</v>
      </c>
      <c r="O75" s="12">
        <f t="shared" si="31"/>
        <v>0.54117647058822793</v>
      </c>
      <c r="P75" s="81">
        <f t="shared" si="32"/>
        <v>2.1130198622796312</v>
      </c>
      <c r="Q75" s="12">
        <f t="shared" si="33"/>
        <v>1.2197231859368333E-2</v>
      </c>
      <c r="R75" s="12">
        <f t="shared" si="34"/>
        <v>5.8823529385984154E-2</v>
      </c>
      <c r="S75" s="12">
        <f t="shared" si="35"/>
        <v>1.591695501730082E-2</v>
      </c>
      <c r="T75" s="12">
        <f t="shared" si="36"/>
        <v>6.2147643008224451E-2</v>
      </c>
    </row>
    <row r="76" spans="2:20" ht="15.9" customHeight="1">
      <c r="B76" s="18">
        <v>45828</v>
      </c>
      <c r="C76" s="11">
        <v>401123.10649999999</v>
      </c>
      <c r="D76" s="9">
        <f t="shared" si="14"/>
        <v>12.300000002142042</v>
      </c>
      <c r="E76" s="39">
        <v>6665595.4179999996</v>
      </c>
      <c r="F76" s="9">
        <f t="shared" si="15"/>
        <v>92.999999411404133</v>
      </c>
      <c r="G76" s="11">
        <v>86.366799999999998</v>
      </c>
      <c r="H76" s="9">
        <f t="shared" si="37"/>
        <v>-3.2999999999958618</v>
      </c>
      <c r="I76" s="47">
        <f t="shared" si="25"/>
        <v>82.465897324935</v>
      </c>
      <c r="J76" s="40">
        <f t="shared" si="26"/>
        <v>7.5341026750650144</v>
      </c>
      <c r="K76" s="47">
        <f t="shared" si="27"/>
        <v>93.809860305694215</v>
      </c>
      <c r="L76" s="40">
        <f t="shared" si="28"/>
        <v>93.867885299360154</v>
      </c>
      <c r="M76" s="12">
        <f t="shared" si="29"/>
        <v>0.36176470594535415</v>
      </c>
      <c r="N76" s="12">
        <f t="shared" si="30"/>
        <v>2.7352941003354156</v>
      </c>
      <c r="O76" s="12">
        <f t="shared" si="31"/>
        <v>-9.7058823529290059E-2</v>
      </c>
      <c r="P76" s="81">
        <f t="shared" si="32"/>
        <v>2.7608201558635339</v>
      </c>
      <c r="Q76" s="12">
        <f t="shared" si="33"/>
        <v>1.0640138410157474E-2</v>
      </c>
      <c r="R76" s="12">
        <f t="shared" si="34"/>
        <v>8.0449826480453401E-2</v>
      </c>
      <c r="S76" s="12">
        <f t="shared" si="35"/>
        <v>-2.8546712802732369E-3</v>
      </c>
      <c r="T76" s="12">
        <f t="shared" si="36"/>
        <v>8.1200592819515707E-2</v>
      </c>
    </row>
    <row r="77" spans="2:20" ht="15.9" customHeight="1">
      <c r="B77" s="18">
        <v>45829</v>
      </c>
      <c r="C77" s="11">
        <v>401123.10649999999</v>
      </c>
      <c r="D77" s="9">
        <f t="shared" ref="D77:D132" si="38">IF(C77="","",(C77-$C$9)*1000)</f>
        <v>12.300000002142042</v>
      </c>
      <c r="E77" s="39">
        <v>6665595.4181000004</v>
      </c>
      <c r="F77" s="9">
        <f t="shared" ref="F77:F132" si="39">IF(E77="","",(E77-$E$9)*1000)</f>
        <v>93.10000017285347</v>
      </c>
      <c r="G77" s="11">
        <v>86.366799999999998</v>
      </c>
      <c r="H77" s="9">
        <f t="shared" si="37"/>
        <v>-3.2999999999958618</v>
      </c>
      <c r="I77" s="47">
        <f t="shared" si="25"/>
        <v>82.473897055375019</v>
      </c>
      <c r="J77" s="40">
        <f t="shared" si="26"/>
        <v>7.526102944624995</v>
      </c>
      <c r="K77" s="47">
        <f t="shared" si="27"/>
        <v>93.908998675515704</v>
      </c>
      <c r="L77" s="40">
        <f t="shared" si="28"/>
        <v>93.966962450842161</v>
      </c>
      <c r="M77" s="12">
        <f t="shared" si="29"/>
        <v>0.35142857148977263</v>
      </c>
      <c r="N77" s="12">
        <f t="shared" si="30"/>
        <v>2.6600000049386705</v>
      </c>
      <c r="O77" s="12">
        <f t="shared" si="31"/>
        <v>-9.4285714285596053E-2</v>
      </c>
      <c r="P77" s="81">
        <f t="shared" si="32"/>
        <v>2.6847703557383475</v>
      </c>
      <c r="Q77" s="12">
        <f t="shared" si="33"/>
        <v>1.0040816328279217E-2</v>
      </c>
      <c r="R77" s="12">
        <f t="shared" si="34"/>
        <v>7.6000000141104876E-2</v>
      </c>
      <c r="S77" s="12">
        <f t="shared" si="35"/>
        <v>-2.6938775510170301E-3</v>
      </c>
      <c r="T77" s="12">
        <f t="shared" si="36"/>
        <v>7.6707724449667072E-2</v>
      </c>
    </row>
    <row r="78" spans="2:20" ht="15.9" customHeight="1">
      <c r="B78" s="18">
        <v>45829</v>
      </c>
      <c r="C78" s="12">
        <v>401123.11949999997</v>
      </c>
      <c r="D78" s="9">
        <f t="shared" si="38"/>
        <v>25.299999979324639</v>
      </c>
      <c r="E78" s="39">
        <v>6665595.4409999996</v>
      </c>
      <c r="F78" s="9">
        <f t="shared" si="39"/>
        <v>115.99999945610762</v>
      </c>
      <c r="G78" s="11">
        <v>86.380600000000001</v>
      </c>
      <c r="H78" s="9">
        <f t="shared" si="37"/>
        <v>10.500000000007503</v>
      </c>
      <c r="I78" s="47">
        <f t="shared" si="25"/>
        <v>77.696270432651843</v>
      </c>
      <c r="J78" s="40">
        <f t="shared" si="26"/>
        <v>12.303729567348171</v>
      </c>
      <c r="K78" s="47">
        <f t="shared" si="27"/>
        <v>118.72695512296603</v>
      </c>
      <c r="L78" s="40">
        <f t="shared" si="28"/>
        <v>119.19035142481522</v>
      </c>
      <c r="M78" s="12">
        <f t="shared" si="29"/>
        <v>0.72285714226641828</v>
      </c>
      <c r="N78" s="12">
        <f t="shared" si="30"/>
        <v>3.3142856987459317</v>
      </c>
      <c r="O78" s="12">
        <f t="shared" si="31"/>
        <v>0.30000000000021437</v>
      </c>
      <c r="P78" s="81">
        <f t="shared" si="32"/>
        <v>3.4054386121375777</v>
      </c>
      <c r="Q78" s="12">
        <f t="shared" si="33"/>
        <v>2.0653061207611952E-2</v>
      </c>
      <c r="R78" s="12">
        <f t="shared" si="34"/>
        <v>9.4693877107026619E-2</v>
      </c>
      <c r="S78" s="12">
        <f t="shared" si="35"/>
        <v>8.5714285714346972E-3</v>
      </c>
      <c r="T78" s="12">
        <f t="shared" si="36"/>
        <v>9.7298246061073651E-2</v>
      </c>
    </row>
    <row r="79" spans="2:20" ht="15.9" customHeight="1">
      <c r="B79" s="18">
        <v>45831</v>
      </c>
      <c r="C79" s="11">
        <v>401123.19439999998</v>
      </c>
      <c r="D79" s="9">
        <f t="shared" si="38"/>
        <v>100.19999998621643</v>
      </c>
      <c r="E79" s="39">
        <v>6665595.5070000002</v>
      </c>
      <c r="F79" s="9">
        <f t="shared" si="39"/>
        <v>182.00000002980232</v>
      </c>
      <c r="G79" s="11">
        <v>86.387</v>
      </c>
      <c r="H79" s="9">
        <f t="shared" si="37"/>
        <v>16.900000000006798</v>
      </c>
      <c r="I79" s="47">
        <f t="shared" si="25"/>
        <v>61.165042046819963</v>
      </c>
      <c r="J79" s="40">
        <f t="shared" si="26"/>
        <v>28.834957953180037</v>
      </c>
      <c r="K79" s="47">
        <f t="shared" si="27"/>
        <v>207.75957260277039</v>
      </c>
      <c r="L79" s="40">
        <f t="shared" si="28"/>
        <v>208.44579633105113</v>
      </c>
      <c r="M79" s="12">
        <f t="shared" si="29"/>
        <v>2.7081081077355789</v>
      </c>
      <c r="N79" s="12">
        <f t="shared" si="30"/>
        <v>4.918918919724387</v>
      </c>
      <c r="O79" s="12">
        <f t="shared" si="31"/>
        <v>0.4567567567569405</v>
      </c>
      <c r="P79" s="81">
        <f t="shared" si="32"/>
        <v>5.6336701711094896</v>
      </c>
      <c r="Q79" s="12">
        <f t="shared" si="33"/>
        <v>7.3192111019880504E-2</v>
      </c>
      <c r="R79" s="12">
        <f t="shared" si="34"/>
        <v>0.13294375458714561</v>
      </c>
      <c r="S79" s="12">
        <f t="shared" si="35"/>
        <v>1.2344777209647041E-2</v>
      </c>
      <c r="T79" s="12">
        <f t="shared" si="36"/>
        <v>0.15226135597593216</v>
      </c>
    </row>
    <row r="80" spans="2:20" ht="15.9" customHeight="1">
      <c r="B80" s="18">
        <v>45831</v>
      </c>
      <c r="C80" s="11">
        <v>401123.1986</v>
      </c>
      <c r="D80" s="9">
        <f t="shared" si="38"/>
        <v>104.40000001108274</v>
      </c>
      <c r="E80" s="39">
        <v>6665595.5319999997</v>
      </c>
      <c r="F80" s="9">
        <f t="shared" si="39"/>
        <v>206.99999947100878</v>
      </c>
      <c r="G80" s="11">
        <v>86.391300000000001</v>
      </c>
      <c r="H80" s="9">
        <f t="shared" si="37"/>
        <v>21.200000000007435</v>
      </c>
      <c r="I80" s="47">
        <f t="shared" si="25"/>
        <v>63.236005882244164</v>
      </c>
      <c r="J80" s="40">
        <f t="shared" si="26"/>
        <v>26.763994117755828</v>
      </c>
      <c r="K80" s="47">
        <f t="shared" si="27"/>
        <v>231.83692497812274</v>
      </c>
      <c r="L80" s="40">
        <f t="shared" si="28"/>
        <v>232.80420911854671</v>
      </c>
      <c r="M80" s="12">
        <f t="shared" si="29"/>
        <v>2.821621621921155</v>
      </c>
      <c r="N80" s="12">
        <f t="shared" si="30"/>
        <v>5.5945945802975343</v>
      </c>
      <c r="O80" s="12">
        <f t="shared" si="31"/>
        <v>0.57297297297317396</v>
      </c>
      <c r="P80" s="81">
        <f t="shared" si="32"/>
        <v>6.2920056518526142</v>
      </c>
      <c r="Q80" s="12">
        <f t="shared" si="33"/>
        <v>7.6260043835706892E-2</v>
      </c>
      <c r="R80" s="12">
        <f t="shared" si="34"/>
        <v>0.15120525892696038</v>
      </c>
      <c r="S80" s="12">
        <f t="shared" si="35"/>
        <v>1.5485756026301999E-2</v>
      </c>
      <c r="T80" s="12">
        <f t="shared" si="36"/>
        <v>0.17005420680682742</v>
      </c>
    </row>
    <row r="81" spans="2:20" ht="15.9" customHeight="1">
      <c r="B81" s="18">
        <v>45832</v>
      </c>
      <c r="C81" s="11">
        <v>401123.21269999997</v>
      </c>
      <c r="D81" s="9">
        <f t="shared" si="38"/>
        <v>118.49999998230487</v>
      </c>
      <c r="E81" s="39">
        <v>6665595.5690000001</v>
      </c>
      <c r="F81" s="9">
        <f t="shared" si="39"/>
        <v>243.99999994784594</v>
      </c>
      <c r="G81" s="11">
        <v>86.387500000000003</v>
      </c>
      <c r="H81" s="9">
        <f t="shared" si="37"/>
        <v>17.400000000009186</v>
      </c>
      <c r="I81" s="47">
        <f t="shared" si="25"/>
        <v>64.09620628106984</v>
      </c>
      <c r="J81" s="40">
        <f t="shared" si="26"/>
        <v>25.90379371893016</v>
      </c>
      <c r="K81" s="47">
        <f t="shared" si="27"/>
        <v>271.2531105265985</v>
      </c>
      <c r="L81" s="40">
        <f t="shared" si="28"/>
        <v>271.81061416058679</v>
      </c>
      <c r="M81" s="12">
        <f t="shared" si="29"/>
        <v>3.1184210521659175</v>
      </c>
      <c r="N81" s="12">
        <f t="shared" si="30"/>
        <v>6.4210526302064723</v>
      </c>
      <c r="O81" s="12">
        <f t="shared" si="31"/>
        <v>0.45789473684234699</v>
      </c>
      <c r="P81" s="81">
        <f t="shared" si="32"/>
        <v>7.1529108989628103</v>
      </c>
      <c r="Q81" s="12">
        <f t="shared" si="33"/>
        <v>8.2063711899103095E-2</v>
      </c>
      <c r="R81" s="12">
        <f t="shared" si="34"/>
        <v>0.16897506921595981</v>
      </c>
      <c r="S81" s="12">
        <f t="shared" si="35"/>
        <v>1.2049861495851237E-2</v>
      </c>
      <c r="T81" s="12">
        <f t="shared" si="36"/>
        <v>0.1882344973411266</v>
      </c>
    </row>
    <row r="82" spans="2:20" ht="15.9" customHeight="1">
      <c r="B82" s="18">
        <v>45832</v>
      </c>
      <c r="C82" s="11">
        <v>401123.22460000002</v>
      </c>
      <c r="D82" s="9">
        <f t="shared" si="38"/>
        <v>130.40000002365559</v>
      </c>
      <c r="E82" s="39">
        <v>6665595.5439999998</v>
      </c>
      <c r="F82" s="9">
        <f t="shared" si="39"/>
        <v>218.99999957531691</v>
      </c>
      <c r="G82" s="11">
        <v>86.349199999999996</v>
      </c>
      <c r="H82" s="9">
        <f t="shared" si="37"/>
        <v>-20.899999999997476</v>
      </c>
      <c r="I82" s="47">
        <f t="shared" si="25"/>
        <v>59.229002004708931</v>
      </c>
      <c r="J82" s="40">
        <f t="shared" si="26"/>
        <v>30.770997995291054</v>
      </c>
      <c r="K82" s="47">
        <f t="shared" si="27"/>
        <v>254.88263930710968</v>
      </c>
      <c r="L82" s="40">
        <f t="shared" si="28"/>
        <v>255.7380883250637</v>
      </c>
      <c r="M82" s="12">
        <f t="shared" si="29"/>
        <v>3.4315789479909369</v>
      </c>
      <c r="N82" s="12">
        <f t="shared" si="30"/>
        <v>5.7631578835609716</v>
      </c>
      <c r="O82" s="12">
        <f t="shared" si="31"/>
        <v>-0.54999999999993354</v>
      </c>
      <c r="P82" s="81">
        <f t="shared" si="32"/>
        <v>6.7299496927648343</v>
      </c>
      <c r="Q82" s="12">
        <f t="shared" si="33"/>
        <v>9.0304709157656232E-2</v>
      </c>
      <c r="R82" s="12">
        <f t="shared" si="34"/>
        <v>0.15166204956739399</v>
      </c>
      <c r="S82" s="12">
        <f t="shared" si="35"/>
        <v>-1.4473684210524567E-2</v>
      </c>
      <c r="T82" s="12">
        <f t="shared" si="36"/>
        <v>0.17710393928328511</v>
      </c>
    </row>
    <row r="83" spans="2:20" ht="15.9" customHeight="1">
      <c r="B83" s="18">
        <v>45833</v>
      </c>
      <c r="C83" s="11">
        <v>401123.2377</v>
      </c>
      <c r="D83" s="9">
        <f t="shared" si="38"/>
        <v>143.50000000558794</v>
      </c>
      <c r="E83" s="39">
        <v>6665595.5149999997</v>
      </c>
      <c r="F83" s="9">
        <f t="shared" si="39"/>
        <v>189.99999947845936</v>
      </c>
      <c r="G83" s="11">
        <v>86.397099999999995</v>
      </c>
      <c r="H83" s="9">
        <f t="shared" si="37"/>
        <v>27.000000000001023</v>
      </c>
      <c r="I83" s="47">
        <f t="shared" si="25"/>
        <v>52.937593032900203</v>
      </c>
      <c r="J83" s="40">
        <f t="shared" si="26"/>
        <v>37.062406967099776</v>
      </c>
      <c r="K83" s="47">
        <f t="shared" si="27"/>
        <v>238.10134355651647</v>
      </c>
      <c r="L83" s="40">
        <f t="shared" si="28"/>
        <v>239.62731439345214</v>
      </c>
      <c r="M83" s="12">
        <f t="shared" si="29"/>
        <v>3.6794871796304598</v>
      </c>
      <c r="N83" s="12">
        <f t="shared" si="30"/>
        <v>4.8717948584220352</v>
      </c>
      <c r="O83" s="12">
        <f t="shared" si="31"/>
        <v>0.69230769230771849</v>
      </c>
      <c r="P83" s="81">
        <f t="shared" si="32"/>
        <v>6.1442901126526186</v>
      </c>
      <c r="Q83" s="12">
        <f t="shared" si="33"/>
        <v>9.4345825118729743E-2</v>
      </c>
      <c r="R83" s="12">
        <f t="shared" si="34"/>
        <v>0.12491781688261629</v>
      </c>
      <c r="S83" s="12">
        <f t="shared" si="35"/>
        <v>1.7751479289941498E-2</v>
      </c>
      <c r="T83" s="12">
        <f t="shared" si="36"/>
        <v>0.15754590032442611</v>
      </c>
    </row>
    <row r="84" spans="2:20" ht="15.9" customHeight="1">
      <c r="B84" s="18">
        <v>45833</v>
      </c>
      <c r="C84" s="11">
        <v>401123.24849999999</v>
      </c>
      <c r="D84" s="9">
        <f t="shared" si="38"/>
        <v>154.29999999469146</v>
      </c>
      <c r="E84" s="39">
        <v>6665595.5133999996</v>
      </c>
      <c r="F84" s="9">
        <f t="shared" si="39"/>
        <v>188.39999940246344</v>
      </c>
      <c r="G84" s="11">
        <v>86.329599999999999</v>
      </c>
      <c r="H84" s="9">
        <f t="shared" si="37"/>
        <v>-40.499999999994429</v>
      </c>
      <c r="I84" s="47">
        <f t="shared" si="25"/>
        <v>50.682450893037817</v>
      </c>
      <c r="J84" s="40">
        <f t="shared" si="26"/>
        <v>39.31754910696219</v>
      </c>
      <c r="K84" s="47">
        <f t="shared" si="27"/>
        <v>243.52217511596353</v>
      </c>
      <c r="L84" s="40">
        <f t="shared" si="28"/>
        <v>246.866967764441</v>
      </c>
      <c r="M84" s="12">
        <f t="shared" si="29"/>
        <v>3.9564102562741401</v>
      </c>
      <c r="N84" s="12">
        <f t="shared" si="30"/>
        <v>4.8307692154477806</v>
      </c>
      <c r="O84" s="12">
        <f t="shared" si="31"/>
        <v>-1.0384615384613956</v>
      </c>
      <c r="P84" s="81">
        <f t="shared" si="32"/>
        <v>6.3299222503702817</v>
      </c>
      <c r="Q84" s="12">
        <f t="shared" si="33"/>
        <v>0.10144641682754206</v>
      </c>
      <c r="R84" s="12">
        <f t="shared" si="34"/>
        <v>0.12386587731917387</v>
      </c>
      <c r="S84" s="12">
        <f t="shared" si="35"/>
        <v>-2.662721893490758E-2</v>
      </c>
      <c r="T84" s="12">
        <f t="shared" si="36"/>
        <v>0.16230569872744313</v>
      </c>
    </row>
    <row r="85" spans="2:20" ht="15.9" customHeight="1">
      <c r="B85" s="18">
        <v>45834</v>
      </c>
      <c r="C85" s="11">
        <v>401123.24420000002</v>
      </c>
      <c r="D85" s="9">
        <f t="shared" si="38"/>
        <v>150.00000002328306</v>
      </c>
      <c r="E85" s="39">
        <v>6665595.5673000002</v>
      </c>
      <c r="F85" s="9">
        <f t="shared" si="39"/>
        <v>242.30000004172325</v>
      </c>
      <c r="G85" s="12">
        <v>86.371099999999998</v>
      </c>
      <c r="H85" s="9">
        <f t="shared" si="37"/>
        <v>1.0000000000047748</v>
      </c>
      <c r="I85" s="47">
        <f t="shared" si="25"/>
        <v>58.239705858541839</v>
      </c>
      <c r="J85" s="40">
        <f t="shared" si="26"/>
        <v>31.760294141458132</v>
      </c>
      <c r="K85" s="47">
        <f t="shared" si="27"/>
        <v>284.97243731140736</v>
      </c>
      <c r="L85" s="40">
        <f t="shared" si="28"/>
        <v>284.97419186165615</v>
      </c>
      <c r="M85" s="12">
        <f t="shared" si="29"/>
        <v>3.7500000005820766</v>
      </c>
      <c r="N85" s="12">
        <f t="shared" si="30"/>
        <v>6.0575000010430813</v>
      </c>
      <c r="O85" s="12">
        <f t="shared" si="31"/>
        <v>2.5000000000119371E-2</v>
      </c>
      <c r="P85" s="81">
        <f t="shared" si="32"/>
        <v>7.1243547965414038</v>
      </c>
      <c r="Q85" s="12">
        <f t="shared" si="33"/>
        <v>9.3750000014551915E-2</v>
      </c>
      <c r="R85" s="12">
        <f t="shared" si="34"/>
        <v>0.15143750002607703</v>
      </c>
      <c r="S85" s="12">
        <f t="shared" si="35"/>
        <v>6.2500000000298428E-4</v>
      </c>
      <c r="T85" s="12">
        <f t="shared" si="36"/>
        <v>0.17810886991353508</v>
      </c>
    </row>
    <row r="86" spans="2:20" ht="15.9" customHeight="1">
      <c r="B86" s="28">
        <v>45834</v>
      </c>
      <c r="C86" s="11">
        <v>401123.2476</v>
      </c>
      <c r="D86" s="9">
        <f t="shared" si="38"/>
        <v>153.40000001015142</v>
      </c>
      <c r="E86" s="39">
        <v>6665595.5760000004</v>
      </c>
      <c r="F86" s="9">
        <f t="shared" si="39"/>
        <v>251.00000016391277</v>
      </c>
      <c r="G86" s="11">
        <v>86.37</v>
      </c>
      <c r="H86" s="9">
        <f t="shared" si="37"/>
        <v>-9.9999999989108801E-2</v>
      </c>
      <c r="I86" s="47">
        <f t="shared" si="25"/>
        <v>58.568587757537841</v>
      </c>
      <c r="J86" s="40">
        <f t="shared" si="26"/>
        <v>31.431412242462159</v>
      </c>
      <c r="K86" s="47">
        <f t="shared" si="27"/>
        <v>294.16417199482106</v>
      </c>
      <c r="L86" s="40">
        <f t="shared" si="28"/>
        <v>294.16418899213187</v>
      </c>
      <c r="M86" s="12">
        <f t="shared" si="29"/>
        <v>3.8350000002537854</v>
      </c>
      <c r="N86" s="12">
        <f t="shared" si="30"/>
        <v>6.2750000040978193</v>
      </c>
      <c r="O86" s="12">
        <f t="shared" si="31"/>
        <v>-2.49999999972772E-3</v>
      </c>
      <c r="P86" s="81">
        <f t="shared" si="32"/>
        <v>7.3541047248032969</v>
      </c>
      <c r="Q86" s="12">
        <f t="shared" si="33"/>
        <v>9.5875000006344635E-2</v>
      </c>
      <c r="R86" s="12">
        <f t="shared" si="34"/>
        <v>0.15687500010244548</v>
      </c>
      <c r="S86" s="12">
        <f t="shared" si="35"/>
        <v>-6.2499999993193001E-5</v>
      </c>
      <c r="T86" s="12">
        <f t="shared" si="36"/>
        <v>0.18385261812008241</v>
      </c>
    </row>
    <row r="87" spans="2:20" ht="15.9" customHeight="1">
      <c r="B87" s="28">
        <v>45835</v>
      </c>
      <c r="C87" s="11">
        <v>401123.25839999999</v>
      </c>
      <c r="D87" s="9">
        <f t="shared" si="38"/>
        <v>164.19999999925494</v>
      </c>
      <c r="E87" s="39">
        <v>6665595.4979999997</v>
      </c>
      <c r="F87" s="9">
        <f t="shared" si="39"/>
        <v>172.99999948590994</v>
      </c>
      <c r="G87" s="11">
        <v>86.394099999999995</v>
      </c>
      <c r="H87" s="9">
        <f t="shared" ref="H87:H94" si="40">IF(G87="","",(G87-$G$9)*1000)</f>
        <v>24.000000000000909</v>
      </c>
      <c r="I87" s="47">
        <f t="shared" ref="I87:I94" si="41">IF(MOD(DEGREES(ATAN2(D87, F87)), 360) &gt; 180, MOD(DEGREES(ATAN2(D87, F87)), 360) - 360, MOD(DEGREES(ATAN2(D87, F87)), 360))</f>
        <v>46.494924117544393</v>
      </c>
      <c r="J87" s="40">
        <f t="shared" ref="J87:J94" si="42">MOD(DEGREES(ATAN2(F87, D87)) + 360, 360)</f>
        <v>43.505075882455628</v>
      </c>
      <c r="K87" s="47">
        <f t="shared" ref="K87:K94" si="43">SQRT(POWER(C87 - $C$9,2) + POWER(E87 - $E$9,2)) *1000</f>
        <v>238.5175880766032</v>
      </c>
      <c r="L87" s="40">
        <f t="shared" ref="L87:L94" si="44">SQRT((D87^2) + (F87^2) + (H87^2))</f>
        <v>239.72200529338187</v>
      </c>
      <c r="M87" s="12">
        <f t="shared" ref="M87:M94" si="45">(D87-$D$9)/(B87-$B$9)</f>
        <v>4.0048780487623157</v>
      </c>
      <c r="N87" s="12">
        <f t="shared" ref="N87:N94" si="46">(F87-$F$9)/(B87-$B$9)</f>
        <v>4.219512182583169</v>
      </c>
      <c r="O87" s="12">
        <f t="shared" ref="O87:O94" si="47">(H87-$H$9)/(B87-$B$9)</f>
        <v>0.58536585365855875</v>
      </c>
      <c r="P87" s="81">
        <f t="shared" ref="P87:P94" si="48">(L87-$L$9)/(B87-$B$9)</f>
        <v>5.8468781778873629</v>
      </c>
      <c r="Q87" s="12">
        <f t="shared" ref="Q87:Q94" si="49">(M87-0)/(B87-$B$9)</f>
        <v>9.7679952408836965E-2</v>
      </c>
      <c r="R87" s="12">
        <f t="shared" ref="R87:R94" si="50">(N87-0)/(B87-$B$9)</f>
        <v>0.10291493128251632</v>
      </c>
      <c r="S87" s="12">
        <f t="shared" ref="S87:S94" si="51">(O87-0)/(B87-$B$9)</f>
        <v>1.4277215942891677E-2</v>
      </c>
      <c r="T87" s="12">
        <f t="shared" ref="T87:T94" si="52">(P87-0)/(B87-$B$9)</f>
        <v>0.14260678482652103</v>
      </c>
    </row>
    <row r="88" spans="2:20" ht="15.9" customHeight="1">
      <c r="B88" s="28">
        <v>45835</v>
      </c>
      <c r="C88" s="11">
        <v>401123.24920000002</v>
      </c>
      <c r="D88" s="9">
        <f t="shared" si="38"/>
        <v>155.00000002793968</v>
      </c>
      <c r="E88" s="39">
        <v>6665595.5650000004</v>
      </c>
      <c r="F88" s="9">
        <f t="shared" si="39"/>
        <v>240.00000022351742</v>
      </c>
      <c r="G88" s="11">
        <v>86.404799999999994</v>
      </c>
      <c r="H88" s="9">
        <f t="shared" si="40"/>
        <v>34.700000000000841</v>
      </c>
      <c r="I88" s="47">
        <f t="shared" si="41"/>
        <v>57.144278069178959</v>
      </c>
      <c r="J88" s="40">
        <f t="shared" si="42"/>
        <v>32.855721930821062</v>
      </c>
      <c r="K88" s="47">
        <f t="shared" si="43"/>
        <v>285.70089274615447</v>
      </c>
      <c r="L88" s="40">
        <f t="shared" si="44"/>
        <v>287.80043453050888</v>
      </c>
      <c r="M88" s="12">
        <f t="shared" si="45"/>
        <v>3.7804878055595044</v>
      </c>
      <c r="N88" s="12">
        <f t="shared" si="46"/>
        <v>5.8536585420370102</v>
      </c>
      <c r="O88" s="12">
        <f t="shared" si="47"/>
        <v>0.84634146341465466</v>
      </c>
      <c r="P88" s="81">
        <f t="shared" si="48"/>
        <v>7.0195227934270461</v>
      </c>
      <c r="Q88" s="12">
        <f t="shared" si="49"/>
        <v>9.2207019647792793E-2</v>
      </c>
      <c r="R88" s="12">
        <f t="shared" si="50"/>
        <v>0.1427721595618783</v>
      </c>
      <c r="S88" s="12">
        <f t="shared" si="51"/>
        <v>2.0642474717430602E-2</v>
      </c>
      <c r="T88" s="12">
        <f t="shared" si="52"/>
        <v>0.17120787301041576</v>
      </c>
    </row>
    <row r="89" spans="2:20" ht="15.9" customHeight="1">
      <c r="B89" s="28">
        <v>45836</v>
      </c>
      <c r="C89" s="11">
        <v>401123.24969999999</v>
      </c>
      <c r="D89" s="9">
        <f t="shared" si="38"/>
        <v>155.49999999348074</v>
      </c>
      <c r="E89" s="39">
        <v>6665595.5719999997</v>
      </c>
      <c r="F89" s="9">
        <f t="shared" si="39"/>
        <v>246.99999950826168</v>
      </c>
      <c r="G89" s="11">
        <v>86.373699999999999</v>
      </c>
      <c r="H89" s="9">
        <f t="shared" si="40"/>
        <v>3.6000000000058208</v>
      </c>
      <c r="I89" s="47">
        <f t="shared" si="41"/>
        <v>57.807342298402276</v>
      </c>
      <c r="J89" s="40">
        <f t="shared" si="42"/>
        <v>32.192657701597739</v>
      </c>
      <c r="K89" s="47">
        <f t="shared" si="43"/>
        <v>291.87197493944808</v>
      </c>
      <c r="L89" s="40">
        <f t="shared" si="44"/>
        <v>291.89417561002108</v>
      </c>
      <c r="M89" s="12">
        <f t="shared" si="45"/>
        <v>3.7023809522257318</v>
      </c>
      <c r="N89" s="12">
        <f t="shared" si="46"/>
        <v>5.8809523692443255</v>
      </c>
      <c r="O89" s="12">
        <f t="shared" si="47"/>
        <v>8.5714285714424299E-2</v>
      </c>
      <c r="P89" s="81">
        <f t="shared" si="48"/>
        <v>6.9498613240481211</v>
      </c>
      <c r="Q89" s="12">
        <f t="shared" si="49"/>
        <v>8.8151927433945995E-2</v>
      </c>
      <c r="R89" s="12">
        <f t="shared" si="50"/>
        <v>0.14002267545819821</v>
      </c>
      <c r="S89" s="12">
        <f t="shared" si="51"/>
        <v>2.0408163265339119E-3</v>
      </c>
      <c r="T89" s="12">
        <f t="shared" si="52"/>
        <v>0.1654728886678124</v>
      </c>
    </row>
    <row r="90" spans="2:20" ht="15.9" customHeight="1">
      <c r="B90" s="28">
        <v>45836</v>
      </c>
      <c r="C90" s="11">
        <v>401123.25020000001</v>
      </c>
      <c r="D90" s="9">
        <f t="shared" si="38"/>
        <v>156.00000001722947</v>
      </c>
      <c r="E90" s="39">
        <v>6665595.5820000004</v>
      </c>
      <c r="F90" s="9">
        <f t="shared" si="39"/>
        <v>257.00000021606684</v>
      </c>
      <c r="G90" s="11">
        <v>86.388900000000007</v>
      </c>
      <c r="H90" s="9">
        <f t="shared" si="40"/>
        <v>18.800000000013029</v>
      </c>
      <c r="I90" s="47">
        <f t="shared" si="41"/>
        <v>58.742086335892019</v>
      </c>
      <c r="J90" s="40">
        <f t="shared" si="42"/>
        <v>31.257913664108003</v>
      </c>
      <c r="K90" s="47">
        <f t="shared" si="43"/>
        <v>300.6409820973081</v>
      </c>
      <c r="L90" s="40">
        <f t="shared" si="44"/>
        <v>301.22821932288224</v>
      </c>
      <c r="M90" s="12">
        <f t="shared" si="45"/>
        <v>3.7142857146959396</v>
      </c>
      <c r="N90" s="12">
        <f t="shared" si="46"/>
        <v>6.1190476241920679</v>
      </c>
      <c r="O90" s="12">
        <f t="shared" si="47"/>
        <v>0.44761904761935783</v>
      </c>
      <c r="P90" s="81">
        <f t="shared" si="48"/>
        <v>7.1721004600686245</v>
      </c>
      <c r="Q90" s="12">
        <f t="shared" si="49"/>
        <v>8.8435374159427135E-2</v>
      </c>
      <c r="R90" s="12">
        <f t="shared" si="50"/>
        <v>0.14569161009981113</v>
      </c>
      <c r="S90" s="12">
        <f t="shared" si="51"/>
        <v>1.0657596371889472E-2</v>
      </c>
      <c r="T90" s="12">
        <f t="shared" si="52"/>
        <v>0.17076429666830059</v>
      </c>
    </row>
    <row r="91" spans="2:20" ht="15.9" customHeight="1">
      <c r="B91" s="28">
        <v>45838</v>
      </c>
      <c r="C91" s="11">
        <v>401123.2855</v>
      </c>
      <c r="D91" s="9">
        <f t="shared" si="38"/>
        <v>191.30000000586733</v>
      </c>
      <c r="E91" s="39">
        <v>6665595.5640000002</v>
      </c>
      <c r="F91" s="9">
        <f t="shared" si="39"/>
        <v>239.00000005960464</v>
      </c>
      <c r="G91" s="11">
        <v>86.357200000000006</v>
      </c>
      <c r="H91" s="9">
        <f t="shared" si="40"/>
        <v>-12.899999999987699</v>
      </c>
      <c r="I91" s="47">
        <f t="shared" si="41"/>
        <v>51.325576973360668</v>
      </c>
      <c r="J91" s="40">
        <f t="shared" si="42"/>
        <v>38.674423026639317</v>
      </c>
      <c r="K91" s="47">
        <f t="shared" si="43"/>
        <v>306.13181806329095</v>
      </c>
      <c r="L91" s="40">
        <f t="shared" si="44"/>
        <v>306.40349219735657</v>
      </c>
      <c r="M91" s="12">
        <f t="shared" si="45"/>
        <v>4.3477272728606211</v>
      </c>
      <c r="N91" s="12">
        <f t="shared" si="46"/>
        <v>5.4318181831728332</v>
      </c>
      <c r="O91" s="12">
        <f t="shared" si="47"/>
        <v>-0.2931818181815386</v>
      </c>
      <c r="P91" s="81">
        <f t="shared" si="48"/>
        <v>6.9637157317581035</v>
      </c>
      <c r="Q91" s="12">
        <f t="shared" si="49"/>
        <v>9.8811983474105025E-2</v>
      </c>
      <c r="R91" s="12">
        <f t="shared" si="50"/>
        <v>0.12345041325392803</v>
      </c>
      <c r="S91" s="12">
        <f t="shared" si="51"/>
        <v>-6.6632231404895135E-3</v>
      </c>
      <c r="T91" s="12">
        <f t="shared" si="52"/>
        <v>0.15826626663086599</v>
      </c>
    </row>
    <row r="92" spans="2:20" ht="15.9" customHeight="1">
      <c r="B92" s="28">
        <v>45839</v>
      </c>
      <c r="C92" s="11">
        <v>401123.26750000002</v>
      </c>
      <c r="D92" s="9">
        <f t="shared" si="38"/>
        <v>173.30000002402812</v>
      </c>
      <c r="E92" s="39">
        <v>6665595.6490000002</v>
      </c>
      <c r="F92" s="9">
        <f t="shared" si="39"/>
        <v>324.00000002235174</v>
      </c>
      <c r="G92" s="11">
        <v>86.389300000000006</v>
      </c>
      <c r="H92" s="9">
        <f t="shared" si="40"/>
        <v>19.200000000012096</v>
      </c>
      <c r="I92" s="47">
        <f t="shared" si="41"/>
        <v>61.858718534463591</v>
      </c>
      <c r="J92" s="40">
        <f t="shared" si="42"/>
        <v>28.141281465536395</v>
      </c>
      <c r="K92" s="47">
        <f t="shared" si="43"/>
        <v>367.43555900703467</v>
      </c>
      <c r="L92" s="40">
        <f t="shared" si="44"/>
        <v>367.93685602669996</v>
      </c>
      <c r="M92" s="12">
        <f t="shared" si="45"/>
        <v>3.8511111116450696</v>
      </c>
      <c r="N92" s="12">
        <f t="shared" si="46"/>
        <v>7.2000000004967051</v>
      </c>
      <c r="O92" s="12">
        <f t="shared" si="47"/>
        <v>0.42666666666693548</v>
      </c>
      <c r="P92" s="81">
        <f t="shared" si="48"/>
        <v>8.1763745783711101</v>
      </c>
      <c r="Q92" s="12">
        <f t="shared" si="49"/>
        <v>8.5580246925445996E-2</v>
      </c>
      <c r="R92" s="12">
        <f t="shared" si="50"/>
        <v>0.1600000000110379</v>
      </c>
      <c r="S92" s="12">
        <f t="shared" si="51"/>
        <v>9.4814814814874557E-3</v>
      </c>
      <c r="T92" s="12">
        <f t="shared" si="52"/>
        <v>0.18169721285269133</v>
      </c>
    </row>
    <row r="93" spans="2:20" ht="15.9" customHeight="1">
      <c r="B93" s="28">
        <v>45839</v>
      </c>
      <c r="C93" s="11">
        <v>401123.27500000002</v>
      </c>
      <c r="D93" s="9">
        <f t="shared" si="38"/>
        <v>180.80000003101304</v>
      </c>
      <c r="E93" s="39">
        <v>6665595.6260000002</v>
      </c>
      <c r="F93" s="9">
        <f t="shared" si="39"/>
        <v>300.99999997764826</v>
      </c>
      <c r="G93" s="11">
        <v>86.384200000000007</v>
      </c>
      <c r="H93" s="9">
        <f t="shared" si="40"/>
        <v>14.100000000013324</v>
      </c>
      <c r="I93" s="47">
        <f t="shared" si="41"/>
        <v>59.008258810466273</v>
      </c>
      <c r="J93" s="40">
        <f t="shared" si="42"/>
        <v>30.991741189533741</v>
      </c>
      <c r="K93" s="47">
        <f t="shared" si="43"/>
        <v>351.12624509962018</v>
      </c>
      <c r="L93" s="40">
        <f t="shared" si="44"/>
        <v>351.40923436608625</v>
      </c>
      <c r="M93" s="12">
        <f t="shared" si="45"/>
        <v>4.0177777784669564</v>
      </c>
      <c r="N93" s="12">
        <f t="shared" si="46"/>
        <v>6.6888888883921833</v>
      </c>
      <c r="O93" s="12">
        <f t="shared" si="47"/>
        <v>0.31333333333362945</v>
      </c>
      <c r="P93" s="81">
        <f t="shared" si="48"/>
        <v>7.8090940970241389</v>
      </c>
      <c r="Q93" s="12">
        <f t="shared" si="49"/>
        <v>8.928395063259903E-2</v>
      </c>
      <c r="R93" s="12">
        <f t="shared" si="50"/>
        <v>0.14864197529760406</v>
      </c>
      <c r="S93" s="12">
        <f t="shared" si="51"/>
        <v>6.9629629629695431E-3</v>
      </c>
      <c r="T93" s="12">
        <f t="shared" si="52"/>
        <v>0.17353542437831421</v>
      </c>
    </row>
    <row r="94" spans="2:20" ht="15.9" customHeight="1">
      <c r="B94" s="28">
        <v>45840</v>
      </c>
      <c r="C94" s="11">
        <v>401123.27480000001</v>
      </c>
      <c r="D94" s="9">
        <f t="shared" si="38"/>
        <v>180.60000002151355</v>
      </c>
      <c r="E94" s="39">
        <v>6665595.6069999998</v>
      </c>
      <c r="F94" s="9">
        <f t="shared" si="39"/>
        <v>281.99999965727329</v>
      </c>
      <c r="G94" s="11">
        <v>86.406300000000002</v>
      </c>
      <c r="H94" s="9">
        <f t="shared" si="40"/>
        <v>36.200000000008004</v>
      </c>
      <c r="I94" s="47">
        <f t="shared" si="41"/>
        <v>57.363463709918442</v>
      </c>
      <c r="J94" s="40">
        <f t="shared" si="42"/>
        <v>32.636536290081551</v>
      </c>
      <c r="K94" s="47">
        <f t="shared" si="43"/>
        <v>334.8736475366087</v>
      </c>
      <c r="L94" s="40">
        <f t="shared" si="44"/>
        <v>336.82458315044852</v>
      </c>
      <c r="M94" s="12">
        <f t="shared" si="45"/>
        <v>3.9260869569894252</v>
      </c>
      <c r="N94" s="12">
        <f t="shared" si="46"/>
        <v>6.1304347751581147</v>
      </c>
      <c r="O94" s="12">
        <f t="shared" si="47"/>
        <v>0.78695652173930442</v>
      </c>
      <c r="P94" s="81">
        <f t="shared" si="48"/>
        <v>7.3222735467488809</v>
      </c>
      <c r="Q94" s="12">
        <f t="shared" si="49"/>
        <v>8.5349716456291858E-2</v>
      </c>
      <c r="R94" s="12">
        <f t="shared" si="50"/>
        <v>0.13327032119908946</v>
      </c>
      <c r="S94" s="12">
        <f t="shared" si="51"/>
        <v>1.7107750472593573E-2</v>
      </c>
      <c r="T94" s="12">
        <f t="shared" si="52"/>
        <v>0.15917985971193219</v>
      </c>
    </row>
    <row r="95" spans="2:20" ht="15.9" customHeight="1">
      <c r="B95" s="28">
        <v>45840</v>
      </c>
      <c r="C95" s="11">
        <v>401123.27649999998</v>
      </c>
      <c r="D95" s="9">
        <f t="shared" si="38"/>
        <v>182.2999999858439</v>
      </c>
      <c r="E95" s="39">
        <v>6665595.6320000002</v>
      </c>
      <c r="F95" s="9">
        <f t="shared" si="39"/>
        <v>307.00000002980232</v>
      </c>
      <c r="G95" s="11">
        <v>86.375900000000001</v>
      </c>
      <c r="H95" s="9">
        <f t="shared" ref="H95:H109" si="53">IF(G95="","",(G95-$G$9)*1000)</f>
        <v>5.8000000000077989</v>
      </c>
      <c r="I95" s="47">
        <f t="shared" ref="I95:I109" si="54">IF(MOD(DEGREES(ATAN2(D95, F95)), 360) &gt; 180, MOD(DEGREES(ATAN2(D95, F95)), 360) - 360, MOD(DEGREES(ATAN2(D95, F95)), 360))</f>
        <v>59.297690288933282</v>
      </c>
      <c r="J95" s="40">
        <f t="shared" ref="J95:J106" si="55">MOD(DEGREES(ATAN2(F95, D95)) + 360, 360)</f>
        <v>30.702309711066732</v>
      </c>
      <c r="K95" s="47">
        <f t="shared" ref="K95:K106" si="56">SQRT(POWER(C95 - $C$9,2) + POWER(E95 - $E$9,2)) *1000</f>
        <v>357.04662162403571</v>
      </c>
      <c r="L95" s="40">
        <f t="shared" ref="L95:L106" si="57">SQRT((D95^2) + (F95^2) + (H95^2))</f>
        <v>357.09372721057059</v>
      </c>
      <c r="M95" s="12">
        <f t="shared" ref="M95:M106" si="58">(D95-$D$9)/(B95-$B$9)</f>
        <v>3.9630434779531281</v>
      </c>
      <c r="N95" s="12">
        <f t="shared" ref="N95:N106" si="59">(F95-$F$9)/(B95-$B$9)</f>
        <v>6.6739130441261372</v>
      </c>
      <c r="O95" s="12">
        <f t="shared" ref="O95:O106" si="60">(H95-$H$9)/(B95-$B$9)</f>
        <v>0.12608695652190868</v>
      </c>
      <c r="P95" s="81">
        <f t="shared" ref="P95:P106" si="61">(L95-$L$9)/(B95-$B$9)</f>
        <v>7.7629071132732737</v>
      </c>
      <c r="Q95" s="12">
        <f t="shared" ref="Q95:Q106" si="62">(M95-0)/(B95-$B$9)</f>
        <v>8.6153119085937563E-2</v>
      </c>
      <c r="R95" s="12">
        <f t="shared" ref="R95:R106" si="63">(N95-0)/(B95-$B$9)</f>
        <v>0.14508506617665515</v>
      </c>
      <c r="S95" s="12">
        <f t="shared" ref="S95:S106" si="64">(O95-0)/(B95-$B$9)</f>
        <v>2.7410207939545365E-3</v>
      </c>
      <c r="T95" s="12">
        <f t="shared" ref="T95:T106" si="65">(P95-0)/(B95-$B$9)</f>
        <v>0.16875885028854942</v>
      </c>
    </row>
    <row r="96" spans="2:20" ht="15.9" customHeight="1">
      <c r="B96" s="28">
        <v>45841</v>
      </c>
      <c r="C96" s="11">
        <v>401123.2745</v>
      </c>
      <c r="D96" s="9">
        <f t="shared" si="38"/>
        <v>180.30000000726432</v>
      </c>
      <c r="E96" s="39">
        <v>6665595.6320000002</v>
      </c>
      <c r="F96" s="9">
        <f t="shared" si="39"/>
        <v>307.00000002980232</v>
      </c>
      <c r="G96" s="11">
        <v>86.373199999999997</v>
      </c>
      <c r="H96" s="9">
        <f t="shared" si="53"/>
        <v>3.1000000000034333</v>
      </c>
      <c r="I96" s="47">
        <f t="shared" si="54"/>
        <v>59.57443646533391</v>
      </c>
      <c r="J96" s="40">
        <f t="shared" si="55"/>
        <v>30.425563534666082</v>
      </c>
      <c r="K96" s="47">
        <f t="shared" si="56"/>
        <v>356.0296195837056</v>
      </c>
      <c r="L96" s="40">
        <f t="shared" si="57"/>
        <v>356.04311539604043</v>
      </c>
      <c r="M96" s="12">
        <f t="shared" si="58"/>
        <v>3.8361702129205173</v>
      </c>
      <c r="N96" s="12">
        <f t="shared" si="59"/>
        <v>6.5319148942511136</v>
      </c>
      <c r="O96" s="12">
        <f t="shared" si="60"/>
        <v>6.5957446808583689E-2</v>
      </c>
      <c r="P96" s="81">
        <f t="shared" si="61"/>
        <v>7.5753854339583073</v>
      </c>
      <c r="Q96" s="12">
        <f t="shared" si="62"/>
        <v>8.1620642828096113E-2</v>
      </c>
      <c r="R96" s="12">
        <f t="shared" si="63"/>
        <v>0.1389769126436407</v>
      </c>
      <c r="S96" s="12">
        <f t="shared" si="64"/>
        <v>1.4033499320975254E-3</v>
      </c>
      <c r="T96" s="12">
        <f t="shared" si="65"/>
        <v>0.16117841348847461</v>
      </c>
    </row>
    <row r="97" spans="2:20" ht="15.9" customHeight="1">
      <c r="B97" s="28">
        <v>45841</v>
      </c>
      <c r="C97" s="11">
        <v>401123.30190000002</v>
      </c>
      <c r="D97" s="9">
        <f t="shared" si="38"/>
        <v>207.70000002812594</v>
      </c>
      <c r="E97" s="39">
        <v>6665595.4850000003</v>
      </c>
      <c r="F97" s="9">
        <f t="shared" si="39"/>
        <v>160.00000014901161</v>
      </c>
      <c r="G97" s="11">
        <v>86.343199999999996</v>
      </c>
      <c r="H97" s="9">
        <f t="shared" si="53"/>
        <v>-26.899999999997704</v>
      </c>
      <c r="I97" s="47">
        <f t="shared" si="54"/>
        <v>37.608564914447186</v>
      </c>
      <c r="J97" s="40">
        <f t="shared" si="55"/>
        <v>52.391435085552814</v>
      </c>
      <c r="K97" s="47">
        <f t="shared" si="56"/>
        <v>262.1817881916424</v>
      </c>
      <c r="L97" s="40">
        <f t="shared" si="57"/>
        <v>263.55815308839738</v>
      </c>
      <c r="M97" s="12">
        <f t="shared" si="58"/>
        <v>4.4191489367686367</v>
      </c>
      <c r="N97" s="12">
        <f t="shared" si="59"/>
        <v>3.4042553223193961</v>
      </c>
      <c r="O97" s="12">
        <f t="shared" si="60"/>
        <v>-0.57234042553186604</v>
      </c>
      <c r="P97" s="81">
        <f t="shared" si="61"/>
        <v>5.6076202784765403</v>
      </c>
      <c r="Q97" s="12">
        <f t="shared" si="62"/>
        <v>9.4024445463162479E-2</v>
      </c>
      <c r="R97" s="12">
        <f t="shared" si="63"/>
        <v>7.2430964304668E-2</v>
      </c>
      <c r="S97" s="12">
        <f t="shared" si="64"/>
        <v>-1.2177455862380128E-2</v>
      </c>
      <c r="T97" s="12">
        <f t="shared" si="65"/>
        <v>0.11931106975482</v>
      </c>
    </row>
    <row r="98" spans="2:20" ht="15.9" customHeight="1">
      <c r="B98" s="28">
        <v>45842</v>
      </c>
      <c r="C98" s="11">
        <v>401123.28629999998</v>
      </c>
      <c r="D98" s="9">
        <f t="shared" si="38"/>
        <v>192.09999998565763</v>
      </c>
      <c r="E98" s="39">
        <v>6665595.5630000001</v>
      </c>
      <c r="F98" s="9">
        <f t="shared" si="39"/>
        <v>237.99999989569187</v>
      </c>
      <c r="G98" s="11">
        <v>86.365399999999994</v>
      </c>
      <c r="H98" s="9">
        <f t="shared" si="53"/>
        <v>-4.6999999999997044</v>
      </c>
      <c r="I98" s="47">
        <f t="shared" si="54"/>
        <v>51.091513698672181</v>
      </c>
      <c r="J98" s="40">
        <f t="shared" si="55"/>
        <v>38.908486301327798</v>
      </c>
      <c r="K98" s="47">
        <f t="shared" si="56"/>
        <v>305.85357598831337</v>
      </c>
      <c r="L98" s="40">
        <f t="shared" si="57"/>
        <v>305.88968590790864</v>
      </c>
      <c r="M98" s="12">
        <f t="shared" si="58"/>
        <v>4.002083333034534</v>
      </c>
      <c r="N98" s="12">
        <f t="shared" si="59"/>
        <v>4.9583333311602473</v>
      </c>
      <c r="O98" s="12">
        <f t="shared" si="60"/>
        <v>-9.7916666666660504E-2</v>
      </c>
      <c r="P98" s="81">
        <f t="shared" si="61"/>
        <v>6.3727017897480964</v>
      </c>
      <c r="Q98" s="12">
        <f t="shared" si="62"/>
        <v>8.3376736104886121E-2</v>
      </c>
      <c r="R98" s="12">
        <f t="shared" si="63"/>
        <v>0.10329861106583849</v>
      </c>
      <c r="S98" s="12">
        <f t="shared" si="64"/>
        <v>-2.0399305555554273E-3</v>
      </c>
      <c r="T98" s="12">
        <f t="shared" si="65"/>
        <v>0.132764620619752</v>
      </c>
    </row>
    <row r="99" spans="2:20" ht="15.9" customHeight="1">
      <c r="B99" s="28">
        <v>45842</v>
      </c>
      <c r="C99" s="11">
        <v>401123.2941</v>
      </c>
      <c r="D99" s="9">
        <f t="shared" si="38"/>
        <v>199.90000000689179</v>
      </c>
      <c r="E99" s="39">
        <v>6665595.5460000001</v>
      </c>
      <c r="F99" s="9">
        <f t="shared" si="39"/>
        <v>220.99999990314245</v>
      </c>
      <c r="G99" s="11">
        <v>86.347800000000007</v>
      </c>
      <c r="H99" s="9">
        <f t="shared" si="53"/>
        <v>-22.299999999987108</v>
      </c>
      <c r="I99" s="47">
        <f t="shared" si="54"/>
        <v>47.869873468387389</v>
      </c>
      <c r="J99" s="40">
        <f t="shared" si="55"/>
        <v>42.130126531612632</v>
      </c>
      <c r="K99" s="47">
        <f t="shared" si="56"/>
        <v>297.99498311203882</v>
      </c>
      <c r="L99" s="40">
        <f t="shared" si="57"/>
        <v>298.82821145257304</v>
      </c>
      <c r="M99" s="12">
        <f t="shared" si="58"/>
        <v>4.1645833334769122</v>
      </c>
      <c r="N99" s="12">
        <f t="shared" si="59"/>
        <v>4.6041666646488011</v>
      </c>
      <c r="O99" s="12">
        <f t="shared" si="60"/>
        <v>-0.46458333333306473</v>
      </c>
      <c r="P99" s="81">
        <f t="shared" si="61"/>
        <v>6.225587738595272</v>
      </c>
      <c r="Q99" s="12">
        <f t="shared" si="62"/>
        <v>8.6762152780769E-2</v>
      </c>
      <c r="R99" s="12">
        <f t="shared" si="63"/>
        <v>9.5920138846850023E-2</v>
      </c>
      <c r="S99" s="12">
        <f t="shared" si="64"/>
        <v>-9.6788194444388485E-3</v>
      </c>
      <c r="T99" s="12">
        <f t="shared" si="65"/>
        <v>0.12969974455406816</v>
      </c>
    </row>
    <row r="100" spans="2:20" ht="15.9" customHeight="1">
      <c r="B100" s="28">
        <v>45843</v>
      </c>
      <c r="C100" s="11">
        <v>401123.28100000002</v>
      </c>
      <c r="D100" s="9">
        <f t="shared" si="38"/>
        <v>186.80000002495944</v>
      </c>
      <c r="E100" s="39">
        <v>6665595.625</v>
      </c>
      <c r="F100" s="9">
        <f t="shared" si="39"/>
        <v>299.99999981373549</v>
      </c>
      <c r="G100" s="11">
        <v>86.374300000000005</v>
      </c>
      <c r="H100" s="9">
        <f t="shared" si="53"/>
        <v>4.2000000000115278</v>
      </c>
      <c r="I100" s="47">
        <f t="shared" si="54"/>
        <v>58.090854344064965</v>
      </c>
      <c r="J100" s="40">
        <f t="shared" si="55"/>
        <v>31.909145655935049</v>
      </c>
      <c r="K100" s="47">
        <f t="shared" si="56"/>
        <v>353.40379157214227</v>
      </c>
      <c r="L100" s="40">
        <f t="shared" si="57"/>
        <v>353.42874797838141</v>
      </c>
      <c r="M100" s="12">
        <f t="shared" si="58"/>
        <v>3.8122448984685602</v>
      </c>
      <c r="N100" s="12">
        <f t="shared" si="59"/>
        <v>6.1224489757905198</v>
      </c>
      <c r="O100" s="12">
        <f t="shared" si="60"/>
        <v>8.5714285714520971E-2</v>
      </c>
      <c r="P100" s="81">
        <f t="shared" si="61"/>
        <v>7.2128315913955392</v>
      </c>
      <c r="Q100" s="12">
        <f t="shared" si="62"/>
        <v>7.7800916295276745E-2</v>
      </c>
      <c r="R100" s="12">
        <f t="shared" si="63"/>
        <v>0.12494793828143919</v>
      </c>
      <c r="S100" s="12">
        <f t="shared" si="64"/>
        <v>1.7492711370310403E-3</v>
      </c>
      <c r="T100" s="12">
        <f t="shared" si="65"/>
        <v>0.14720064472235794</v>
      </c>
    </row>
    <row r="101" spans="2:20" ht="15.9" customHeight="1">
      <c r="B101" s="28">
        <v>45843</v>
      </c>
      <c r="C101" s="11">
        <v>401123.27590000001</v>
      </c>
      <c r="D101" s="9">
        <f t="shared" si="38"/>
        <v>181.70000001555309</v>
      </c>
      <c r="E101" s="39">
        <v>6665595.6679999996</v>
      </c>
      <c r="F101" s="9">
        <f t="shared" si="39"/>
        <v>342.99999941140413</v>
      </c>
      <c r="G101" s="11">
        <v>86.388499999999993</v>
      </c>
      <c r="H101" s="9">
        <f t="shared" si="53"/>
        <v>18.39999999999975</v>
      </c>
      <c r="I101" s="47">
        <f t="shared" si="54"/>
        <v>62.08814848105505</v>
      </c>
      <c r="J101" s="40">
        <f t="shared" si="55"/>
        <v>27.911851518944957</v>
      </c>
      <c r="K101" s="47">
        <f t="shared" si="56"/>
        <v>388.15446616247408</v>
      </c>
      <c r="L101" s="40">
        <f t="shared" si="57"/>
        <v>388.59033647515633</v>
      </c>
      <c r="M101" s="12">
        <f t="shared" si="58"/>
        <v>3.7081632656235324</v>
      </c>
      <c r="N101" s="12">
        <f t="shared" si="59"/>
        <v>6.9999999879878398</v>
      </c>
      <c r="O101" s="12">
        <f t="shared" si="60"/>
        <v>0.37551020408162755</v>
      </c>
      <c r="P101" s="81">
        <f t="shared" si="61"/>
        <v>7.9304150301052312</v>
      </c>
      <c r="Q101" s="12">
        <f t="shared" si="62"/>
        <v>7.5676801339255764E-2</v>
      </c>
      <c r="R101" s="12">
        <f t="shared" si="63"/>
        <v>0.14285714261199672</v>
      </c>
      <c r="S101" s="12">
        <f t="shared" si="64"/>
        <v>7.6634735526862766E-3</v>
      </c>
      <c r="T101" s="12">
        <f t="shared" si="65"/>
        <v>0.16184520469602512</v>
      </c>
    </row>
    <row r="102" spans="2:20" ht="15.9" customHeight="1">
      <c r="B102" s="28">
        <v>45845</v>
      </c>
      <c r="C102" s="11">
        <v>401123.28120000003</v>
      </c>
      <c r="D102" s="9">
        <f t="shared" si="38"/>
        <v>187.00000003445894</v>
      </c>
      <c r="E102" s="39">
        <v>6665595.6040000003</v>
      </c>
      <c r="F102" s="9">
        <f t="shared" si="39"/>
        <v>279.00000009685755</v>
      </c>
      <c r="G102" s="11">
        <v>86.370900000000006</v>
      </c>
      <c r="H102" s="9">
        <f t="shared" si="53"/>
        <v>0.80000000001234639</v>
      </c>
      <c r="I102" s="47">
        <f t="shared" si="54"/>
        <v>56.167994421426584</v>
      </c>
      <c r="J102" s="40">
        <f t="shared" si="55"/>
        <v>33.832005578573444</v>
      </c>
      <c r="K102" s="47">
        <f t="shared" si="56"/>
        <v>335.87199952799602</v>
      </c>
      <c r="L102" s="40">
        <f t="shared" si="57"/>
        <v>335.87295227054852</v>
      </c>
      <c r="M102" s="12">
        <f t="shared" si="58"/>
        <v>3.6666666673423323</v>
      </c>
      <c r="N102" s="12">
        <f t="shared" si="59"/>
        <v>5.4705882371932857</v>
      </c>
      <c r="O102" s="12">
        <f t="shared" si="60"/>
        <v>1.5686274510046009E-2</v>
      </c>
      <c r="P102" s="81">
        <f t="shared" si="61"/>
        <v>6.585744162167618</v>
      </c>
      <c r="Q102" s="12">
        <f t="shared" si="62"/>
        <v>7.1895424849849648E-2</v>
      </c>
      <c r="R102" s="12">
        <f t="shared" si="63"/>
        <v>0.10726643602339776</v>
      </c>
      <c r="S102" s="12">
        <f t="shared" si="64"/>
        <v>3.0757401000090214E-4</v>
      </c>
      <c r="T102" s="12">
        <f t="shared" si="65"/>
        <v>0.12913223847387487</v>
      </c>
    </row>
    <row r="103" spans="2:20" ht="15.9" customHeight="1">
      <c r="B103" s="28">
        <v>45845</v>
      </c>
      <c r="C103" s="11">
        <v>401123.28610000003</v>
      </c>
      <c r="D103" s="9">
        <f t="shared" si="38"/>
        <v>191.9000000343658</v>
      </c>
      <c r="E103" s="39">
        <v>6665595.6009999998</v>
      </c>
      <c r="F103" s="9">
        <f t="shared" si="39"/>
        <v>275.99999960511923</v>
      </c>
      <c r="G103" s="11">
        <v>86.364599999999996</v>
      </c>
      <c r="H103" s="9">
        <f t="shared" si="53"/>
        <v>-5.49999999999784</v>
      </c>
      <c r="I103" s="47">
        <f t="shared" si="54"/>
        <v>55.189502591439172</v>
      </c>
      <c r="J103" s="40">
        <f t="shared" si="55"/>
        <v>34.810497408560821</v>
      </c>
      <c r="K103" s="47">
        <f t="shared" si="56"/>
        <v>336.15712069687805</v>
      </c>
      <c r="L103" s="40">
        <f t="shared" si="57"/>
        <v>336.20211152700301</v>
      </c>
      <c r="M103" s="12">
        <f t="shared" si="58"/>
        <v>3.7627450987130548</v>
      </c>
      <c r="N103" s="12">
        <f t="shared" si="59"/>
        <v>5.411764698139593</v>
      </c>
      <c r="O103" s="12">
        <f t="shared" si="60"/>
        <v>-0.10784313725485961</v>
      </c>
      <c r="P103" s="81">
        <f t="shared" si="61"/>
        <v>6.5921982652353535</v>
      </c>
      <c r="Q103" s="12">
        <f t="shared" si="62"/>
        <v>7.377931566104029E-2</v>
      </c>
      <c r="R103" s="12">
        <f t="shared" si="63"/>
        <v>0.10611303329685477</v>
      </c>
      <c r="S103" s="12">
        <f t="shared" si="64"/>
        <v>-2.1145713187227374E-3</v>
      </c>
      <c r="T103" s="12">
        <f t="shared" si="65"/>
        <v>0.12925878951441869</v>
      </c>
    </row>
    <row r="104" spans="2:20" ht="15.9" customHeight="1">
      <c r="B104" s="28">
        <v>45846</v>
      </c>
      <c r="C104" s="11">
        <v>401123.2843</v>
      </c>
      <c r="D104" s="9">
        <f t="shared" si="38"/>
        <v>190.10000000707805</v>
      </c>
      <c r="E104" s="39">
        <v>6665595.6030000001</v>
      </c>
      <c r="F104" s="9">
        <f t="shared" si="39"/>
        <v>277.99999993294477</v>
      </c>
      <c r="G104" s="11">
        <v>86.3626</v>
      </c>
      <c r="H104" s="9">
        <f t="shared" si="53"/>
        <v>-7.4999999999931788</v>
      </c>
      <c r="I104" s="47">
        <f t="shared" si="54"/>
        <v>55.635173968376826</v>
      </c>
      <c r="J104" s="40">
        <f t="shared" si="55"/>
        <v>34.364826031623181</v>
      </c>
      <c r="K104" s="47">
        <f t="shared" si="56"/>
        <v>336.78184328346498</v>
      </c>
      <c r="L104" s="40">
        <f t="shared" si="57"/>
        <v>336.86534396611393</v>
      </c>
      <c r="M104" s="12">
        <f t="shared" si="58"/>
        <v>3.6557692309053471</v>
      </c>
      <c r="N104" s="12">
        <f t="shared" si="59"/>
        <v>5.3461538448643227</v>
      </c>
      <c r="O104" s="12">
        <f t="shared" si="60"/>
        <v>-0.14423076923063805</v>
      </c>
      <c r="P104" s="81">
        <f t="shared" si="61"/>
        <v>6.4781796916560372</v>
      </c>
      <c r="Q104" s="12">
        <f t="shared" si="62"/>
        <v>7.0303254440487448E-2</v>
      </c>
      <c r="R104" s="12">
        <f t="shared" si="63"/>
        <v>0.10281065086277544</v>
      </c>
      <c r="S104" s="12">
        <f t="shared" si="64"/>
        <v>-2.7736686390507316E-3</v>
      </c>
      <c r="T104" s="12">
        <f t="shared" si="65"/>
        <v>0.12458037868569302</v>
      </c>
    </row>
    <row r="105" spans="2:20" ht="15.9" customHeight="1">
      <c r="B105" s="28">
        <v>45846</v>
      </c>
      <c r="C105" s="11">
        <v>401123.29590000003</v>
      </c>
      <c r="D105" s="9">
        <f t="shared" si="38"/>
        <v>201.70000003417954</v>
      </c>
      <c r="E105" s="39">
        <v>6665595.5350000001</v>
      </c>
      <c r="F105" s="9">
        <f t="shared" si="39"/>
        <v>209.9999999627471</v>
      </c>
      <c r="G105" s="11">
        <v>86.356399999999994</v>
      </c>
      <c r="H105" s="9">
        <f t="shared" si="53"/>
        <v>-13.700000000000045</v>
      </c>
      <c r="I105" s="47">
        <f t="shared" si="54"/>
        <v>46.154944264479489</v>
      </c>
      <c r="J105" s="40">
        <f t="shared" si="55"/>
        <v>43.845055735520532</v>
      </c>
      <c r="K105" s="47">
        <f t="shared" si="56"/>
        <v>291.17501609537481</v>
      </c>
      <c r="L105" s="40">
        <f t="shared" si="57"/>
        <v>291.49713548874166</v>
      </c>
      <c r="M105" s="12">
        <f t="shared" si="58"/>
        <v>3.8788461545034525</v>
      </c>
      <c r="N105" s="12">
        <f t="shared" si="59"/>
        <v>4.0384615377451363</v>
      </c>
      <c r="O105" s="12">
        <f t="shared" si="60"/>
        <v>-0.26346153846153936</v>
      </c>
      <c r="P105" s="81">
        <f t="shared" si="61"/>
        <v>5.6057141440142626</v>
      </c>
      <c r="Q105" s="12">
        <f t="shared" si="62"/>
        <v>7.4593195278912547E-2</v>
      </c>
      <c r="R105" s="12">
        <f t="shared" si="63"/>
        <v>7.7662721879714153E-2</v>
      </c>
      <c r="S105" s="12">
        <f t="shared" si="64"/>
        <v>-5.0665680473372951E-3</v>
      </c>
      <c r="T105" s="12">
        <f t="shared" si="65"/>
        <v>0.10780219507719736</v>
      </c>
    </row>
    <row r="106" spans="2:20" ht="15.9" customHeight="1">
      <c r="B106" s="28">
        <v>45847</v>
      </c>
      <c r="C106" s="11">
        <v>401123.27980000002</v>
      </c>
      <c r="D106" s="9">
        <f t="shared" si="38"/>
        <v>185.60000002617016</v>
      </c>
      <c r="E106" s="39">
        <v>6665595.6109999996</v>
      </c>
      <c r="F106" s="9">
        <f t="shared" si="39"/>
        <v>285.99999938160181</v>
      </c>
      <c r="G106" s="11">
        <v>86.382900000000006</v>
      </c>
      <c r="H106" s="9">
        <f t="shared" si="53"/>
        <v>12.800000000012801</v>
      </c>
      <c r="I106" s="47">
        <f t="shared" si="54"/>
        <v>57.018402526415834</v>
      </c>
      <c r="J106" s="40">
        <f t="shared" si="55"/>
        <v>32.981597473584202</v>
      </c>
      <c r="K106" s="47">
        <f t="shared" si="56"/>
        <v>340.94480441266529</v>
      </c>
      <c r="L106" s="40">
        <f t="shared" si="57"/>
        <v>341.18499330420576</v>
      </c>
      <c r="M106" s="12">
        <f t="shared" si="58"/>
        <v>3.5018867929466069</v>
      </c>
      <c r="N106" s="12">
        <f t="shared" si="59"/>
        <v>5.3962264034264491</v>
      </c>
      <c r="O106" s="12">
        <f t="shared" si="60"/>
        <v>0.24150943396250568</v>
      </c>
      <c r="P106" s="81">
        <f t="shared" si="61"/>
        <v>6.437452703852939</v>
      </c>
      <c r="Q106" s="12">
        <f t="shared" si="62"/>
        <v>6.6073335715973708E-2</v>
      </c>
      <c r="R106" s="12">
        <f t="shared" si="63"/>
        <v>0.10181559251748017</v>
      </c>
      <c r="S106" s="12">
        <f t="shared" si="64"/>
        <v>4.5567817728774654E-3</v>
      </c>
      <c r="T106" s="12">
        <f t="shared" si="65"/>
        <v>0.12146137177081016</v>
      </c>
    </row>
    <row r="107" spans="2:20" ht="15.9" customHeight="1">
      <c r="B107" s="28">
        <v>45847</v>
      </c>
      <c r="C107" s="11">
        <v>401123.27830000001</v>
      </c>
      <c r="D107" s="9">
        <f t="shared" si="38"/>
        <v>184.10000001313165</v>
      </c>
      <c r="E107" s="39">
        <v>6665595.6220000004</v>
      </c>
      <c r="F107" s="9">
        <f t="shared" si="39"/>
        <v>297.00000025331974</v>
      </c>
      <c r="G107" s="11">
        <v>86.377499999999998</v>
      </c>
      <c r="H107" s="9">
        <f t="shared" si="53"/>
        <v>7.40000000000407</v>
      </c>
      <c r="I107" s="47">
        <f t="shared" si="54"/>
        <v>58.206661501408675</v>
      </c>
      <c r="J107" s="40">
        <f t="shared" ref="J107:J170" si="66">MOD(DEGREES(ATAN2(F107, D107)) + 360, 360)</f>
        <v>31.793338498591311</v>
      </c>
      <c r="K107" s="47">
        <f t="shared" ref="K107:K170" si="67">SQRT(POWER(C107 - $C$9,2) + POWER(E107 - $E$9,2)) *1000</f>
        <v>349.43069435198021</v>
      </c>
      <c r="L107" s="40">
        <f t="shared" ref="L107:L170" si="68">SQRT((D107^2) + (F107^2) + (H107^2))</f>
        <v>349.509041593071</v>
      </c>
      <c r="M107" s="12">
        <f t="shared" ref="M107:M170" si="69">(D107-$D$9)/(B107-$B$9)</f>
        <v>3.4735849059081443</v>
      </c>
      <c r="N107" s="12">
        <f t="shared" ref="N107:N170" si="70">(F107-$F$9)/(B107-$B$9)</f>
        <v>5.6037735896852778</v>
      </c>
      <c r="O107" s="12">
        <f t="shared" ref="O107:O170" si="71">(H107-$H$9)/(B107-$B$9)</f>
        <v>0.13962264150951076</v>
      </c>
      <c r="P107" s="81">
        <f t="shared" ref="P107:P170" si="72">(L107-$L$9)/(B107-$B$9)</f>
        <v>6.5945102187371889</v>
      </c>
      <c r="Q107" s="12">
        <f t="shared" ref="Q107:Q170" si="73">(M107-0)/(B107-$B$9)</f>
        <v>6.5539337847323478E-2</v>
      </c>
      <c r="R107" s="12">
        <f t="shared" ref="R107:R170" si="74">(N107-0)/(B107-$B$9)</f>
        <v>0.10573157716387317</v>
      </c>
      <c r="S107" s="12">
        <f t="shared" ref="S107:S170" si="75">(O107-0)/(B107-$B$9)</f>
        <v>2.634389462443599E-3</v>
      </c>
      <c r="T107" s="12">
        <f t="shared" ref="T107:T170" si="76">(P107-0)/(B107-$B$9)</f>
        <v>0.12442472110824884</v>
      </c>
    </row>
    <row r="108" spans="2:20" ht="15.9" customHeight="1">
      <c r="B108" s="28">
        <v>45848</v>
      </c>
      <c r="C108" s="11">
        <v>401123.28149999998</v>
      </c>
      <c r="D108" s="9">
        <f t="shared" si="38"/>
        <v>187.29999999050051</v>
      </c>
      <c r="E108" s="39">
        <v>6665595.6050000004</v>
      </c>
      <c r="F108" s="9">
        <f t="shared" si="39"/>
        <v>280.00000026077032</v>
      </c>
      <c r="G108" s="11">
        <v>86.370099999999994</v>
      </c>
      <c r="H108" s="9">
        <f t="shared" si="53"/>
        <v>0</v>
      </c>
      <c r="I108" s="47">
        <f t="shared" si="54"/>
        <v>56.220304727687861</v>
      </c>
      <c r="J108" s="40">
        <f t="shared" si="66"/>
        <v>33.779695272312154</v>
      </c>
      <c r="K108" s="47">
        <f t="shared" si="67"/>
        <v>336.8698415448805</v>
      </c>
      <c r="L108" s="40">
        <f t="shared" si="68"/>
        <v>336.86984154488044</v>
      </c>
      <c r="M108" s="12">
        <f t="shared" si="69"/>
        <v>3.4685185183426022</v>
      </c>
      <c r="N108" s="12">
        <f t="shared" si="70"/>
        <v>5.1851851900142654</v>
      </c>
      <c r="O108" s="12">
        <f t="shared" si="71"/>
        <v>0</v>
      </c>
      <c r="P108" s="81">
        <f t="shared" si="72"/>
        <v>6.2383303989792678</v>
      </c>
      <c r="Q108" s="12">
        <f t="shared" si="73"/>
        <v>6.4231824413751887E-2</v>
      </c>
      <c r="R108" s="12">
        <f t="shared" si="74"/>
        <v>9.6021947963227133E-2</v>
      </c>
      <c r="S108" s="12">
        <f t="shared" si="75"/>
        <v>0</v>
      </c>
      <c r="T108" s="12">
        <f t="shared" si="76"/>
        <v>0.11552463701813459</v>
      </c>
    </row>
    <row r="109" spans="2:20" ht="15.9" customHeight="1">
      <c r="B109" s="28">
        <v>45848</v>
      </c>
      <c r="C109" s="11">
        <v>401123.28259999998</v>
      </c>
      <c r="D109" s="9">
        <f t="shared" si="38"/>
        <v>188.39999998454005</v>
      </c>
      <c r="E109" s="39">
        <v>6665595.6239999998</v>
      </c>
      <c r="F109" s="9">
        <f t="shared" si="39"/>
        <v>298.99999964982271</v>
      </c>
      <c r="G109" s="11">
        <v>86.3626</v>
      </c>
      <c r="H109" s="9">
        <f t="shared" si="53"/>
        <v>-7.4999999999931788</v>
      </c>
      <c r="I109" s="47">
        <f t="shared" si="54"/>
        <v>57.784957078672839</v>
      </c>
      <c r="J109" s="40">
        <f t="shared" si="66"/>
        <v>32.215042921327154</v>
      </c>
      <c r="K109" s="47">
        <f t="shared" si="67"/>
        <v>353.40565895974089</v>
      </c>
      <c r="L109" s="40">
        <f t="shared" si="68"/>
        <v>353.48523276760596</v>
      </c>
      <c r="M109" s="12">
        <f t="shared" si="69"/>
        <v>3.4888888886025935</v>
      </c>
      <c r="N109" s="12">
        <f t="shared" si="70"/>
        <v>5.5370370305522725</v>
      </c>
      <c r="O109" s="12">
        <f t="shared" si="71"/>
        <v>-0.13888888888876258</v>
      </c>
      <c r="P109" s="81">
        <f t="shared" si="72"/>
        <v>6.5460228290297398</v>
      </c>
      <c r="Q109" s="12">
        <f t="shared" si="73"/>
        <v>6.4609053492640622E-2</v>
      </c>
      <c r="R109" s="12">
        <f t="shared" si="74"/>
        <v>0.10253772278800505</v>
      </c>
      <c r="S109" s="12">
        <f t="shared" si="75"/>
        <v>-2.5720164609030105E-3</v>
      </c>
      <c r="T109" s="12">
        <f t="shared" si="76"/>
        <v>0.12122264498203222</v>
      </c>
    </row>
    <row r="110" spans="2:20" ht="15.9" customHeight="1">
      <c r="B110" s="28">
        <v>45849</v>
      </c>
      <c r="C110" s="11">
        <v>401123.29830000002</v>
      </c>
      <c r="D110" s="9">
        <f t="shared" si="38"/>
        <v>204.1000000317581</v>
      </c>
      <c r="E110" s="39">
        <v>6665595.4908999996</v>
      </c>
      <c r="F110" s="9">
        <f t="shared" si="39"/>
        <v>165.89999943971634</v>
      </c>
      <c r="G110" s="11">
        <v>86.378299999999996</v>
      </c>
      <c r="H110" s="9">
        <f t="shared" ref="H110:H119" si="77">IF(G110="","",(G110-$G$9)*1000)</f>
        <v>8.2000000000022055</v>
      </c>
      <c r="I110" s="47">
        <f t="shared" ref="I110:I119" si="78">IF(MOD(DEGREES(ATAN2(D110, F110)), 360) &gt; 180, MOD(DEGREES(ATAN2(D110, F110)), 360) - 360, MOD(DEGREES(ATAN2(D110, F110)), 360))</f>
        <v>39.105482149308543</v>
      </c>
      <c r="J110" s="40">
        <f t="shared" si="66"/>
        <v>50.894517850691443</v>
      </c>
      <c r="K110" s="47">
        <f t="shared" si="67"/>
        <v>263.02018901039048</v>
      </c>
      <c r="L110" s="40">
        <f t="shared" si="68"/>
        <v>263.14798085309639</v>
      </c>
      <c r="M110" s="12">
        <f t="shared" si="69"/>
        <v>3.7109090914865108</v>
      </c>
      <c r="N110" s="12">
        <f t="shared" si="70"/>
        <v>3.0163636261766609</v>
      </c>
      <c r="O110" s="12">
        <f t="shared" si="71"/>
        <v>0.14909090909094919</v>
      </c>
      <c r="P110" s="81">
        <f t="shared" si="72"/>
        <v>4.7845087427835704</v>
      </c>
      <c r="Q110" s="12">
        <f t="shared" si="73"/>
        <v>6.7471074390663827E-2</v>
      </c>
      <c r="R110" s="12">
        <f t="shared" si="74"/>
        <v>5.4842975021393833E-2</v>
      </c>
      <c r="S110" s="12">
        <f t="shared" si="75"/>
        <v>2.7107438016536214E-3</v>
      </c>
      <c r="T110" s="12">
        <f t="shared" si="76"/>
        <v>8.6991068050610368E-2</v>
      </c>
    </row>
    <row r="111" spans="2:20" ht="15.9" customHeight="1">
      <c r="B111" s="28">
        <v>45849</v>
      </c>
      <c r="C111" s="11">
        <v>401123.29029999999</v>
      </c>
      <c r="D111" s="9">
        <f t="shared" si="38"/>
        <v>196.10000000102445</v>
      </c>
      <c r="E111" s="39">
        <v>6665595.5690000001</v>
      </c>
      <c r="F111" s="9">
        <f t="shared" si="39"/>
        <v>243.99999994784594</v>
      </c>
      <c r="G111" s="11">
        <v>86.356200000000001</v>
      </c>
      <c r="H111" s="9">
        <f t="shared" si="77"/>
        <v>-13.899999999992474</v>
      </c>
      <c r="I111" s="47">
        <f t="shared" si="78"/>
        <v>51.211559443521303</v>
      </c>
      <c r="J111" s="40">
        <f t="shared" si="66"/>
        <v>38.78844055647869</v>
      </c>
      <c r="K111" s="47">
        <f t="shared" si="67"/>
        <v>313.03547718262001</v>
      </c>
      <c r="L111" s="40">
        <f t="shared" si="68"/>
        <v>313.34393240487424</v>
      </c>
      <c r="M111" s="12">
        <f t="shared" si="69"/>
        <v>3.5654545454731719</v>
      </c>
      <c r="N111" s="12">
        <f t="shared" si="70"/>
        <v>4.4363636354153808</v>
      </c>
      <c r="O111" s="12">
        <f t="shared" si="71"/>
        <v>-0.25272727272713591</v>
      </c>
      <c r="P111" s="81">
        <f t="shared" si="72"/>
        <v>5.6971624073613496</v>
      </c>
      <c r="Q111" s="12">
        <f t="shared" si="73"/>
        <v>6.4826446281330399E-2</v>
      </c>
      <c r="R111" s="12">
        <f t="shared" si="74"/>
        <v>8.0661157007552373E-2</v>
      </c>
      <c r="S111" s="12">
        <f t="shared" si="75"/>
        <v>-4.5950413223115622E-3</v>
      </c>
      <c r="T111" s="12">
        <f t="shared" si="76"/>
        <v>0.10358477104293363</v>
      </c>
    </row>
    <row r="112" spans="2:20" ht="15.9" customHeight="1">
      <c r="B112" s="28">
        <v>45850</v>
      </c>
      <c r="C112" s="11">
        <v>401123.27519999997</v>
      </c>
      <c r="D112" s="9">
        <f t="shared" si="38"/>
        <v>180.99999998230487</v>
      </c>
      <c r="E112" s="39">
        <v>6665595.6440000003</v>
      </c>
      <c r="F112" s="9">
        <f t="shared" si="39"/>
        <v>319.00000013411045</v>
      </c>
      <c r="G112" s="11">
        <v>86.378</v>
      </c>
      <c r="H112" s="9">
        <f t="shared" si="77"/>
        <v>7.9000000000064574</v>
      </c>
      <c r="I112" s="47">
        <f t="shared" si="78"/>
        <v>60.429505061191946</v>
      </c>
      <c r="J112" s="40">
        <f t="shared" si="66"/>
        <v>29.570494938808054</v>
      </c>
      <c r="K112" s="47">
        <f t="shared" si="67"/>
        <v>366.77240910291607</v>
      </c>
      <c r="L112" s="40">
        <f t="shared" si="68"/>
        <v>366.85747924658278</v>
      </c>
      <c r="M112" s="12">
        <f t="shared" si="69"/>
        <v>3.2321428568268726</v>
      </c>
      <c r="N112" s="12">
        <f t="shared" si="70"/>
        <v>5.6964285738234013</v>
      </c>
      <c r="O112" s="12">
        <f t="shared" si="71"/>
        <v>0.14107142857154389</v>
      </c>
      <c r="P112" s="81">
        <f t="shared" si="72"/>
        <v>6.5510264151175495</v>
      </c>
      <c r="Q112" s="12">
        <f t="shared" si="73"/>
        <v>5.7716836729051299E-2</v>
      </c>
      <c r="R112" s="12">
        <f t="shared" si="74"/>
        <v>0.10172193881827503</v>
      </c>
      <c r="S112" s="12">
        <f t="shared" si="75"/>
        <v>2.5191326530632839E-3</v>
      </c>
      <c r="T112" s="12">
        <f t="shared" si="76"/>
        <v>0.11698261455567052</v>
      </c>
    </row>
    <row r="113" spans="1:20" ht="15.9" customHeight="1">
      <c r="B113" s="28">
        <v>45850</v>
      </c>
      <c r="C113" s="11">
        <v>401123.28019999998</v>
      </c>
      <c r="D113" s="9">
        <f t="shared" si="38"/>
        <v>185.99999998696148</v>
      </c>
      <c r="E113" s="39">
        <v>6665595.6210000003</v>
      </c>
      <c r="F113" s="9">
        <f t="shared" si="39"/>
        <v>296.00000008940697</v>
      </c>
      <c r="G113" s="11">
        <v>86.372500000000002</v>
      </c>
      <c r="H113" s="9">
        <f t="shared" si="77"/>
        <v>2.4000000000086175</v>
      </c>
      <c r="I113" s="47">
        <f t="shared" si="78"/>
        <v>57.855633982514853</v>
      </c>
      <c r="J113" s="40">
        <f t="shared" si="66"/>
        <v>32.14436601748514</v>
      </c>
      <c r="K113" s="47">
        <f t="shared" si="67"/>
        <v>349.58832939341465</v>
      </c>
      <c r="L113" s="40">
        <f t="shared" si="68"/>
        <v>349.59656755763297</v>
      </c>
      <c r="M113" s="12">
        <f t="shared" si="69"/>
        <v>3.321428571195741</v>
      </c>
      <c r="N113" s="12">
        <f t="shared" si="70"/>
        <v>5.2857142873108387</v>
      </c>
      <c r="O113" s="12">
        <f t="shared" si="71"/>
        <v>4.2857142857296741E-2</v>
      </c>
      <c r="P113" s="81">
        <f t="shared" si="72"/>
        <v>6.2427958492434454</v>
      </c>
      <c r="Q113" s="12">
        <f t="shared" si="73"/>
        <v>5.9311224485638234E-2</v>
      </c>
      <c r="R113" s="12">
        <f t="shared" si="74"/>
        <v>9.4387755130550685E-2</v>
      </c>
      <c r="S113" s="12">
        <f t="shared" si="75"/>
        <v>7.6530612245172757E-4</v>
      </c>
      <c r="T113" s="12">
        <f t="shared" si="76"/>
        <v>0.11147849730791867</v>
      </c>
    </row>
    <row r="114" spans="1:20" ht="15.9" customHeight="1">
      <c r="B114" s="28">
        <v>45852</v>
      </c>
      <c r="C114" s="11">
        <v>401123.28850000002</v>
      </c>
      <c r="D114" s="9">
        <f t="shared" si="38"/>
        <v>194.30000003194436</v>
      </c>
      <c r="E114" s="39">
        <v>6665595.568</v>
      </c>
      <c r="F114" s="9">
        <f t="shared" si="39"/>
        <v>242.99999978393316</v>
      </c>
      <c r="G114" s="11">
        <v>86.373999999999995</v>
      </c>
      <c r="H114" s="9">
        <f t="shared" si="77"/>
        <v>3.9000000000015689</v>
      </c>
      <c r="I114" s="47">
        <f t="shared" si="78"/>
        <v>51.354571743148377</v>
      </c>
      <c r="J114" s="40">
        <f t="shared" si="66"/>
        <v>38.645428256851631</v>
      </c>
      <c r="K114" s="47">
        <f t="shared" si="67"/>
        <v>311.12937808475283</v>
      </c>
      <c r="L114" s="40">
        <f t="shared" si="68"/>
        <v>311.15382033233197</v>
      </c>
      <c r="M114" s="12">
        <f t="shared" si="69"/>
        <v>3.3500000005507649</v>
      </c>
      <c r="N114" s="12">
        <f t="shared" si="70"/>
        <v>4.1896551686885024</v>
      </c>
      <c r="O114" s="12">
        <f t="shared" si="71"/>
        <v>6.7241379310371871E-2</v>
      </c>
      <c r="P114" s="81">
        <f t="shared" si="72"/>
        <v>5.3647210402126202</v>
      </c>
      <c r="Q114" s="12">
        <f t="shared" si="73"/>
        <v>5.7758620699151116E-2</v>
      </c>
      <c r="R114" s="12">
        <f t="shared" si="74"/>
        <v>7.2235433942905214E-2</v>
      </c>
      <c r="S114" s="12">
        <f t="shared" si="75"/>
        <v>1.1593341260408942E-3</v>
      </c>
      <c r="T114" s="12">
        <f t="shared" si="76"/>
        <v>9.2495190348493447E-2</v>
      </c>
    </row>
    <row r="115" spans="1:20" ht="15.9" customHeight="1">
      <c r="B115" s="28">
        <v>45852</v>
      </c>
      <c r="C115" s="11">
        <v>401123.28980000003</v>
      </c>
      <c r="D115" s="9">
        <f t="shared" si="38"/>
        <v>195.60000003548339</v>
      </c>
      <c r="E115" s="39">
        <v>6665595.5949999997</v>
      </c>
      <c r="F115" s="9">
        <f t="shared" si="39"/>
        <v>269.99999955296516</v>
      </c>
      <c r="G115" s="11">
        <v>86.344099999999997</v>
      </c>
      <c r="H115" s="9">
        <f t="shared" si="77"/>
        <v>-25.999999999996248</v>
      </c>
      <c r="I115" s="47">
        <f t="shared" si="78"/>
        <v>54.078757815980872</v>
      </c>
      <c r="J115" s="40">
        <f t="shared" si="66"/>
        <v>35.92124218401915</v>
      </c>
      <c r="K115" s="47">
        <f t="shared" si="67"/>
        <v>333.40569847032054</v>
      </c>
      <c r="L115" s="40">
        <f t="shared" si="68"/>
        <v>334.41794176222379</v>
      </c>
      <c r="M115" s="12">
        <f t="shared" si="69"/>
        <v>3.3724137937152308</v>
      </c>
      <c r="N115" s="12">
        <f t="shared" si="70"/>
        <v>4.6551724060856063</v>
      </c>
      <c r="O115" s="12">
        <f t="shared" si="71"/>
        <v>-0.44827586206890085</v>
      </c>
      <c r="P115" s="81">
        <f t="shared" si="72"/>
        <v>5.7658265821073069</v>
      </c>
      <c r="Q115" s="12">
        <f t="shared" si="73"/>
        <v>5.8145065408883291E-2</v>
      </c>
      <c r="R115" s="12">
        <f t="shared" si="74"/>
        <v>8.026159320837252E-2</v>
      </c>
      <c r="S115" s="12">
        <f t="shared" si="75"/>
        <v>-7.7288941736017389E-3</v>
      </c>
      <c r="T115" s="12">
        <f t="shared" si="76"/>
        <v>9.9410803139781151E-2</v>
      </c>
    </row>
    <row r="116" spans="1:20" ht="15.9" customHeight="1">
      <c r="A116" s="8" t="s">
        <v>172</v>
      </c>
      <c r="B116" s="28">
        <v>45853</v>
      </c>
      <c r="C116" s="11">
        <v>401123.27779999998</v>
      </c>
      <c r="D116" s="9">
        <f t="shared" si="38"/>
        <v>183.59999998938292</v>
      </c>
      <c r="E116" s="39">
        <v>6665595.6449999996</v>
      </c>
      <c r="F116" s="9">
        <f t="shared" si="39"/>
        <v>319.99999936670065</v>
      </c>
      <c r="G116" s="11">
        <v>86.386499999999998</v>
      </c>
      <c r="H116" s="9">
        <f t="shared" si="77"/>
        <v>16.400000000004411</v>
      </c>
      <c r="I116" s="47">
        <f t="shared" si="78"/>
        <v>60.154951310890603</v>
      </c>
      <c r="J116" s="40">
        <f t="shared" si="66"/>
        <v>29.845048689109376</v>
      </c>
      <c r="K116" s="47">
        <f t="shared" si="67"/>
        <v>368.92947780136763</v>
      </c>
      <c r="L116" s="40">
        <f t="shared" si="68"/>
        <v>369.29381201258974</v>
      </c>
      <c r="M116" s="12">
        <f t="shared" si="69"/>
        <v>3.1118644065997105</v>
      </c>
      <c r="N116" s="12">
        <f t="shared" si="70"/>
        <v>5.4237288028254351</v>
      </c>
      <c r="O116" s="12">
        <f t="shared" si="71"/>
        <v>0.27796610169499003</v>
      </c>
      <c r="P116" s="81">
        <f t="shared" si="72"/>
        <v>6.2592171527557587</v>
      </c>
      <c r="Q116" s="12">
        <f t="shared" si="73"/>
        <v>5.2743464518639163E-2</v>
      </c>
      <c r="R116" s="12">
        <f t="shared" si="74"/>
        <v>9.1927606827549746E-2</v>
      </c>
      <c r="S116" s="12">
        <f t="shared" si="75"/>
        <v>4.7112898592371194E-3</v>
      </c>
      <c r="T116" s="12">
        <f t="shared" si="76"/>
        <v>0.10608842631789421</v>
      </c>
    </row>
    <row r="117" spans="1:20" ht="15.9" customHeight="1">
      <c r="B117" s="28">
        <v>45853</v>
      </c>
      <c r="C117" s="11">
        <v>401123.28820000001</v>
      </c>
      <c r="D117" s="9">
        <f t="shared" si="38"/>
        <v>194.00000001769513</v>
      </c>
      <c r="E117" s="39">
        <v>6665595.6009999998</v>
      </c>
      <c r="F117" s="9">
        <f t="shared" si="39"/>
        <v>275.99999960511923</v>
      </c>
      <c r="G117" s="11">
        <v>86.340500000000006</v>
      </c>
      <c r="H117" s="9">
        <f t="shared" si="77"/>
        <v>-29.599999999987858</v>
      </c>
      <c r="I117" s="47">
        <f t="shared" si="78"/>
        <v>54.89667192664465</v>
      </c>
      <c r="J117" s="40">
        <f t="shared" si="66"/>
        <v>35.103328073355328</v>
      </c>
      <c r="K117" s="47">
        <f t="shared" si="67"/>
        <v>337.36034116192667</v>
      </c>
      <c r="L117" s="40">
        <f t="shared" si="68"/>
        <v>338.65640373229445</v>
      </c>
      <c r="M117" s="12">
        <f t="shared" si="69"/>
        <v>3.2881355935202565</v>
      </c>
      <c r="N117" s="12">
        <f t="shared" si="70"/>
        <v>4.677966095002021</v>
      </c>
      <c r="O117" s="12">
        <f t="shared" si="71"/>
        <v>-0.50169491525403154</v>
      </c>
      <c r="P117" s="81">
        <f t="shared" si="72"/>
        <v>5.7399390463100755</v>
      </c>
      <c r="Q117" s="12">
        <f t="shared" si="73"/>
        <v>5.573111175458062E-2</v>
      </c>
      <c r="R117" s="12">
        <f t="shared" si="74"/>
        <v>7.9287560932237641E-2</v>
      </c>
      <c r="S117" s="12">
        <f t="shared" si="75"/>
        <v>-8.503303648373416E-3</v>
      </c>
      <c r="T117" s="12">
        <f t="shared" si="76"/>
        <v>9.7287102479831786E-2</v>
      </c>
    </row>
    <row r="118" spans="1:20" ht="15.9" customHeight="1">
      <c r="B118" s="28">
        <v>45854</v>
      </c>
      <c r="C118" s="11">
        <v>401123.28259999998</v>
      </c>
      <c r="D118" s="9">
        <f t="shared" si="38"/>
        <v>188.39999998454005</v>
      </c>
      <c r="E118" s="39">
        <v>6665595.6200000001</v>
      </c>
      <c r="F118" s="9">
        <f t="shared" si="39"/>
        <v>294.99999992549419</v>
      </c>
      <c r="G118" s="11">
        <v>86.386399999999995</v>
      </c>
      <c r="H118" s="9">
        <f t="shared" si="77"/>
        <v>16.300000000001091</v>
      </c>
      <c r="I118" s="47">
        <f t="shared" si="78"/>
        <v>57.435905211879593</v>
      </c>
      <c r="J118" s="40">
        <f t="shared" si="66"/>
        <v>32.564094788120428</v>
      </c>
      <c r="K118" s="47">
        <f t="shared" si="67"/>
        <v>350.02794167068475</v>
      </c>
      <c r="L118" s="40">
        <f t="shared" si="68"/>
        <v>350.40726298154311</v>
      </c>
      <c r="M118" s="12">
        <f t="shared" si="69"/>
        <v>3.1399999997423342</v>
      </c>
      <c r="N118" s="12">
        <f t="shared" si="70"/>
        <v>4.9166666654249029</v>
      </c>
      <c r="O118" s="12">
        <f t="shared" si="71"/>
        <v>0.27166666666668488</v>
      </c>
      <c r="P118" s="81">
        <f t="shared" si="72"/>
        <v>5.8401210496923852</v>
      </c>
      <c r="Q118" s="12">
        <f t="shared" si="73"/>
        <v>5.2333333329038903E-2</v>
      </c>
      <c r="R118" s="12">
        <f t="shared" si="74"/>
        <v>8.1944444423748389E-2</v>
      </c>
      <c r="S118" s="12">
        <f t="shared" si="75"/>
        <v>4.5277777777780808E-3</v>
      </c>
      <c r="T118" s="12">
        <f t="shared" si="76"/>
        <v>9.7335350828206421E-2</v>
      </c>
    </row>
    <row r="119" spans="1:20" ht="15.9" customHeight="1">
      <c r="B119" s="28">
        <v>45854</v>
      </c>
      <c r="C119" s="11">
        <v>401123.29109999997</v>
      </c>
      <c r="D119" s="9">
        <f t="shared" si="38"/>
        <v>196.89999998081475</v>
      </c>
      <c r="E119" s="39">
        <v>6665595.5920000002</v>
      </c>
      <c r="F119" s="9">
        <f t="shared" si="39"/>
        <v>266.99999999254942</v>
      </c>
      <c r="G119" s="11">
        <v>86.355800000000002</v>
      </c>
      <c r="H119" s="9">
        <f t="shared" si="77"/>
        <v>-14.299999999991542</v>
      </c>
      <c r="I119" s="47">
        <f t="shared" si="78"/>
        <v>53.592962875551983</v>
      </c>
      <c r="J119" s="40">
        <f t="shared" si="66"/>
        <v>36.407037124448038</v>
      </c>
      <c r="K119" s="47">
        <f t="shared" si="67"/>
        <v>331.75082515114599</v>
      </c>
      <c r="L119" s="40">
        <f t="shared" si="68"/>
        <v>332.05888030357806</v>
      </c>
      <c r="M119" s="12">
        <f t="shared" si="69"/>
        <v>3.2816666663469127</v>
      </c>
      <c r="N119" s="12">
        <f t="shared" si="70"/>
        <v>4.449999999875824</v>
      </c>
      <c r="O119" s="12">
        <f t="shared" si="71"/>
        <v>-0.23833333333319237</v>
      </c>
      <c r="P119" s="81">
        <f t="shared" si="72"/>
        <v>5.5343146717263014</v>
      </c>
      <c r="Q119" s="12">
        <f t="shared" si="73"/>
        <v>5.4694444439115211E-2</v>
      </c>
      <c r="R119" s="12">
        <f t="shared" si="74"/>
        <v>7.4166666664597064E-2</v>
      </c>
      <c r="S119" s="12">
        <f t="shared" si="75"/>
        <v>-3.9722222222198728E-3</v>
      </c>
      <c r="T119" s="12">
        <f t="shared" si="76"/>
        <v>9.2238577862105028E-2</v>
      </c>
    </row>
    <row r="120" spans="1:20" ht="15.9" customHeight="1">
      <c r="B120" s="28">
        <v>45855</v>
      </c>
      <c r="C120" s="11">
        <v>401123.2806</v>
      </c>
      <c r="D120" s="9">
        <f t="shared" si="38"/>
        <v>186.40000000596046</v>
      </c>
      <c r="E120" s="39">
        <v>6665595.6239999998</v>
      </c>
      <c r="F120" s="9">
        <f t="shared" si="39"/>
        <v>298.99999964982271</v>
      </c>
      <c r="G120" s="11">
        <v>86.39</v>
      </c>
      <c r="H120" s="9">
        <f t="shared" ref="H120:H145" si="79">IF(G120="","",(G120-$G$9)*1000)</f>
        <v>19.900000000006912</v>
      </c>
      <c r="I120" s="47">
        <f t="shared" ref="I120:I150" si="80">IF(MOD(DEGREES(ATAN2(D120, F120)), 360) &gt; 180, MOD(DEGREES(ATAN2(D120, F120)), 360) - 360, MOD(DEGREES(ATAN2(D120, F120)), 360))</f>
        <v>58.060117322732559</v>
      </c>
      <c r="J120" s="40">
        <f t="shared" si="66"/>
        <v>31.939882677267462</v>
      </c>
      <c r="K120" s="47">
        <f t="shared" si="67"/>
        <v>352.34352526024378</v>
      </c>
      <c r="L120" s="40">
        <f t="shared" si="68"/>
        <v>352.90504359220529</v>
      </c>
      <c r="M120" s="12">
        <f t="shared" si="69"/>
        <v>3.0557377050157455</v>
      </c>
      <c r="N120" s="12">
        <f t="shared" si="70"/>
        <v>4.9016393385216839</v>
      </c>
      <c r="O120" s="12">
        <f t="shared" si="71"/>
        <v>0.32622950819683461</v>
      </c>
      <c r="P120" s="81">
        <f t="shared" si="72"/>
        <v>5.7853285834787753</v>
      </c>
      <c r="Q120" s="12">
        <f t="shared" si="73"/>
        <v>5.0094060737963041E-2</v>
      </c>
      <c r="R120" s="12">
        <f t="shared" si="74"/>
        <v>8.0354743254453839E-2</v>
      </c>
      <c r="S120" s="12">
        <f t="shared" si="75"/>
        <v>5.3480247245382721E-3</v>
      </c>
      <c r="T120" s="12">
        <f t="shared" si="76"/>
        <v>9.4841452188176648E-2</v>
      </c>
    </row>
    <row r="121" spans="1:20" ht="15.9" customHeight="1">
      <c r="B121" s="28">
        <v>45855</v>
      </c>
      <c r="C121" s="11">
        <v>401123.27610000002</v>
      </c>
      <c r="D121" s="9">
        <f t="shared" si="38"/>
        <v>181.90000002505258</v>
      </c>
      <c r="E121" s="39">
        <v>6665595.659</v>
      </c>
      <c r="F121" s="9">
        <f t="shared" si="39"/>
        <v>333.99999979883432</v>
      </c>
      <c r="G121" s="11">
        <v>86.376199999999997</v>
      </c>
      <c r="H121" s="9">
        <f t="shared" si="79"/>
        <v>6.100000000003547</v>
      </c>
      <c r="I121" s="47">
        <f t="shared" si="80"/>
        <v>61.426812505640036</v>
      </c>
      <c r="J121" s="40">
        <f t="shared" si="66"/>
        <v>28.573187494359956</v>
      </c>
      <c r="K121" s="47">
        <f t="shared" si="67"/>
        <v>380.32040423139995</v>
      </c>
      <c r="L121" s="40">
        <f t="shared" si="68"/>
        <v>380.36932036474172</v>
      </c>
      <c r="M121" s="12">
        <f t="shared" si="69"/>
        <v>2.981967213525452</v>
      </c>
      <c r="N121" s="12">
        <f t="shared" si="70"/>
        <v>5.4754098327677756</v>
      </c>
      <c r="O121" s="12">
        <f t="shared" si="71"/>
        <v>0.10000000000005815</v>
      </c>
      <c r="P121" s="81">
        <f t="shared" si="72"/>
        <v>6.2355626289301922</v>
      </c>
      <c r="Q121" s="12">
        <f t="shared" si="73"/>
        <v>4.8884708418450031E-2</v>
      </c>
      <c r="R121" s="12">
        <f t="shared" si="74"/>
        <v>8.9760816930619269E-2</v>
      </c>
      <c r="S121" s="12">
        <f t="shared" si="75"/>
        <v>1.6393442622960352E-3</v>
      </c>
      <c r="T121" s="12">
        <f t="shared" si="76"/>
        <v>0.10222233817918348</v>
      </c>
    </row>
    <row r="122" spans="1:20" ht="15.9" customHeight="1">
      <c r="B122" s="28">
        <v>45856</v>
      </c>
      <c r="C122" s="11">
        <v>401123.27710000001</v>
      </c>
      <c r="D122" s="9">
        <f t="shared" si="38"/>
        <v>182.90000001434237</v>
      </c>
      <c r="E122" s="39">
        <v>6665595.6529999999</v>
      </c>
      <c r="F122" s="9">
        <f t="shared" si="39"/>
        <v>327.99999974668026</v>
      </c>
      <c r="G122" s="11">
        <v>86.357600000000005</v>
      </c>
      <c r="H122" s="9">
        <f t="shared" si="79"/>
        <v>-12.499999999988631</v>
      </c>
      <c r="I122" s="47">
        <f t="shared" si="80"/>
        <v>60.855003027464946</v>
      </c>
      <c r="J122" s="40">
        <f t="shared" si="66"/>
        <v>29.144996972535068</v>
      </c>
      <c r="K122" s="47">
        <f t="shared" si="67"/>
        <v>375.54814583361832</v>
      </c>
      <c r="L122" s="40">
        <f t="shared" si="68"/>
        <v>375.75611750052508</v>
      </c>
      <c r="M122" s="12">
        <f t="shared" si="69"/>
        <v>2.9500000002313285</v>
      </c>
      <c r="N122" s="12">
        <f t="shared" si="70"/>
        <v>5.2903225765593591</v>
      </c>
      <c r="O122" s="12">
        <f t="shared" si="71"/>
        <v>-0.20161290322562309</v>
      </c>
      <c r="P122" s="81">
        <f t="shared" si="72"/>
        <v>6.0605825403310494</v>
      </c>
      <c r="Q122" s="12">
        <f t="shared" si="73"/>
        <v>4.7580645165021425E-2</v>
      </c>
      <c r="R122" s="12">
        <f t="shared" si="74"/>
        <v>8.5327783492892884E-2</v>
      </c>
      <c r="S122" s="12">
        <f t="shared" si="75"/>
        <v>-3.2518210197681145E-3</v>
      </c>
      <c r="T122" s="12">
        <f t="shared" si="76"/>
        <v>9.7751331295662089E-2</v>
      </c>
    </row>
    <row r="123" spans="1:20" ht="15.9" customHeight="1">
      <c r="B123" s="28">
        <v>45856</v>
      </c>
      <c r="C123" s="11">
        <v>401123.28509999998</v>
      </c>
      <c r="D123" s="9">
        <f t="shared" si="38"/>
        <v>190.89999998686835</v>
      </c>
      <c r="E123" s="39">
        <v>6665595.608</v>
      </c>
      <c r="F123" s="9">
        <f t="shared" si="39"/>
        <v>282.99999982118607</v>
      </c>
      <c r="G123" s="11">
        <v>86.355500000000006</v>
      </c>
      <c r="H123" s="9">
        <f t="shared" si="79"/>
        <v>-14.59999999998729</v>
      </c>
      <c r="I123" s="47">
        <f t="shared" si="80"/>
        <v>55.998039437485943</v>
      </c>
      <c r="J123" s="40">
        <f t="shared" si="66"/>
        <v>34.001960562514057</v>
      </c>
      <c r="K123" s="47">
        <f t="shared" si="67"/>
        <v>341.36755834990771</v>
      </c>
      <c r="L123" s="40">
        <f t="shared" si="68"/>
        <v>341.67963049291842</v>
      </c>
      <c r="M123" s="12">
        <f t="shared" si="69"/>
        <v>3.0790322578527154</v>
      </c>
      <c r="N123" s="12">
        <f t="shared" si="70"/>
        <v>4.5645161261481624</v>
      </c>
      <c r="O123" s="12">
        <f t="shared" si="71"/>
        <v>-0.23548387096753692</v>
      </c>
      <c r="P123" s="81">
        <f t="shared" si="72"/>
        <v>5.5109617821438457</v>
      </c>
      <c r="Q123" s="12">
        <f t="shared" si="73"/>
        <v>4.9661810610527671E-2</v>
      </c>
      <c r="R123" s="12">
        <f t="shared" si="74"/>
        <v>7.3621227841099396E-2</v>
      </c>
      <c r="S123" s="12">
        <f t="shared" si="75"/>
        <v>-3.7981269510893052E-3</v>
      </c>
      <c r="T123" s="12">
        <f t="shared" si="76"/>
        <v>8.8886480357158806E-2</v>
      </c>
    </row>
    <row r="124" spans="1:20" ht="15.9" customHeight="1">
      <c r="B124" s="28">
        <v>45857</v>
      </c>
      <c r="C124" s="11">
        <v>401123.28019999998</v>
      </c>
      <c r="D124" s="9">
        <f t="shared" si="38"/>
        <v>185.99999998696148</v>
      </c>
      <c r="E124" s="39">
        <v>6665595.6220000004</v>
      </c>
      <c r="F124" s="9">
        <f t="shared" si="39"/>
        <v>297.00000025331974</v>
      </c>
      <c r="G124" s="11">
        <v>86.382900000000006</v>
      </c>
      <c r="H124" s="9">
        <f t="shared" si="79"/>
        <v>12.800000000012801</v>
      </c>
      <c r="I124" s="47">
        <f t="shared" si="80"/>
        <v>57.94262428958438</v>
      </c>
      <c r="J124" s="40">
        <f t="shared" si="66"/>
        <v>32.057375710415613</v>
      </c>
      <c r="K124" s="47">
        <f t="shared" si="67"/>
        <v>350.43544362067831</v>
      </c>
      <c r="L124" s="40">
        <f t="shared" si="68"/>
        <v>350.66913201139039</v>
      </c>
      <c r="M124" s="12">
        <f t="shared" si="69"/>
        <v>2.9523809521739919</v>
      </c>
      <c r="N124" s="12">
        <f t="shared" si="70"/>
        <v>4.7142857183066624</v>
      </c>
      <c r="O124" s="12">
        <f t="shared" si="71"/>
        <v>0.20317460317480637</v>
      </c>
      <c r="P124" s="81">
        <f t="shared" si="72"/>
        <v>5.5661766985934982</v>
      </c>
      <c r="Q124" s="12">
        <f t="shared" si="73"/>
        <v>4.686318971704749E-2</v>
      </c>
      <c r="R124" s="12">
        <f t="shared" si="74"/>
        <v>7.4829932036613686E-2</v>
      </c>
      <c r="S124" s="12">
        <f t="shared" si="75"/>
        <v>3.2249937011874026E-3</v>
      </c>
      <c r="T124" s="12">
        <f t="shared" si="76"/>
        <v>8.8352011088785681E-2</v>
      </c>
    </row>
    <row r="125" spans="1:20" ht="15.9" customHeight="1">
      <c r="B125" s="28">
        <v>45859</v>
      </c>
      <c r="C125" s="11">
        <v>401123.28619999997</v>
      </c>
      <c r="D125" s="9">
        <f t="shared" si="38"/>
        <v>191.99999998090789</v>
      </c>
      <c r="E125" s="39">
        <v>6665595.5949999997</v>
      </c>
      <c r="F125" s="9">
        <f t="shared" si="39"/>
        <v>269.99999955296516</v>
      </c>
      <c r="G125" s="11">
        <v>86.365899999999996</v>
      </c>
      <c r="H125" s="9">
        <f t="shared" si="79"/>
        <v>-4.199999999997317</v>
      </c>
      <c r="I125" s="47">
        <f t="shared" si="80"/>
        <v>54.582944681420557</v>
      </c>
      <c r="J125" s="40">
        <f t="shared" si="66"/>
        <v>35.417055318579457</v>
      </c>
      <c r="K125" s="47">
        <f t="shared" si="67"/>
        <v>331.30650423930678</v>
      </c>
      <c r="L125" s="40">
        <f t="shared" si="68"/>
        <v>331.33312504376886</v>
      </c>
      <c r="M125" s="12">
        <f t="shared" si="69"/>
        <v>2.953846153552429</v>
      </c>
      <c r="N125" s="12">
        <f t="shared" si="70"/>
        <v>4.1538461469686947</v>
      </c>
      <c r="O125" s="12">
        <f t="shared" si="71"/>
        <v>-6.4615384615343344E-2</v>
      </c>
      <c r="P125" s="81">
        <f t="shared" si="72"/>
        <v>5.0974326929810596</v>
      </c>
      <c r="Q125" s="12">
        <f t="shared" si="73"/>
        <v>4.5443786977729675E-2</v>
      </c>
      <c r="R125" s="12">
        <f t="shared" si="74"/>
        <v>6.3905325337979921E-2</v>
      </c>
      <c r="S125" s="12">
        <f t="shared" si="75"/>
        <v>-9.9408284023605139E-4</v>
      </c>
      <c r="T125" s="12">
        <f t="shared" si="76"/>
        <v>7.8422041430477846E-2</v>
      </c>
    </row>
    <row r="126" spans="1:20" ht="15.9" customHeight="1">
      <c r="B126" s="28">
        <v>45859</v>
      </c>
      <c r="C126" s="11">
        <v>401123.28830000001</v>
      </c>
      <c r="D126" s="9">
        <f t="shared" si="38"/>
        <v>194.10000002244487</v>
      </c>
      <c r="E126" s="39">
        <v>6665595.6100000003</v>
      </c>
      <c r="F126" s="9">
        <f t="shared" si="39"/>
        <v>285.00000014901161</v>
      </c>
      <c r="G126" s="11">
        <v>86.340199999999996</v>
      </c>
      <c r="H126" s="9">
        <f t="shared" si="79"/>
        <v>-29.899999999997817</v>
      </c>
      <c r="I126" s="47">
        <f t="shared" si="80"/>
        <v>55.743076714047746</v>
      </c>
      <c r="J126" s="40">
        <f t="shared" si="66"/>
        <v>34.256923285952269</v>
      </c>
      <c r="K126" s="47">
        <f t="shared" si="67"/>
        <v>344.81851761999343</v>
      </c>
      <c r="L126" s="40">
        <f t="shared" si="68"/>
        <v>346.11243851333859</v>
      </c>
      <c r="M126" s="12">
        <f t="shared" si="69"/>
        <v>2.9861538464991519</v>
      </c>
      <c r="N126" s="12">
        <f t="shared" si="70"/>
        <v>4.3846153869078712</v>
      </c>
      <c r="O126" s="12">
        <f t="shared" si="71"/>
        <v>-0.45999999999996644</v>
      </c>
      <c r="P126" s="81">
        <f t="shared" si="72"/>
        <v>5.3248067463590552</v>
      </c>
      <c r="Q126" s="12">
        <f t="shared" si="73"/>
        <v>4.5940828407679261E-2</v>
      </c>
      <c r="R126" s="12">
        <f t="shared" si="74"/>
        <v>6.7455621337044178E-2</v>
      </c>
      <c r="S126" s="12">
        <f t="shared" si="75"/>
        <v>-7.0769230769225609E-3</v>
      </c>
      <c r="T126" s="12">
        <f t="shared" si="76"/>
        <v>8.1920103790139309E-2</v>
      </c>
    </row>
    <row r="127" spans="1:20" ht="15.9" customHeight="1">
      <c r="A127" s="8" t="s">
        <v>173</v>
      </c>
      <c r="B127" s="28">
        <v>45860</v>
      </c>
      <c r="C127" s="11">
        <v>401123.28330000001</v>
      </c>
      <c r="D127" s="9">
        <f t="shared" si="38"/>
        <v>189.10000001778826</v>
      </c>
      <c r="E127" s="39">
        <v>6665595.6129999999</v>
      </c>
      <c r="F127" s="9">
        <f t="shared" si="39"/>
        <v>287.99999970942736</v>
      </c>
      <c r="G127" s="11">
        <v>86.385599999999997</v>
      </c>
      <c r="H127" s="9">
        <f t="shared" si="79"/>
        <v>15.500000000002956</v>
      </c>
      <c r="I127" s="47">
        <f t="shared" si="80"/>
        <v>56.71120851301513</v>
      </c>
      <c r="J127" s="40">
        <f t="shared" si="66"/>
        <v>33.288791486984906</v>
      </c>
      <c r="K127" s="47">
        <f t="shared" si="67"/>
        <v>344.53274131692871</v>
      </c>
      <c r="L127" s="40">
        <f t="shared" si="68"/>
        <v>344.88122569858422</v>
      </c>
      <c r="M127" s="12">
        <f t="shared" si="69"/>
        <v>2.8651515154210343</v>
      </c>
      <c r="N127" s="12">
        <f t="shared" si="70"/>
        <v>4.3636363592337482</v>
      </c>
      <c r="O127" s="12">
        <f t="shared" si="71"/>
        <v>0.23484848484852963</v>
      </c>
      <c r="P127" s="81">
        <f t="shared" si="72"/>
        <v>5.2254731166452153</v>
      </c>
      <c r="Q127" s="12">
        <f t="shared" si="73"/>
        <v>4.3411386597288396E-2</v>
      </c>
      <c r="R127" s="12">
        <f t="shared" si="74"/>
        <v>6.6115702412632552E-2</v>
      </c>
      <c r="S127" s="12">
        <f t="shared" si="75"/>
        <v>3.5583103764928732E-3</v>
      </c>
      <c r="T127" s="12">
        <f t="shared" si="76"/>
        <v>7.9173835100685083E-2</v>
      </c>
    </row>
    <row r="128" spans="1:20" ht="15.9" customHeight="1">
      <c r="B128" s="28">
        <v>45860</v>
      </c>
      <c r="C128" s="11">
        <v>401123.28830000001</v>
      </c>
      <c r="D128" s="9">
        <f t="shared" si="38"/>
        <v>194.10000002244487</v>
      </c>
      <c r="E128" s="39">
        <v>6665595.6090000002</v>
      </c>
      <c r="F128" s="9">
        <f t="shared" si="39"/>
        <v>283.99999998509884</v>
      </c>
      <c r="G128" s="11">
        <v>86.357699999999994</v>
      </c>
      <c r="H128" s="9">
        <f t="shared" si="79"/>
        <v>-12.399999999999523</v>
      </c>
      <c r="I128" s="47">
        <f t="shared" si="80"/>
        <v>55.649318584715488</v>
      </c>
      <c r="J128" s="40">
        <f t="shared" si="66"/>
        <v>34.350681415284498</v>
      </c>
      <c r="K128" s="47">
        <f t="shared" si="67"/>
        <v>343.99245631299715</v>
      </c>
      <c r="L128" s="40">
        <f t="shared" si="68"/>
        <v>344.21587703104171</v>
      </c>
      <c r="M128" s="12">
        <f t="shared" si="69"/>
        <v>2.9409090912491647</v>
      </c>
      <c r="N128" s="12">
        <f t="shared" si="70"/>
        <v>4.3030303028045278</v>
      </c>
      <c r="O128" s="12">
        <f t="shared" si="71"/>
        <v>-0.18787878787878065</v>
      </c>
      <c r="P128" s="81">
        <f t="shared" si="72"/>
        <v>5.2153920762279045</v>
      </c>
      <c r="Q128" s="12">
        <f t="shared" si="73"/>
        <v>4.4559228655290377E-2</v>
      </c>
      <c r="R128" s="12">
        <f t="shared" si="74"/>
        <v>6.5197428830371634E-2</v>
      </c>
      <c r="S128" s="12">
        <f t="shared" si="75"/>
        <v>-2.8466483011936462E-3</v>
      </c>
      <c r="T128" s="12">
        <f t="shared" si="76"/>
        <v>7.9021092064059162E-2</v>
      </c>
    </row>
    <row r="129" spans="2:20" ht="15.9" customHeight="1">
      <c r="B129" s="28">
        <v>45861</v>
      </c>
      <c r="C129" s="12">
        <v>401123.27879999997</v>
      </c>
      <c r="D129" s="9">
        <f t="shared" si="38"/>
        <v>184.59999997867271</v>
      </c>
      <c r="E129" s="39">
        <v>6665595.6310000001</v>
      </c>
      <c r="F129" s="9">
        <f t="shared" si="39"/>
        <v>305.99999986588955</v>
      </c>
      <c r="G129" s="12">
        <v>86.360799999999998</v>
      </c>
      <c r="H129" s="9">
        <f t="shared" si="79"/>
        <v>-9.2999999999960892</v>
      </c>
      <c r="I129" s="47">
        <f t="shared" si="80"/>
        <v>58.898764648069907</v>
      </c>
      <c r="J129" s="40">
        <f t="shared" si="66"/>
        <v>31.101235351930086</v>
      </c>
      <c r="K129" s="47">
        <f t="shared" si="67"/>
        <v>357.36978035369799</v>
      </c>
      <c r="L129" s="40">
        <f t="shared" si="68"/>
        <v>357.49076898578835</v>
      </c>
      <c r="M129" s="12">
        <f t="shared" si="69"/>
        <v>2.755223880278697</v>
      </c>
      <c r="N129" s="12">
        <f t="shared" si="70"/>
        <v>4.5671641771028293</v>
      </c>
      <c r="O129" s="12">
        <f t="shared" si="71"/>
        <v>-0.13880597014919535</v>
      </c>
      <c r="P129" s="81">
        <f t="shared" si="72"/>
        <v>5.3356831191908709</v>
      </c>
      <c r="Q129" s="12">
        <f t="shared" si="73"/>
        <v>4.1122744481771598E-2</v>
      </c>
      <c r="R129" s="12">
        <f t="shared" si="74"/>
        <v>6.8166629508997448E-2</v>
      </c>
      <c r="S129" s="12">
        <f t="shared" si="75"/>
        <v>-2.0717308977491844E-3</v>
      </c>
      <c r="T129" s="12">
        <f t="shared" si="76"/>
        <v>7.9637061480460763E-2</v>
      </c>
    </row>
    <row r="130" spans="2:20" ht="15.9" customHeight="1">
      <c r="B130" s="28">
        <v>45861</v>
      </c>
      <c r="C130" s="12">
        <v>401123.2806</v>
      </c>
      <c r="D130" s="9">
        <f t="shared" si="38"/>
        <v>186.40000000596046</v>
      </c>
      <c r="E130" s="39">
        <v>6665595.6248000003</v>
      </c>
      <c r="F130" s="9">
        <f t="shared" si="39"/>
        <v>299.80000015348196</v>
      </c>
      <c r="G130" s="12">
        <v>86.383200000000002</v>
      </c>
      <c r="H130" s="9">
        <f t="shared" si="79"/>
        <v>13.100000000008549</v>
      </c>
      <c r="I130" s="47">
        <f t="shared" si="80"/>
        <v>58.128806770339729</v>
      </c>
      <c r="J130" s="40">
        <f t="shared" si="66"/>
        <v>31.871193229660264</v>
      </c>
      <c r="K130" s="47">
        <f t="shared" si="67"/>
        <v>353.02266229556682</v>
      </c>
      <c r="L130" s="40">
        <f t="shared" si="68"/>
        <v>353.2656367299968</v>
      </c>
      <c r="M130" s="12">
        <f t="shared" si="69"/>
        <v>2.782089552327768</v>
      </c>
      <c r="N130" s="12">
        <f t="shared" si="70"/>
        <v>4.4746268679624173</v>
      </c>
      <c r="O130" s="12">
        <f t="shared" si="71"/>
        <v>0.19552238805982911</v>
      </c>
      <c r="P130" s="81">
        <f t="shared" si="72"/>
        <v>5.2726214437312953</v>
      </c>
      <c r="Q130" s="12">
        <f t="shared" si="73"/>
        <v>4.1523724661608474E-2</v>
      </c>
      <c r="R130" s="12">
        <f t="shared" si="74"/>
        <v>6.6785475641230108E-2</v>
      </c>
      <c r="S130" s="12">
        <f t="shared" si="75"/>
        <v>2.9182445979078972E-3</v>
      </c>
      <c r="T130" s="12">
        <f t="shared" si="76"/>
        <v>7.8695842443750677E-2</v>
      </c>
    </row>
    <row r="131" spans="2:20" ht="15.9" customHeight="1">
      <c r="B131" s="28">
        <v>45862</v>
      </c>
      <c r="C131" s="12">
        <v>401123.28230000002</v>
      </c>
      <c r="D131" s="9">
        <f t="shared" si="38"/>
        <v>188.10000002849847</v>
      </c>
      <c r="E131" s="39">
        <v>6665595.6090000002</v>
      </c>
      <c r="F131" s="9">
        <f t="shared" si="39"/>
        <v>283.99999998509884</v>
      </c>
      <c r="G131" s="12">
        <v>86.343900000000005</v>
      </c>
      <c r="H131" s="9">
        <f t="shared" si="79"/>
        <v>-26.199999999988677</v>
      </c>
      <c r="I131" s="47">
        <f t="shared" si="80"/>
        <v>56.482537698155731</v>
      </c>
      <c r="J131" s="40">
        <f t="shared" si="66"/>
        <v>33.517462301844262</v>
      </c>
      <c r="K131" s="47">
        <f t="shared" si="67"/>
        <v>340.64293622832878</v>
      </c>
      <c r="L131" s="40">
        <f t="shared" si="68"/>
        <v>341.64901580753406</v>
      </c>
      <c r="M131" s="12">
        <f t="shared" si="69"/>
        <v>2.7661764710073307</v>
      </c>
      <c r="N131" s="12">
        <f t="shared" si="70"/>
        <v>4.1764705880161594</v>
      </c>
      <c r="O131" s="12">
        <f t="shared" si="71"/>
        <v>-0.38529411764689231</v>
      </c>
      <c r="P131" s="81">
        <f t="shared" si="72"/>
        <v>5.0242502324637357</v>
      </c>
      <c r="Q131" s="12">
        <f t="shared" si="73"/>
        <v>4.0679065750107803E-2</v>
      </c>
      <c r="R131" s="12">
        <f t="shared" si="74"/>
        <v>6.1418685117884696E-2</v>
      </c>
      <c r="S131" s="12">
        <f t="shared" si="75"/>
        <v>-5.6660899653954754E-3</v>
      </c>
      <c r="T131" s="12">
        <f t="shared" si="76"/>
        <v>7.3886032830349058E-2</v>
      </c>
    </row>
    <row r="132" spans="2:20" ht="15.9" customHeight="1">
      <c r="B132" s="28">
        <v>45862</v>
      </c>
      <c r="C132" s="12">
        <v>401123.2843</v>
      </c>
      <c r="D132" s="9">
        <f t="shared" si="38"/>
        <v>190.10000000707805</v>
      </c>
      <c r="E132" s="39">
        <v>6665595.6166000003</v>
      </c>
      <c r="F132" s="9">
        <f t="shared" si="39"/>
        <v>291.60000011324883</v>
      </c>
      <c r="G132" s="12">
        <v>86.355199999999996</v>
      </c>
      <c r="H132" s="9">
        <f t="shared" si="79"/>
        <v>-14.899999999997249</v>
      </c>
      <c r="I132" s="47">
        <f t="shared" si="80"/>
        <v>56.898848440862537</v>
      </c>
      <c r="J132" s="40">
        <f t="shared" si="66"/>
        <v>33.101151559137463</v>
      </c>
      <c r="K132" s="47">
        <f t="shared" si="67"/>
        <v>348.09276072440485</v>
      </c>
      <c r="L132" s="40">
        <f t="shared" si="68"/>
        <v>348.41150966743004</v>
      </c>
      <c r="M132" s="12">
        <f t="shared" si="69"/>
        <v>2.7955882353982067</v>
      </c>
      <c r="N132" s="12">
        <f t="shared" si="70"/>
        <v>4.2882352957830712</v>
      </c>
      <c r="O132" s="12">
        <f t="shared" si="71"/>
        <v>-0.21911764705878306</v>
      </c>
      <c r="P132" s="81">
        <f t="shared" si="72"/>
        <v>5.1236986715798531</v>
      </c>
      <c r="Q132" s="12">
        <f t="shared" si="73"/>
        <v>4.1111591697032449E-2</v>
      </c>
      <c r="R132" s="12">
        <f t="shared" si="74"/>
        <v>6.306228376151575E-2</v>
      </c>
      <c r="S132" s="12">
        <f t="shared" si="75"/>
        <v>-3.2223183390997509E-3</v>
      </c>
      <c r="T132" s="12">
        <f t="shared" si="76"/>
        <v>7.5348509876174308E-2</v>
      </c>
    </row>
    <row r="133" spans="2:20" ht="15.9" customHeight="1">
      <c r="B133" s="28">
        <v>45863</v>
      </c>
      <c r="C133" s="12">
        <v>401123.28570000001</v>
      </c>
      <c r="D133" s="9">
        <f t="shared" ref="D133:D145" si="81">IF(C133="","",(C133-$C$9)*1000)</f>
        <v>191.50000001536682</v>
      </c>
      <c r="E133" s="39">
        <v>6665595.6078000003</v>
      </c>
      <c r="F133" s="9">
        <f t="shared" ref="F133:F145" si="82">IF(E133="","",(E133-$E$9)*1000)</f>
        <v>282.80000016093254</v>
      </c>
      <c r="G133" s="12">
        <v>86.363200000000006</v>
      </c>
      <c r="H133" s="9">
        <f t="shared" si="79"/>
        <v>-6.8999999999874717</v>
      </c>
      <c r="I133" s="47">
        <f t="shared" si="80"/>
        <v>55.895831822121679</v>
      </c>
      <c r="J133" s="40">
        <f t="shared" si="66"/>
        <v>34.104168177878307</v>
      </c>
      <c r="K133" s="47">
        <f t="shared" si="67"/>
        <v>341.53783113574536</v>
      </c>
      <c r="L133" s="40">
        <f t="shared" si="68"/>
        <v>341.60752347819971</v>
      </c>
      <c r="M133" s="12">
        <f t="shared" si="69"/>
        <v>2.7753623190632872</v>
      </c>
      <c r="N133" s="12">
        <f t="shared" si="70"/>
        <v>4.0985507269700365</v>
      </c>
      <c r="O133" s="12">
        <f t="shared" si="71"/>
        <v>-9.9999999999818429E-2</v>
      </c>
      <c r="P133" s="81">
        <f t="shared" si="72"/>
        <v>4.9508336735970975</v>
      </c>
      <c r="Q133" s="12">
        <f t="shared" si="73"/>
        <v>4.0222642305265031E-2</v>
      </c>
      <c r="R133" s="12">
        <f t="shared" si="74"/>
        <v>5.9399285898116473E-2</v>
      </c>
      <c r="S133" s="12">
        <f t="shared" si="75"/>
        <v>-1.449275362316209E-3</v>
      </c>
      <c r="T133" s="12">
        <f t="shared" si="76"/>
        <v>7.1751212660827499E-2</v>
      </c>
    </row>
    <row r="134" spans="2:20" ht="15.9" customHeight="1">
      <c r="B134" s="28">
        <v>45863</v>
      </c>
      <c r="C134" s="12">
        <v>401123.29379999998</v>
      </c>
      <c r="D134" s="9">
        <f t="shared" si="81"/>
        <v>199.59999999264255</v>
      </c>
      <c r="E134" s="39">
        <v>6665595.5718999999</v>
      </c>
      <c r="F134" s="9">
        <f t="shared" si="82"/>
        <v>246.89999967813492</v>
      </c>
      <c r="G134" s="12">
        <v>86.3673</v>
      </c>
      <c r="H134" s="9">
        <f t="shared" si="79"/>
        <v>-2.7999999999934744</v>
      </c>
      <c r="I134" s="47">
        <f t="shared" si="80"/>
        <v>51.047077977028813</v>
      </c>
      <c r="J134" s="40">
        <f t="shared" si="66"/>
        <v>38.952922022971165</v>
      </c>
      <c r="K134" s="47">
        <f t="shared" si="67"/>
        <v>317.48979485666297</v>
      </c>
      <c r="L134" s="40">
        <f t="shared" si="68"/>
        <v>317.50214147014174</v>
      </c>
      <c r="M134" s="12">
        <f t="shared" si="69"/>
        <v>2.8927536230817763</v>
      </c>
      <c r="N134" s="12">
        <f t="shared" si="70"/>
        <v>3.5782608649005061</v>
      </c>
      <c r="O134" s="12">
        <f t="shared" si="71"/>
        <v>-4.0579710144832963E-2</v>
      </c>
      <c r="P134" s="81">
        <f t="shared" si="72"/>
        <v>4.6014803111614748</v>
      </c>
      <c r="Q134" s="12">
        <f t="shared" si="73"/>
        <v>4.1923965551909803E-2</v>
      </c>
      <c r="R134" s="12">
        <f t="shared" si="74"/>
        <v>5.1858853114500086E-2</v>
      </c>
      <c r="S134" s="12">
        <f t="shared" si="75"/>
        <v>-5.8811174122946322E-4</v>
      </c>
      <c r="T134" s="12">
        <f t="shared" si="76"/>
        <v>6.6688120451615582E-2</v>
      </c>
    </row>
    <row r="135" spans="2:20" ht="15.9" customHeight="1">
      <c r="B135" s="28">
        <v>45864</v>
      </c>
      <c r="C135" s="12">
        <v>401123.28259999998</v>
      </c>
      <c r="D135" s="9">
        <f t="shared" si="81"/>
        <v>188.39999998454005</v>
      </c>
      <c r="E135" s="39">
        <v>6665595.6341000004</v>
      </c>
      <c r="F135" s="9">
        <f t="shared" si="82"/>
        <v>309.10000018775463</v>
      </c>
      <c r="G135" s="12">
        <v>86.380600000000001</v>
      </c>
      <c r="H135" s="9">
        <f t="shared" si="79"/>
        <v>10.500000000007503</v>
      </c>
      <c r="I135" s="47">
        <f t="shared" si="80"/>
        <v>58.637212670281464</v>
      </c>
      <c r="J135" s="40">
        <f t="shared" si="66"/>
        <v>31.362787329718515</v>
      </c>
      <c r="K135" s="47">
        <f t="shared" si="67"/>
        <v>361.99084257788149</v>
      </c>
      <c r="L135" s="40">
        <f t="shared" si="68"/>
        <v>362.14309341784326</v>
      </c>
      <c r="M135" s="12">
        <f t="shared" si="69"/>
        <v>2.6914285712077151</v>
      </c>
      <c r="N135" s="12">
        <f t="shared" si="70"/>
        <v>4.4157142883964946</v>
      </c>
      <c r="O135" s="12">
        <f t="shared" si="71"/>
        <v>0.15000000000010719</v>
      </c>
      <c r="P135" s="81">
        <f t="shared" si="72"/>
        <v>5.1734727631120467</v>
      </c>
      <c r="Q135" s="12">
        <f t="shared" si="73"/>
        <v>3.8448979588681646E-2</v>
      </c>
      <c r="R135" s="12">
        <f t="shared" si="74"/>
        <v>6.3081632691378495E-2</v>
      </c>
      <c r="S135" s="12">
        <f t="shared" si="75"/>
        <v>2.1428571428586743E-3</v>
      </c>
      <c r="T135" s="12">
        <f t="shared" si="76"/>
        <v>7.3906753758743518E-2</v>
      </c>
    </row>
    <row r="136" spans="2:20" ht="15.9" customHeight="1">
      <c r="B136" s="28">
        <v>45866</v>
      </c>
      <c r="C136" s="12">
        <v>401123.2781</v>
      </c>
      <c r="D136" s="9">
        <f t="shared" si="81"/>
        <v>183.90000000363216</v>
      </c>
      <c r="E136" s="39">
        <v>6665595.6550000003</v>
      </c>
      <c r="F136" s="9">
        <f t="shared" si="82"/>
        <v>330.00000007450581</v>
      </c>
      <c r="G136" s="12">
        <v>86.355800000000002</v>
      </c>
      <c r="H136" s="9">
        <f t="shared" si="79"/>
        <v>-14.299999999991542</v>
      </c>
      <c r="I136" s="47">
        <f t="shared" si="80"/>
        <v>60.870268432474802</v>
      </c>
      <c r="J136" s="40">
        <f t="shared" si="66"/>
        <v>29.129731567525198</v>
      </c>
      <c r="K136" s="47">
        <f t="shared" si="67"/>
        <v>377.78196099140274</v>
      </c>
      <c r="L136" s="40">
        <f t="shared" si="68"/>
        <v>378.0525096471514</v>
      </c>
      <c r="M136" s="12">
        <f t="shared" si="69"/>
        <v>2.5541666667171135</v>
      </c>
      <c r="N136" s="12">
        <f t="shared" si="70"/>
        <v>4.5833333343681364</v>
      </c>
      <c r="O136" s="12">
        <f t="shared" si="71"/>
        <v>-0.19861111111099364</v>
      </c>
      <c r="P136" s="81">
        <f t="shared" si="72"/>
        <v>5.2507293006548803</v>
      </c>
      <c r="Q136" s="12">
        <f t="shared" si="73"/>
        <v>3.5474537037737688E-2</v>
      </c>
      <c r="R136" s="12">
        <f t="shared" si="74"/>
        <v>6.3657407421779666E-2</v>
      </c>
      <c r="S136" s="12">
        <f t="shared" si="75"/>
        <v>-2.7584876543193561E-3</v>
      </c>
      <c r="T136" s="12">
        <f t="shared" si="76"/>
        <v>7.2926795842428893E-2</v>
      </c>
    </row>
    <row r="137" spans="2:20" ht="15.9" customHeight="1">
      <c r="B137" s="28">
        <v>45867</v>
      </c>
      <c r="C137" s="12">
        <v>401123.2732</v>
      </c>
      <c r="D137" s="9">
        <f t="shared" si="81"/>
        <v>179.00000000372529</v>
      </c>
      <c r="E137" s="39">
        <v>6665595.6584999999</v>
      </c>
      <c r="F137" s="9">
        <f t="shared" si="82"/>
        <v>333.49999971687794</v>
      </c>
      <c r="G137" s="12">
        <v>86.355599999999995</v>
      </c>
      <c r="H137" s="9">
        <f t="shared" si="79"/>
        <v>-14.499999999998181</v>
      </c>
      <c r="I137" s="47">
        <f t="shared" si="80"/>
        <v>61.776137491990909</v>
      </c>
      <c r="J137" s="40">
        <f t="shared" si="66"/>
        <v>28.22386250800912</v>
      </c>
      <c r="K137" s="47">
        <f t="shared" si="67"/>
        <v>378.50132075395879</v>
      </c>
      <c r="L137" s="40">
        <f t="shared" si="68"/>
        <v>378.7789590414061</v>
      </c>
      <c r="M137" s="12">
        <f t="shared" si="69"/>
        <v>2.4520547945715792</v>
      </c>
      <c r="N137" s="12">
        <f t="shared" si="70"/>
        <v>4.5684931468065475</v>
      </c>
      <c r="O137" s="12">
        <f t="shared" si="71"/>
        <v>-0.19863013698627646</v>
      </c>
      <c r="P137" s="81">
        <f t="shared" si="72"/>
        <v>5.1887528635809055</v>
      </c>
      <c r="Q137" s="12">
        <f t="shared" si="73"/>
        <v>3.3589791706459989E-2</v>
      </c>
      <c r="R137" s="12">
        <f t="shared" si="74"/>
        <v>6.2582097901459549E-2</v>
      </c>
      <c r="S137" s="12">
        <f t="shared" si="75"/>
        <v>-2.720960780633924E-3</v>
      </c>
      <c r="T137" s="12">
        <f t="shared" si="76"/>
        <v>7.1078806350423365E-2</v>
      </c>
    </row>
    <row r="138" spans="2:20" ht="15.9" customHeight="1">
      <c r="B138" s="28">
        <v>45867</v>
      </c>
      <c r="C138" s="12">
        <v>401123.288</v>
      </c>
      <c r="D138" s="9">
        <f t="shared" si="81"/>
        <v>193.80000000819564</v>
      </c>
      <c r="E138" s="39">
        <v>6665595.5895999996</v>
      </c>
      <c r="F138" s="9">
        <f t="shared" si="82"/>
        <v>264.59999941289425</v>
      </c>
      <c r="G138" s="12">
        <v>86.364900000000006</v>
      </c>
      <c r="H138" s="9">
        <f t="shared" si="79"/>
        <v>-5.199999999987881</v>
      </c>
      <c r="I138" s="47">
        <f t="shared" si="80"/>
        <v>53.779971665507638</v>
      </c>
      <c r="J138" s="40">
        <f t="shared" si="66"/>
        <v>36.220028334492383</v>
      </c>
      <c r="K138" s="47">
        <f t="shared" si="67"/>
        <v>327.98109654746912</v>
      </c>
      <c r="L138" s="40">
        <f t="shared" si="68"/>
        <v>328.02231584524878</v>
      </c>
      <c r="M138" s="12">
        <f t="shared" si="69"/>
        <v>2.6547945206602144</v>
      </c>
      <c r="N138" s="12">
        <f t="shared" si="70"/>
        <v>3.6246575262040306</v>
      </c>
      <c r="O138" s="12">
        <f t="shared" si="71"/>
        <v>-7.123287671216276E-2</v>
      </c>
      <c r="P138" s="81">
        <f t="shared" si="72"/>
        <v>4.4934563814417645</v>
      </c>
      <c r="Q138" s="12">
        <f t="shared" si="73"/>
        <v>3.6367048228222114E-2</v>
      </c>
      <c r="R138" s="12">
        <f t="shared" si="74"/>
        <v>4.9652842824712745E-2</v>
      </c>
      <c r="S138" s="12">
        <f t="shared" si="75"/>
        <v>-9.7579283167346248E-4</v>
      </c>
      <c r="T138" s="12">
        <f t="shared" si="76"/>
        <v>6.1554197006051567E-2</v>
      </c>
    </row>
    <row r="139" spans="2:20" ht="15.9" customHeight="1">
      <c r="B139" s="28">
        <v>45868</v>
      </c>
      <c r="C139" s="12">
        <v>401123.2794</v>
      </c>
      <c r="D139" s="9">
        <f t="shared" si="81"/>
        <v>185.20000000717118</v>
      </c>
      <c r="E139" s="39">
        <v>6665595.6173999999</v>
      </c>
      <c r="F139" s="9">
        <f t="shared" si="82"/>
        <v>292.3999996855855</v>
      </c>
      <c r="G139" s="12">
        <v>86.384600000000006</v>
      </c>
      <c r="H139" s="9">
        <f t="shared" si="79"/>
        <v>14.500000000012392</v>
      </c>
      <c r="I139" s="47">
        <f t="shared" si="80"/>
        <v>57.650691799609397</v>
      </c>
      <c r="J139" s="40">
        <f t="shared" si="66"/>
        <v>32.349308200390624</v>
      </c>
      <c r="K139" s="47">
        <f t="shared" si="67"/>
        <v>346.11674304891204</v>
      </c>
      <c r="L139" s="40">
        <f t="shared" si="68"/>
        <v>346.42033690126652</v>
      </c>
      <c r="M139" s="12">
        <f t="shared" si="69"/>
        <v>2.5027027027996107</v>
      </c>
      <c r="N139" s="12">
        <f t="shared" si="70"/>
        <v>3.9513513471025066</v>
      </c>
      <c r="O139" s="12">
        <f t="shared" si="71"/>
        <v>0.19594594594611339</v>
      </c>
      <c r="P139" s="81">
        <f t="shared" si="72"/>
        <v>4.681355904071169</v>
      </c>
      <c r="Q139" s="12">
        <f t="shared" si="73"/>
        <v>3.3820306794589333E-2</v>
      </c>
      <c r="R139" s="12">
        <f t="shared" si="74"/>
        <v>5.3396639825709545E-2</v>
      </c>
      <c r="S139" s="12">
        <f t="shared" si="75"/>
        <v>2.6479181884609916E-3</v>
      </c>
      <c r="T139" s="12">
        <f t="shared" si="76"/>
        <v>6.3261566271232014E-2</v>
      </c>
    </row>
    <row r="140" spans="2:20" ht="15.9" customHeight="1">
      <c r="B140" s="28">
        <v>45868</v>
      </c>
      <c r="C140" s="12">
        <v>401123.28519999998</v>
      </c>
      <c r="D140" s="9">
        <f t="shared" si="81"/>
        <v>190.9999999916181</v>
      </c>
      <c r="E140" s="39">
        <v>6665595.6105000004</v>
      </c>
      <c r="F140" s="9">
        <f t="shared" si="82"/>
        <v>285.500000230968</v>
      </c>
      <c r="G140" s="12">
        <v>86.343000000000004</v>
      </c>
      <c r="H140" s="9">
        <f t="shared" si="79"/>
        <v>-27.099999999990132</v>
      </c>
      <c r="I140" s="47">
        <f t="shared" si="80"/>
        <v>56.217408104664592</v>
      </c>
      <c r="J140" s="40">
        <f t="shared" si="66"/>
        <v>33.782591895335429</v>
      </c>
      <c r="K140" s="47">
        <f t="shared" si="67"/>
        <v>343.49854458014931</v>
      </c>
      <c r="L140" s="40">
        <f t="shared" si="68"/>
        <v>344.56590099526721</v>
      </c>
      <c r="M140" s="12">
        <f t="shared" si="69"/>
        <v>2.5810810809678122</v>
      </c>
      <c r="N140" s="12">
        <f t="shared" si="70"/>
        <v>3.8581081112292974</v>
      </c>
      <c r="O140" s="12">
        <f t="shared" si="71"/>
        <v>-0.36621621621608286</v>
      </c>
      <c r="P140" s="81">
        <f t="shared" si="72"/>
        <v>4.6562959593955027</v>
      </c>
      <c r="Q140" s="12">
        <f t="shared" si="73"/>
        <v>3.4879474067132599E-2</v>
      </c>
      <c r="R140" s="12">
        <f t="shared" si="74"/>
        <v>5.2136596097693208E-2</v>
      </c>
      <c r="S140" s="12">
        <f t="shared" si="75"/>
        <v>-4.9488677867038228E-3</v>
      </c>
      <c r="T140" s="12">
        <f t="shared" si="76"/>
        <v>6.2922918370209496E-2</v>
      </c>
    </row>
    <row r="141" spans="2:20" ht="15.9" customHeight="1">
      <c r="B141" s="28">
        <v>45869</v>
      </c>
      <c r="C141" s="12">
        <v>401123.28450000001</v>
      </c>
      <c r="D141" s="9">
        <f t="shared" si="81"/>
        <v>190.30000001657754</v>
      </c>
      <c r="E141" s="39">
        <v>6665595.6030000001</v>
      </c>
      <c r="F141" s="9">
        <f t="shared" si="82"/>
        <v>277.99999993294477</v>
      </c>
      <c r="G141" s="12">
        <v>86.373599999999996</v>
      </c>
      <c r="H141" s="9">
        <f t="shared" si="79"/>
        <v>3.5000000000025011</v>
      </c>
      <c r="I141" s="47">
        <f t="shared" si="80"/>
        <v>55.607096721813527</v>
      </c>
      <c r="J141" s="40">
        <f t="shared" si="66"/>
        <v>34.392903278186452</v>
      </c>
      <c r="K141" s="47">
        <f t="shared" si="67"/>
        <v>336.89477581141966</v>
      </c>
      <c r="L141" s="40">
        <f t="shared" si="68"/>
        <v>336.91295607178233</v>
      </c>
      <c r="M141" s="12">
        <f t="shared" si="69"/>
        <v>2.5373333335543671</v>
      </c>
      <c r="N141" s="12">
        <f t="shared" si="70"/>
        <v>3.7066666657725968</v>
      </c>
      <c r="O141" s="12">
        <f t="shared" si="71"/>
        <v>4.6666666666700017E-2</v>
      </c>
      <c r="P141" s="81">
        <f t="shared" si="72"/>
        <v>4.4921727476237647</v>
      </c>
      <c r="Q141" s="12">
        <f t="shared" si="73"/>
        <v>3.3831111114058225E-2</v>
      </c>
      <c r="R141" s="12">
        <f t="shared" si="74"/>
        <v>4.9422222210301292E-2</v>
      </c>
      <c r="S141" s="12">
        <f t="shared" si="75"/>
        <v>6.2222222222266688E-4</v>
      </c>
      <c r="T141" s="12">
        <f t="shared" si="76"/>
        <v>5.9895636634983533E-2</v>
      </c>
    </row>
    <row r="142" spans="2:20" ht="15.9" customHeight="1">
      <c r="B142" s="28">
        <v>45869</v>
      </c>
      <c r="C142" s="12">
        <v>401123.28909999999</v>
      </c>
      <c r="D142" s="9">
        <f t="shared" si="81"/>
        <v>194.90000000223517</v>
      </c>
      <c r="E142" s="39">
        <v>6665595.6120999996</v>
      </c>
      <c r="F142" s="9">
        <f t="shared" si="82"/>
        <v>287.09999937564135</v>
      </c>
      <c r="G142" s="12">
        <v>86.346699999999998</v>
      </c>
      <c r="H142" s="9">
        <f t="shared" si="79"/>
        <v>-23.399999999995202</v>
      </c>
      <c r="I142" s="47">
        <f t="shared" si="80"/>
        <v>55.829082315429247</v>
      </c>
      <c r="J142" s="40">
        <f t="shared" si="66"/>
        <v>34.170917684570782</v>
      </c>
      <c r="K142" s="47">
        <f t="shared" si="67"/>
        <v>347.00492740358101</v>
      </c>
      <c r="L142" s="40">
        <f t="shared" si="68"/>
        <v>347.79301264166349</v>
      </c>
      <c r="M142" s="12">
        <f t="shared" si="69"/>
        <v>2.5986666666964688</v>
      </c>
      <c r="N142" s="12">
        <f t="shared" si="70"/>
        <v>3.8279999916752181</v>
      </c>
      <c r="O142" s="12">
        <f t="shared" si="71"/>
        <v>-0.31199999999993605</v>
      </c>
      <c r="P142" s="81">
        <f t="shared" si="72"/>
        <v>4.6372401685555129</v>
      </c>
      <c r="Q142" s="12">
        <f t="shared" si="73"/>
        <v>3.4648888889286251E-2</v>
      </c>
      <c r="R142" s="12">
        <f t="shared" si="74"/>
        <v>5.1039999889002909E-2</v>
      </c>
      <c r="S142" s="12">
        <f t="shared" si="75"/>
        <v>-4.159999999999147E-3</v>
      </c>
      <c r="T142" s="12">
        <f t="shared" si="76"/>
        <v>6.1829868914073507E-2</v>
      </c>
    </row>
    <row r="143" spans="2:20" ht="15.9" customHeight="1">
      <c r="B143" s="28">
        <v>45870</v>
      </c>
      <c r="C143" s="12">
        <v>401123.29399999999</v>
      </c>
      <c r="D143" s="9">
        <f t="shared" si="81"/>
        <v>199.80000000214204</v>
      </c>
      <c r="E143" s="39">
        <v>6665595.5559999999</v>
      </c>
      <c r="F143" s="9">
        <f t="shared" si="82"/>
        <v>230.99999967962503</v>
      </c>
      <c r="G143" s="12">
        <v>86.368700000000004</v>
      </c>
      <c r="H143" s="9">
        <f t="shared" si="79"/>
        <v>-1.3999999999896318</v>
      </c>
      <c r="I143" s="47">
        <f t="shared" si="80"/>
        <v>49.142322758569875</v>
      </c>
      <c r="J143" s="40">
        <f t="shared" si="66"/>
        <v>40.85767724143011</v>
      </c>
      <c r="K143" s="47">
        <f t="shared" si="67"/>
        <v>305.41944904154798</v>
      </c>
      <c r="L143" s="40">
        <f t="shared" si="68"/>
        <v>305.42265772670288</v>
      </c>
      <c r="M143" s="12">
        <f t="shared" si="69"/>
        <v>2.6289473684492375</v>
      </c>
      <c r="N143" s="12">
        <f t="shared" si="70"/>
        <v>3.0394736799950661</v>
      </c>
      <c r="O143" s="12">
        <f t="shared" si="71"/>
        <v>-1.8421052631442524E-2</v>
      </c>
      <c r="P143" s="81">
        <f t="shared" si="72"/>
        <v>4.0187191806145117</v>
      </c>
      <c r="Q143" s="12">
        <f t="shared" si="73"/>
        <v>3.4591412742753125E-2</v>
      </c>
      <c r="R143" s="12">
        <f t="shared" si="74"/>
        <v>3.9993074736777184E-2</v>
      </c>
      <c r="S143" s="12">
        <f t="shared" si="75"/>
        <v>-2.4238227146634899E-4</v>
      </c>
      <c r="T143" s="12">
        <f t="shared" si="76"/>
        <v>5.2877883955454098E-2</v>
      </c>
    </row>
    <row r="144" spans="2:20" ht="15.9" customHeight="1">
      <c r="B144" s="28">
        <v>45870</v>
      </c>
      <c r="C144" s="12">
        <v>401123.28889999999</v>
      </c>
      <c r="D144" s="9">
        <f t="shared" si="81"/>
        <v>194.69999999273568</v>
      </c>
      <c r="E144" s="39">
        <v>6665595.6229999997</v>
      </c>
      <c r="F144" s="9">
        <f t="shared" si="82"/>
        <v>297.99999948590994</v>
      </c>
      <c r="G144" s="12">
        <v>86.357100000000003</v>
      </c>
      <c r="H144" s="9">
        <f t="shared" si="79"/>
        <v>-12.999999999991019</v>
      </c>
      <c r="I144" s="47">
        <f t="shared" si="80"/>
        <v>56.841177744918035</v>
      </c>
      <c r="J144" s="40">
        <f t="shared" si="66"/>
        <v>33.158822255081986</v>
      </c>
      <c r="K144" s="47">
        <f t="shared" si="67"/>
        <v>355.96641652096002</v>
      </c>
      <c r="L144" s="40">
        <f t="shared" si="68"/>
        <v>356.20371936684404</v>
      </c>
      <c r="M144" s="12">
        <f t="shared" si="69"/>
        <v>2.5618421051675746</v>
      </c>
      <c r="N144" s="12">
        <f t="shared" si="70"/>
        <v>3.9210526248146045</v>
      </c>
      <c r="O144" s="12">
        <f t="shared" si="71"/>
        <v>-0.17105263157882919</v>
      </c>
      <c r="P144" s="81">
        <f t="shared" si="72"/>
        <v>4.6868910443005793</v>
      </c>
      <c r="Q144" s="12">
        <f t="shared" si="73"/>
        <v>3.3708448752204932E-2</v>
      </c>
      <c r="R144" s="12">
        <f t="shared" si="74"/>
        <v>5.1592797694929006E-2</v>
      </c>
      <c r="S144" s="12">
        <f t="shared" si="75"/>
        <v>-2.2506925207740683E-3</v>
      </c>
      <c r="T144" s="12">
        <f t="shared" si="76"/>
        <v>6.1669619003954991E-2</v>
      </c>
    </row>
    <row r="145" spans="1:20" ht="15.9" customHeight="1">
      <c r="B145" s="28">
        <v>45871</v>
      </c>
      <c r="C145" s="12">
        <v>401123.2905</v>
      </c>
      <c r="D145" s="9">
        <f t="shared" si="81"/>
        <v>196.30000001052395</v>
      </c>
      <c r="E145" s="39">
        <v>6665595.6003</v>
      </c>
      <c r="F145" s="9">
        <f t="shared" si="82"/>
        <v>275.29999986290932</v>
      </c>
      <c r="G145" s="12">
        <v>86.390600000000006</v>
      </c>
      <c r="H145" s="9">
        <f t="shared" si="79"/>
        <v>20.500000000012619</v>
      </c>
      <c r="I145" s="47">
        <f t="shared" si="80"/>
        <v>54.50959917844844</v>
      </c>
      <c r="J145" s="40">
        <f t="shared" si="66"/>
        <v>35.490400821551589</v>
      </c>
      <c r="K145" s="47">
        <f t="shared" si="67"/>
        <v>338.11799704932827</v>
      </c>
      <c r="L145" s="40">
        <f t="shared" si="68"/>
        <v>338.73888163104351</v>
      </c>
      <c r="M145" s="12">
        <f t="shared" si="69"/>
        <v>2.5493506494873239</v>
      </c>
      <c r="N145" s="12">
        <f t="shared" si="70"/>
        <v>3.575324673544277</v>
      </c>
      <c r="O145" s="12">
        <f t="shared" si="71"/>
        <v>0.26623376623393014</v>
      </c>
      <c r="P145" s="81">
        <f t="shared" si="72"/>
        <v>4.3992062549486173</v>
      </c>
      <c r="Q145" s="12">
        <f t="shared" si="73"/>
        <v>3.3108449993341872E-2</v>
      </c>
      <c r="R145" s="12">
        <f t="shared" si="74"/>
        <v>4.6432787968107493E-2</v>
      </c>
      <c r="S145" s="12">
        <f t="shared" si="75"/>
        <v>3.4575813796614303E-3</v>
      </c>
      <c r="T145" s="12">
        <f t="shared" si="76"/>
        <v>5.7132548765566456E-2</v>
      </c>
    </row>
    <row r="146" spans="1:20" ht="15.9" customHeight="1">
      <c r="B146" s="28">
        <v>45871</v>
      </c>
      <c r="C146" s="12">
        <v>401123.28850000002</v>
      </c>
      <c r="D146" s="9">
        <f t="shared" ref="D146:D209" si="83">IF(C146="","",(C146-$C$9)*1000)</f>
        <v>194.30000003194436</v>
      </c>
      <c r="E146" s="39">
        <v>6665595.6387999998</v>
      </c>
      <c r="F146" s="9">
        <f t="shared" ref="F146:F209" si="84">IF(E146="","",(E146-$E$9)*1000)</f>
        <v>313.79999965429306</v>
      </c>
      <c r="G146" s="12">
        <v>86.362899999999996</v>
      </c>
      <c r="H146" s="9">
        <f t="shared" ref="H146:H209" si="85">IF(G146="","",(G146-$G$9)*1000)</f>
        <v>-7.1999999999974307</v>
      </c>
      <c r="I146" s="47">
        <f t="shared" si="80"/>
        <v>58.234863026811446</v>
      </c>
      <c r="J146" s="40">
        <f t="shared" si="66"/>
        <v>31.765136973188532</v>
      </c>
      <c r="K146" s="47">
        <f t="shared" si="67"/>
        <v>369.08390617236063</v>
      </c>
      <c r="L146" s="40">
        <f t="shared" si="68"/>
        <v>369.15412742572425</v>
      </c>
      <c r="M146" s="12">
        <f t="shared" si="69"/>
        <v>2.5233766237914854</v>
      </c>
      <c r="N146" s="12">
        <f t="shared" si="70"/>
        <v>4.0753246708349744</v>
      </c>
      <c r="O146" s="12">
        <f t="shared" si="71"/>
        <v>-9.3506493506460134E-2</v>
      </c>
      <c r="P146" s="81">
        <f t="shared" si="72"/>
        <v>4.7942094470873275</v>
      </c>
      <c r="Q146" s="12">
        <f t="shared" si="73"/>
        <v>3.2771124984305004E-2</v>
      </c>
      <c r="R146" s="12">
        <f t="shared" si="74"/>
        <v>5.2926294426428239E-2</v>
      </c>
      <c r="S146" s="12">
        <f t="shared" si="75"/>
        <v>-1.2143700455384432E-3</v>
      </c>
      <c r="T146" s="12">
        <f t="shared" si="76"/>
        <v>6.2262460351783476E-2</v>
      </c>
    </row>
    <row r="147" spans="1:20" ht="15.9" customHeight="1">
      <c r="B147" s="28">
        <v>45873</v>
      </c>
      <c r="C147" s="12">
        <v>401123.2807</v>
      </c>
      <c r="D147" s="9">
        <f t="shared" si="83"/>
        <v>186.50000001071021</v>
      </c>
      <c r="E147" s="39">
        <v>6665595.6408000002</v>
      </c>
      <c r="F147" s="9">
        <f t="shared" si="84"/>
        <v>315.79999998211861</v>
      </c>
      <c r="G147" s="12">
        <v>86.386799999999994</v>
      </c>
      <c r="H147" s="9">
        <f t="shared" si="85"/>
        <v>16.700000000000159</v>
      </c>
      <c r="I147" s="47">
        <f t="shared" si="80"/>
        <v>59.435445382502941</v>
      </c>
      <c r="J147" s="40">
        <f t="shared" si="66"/>
        <v>30.564554617497038</v>
      </c>
      <c r="K147" s="47">
        <f t="shared" si="67"/>
        <v>366.75862633713342</v>
      </c>
      <c r="L147" s="40">
        <f t="shared" si="68"/>
        <v>367.13863865398451</v>
      </c>
      <c r="M147" s="12">
        <f t="shared" si="69"/>
        <v>2.3607594938064582</v>
      </c>
      <c r="N147" s="12">
        <f t="shared" si="70"/>
        <v>3.9974683542040328</v>
      </c>
      <c r="O147" s="12">
        <f t="shared" si="71"/>
        <v>0.21139240506329315</v>
      </c>
      <c r="P147" s="81">
        <f t="shared" si="72"/>
        <v>4.6473245399238543</v>
      </c>
      <c r="Q147" s="12">
        <f t="shared" si="73"/>
        <v>2.9883031567170357E-2</v>
      </c>
      <c r="R147" s="12">
        <f t="shared" si="74"/>
        <v>5.0600865243089023E-2</v>
      </c>
      <c r="S147" s="12">
        <f t="shared" si="75"/>
        <v>2.6758532286492802E-3</v>
      </c>
      <c r="T147" s="12">
        <f t="shared" si="76"/>
        <v>5.8826892910428537E-2</v>
      </c>
    </row>
    <row r="148" spans="1:20" ht="15.9" customHeight="1">
      <c r="B148" s="28">
        <v>45873</v>
      </c>
      <c r="C148" s="12">
        <v>401123.28159999999</v>
      </c>
      <c r="D148" s="9">
        <f t="shared" si="83"/>
        <v>187.39999999525025</v>
      </c>
      <c r="E148" s="39">
        <v>6665595.6371999998</v>
      </c>
      <c r="F148" s="9">
        <f t="shared" si="84"/>
        <v>312.19999957829714</v>
      </c>
      <c r="G148" s="12">
        <v>86.356800000000007</v>
      </c>
      <c r="H148" s="9">
        <f t="shared" si="85"/>
        <v>-13.299999999986767</v>
      </c>
      <c r="I148" s="47">
        <f t="shared" si="80"/>
        <v>59.025449203287401</v>
      </c>
      <c r="J148" s="40">
        <f t="shared" si="66"/>
        <v>30.974550796712606</v>
      </c>
      <c r="K148" s="47">
        <f t="shared" si="67"/>
        <v>364.1258020724548</v>
      </c>
      <c r="L148" s="40">
        <f t="shared" si="68"/>
        <v>364.3686179336911</v>
      </c>
      <c r="M148" s="12">
        <f t="shared" si="69"/>
        <v>2.372151898674054</v>
      </c>
      <c r="N148" s="12">
        <f t="shared" si="70"/>
        <v>3.9518987288392045</v>
      </c>
      <c r="O148" s="12">
        <f t="shared" si="71"/>
        <v>-0.16835443037957934</v>
      </c>
      <c r="P148" s="81">
        <f t="shared" si="72"/>
        <v>4.6122609865024193</v>
      </c>
      <c r="Q148" s="12">
        <f t="shared" si="73"/>
        <v>3.0027239223722201E-2</v>
      </c>
      <c r="R148" s="12">
        <f t="shared" si="74"/>
        <v>5.0024034542268413E-2</v>
      </c>
      <c r="S148" s="12">
        <f t="shared" si="75"/>
        <v>-2.1310687389820169E-3</v>
      </c>
      <c r="T148" s="12">
        <f t="shared" si="76"/>
        <v>5.8383050462055941E-2</v>
      </c>
    </row>
    <row r="149" spans="1:20" ht="15.9" customHeight="1">
      <c r="B149" s="28">
        <v>45874</v>
      </c>
      <c r="C149" s="12">
        <v>401123.2843</v>
      </c>
      <c r="D149" s="9">
        <f t="shared" si="83"/>
        <v>190.10000000707805</v>
      </c>
      <c r="E149" s="39">
        <v>6665595.6096999999</v>
      </c>
      <c r="F149" s="9">
        <f t="shared" si="84"/>
        <v>284.69999972730875</v>
      </c>
      <c r="G149" s="12">
        <v>86.366500000000002</v>
      </c>
      <c r="H149" s="9">
        <f t="shared" si="85"/>
        <v>-3.5999999999916099</v>
      </c>
      <c r="I149" s="47">
        <f t="shared" si="80"/>
        <v>56.268154766071319</v>
      </c>
      <c r="J149" s="40">
        <f t="shared" si="66"/>
        <v>33.731845233928652</v>
      </c>
      <c r="K149" s="47">
        <f t="shared" si="67"/>
        <v>342.33331688198371</v>
      </c>
      <c r="L149" s="40">
        <f t="shared" si="68"/>
        <v>342.35224527877807</v>
      </c>
      <c r="M149" s="12">
        <f t="shared" si="69"/>
        <v>2.3762500000884756</v>
      </c>
      <c r="N149" s="12">
        <f t="shared" si="70"/>
        <v>3.5587499965913594</v>
      </c>
      <c r="O149" s="12">
        <f t="shared" si="71"/>
        <v>-4.4999999999895124E-2</v>
      </c>
      <c r="P149" s="81">
        <f t="shared" si="72"/>
        <v>4.2794030659847255</v>
      </c>
      <c r="Q149" s="12">
        <f t="shared" si="73"/>
        <v>2.9703125001105946E-2</v>
      </c>
      <c r="R149" s="12">
        <f t="shared" si="74"/>
        <v>4.4484374957391992E-2</v>
      </c>
      <c r="S149" s="12">
        <f t="shared" si="75"/>
        <v>-5.6249999999868905E-4</v>
      </c>
      <c r="T149" s="12">
        <f t="shared" si="76"/>
        <v>5.3492538324809068E-2</v>
      </c>
    </row>
    <row r="150" spans="1:20" ht="15.9" customHeight="1">
      <c r="B150" s="28">
        <v>45874</v>
      </c>
      <c r="C150" s="12">
        <v>401123.26679999998</v>
      </c>
      <c r="D150" s="9">
        <f t="shared" si="83"/>
        <v>172.59999999077991</v>
      </c>
      <c r="E150" s="39">
        <v>6665595.7457999997</v>
      </c>
      <c r="F150" s="9">
        <f t="shared" si="84"/>
        <v>420.79999949783087</v>
      </c>
      <c r="G150" s="12">
        <v>86.349400000000003</v>
      </c>
      <c r="H150" s="9">
        <f t="shared" si="85"/>
        <v>-20.699999999990837</v>
      </c>
      <c r="I150" s="47">
        <f t="shared" si="80"/>
        <v>67.697978666380124</v>
      </c>
      <c r="J150" s="40">
        <f t="shared" si="66"/>
        <v>22.302021333619848</v>
      </c>
      <c r="K150" s="47">
        <f t="shared" si="67"/>
        <v>454.8223824463696</v>
      </c>
      <c r="L150" s="40">
        <f t="shared" si="68"/>
        <v>455.29319078390716</v>
      </c>
      <c r="M150" s="12">
        <f t="shared" si="69"/>
        <v>2.1574999998847488</v>
      </c>
      <c r="N150" s="12">
        <f t="shared" si="70"/>
        <v>5.2599999937228858</v>
      </c>
      <c r="O150" s="12">
        <f t="shared" si="71"/>
        <v>-0.25874999999988546</v>
      </c>
      <c r="P150" s="81">
        <f t="shared" si="72"/>
        <v>5.6911648847988392</v>
      </c>
      <c r="Q150" s="12">
        <f t="shared" si="73"/>
        <v>2.696874999855936E-2</v>
      </c>
      <c r="R150" s="12">
        <f t="shared" si="74"/>
        <v>6.5749999921536073E-2</v>
      </c>
      <c r="S150" s="12">
        <f t="shared" si="75"/>
        <v>-3.2343749999985683E-3</v>
      </c>
      <c r="T150" s="12">
        <f t="shared" si="76"/>
        <v>7.1139561059985493E-2</v>
      </c>
    </row>
    <row r="151" spans="1:20" ht="15.9" customHeight="1">
      <c r="B151" s="28">
        <v>45875</v>
      </c>
      <c r="C151" s="12">
        <v>401123.29060000001</v>
      </c>
      <c r="D151" s="9">
        <f t="shared" si="83"/>
        <v>196.40000001527369</v>
      </c>
      <c r="E151" s="39">
        <v>6665595.5827000001</v>
      </c>
      <c r="F151" s="9">
        <f t="shared" si="84"/>
        <v>257.69999995827675</v>
      </c>
      <c r="G151" s="12">
        <v>86.370900000000006</v>
      </c>
      <c r="H151" s="9">
        <f t="shared" si="85"/>
        <v>0.80000000001234639</v>
      </c>
      <c r="J151" s="40">
        <f t="shared" si="66"/>
        <v>37.311985943149409</v>
      </c>
      <c r="K151" s="47">
        <f t="shared" si="67"/>
        <v>324.00964489424592</v>
      </c>
      <c r="L151" s="40">
        <f t="shared" si="68"/>
        <v>324.01063251766192</v>
      </c>
      <c r="M151" s="12">
        <f t="shared" si="69"/>
        <v>2.4246913582132557</v>
      </c>
      <c r="N151" s="12">
        <f t="shared" si="70"/>
        <v>3.1814814809663794</v>
      </c>
      <c r="O151" s="12">
        <f t="shared" si="71"/>
        <v>9.876543210028968E-3</v>
      </c>
      <c r="P151" s="81">
        <f t="shared" si="72"/>
        <v>4.0001312656501469</v>
      </c>
      <c r="Q151" s="12">
        <f t="shared" si="73"/>
        <v>2.9934461212509329E-2</v>
      </c>
      <c r="R151" s="12">
        <f t="shared" si="74"/>
        <v>3.9277549147733078E-2</v>
      </c>
      <c r="S151" s="12">
        <f t="shared" si="75"/>
        <v>1.2193263222257985E-4</v>
      </c>
      <c r="T151" s="12">
        <f t="shared" si="76"/>
        <v>4.9384336612964777E-2</v>
      </c>
    </row>
    <row r="152" spans="1:20" ht="15.9" customHeight="1">
      <c r="B152" s="28">
        <v>45875</v>
      </c>
      <c r="C152" s="12">
        <v>401123.29029999999</v>
      </c>
      <c r="D152" s="9">
        <f t="shared" si="83"/>
        <v>196.10000000102445</v>
      </c>
      <c r="E152" s="39">
        <v>6665595.6052000001</v>
      </c>
      <c r="F152" s="9">
        <f t="shared" si="84"/>
        <v>280.19999992102385</v>
      </c>
      <c r="G152" s="12">
        <v>86.378100000000003</v>
      </c>
      <c r="H152" s="9">
        <f t="shared" si="85"/>
        <v>8.0000000000097771</v>
      </c>
      <c r="J152" s="40">
        <f t="shared" si="66"/>
        <v>34.986530395823763</v>
      </c>
      <c r="K152" s="47">
        <f t="shared" si="67"/>
        <v>342.00475136486563</v>
      </c>
      <c r="L152" s="40">
        <f t="shared" si="68"/>
        <v>342.09830452100124</v>
      </c>
      <c r="M152" s="12">
        <f t="shared" si="69"/>
        <v>2.4209876543336351</v>
      </c>
      <c r="N152" s="12">
        <f t="shared" si="70"/>
        <v>3.459259258284245</v>
      </c>
      <c r="O152" s="12">
        <f t="shared" si="71"/>
        <v>9.8765432098886136E-2</v>
      </c>
      <c r="P152" s="81">
        <f t="shared" si="72"/>
        <v>4.2234358582839659</v>
      </c>
      <c r="Q152" s="12">
        <f t="shared" si="73"/>
        <v>2.9888736473254754E-2</v>
      </c>
      <c r="R152" s="12">
        <f t="shared" si="74"/>
        <v>4.2706904423262283E-2</v>
      </c>
      <c r="S152" s="12">
        <f t="shared" si="75"/>
        <v>1.2193263222084708E-3</v>
      </c>
      <c r="T152" s="12">
        <f t="shared" si="76"/>
        <v>5.2141183435604518E-2</v>
      </c>
    </row>
    <row r="153" spans="1:20" ht="15.9" customHeight="1">
      <c r="B153" s="28">
        <v>45876</v>
      </c>
      <c r="C153" s="12">
        <v>401123.28320000001</v>
      </c>
      <c r="D153" s="9">
        <f t="shared" si="83"/>
        <v>189.00000001303852</v>
      </c>
      <c r="E153" s="39">
        <v>6665595.6339999996</v>
      </c>
      <c r="F153" s="9">
        <f t="shared" si="84"/>
        <v>308.99999942630529</v>
      </c>
      <c r="G153" s="12">
        <v>86.393799999999999</v>
      </c>
      <c r="H153" s="9">
        <f t="shared" si="85"/>
        <v>23.700000000005161</v>
      </c>
      <c r="J153" s="40">
        <f t="shared" si="66"/>
        <v>31.452061061109475</v>
      </c>
      <c r="K153" s="47">
        <f t="shared" si="67"/>
        <v>362.21816582052486</v>
      </c>
      <c r="L153" s="40">
        <f t="shared" si="68"/>
        <v>362.9926853951543</v>
      </c>
      <c r="M153" s="12">
        <f t="shared" si="69"/>
        <v>2.3048780489394942</v>
      </c>
      <c r="N153" s="12">
        <f t="shared" si="70"/>
        <v>3.7682926759305522</v>
      </c>
      <c r="O153" s="12">
        <f t="shared" si="71"/>
        <v>0.28902439024396537</v>
      </c>
      <c r="P153" s="81">
        <f t="shared" si="72"/>
        <v>4.426740065794565</v>
      </c>
      <c r="Q153" s="12">
        <f t="shared" si="73"/>
        <v>2.8108268889506027E-2</v>
      </c>
      <c r="R153" s="12">
        <f t="shared" si="74"/>
        <v>4.5954788730860389E-2</v>
      </c>
      <c r="S153" s="12">
        <f t="shared" si="75"/>
        <v>3.5246876859020165E-3</v>
      </c>
      <c r="T153" s="12">
        <f t="shared" si="76"/>
        <v>5.3984634948714208E-2</v>
      </c>
    </row>
    <row r="154" spans="1:20" ht="15.9" customHeight="1">
      <c r="B154" s="28">
        <v>45876</v>
      </c>
      <c r="C154" s="12">
        <v>401123.28639999998</v>
      </c>
      <c r="D154" s="9">
        <f t="shared" si="83"/>
        <v>192.19999999040738</v>
      </c>
      <c r="E154" s="39">
        <v>6665595.6303000003</v>
      </c>
      <c r="F154" s="9">
        <f t="shared" si="84"/>
        <v>305.30000012367964</v>
      </c>
      <c r="G154" s="12">
        <v>86.384200000000007</v>
      </c>
      <c r="H154" s="9">
        <f t="shared" si="85"/>
        <v>14.100000000013324</v>
      </c>
      <c r="J154" s="40">
        <f t="shared" si="66"/>
        <v>32.192249535173175</v>
      </c>
      <c r="K154" s="47">
        <f t="shared" si="67"/>
        <v>360.76159727974289</v>
      </c>
      <c r="L154" s="40">
        <f t="shared" si="68"/>
        <v>361.03703421094042</v>
      </c>
      <c r="M154" s="12">
        <f t="shared" si="69"/>
        <v>2.3439024389074072</v>
      </c>
      <c r="N154" s="12">
        <f t="shared" si="70"/>
        <v>3.7231707332156052</v>
      </c>
      <c r="O154" s="12">
        <f t="shared" si="71"/>
        <v>0.17195121951235762</v>
      </c>
      <c r="P154" s="81">
        <f t="shared" si="72"/>
        <v>4.4028906611090299</v>
      </c>
      <c r="Q154" s="12">
        <f t="shared" si="73"/>
        <v>2.8584176084236673E-2</v>
      </c>
      <c r="R154" s="12">
        <f t="shared" si="74"/>
        <v>4.540452113677567E-2</v>
      </c>
      <c r="S154" s="12">
        <f t="shared" si="75"/>
        <v>2.0969660916141174E-3</v>
      </c>
      <c r="T154" s="12">
        <f t="shared" si="76"/>
        <v>5.3693788550110123E-2</v>
      </c>
    </row>
    <row r="155" spans="1:20" ht="15.9" customHeight="1">
      <c r="B155" s="28">
        <v>45877</v>
      </c>
      <c r="C155" s="12">
        <v>401123.27840000001</v>
      </c>
      <c r="D155" s="9">
        <f t="shared" si="83"/>
        <v>184.20000001788139</v>
      </c>
      <c r="E155" s="39">
        <v>6665595.6509999996</v>
      </c>
      <c r="F155" s="9">
        <f t="shared" si="84"/>
        <v>325.99999941885471</v>
      </c>
      <c r="G155" s="12">
        <v>86.395099999999999</v>
      </c>
      <c r="H155" s="9">
        <f t="shared" si="85"/>
        <v>25.000000000005684</v>
      </c>
      <c r="J155" s="40">
        <f t="shared" si="66"/>
        <v>29.467780555066099</v>
      </c>
      <c r="K155" s="47">
        <f t="shared" si="67"/>
        <v>374.44043535344952</v>
      </c>
      <c r="L155" s="40">
        <f t="shared" si="68"/>
        <v>375.27408600605645</v>
      </c>
      <c r="M155" s="12">
        <f t="shared" si="69"/>
        <v>2.2192771086491736</v>
      </c>
      <c r="N155" s="12">
        <f t="shared" si="70"/>
        <v>3.9277108363717437</v>
      </c>
      <c r="O155" s="12">
        <f t="shared" si="71"/>
        <v>0.30120481927717691</v>
      </c>
      <c r="P155" s="81">
        <f t="shared" si="72"/>
        <v>4.5213745301934516</v>
      </c>
      <c r="Q155" s="12">
        <f t="shared" si="73"/>
        <v>2.6738278417459922E-2</v>
      </c>
      <c r="R155" s="12">
        <f t="shared" si="74"/>
        <v>4.7321817305683661E-2</v>
      </c>
      <c r="S155" s="12">
        <f t="shared" si="75"/>
        <v>3.6289737262310468E-3</v>
      </c>
      <c r="T155" s="12">
        <f t="shared" si="76"/>
        <v>5.4474391930041582E-2</v>
      </c>
    </row>
    <row r="156" spans="1:20" ht="15.9" customHeight="1">
      <c r="A156" s="32">
        <v>44760</v>
      </c>
      <c r="B156" s="28">
        <v>45877</v>
      </c>
      <c r="C156" s="12">
        <v>401123.27669999999</v>
      </c>
      <c r="D156" s="9">
        <f t="shared" si="83"/>
        <v>182.49999999534339</v>
      </c>
      <c r="E156" s="39">
        <v>6665595.6717999997</v>
      </c>
      <c r="F156" s="9">
        <f t="shared" si="84"/>
        <v>346.79999947547913</v>
      </c>
      <c r="G156" s="12">
        <v>86.384200000000007</v>
      </c>
      <c r="H156" s="9">
        <f t="shared" si="85"/>
        <v>14.100000000013324</v>
      </c>
      <c r="J156" s="40">
        <f t="shared" si="66"/>
        <v>27.755135928685036</v>
      </c>
      <c r="K156" s="47">
        <f t="shared" si="67"/>
        <v>391.88836373958929</v>
      </c>
      <c r="L156" s="40">
        <f t="shared" si="68"/>
        <v>392.14193812252859</v>
      </c>
      <c r="M156" s="12">
        <f t="shared" si="69"/>
        <v>2.1987951806667878</v>
      </c>
      <c r="N156" s="12">
        <f t="shared" si="70"/>
        <v>4.1783132466925199</v>
      </c>
      <c r="O156" s="12">
        <f t="shared" si="71"/>
        <v>0.16987951807244969</v>
      </c>
      <c r="P156" s="81">
        <f t="shared" si="72"/>
        <v>4.7246016641268502</v>
      </c>
      <c r="Q156" s="12">
        <f t="shared" si="73"/>
        <v>2.6491508200804672E-2</v>
      </c>
      <c r="R156" s="12">
        <f t="shared" si="74"/>
        <v>5.0341123454126745E-2</v>
      </c>
      <c r="S156" s="12">
        <f t="shared" si="75"/>
        <v>2.0467411815957796E-3</v>
      </c>
      <c r="T156" s="12">
        <f t="shared" si="76"/>
        <v>5.6922911615986151E-2</v>
      </c>
    </row>
    <row r="157" spans="1:20" ht="15.9" customHeight="1">
      <c r="A157" s="33"/>
      <c r="B157" s="28">
        <v>45878</v>
      </c>
      <c r="C157" s="12">
        <v>401123.3088</v>
      </c>
      <c r="D157" s="9">
        <f t="shared" si="83"/>
        <v>214.60000000661239</v>
      </c>
      <c r="E157" s="39">
        <v>6665595.4540999997</v>
      </c>
      <c r="F157" s="9">
        <f t="shared" si="84"/>
        <v>129.09999955445528</v>
      </c>
      <c r="G157" s="12">
        <v>86.376000000000005</v>
      </c>
      <c r="H157" s="9">
        <f t="shared" si="85"/>
        <v>5.9000000000111186</v>
      </c>
      <c r="J157" s="40">
        <f t="shared" si="66"/>
        <v>58.969543027960356</v>
      </c>
      <c r="K157" s="47">
        <f t="shared" si="67"/>
        <v>250.43955336128192</v>
      </c>
      <c r="L157" s="40">
        <f t="shared" si="68"/>
        <v>250.50904152904047</v>
      </c>
      <c r="M157" s="12">
        <f t="shared" si="69"/>
        <v>2.5547619048406238</v>
      </c>
      <c r="N157" s="12">
        <f t="shared" si="70"/>
        <v>1.5369047566006582</v>
      </c>
      <c r="O157" s="12">
        <f t="shared" si="71"/>
        <v>7.0238095238227605E-2</v>
      </c>
      <c r="P157" s="81">
        <f t="shared" si="72"/>
        <v>2.9822504943933388</v>
      </c>
      <c r="Q157" s="12">
        <f t="shared" si="73"/>
        <v>3.0413832200483618E-2</v>
      </c>
      <c r="R157" s="12">
        <f t="shared" si="74"/>
        <v>1.8296485197626881E-2</v>
      </c>
      <c r="S157" s="12">
        <f t="shared" si="75"/>
        <v>8.3616780045509052E-4</v>
      </c>
      <c r="T157" s="12">
        <f t="shared" si="76"/>
        <v>3.5502982076111175E-2</v>
      </c>
    </row>
    <row r="158" spans="1:20" ht="15.9" customHeight="1">
      <c r="A158" s="212" t="s">
        <v>9</v>
      </c>
      <c r="B158" s="28">
        <v>45879</v>
      </c>
      <c r="C158" s="12">
        <v>401123.27659999998</v>
      </c>
      <c r="D158" s="9">
        <f t="shared" si="83"/>
        <v>182.39999999059364</v>
      </c>
      <c r="E158" s="39">
        <v>6665595.682</v>
      </c>
      <c r="F158" s="9">
        <f t="shared" si="84"/>
        <v>356.99999984353781</v>
      </c>
      <c r="G158" s="12">
        <v>86.380399999999995</v>
      </c>
      <c r="H158" s="9">
        <f t="shared" si="85"/>
        <v>10.300000000000864</v>
      </c>
      <c r="J158" s="40">
        <f t="shared" si="66"/>
        <v>27.063596256817334</v>
      </c>
      <c r="K158" s="47">
        <f t="shared" si="67"/>
        <v>400.89744310091896</v>
      </c>
      <c r="L158" s="40">
        <f t="shared" si="68"/>
        <v>401.02973690844243</v>
      </c>
      <c r="M158" s="12">
        <f t="shared" si="69"/>
        <v>2.1458823528305135</v>
      </c>
      <c r="N158" s="12">
        <f t="shared" si="70"/>
        <v>4.1999999981592682</v>
      </c>
      <c r="O158" s="12">
        <f t="shared" si="71"/>
        <v>0.12117647058824546</v>
      </c>
      <c r="P158" s="81">
        <f t="shared" si="72"/>
        <v>4.7179969048052053</v>
      </c>
      <c r="Q158" s="12">
        <f t="shared" si="73"/>
        <v>2.5245674739182513E-2</v>
      </c>
      <c r="R158" s="12">
        <f t="shared" si="74"/>
        <v>4.9411764684226686E-2</v>
      </c>
      <c r="S158" s="12">
        <f t="shared" si="75"/>
        <v>1.4256055363322995E-3</v>
      </c>
      <c r="T158" s="12">
        <f t="shared" si="76"/>
        <v>5.5505845938884767E-2</v>
      </c>
    </row>
    <row r="159" spans="1:20" ht="15.9" customHeight="1">
      <c r="A159" s="213"/>
      <c r="B159" s="28">
        <v>45880</v>
      </c>
      <c r="C159" s="12">
        <v>401123.28519999998</v>
      </c>
      <c r="D159" s="9">
        <f t="shared" si="83"/>
        <v>190.9999999916181</v>
      </c>
      <c r="E159" s="39">
        <v>6665595.6040000003</v>
      </c>
      <c r="F159" s="9">
        <f t="shared" si="84"/>
        <v>279.00000009685755</v>
      </c>
      <c r="G159" s="12">
        <v>86.381200000000007</v>
      </c>
      <c r="H159" s="9">
        <f t="shared" si="85"/>
        <v>11.10000000001321</v>
      </c>
      <c r="J159" s="40">
        <f t="shared" si="66"/>
        <v>34.395066136384742</v>
      </c>
      <c r="K159" s="47">
        <f t="shared" si="67"/>
        <v>338.11536500260473</v>
      </c>
      <c r="L159" s="40">
        <f t="shared" si="68"/>
        <v>338.29751706278444</v>
      </c>
      <c r="M159" s="12">
        <f t="shared" si="69"/>
        <v>2.2209302324606757</v>
      </c>
      <c r="N159" s="12">
        <f t="shared" si="70"/>
        <v>3.2441860476378785</v>
      </c>
      <c r="O159" s="12">
        <f t="shared" si="71"/>
        <v>0.12906976744201407</v>
      </c>
      <c r="P159" s="81">
        <f t="shared" si="72"/>
        <v>3.9336920588695863</v>
      </c>
      <c r="Q159" s="12">
        <f t="shared" si="73"/>
        <v>2.5824770144891578E-2</v>
      </c>
      <c r="R159" s="12">
        <f t="shared" si="74"/>
        <v>3.7723093577184633E-2</v>
      </c>
      <c r="S159" s="12">
        <f t="shared" si="75"/>
        <v>1.5008112493257451E-3</v>
      </c>
      <c r="T159" s="12">
        <f t="shared" si="76"/>
        <v>4.5740605335692866E-2</v>
      </c>
    </row>
    <row r="160" spans="1:20" ht="15.9" customHeight="1">
      <c r="B160" s="28">
        <v>45880</v>
      </c>
      <c r="C160" s="12">
        <v>401123.29719999997</v>
      </c>
      <c r="D160" s="9">
        <f t="shared" si="83"/>
        <v>202.9999999795109</v>
      </c>
      <c r="E160" s="39">
        <v>6665595.5517999995</v>
      </c>
      <c r="F160" s="9">
        <f t="shared" si="84"/>
        <v>226.79999936372042</v>
      </c>
      <c r="G160" s="12">
        <v>86.366500000000002</v>
      </c>
      <c r="H160" s="9">
        <f t="shared" si="85"/>
        <v>-3.5999999999916099</v>
      </c>
      <c r="J160" s="40">
        <f t="shared" si="66"/>
        <v>41.830506558059824</v>
      </c>
      <c r="K160" s="47">
        <f t="shared" si="67"/>
        <v>304.38009084541818</v>
      </c>
      <c r="L160" s="40">
        <f t="shared" si="68"/>
        <v>304.40137927260605</v>
      </c>
      <c r="M160" s="12">
        <f t="shared" si="69"/>
        <v>2.3604651160408245</v>
      </c>
      <c r="N160" s="12">
        <f t="shared" si="70"/>
        <v>2.6372092949269814</v>
      </c>
      <c r="O160" s="12">
        <f t="shared" si="71"/>
        <v>-4.1860465116181508E-2</v>
      </c>
      <c r="P160" s="81">
        <f t="shared" si="72"/>
        <v>3.5395509217744889</v>
      </c>
      <c r="Q160" s="12">
        <f t="shared" si="73"/>
        <v>2.7447268791172378E-2</v>
      </c>
      <c r="R160" s="12">
        <f t="shared" si="74"/>
        <v>3.0665224359616064E-2</v>
      </c>
      <c r="S160" s="12">
        <f t="shared" si="75"/>
        <v>-4.8674959437420358E-4</v>
      </c>
      <c r="T160" s="12">
        <f t="shared" si="76"/>
        <v>4.1157568857842892E-2</v>
      </c>
    </row>
    <row r="161" spans="2:20" ht="15.9" customHeight="1">
      <c r="B161" s="28">
        <v>45881</v>
      </c>
      <c r="C161" s="12">
        <v>401123.2929</v>
      </c>
      <c r="D161" s="9">
        <f t="shared" si="83"/>
        <v>198.70000000810251</v>
      </c>
      <c r="E161" s="39">
        <v>6665595.5597999999</v>
      </c>
      <c r="F161" s="9">
        <f t="shared" si="84"/>
        <v>234.79999974370003</v>
      </c>
      <c r="G161" s="12">
        <v>86.374899999999997</v>
      </c>
      <c r="H161" s="9">
        <f t="shared" si="85"/>
        <v>4.8000000000030241</v>
      </c>
      <c r="J161" s="40">
        <f t="shared" si="66"/>
        <v>40.239639823833443</v>
      </c>
      <c r="K161" s="47">
        <f t="shared" si="67"/>
        <v>307.59182349805963</v>
      </c>
      <c r="L161" s="40">
        <f t="shared" si="68"/>
        <v>307.62927344916557</v>
      </c>
      <c r="M161" s="12">
        <f t="shared" si="69"/>
        <v>2.283908046070144</v>
      </c>
      <c r="N161" s="12">
        <f t="shared" si="70"/>
        <v>2.6988505717666671</v>
      </c>
      <c r="O161" s="12">
        <f t="shared" si="71"/>
        <v>5.5172413793138204E-2</v>
      </c>
      <c r="P161" s="81">
        <f t="shared" si="72"/>
        <v>3.5359686603352363</v>
      </c>
      <c r="Q161" s="12">
        <f t="shared" si="73"/>
        <v>2.6251816621495908E-2</v>
      </c>
      <c r="R161" s="12">
        <f t="shared" si="74"/>
        <v>3.1021270939846749E-2</v>
      </c>
      <c r="S161" s="12">
        <f t="shared" si="75"/>
        <v>6.3416567578319775E-4</v>
      </c>
      <c r="T161" s="12">
        <f t="shared" si="76"/>
        <v>4.0643317934887777E-2</v>
      </c>
    </row>
    <row r="162" spans="2:20" ht="15.9" customHeight="1">
      <c r="B162" s="28">
        <v>45881</v>
      </c>
      <c r="C162" s="12">
        <v>401123.30219999998</v>
      </c>
      <c r="D162" s="9">
        <f t="shared" si="83"/>
        <v>207.99999998416752</v>
      </c>
      <c r="E162" s="39">
        <v>6665595.5279999999</v>
      </c>
      <c r="F162" s="9">
        <f t="shared" si="84"/>
        <v>202.99999974668026</v>
      </c>
      <c r="G162" s="12">
        <v>86.355599999999995</v>
      </c>
      <c r="H162" s="9">
        <f t="shared" si="85"/>
        <v>-14.499999999998181</v>
      </c>
      <c r="J162" s="40">
        <f t="shared" si="66"/>
        <v>45.696994598121648</v>
      </c>
      <c r="K162" s="47">
        <f t="shared" si="67"/>
        <v>290.64239176446006</v>
      </c>
      <c r="L162" s="40">
        <f t="shared" si="68"/>
        <v>291.00386576567297</v>
      </c>
      <c r="M162" s="12">
        <f t="shared" si="69"/>
        <v>2.3908045975191667</v>
      </c>
      <c r="N162" s="12">
        <f t="shared" si="70"/>
        <v>2.3333333304216124</v>
      </c>
      <c r="O162" s="12">
        <f t="shared" si="71"/>
        <v>-0.16666666666664576</v>
      </c>
      <c r="P162" s="81">
        <f t="shared" si="72"/>
        <v>3.3448720202950915</v>
      </c>
      <c r="Q162" s="12">
        <f t="shared" si="73"/>
        <v>2.7480512615162836E-2</v>
      </c>
      <c r="R162" s="12">
        <f t="shared" si="74"/>
        <v>2.6819923338179452E-2</v>
      </c>
      <c r="S162" s="12">
        <f t="shared" si="75"/>
        <v>-1.915708812260296E-3</v>
      </c>
      <c r="T162" s="12">
        <f t="shared" si="76"/>
        <v>3.8446804830978065E-2</v>
      </c>
    </row>
    <row r="163" spans="2:20" ht="15.9" customHeight="1">
      <c r="B163" s="28">
        <v>45882</v>
      </c>
      <c r="C163" s="12">
        <v>401123.28009999997</v>
      </c>
      <c r="D163" s="9">
        <f t="shared" si="83"/>
        <v>185.89999998221174</v>
      </c>
      <c r="E163" s="39">
        <v>6665595.6495000003</v>
      </c>
      <c r="F163" s="9">
        <f t="shared" si="84"/>
        <v>324.50000010430813</v>
      </c>
      <c r="G163" s="12">
        <v>86.375200000000007</v>
      </c>
      <c r="H163" s="9">
        <f t="shared" si="85"/>
        <v>5.100000000012983</v>
      </c>
      <c r="J163" s="40">
        <f t="shared" si="66"/>
        <v>29.807590980141185</v>
      </c>
      <c r="K163" s="47">
        <f t="shared" si="67"/>
        <v>373.9773523371199</v>
      </c>
      <c r="L163" s="40">
        <f t="shared" si="68"/>
        <v>374.01212555354732</v>
      </c>
      <c r="M163" s="12">
        <f t="shared" si="69"/>
        <v>2.1124999997978606</v>
      </c>
      <c r="N163" s="12">
        <f t="shared" si="70"/>
        <v>3.6875000011853198</v>
      </c>
      <c r="O163" s="12">
        <f t="shared" si="71"/>
        <v>5.7954545454692988E-2</v>
      </c>
      <c r="P163" s="81">
        <f t="shared" si="72"/>
        <v>4.2501377903812196</v>
      </c>
      <c r="Q163" s="12">
        <f t="shared" si="73"/>
        <v>2.4005681815884781E-2</v>
      </c>
      <c r="R163" s="12">
        <f t="shared" si="74"/>
        <v>4.1903409104378633E-2</v>
      </c>
      <c r="S163" s="12">
        <f t="shared" si="75"/>
        <v>6.5857438016696582E-4</v>
      </c>
      <c r="T163" s="12">
        <f t="shared" si="76"/>
        <v>4.829702034524113E-2</v>
      </c>
    </row>
    <row r="164" spans="2:20" ht="15.9" customHeight="1">
      <c r="B164" s="28">
        <v>45882</v>
      </c>
      <c r="C164" s="12">
        <v>401123.29320000001</v>
      </c>
      <c r="D164" s="9">
        <f t="shared" si="83"/>
        <v>199.00000002235174</v>
      </c>
      <c r="E164" s="39">
        <v>6665595.5957000004</v>
      </c>
      <c r="F164" s="9">
        <f t="shared" si="84"/>
        <v>270.70000022649765</v>
      </c>
      <c r="G164" s="12">
        <v>86.364000000000004</v>
      </c>
      <c r="H164" s="9">
        <f t="shared" si="85"/>
        <v>-6.0999999999893362</v>
      </c>
      <c r="J164" s="40">
        <f t="shared" si="66"/>
        <v>36.320764511815696</v>
      </c>
      <c r="K164" s="47">
        <f t="shared" si="67"/>
        <v>335.97543084505719</v>
      </c>
      <c r="L164" s="40">
        <f t="shared" si="68"/>
        <v>336.03080235526278</v>
      </c>
      <c r="M164" s="12">
        <f t="shared" si="69"/>
        <v>2.2613636366176335</v>
      </c>
      <c r="N164" s="12">
        <f t="shared" si="70"/>
        <v>3.0761363662102004</v>
      </c>
      <c r="O164" s="12">
        <f t="shared" si="71"/>
        <v>-6.931818181806064E-2</v>
      </c>
      <c r="P164" s="81">
        <f t="shared" si="72"/>
        <v>3.8185318449461678</v>
      </c>
      <c r="Q164" s="12">
        <f t="shared" si="73"/>
        <v>2.5697314052473108E-2</v>
      </c>
      <c r="R164" s="12">
        <f t="shared" si="74"/>
        <v>3.4956095070570459E-2</v>
      </c>
      <c r="S164" s="12">
        <f t="shared" si="75"/>
        <v>-7.8770661156887095E-4</v>
      </c>
      <c r="T164" s="12">
        <f t="shared" si="76"/>
        <v>4.3392407328933728E-2</v>
      </c>
    </row>
    <row r="165" spans="2:20" ht="15.9" customHeight="1">
      <c r="B165" s="28">
        <v>45883</v>
      </c>
      <c r="C165" s="12">
        <v>401123.28580000001</v>
      </c>
      <c r="D165" s="9">
        <f t="shared" si="83"/>
        <v>191.60000002011657</v>
      </c>
      <c r="E165" s="39">
        <v>6665595.5982999997</v>
      </c>
      <c r="F165" s="9">
        <f t="shared" si="84"/>
        <v>273.29999953508377</v>
      </c>
      <c r="G165" s="12">
        <v>86.379499999999993</v>
      </c>
      <c r="H165" s="9">
        <f t="shared" si="85"/>
        <v>9.3999999999994088</v>
      </c>
      <c r="J165" s="40">
        <f t="shared" si="66"/>
        <v>35.032803157348212</v>
      </c>
      <c r="K165" s="47">
        <f t="shared" si="67"/>
        <v>333.77155324201232</v>
      </c>
      <c r="L165" s="40">
        <f t="shared" si="68"/>
        <v>333.90389298956285</v>
      </c>
      <c r="M165" s="12">
        <f t="shared" si="69"/>
        <v>2.1528089889900737</v>
      </c>
      <c r="N165" s="12">
        <f t="shared" si="70"/>
        <v>3.0707865116301547</v>
      </c>
      <c r="O165" s="12">
        <f t="shared" si="71"/>
        <v>0.10561797752808325</v>
      </c>
      <c r="P165" s="81">
        <f t="shared" si="72"/>
        <v>3.7517291347141892</v>
      </c>
      <c r="Q165" s="12">
        <f t="shared" si="73"/>
        <v>2.4188865044832288E-2</v>
      </c>
      <c r="R165" s="12">
        <f t="shared" si="74"/>
        <v>3.4503219231799491E-2</v>
      </c>
      <c r="S165" s="12">
        <f t="shared" si="75"/>
        <v>1.1867188486301488E-3</v>
      </c>
      <c r="T165" s="12">
        <f t="shared" si="76"/>
        <v>4.2154259940608868E-2</v>
      </c>
    </row>
    <row r="166" spans="2:20" ht="15.9" customHeight="1">
      <c r="B166" s="28">
        <v>45883</v>
      </c>
      <c r="C166" s="12">
        <v>401123.2879</v>
      </c>
      <c r="D166" s="9">
        <f t="shared" si="83"/>
        <v>193.70000000344589</v>
      </c>
      <c r="E166" s="39">
        <v>6665595.6135999998</v>
      </c>
      <c r="F166" s="9">
        <f t="shared" si="84"/>
        <v>288.59999962151051</v>
      </c>
      <c r="G166" s="12">
        <v>86.349400000000003</v>
      </c>
      <c r="H166" s="9">
        <f t="shared" si="85"/>
        <v>-20.699999999990837</v>
      </c>
      <c r="J166" s="40">
        <f t="shared" si="66"/>
        <v>33.868373353386517</v>
      </c>
      <c r="K166" s="47">
        <f t="shared" si="67"/>
        <v>347.57682572759478</v>
      </c>
      <c r="L166" s="40">
        <f t="shared" si="68"/>
        <v>348.19267623382092</v>
      </c>
      <c r="M166" s="12">
        <f t="shared" si="69"/>
        <v>2.1764044944207406</v>
      </c>
      <c r="N166" s="12">
        <f t="shared" si="70"/>
        <v>3.242696624960792</v>
      </c>
      <c r="O166" s="12">
        <f t="shared" si="71"/>
        <v>-0.23258426966281839</v>
      </c>
      <c r="P166" s="81">
        <f t="shared" si="72"/>
        <v>3.9122772610541676</v>
      </c>
      <c r="Q166" s="12">
        <f t="shared" si="73"/>
        <v>2.4453983083379108E-2</v>
      </c>
      <c r="R166" s="12">
        <f t="shared" si="74"/>
        <v>3.6434793538885304E-2</v>
      </c>
      <c r="S166" s="12">
        <f t="shared" si="75"/>
        <v>-2.6133064007058246E-3</v>
      </c>
      <c r="T166" s="12">
        <f t="shared" si="76"/>
        <v>4.3958171472518737E-2</v>
      </c>
    </row>
    <row r="167" spans="2:20" ht="15.9" customHeight="1">
      <c r="B167" s="28">
        <v>45884</v>
      </c>
      <c r="C167" s="12">
        <v>401123.28499999997</v>
      </c>
      <c r="D167" s="9">
        <f t="shared" si="83"/>
        <v>190.79999998211861</v>
      </c>
      <c r="E167" s="39">
        <v>6665595.6179999998</v>
      </c>
      <c r="F167" s="9">
        <f t="shared" si="84"/>
        <v>292.99999959766865</v>
      </c>
      <c r="G167" s="12">
        <v>86.384799999999998</v>
      </c>
      <c r="H167" s="9">
        <f t="shared" si="85"/>
        <v>14.70000000000482</v>
      </c>
      <c r="J167" s="40">
        <f t="shared" si="66"/>
        <v>33.071955254468378</v>
      </c>
      <c r="K167" s="47">
        <f t="shared" si="67"/>
        <v>349.64787966954736</v>
      </c>
      <c r="L167" s="40">
        <f t="shared" si="68"/>
        <v>349.95675412457814</v>
      </c>
      <c r="M167" s="12">
        <f t="shared" si="69"/>
        <v>2.1199999998013177</v>
      </c>
      <c r="N167" s="12">
        <f t="shared" si="70"/>
        <v>3.255555551085207</v>
      </c>
      <c r="O167" s="12">
        <f t="shared" si="71"/>
        <v>0.1633333333333869</v>
      </c>
      <c r="P167" s="81">
        <f t="shared" si="72"/>
        <v>3.8884083791619792</v>
      </c>
      <c r="Q167" s="12">
        <f t="shared" si="73"/>
        <v>2.3555555553347974E-2</v>
      </c>
      <c r="R167" s="12">
        <f t="shared" si="74"/>
        <v>3.61728394565023E-2</v>
      </c>
      <c r="S167" s="12">
        <f t="shared" si="75"/>
        <v>1.8148148148154099E-3</v>
      </c>
      <c r="T167" s="12">
        <f t="shared" si="76"/>
        <v>4.3204537546244211E-2</v>
      </c>
    </row>
    <row r="168" spans="2:20" ht="15.9" customHeight="1">
      <c r="B168" s="28">
        <v>45884</v>
      </c>
      <c r="C168" s="12">
        <v>401123.28110000002</v>
      </c>
      <c r="D168" s="9">
        <f t="shared" si="83"/>
        <v>186.90000002970919</v>
      </c>
      <c r="E168" s="39">
        <v>6665595.6573000001</v>
      </c>
      <c r="F168" s="9">
        <f t="shared" si="84"/>
        <v>332.29999989271164</v>
      </c>
      <c r="G168" s="12">
        <v>86.373099999999994</v>
      </c>
      <c r="H168" s="9">
        <f t="shared" si="85"/>
        <v>3.0000000000001137</v>
      </c>
      <c r="J168" s="40">
        <f t="shared" si="66"/>
        <v>29.355297635250508</v>
      </c>
      <c r="K168" s="47">
        <f t="shared" si="67"/>
        <v>381.25437694510663</v>
      </c>
      <c r="L168" s="40">
        <f t="shared" si="68"/>
        <v>381.26617990558964</v>
      </c>
      <c r="M168" s="12">
        <f t="shared" si="69"/>
        <v>2.0766666669967688</v>
      </c>
      <c r="N168" s="12">
        <f t="shared" si="70"/>
        <v>3.6922222210301294</v>
      </c>
      <c r="O168" s="12">
        <f t="shared" si="71"/>
        <v>3.3333333333334596E-2</v>
      </c>
      <c r="P168" s="81">
        <f t="shared" si="72"/>
        <v>4.2362908878398846</v>
      </c>
      <c r="Q168" s="12">
        <f t="shared" si="73"/>
        <v>2.3074074077741875E-2</v>
      </c>
      <c r="R168" s="12">
        <f t="shared" si="74"/>
        <v>4.1024691344779214E-2</v>
      </c>
      <c r="S168" s="12">
        <f t="shared" si="75"/>
        <v>3.7037037037038439E-4</v>
      </c>
      <c r="T168" s="12">
        <f t="shared" si="76"/>
        <v>4.7069898753776498E-2</v>
      </c>
    </row>
    <row r="169" spans="2:20" ht="15.9" customHeight="1">
      <c r="B169" s="28">
        <v>45885</v>
      </c>
      <c r="C169" s="12">
        <v>401123.2917</v>
      </c>
      <c r="D169" s="9">
        <f t="shared" si="83"/>
        <v>197.50000000931323</v>
      </c>
      <c r="E169" s="39">
        <v>6665595.5877999999</v>
      </c>
      <c r="F169" s="9">
        <f t="shared" si="84"/>
        <v>262.7999996766448</v>
      </c>
      <c r="G169" s="12">
        <v>86.375500000000002</v>
      </c>
      <c r="H169" s="9">
        <f t="shared" si="85"/>
        <v>5.4000000000087311</v>
      </c>
      <c r="J169" s="40">
        <f t="shared" si="66"/>
        <v>36.925670156674528</v>
      </c>
      <c r="K169" s="47">
        <f t="shared" si="67"/>
        <v>328.74015549324554</v>
      </c>
      <c r="L169" s="40">
        <f t="shared" si="68"/>
        <v>328.78450363988162</v>
      </c>
      <c r="M169" s="12">
        <f t="shared" si="69"/>
        <v>2.1703296704320136</v>
      </c>
      <c r="N169" s="12">
        <f t="shared" si="70"/>
        <v>2.8879120843587343</v>
      </c>
      <c r="O169" s="12">
        <f t="shared" si="71"/>
        <v>5.9340659340755289E-2</v>
      </c>
      <c r="P169" s="81">
        <f t="shared" si="72"/>
        <v>3.6130165235151828</v>
      </c>
      <c r="Q169" s="12">
        <f t="shared" si="73"/>
        <v>2.3849776598153995E-2</v>
      </c>
      <c r="R169" s="12">
        <f t="shared" si="74"/>
        <v>3.1735297630315761E-2</v>
      </c>
      <c r="S169" s="12">
        <f t="shared" si="75"/>
        <v>6.5209515759071749E-4</v>
      </c>
      <c r="T169" s="12">
        <f t="shared" si="76"/>
        <v>3.9703478280386624E-2</v>
      </c>
    </row>
    <row r="170" spans="2:20" ht="15.9" customHeight="1">
      <c r="B170" s="28">
        <v>45885</v>
      </c>
      <c r="C170" s="12">
        <v>401123.29739999998</v>
      </c>
      <c r="D170" s="9">
        <f t="shared" si="83"/>
        <v>203.19999998901039</v>
      </c>
      <c r="E170" s="39">
        <v>6665595.5614999998</v>
      </c>
      <c r="F170" s="9">
        <f t="shared" si="84"/>
        <v>236.49999964982271</v>
      </c>
      <c r="G170" s="12">
        <v>86.373699999999999</v>
      </c>
      <c r="H170" s="9">
        <f t="shared" si="85"/>
        <v>3.6000000000058208</v>
      </c>
      <c r="J170" s="40">
        <f t="shared" si="66"/>
        <v>40.669060212073873</v>
      </c>
      <c r="K170" s="47">
        <f t="shared" si="67"/>
        <v>311.80521135782828</v>
      </c>
      <c r="L170" s="40">
        <f t="shared" si="68"/>
        <v>311.82599287086384</v>
      </c>
      <c r="M170" s="12">
        <f t="shared" si="69"/>
        <v>2.2329670328462679</v>
      </c>
      <c r="N170" s="12">
        <f t="shared" si="70"/>
        <v>2.5989010950529967</v>
      </c>
      <c r="O170" s="12">
        <f t="shared" si="71"/>
        <v>3.9560439560503528E-2</v>
      </c>
      <c r="P170" s="81">
        <f t="shared" si="72"/>
        <v>3.4266592623171852</v>
      </c>
      <c r="Q170" s="12">
        <f t="shared" si="73"/>
        <v>2.4538099262046899E-2</v>
      </c>
      <c r="R170" s="12">
        <f t="shared" si="74"/>
        <v>2.8559352692890075E-2</v>
      </c>
      <c r="S170" s="12">
        <f t="shared" si="75"/>
        <v>4.3473010506047831E-4</v>
      </c>
      <c r="T170" s="12">
        <f t="shared" si="76"/>
        <v>3.7655596289199837E-2</v>
      </c>
    </row>
    <row r="171" spans="2:20" ht="15.9" customHeight="1">
      <c r="B171" s="28">
        <v>45887</v>
      </c>
      <c r="C171" s="12">
        <v>401123.2819</v>
      </c>
      <c r="D171" s="9">
        <f t="shared" si="83"/>
        <v>187.70000000949949</v>
      </c>
      <c r="E171" s="39">
        <v>6665595.6513999999</v>
      </c>
      <c r="F171" s="9">
        <f t="shared" si="84"/>
        <v>326.39999967068434</v>
      </c>
      <c r="G171" s="12">
        <v>86.377600000000001</v>
      </c>
      <c r="H171" s="9">
        <f t="shared" si="85"/>
        <v>7.5000000000073896</v>
      </c>
      <c r="J171" s="40">
        <f t="shared" ref="J171:J175" si="86">MOD(DEGREES(ATAN2(F171, D171)) + 360, 360)</f>
        <v>29.901540232416266</v>
      </c>
      <c r="K171" s="47">
        <f t="shared" ref="K171:K175" si="87">SQRT(POWER(C171 - $C$9,2) + POWER(E171 - $E$9,2)) *1000</f>
        <v>376.5212474596737</v>
      </c>
      <c r="L171" s="40">
        <f t="shared" ref="L171:L175" si="88">SQRT((D171^2) + (F171^2) + (H171^2))</f>
        <v>376.59593703144083</v>
      </c>
      <c r="M171" s="12">
        <f t="shared" ref="M171:M175" si="89">(D171-$D$9)/(B171-$B$9)</f>
        <v>2.0182795699946183</v>
      </c>
      <c r="N171" s="12">
        <f t="shared" ref="N171:N175" si="90">(F171-$F$9)/(B171-$B$9)</f>
        <v>3.50967741581381</v>
      </c>
      <c r="O171" s="12">
        <f t="shared" ref="O171:O175" si="91">(H171-$H$9)/(B171-$B$9)</f>
        <v>8.0645161290402043E-2</v>
      </c>
      <c r="P171" s="81">
        <f t="shared" ref="P171:P175" si="92">(L171-$L$9)/(B171-$B$9)</f>
        <v>4.0494186777574281</v>
      </c>
      <c r="Q171" s="12">
        <f t="shared" ref="Q171:Q175" si="93">(M171-0)/(B171-$B$9)</f>
        <v>2.1701930860157186E-2</v>
      </c>
      <c r="R171" s="12">
        <f t="shared" ref="R171:R175" si="94">(N171-0)/(B171-$B$9)</f>
        <v>3.7738466836707632E-2</v>
      </c>
      <c r="S171" s="12">
        <f t="shared" ref="S171:S175" si="95">(O171-0)/(B171-$B$9)</f>
        <v>8.6715227193980688E-4</v>
      </c>
      <c r="T171" s="12">
        <f t="shared" ref="T171:T175" si="96">(P171-0)/(B171-$B$9)</f>
        <v>4.3542136319972342E-2</v>
      </c>
    </row>
    <row r="172" spans="2:20" ht="15.9" customHeight="1">
      <c r="B172" s="28">
        <v>45887</v>
      </c>
      <c r="C172" s="12">
        <v>401123.28960000002</v>
      </c>
      <c r="D172" s="9">
        <f t="shared" si="83"/>
        <v>195.4000000259839</v>
      </c>
      <c r="E172" s="39">
        <v>6665595.6157</v>
      </c>
      <c r="F172" s="9">
        <f t="shared" si="84"/>
        <v>290.69999977946281</v>
      </c>
      <c r="G172" s="12">
        <v>86.373199999999997</v>
      </c>
      <c r="H172" s="9">
        <f t="shared" si="85"/>
        <v>3.1000000000034333</v>
      </c>
      <c r="J172" s="40">
        <f t="shared" si="86"/>
        <v>33.907834924223664</v>
      </c>
      <c r="K172" s="47">
        <f t="shared" si="87"/>
        <v>350.26796867817387</v>
      </c>
      <c r="L172" s="40">
        <f t="shared" si="88"/>
        <v>350.28168647808894</v>
      </c>
      <c r="M172" s="12">
        <f t="shared" si="89"/>
        <v>2.1010752690966013</v>
      </c>
      <c r="N172" s="12">
        <f t="shared" si="90"/>
        <v>3.1258064492415358</v>
      </c>
      <c r="O172" s="12">
        <f t="shared" si="91"/>
        <v>3.3333333333370248E-2</v>
      </c>
      <c r="P172" s="81">
        <f t="shared" si="92"/>
        <v>3.7664697470762252</v>
      </c>
      <c r="Q172" s="12">
        <f t="shared" si="93"/>
        <v>2.259220719458711E-2</v>
      </c>
      <c r="R172" s="12">
        <f t="shared" si="94"/>
        <v>3.3610822034855221E-2</v>
      </c>
      <c r="S172" s="12">
        <f t="shared" si="95"/>
        <v>3.5842293906849728E-4</v>
      </c>
      <c r="T172" s="12">
        <f t="shared" si="96"/>
        <v>4.0499674699744359E-2</v>
      </c>
    </row>
    <row r="173" spans="2:20" ht="15.9" customHeight="1">
      <c r="B173" s="28">
        <v>45888</v>
      </c>
      <c r="C173" s="12">
        <v>401123.29399999999</v>
      </c>
      <c r="D173" s="9">
        <f t="shared" si="83"/>
        <v>199.80000000214204</v>
      </c>
      <c r="E173" s="39">
        <v>6665595.5559999999</v>
      </c>
      <c r="F173" s="9">
        <f t="shared" si="84"/>
        <v>230.99999967962503</v>
      </c>
      <c r="G173" s="12">
        <v>86.368700000000004</v>
      </c>
      <c r="H173" s="9">
        <f t="shared" si="85"/>
        <v>-1.3999999999896318</v>
      </c>
      <c r="J173" s="40">
        <f t="shared" si="86"/>
        <v>40.85767724143011</v>
      </c>
      <c r="K173" s="47">
        <f t="shared" si="87"/>
        <v>305.41944904154798</v>
      </c>
      <c r="L173" s="40">
        <f t="shared" si="88"/>
        <v>305.42265772670288</v>
      </c>
      <c r="M173" s="12">
        <f t="shared" si="89"/>
        <v>2.1255319149164049</v>
      </c>
      <c r="N173" s="12">
        <f t="shared" si="90"/>
        <v>2.4574468051023941</v>
      </c>
      <c r="O173" s="12">
        <f t="shared" si="91"/>
        <v>-1.4893617021166296E-2</v>
      </c>
      <c r="P173" s="81">
        <f t="shared" si="92"/>
        <v>3.2491772098585412</v>
      </c>
      <c r="Q173" s="12">
        <f t="shared" si="93"/>
        <v>2.2612041648046862E-2</v>
      </c>
      <c r="R173" s="12">
        <f t="shared" si="94"/>
        <v>2.6143051118110574E-2</v>
      </c>
      <c r="S173" s="12">
        <f t="shared" si="95"/>
        <v>-1.5844273426772655E-4</v>
      </c>
      <c r="T173" s="12">
        <f t="shared" si="96"/>
        <v>3.4565714998495117E-2</v>
      </c>
    </row>
    <row r="174" spans="2:20" ht="15.9" customHeight="1">
      <c r="B174" s="28">
        <v>45888</v>
      </c>
      <c r="C174" s="12">
        <v>401123.29379999998</v>
      </c>
      <c r="D174" s="9">
        <f t="shared" si="83"/>
        <v>199.59999999264255</v>
      </c>
      <c r="E174" s="39">
        <v>6665595.6013000002</v>
      </c>
      <c r="F174" s="9">
        <f t="shared" si="84"/>
        <v>276.30000002682209</v>
      </c>
      <c r="G174" s="12">
        <v>86.382400000000004</v>
      </c>
      <c r="H174" s="9">
        <f t="shared" si="85"/>
        <v>12.300000000010414</v>
      </c>
      <c r="J174" s="40">
        <f t="shared" si="86"/>
        <v>35.844466486392889</v>
      </c>
      <c r="K174" s="47">
        <f t="shared" si="87"/>
        <v>340.8545877817765</v>
      </c>
      <c r="L174" s="40">
        <f t="shared" si="88"/>
        <v>341.07644306208698</v>
      </c>
      <c r="M174" s="12">
        <f t="shared" si="89"/>
        <v>2.1234042552408781</v>
      </c>
      <c r="N174" s="12">
        <f t="shared" si="90"/>
        <v>2.939361702413001</v>
      </c>
      <c r="O174" s="12">
        <f t="shared" si="91"/>
        <v>0.13085106382989803</v>
      </c>
      <c r="P174" s="81">
        <f t="shared" si="92"/>
        <v>3.6284727985328402</v>
      </c>
      <c r="Q174" s="12">
        <f t="shared" si="93"/>
        <v>2.2589406970647638E-2</v>
      </c>
      <c r="R174" s="12">
        <f t="shared" si="94"/>
        <v>3.1269805344819157E-2</v>
      </c>
      <c r="S174" s="12">
        <f t="shared" si="95"/>
        <v>1.3920325939350854E-3</v>
      </c>
      <c r="T174" s="12">
        <f t="shared" si="96"/>
        <v>3.8600774452477025E-2</v>
      </c>
    </row>
    <row r="175" spans="2:20" ht="15.9" customHeight="1">
      <c r="B175" s="28">
        <v>45889</v>
      </c>
      <c r="C175" s="12">
        <v>401123.28659999999</v>
      </c>
      <c r="D175" s="9">
        <f t="shared" si="83"/>
        <v>192.39999999990687</v>
      </c>
      <c r="E175" s="39">
        <v>6665595.6431999998</v>
      </c>
      <c r="F175" s="9">
        <f t="shared" si="84"/>
        <v>318.1999996304512</v>
      </c>
      <c r="G175" s="12">
        <v>86.374200000000002</v>
      </c>
      <c r="H175" s="9">
        <f t="shared" si="85"/>
        <v>4.1000000000082082</v>
      </c>
      <c r="J175" s="40">
        <f t="shared" si="86"/>
        <v>31.159304537794924</v>
      </c>
      <c r="K175" s="47">
        <f t="shared" si="87"/>
        <v>371.84539766519003</v>
      </c>
      <c r="L175" s="40">
        <f t="shared" si="88"/>
        <v>371.86800045820473</v>
      </c>
      <c r="M175" s="12">
        <f t="shared" si="89"/>
        <v>2.0252631578937565</v>
      </c>
      <c r="N175" s="12">
        <f t="shared" si="90"/>
        <v>3.3494736803205392</v>
      </c>
      <c r="O175" s="12">
        <f t="shared" si="91"/>
        <v>4.3157894736928507E-2</v>
      </c>
      <c r="P175" s="81">
        <f t="shared" si="92"/>
        <v>3.9144000048232077</v>
      </c>
      <c r="Q175" s="12">
        <f t="shared" si="93"/>
        <v>2.1318559556776386E-2</v>
      </c>
      <c r="R175" s="12">
        <f t="shared" si="94"/>
        <v>3.5257617687584626E-2</v>
      </c>
      <c r="S175" s="12">
        <f t="shared" si="95"/>
        <v>4.5429362880977376E-4</v>
      </c>
      <c r="T175" s="12">
        <f t="shared" si="96"/>
        <v>4.1204210577086398E-2</v>
      </c>
    </row>
    <row r="176" spans="2:20" ht="15.9" customHeight="1">
      <c r="B176" s="28">
        <v>45889</v>
      </c>
      <c r="C176" s="12">
        <v>401123.28539999999</v>
      </c>
      <c r="D176" s="9">
        <f t="shared" si="83"/>
        <v>191.20000000111759</v>
      </c>
      <c r="E176" s="39">
        <v>6665595.6486999998</v>
      </c>
      <c r="F176" s="9">
        <f t="shared" si="84"/>
        <v>323.69999960064888</v>
      </c>
      <c r="G176" s="12">
        <v>86.385199999999998</v>
      </c>
      <c r="H176" s="9">
        <f t="shared" si="85"/>
        <v>15.100000000003888</v>
      </c>
      <c r="J176" s="40">
        <f t="shared" ref="J176" si="97">MOD(DEGREES(ATAN2(F176, D176)) + 360, 360)</f>
        <v>30.569088168899839</v>
      </c>
      <c r="K176" s="47">
        <f t="shared" ref="K176" si="98">SQRT(POWER(C176 - $C$9,2) + POWER(E176 - $E$9,2)) *1000</f>
        <v>375.95096720435163</v>
      </c>
      <c r="L176" s="40">
        <f t="shared" ref="L176" si="99">SQRT((D176^2) + (F176^2) + (H176^2))</f>
        <v>376.25408933576733</v>
      </c>
      <c r="M176" s="12">
        <f t="shared" ref="M176" si="100">(D176-$D$9)/(B176-$B$9)</f>
        <v>2.0126315789591325</v>
      </c>
      <c r="N176" s="12">
        <f t="shared" ref="N176" si="101">(F176-$F$9)/(B176-$B$9)</f>
        <v>3.4073684168489358</v>
      </c>
      <c r="O176" s="12">
        <f t="shared" ref="O176" si="102">(H176-$H$9)/(B176-$B$9)</f>
        <v>0.15894736842109355</v>
      </c>
      <c r="P176" s="81">
        <f t="shared" ref="P176" si="103">(L176-$L$9)/(B176-$B$9)</f>
        <v>3.9605693614291297</v>
      </c>
      <c r="Q176" s="12">
        <f t="shared" ref="Q176" si="104">(M176-0)/(B176-$B$9)</f>
        <v>2.1185595567990868E-2</v>
      </c>
      <c r="R176" s="12">
        <f t="shared" ref="R176" si="105">(N176-0)/(B176-$B$9)</f>
        <v>3.5867035966830906E-2</v>
      </c>
      <c r="S176" s="12">
        <f t="shared" ref="S176" si="106">(O176-0)/(B176-$B$9)</f>
        <v>1.6731301939062479E-3</v>
      </c>
      <c r="T176" s="12">
        <f t="shared" ref="T176" si="107">(P176-0)/(B176-$B$9)</f>
        <v>4.1690203804517156E-2</v>
      </c>
    </row>
    <row r="177" spans="1:20" ht="15.9" customHeight="1">
      <c r="B177" s="28">
        <v>45890</v>
      </c>
      <c r="C177" s="12">
        <v>401123.28989999997</v>
      </c>
      <c r="D177" s="9">
        <f t="shared" si="83"/>
        <v>195.69999998202547</v>
      </c>
      <c r="E177" s="39">
        <v>6665595.6162</v>
      </c>
      <c r="F177" s="9">
        <f t="shared" si="84"/>
        <v>291.1999998614192</v>
      </c>
      <c r="G177" s="12">
        <v>86.376000000000005</v>
      </c>
      <c r="H177" s="9">
        <f t="shared" si="85"/>
        <v>5.9000000000111186</v>
      </c>
      <c r="J177" s="40">
        <f t="shared" ref="J177" si="108">MOD(DEGREES(ATAN2(F177, D177)) + 360, 360)</f>
        <v>33.902944156404146</v>
      </c>
      <c r="K177" s="47">
        <f t="shared" ref="K177" si="109">SQRT(POWER(C177 - $C$9,2) + POWER(E177 - $E$9,2)) *1000</f>
        <v>350.85029558524718</v>
      </c>
      <c r="L177" s="40">
        <f t="shared" ref="L177" si="110">SQRT((D177^2) + (F177^2) + (H177^2))</f>
        <v>350.89990013144126</v>
      </c>
      <c r="M177" s="12">
        <f t="shared" ref="M177" si="111">(D177-$D$9)/(B177-$B$9)</f>
        <v>2.038541666479432</v>
      </c>
      <c r="N177" s="12">
        <f t="shared" ref="N177" si="112">(F177-$F$9)/(B177-$B$9)</f>
        <v>3.0333333318897835</v>
      </c>
      <c r="O177" s="12">
        <f t="shared" ref="O177" si="113">(H177-$H$9)/(B177-$B$9)</f>
        <v>6.1458333333449154E-2</v>
      </c>
      <c r="P177" s="81">
        <f t="shared" ref="P177" si="114">(L177-$L$9)/(B177-$B$9)</f>
        <v>3.6552072930358466</v>
      </c>
      <c r="Q177" s="12">
        <f t="shared" ref="Q177" si="115">(M177-0)/(B177-$B$9)</f>
        <v>2.1234809025827417E-2</v>
      </c>
      <c r="R177" s="12">
        <f t="shared" ref="R177" si="116">(N177-0)/(B177-$B$9)</f>
        <v>3.1597222207185242E-2</v>
      </c>
      <c r="S177" s="12">
        <f t="shared" ref="S177" si="117">(O177-0)/(B177-$B$9)</f>
        <v>6.4019097222342872E-4</v>
      </c>
      <c r="T177" s="12">
        <f t="shared" ref="T177" si="118">(P177-0)/(B177-$B$9)</f>
        <v>3.8075075969123399E-2</v>
      </c>
    </row>
    <row r="178" spans="1:20" ht="15.9" customHeight="1">
      <c r="B178" s="28">
        <v>45890</v>
      </c>
      <c r="C178" s="12">
        <v>401123.3015</v>
      </c>
      <c r="D178" s="9">
        <f t="shared" si="83"/>
        <v>207.30000000912696</v>
      </c>
      <c r="E178" s="39">
        <v>6665595.5530000003</v>
      </c>
      <c r="F178" s="9">
        <f t="shared" si="84"/>
        <v>228.00000011920929</v>
      </c>
      <c r="G178" s="12">
        <v>86.348200000000006</v>
      </c>
      <c r="H178" s="9">
        <f t="shared" si="85"/>
        <v>-21.89999999998804</v>
      </c>
      <c r="J178" s="40">
        <f t="shared" ref="J178" si="119">MOD(DEGREES(ATAN2(F178, D178)) + 360, 360)</f>
        <v>42.277441171838007</v>
      </c>
      <c r="K178" s="47">
        <f t="shared" ref="K178" si="120">SQRT(POWER(C178 - $C$9,2) + POWER(E178 - $E$9,2)) *1000</f>
        <v>308.1514076848319</v>
      </c>
      <c r="L178" s="40">
        <f t="shared" ref="L178" si="121">SQRT((D178^2) + (F178^2) + (H178^2))</f>
        <v>308.92863262919309</v>
      </c>
      <c r="M178" s="12">
        <f t="shared" ref="M178" si="122">(D178-$D$9)/(B178-$B$9)</f>
        <v>2.1593750000950727</v>
      </c>
      <c r="N178" s="12">
        <f t="shared" ref="N178" si="123">(F178-$F$9)/(B178-$B$9)</f>
        <v>2.3750000012417636</v>
      </c>
      <c r="O178" s="12">
        <f t="shared" ref="O178" si="124">(H178-$H$9)/(B178-$B$9)</f>
        <v>-0.22812499999987543</v>
      </c>
      <c r="P178" s="81">
        <f t="shared" ref="P178" si="125">(L178-$L$9)/(B178-$B$9)</f>
        <v>3.2180065898874282</v>
      </c>
      <c r="Q178" s="12">
        <f t="shared" ref="Q178" si="126">(M178-0)/(B178-$B$9)</f>
        <v>2.2493489584323675E-2</v>
      </c>
      <c r="R178" s="12">
        <f t="shared" ref="R178" si="127">(N178-0)/(B178-$B$9)</f>
        <v>2.4739583346268371E-2</v>
      </c>
      <c r="S178" s="12">
        <f t="shared" ref="S178" si="128">(O178-0)/(B178-$B$9)</f>
        <v>-2.3763020833320356E-3</v>
      </c>
      <c r="T178" s="12">
        <f t="shared" ref="T178" si="129">(P178-0)/(B178-$B$9)</f>
        <v>3.3520901977994046E-2</v>
      </c>
    </row>
    <row r="179" spans="1:20" ht="15.9" customHeight="1">
      <c r="B179" s="28">
        <v>45891</v>
      </c>
      <c r="C179" s="12">
        <v>401123.28649999999</v>
      </c>
      <c r="D179" s="9">
        <f t="shared" si="83"/>
        <v>192.29999999515712</v>
      </c>
      <c r="E179" s="39">
        <v>6665595.6452000001</v>
      </c>
      <c r="F179" s="9">
        <f t="shared" si="84"/>
        <v>320.19999995827675</v>
      </c>
      <c r="G179" s="12">
        <v>86.382800000000003</v>
      </c>
      <c r="H179" s="9">
        <f t="shared" si="85"/>
        <v>12.700000000009481</v>
      </c>
      <c r="J179" s="40">
        <f t="shared" ref="J179" si="130">MOD(DEGREES(ATAN2(F179, D179)) + 360, 360)</f>
        <v>30.987433562431249</v>
      </c>
      <c r="K179" s="47">
        <f t="shared" ref="K179" si="131">SQRT(POWER(C179 - $C$9,2) + POWER(E179 - $E$9,2)) *1000</f>
        <v>373.50680043530377</v>
      </c>
      <c r="L179" s="40">
        <f t="shared" ref="L179" si="132">SQRT((D179^2) + (F179^2) + (H179^2))</f>
        <v>373.72265113506046</v>
      </c>
      <c r="M179" s="12">
        <f t="shared" ref="M179" si="133">(D179-$D$9)/(B179-$B$9)</f>
        <v>1.982474226754197</v>
      </c>
      <c r="N179" s="12">
        <f t="shared" ref="N179" si="134">(F179-$F$9)/(B179-$B$9)</f>
        <v>3.301030927404915</v>
      </c>
      <c r="O179" s="12">
        <f t="shared" ref="O179" si="135">(H179-$H$9)/(B179-$B$9)</f>
        <v>0.13092783505164413</v>
      </c>
      <c r="P179" s="81">
        <f t="shared" ref="P179" si="136">(L179-$L$9)/(B179-$B$9)</f>
        <v>3.8528108364439224</v>
      </c>
      <c r="Q179" s="12">
        <f t="shared" ref="Q179" si="137">(M179-0)/(B179-$B$9)</f>
        <v>2.0437878626331927E-2</v>
      </c>
      <c r="R179" s="12">
        <f t="shared" ref="R179" si="138">(N179-0)/(B179-$B$9)</f>
        <v>3.4031246674277475E-2</v>
      </c>
      <c r="S179" s="12">
        <f t="shared" ref="S179" si="139">(O179-0)/(B179-$B$9)</f>
        <v>1.3497714953777744E-3</v>
      </c>
      <c r="T179" s="12">
        <f t="shared" ref="T179" si="140">(P179-0)/(B179-$B$9)</f>
        <v>3.9719699344782707E-2</v>
      </c>
    </row>
    <row r="180" spans="1:20" ht="15.9" customHeight="1">
      <c r="B180" s="28">
        <v>45891</v>
      </c>
      <c r="C180" s="12">
        <v>401123.3015</v>
      </c>
      <c r="D180" s="9">
        <f t="shared" si="83"/>
        <v>207.30000000912696</v>
      </c>
      <c r="E180" s="39">
        <v>6665595.5680999998</v>
      </c>
      <c r="F180" s="9">
        <f t="shared" si="84"/>
        <v>243.09999961405993</v>
      </c>
      <c r="G180" s="12">
        <v>86.360900000000001</v>
      </c>
      <c r="H180" s="9">
        <f t="shared" si="85"/>
        <v>-9.1999999999927695</v>
      </c>
      <c r="J180" s="40">
        <f t="shared" ref="J180" si="141">MOD(DEGREES(ATAN2(F180, D180)) + 360, 360)</f>
        <v>40.455405226664766</v>
      </c>
      <c r="K180" s="47">
        <f t="shared" ref="K180" si="142">SQRT(POWER(C180 - $C$9,2) + POWER(E180 - $E$9,2)) *1000</f>
        <v>319.48536713931043</v>
      </c>
      <c r="L180" s="40">
        <f t="shared" ref="L180" si="143">SQRT((D180^2) + (F180^2) + (H180^2))</f>
        <v>319.61780272090579</v>
      </c>
      <c r="M180" s="12">
        <f t="shared" ref="M180" si="144">(D180-$D$9)/(B180-$B$9)</f>
        <v>2.1371134021559479</v>
      </c>
      <c r="N180" s="12">
        <f t="shared" ref="N180" si="145">(F180-$F$9)/(B180-$B$9)</f>
        <v>2.5061855630315457</v>
      </c>
      <c r="O180" s="12">
        <f t="shared" ref="O180" si="146">(H180-$H$9)/(B180-$B$9)</f>
        <v>-9.4845360824667727E-2</v>
      </c>
      <c r="P180" s="81">
        <f t="shared" ref="P180" si="147">(L180-$L$9)/(B180-$B$9)</f>
        <v>3.2950288940299566</v>
      </c>
      <c r="Q180" s="12">
        <f t="shared" ref="Q180" si="148">(M180-0)/(B180-$B$9)</f>
        <v>2.2032096929442763E-2</v>
      </c>
      <c r="R180" s="12">
        <f t="shared" ref="R180" si="149">(N180-0)/(B180-$B$9)</f>
        <v>2.5836964567335523E-2</v>
      </c>
      <c r="S180" s="12">
        <f t="shared" ref="S180" si="150">(O180-0)/(B180-$B$9)</f>
        <v>-9.7778722499657447E-4</v>
      </c>
      <c r="T180" s="12">
        <f t="shared" ref="T180" si="151">(P180-0)/(B180-$B$9)</f>
        <v>3.3969370041545946E-2</v>
      </c>
    </row>
    <row r="181" spans="1:20" ht="15.9" customHeight="1">
      <c r="B181" s="28">
        <v>45892</v>
      </c>
      <c r="C181" s="12">
        <v>401123.28629999998</v>
      </c>
      <c r="D181" s="9">
        <f t="shared" si="83"/>
        <v>192.09999998565763</v>
      </c>
      <c r="E181" s="39">
        <v>6665595.6299999999</v>
      </c>
      <c r="F181" s="9">
        <f t="shared" si="84"/>
        <v>304.99999970197678</v>
      </c>
      <c r="G181" s="12">
        <v>86.389200000000002</v>
      </c>
      <c r="H181" s="9">
        <f t="shared" si="85"/>
        <v>19.100000000008777</v>
      </c>
      <c r="J181" s="40">
        <f t="shared" ref="J181" si="152">MOD(DEGREES(ATAN2(F181, D181)) + 360, 360)</f>
        <v>32.204203253331116</v>
      </c>
      <c r="K181" s="47">
        <f t="shared" ref="K181" si="153">SQRT(POWER(C181 - $C$9,2) + POWER(E181 - $E$9,2)) *1000</f>
        <v>360.45444901220941</v>
      </c>
      <c r="L181" s="40">
        <f t="shared" ref="L181" si="154">SQRT((D181^2) + (F181^2) + (H181^2))</f>
        <v>360.96013604371302</v>
      </c>
      <c r="M181" s="12">
        <f t="shared" ref="M181" si="155">(D181-$D$9)/(B181-$B$9)</f>
        <v>1.9602040814863024</v>
      </c>
      <c r="N181" s="12">
        <f t="shared" ref="N181" si="156">(F181-$F$9)/(B181-$B$9)</f>
        <v>3.1122448949181303</v>
      </c>
      <c r="O181" s="12">
        <f t="shared" ref="O181" si="157">(H181-$H$9)/(B181-$B$9)</f>
        <v>0.19489795918376301</v>
      </c>
      <c r="P181" s="81">
        <f t="shared" ref="P181" si="158">(L181-$L$9)/(B181-$B$9)</f>
        <v>3.6832666943236023</v>
      </c>
      <c r="Q181" s="12">
        <f t="shared" ref="Q181" si="159">(M181-0)/(B181-$B$9)</f>
        <v>2.0002082464145945E-2</v>
      </c>
      <c r="R181" s="12">
        <f t="shared" ref="R181" si="160">(N181-0)/(B181-$B$9)</f>
        <v>3.1757600968552346E-2</v>
      </c>
      <c r="S181" s="12">
        <f t="shared" ref="S181" si="161">(O181-0)/(B181-$B$9)</f>
        <v>1.9887546855486024E-3</v>
      </c>
      <c r="T181" s="12">
        <f t="shared" ref="T181" si="162">(P181-0)/(B181-$B$9)</f>
        <v>3.7584354023710229E-2</v>
      </c>
    </row>
    <row r="182" spans="1:20" ht="15.9" customHeight="1">
      <c r="B182" s="28">
        <v>45892</v>
      </c>
      <c r="C182" s="12">
        <v>401123.2831</v>
      </c>
      <c r="D182" s="9">
        <f t="shared" si="83"/>
        <v>188.90000000828877</v>
      </c>
      <c r="E182" s="39">
        <v>6665595.6376999998</v>
      </c>
      <c r="F182" s="9">
        <f t="shared" si="84"/>
        <v>312.69999966025352</v>
      </c>
      <c r="G182" s="12">
        <v>86.392200000000003</v>
      </c>
      <c r="H182" s="9">
        <f t="shared" si="85"/>
        <v>22.10000000000889</v>
      </c>
      <c r="J182" s="40">
        <f t="shared" ref="J182" si="163">MOD(DEGREES(ATAN2(F182, D182)) + 360, 360)</f>
        <v>31.135896212212629</v>
      </c>
      <c r="K182" s="47">
        <f t="shared" ref="K182" si="164">SQRT(POWER(C182 - $C$9,2) + POWER(E182 - $E$9,2)) *1000</f>
        <v>365.32793458843804</v>
      </c>
      <c r="L182" s="40">
        <f t="shared" ref="L182" si="165">SQRT((D182^2) + (F182^2) + (H182^2))</f>
        <v>365.99577837818629</v>
      </c>
      <c r="M182" s="12">
        <f t="shared" ref="M182" si="166">(D182-$D$9)/(B182-$B$9)</f>
        <v>1.9275510204927426</v>
      </c>
      <c r="N182" s="12">
        <f t="shared" ref="N182" si="167">(F182-$F$9)/(B182-$B$9)</f>
        <v>3.1908163230638116</v>
      </c>
      <c r="O182" s="12">
        <f t="shared" ref="O182" si="168">(H182-$H$9)/(B182-$B$9)</f>
        <v>0.22551020408172337</v>
      </c>
      <c r="P182" s="81">
        <f t="shared" ref="P182" si="169">(L182-$L$9)/(B182-$B$9)</f>
        <v>3.7346507997774112</v>
      </c>
      <c r="Q182" s="12">
        <f t="shared" ref="Q182" si="170">(M182-0)/(B182-$B$9)</f>
        <v>1.9668887964211658E-2</v>
      </c>
      <c r="R182" s="12">
        <f t="shared" ref="R182" si="171">(N182-0)/(B182-$B$9)</f>
        <v>3.2559350235345015E-2</v>
      </c>
      <c r="S182" s="12">
        <f t="shared" ref="S182" si="172">(O182-0)/(B182-$B$9)</f>
        <v>2.3011245314461569E-3</v>
      </c>
      <c r="T182" s="12">
        <f t="shared" ref="T182" si="173">(P182-0)/(B182-$B$9)</f>
        <v>3.8108681630381745E-2</v>
      </c>
    </row>
    <row r="183" spans="1:20" ht="15.9" customHeight="1">
      <c r="B183" s="28">
        <v>45894</v>
      </c>
      <c r="C183" s="12">
        <v>401123.28590000002</v>
      </c>
      <c r="D183" s="9">
        <f t="shared" si="83"/>
        <v>191.70000002486631</v>
      </c>
      <c r="E183" s="39">
        <v>6665595.6144000003</v>
      </c>
      <c r="F183" s="9">
        <f t="shared" si="84"/>
        <v>289.40000012516975</v>
      </c>
      <c r="G183" s="12">
        <v>86.377799999999993</v>
      </c>
      <c r="H183" s="9">
        <f t="shared" si="85"/>
        <v>7.6999999999998181</v>
      </c>
      <c r="J183" s="40">
        <f t="shared" ref="J183" si="174">MOD(DEGREES(ATAN2(F183, D183)) + 360, 360)</f>
        <v>33.520689308782607</v>
      </c>
      <c r="K183" s="47">
        <f t="shared" ref="K183" si="175">SQRT(POWER(C183 - $C$9,2) + POWER(E183 - $E$9,2)) *1000</f>
        <v>347.13289974011678</v>
      </c>
      <c r="L183" s="40">
        <f t="shared" ref="L183" si="176">SQRT((D183^2) + (F183^2) + (H183^2))</f>
        <v>347.21828880688582</v>
      </c>
      <c r="M183" s="12">
        <f t="shared" ref="M183" si="177">(D183-$D$9)/(B183-$B$9)</f>
        <v>1.9170000002486631</v>
      </c>
      <c r="N183" s="12">
        <f t="shared" ref="N183" si="178">(F183-$F$9)/(B183-$B$9)</f>
        <v>2.8940000012516975</v>
      </c>
      <c r="O183" s="12">
        <f t="shared" ref="O183" si="179">(H183-$H$9)/(B183-$B$9)</f>
        <v>7.6999999999998181E-2</v>
      </c>
      <c r="P183" s="81">
        <f t="shared" ref="P183" si="180">(L183-$L$9)/(B183-$B$9)</f>
        <v>3.4721828880688581</v>
      </c>
      <c r="Q183" s="12">
        <f t="shared" ref="Q183" si="181">(M183-0)/(B183-$B$9)</f>
        <v>1.9170000002486632E-2</v>
      </c>
      <c r="R183" s="12">
        <f t="shared" ref="R183" si="182">(N183-0)/(B183-$B$9)</f>
        <v>2.8940000012516974E-2</v>
      </c>
      <c r="S183" s="12">
        <f t="shared" ref="S183" si="183">(O183-0)/(B183-$B$9)</f>
        <v>7.6999999999998185E-4</v>
      </c>
      <c r="T183" s="12">
        <f t="shared" ref="T183" si="184">(P183-0)/(B183-$B$9)</f>
        <v>3.4721828880688581E-2</v>
      </c>
    </row>
    <row r="184" spans="1:20" ht="15.9" customHeight="1">
      <c r="B184" s="28">
        <v>45894</v>
      </c>
      <c r="C184" s="12">
        <v>401123.28480000002</v>
      </c>
      <c r="D184" s="9">
        <f t="shared" si="83"/>
        <v>190.60000003082678</v>
      </c>
      <c r="E184" s="39">
        <v>6665595.6376999998</v>
      </c>
      <c r="F184" s="9">
        <f t="shared" si="84"/>
        <v>312.69999966025352</v>
      </c>
      <c r="G184" s="12">
        <v>86.388599999999997</v>
      </c>
      <c r="H184" s="9">
        <f t="shared" si="85"/>
        <v>18.50000000000307</v>
      </c>
      <c r="J184" s="40">
        <f t="shared" ref="J184" si="185">MOD(DEGREES(ATAN2(F184, D184)) + 360, 360)</f>
        <v>31.363556713253729</v>
      </c>
      <c r="K184" s="47">
        <f t="shared" ref="K184" si="186">SQRT(POWER(C184 - $C$9,2) + POWER(E184 - $E$9,2)) *1000</f>
        <v>366.20984394097559</v>
      </c>
      <c r="L184" s="40">
        <f t="shared" ref="L184" si="187">SQRT((D184^2) + (F184^2) + (H184^2))</f>
        <v>366.67683291868036</v>
      </c>
      <c r="M184" s="12">
        <f t="shared" ref="M184" si="188">(D184-$D$9)/(B184-$B$9)</f>
        <v>1.9060000003082678</v>
      </c>
      <c r="N184" s="12">
        <f t="shared" ref="N184" si="189">(F184-$F$9)/(B184-$B$9)</f>
        <v>3.1269999966025352</v>
      </c>
      <c r="O184" s="12">
        <f t="shared" ref="O184" si="190">(H184-$H$9)/(B184-$B$9)</f>
        <v>0.1850000000000307</v>
      </c>
      <c r="P184" s="81">
        <f t="shared" ref="P184" si="191">(L184-$L$9)/(B184-$B$9)</f>
        <v>3.6667683291868034</v>
      </c>
      <c r="Q184" s="12">
        <f t="shared" ref="Q184" si="192">(M184-0)/(B184-$B$9)</f>
        <v>1.9060000003082677E-2</v>
      </c>
      <c r="R184" s="12">
        <f t="shared" ref="R184" si="193">(N184-0)/(B184-$B$9)</f>
        <v>3.126999996602535E-2</v>
      </c>
      <c r="S184" s="12">
        <f t="shared" ref="S184" si="194">(O184-0)/(B184-$B$9)</f>
        <v>1.8500000000003069E-3</v>
      </c>
      <c r="T184" s="12">
        <f t="shared" ref="T184" si="195">(P184-0)/(B184-$B$9)</f>
        <v>3.6667683291868036E-2</v>
      </c>
    </row>
    <row r="185" spans="1:20" ht="15.9" customHeight="1">
      <c r="B185" s="28">
        <v>45895</v>
      </c>
      <c r="C185" s="12">
        <v>401123.29619999998</v>
      </c>
      <c r="D185" s="9">
        <f t="shared" si="83"/>
        <v>201.99999999022111</v>
      </c>
      <c r="E185" s="39">
        <v>6665595.5434999997</v>
      </c>
      <c r="F185" s="9">
        <f t="shared" si="84"/>
        <v>218.49999949336052</v>
      </c>
      <c r="G185" s="12">
        <v>86.379599999999996</v>
      </c>
      <c r="H185" s="9">
        <f t="shared" si="85"/>
        <v>9.5000000000027285</v>
      </c>
      <c r="J185" s="40">
        <f t="shared" ref="J185" si="196">MOD(DEGREES(ATAN2(F185, D185)) + 360, 360)</f>
        <v>42.752923705162232</v>
      </c>
      <c r="K185" s="47">
        <f t="shared" ref="K185" si="197">SQRT(POWER(C185 - $C$9,2) + POWER(E185 - $E$9,2)) *1000</f>
        <v>297.56721891809229</v>
      </c>
      <c r="L185" s="40">
        <f t="shared" ref="L185" si="198">SQRT((D185^2) + (F185^2) + (H185^2))</f>
        <v>297.71882670507745</v>
      </c>
      <c r="M185" s="12">
        <f t="shared" ref="M185" si="199">(D185-$D$9)/(B185-$B$9)</f>
        <v>1.9999999999031792</v>
      </c>
      <c r="N185" s="12">
        <f t="shared" ref="N185" si="200">(F185-$F$9)/(B185-$B$9)</f>
        <v>2.1633663316174307</v>
      </c>
      <c r="O185" s="12">
        <f t="shared" ref="O185" si="201">(H185-$H$9)/(B185-$B$9)</f>
        <v>9.405940594062108E-2</v>
      </c>
      <c r="P185" s="81">
        <f t="shared" ref="P185" si="202">(L185-$L$9)/(B185-$B$9)</f>
        <v>2.9477111554958162</v>
      </c>
      <c r="Q185" s="12">
        <f t="shared" ref="Q185" si="203">(M185-0)/(B185-$B$9)</f>
        <v>1.980198019706118E-2</v>
      </c>
      <c r="R185" s="12">
        <f t="shared" ref="R185" si="204">(N185-0)/(B185-$B$9)</f>
        <v>2.1419468629875552E-2</v>
      </c>
      <c r="S185" s="12">
        <f t="shared" ref="S185" si="205">(O185-0)/(B185-$B$9)</f>
        <v>9.3128124693684234E-4</v>
      </c>
      <c r="T185" s="12">
        <f t="shared" ref="T185" si="206">(P185-0)/(B185-$B$9)</f>
        <v>2.9185258965305112E-2</v>
      </c>
    </row>
    <row r="186" spans="1:20" ht="15.9" customHeight="1">
      <c r="B186" s="28">
        <v>45895</v>
      </c>
      <c r="C186" s="12">
        <v>401123.28869999998</v>
      </c>
      <c r="D186" s="9">
        <f t="shared" si="83"/>
        <v>194.49999998323619</v>
      </c>
      <c r="E186" s="39">
        <v>6665595.6213999996</v>
      </c>
      <c r="F186" s="9">
        <f t="shared" si="84"/>
        <v>296.39999940991402</v>
      </c>
      <c r="G186" s="12">
        <v>86.378900000000002</v>
      </c>
      <c r="H186" s="9">
        <f t="shared" si="85"/>
        <v>8.8000000000079126</v>
      </c>
      <c r="J186" s="40">
        <f t="shared" ref="J186" si="207">MOD(DEGREES(ATAN2(F186, D186)) + 360, 360)</f>
        <v>33.273199052276198</v>
      </c>
      <c r="K186" s="47">
        <f t="shared" ref="K186" si="208">SQRT(POWER(C186 - $C$9,2) + POWER(E186 - $E$9,2)) *1000</f>
        <v>354.5182782927784</v>
      </c>
      <c r="L186" s="40">
        <f t="shared" ref="L186" si="209">SQRT((D186^2) + (F186^2) + (H186^2))</f>
        <v>354.62748010225607</v>
      </c>
      <c r="M186" s="12">
        <f t="shared" ref="M186" si="210">(D186-$D$9)/(B186-$B$9)</f>
        <v>1.9257425740914476</v>
      </c>
      <c r="N186" s="12">
        <f t="shared" ref="N186" si="211">(F186-$F$9)/(B186-$B$9)</f>
        <v>2.9346534595040992</v>
      </c>
      <c r="O186" s="12">
        <f t="shared" ref="O186" si="212">(H186-$H$9)/(B186-$B$9)</f>
        <v>8.7128712871365477E-2</v>
      </c>
      <c r="P186" s="81">
        <f t="shared" ref="P186" si="213">(L186-$L$9)/(B186-$B$9)</f>
        <v>3.5111631693292682</v>
      </c>
      <c r="Q186" s="12">
        <f t="shared" ref="Q186" si="214">(M186-0)/(B186-$B$9)</f>
        <v>1.9066758159321264E-2</v>
      </c>
      <c r="R186" s="12">
        <f t="shared" ref="R186" si="215">(N186-0)/(B186-$B$9)</f>
        <v>2.9055974846575239E-2</v>
      </c>
      <c r="S186" s="12">
        <f t="shared" ref="S186" si="216">(O186-0)/(B186-$B$9)</f>
        <v>8.6266052347886606E-4</v>
      </c>
      <c r="T186" s="12">
        <f t="shared" ref="T186" si="217">(P186-0)/(B186-$B$9)</f>
        <v>3.4763991775537309E-2</v>
      </c>
    </row>
    <row r="187" spans="1:20" ht="15.9" customHeight="1">
      <c r="B187" s="28">
        <v>45896</v>
      </c>
      <c r="C187" s="12">
        <v>401123.2892</v>
      </c>
      <c r="D187" s="9">
        <f t="shared" si="83"/>
        <v>195.00000000698492</v>
      </c>
      <c r="E187" s="39">
        <v>6665595.6278999997</v>
      </c>
      <c r="F187" s="9">
        <f t="shared" si="84"/>
        <v>302.89999954402447</v>
      </c>
      <c r="G187" s="12">
        <v>86.369900000000001</v>
      </c>
      <c r="H187" s="9">
        <f t="shared" si="85"/>
        <v>-0.19999999999242846</v>
      </c>
      <c r="J187" s="40">
        <f t="shared" ref="J187" si="218">MOD(DEGREES(ATAN2(F187, D187)) + 360, 360)</f>
        <v>32.772495894756332</v>
      </c>
      <c r="K187" s="47">
        <f t="shared" ref="K187" si="219">SQRT(POWER(C187 - $C$9,2) + POWER(E187 - $E$9,2)) *1000</f>
        <v>360.24076633065022</v>
      </c>
      <c r="L187" s="40">
        <f t="shared" ref="L187" si="220">SQRT((D187^2) + (F187^2) + (H187^2))</f>
        <v>360.24082184907104</v>
      </c>
      <c r="M187" s="12">
        <f t="shared" ref="M187" si="221">(D187-$D$9)/(B187-$B$9)</f>
        <v>1.9117647059508325</v>
      </c>
      <c r="N187" s="12">
        <f t="shared" ref="N187" si="222">(F187-$F$9)/(B187-$B$9)</f>
        <v>2.9696078386669065</v>
      </c>
      <c r="O187" s="12">
        <f t="shared" ref="O187" si="223">(H187-$H$9)/(B187-$B$9)</f>
        <v>-1.9607843136512592E-3</v>
      </c>
      <c r="P187" s="81">
        <f t="shared" ref="P187" si="224">(L187-$L$9)/(B187-$B$9)</f>
        <v>3.5317727632261868</v>
      </c>
      <c r="Q187" s="12">
        <f t="shared" ref="Q187" si="225">(M187-0)/(B187-$B$9)</f>
        <v>1.8742791234812085E-2</v>
      </c>
      <c r="R187" s="12">
        <f t="shared" ref="R187" si="226">(N187-0)/(B187-$B$9)</f>
        <v>2.9113802339871632E-2</v>
      </c>
      <c r="S187" s="12">
        <f t="shared" ref="S187" si="227">(O187-0)/(B187-$B$9)</f>
        <v>-1.9223375624031952E-5</v>
      </c>
      <c r="T187" s="12">
        <f t="shared" ref="T187" si="228">(P187-0)/(B187-$B$9)</f>
        <v>3.4625223168884188E-2</v>
      </c>
    </row>
    <row r="188" spans="1:20" ht="15.9" customHeight="1">
      <c r="B188" s="28">
        <v>45896</v>
      </c>
      <c r="C188" s="12">
        <v>401123.29700000002</v>
      </c>
      <c r="D188" s="9">
        <f t="shared" si="83"/>
        <v>202.80000002821907</v>
      </c>
      <c r="E188" s="39">
        <v>6665595.5800000001</v>
      </c>
      <c r="F188" s="9">
        <f t="shared" si="84"/>
        <v>254.99999988824129</v>
      </c>
      <c r="G188" s="12">
        <v>86.342399999999998</v>
      </c>
      <c r="H188" s="9">
        <f t="shared" si="85"/>
        <v>-27.699999999995839</v>
      </c>
      <c r="J188" s="40">
        <f t="shared" ref="J188" si="229">MOD(DEGREES(ATAN2(F188, D188)) + 360, 360)</f>
        <v>38.495023623852489</v>
      </c>
      <c r="K188" s="47">
        <f t="shared" ref="K188" si="230">SQRT(POWER(C188 - $C$9,2) + POWER(E188 - $E$9,2)) *1000</f>
        <v>325.8110494664794</v>
      </c>
      <c r="L188" s="40">
        <f t="shared" ref="L188" si="231">SQRT((D188^2) + (F188^2) + (H188^2))</f>
        <v>326.98643695793942</v>
      </c>
      <c r="M188" s="12">
        <f t="shared" ref="M188" si="232">(D188-$D$9)/(B188-$B$9)</f>
        <v>1.9882352943943047</v>
      </c>
      <c r="N188" s="12">
        <f t="shared" ref="N188" si="233">(F188-$F$9)/(B188-$B$9)</f>
        <v>2.4999999989043262</v>
      </c>
      <c r="O188" s="12">
        <f t="shared" ref="O188" si="234">(H188-$H$9)/(B188-$B$9)</f>
        <v>-0.27156862745093963</v>
      </c>
      <c r="P188" s="81">
        <f t="shared" ref="P188" si="235">(L188-$L$9)/(B188-$B$9)</f>
        <v>3.2057493819405827</v>
      </c>
      <c r="Q188" s="12">
        <f t="shared" ref="Q188" si="236">(M188-0)/(B188-$B$9)</f>
        <v>1.9492502886218673E-2</v>
      </c>
      <c r="R188" s="12">
        <f t="shared" ref="R188" si="237">(N188-0)/(B188-$B$9)</f>
        <v>2.4509803910826727E-2</v>
      </c>
      <c r="S188" s="12">
        <f t="shared" ref="S188" si="238">(O188-0)/(B188-$B$9)</f>
        <v>-2.66243752402882E-3</v>
      </c>
      <c r="T188" s="12">
        <f t="shared" ref="T188" si="239">(P188-0)/(B188-$B$9)</f>
        <v>3.1428915509221396E-2</v>
      </c>
    </row>
    <row r="189" spans="1:20" ht="15.9" customHeight="1">
      <c r="B189" s="28">
        <v>45897</v>
      </c>
      <c r="C189" s="12">
        <v>401123.29710000003</v>
      </c>
      <c r="D189" s="9">
        <f t="shared" si="83"/>
        <v>202.90000003296882</v>
      </c>
      <c r="E189" s="39">
        <v>6665595.5729999999</v>
      </c>
      <c r="F189" s="9">
        <f t="shared" si="84"/>
        <v>247.99999967217445</v>
      </c>
      <c r="G189" s="12">
        <v>86.377099999999999</v>
      </c>
      <c r="H189" s="9">
        <f t="shared" si="85"/>
        <v>7.0000000000050022</v>
      </c>
      <c r="J189" s="40">
        <f t="shared" ref="J189" si="240">MOD(DEGREES(ATAN2(F189, D189)) + 360, 360)</f>
        <v>39.288148789966044</v>
      </c>
      <c r="K189" s="47">
        <f t="shared" ref="K189" si="241">SQRT(POWER(C189 - $C$9,2) + POWER(E189 - $E$9,2)) *1000</f>
        <v>320.42535769002001</v>
      </c>
      <c r="L189" s="40">
        <f t="shared" ref="L189" si="242">SQRT((D189^2) + (F189^2) + (H189^2))</f>
        <v>320.50180943448254</v>
      </c>
      <c r="M189" s="12">
        <f t="shared" ref="M189" si="243">(D189-$D$9)/(B189-$B$9)</f>
        <v>1.9699029129414449</v>
      </c>
      <c r="N189" s="12">
        <f t="shared" ref="N189" si="244">(F189-$F$9)/(B189-$B$9)</f>
        <v>2.4077669871084897</v>
      </c>
      <c r="O189" s="12">
        <f t="shared" ref="O189" si="245">(H189-$H$9)/(B189-$B$9)</f>
        <v>6.7961165048592259E-2</v>
      </c>
      <c r="P189" s="81">
        <f t="shared" ref="P189" si="246">(L189-$L$9)/(B189-$B$9)</f>
        <v>3.1116680527619662</v>
      </c>
      <c r="Q189" s="12">
        <f t="shared" ref="Q189" si="247">(M189-0)/(B189-$B$9)</f>
        <v>1.9125270999431503E-2</v>
      </c>
      <c r="R189" s="12">
        <f t="shared" ref="R189" si="248">(N189-0)/(B189-$B$9)</f>
        <v>2.3376378515616403E-2</v>
      </c>
      <c r="S189" s="12">
        <f t="shared" ref="S189" si="249">(O189-0)/(B189-$B$9)</f>
        <v>6.5981713639409962E-4</v>
      </c>
      <c r="T189" s="12">
        <f t="shared" ref="T189" si="250">(P189-0)/(B189-$B$9)</f>
        <v>3.0210369444290935E-2</v>
      </c>
    </row>
    <row r="190" spans="1:20" ht="15.9" customHeight="1">
      <c r="B190" s="28">
        <v>45897</v>
      </c>
      <c r="C190" s="12">
        <v>401123.29710000003</v>
      </c>
      <c r="D190" s="9">
        <f t="shared" si="83"/>
        <v>202.90000003296882</v>
      </c>
      <c r="E190" s="39">
        <v>6665595.5881000003</v>
      </c>
      <c r="F190" s="9">
        <f t="shared" si="84"/>
        <v>263.10000009834766</v>
      </c>
      <c r="G190" s="12">
        <v>86.347099999999998</v>
      </c>
      <c r="H190" s="9">
        <f t="shared" si="85"/>
        <v>-22.999999999996135</v>
      </c>
      <c r="J190" s="40">
        <f t="shared" ref="J190" si="251">MOD(DEGREES(ATAN2(F190, D190)) + 360, 360)</f>
        <v>37.639038048938914</v>
      </c>
      <c r="K190" s="47">
        <f t="shared" ref="K190" si="252">SQRT(POWER(C190 - $C$9,2) + POWER(E190 - $E$9,2)) *1000</f>
        <v>332.24993614014323</v>
      </c>
      <c r="L190" s="40">
        <f t="shared" ref="L190" si="253">SQRT((D190^2) + (F190^2) + (H190^2))</f>
        <v>333.04507212257187</v>
      </c>
      <c r="M190" s="12">
        <f t="shared" ref="M190" si="254">(D190-$D$9)/(B190-$B$9)</f>
        <v>1.9699029129414449</v>
      </c>
      <c r="N190" s="12">
        <f t="shared" ref="N190" si="255">(F190-$F$9)/(B190-$B$9)</f>
        <v>2.5543689329936665</v>
      </c>
      <c r="O190" s="12">
        <f t="shared" ref="O190" si="256">(H190-$H$9)/(B190-$B$9)</f>
        <v>-0.22330097087374887</v>
      </c>
      <c r="P190" s="81">
        <f t="shared" ref="P190" si="257">(L190-$L$9)/(B190-$B$9)</f>
        <v>3.2334473021608918</v>
      </c>
      <c r="Q190" s="12">
        <f t="shared" ref="Q190" si="258">(M190-0)/(B190-$B$9)</f>
        <v>1.9125270999431503E-2</v>
      </c>
      <c r="R190" s="12">
        <f t="shared" ref="R190" si="259">(N190-0)/(B190-$B$9)</f>
        <v>2.4799698378579288E-2</v>
      </c>
      <c r="S190" s="12">
        <f t="shared" ref="S190" si="260">(O190-0)/(B190-$B$9)</f>
        <v>-2.1679705910072704E-3</v>
      </c>
      <c r="T190" s="12">
        <f t="shared" ref="T190" si="261">(P190-0)/(B190-$B$9)</f>
        <v>3.1392692253989239E-2</v>
      </c>
    </row>
    <row r="191" spans="1:20" ht="15.9" customHeight="1">
      <c r="A191" s="15"/>
      <c r="B191" s="28">
        <v>45898</v>
      </c>
      <c r="C191" s="12">
        <v>401123.29719999997</v>
      </c>
      <c r="D191" s="9">
        <f t="shared" si="83"/>
        <v>202.9999999795109</v>
      </c>
      <c r="E191" s="39">
        <v>6665595.5728000002</v>
      </c>
      <c r="F191" s="9">
        <f t="shared" si="84"/>
        <v>247.80000001192093</v>
      </c>
      <c r="G191" s="12">
        <v>86.378200000000007</v>
      </c>
      <c r="H191" s="9">
        <f t="shared" si="85"/>
        <v>8.1000000000130967</v>
      </c>
      <c r="J191" s="40">
        <f t="shared" ref="J191" si="262">MOD(DEGREES(ATAN2(F191, D191)) + 360, 360)</f>
        <v>39.324644110644726</v>
      </c>
      <c r="K191" s="47">
        <f t="shared" ref="K191" si="263">SQRT(POWER(C191 - $C$9,2) + POWER(E191 - $E$9,2)) *1000</f>
        <v>320.33395074139338</v>
      </c>
      <c r="L191" s="40">
        <f t="shared" ref="L191" si="264">SQRT((D191^2) + (F191^2) + (H191^2))</f>
        <v>320.43634312853726</v>
      </c>
      <c r="M191" s="12">
        <f t="shared" ref="M191" si="265">(D191-$D$9)/(B191-$B$9)</f>
        <v>1.9519230767260665</v>
      </c>
      <c r="N191" s="12">
        <f t="shared" ref="N191" si="266">(F191-$F$9)/(B191-$B$9)</f>
        <v>2.382692307806932</v>
      </c>
      <c r="O191" s="12">
        <f t="shared" ref="O191" si="267">(H191-$H$9)/(B191-$B$9)</f>
        <v>7.7884615384741313E-2</v>
      </c>
      <c r="P191" s="81">
        <f t="shared" ref="P191" si="268">(L191-$L$9)/(B191-$B$9)</f>
        <v>3.081118683928243</v>
      </c>
      <c r="Q191" s="12">
        <f t="shared" ref="Q191" si="269">(M191-0)/(B191-$B$9)</f>
        <v>1.8768491122366025E-2</v>
      </c>
      <c r="R191" s="12">
        <f t="shared" ref="R191" si="270">(N191-0)/(B191-$B$9)</f>
        <v>2.2910502959682038E-2</v>
      </c>
      <c r="S191" s="12">
        <f t="shared" ref="S191" si="271">(O191-0)/(B191-$B$9)</f>
        <v>7.4889053254558954E-4</v>
      </c>
      <c r="T191" s="12">
        <f t="shared" ref="T191" si="272">(P191-0)/(B191-$B$9)</f>
        <v>2.962614119161772E-2</v>
      </c>
    </row>
    <row r="192" spans="1:20" ht="15.9" customHeight="1">
      <c r="A192" s="34"/>
      <c r="B192" s="28">
        <v>45898</v>
      </c>
      <c r="C192" s="12">
        <v>401123.29639999999</v>
      </c>
      <c r="D192" s="9">
        <f t="shared" si="83"/>
        <v>202.1999999997206</v>
      </c>
      <c r="E192" s="39">
        <v>6665595.6012000004</v>
      </c>
      <c r="F192" s="9">
        <f t="shared" si="84"/>
        <v>276.20000019669533</v>
      </c>
      <c r="G192" s="12">
        <v>86.339200000000005</v>
      </c>
      <c r="H192" s="9">
        <f t="shared" si="85"/>
        <v>-30.899999999988381</v>
      </c>
      <c r="J192" s="40">
        <f t="shared" ref="J192:J197" si="273">MOD(DEGREES(ATAN2(F192, D192)) + 360, 360)</f>
        <v>36.20704509526314</v>
      </c>
      <c r="K192" s="47">
        <f t="shared" ref="K192:K197" si="274">SQRT(POWER(C192 - $C$9,2) + POWER(E192 - $E$9,2)) *1000</f>
        <v>342.30290695309833</v>
      </c>
      <c r="L192" s="40">
        <f t="shared" ref="L192:L197" si="275">SQRT((D192^2) + (F192^2) + (H192^2))</f>
        <v>343.69476299260191</v>
      </c>
      <c r="M192" s="12">
        <f t="shared" ref="M192:M197" si="276">(D192-$D$9)/(B192-$B$9)</f>
        <v>1.9442307692280827</v>
      </c>
      <c r="N192" s="12">
        <f t="shared" ref="N192:N197" si="277">(F192-$F$9)/(B192-$B$9)</f>
        <v>2.655769232660532</v>
      </c>
      <c r="O192" s="12">
        <f t="shared" ref="O192:O197" si="278">(H192-$H$9)/(B192-$B$9)</f>
        <v>-0.29711538461527287</v>
      </c>
      <c r="P192" s="81">
        <f t="shared" ref="P192:P197" si="279">(L192-$L$9)/(B192-$B$9)</f>
        <v>3.3047573364673259</v>
      </c>
      <c r="Q192" s="12">
        <f t="shared" ref="Q192:Q197" si="280">(M192-0)/(B192-$B$9)</f>
        <v>1.8694526627193103E-2</v>
      </c>
      <c r="R192" s="12">
        <f t="shared" ref="R192:R197" si="281">(N192-0)/(B192-$B$9)</f>
        <v>2.5536242621735886E-2</v>
      </c>
      <c r="S192" s="12">
        <f t="shared" ref="S192:S197" si="282">(O192-0)/(B192-$B$9)</f>
        <v>-2.8568786982237776E-3</v>
      </c>
      <c r="T192" s="12">
        <f t="shared" ref="T192:T197" si="283">(P192-0)/(B192-$B$9)</f>
        <v>3.1776512850647365E-2</v>
      </c>
    </row>
    <row r="193" spans="1:20" ht="15.9" customHeight="1">
      <c r="A193" s="34"/>
      <c r="B193" s="28">
        <v>45899</v>
      </c>
      <c r="C193" s="12">
        <v>401123.29220000003</v>
      </c>
      <c r="D193" s="9">
        <f t="shared" si="83"/>
        <v>198.00000003306195</v>
      </c>
      <c r="E193" s="39">
        <v>6665595.6206</v>
      </c>
      <c r="F193" s="9">
        <f t="shared" si="84"/>
        <v>295.59999983757734</v>
      </c>
      <c r="G193" s="12">
        <v>86.367000000000004</v>
      </c>
      <c r="H193" s="9">
        <f t="shared" si="85"/>
        <v>-3.0999999999892225</v>
      </c>
      <c r="J193" s="40">
        <f t="shared" si="273"/>
        <v>33.815128293215253</v>
      </c>
      <c r="K193" s="47">
        <f t="shared" si="274"/>
        <v>355.78555327200718</v>
      </c>
      <c r="L193" s="40">
        <f t="shared" si="275"/>
        <v>355.79905834202003</v>
      </c>
      <c r="M193" s="12">
        <f t="shared" si="276"/>
        <v>1.8857142860291614</v>
      </c>
      <c r="N193" s="12">
        <f t="shared" si="277"/>
        <v>2.8152380936912129</v>
      </c>
      <c r="O193" s="12">
        <f t="shared" si="278"/>
        <v>-2.9523809523706881E-2</v>
      </c>
      <c r="P193" s="81">
        <f t="shared" si="279"/>
        <v>3.3885624604001907</v>
      </c>
      <c r="Q193" s="12">
        <f t="shared" si="280"/>
        <v>1.7959183676468204E-2</v>
      </c>
      <c r="R193" s="12">
        <f t="shared" si="281"/>
        <v>2.6811791368487742E-2</v>
      </c>
      <c r="S193" s="12">
        <f t="shared" si="282"/>
        <v>-2.8117913832101794E-4</v>
      </c>
      <c r="T193" s="12">
        <f t="shared" si="283"/>
        <v>3.2272023432382765E-2</v>
      </c>
    </row>
    <row r="194" spans="1:20" ht="15.9" customHeight="1">
      <c r="A194" s="180"/>
      <c r="B194" s="28">
        <v>45899</v>
      </c>
      <c r="C194" s="12">
        <v>401123.29489999998</v>
      </c>
      <c r="D194" s="9">
        <f t="shared" si="83"/>
        <v>200.69999998668209</v>
      </c>
      <c r="E194" s="39">
        <v>6665595.6178000001</v>
      </c>
      <c r="F194" s="9">
        <f t="shared" si="84"/>
        <v>292.79999993741512</v>
      </c>
      <c r="G194" s="12">
        <v>86.369799999999998</v>
      </c>
      <c r="H194" s="9">
        <f t="shared" si="85"/>
        <v>-0.29999999999574811</v>
      </c>
      <c r="J194" s="40">
        <f t="shared" si="273"/>
        <v>34.428720434095567</v>
      </c>
      <c r="K194" s="47">
        <f t="shared" si="274"/>
        <v>354.98215442188706</v>
      </c>
      <c r="L194" s="40">
        <f t="shared" si="275"/>
        <v>354.9822811888003</v>
      </c>
      <c r="M194" s="12">
        <f t="shared" si="276"/>
        <v>1.9114285713017343</v>
      </c>
      <c r="N194" s="12">
        <f t="shared" si="277"/>
        <v>2.7885714279753819</v>
      </c>
      <c r="O194" s="12">
        <f t="shared" si="278"/>
        <v>-2.8571428571023631E-3</v>
      </c>
      <c r="P194" s="81">
        <f t="shared" si="279"/>
        <v>3.3807836303695264</v>
      </c>
      <c r="Q194" s="12">
        <f t="shared" si="280"/>
        <v>1.8204081631445088E-2</v>
      </c>
      <c r="R194" s="12">
        <f t="shared" si="281"/>
        <v>2.6557823123575065E-2</v>
      </c>
      <c r="S194" s="12">
        <f t="shared" si="282"/>
        <v>-2.7210884353355837E-5</v>
      </c>
      <c r="T194" s="12">
        <f t="shared" si="283"/>
        <v>3.2197939336852631E-2</v>
      </c>
    </row>
    <row r="195" spans="1:20" ht="15.9" customHeight="1">
      <c r="A195" s="180"/>
      <c r="B195" s="28">
        <v>45901</v>
      </c>
      <c r="C195" s="12">
        <v>401123.29359999998</v>
      </c>
      <c r="D195" s="9">
        <f t="shared" si="83"/>
        <v>199.39999998314306</v>
      </c>
      <c r="E195" s="39">
        <v>6665595.6151000001</v>
      </c>
      <c r="F195" s="9">
        <f t="shared" si="84"/>
        <v>290.09999986737967</v>
      </c>
      <c r="G195" s="12">
        <v>86.369299999999996</v>
      </c>
      <c r="H195" s="9">
        <f t="shared" si="85"/>
        <v>-0.79999999999813554</v>
      </c>
      <c r="J195" s="40">
        <f t="shared" si="273"/>
        <v>34.502655105093254</v>
      </c>
      <c r="K195" s="47">
        <f t="shared" si="274"/>
        <v>352.02041122118351</v>
      </c>
      <c r="L195" s="40">
        <f t="shared" si="275"/>
        <v>352.02132025820703</v>
      </c>
      <c r="M195" s="12">
        <f t="shared" si="276"/>
        <v>1.8635514017116175</v>
      </c>
      <c r="N195" s="12">
        <f t="shared" si="277"/>
        <v>2.7112149520315856</v>
      </c>
      <c r="O195" s="12">
        <f t="shared" si="278"/>
        <v>-7.4766355140012666E-3</v>
      </c>
      <c r="P195" s="81">
        <f t="shared" si="279"/>
        <v>3.2899188809178228</v>
      </c>
      <c r="Q195" s="12">
        <f t="shared" si="280"/>
        <v>1.741636824029549E-2</v>
      </c>
      <c r="R195" s="12">
        <f t="shared" si="281"/>
        <v>2.5338457495622295E-2</v>
      </c>
      <c r="S195" s="12">
        <f t="shared" si="282"/>
        <v>-6.9875098261694074E-5</v>
      </c>
      <c r="T195" s="12">
        <f t="shared" si="283"/>
        <v>3.0746905429138532E-2</v>
      </c>
    </row>
    <row r="196" spans="1:20" ht="15.9" customHeight="1">
      <c r="A196" s="15"/>
      <c r="B196" s="28">
        <v>45901</v>
      </c>
      <c r="C196" s="12">
        <v>401123.29090000002</v>
      </c>
      <c r="D196" s="9">
        <f t="shared" si="83"/>
        <v>196.70000002952293</v>
      </c>
      <c r="E196" s="39">
        <v>6665595.6467000004</v>
      </c>
      <c r="F196" s="9">
        <f t="shared" si="84"/>
        <v>321.70000020414591</v>
      </c>
      <c r="G196" s="12">
        <v>86.380700000000004</v>
      </c>
      <c r="H196" s="9">
        <f t="shared" si="85"/>
        <v>10.600000000010823</v>
      </c>
      <c r="J196" s="40">
        <f t="shared" si="273"/>
        <v>31.443251530724751</v>
      </c>
      <c r="K196" s="47">
        <f t="shared" si="274"/>
        <v>377.06999369210195</v>
      </c>
      <c r="L196" s="40">
        <f t="shared" si="275"/>
        <v>377.21895517452725</v>
      </c>
      <c r="M196" s="12">
        <f t="shared" si="276"/>
        <v>1.8383177572852609</v>
      </c>
      <c r="N196" s="12">
        <f t="shared" si="277"/>
        <v>3.006542057982672</v>
      </c>
      <c r="O196" s="12">
        <f t="shared" si="278"/>
        <v>9.9065420560848813E-2</v>
      </c>
      <c r="P196" s="81">
        <f t="shared" si="279"/>
        <v>3.5254107960236194</v>
      </c>
      <c r="Q196" s="12">
        <f t="shared" si="280"/>
        <v>1.718053978771272E-2</v>
      </c>
      <c r="R196" s="12">
        <f t="shared" si="281"/>
        <v>2.8098523906380114E-2</v>
      </c>
      <c r="S196" s="12">
        <f t="shared" si="282"/>
        <v>9.2584505197054962E-4</v>
      </c>
      <c r="T196" s="12">
        <f t="shared" si="283"/>
        <v>3.2947764448818875E-2</v>
      </c>
    </row>
    <row r="197" spans="1:20" ht="15.9" customHeight="1">
      <c r="A197" s="15"/>
      <c r="B197" s="28">
        <v>45902</v>
      </c>
      <c r="C197" s="12">
        <v>401123.2928</v>
      </c>
      <c r="D197" s="9">
        <f t="shared" si="83"/>
        <v>198.60000000335276</v>
      </c>
      <c r="E197" s="39">
        <v>6665595.6200000001</v>
      </c>
      <c r="F197" s="9">
        <f t="shared" si="84"/>
        <v>294.99999992549419</v>
      </c>
      <c r="G197" s="12">
        <v>86.371300000000005</v>
      </c>
      <c r="H197" s="9">
        <f t="shared" si="85"/>
        <v>1.2000000000114142</v>
      </c>
      <c r="J197" s="40">
        <f t="shared" si="273"/>
        <v>33.949241807510987</v>
      </c>
      <c r="K197" s="47">
        <f t="shared" si="274"/>
        <v>355.62193402175473</v>
      </c>
      <c r="L197" s="40">
        <f t="shared" si="275"/>
        <v>355.62395863801601</v>
      </c>
      <c r="M197" s="12">
        <f t="shared" si="276"/>
        <v>1.8388888889199331</v>
      </c>
      <c r="N197" s="12">
        <f t="shared" si="277"/>
        <v>2.7314814807916128</v>
      </c>
      <c r="O197" s="12">
        <f t="shared" si="278"/>
        <v>1.1111111111216798E-2</v>
      </c>
      <c r="P197" s="81">
        <f t="shared" si="279"/>
        <v>3.2928144318334813</v>
      </c>
      <c r="Q197" s="12">
        <f t="shared" si="280"/>
        <v>1.7026748971480862E-2</v>
      </c>
      <c r="R197" s="12">
        <f t="shared" si="281"/>
        <v>2.5291495192514932E-2</v>
      </c>
      <c r="S197" s="12">
        <f t="shared" si="282"/>
        <v>1.0288065843719258E-4</v>
      </c>
      <c r="T197" s="12">
        <f t="shared" si="283"/>
        <v>3.0489022516976678E-2</v>
      </c>
    </row>
    <row r="198" spans="1:20" ht="15.9" customHeight="1">
      <c r="A198" s="34"/>
      <c r="B198" s="28">
        <v>45902</v>
      </c>
      <c r="C198" s="12">
        <v>401123.2941</v>
      </c>
      <c r="D198" s="9">
        <f t="shared" si="83"/>
        <v>199.90000000689179</v>
      </c>
      <c r="E198" s="39">
        <v>6665595.6212999998</v>
      </c>
      <c r="F198" s="9">
        <f t="shared" si="84"/>
        <v>296.29999957978725</v>
      </c>
      <c r="G198" s="12">
        <v>86.376300000000001</v>
      </c>
      <c r="H198" s="9">
        <f t="shared" si="85"/>
        <v>6.2000000000068667</v>
      </c>
      <c r="J198" s="40">
        <f t="shared" ref="J198" si="284">MOD(DEGREES(ATAN2(F198, D198)) + 360, 360)</f>
        <v>34.005731348725192</v>
      </c>
      <c r="K198" s="47">
        <f t="shared" ref="K198" si="285">SQRT(POWER(C198 - $C$9,2) + POWER(E198 - $E$9,2)) *1000</f>
        <v>357.42649559558015</v>
      </c>
      <c r="L198" s="40">
        <f t="shared" ref="L198" si="286">SQRT((D198^2) + (F198^2) + (H198^2))</f>
        <v>357.4802648451203</v>
      </c>
      <c r="M198" s="12">
        <f t="shared" ref="M198" si="287">(D198-$D$9)/(B198-$B$9)</f>
        <v>1.8509259259897388</v>
      </c>
      <c r="N198" s="12">
        <f t="shared" ref="N198" si="288">(F198-$F$9)/(B198-$B$9)</f>
        <v>2.7435185146276599</v>
      </c>
      <c r="O198" s="12">
        <f t="shared" ref="O198" si="289">(H198-$H$9)/(B198-$B$9)</f>
        <v>5.7407407407470988E-2</v>
      </c>
      <c r="P198" s="81">
        <f t="shared" ref="P198" si="290">(L198-$L$9)/(B198-$B$9)</f>
        <v>3.3100024522696323</v>
      </c>
      <c r="Q198" s="12">
        <f t="shared" ref="Q198" si="291">(M198-0)/(B198-$B$9)</f>
        <v>1.7138203018423507E-2</v>
      </c>
      <c r="R198" s="12">
        <f t="shared" ref="R198" si="292">(N198-0)/(B198-$B$9)</f>
        <v>2.5402949209515371E-2</v>
      </c>
      <c r="S198" s="12">
        <f t="shared" ref="S198" si="293">(O198-0)/(B198-$B$9)</f>
        <v>5.3155006858769433E-4</v>
      </c>
      <c r="T198" s="12">
        <f t="shared" ref="T198" si="294">(P198-0)/(B198-$B$9)</f>
        <v>3.0648170854348449E-2</v>
      </c>
    </row>
    <row r="199" spans="1:20" ht="15.9" customHeight="1">
      <c r="A199" s="34"/>
      <c r="B199" s="28">
        <v>45903</v>
      </c>
      <c r="C199" s="12">
        <v>401123.29109999997</v>
      </c>
      <c r="D199" s="9">
        <f t="shared" si="83"/>
        <v>196.89999998081475</v>
      </c>
      <c r="E199" s="39">
        <v>6665595.6320000002</v>
      </c>
      <c r="F199" s="9">
        <f t="shared" si="84"/>
        <v>307.00000002980232</v>
      </c>
      <c r="G199" s="12">
        <v>86.381399999999999</v>
      </c>
      <c r="H199" s="9">
        <f t="shared" si="85"/>
        <v>11.300000000005639</v>
      </c>
      <c r="J199" s="40">
        <f t="shared" ref="J199" si="295">MOD(DEGREES(ATAN2(F199, D199)) + 360, 360)</f>
        <v>32.674816578074854</v>
      </c>
      <c r="K199" s="47">
        <f t="shared" ref="K199" si="296">SQRT(POWER(C199 - $C$9,2) + POWER(E199 - $E$9,2)) *1000</f>
        <v>364.71716440379316</v>
      </c>
      <c r="L199" s="40">
        <f t="shared" ref="L199" si="297">SQRT((D199^2) + (F199^2) + (H199^2))</f>
        <v>364.89217586945273</v>
      </c>
      <c r="M199" s="12">
        <f t="shared" ref="M199" si="298">(D199-$D$9)/(B199-$B$9)</f>
        <v>1.8064220181726125</v>
      </c>
      <c r="N199" s="12">
        <f t="shared" ref="N199" si="299">(F199-$F$9)/(B199-$B$9)</f>
        <v>2.8165137617413056</v>
      </c>
      <c r="O199" s="12">
        <f t="shared" ref="O199" si="300">(H199-$H$9)/(B199-$B$9)</f>
        <v>0.10366972477069393</v>
      </c>
      <c r="P199" s="81">
        <f t="shared" ref="P199" si="301">(L199-$L$9)/(B199-$B$9)</f>
        <v>3.3476346410041535</v>
      </c>
      <c r="Q199" s="12">
        <f t="shared" ref="Q199" si="302">(M199-0)/(B199-$B$9)</f>
        <v>1.6572679065803786E-2</v>
      </c>
      <c r="R199" s="12">
        <f t="shared" ref="R199" si="303">(N199-0)/(B199-$B$9)</f>
        <v>2.5839575795791794E-2</v>
      </c>
      <c r="S199" s="12">
        <f t="shared" ref="S199" si="304">(O199-0)/(B199-$B$9)</f>
        <v>9.5109839239168744E-4</v>
      </c>
      <c r="T199" s="12">
        <f t="shared" ref="T199" si="305">(P199-0)/(B199-$B$9)</f>
        <v>3.0712244412882141E-2</v>
      </c>
    </row>
    <row r="200" spans="1:20" ht="15.9" customHeight="1">
      <c r="A200" s="181"/>
      <c r="B200" s="28">
        <v>45903</v>
      </c>
      <c r="C200" s="12">
        <v>401123.2928</v>
      </c>
      <c r="D200" s="9">
        <f t="shared" si="83"/>
        <v>198.60000000335276</v>
      </c>
      <c r="E200" s="39">
        <v>6665595.6294999998</v>
      </c>
      <c r="F200" s="9">
        <f t="shared" si="84"/>
        <v>304.49999962002039</v>
      </c>
      <c r="G200" s="12">
        <v>86.380899999999997</v>
      </c>
      <c r="H200" s="9">
        <f t="shared" si="85"/>
        <v>10.800000000003251</v>
      </c>
      <c r="J200" s="40">
        <f t="shared" ref="J200" si="306">MOD(DEGREES(ATAN2(F200, D200)) + 360, 360)</f>
        <v>33.113063880216828</v>
      </c>
      <c r="K200" s="47">
        <f t="shared" ref="K200" si="307">SQRT(POWER(C200 - $C$9,2) + POWER(E200 - $E$9,2)) *1000</f>
        <v>363.54120780170729</v>
      </c>
      <c r="L200" s="40">
        <f t="shared" ref="L200" si="308">SQRT((D200^2) + (F200^2) + (H200^2))</f>
        <v>363.70159440113019</v>
      </c>
      <c r="M200" s="12">
        <f t="shared" ref="M200" si="309">(D200-$D$9)/(B200-$B$9)</f>
        <v>1.8220183486546124</v>
      </c>
      <c r="N200" s="12">
        <f t="shared" ref="N200" si="310">(F200-$F$9)/(B200-$B$9)</f>
        <v>2.7935779781653247</v>
      </c>
      <c r="O200" s="12">
        <f t="shared" ref="O200" si="311">(H200-$H$9)/(B200-$B$9)</f>
        <v>9.9082568807369278E-2</v>
      </c>
      <c r="P200" s="81">
        <f t="shared" ref="P200" si="312">(L200-$L$9)/(B200-$B$9)</f>
        <v>3.3367118752397267</v>
      </c>
      <c r="Q200" s="12">
        <f t="shared" ref="Q200" si="313">(M200-0)/(B200-$B$9)</f>
        <v>1.6715764666556079E-2</v>
      </c>
      <c r="R200" s="12">
        <f t="shared" ref="R200" si="314">(N200-0)/(B200-$B$9)</f>
        <v>2.5629155762984631E-2</v>
      </c>
      <c r="S200" s="12">
        <f t="shared" ref="S200" si="315">(O200-0)/(B200-$B$9)</f>
        <v>9.0901439272815857E-4</v>
      </c>
      <c r="T200" s="12">
        <f t="shared" ref="T200" si="316">(P200-0)/(B200-$B$9)</f>
        <v>3.0612035552658044E-2</v>
      </c>
    </row>
    <row r="201" spans="1:20" ht="15.9" customHeight="1">
      <c r="A201" s="181"/>
      <c r="B201" s="28">
        <v>45904</v>
      </c>
      <c r="C201" s="12">
        <v>401123.28330000001</v>
      </c>
      <c r="D201" s="9">
        <f t="shared" si="83"/>
        <v>189.10000001778826</v>
      </c>
      <c r="E201" s="39">
        <v>6665595.6646999996</v>
      </c>
      <c r="F201" s="9">
        <f t="shared" si="84"/>
        <v>339.69999942928553</v>
      </c>
      <c r="G201" s="12">
        <v>86.390699999999995</v>
      </c>
      <c r="H201" s="9">
        <f t="shared" si="85"/>
        <v>20.600000000001728</v>
      </c>
      <c r="J201" s="40">
        <f t="shared" ref="J201" si="317">MOD(DEGREES(ATAN2(F201, D201)) + 360, 360)</f>
        <v>29.103271476015891</v>
      </c>
      <c r="K201" s="47">
        <f t="shared" ref="K201" si="318">SQRT(POWER(C201 - $C$9,2) + POWER(E201 - $E$9,2)) *1000</f>
        <v>388.78644474696398</v>
      </c>
      <c r="L201" s="40">
        <f t="shared" ref="L201" si="319">SQRT((D201^2) + (F201^2) + (H201^2))</f>
        <v>389.3318117223202</v>
      </c>
      <c r="M201" s="12">
        <f t="shared" ref="M201" si="320">(D201-$D$9)/(B201-$B$9)</f>
        <v>1.7190909092526205</v>
      </c>
      <c r="N201" s="12">
        <f t="shared" ref="N201" si="321">(F201-$F$9)/(B201-$B$9)</f>
        <v>3.0881818129935046</v>
      </c>
      <c r="O201" s="12">
        <f t="shared" ref="O201" si="322">(H201-$H$9)/(B201-$B$9)</f>
        <v>0.18727272727274299</v>
      </c>
      <c r="P201" s="81">
        <f t="shared" ref="P201" si="323">(L201-$L$9)/(B201-$B$9)</f>
        <v>3.5393801065665471</v>
      </c>
      <c r="Q201" s="12">
        <f t="shared" ref="Q201" si="324">(M201-0)/(B201-$B$9)</f>
        <v>1.5628099175023825E-2</v>
      </c>
      <c r="R201" s="12">
        <f t="shared" ref="R201" si="325">(N201-0)/(B201-$B$9)</f>
        <v>2.8074380118122768E-2</v>
      </c>
      <c r="S201" s="12">
        <f t="shared" ref="S201" si="326">(O201-0)/(B201-$B$9)</f>
        <v>1.7024793388431181E-3</v>
      </c>
      <c r="T201" s="12">
        <f t="shared" ref="T201" si="327">(P201-0)/(B201-$B$9)</f>
        <v>3.2176182786968613E-2</v>
      </c>
    </row>
    <row r="202" spans="1:20" ht="15.9" customHeight="1">
      <c r="A202" s="15"/>
      <c r="B202" s="28">
        <v>45904</v>
      </c>
      <c r="C202" s="12">
        <v>401123.29100000003</v>
      </c>
      <c r="D202" s="9">
        <f t="shared" si="83"/>
        <v>196.80000003427267</v>
      </c>
      <c r="E202" s="39">
        <v>6665595.6111000003</v>
      </c>
      <c r="F202" s="9">
        <f t="shared" si="84"/>
        <v>286.10000014305115</v>
      </c>
      <c r="G202" s="12">
        <v>86.378699999999995</v>
      </c>
      <c r="H202" s="9">
        <f t="shared" si="85"/>
        <v>8.6000000000012733</v>
      </c>
      <c r="J202" s="40">
        <f t="shared" ref="J202" si="328">MOD(DEGREES(ATAN2(F202, D202)) + 360, 360)</f>
        <v>34.522969292297319</v>
      </c>
      <c r="K202" s="47">
        <f t="shared" ref="K202" si="329">SQRT(POWER(C202 - $C$9,2) + POWER(E202 - $E$9,2)) *1000</f>
        <v>347.2512780327001</v>
      </c>
      <c r="L202" s="40">
        <f t="shared" ref="L202" si="330">SQRT((D202^2) + (F202^2) + (H202^2))</f>
        <v>347.35775519677634</v>
      </c>
      <c r="M202" s="12">
        <f t="shared" ref="M202" si="331">(D202-$D$9)/(B202-$B$9)</f>
        <v>1.7890909094024787</v>
      </c>
      <c r="N202" s="12">
        <f t="shared" ref="N202" si="332">(F202-$F$9)/(B202-$B$9)</f>
        <v>2.6009090922095557</v>
      </c>
      <c r="O202" s="12">
        <f t="shared" ref="O202" si="333">(H202-$H$9)/(B202-$B$9)</f>
        <v>7.818181818182976E-2</v>
      </c>
      <c r="P202" s="81">
        <f t="shared" ref="P202" si="334">(L202-$L$9)/(B202-$B$9)</f>
        <v>3.1577977745161485</v>
      </c>
      <c r="Q202" s="12">
        <f t="shared" ref="Q202" si="335">(M202-0)/(B202-$B$9)</f>
        <v>1.6264462812749805E-2</v>
      </c>
      <c r="R202" s="12">
        <f t="shared" ref="R202" si="336">(N202-0)/(B202-$B$9)</f>
        <v>2.364462811099596E-2</v>
      </c>
      <c r="S202" s="12">
        <f t="shared" ref="S202" si="337">(O202-0)/(B202-$B$9)</f>
        <v>7.1074380165299779E-4</v>
      </c>
      <c r="T202" s="12">
        <f t="shared" ref="T202" si="338">(P202-0)/(B202-$B$9)</f>
        <v>2.8707252495601351E-2</v>
      </c>
    </row>
    <row r="203" spans="1:20" ht="15.9" customHeight="1">
      <c r="A203" s="15"/>
      <c r="B203" s="28">
        <v>45905</v>
      </c>
      <c r="C203" s="12">
        <v>401123.29149999999</v>
      </c>
      <c r="D203" s="9">
        <f t="shared" si="83"/>
        <v>197.29999999981374</v>
      </c>
      <c r="E203" s="39">
        <v>6665595.5987999998</v>
      </c>
      <c r="F203" s="9">
        <f t="shared" si="84"/>
        <v>273.79999961704016</v>
      </c>
      <c r="G203" s="12">
        <v>86.384100000000004</v>
      </c>
      <c r="H203" s="9">
        <f t="shared" si="85"/>
        <v>14.000000000010004</v>
      </c>
      <c r="J203" s="40">
        <f t="shared" ref="J203" si="339">MOD(DEGREES(ATAN2(F203, D203)) + 360, 360)</f>
        <v>35.776482872028453</v>
      </c>
      <c r="K203" s="47">
        <f t="shared" ref="K203" si="340">SQRT(POWER(C203 - $C$9,2) + POWER(E203 - $E$9,2)) *1000</f>
        <v>337.48145103133845</v>
      </c>
      <c r="L203" s="40">
        <f t="shared" ref="L203" si="341">SQRT((D203^2) + (F203^2) + (H203^2))</f>
        <v>337.7717125370595</v>
      </c>
      <c r="M203" s="12">
        <f t="shared" ref="M203" si="342">(D203-$D$9)/(B203-$B$9)</f>
        <v>1.7774774774757993</v>
      </c>
      <c r="N203" s="12">
        <f t="shared" ref="N203" si="343">(F203-$F$9)/(B203-$B$9)</f>
        <v>2.4666666632165781</v>
      </c>
      <c r="O203" s="12">
        <f t="shared" ref="O203" si="344">(H203-$H$9)/(B203-$B$9)</f>
        <v>0.12612612612621626</v>
      </c>
      <c r="P203" s="81">
        <f t="shared" ref="P203" si="345">(L203-$L$9)/(B203-$B$9)</f>
        <v>3.0429884012347701</v>
      </c>
      <c r="Q203" s="12">
        <f t="shared" ref="Q203" si="346">(M203-0)/(B203-$B$9)</f>
        <v>1.6013310607890085E-2</v>
      </c>
      <c r="R203" s="12">
        <f t="shared" ref="R203" si="347">(N203-0)/(B203-$B$9)</f>
        <v>2.2222222191140343E-2</v>
      </c>
      <c r="S203" s="12">
        <f t="shared" ref="S203" si="348">(O203-0)/(B203-$B$9)</f>
        <v>1.1362714065424888E-3</v>
      </c>
      <c r="T203" s="12">
        <f t="shared" ref="T203" si="349">(P203-0)/(B203-$B$9)</f>
        <v>2.7414309921033966E-2</v>
      </c>
    </row>
    <row r="204" spans="1:20" ht="15.9" customHeight="1">
      <c r="A204" s="15"/>
      <c r="B204" s="28">
        <v>45905</v>
      </c>
      <c r="C204" s="12">
        <v>401123.29499999998</v>
      </c>
      <c r="D204" s="9">
        <f t="shared" si="83"/>
        <v>200.79999999143183</v>
      </c>
      <c r="E204" s="39">
        <v>6665595.5840999996</v>
      </c>
      <c r="F204" s="9">
        <f t="shared" si="84"/>
        <v>259.09999944269657</v>
      </c>
      <c r="G204" s="12">
        <v>86.381699999999995</v>
      </c>
      <c r="H204" s="9">
        <f t="shared" si="85"/>
        <v>11.600000000001387</v>
      </c>
      <c r="J204" s="40">
        <f t="shared" ref="J204" si="350">MOD(DEGREES(ATAN2(F204, D204)) + 360, 360)</f>
        <v>37.775338976109765</v>
      </c>
      <c r="K204" s="47">
        <f t="shared" ref="K204" si="351">SQRT(POWER(C204 - $C$9,2) + POWER(E204 - $E$9,2)) *1000</f>
        <v>327.80092999832141</v>
      </c>
      <c r="L204" s="40">
        <f t="shared" ref="L204" si="352">SQRT((D204^2) + (F204^2) + (H204^2))</f>
        <v>328.00611230244539</v>
      </c>
      <c r="M204" s="12">
        <f t="shared" ref="M204" si="353">(D204-$D$9)/(B204-$B$9)</f>
        <v>1.8090090089318183</v>
      </c>
      <c r="N204" s="12">
        <f t="shared" ref="N204" si="354">(F204-$F$9)/(B204-$B$9)</f>
        <v>2.3342342292134828</v>
      </c>
      <c r="O204" s="12">
        <f t="shared" ref="O204" si="355">(H204-$H$9)/(B204-$B$9)</f>
        <v>0.104504504504517</v>
      </c>
      <c r="P204" s="81">
        <f t="shared" ref="P204" si="356">(L204-$L$9)/(B204-$B$9)</f>
        <v>2.9550100207427512</v>
      </c>
      <c r="Q204" s="12">
        <f t="shared" ref="Q204" si="357">(M204-0)/(B204-$B$9)</f>
        <v>1.629737845884521E-2</v>
      </c>
      <c r="R204" s="12">
        <f t="shared" ref="R204" si="358">(N204-0)/(B204-$B$9)</f>
        <v>2.1029137200121468E-2</v>
      </c>
      <c r="S204" s="12">
        <f t="shared" ref="S204" si="359">(O204-0)/(B204-$B$9)</f>
        <v>9.4148202256321616E-4</v>
      </c>
      <c r="T204" s="12">
        <f t="shared" ref="T204" si="360">(P204-0)/(B204-$B$9)</f>
        <v>2.6621711898583346E-2</v>
      </c>
    </row>
    <row r="205" spans="1:20" ht="15.9" customHeight="1">
      <c r="B205" s="28">
        <v>45906</v>
      </c>
      <c r="C205" s="12">
        <v>401123.29060000001</v>
      </c>
      <c r="D205" s="9">
        <f t="shared" si="83"/>
        <v>196.40000001527369</v>
      </c>
      <c r="E205" s="39">
        <v>6665595.6032999996</v>
      </c>
      <c r="F205" s="9">
        <f t="shared" si="84"/>
        <v>278.29999942332506</v>
      </c>
      <c r="G205" s="12">
        <v>86.380200000000002</v>
      </c>
      <c r="H205" s="9">
        <f t="shared" si="85"/>
        <v>10.100000000008436</v>
      </c>
      <c r="J205" s="40">
        <f t="shared" ref="J205" si="361">MOD(DEGREES(ATAN2(F205, D205)) + 360, 360)</f>
        <v>35.211126142742501</v>
      </c>
      <c r="K205" s="47">
        <f t="shared" ref="K205" si="362">SQRT(POWER(C205 - $C$9,2) + POWER(E205 - $E$9,2)) *1000</f>
        <v>340.62273806224721</v>
      </c>
      <c r="L205" s="40">
        <f t="shared" ref="L205" si="363">SQRT((D205^2) + (F205^2) + (H205^2))</f>
        <v>340.77244560706839</v>
      </c>
      <c r="M205" s="12">
        <f t="shared" ref="M205" si="364">(D205-$D$9)/(B205-$B$9)</f>
        <v>1.7535714287078008</v>
      </c>
      <c r="N205" s="12">
        <f t="shared" ref="N205" si="365">(F205-$F$9)/(B205-$B$9)</f>
        <v>2.4848214234225452</v>
      </c>
      <c r="O205" s="12">
        <f t="shared" ref="O205" si="366">(H205-$H$9)/(B205-$B$9)</f>
        <v>9.0178571428646742E-2</v>
      </c>
      <c r="P205" s="81">
        <f t="shared" ref="P205" si="367">(L205-$L$9)/(B205-$B$9)</f>
        <v>3.042611121491682</v>
      </c>
      <c r="Q205" s="12">
        <f t="shared" ref="Q205" si="368">(M205-0)/(B205-$B$9)</f>
        <v>1.5656887756319651E-2</v>
      </c>
      <c r="R205" s="12">
        <f t="shared" ref="R205" si="369">(N205-0)/(B205-$B$9)</f>
        <v>2.2185905566272725E-2</v>
      </c>
      <c r="S205" s="12">
        <f t="shared" ref="S205" si="370">(O205-0)/(B205-$B$9)</f>
        <v>8.0516581632720304E-4</v>
      </c>
      <c r="T205" s="12">
        <f t="shared" ref="T205" si="371">(P205-0)/(B205-$B$9)</f>
        <v>2.7166170727604303E-2</v>
      </c>
    </row>
    <row r="206" spans="1:20" ht="15.9" customHeight="1">
      <c r="B206" s="28">
        <v>45906</v>
      </c>
      <c r="C206" s="12">
        <v>401123.28389999998</v>
      </c>
      <c r="D206" s="9">
        <f t="shared" si="83"/>
        <v>189.69999998807907</v>
      </c>
      <c r="E206" s="39">
        <v>6665595.6584000001</v>
      </c>
      <c r="F206" s="9">
        <f t="shared" si="84"/>
        <v>333.39999988675117</v>
      </c>
      <c r="G206" s="12">
        <v>86.374499999999998</v>
      </c>
      <c r="H206" s="9">
        <f t="shared" si="85"/>
        <v>4.4000000000039563</v>
      </c>
      <c r="J206" s="40">
        <f t="shared" ref="J206" si="372">MOD(DEGREES(ATAN2(F206, D206)) + 360, 360)</f>
        <v>29.639279035954473</v>
      </c>
      <c r="K206" s="47">
        <f t="shared" ref="K206" si="373">SQRT(POWER(C206 - $C$9,2) + POWER(E206 - $E$9,2)) *1000</f>
        <v>383.59047162300953</v>
      </c>
      <c r="L206" s="40">
        <f t="shared" ref="L206" si="374">SQRT((D206^2) + (F206^2) + (H206^2))</f>
        <v>383.61570603921177</v>
      </c>
      <c r="M206" s="12">
        <f t="shared" ref="M206" si="375">(D206-$D$9)/(B206-$B$9)</f>
        <v>1.6937499998935632</v>
      </c>
      <c r="N206" s="12">
        <f t="shared" ref="N206" si="376">(F206-$F$9)/(B206-$B$9)</f>
        <v>2.9767857132745639</v>
      </c>
      <c r="O206" s="12">
        <f t="shared" ref="O206" si="377">(H206-$H$9)/(B206-$B$9)</f>
        <v>3.9285714285749611E-2</v>
      </c>
      <c r="P206" s="81">
        <f t="shared" ref="P206" si="378">(L206-$L$9)/(B206-$B$9)</f>
        <v>3.4251402324929621</v>
      </c>
      <c r="Q206" s="12">
        <f t="shared" ref="Q206" si="379">(M206-0)/(B206-$B$9)</f>
        <v>1.5122767856192529E-2</v>
      </c>
      <c r="R206" s="12">
        <f t="shared" ref="R206" si="380">(N206-0)/(B206-$B$9)</f>
        <v>2.6578443868522893E-2</v>
      </c>
      <c r="S206" s="12">
        <f t="shared" ref="S206" si="381">(O206-0)/(B206-$B$9)</f>
        <v>3.5076530612276441E-4</v>
      </c>
      <c r="T206" s="12">
        <f t="shared" ref="T206" si="382">(P206-0)/(B206-$B$9)</f>
        <v>3.0581609218687161E-2</v>
      </c>
    </row>
    <row r="207" spans="1:20" ht="15.9" customHeight="1">
      <c r="B207" s="28">
        <v>45908</v>
      </c>
      <c r="C207" s="12">
        <v>401123.29269999999</v>
      </c>
      <c r="D207" s="9">
        <f t="shared" si="83"/>
        <v>198.49999999860302</v>
      </c>
      <c r="E207" s="39">
        <v>6665595.6290999996</v>
      </c>
      <c r="F207" s="9">
        <f t="shared" si="84"/>
        <v>304.09999936819077</v>
      </c>
      <c r="G207" s="12">
        <v>86.373699999999999</v>
      </c>
      <c r="H207" s="9">
        <f t="shared" si="85"/>
        <v>3.6000000000058208</v>
      </c>
      <c r="J207" s="40">
        <f t="shared" ref="J207" si="383">MOD(DEGREES(ATAN2(F207, D207)) + 360, 360)</f>
        <v>33.134325137657299</v>
      </c>
      <c r="K207" s="47">
        <f t="shared" ref="K207" si="384">SQRT(POWER(C207 - $C$9,2) + POWER(E207 - $E$9,2)) *1000</f>
        <v>363.15156562402291</v>
      </c>
      <c r="L207" s="40">
        <f t="shared" ref="L207" si="385">SQRT((D207^2) + (F207^2) + (H207^2))</f>
        <v>363.16940897490122</v>
      </c>
      <c r="M207" s="12">
        <f t="shared" ref="M207" si="386">(D207-$D$9)/(B207-$B$9)</f>
        <v>1.7412280701631844</v>
      </c>
      <c r="N207" s="12">
        <f t="shared" ref="N207" si="387">(F207-$F$9)/(B207-$B$9)</f>
        <v>2.6675438541069365</v>
      </c>
      <c r="O207" s="12">
        <f t="shared" ref="O207" si="388">(H207-$H$9)/(B207-$B$9)</f>
        <v>3.157894736847211E-2</v>
      </c>
      <c r="P207" s="81">
        <f t="shared" ref="P207" si="389">(L207-$L$9)/(B207-$B$9)</f>
        <v>3.1856965699552737</v>
      </c>
      <c r="Q207" s="12">
        <f t="shared" ref="Q207" si="390">(M207-0)/(B207-$B$9)</f>
        <v>1.5273930440027932E-2</v>
      </c>
      <c r="R207" s="12">
        <f t="shared" ref="R207" si="391">(N207-0)/(B207-$B$9)</f>
        <v>2.339950749216611E-2</v>
      </c>
      <c r="S207" s="12">
        <f t="shared" ref="S207" si="392">(O207-0)/(B207-$B$9)</f>
        <v>2.7700831024975533E-4</v>
      </c>
      <c r="T207" s="12">
        <f t="shared" ref="T207" si="393">(P207-0)/(B207-$B$9)</f>
        <v>2.7944706753993628E-2</v>
      </c>
    </row>
    <row r="208" spans="1:20" ht="15.9" customHeight="1">
      <c r="B208" s="28">
        <v>45908</v>
      </c>
      <c r="C208" s="12">
        <v>401123.29210000002</v>
      </c>
      <c r="D208" s="9">
        <f t="shared" si="83"/>
        <v>197.90000002831221</v>
      </c>
      <c r="E208" s="39">
        <v>6665595.6380000003</v>
      </c>
      <c r="F208" s="9">
        <f t="shared" si="84"/>
        <v>313.00000008195639</v>
      </c>
      <c r="G208" s="12">
        <v>86.383200000000002</v>
      </c>
      <c r="H208" s="9">
        <f t="shared" si="85"/>
        <v>13.100000000008549</v>
      </c>
      <c r="J208" s="40">
        <f t="shared" ref="J208" si="394">MOD(DEGREES(ATAN2(F208, D208)) + 360, 360)</f>
        <v>32.30387290111122</v>
      </c>
      <c r="K208" s="47">
        <f t="shared" ref="K208" si="395">SQRT(POWER(C208 - $C$9,2) + POWER(E208 - $E$9,2)) *1000</f>
        <v>370.31528467308863</v>
      </c>
      <c r="L208" s="40">
        <f t="shared" ref="L208" si="396">SQRT((D208^2) + (F208^2) + (H208^2))</f>
        <v>370.54692019029233</v>
      </c>
      <c r="M208" s="12">
        <f t="shared" ref="M208" si="397">(D208-$D$9)/(B208-$B$9)</f>
        <v>1.7359649125290544</v>
      </c>
      <c r="N208" s="12">
        <f t="shared" ref="N208" si="398">(F208-$F$9)/(B208-$B$9)</f>
        <v>2.7456140358066348</v>
      </c>
      <c r="O208" s="12">
        <f t="shared" ref="O208" si="399">(H208-$H$9)/(B208-$B$9)</f>
        <v>0.11491228070182938</v>
      </c>
      <c r="P208" s="81">
        <f t="shared" ref="P208" si="400">(L208-$L$9)/(B208-$B$9)</f>
        <v>3.2504115806165994</v>
      </c>
      <c r="Q208" s="12">
        <f t="shared" ref="Q208" si="401">(M208-0)/(B208-$B$9)</f>
        <v>1.5227762390605741E-2</v>
      </c>
      <c r="R208" s="12">
        <f t="shared" ref="R208" si="402">(N208-0)/(B208-$B$9)</f>
        <v>2.4084333647426622E-2</v>
      </c>
      <c r="S208" s="12">
        <f t="shared" ref="S208" si="403">(O208-0)/(B208-$B$9)</f>
        <v>1.0080024622967489E-3</v>
      </c>
      <c r="T208" s="12">
        <f t="shared" ref="T208" si="404">(P208-0)/(B208-$B$9)</f>
        <v>2.851238228611052E-2</v>
      </c>
    </row>
    <row r="209" spans="2:20" ht="15.9" customHeight="1">
      <c r="B209" s="28">
        <v>45909</v>
      </c>
      <c r="C209" s="12">
        <v>401123.28899999999</v>
      </c>
      <c r="D209" s="9">
        <f t="shared" si="83"/>
        <v>194.79999999748543</v>
      </c>
      <c r="E209" s="39">
        <v>6665595.6549000004</v>
      </c>
      <c r="F209" s="9">
        <f t="shared" si="84"/>
        <v>329.90000024437904</v>
      </c>
      <c r="G209" s="12">
        <v>86.324299999999994</v>
      </c>
      <c r="H209" s="9">
        <f t="shared" si="85"/>
        <v>-45.799999999999841</v>
      </c>
      <c r="J209" s="40">
        <f t="shared" ref="J209" si="405">MOD(DEGREES(ATAN2(F209, D209)) + 360, 360)</f>
        <v>30.56108453671942</v>
      </c>
      <c r="K209" s="47">
        <f t="shared" ref="K209" si="406">SQRT(POWER(C209 - $C$9,2) + POWER(E209 - $E$9,2)) *1000</f>
        <v>383.12015107569272</v>
      </c>
      <c r="L209" s="40">
        <f t="shared" ref="L209" si="407">SQRT((D209^2) + (F209^2) + (H209^2))</f>
        <v>385.84801432722395</v>
      </c>
      <c r="M209" s="12">
        <f t="shared" ref="M209" si="408">(D209-$D$9)/(B209-$B$9)</f>
        <v>1.6939130434563949</v>
      </c>
      <c r="N209" s="12">
        <f t="shared" ref="N209" si="409">(F209-$F$9)/(B209-$B$9)</f>
        <v>2.8686956542989481</v>
      </c>
      <c r="O209" s="12">
        <f t="shared" ref="O209" si="410">(H209-$H$9)/(B209-$B$9)</f>
        <v>-0.398260869565216</v>
      </c>
      <c r="P209" s="81">
        <f t="shared" ref="P209" si="411">(L209-$L$9)/(B209-$B$9)</f>
        <v>3.355200124584556</v>
      </c>
      <c r="Q209" s="12">
        <f t="shared" ref="Q209" si="412">(M209-0)/(B209-$B$9)</f>
        <v>1.472967863875126E-2</v>
      </c>
      <c r="R209" s="12">
        <f t="shared" ref="R209" si="413">(N209-0)/(B209-$B$9)</f>
        <v>2.4945179602599548E-2</v>
      </c>
      <c r="S209" s="12">
        <f t="shared" ref="S209" si="414">(O209-0)/(B209-$B$9)</f>
        <v>-3.4631379962192697E-3</v>
      </c>
      <c r="T209" s="12">
        <f t="shared" ref="T209" si="415">(P209-0)/(B209-$B$9)</f>
        <v>2.9175653257257007E-2</v>
      </c>
    </row>
    <row r="210" spans="2:20" ht="15.9" customHeight="1">
      <c r="B210" s="28">
        <v>45909</v>
      </c>
      <c r="C210" s="12">
        <v>401123.28879999998</v>
      </c>
      <c r="D210" s="9">
        <f t="shared" ref="D210:D273" si="416">IF(C210="","",(C210-$C$9)*1000)</f>
        <v>194.59999998798594</v>
      </c>
      <c r="E210" s="39">
        <v>6665595.6642000005</v>
      </c>
      <c r="F210" s="9">
        <f t="shared" ref="F210:F273" si="417">IF(E210="","",(E210-$E$9)*1000)</f>
        <v>339.20000027865171</v>
      </c>
      <c r="G210" s="12">
        <v>86.375100000000003</v>
      </c>
      <c r="H210" s="9">
        <f t="shared" ref="H210:H273" si="418">IF(G210="","",(G210-$G$9)*1000)</f>
        <v>5.0000000000096634</v>
      </c>
      <c r="J210" s="40">
        <f t="shared" ref="J210" si="419">MOD(DEGREES(ATAN2(F210, D210)) + 360, 360)</f>
        <v>29.843015285130207</v>
      </c>
      <c r="K210" s="47">
        <f t="shared" ref="K210" si="420">SQRT(POWER(C210 - $C$9,2) + POWER(E210 - $E$9,2)) *1000</f>
        <v>391.05728504192513</v>
      </c>
      <c r="L210" s="40">
        <f t="shared" ref="L210" si="421">SQRT((D210^2) + (F210^2) + (H210^2))</f>
        <v>391.08924836200947</v>
      </c>
      <c r="M210" s="12">
        <f t="shared" ref="M210" si="422">(D210-$D$9)/(B210-$B$9)</f>
        <v>1.6921739129390081</v>
      </c>
      <c r="N210" s="12">
        <f t="shared" ref="N210" si="423">(F210-$F$9)/(B210-$B$9)</f>
        <v>2.9495652198143629</v>
      </c>
      <c r="O210" s="12">
        <f t="shared" ref="O210" si="424">(H210-$H$9)/(B210-$B$9)</f>
        <v>4.3478260869649246E-2</v>
      </c>
      <c r="P210" s="81">
        <f t="shared" ref="P210" si="425">(L210-$L$9)/(B210-$B$9)</f>
        <v>3.4007760727131258</v>
      </c>
      <c r="Q210" s="12">
        <f t="shared" ref="Q210" si="426">(M210-0)/(B210-$B$9)</f>
        <v>1.4714555764687026E-2</v>
      </c>
      <c r="R210" s="12">
        <f t="shared" ref="R210" si="427">(N210-0)/(B210-$B$9)</f>
        <v>2.5648393215777068E-2</v>
      </c>
      <c r="S210" s="12">
        <f t="shared" ref="S210" si="428">(O210-0)/(B210-$B$9)</f>
        <v>3.7807183364912386E-4</v>
      </c>
      <c r="T210" s="12">
        <f t="shared" ref="T210" si="429">(P210-0)/(B210-$B$9)</f>
        <v>2.9571965849679353E-2</v>
      </c>
    </row>
    <row r="211" spans="2:20" ht="15.9" customHeight="1">
      <c r="B211" s="28">
        <v>45910</v>
      </c>
      <c r="C211" s="12">
        <v>401123.27389999997</v>
      </c>
      <c r="D211" s="9">
        <f t="shared" si="416"/>
        <v>179.69999997876585</v>
      </c>
      <c r="E211" s="39">
        <v>6665595.7516000001</v>
      </c>
      <c r="F211" s="9">
        <f t="shared" si="417"/>
        <v>426.59999988973141</v>
      </c>
      <c r="G211" s="12">
        <v>86.375500000000002</v>
      </c>
      <c r="H211" s="9">
        <f t="shared" si="418"/>
        <v>5.4000000000087311</v>
      </c>
      <c r="J211" s="40">
        <f t="shared" ref="J211" si="430">MOD(DEGREES(ATAN2(F211, D211)) + 360, 360)</f>
        <v>22.842660119027244</v>
      </c>
      <c r="K211" s="47">
        <f t="shared" ref="K211" si="431">SQRT(POWER(C211 - $C$9,2) + POWER(E211 - $E$9,2)) *1000</f>
        <v>462.90349955286285</v>
      </c>
      <c r="L211" s="40">
        <f t="shared" ref="L211" si="432">SQRT((D211^2) + (F211^2) + (H211^2))</f>
        <v>462.93499532686809</v>
      </c>
      <c r="M211" s="12">
        <f t="shared" ref="M211" si="433">(D211-$D$9)/(B211-$B$9)</f>
        <v>1.5491379308514297</v>
      </c>
      <c r="N211" s="12">
        <f t="shared" ref="N211" si="434">(F211-$F$9)/(B211-$B$9)</f>
        <v>3.6775862059459605</v>
      </c>
      <c r="O211" s="12">
        <f t="shared" ref="O211" si="435">(H211-$H$9)/(B211-$B$9)</f>
        <v>4.6551724138006303E-2</v>
      </c>
      <c r="P211" s="81">
        <f t="shared" ref="P211" si="436">(L211-$L$9)/(B211-$B$9)</f>
        <v>3.9908189252316215</v>
      </c>
      <c r="Q211" s="12">
        <f t="shared" ref="Q211" si="437">(M211-0)/(B211-$B$9)</f>
        <v>1.3354637334926119E-2</v>
      </c>
      <c r="R211" s="12">
        <f t="shared" ref="R211" si="438">(N211-0)/(B211-$B$9)</f>
        <v>3.1703329361603111E-2</v>
      </c>
      <c r="S211" s="12">
        <f t="shared" ref="S211" si="439">(O211-0)/(B211-$B$9)</f>
        <v>4.0130796670695087E-4</v>
      </c>
      <c r="T211" s="12">
        <f t="shared" ref="T211" si="440">(P211-0)/(B211-$B$9)</f>
        <v>3.4403611424410528E-2</v>
      </c>
    </row>
    <row r="212" spans="2:20" ht="15.9" customHeight="1">
      <c r="B212" s="28">
        <v>45910</v>
      </c>
      <c r="C212" s="12">
        <v>401123.30310000002</v>
      </c>
      <c r="D212" s="9">
        <f t="shared" si="416"/>
        <v>208.90000002691522</v>
      </c>
      <c r="E212" s="39">
        <v>6665595.5791999996</v>
      </c>
      <c r="F212" s="9">
        <f t="shared" si="417"/>
        <v>254.19999938458204</v>
      </c>
      <c r="G212" s="12">
        <v>86.337299999999999</v>
      </c>
      <c r="H212" s="9">
        <f t="shared" si="418"/>
        <v>-32.799999999994611</v>
      </c>
      <c r="J212" s="40">
        <f t="shared" ref="J212" si="441">MOD(DEGREES(ATAN2(F212, D212)) + 360, 360)</f>
        <v>39.413155725569709</v>
      </c>
      <c r="K212" s="47">
        <f t="shared" ref="K212" si="442">SQRT(POWER(C212 - $C$9,2) + POWER(E212 - $E$9,2)) *1000</f>
        <v>329.02408680576366</v>
      </c>
      <c r="L212" s="40">
        <f t="shared" ref="L212" si="443">SQRT((D212^2) + (F212^2) + (H212^2))</f>
        <v>330.65494053222056</v>
      </c>
      <c r="M212" s="12">
        <f t="shared" ref="M212" si="444">(D212-$D$9)/(B212-$B$9)</f>
        <v>1.800862069197545</v>
      </c>
      <c r="N212" s="12">
        <f t="shared" ref="N212" si="445">(F212-$F$9)/(B212-$B$9)</f>
        <v>2.1913793050395003</v>
      </c>
      <c r="O212" s="12">
        <f t="shared" ref="O212" si="446">(H212-$H$9)/(B212-$B$9)</f>
        <v>-0.28275862068960872</v>
      </c>
      <c r="P212" s="81">
        <f t="shared" ref="P212" si="447">(L212-$L$9)/(B212-$B$9)</f>
        <v>2.8504736252777634</v>
      </c>
      <c r="Q212" s="12">
        <f t="shared" ref="Q212" si="448">(M212-0)/(B212-$B$9)</f>
        <v>1.5524673010323663E-2</v>
      </c>
      <c r="R212" s="12">
        <f t="shared" ref="R212" si="449">(N212-0)/(B212-$B$9)</f>
        <v>1.8891200905512932E-2</v>
      </c>
      <c r="S212" s="12">
        <f t="shared" ref="S212" si="450">(O212-0)/(B212-$B$9)</f>
        <v>-2.4375743162897302E-3</v>
      </c>
      <c r="T212" s="12">
        <f t="shared" ref="T212" si="451">(P212-0)/(B212-$B$9)</f>
        <v>2.4573048493773821E-2</v>
      </c>
    </row>
    <row r="213" spans="2:20" ht="15.9" customHeight="1">
      <c r="B213" s="28">
        <v>45911</v>
      </c>
      <c r="C213" s="12">
        <v>401123.30080000003</v>
      </c>
      <c r="D213" s="9">
        <f t="shared" si="416"/>
        <v>206.60000003408641</v>
      </c>
      <c r="E213" s="39">
        <v>6665595.5722000003</v>
      </c>
      <c r="F213" s="9">
        <f t="shared" si="417"/>
        <v>247.20000009983778</v>
      </c>
      <c r="G213" s="12">
        <v>86.369799999999998</v>
      </c>
      <c r="H213" s="9">
        <f t="shared" si="418"/>
        <v>-0.29999999999574811</v>
      </c>
      <c r="J213" s="40">
        <f t="shared" ref="J213" si="452">MOD(DEGREES(ATAN2(F213, D213)) + 360, 360)</f>
        <v>39.887545755869269</v>
      </c>
      <c r="K213" s="47">
        <f t="shared" ref="K213" si="453">SQRT(POWER(C213 - $C$9,2) + POWER(E213 - $E$9,2)) *1000</f>
        <v>322.16672712035967</v>
      </c>
      <c r="L213" s="40">
        <f t="shared" ref="L213" si="454">SQRT((D213^2) + (F213^2) + (H213^2))</f>
        <v>322.16686679955825</v>
      </c>
      <c r="M213" s="12">
        <f t="shared" ref="M213" si="455">(D213-$D$9)/(B213-$B$9)</f>
        <v>1.7658119661033027</v>
      </c>
      <c r="N213" s="12">
        <f t="shared" ref="N213" si="456">(F213-$F$9)/(B213-$B$9)</f>
        <v>2.1128205136738272</v>
      </c>
      <c r="O213" s="12">
        <f t="shared" ref="O213" si="457">(H213-$H$9)/(B213-$B$9)</f>
        <v>-2.5641025640662234E-3</v>
      </c>
      <c r="P213" s="81">
        <f t="shared" ref="P213" si="458">(L213-$L$9)/(B213-$B$9)</f>
        <v>2.7535629640987884</v>
      </c>
      <c r="Q213" s="12">
        <f t="shared" ref="Q213" si="459">(M213-0)/(B213-$B$9)</f>
        <v>1.5092409966694895E-2</v>
      </c>
      <c r="R213" s="12">
        <f t="shared" ref="R213" si="460">(N213-0)/(B213-$B$9)</f>
        <v>1.805829498866519E-2</v>
      </c>
      <c r="S213" s="12">
        <f t="shared" ref="S213" si="461">(O213-0)/(B213-$B$9)</f>
        <v>-2.1915406530480543E-5</v>
      </c>
      <c r="T213" s="12">
        <f t="shared" ref="T213" si="462">(P213-0)/(B213-$B$9)</f>
        <v>2.3534726188878533E-2</v>
      </c>
    </row>
    <row r="214" spans="2:20" ht="15.9" customHeight="1">
      <c r="B214" s="28">
        <v>45911</v>
      </c>
      <c r="C214" s="12">
        <v>401123.29590000003</v>
      </c>
      <c r="D214" s="9">
        <f t="shared" si="416"/>
        <v>201.70000003417954</v>
      </c>
      <c r="E214" s="39">
        <v>6665595.6358000003</v>
      </c>
      <c r="F214" s="9">
        <f t="shared" si="417"/>
        <v>310.80000009387732</v>
      </c>
      <c r="G214" s="12">
        <v>86.3352</v>
      </c>
      <c r="H214" s="9">
        <f t="shared" si="418"/>
        <v>-34.89999999999327</v>
      </c>
      <c r="J214" s="40">
        <f t="shared" ref="J214" si="463">MOD(DEGREES(ATAN2(F214, D214)) + 360, 360)</f>
        <v>32.982377534700504</v>
      </c>
      <c r="K214" s="47">
        <f t="shared" ref="K214" si="464">SQRT(POWER(C214 - $C$9,2) + POWER(E214 - $E$9,2)) *1000</f>
        <v>370.51252350243465</v>
      </c>
      <c r="L214" s="40">
        <f t="shared" ref="L214" si="465">SQRT((D214^2) + (F214^2) + (H214^2))</f>
        <v>372.15257633414512</v>
      </c>
      <c r="M214" s="12">
        <f t="shared" ref="M214" si="466">(D214-$D$9)/(B214-$B$9)</f>
        <v>1.7239316242237568</v>
      </c>
      <c r="N214" s="12">
        <f t="shared" ref="N214" si="467">(F214-$F$9)/(B214-$B$9)</f>
        <v>2.6564102572126265</v>
      </c>
      <c r="O214" s="12">
        <f t="shared" ref="O214" si="468">(H214-$H$9)/(B214-$B$9)</f>
        <v>-0.29829059829054078</v>
      </c>
      <c r="P214" s="81">
        <f t="shared" ref="P214" si="469">(L214-$L$9)/(B214-$B$9)</f>
        <v>3.1807912507191891</v>
      </c>
      <c r="Q214" s="12">
        <f t="shared" ref="Q214" si="470">(M214-0)/(B214-$B$9)</f>
        <v>1.4734458326698776E-2</v>
      </c>
      <c r="R214" s="12">
        <f t="shared" ref="R214" si="471">(N214-0)/(B214-$B$9)</f>
        <v>2.2704361172757492E-2</v>
      </c>
      <c r="S214" s="12">
        <f t="shared" ref="S214" si="472">(O214-0)/(B214-$B$9)</f>
        <v>-2.5494922930815451E-3</v>
      </c>
      <c r="T214" s="12">
        <f t="shared" ref="T214" si="473">(P214-0)/(B214-$B$9)</f>
        <v>2.7186250006146915E-2</v>
      </c>
    </row>
    <row r="215" spans="2:20" ht="15.9" customHeight="1">
      <c r="B215" s="28">
        <v>45912</v>
      </c>
      <c r="C215" s="12">
        <v>401123.28779999999</v>
      </c>
      <c r="D215" s="9">
        <f t="shared" si="416"/>
        <v>193.59999999869615</v>
      </c>
      <c r="E215" s="39">
        <v>6665595.6557</v>
      </c>
      <c r="F215" s="9">
        <f t="shared" si="417"/>
        <v>330.69999981671572</v>
      </c>
      <c r="G215" s="12">
        <v>86.371799999999993</v>
      </c>
      <c r="H215" s="9">
        <f t="shared" si="418"/>
        <v>1.6999999999995907</v>
      </c>
      <c r="J215" s="40">
        <f t="shared" ref="J215" si="474">MOD(DEGREES(ATAN2(F215, D215)) + 360, 360)</f>
        <v>30.345766688183005</v>
      </c>
      <c r="K215" s="47">
        <f t="shared" ref="K215" si="475">SQRT(POWER(C215 - $C$9,2) + POWER(E215 - $E$9,2)) *1000</f>
        <v>383.2015786479368</v>
      </c>
      <c r="L215" s="40">
        <f t="shared" ref="L215" si="476">SQRT((D215^2) + (F215^2) + (H215^2))</f>
        <v>383.2053494906757</v>
      </c>
      <c r="M215" s="12">
        <f t="shared" ref="M215" si="477">(D215-$D$9)/(B215-$B$9)</f>
        <v>1.6406779660906454</v>
      </c>
      <c r="N215" s="12">
        <f t="shared" ref="N215" si="478">(F215-$F$9)/(B215-$B$9)</f>
        <v>2.8025423713280992</v>
      </c>
      <c r="O215" s="12">
        <f t="shared" ref="O215" si="479">(H215-$H$9)/(B215-$B$9)</f>
        <v>1.4406779661013482E-2</v>
      </c>
      <c r="P215" s="81">
        <f t="shared" ref="P215" si="480">(L215-$L$9)/(B215-$B$9)</f>
        <v>3.2475029617853872</v>
      </c>
      <c r="Q215" s="12">
        <f t="shared" ref="Q215" si="481">(M215-0)/(B215-$B$9)</f>
        <v>1.3904050560090215E-2</v>
      </c>
      <c r="R215" s="12">
        <f t="shared" ref="R215" si="482">(N215-0)/(B215-$B$9)</f>
        <v>2.3750359079051687E-2</v>
      </c>
      <c r="S215" s="12">
        <f t="shared" ref="S215" si="483">(O215-0)/(B215-$B$9)</f>
        <v>1.2209135305943629E-4</v>
      </c>
      <c r="T215" s="12">
        <f t="shared" ref="T215" si="484">(P215-0)/(B215-$B$9)</f>
        <v>2.752121154055413E-2</v>
      </c>
    </row>
    <row r="216" spans="2:20" ht="15.9" customHeight="1">
      <c r="B216" s="28">
        <v>45912</v>
      </c>
      <c r="C216" s="12">
        <v>401123.29190000001</v>
      </c>
      <c r="D216" s="9">
        <f t="shared" si="416"/>
        <v>197.70000001881272</v>
      </c>
      <c r="E216" s="39">
        <v>6665595.6495000003</v>
      </c>
      <c r="F216" s="9">
        <f t="shared" si="417"/>
        <v>324.50000010430813</v>
      </c>
      <c r="G216" s="12">
        <v>86.339600000000004</v>
      </c>
      <c r="H216" s="9">
        <f t="shared" si="418"/>
        <v>-30.499999999989313</v>
      </c>
      <c r="J216" s="40">
        <f t="shared" ref="J216" si="485">MOD(DEGREES(ATAN2(F216, D216)) + 360, 360)</f>
        <v>31.351653060984859</v>
      </c>
      <c r="K216" s="47">
        <f t="shared" ref="K216" si="486">SQRT(POWER(C216 - $C$9,2) + POWER(E216 - $E$9,2)) *1000</f>
        <v>379.98097330673613</v>
      </c>
      <c r="L216" s="40">
        <f t="shared" ref="L216" si="487">SQRT((D216^2) + (F216^2) + (H216^2))</f>
        <v>381.20308245754501</v>
      </c>
      <c r="M216" s="12">
        <f t="shared" ref="M216" si="488">(D216-$D$9)/(B216-$B$9)</f>
        <v>1.6754237289729892</v>
      </c>
      <c r="N216" s="12">
        <f t="shared" ref="N216" si="489">(F216-$F$9)/(B216-$B$9)</f>
        <v>2.7500000008839671</v>
      </c>
      <c r="O216" s="12">
        <f t="shared" ref="O216" si="490">(H216-$H$9)/(B216-$B$9)</f>
        <v>-0.25847457627109588</v>
      </c>
      <c r="P216" s="81">
        <f t="shared" ref="P216" si="491">(L216-$L$9)/(B216-$B$9)</f>
        <v>3.2305345970978392</v>
      </c>
      <c r="Q216" s="12">
        <f t="shared" ref="Q216" si="492">(M216-0)/(B216-$B$9)</f>
        <v>1.4198506177737196E-2</v>
      </c>
      <c r="R216" s="12">
        <f t="shared" ref="R216" si="493">(N216-0)/(B216-$B$9)</f>
        <v>2.3305084753253959E-2</v>
      </c>
      <c r="S216" s="12">
        <f t="shared" ref="S216" si="494">(O216-0)/(B216-$B$9)</f>
        <v>-2.1904625107719991E-3</v>
      </c>
      <c r="T216" s="12">
        <f t="shared" ref="T216" si="495">(P216-0)/(B216-$B$9)</f>
        <v>2.7377411839812196E-2</v>
      </c>
    </row>
    <row r="217" spans="2:20" ht="15.9" customHeight="1">
      <c r="B217" s="28">
        <v>45913</v>
      </c>
      <c r="C217" s="12">
        <v>401123.29080000002</v>
      </c>
      <c r="D217" s="9">
        <f t="shared" si="416"/>
        <v>196.60000002477318</v>
      </c>
      <c r="E217" s="39">
        <v>6665595.6443999996</v>
      </c>
      <c r="F217" s="9">
        <f t="shared" si="417"/>
        <v>319.3999994546175</v>
      </c>
      <c r="G217" s="12">
        <v>86.38</v>
      </c>
      <c r="H217" s="9">
        <f t="shared" si="418"/>
        <v>9.9000000000017963</v>
      </c>
      <c r="J217" s="40">
        <f t="shared" ref="J217" si="496">MOD(DEGREES(ATAN2(F217, D217)) + 360, 360)</f>
        <v>31.613507090975645</v>
      </c>
      <c r="K217" s="47">
        <f t="shared" ref="K217" si="497">SQRT(POWER(C217 - $C$9,2) + POWER(E217 - $E$9,2)) *1000</f>
        <v>375.05722184934723</v>
      </c>
      <c r="L217" s="40">
        <f t="shared" ref="L217" si="498">SQRT((D217^2) + (F217^2) + (H217^2))</f>
        <v>375.18785916038183</v>
      </c>
      <c r="M217" s="12">
        <f t="shared" ref="M217" si="499">(D217-$D$9)/(B217-$B$9)</f>
        <v>1.6521008405443125</v>
      </c>
      <c r="N217" s="12">
        <f t="shared" ref="N217" si="500">(F217-$F$9)/(B217-$B$9)</f>
        <v>2.684033608862332</v>
      </c>
      <c r="O217" s="12">
        <f t="shared" ref="O217" si="501">(H217-$H$9)/(B217-$B$9)</f>
        <v>8.3193277310939465E-2</v>
      </c>
      <c r="P217" s="81">
        <f t="shared" ref="P217" si="502">(L217-$L$9)/(B217-$B$9)</f>
        <v>3.1528391526082507</v>
      </c>
      <c r="Q217" s="12">
        <f t="shared" ref="Q217" si="503">(M217-0)/(B217-$B$9)</f>
        <v>1.3883200340708508E-2</v>
      </c>
      <c r="R217" s="12">
        <f t="shared" ref="R217" si="504">(N217-0)/(B217-$B$9)</f>
        <v>2.2554904276154052E-2</v>
      </c>
      <c r="S217" s="12">
        <f t="shared" ref="S217" si="505">(O217-0)/(B217-$B$9)</f>
        <v>6.9910317068016354E-4</v>
      </c>
      <c r="T217" s="12">
        <f t="shared" ref="T217" si="506">(P217-0)/(B217-$B$9)</f>
        <v>2.6494446660573535E-2</v>
      </c>
    </row>
    <row r="218" spans="2:20" ht="15.9" customHeight="1">
      <c r="B218" s="28">
        <v>45913</v>
      </c>
      <c r="C218" s="12">
        <v>401123.28779999999</v>
      </c>
      <c r="D218" s="9">
        <f t="shared" si="416"/>
        <v>193.59999999869615</v>
      </c>
      <c r="E218" s="39">
        <v>6665595.6557</v>
      </c>
      <c r="F218" s="9">
        <f t="shared" si="417"/>
        <v>330.69999981671572</v>
      </c>
      <c r="G218" s="12">
        <v>86.371799999999993</v>
      </c>
      <c r="H218" s="9">
        <f t="shared" si="418"/>
        <v>1.6999999999995907</v>
      </c>
      <c r="J218" s="40">
        <f t="shared" ref="J218" si="507">MOD(DEGREES(ATAN2(F218, D218)) + 360, 360)</f>
        <v>30.345766688183005</v>
      </c>
      <c r="K218" s="47">
        <f t="shared" ref="K218" si="508">SQRT(POWER(C218 - $C$9,2) + POWER(E218 - $E$9,2)) *1000</f>
        <v>383.2015786479368</v>
      </c>
      <c r="L218" s="40">
        <f t="shared" ref="L218" si="509">SQRT((D218^2) + (F218^2) + (H218^2))</f>
        <v>383.2053494906757</v>
      </c>
      <c r="M218" s="12">
        <f t="shared" ref="M218" si="510">(D218-$D$9)/(B218-$B$9)</f>
        <v>1.6268907562915642</v>
      </c>
      <c r="N218" s="12">
        <f t="shared" ref="N218" si="511">(F218-$F$9)/(B218-$B$9)</f>
        <v>2.7789915950984514</v>
      </c>
      <c r="O218" s="12">
        <f t="shared" ref="O218" si="512">(H218-$H$9)/(B218-$B$9)</f>
        <v>1.4285714285710847E-2</v>
      </c>
      <c r="P218" s="81">
        <f t="shared" ref="P218" si="513">(L218-$L$9)/(B218-$B$9)</f>
        <v>3.2202130209300477</v>
      </c>
      <c r="Q218" s="12">
        <f t="shared" ref="Q218" si="514">(M218-0)/(B218-$B$9)</f>
        <v>1.3671350893206423E-2</v>
      </c>
      <c r="R218" s="12">
        <f t="shared" ref="R218" si="515">(N218-0)/(B218-$B$9)</f>
        <v>2.3352870547045809E-2</v>
      </c>
      <c r="S218" s="12">
        <f t="shared" ref="S218" si="516">(O218-0)/(B218-$B$9)</f>
        <v>1.2004801920765417E-4</v>
      </c>
      <c r="T218" s="12">
        <f t="shared" ref="T218" si="517">(P218-0)/(B218-$B$9)</f>
        <v>2.7060613621260905E-2</v>
      </c>
    </row>
    <row r="219" spans="2:20" ht="15.9" customHeight="1">
      <c r="B219" s="28">
        <v>45915</v>
      </c>
      <c r="C219" s="12">
        <v>401123.2844</v>
      </c>
      <c r="D219" s="9">
        <f t="shared" si="416"/>
        <v>190.2000000118278</v>
      </c>
      <c r="E219" s="39">
        <v>6665595.7026000004</v>
      </c>
      <c r="F219" s="9">
        <f t="shared" si="417"/>
        <v>377.6000002399087</v>
      </c>
      <c r="G219" s="12">
        <v>86.379400000000004</v>
      </c>
      <c r="H219" s="9">
        <f t="shared" si="418"/>
        <v>9.3000000000103</v>
      </c>
      <c r="J219" s="40">
        <f t="shared" ref="J219" si="518">MOD(DEGREES(ATAN2(F219, D219)) + 360, 360)</f>
        <v>26.734744112436829</v>
      </c>
      <c r="K219" s="47">
        <f t="shared" ref="K219" si="519">SQRT(POWER(C219 - $C$9,2) + POWER(E219 - $E$9,2)) *1000</f>
        <v>422.79758772452607</v>
      </c>
      <c r="L219" s="40">
        <f t="shared" ref="L219" si="520">SQRT((D219^2) + (F219^2) + (H219^2))</f>
        <v>422.89985834199393</v>
      </c>
      <c r="M219" s="12">
        <f t="shared" ref="M219" si="521">(D219-$D$9)/(B219-$B$9)</f>
        <v>1.5719008265440313</v>
      </c>
      <c r="N219" s="12">
        <f t="shared" ref="N219" si="522">(F219-$F$9)/(B219-$B$9)</f>
        <v>3.12066115900751</v>
      </c>
      <c r="O219" s="12">
        <f t="shared" ref="O219" si="523">(H219-$H$9)/(B219-$B$9)</f>
        <v>7.6859504132316528E-2</v>
      </c>
      <c r="P219" s="81">
        <f t="shared" ref="P219" si="524">(L219-$L$9)/(B219-$B$9)</f>
        <v>3.4950401515867267</v>
      </c>
      <c r="Q219" s="12">
        <f t="shared" ref="Q219" si="525">(M219-0)/(B219-$B$9)</f>
        <v>1.2990915921851498E-2</v>
      </c>
      <c r="R219" s="12">
        <f t="shared" ref="R219" si="526">(N219-0)/(B219-$B$9)</f>
        <v>2.5790588090971157E-2</v>
      </c>
      <c r="S219" s="12">
        <f t="shared" ref="S219" si="527">(O219-0)/(B219-$B$9)</f>
        <v>6.3520251349021928E-4</v>
      </c>
      <c r="T219" s="12">
        <f t="shared" ref="T219" si="528">(P219-0)/(B219-$B$9)</f>
        <v>2.8884629351956417E-2</v>
      </c>
    </row>
    <row r="220" spans="2:20" ht="15.9" customHeight="1">
      <c r="B220" s="28">
        <v>45915</v>
      </c>
      <c r="C220" s="12">
        <v>401123.28600000002</v>
      </c>
      <c r="D220" s="9">
        <f t="shared" si="416"/>
        <v>191.80000002961606</v>
      </c>
      <c r="E220" s="39">
        <v>6665595.6941999998</v>
      </c>
      <c r="F220" s="9">
        <f t="shared" si="417"/>
        <v>369.19999960809946</v>
      </c>
      <c r="G220" s="12">
        <v>86.385900000000007</v>
      </c>
      <c r="H220" s="9">
        <f t="shared" si="418"/>
        <v>15.800000000012915</v>
      </c>
      <c r="J220" s="40">
        <f t="shared" ref="J220" si="529">MOD(DEGREES(ATAN2(F220, D220)) + 360, 360)</f>
        <v>27.451950073304545</v>
      </c>
      <c r="K220" s="47">
        <f t="shared" ref="K220" si="530">SQRT(POWER(C220 - $C$9,2) + POWER(E220 - $E$9,2)) *1000</f>
        <v>416.04792959703741</v>
      </c>
      <c r="L220" s="40">
        <f t="shared" ref="L220" si="531">SQRT((D220^2) + (F220^2) + (H220^2))</f>
        <v>416.34783501536521</v>
      </c>
      <c r="M220" s="12">
        <f t="shared" ref="M220" si="532">(D220-$D$9)/(B220-$B$9)</f>
        <v>1.5851239671869095</v>
      </c>
      <c r="N220" s="12">
        <f t="shared" ref="N220" si="533">(F220-$F$9)/(B220-$B$9)</f>
        <v>3.05123966618264</v>
      </c>
      <c r="O220" s="12">
        <f t="shared" ref="O220" si="534">(H220-$H$9)/(B220-$B$9)</f>
        <v>0.13057851239680096</v>
      </c>
      <c r="P220" s="81">
        <f t="shared" ref="P220" si="535">(L220-$L$9)/(B220-$B$9)</f>
        <v>3.4408911984740924</v>
      </c>
      <c r="Q220" s="12">
        <f t="shared" ref="Q220" si="536">(M220-0)/(B220-$B$9)</f>
        <v>1.3100198075924873E-2</v>
      </c>
      <c r="R220" s="12">
        <f t="shared" ref="R220" si="537">(N220-0)/(B220-$B$9)</f>
        <v>2.5216856745311073E-2</v>
      </c>
      <c r="S220" s="12">
        <f t="shared" ref="S220" si="538">(O220-0)/(B220-$B$9)</f>
        <v>1.0791612594776938E-3</v>
      </c>
      <c r="T220" s="12">
        <f t="shared" ref="T220" si="539">(P220-0)/(B220-$B$9)</f>
        <v>2.8437117342761095E-2</v>
      </c>
    </row>
    <row r="221" spans="2:20" ht="15.9" customHeight="1">
      <c r="B221" s="28">
        <v>45916</v>
      </c>
      <c r="C221" s="12">
        <v>401123.2905</v>
      </c>
      <c r="D221" s="9">
        <f t="shared" si="416"/>
        <v>196.30000001052395</v>
      </c>
      <c r="E221" s="39">
        <v>6665595.6549000004</v>
      </c>
      <c r="F221" s="9">
        <f t="shared" si="417"/>
        <v>329.90000024437904</v>
      </c>
      <c r="G221" s="12">
        <v>86.368600000000001</v>
      </c>
      <c r="H221" s="9">
        <f t="shared" si="418"/>
        <v>-1.4999999999929514</v>
      </c>
      <c r="J221" s="40">
        <f t="shared" ref="J221" si="540">MOD(DEGREES(ATAN2(F221, D221)) + 360, 360)</f>
        <v>30.753864051253856</v>
      </c>
      <c r="K221" s="47">
        <f t="shared" ref="K221" si="541">SQRT(POWER(C221 - $C$9,2) + POWER(E221 - $E$9,2)) *1000</f>
        <v>383.88500903965104</v>
      </c>
      <c r="L221" s="40">
        <f t="shared" ref="L221" si="542">SQRT((D221^2) + (F221^2) + (H221^2))</f>
        <v>383.88793959353939</v>
      </c>
      <c r="M221" s="12">
        <f t="shared" ref="M221" si="543">(D221-$D$9)/(B221-$B$9)</f>
        <v>1.6090163935288848</v>
      </c>
      <c r="N221" s="12">
        <f t="shared" ref="N221" si="544">(F221-$F$9)/(B221-$B$9)</f>
        <v>2.7040983626588444</v>
      </c>
      <c r="O221" s="12">
        <f t="shared" ref="O221" si="545">(H221-$H$9)/(B221-$B$9)</f>
        <v>-1.229508196715534E-2</v>
      </c>
      <c r="P221" s="81">
        <f t="shared" ref="P221" si="546">(L221-$L$9)/(B221-$B$9)</f>
        <v>3.1466224556847489</v>
      </c>
      <c r="Q221" s="12">
        <f t="shared" ref="Q221" si="547">(M221-0)/(B221-$B$9)</f>
        <v>1.3188658963351516E-2</v>
      </c>
      <c r="R221" s="12">
        <f t="shared" ref="R221" si="548">(N221-0)/(B221-$B$9)</f>
        <v>2.2164740677531512E-2</v>
      </c>
      <c r="S221" s="12">
        <f t="shared" ref="S221" si="549">(O221-0)/(B221-$B$9)</f>
        <v>-1.0077936038651918E-4</v>
      </c>
      <c r="T221" s="12">
        <f t="shared" ref="T221" si="550">(P221-0)/(B221-$B$9)</f>
        <v>2.5791987341678268E-2</v>
      </c>
    </row>
    <row r="222" spans="2:20" ht="15.9" customHeight="1">
      <c r="B222" s="28"/>
      <c r="C222" s="12"/>
      <c r="D222" s="9" t="str">
        <f t="shared" si="416"/>
        <v/>
      </c>
      <c r="E222" s="39"/>
      <c r="F222" s="9" t="str">
        <f t="shared" si="417"/>
        <v/>
      </c>
      <c r="G222" s="12"/>
      <c r="H222" s="9" t="str">
        <f t="shared" si="418"/>
        <v/>
      </c>
    </row>
    <row r="223" spans="2:20" ht="15.9" customHeight="1">
      <c r="B223" s="28"/>
      <c r="C223" s="12"/>
      <c r="D223" s="9" t="str">
        <f t="shared" si="416"/>
        <v/>
      </c>
      <c r="E223" s="39"/>
      <c r="F223" s="9" t="str">
        <f t="shared" si="417"/>
        <v/>
      </c>
      <c r="G223" s="12"/>
      <c r="H223" s="9" t="str">
        <f t="shared" si="418"/>
        <v/>
      </c>
    </row>
    <row r="224" spans="2:20" ht="15.9" customHeight="1">
      <c r="B224" s="28"/>
      <c r="C224" s="12"/>
      <c r="D224" s="9" t="str">
        <f t="shared" si="416"/>
        <v/>
      </c>
      <c r="E224" s="39"/>
      <c r="F224" s="9" t="str">
        <f t="shared" si="417"/>
        <v/>
      </c>
      <c r="G224" s="12"/>
      <c r="H224" s="9" t="str">
        <f t="shared" si="418"/>
        <v/>
      </c>
    </row>
    <row r="225" spans="2:8" ht="15.9" customHeight="1">
      <c r="B225" s="28"/>
      <c r="C225" s="12"/>
      <c r="D225" s="9" t="str">
        <f t="shared" si="416"/>
        <v/>
      </c>
      <c r="E225" s="39"/>
      <c r="F225" s="9" t="str">
        <f t="shared" si="417"/>
        <v/>
      </c>
      <c r="G225" s="12"/>
      <c r="H225" s="9" t="str">
        <f t="shared" si="418"/>
        <v/>
      </c>
    </row>
    <row r="226" spans="2:8" ht="15.9" customHeight="1">
      <c r="B226" s="28"/>
      <c r="C226" s="12"/>
      <c r="D226" s="9" t="str">
        <f t="shared" si="416"/>
        <v/>
      </c>
      <c r="E226" s="39"/>
      <c r="F226" s="9" t="str">
        <f t="shared" si="417"/>
        <v/>
      </c>
      <c r="G226" s="12"/>
      <c r="H226" s="9" t="str">
        <f t="shared" si="418"/>
        <v/>
      </c>
    </row>
    <row r="227" spans="2:8" ht="15.9" customHeight="1">
      <c r="B227" s="28"/>
      <c r="C227" s="12"/>
      <c r="D227" s="9" t="str">
        <f t="shared" si="416"/>
        <v/>
      </c>
      <c r="E227" s="39"/>
      <c r="F227" s="9" t="str">
        <f t="shared" si="417"/>
        <v/>
      </c>
      <c r="G227" s="12"/>
      <c r="H227" s="9" t="str">
        <f t="shared" si="418"/>
        <v/>
      </c>
    </row>
    <row r="228" spans="2:8" ht="15.9" customHeight="1">
      <c r="B228" s="28"/>
      <c r="C228" s="12"/>
      <c r="D228" s="9" t="str">
        <f t="shared" si="416"/>
        <v/>
      </c>
      <c r="E228" s="39"/>
      <c r="F228" s="9" t="str">
        <f t="shared" si="417"/>
        <v/>
      </c>
      <c r="G228" s="12"/>
      <c r="H228" s="9" t="str">
        <f t="shared" si="418"/>
        <v/>
      </c>
    </row>
    <row r="229" spans="2:8" ht="15.9" customHeight="1">
      <c r="B229" s="28"/>
      <c r="C229" s="12"/>
      <c r="D229" s="9" t="str">
        <f t="shared" si="416"/>
        <v/>
      </c>
      <c r="E229" s="39"/>
      <c r="F229" s="9" t="str">
        <f t="shared" si="417"/>
        <v/>
      </c>
      <c r="G229" s="12"/>
      <c r="H229" s="9" t="str">
        <f t="shared" si="418"/>
        <v/>
      </c>
    </row>
    <row r="230" spans="2:8" ht="15.9" customHeight="1">
      <c r="B230" s="28"/>
      <c r="C230" s="12"/>
      <c r="D230" s="9" t="str">
        <f t="shared" si="416"/>
        <v/>
      </c>
      <c r="E230" s="39"/>
      <c r="F230" s="9" t="str">
        <f t="shared" si="417"/>
        <v/>
      </c>
      <c r="G230" s="12"/>
      <c r="H230" s="9" t="str">
        <f t="shared" si="418"/>
        <v/>
      </c>
    </row>
    <row r="231" spans="2:8" ht="15.9" customHeight="1">
      <c r="B231" s="28"/>
      <c r="C231" s="12"/>
      <c r="D231" s="9" t="str">
        <f t="shared" si="416"/>
        <v/>
      </c>
      <c r="E231" s="39"/>
      <c r="F231" s="9" t="str">
        <f t="shared" si="417"/>
        <v/>
      </c>
      <c r="G231" s="12"/>
      <c r="H231" s="9" t="str">
        <f t="shared" si="418"/>
        <v/>
      </c>
    </row>
    <row r="232" spans="2:8" ht="15.9" customHeight="1">
      <c r="B232" s="28"/>
      <c r="C232" s="12"/>
      <c r="D232" s="9" t="str">
        <f t="shared" si="416"/>
        <v/>
      </c>
      <c r="E232" s="39"/>
      <c r="F232" s="9" t="str">
        <f t="shared" si="417"/>
        <v/>
      </c>
      <c r="G232" s="12"/>
      <c r="H232" s="9" t="str">
        <f t="shared" si="418"/>
        <v/>
      </c>
    </row>
    <row r="233" spans="2:8" ht="15.9" customHeight="1">
      <c r="B233" s="28"/>
      <c r="C233" s="12"/>
      <c r="D233" s="9" t="str">
        <f t="shared" si="416"/>
        <v/>
      </c>
      <c r="E233" s="39"/>
      <c r="F233" s="9" t="str">
        <f t="shared" si="417"/>
        <v/>
      </c>
      <c r="G233" s="12"/>
      <c r="H233" s="9" t="str">
        <f t="shared" si="418"/>
        <v/>
      </c>
    </row>
    <row r="234" spans="2:8" ht="15.9" customHeight="1">
      <c r="B234" s="28"/>
      <c r="C234" s="12"/>
      <c r="D234" s="9" t="str">
        <f t="shared" si="416"/>
        <v/>
      </c>
      <c r="E234" s="39"/>
      <c r="F234" s="9" t="str">
        <f t="shared" si="417"/>
        <v/>
      </c>
      <c r="G234" s="12"/>
      <c r="H234" s="9" t="str">
        <f t="shared" si="418"/>
        <v/>
      </c>
    </row>
    <row r="235" spans="2:8" ht="15.9" customHeight="1">
      <c r="B235" s="28"/>
      <c r="C235" s="12"/>
      <c r="D235" s="9" t="str">
        <f t="shared" si="416"/>
        <v/>
      </c>
      <c r="E235" s="39"/>
      <c r="F235" s="9" t="str">
        <f t="shared" si="417"/>
        <v/>
      </c>
      <c r="G235" s="12"/>
      <c r="H235" s="9" t="str">
        <f t="shared" si="418"/>
        <v/>
      </c>
    </row>
    <row r="236" spans="2:8" ht="15.9" customHeight="1">
      <c r="B236" s="28"/>
      <c r="C236" s="12"/>
      <c r="D236" s="9" t="str">
        <f t="shared" si="416"/>
        <v/>
      </c>
      <c r="E236" s="39"/>
      <c r="F236" s="9" t="str">
        <f t="shared" si="417"/>
        <v/>
      </c>
      <c r="G236" s="12"/>
      <c r="H236" s="9" t="str">
        <f t="shared" si="418"/>
        <v/>
      </c>
    </row>
    <row r="237" spans="2:8" ht="15.9" customHeight="1">
      <c r="B237" s="28"/>
      <c r="C237" s="12"/>
      <c r="D237" s="9" t="str">
        <f t="shared" si="416"/>
        <v/>
      </c>
      <c r="E237" s="39"/>
      <c r="F237" s="9" t="str">
        <f t="shared" si="417"/>
        <v/>
      </c>
      <c r="G237" s="12"/>
      <c r="H237" s="9" t="str">
        <f t="shared" si="418"/>
        <v/>
      </c>
    </row>
    <row r="238" spans="2:8" ht="15.9" customHeight="1">
      <c r="B238" s="28"/>
      <c r="C238" s="12"/>
      <c r="D238" s="9" t="str">
        <f t="shared" si="416"/>
        <v/>
      </c>
      <c r="E238" s="39"/>
      <c r="F238" s="9" t="str">
        <f t="shared" si="417"/>
        <v/>
      </c>
      <c r="G238" s="12"/>
      <c r="H238" s="9" t="str">
        <f t="shared" si="418"/>
        <v/>
      </c>
    </row>
    <row r="239" spans="2:8" ht="15.9" customHeight="1">
      <c r="B239" s="28"/>
      <c r="C239" s="12"/>
      <c r="D239" s="9" t="str">
        <f t="shared" si="416"/>
        <v/>
      </c>
      <c r="E239" s="39"/>
      <c r="F239" s="9" t="str">
        <f t="shared" si="417"/>
        <v/>
      </c>
      <c r="G239" s="12"/>
      <c r="H239" s="9" t="str">
        <f t="shared" si="418"/>
        <v/>
      </c>
    </row>
    <row r="240" spans="2:8" ht="15.9" customHeight="1">
      <c r="B240" s="28"/>
      <c r="C240" s="12"/>
      <c r="D240" s="9" t="str">
        <f t="shared" si="416"/>
        <v/>
      </c>
      <c r="E240" s="39"/>
      <c r="F240" s="9" t="str">
        <f t="shared" si="417"/>
        <v/>
      </c>
      <c r="G240" s="12"/>
      <c r="H240" s="9" t="str">
        <f t="shared" si="418"/>
        <v/>
      </c>
    </row>
    <row r="241" spans="2:8" ht="15.9" customHeight="1">
      <c r="B241" s="28"/>
      <c r="C241" s="12"/>
      <c r="D241" s="9" t="str">
        <f t="shared" si="416"/>
        <v/>
      </c>
      <c r="E241" s="39"/>
      <c r="F241" s="9" t="str">
        <f t="shared" si="417"/>
        <v/>
      </c>
      <c r="G241" s="12"/>
      <c r="H241" s="9" t="str">
        <f t="shared" si="418"/>
        <v/>
      </c>
    </row>
    <row r="242" spans="2:8" ht="15.9" customHeight="1">
      <c r="B242" s="28"/>
      <c r="C242" s="12"/>
      <c r="D242" s="9" t="str">
        <f t="shared" si="416"/>
        <v/>
      </c>
      <c r="E242" s="39"/>
      <c r="F242" s="9" t="str">
        <f t="shared" si="417"/>
        <v/>
      </c>
      <c r="G242" s="12"/>
      <c r="H242" s="9" t="str">
        <f t="shared" si="418"/>
        <v/>
      </c>
    </row>
    <row r="243" spans="2:8" ht="15.9" customHeight="1">
      <c r="B243" s="28"/>
      <c r="C243" s="12"/>
      <c r="D243" s="9" t="str">
        <f t="shared" si="416"/>
        <v/>
      </c>
      <c r="E243" s="39"/>
      <c r="F243" s="9" t="str">
        <f t="shared" si="417"/>
        <v/>
      </c>
      <c r="G243" s="12"/>
      <c r="H243" s="9" t="str">
        <f t="shared" si="418"/>
        <v/>
      </c>
    </row>
    <row r="244" spans="2:8" ht="15.9" customHeight="1">
      <c r="B244" s="28"/>
      <c r="C244" s="12"/>
      <c r="D244" s="9" t="str">
        <f t="shared" si="416"/>
        <v/>
      </c>
      <c r="E244" s="39"/>
      <c r="F244" s="9" t="str">
        <f t="shared" si="417"/>
        <v/>
      </c>
      <c r="G244" s="12"/>
      <c r="H244" s="9" t="str">
        <f t="shared" si="418"/>
        <v/>
      </c>
    </row>
    <row r="245" spans="2:8" ht="15.9" customHeight="1">
      <c r="B245" s="28"/>
      <c r="C245" s="12"/>
      <c r="D245" s="9" t="str">
        <f t="shared" si="416"/>
        <v/>
      </c>
      <c r="E245" s="39"/>
      <c r="F245" s="9" t="str">
        <f t="shared" si="417"/>
        <v/>
      </c>
      <c r="G245" s="12"/>
      <c r="H245" s="9" t="str">
        <f t="shared" si="418"/>
        <v/>
      </c>
    </row>
    <row r="246" spans="2:8" ht="15.9" customHeight="1">
      <c r="B246" s="28"/>
      <c r="C246" s="12"/>
      <c r="D246" s="9" t="str">
        <f t="shared" si="416"/>
        <v/>
      </c>
      <c r="E246" s="39"/>
      <c r="F246" s="9" t="str">
        <f t="shared" si="417"/>
        <v/>
      </c>
      <c r="G246" s="12"/>
      <c r="H246" s="9" t="str">
        <f t="shared" si="418"/>
        <v/>
      </c>
    </row>
    <row r="247" spans="2:8" ht="15.9" customHeight="1">
      <c r="B247" s="28"/>
      <c r="C247" s="12"/>
      <c r="D247" s="9" t="str">
        <f t="shared" si="416"/>
        <v/>
      </c>
      <c r="E247" s="39"/>
      <c r="F247" s="9" t="str">
        <f t="shared" si="417"/>
        <v/>
      </c>
      <c r="G247" s="12"/>
      <c r="H247" s="9" t="str">
        <f t="shared" si="418"/>
        <v/>
      </c>
    </row>
    <row r="248" spans="2:8" ht="15.9" customHeight="1">
      <c r="B248" s="28"/>
      <c r="C248" s="12"/>
      <c r="D248" s="9" t="str">
        <f t="shared" si="416"/>
        <v/>
      </c>
      <c r="E248" s="39"/>
      <c r="F248" s="9" t="str">
        <f t="shared" si="417"/>
        <v/>
      </c>
      <c r="G248" s="12"/>
      <c r="H248" s="9" t="str">
        <f t="shared" si="418"/>
        <v/>
      </c>
    </row>
    <row r="249" spans="2:8" ht="15.9" customHeight="1">
      <c r="B249" s="28"/>
      <c r="C249" s="12"/>
      <c r="D249" s="9" t="str">
        <f t="shared" si="416"/>
        <v/>
      </c>
      <c r="E249" s="39"/>
      <c r="F249" s="9" t="str">
        <f t="shared" si="417"/>
        <v/>
      </c>
      <c r="G249" s="12"/>
      <c r="H249" s="9" t="str">
        <f t="shared" si="418"/>
        <v/>
      </c>
    </row>
    <row r="250" spans="2:8" ht="15.9" customHeight="1">
      <c r="B250" s="28"/>
      <c r="C250" s="12"/>
      <c r="D250" s="9" t="str">
        <f t="shared" si="416"/>
        <v/>
      </c>
      <c r="E250" s="39"/>
      <c r="F250" s="9" t="str">
        <f t="shared" si="417"/>
        <v/>
      </c>
      <c r="G250" s="12"/>
      <c r="H250" s="9" t="str">
        <f t="shared" si="418"/>
        <v/>
      </c>
    </row>
    <row r="251" spans="2:8" ht="15.9" customHeight="1">
      <c r="B251" s="28"/>
      <c r="C251" s="12"/>
      <c r="D251" s="9" t="str">
        <f t="shared" si="416"/>
        <v/>
      </c>
      <c r="E251" s="39"/>
      <c r="F251" s="9" t="str">
        <f t="shared" si="417"/>
        <v/>
      </c>
      <c r="G251" s="12"/>
      <c r="H251" s="9" t="str">
        <f t="shared" si="418"/>
        <v/>
      </c>
    </row>
    <row r="252" spans="2:8" ht="15.9" customHeight="1">
      <c r="B252" s="28"/>
      <c r="C252" s="12"/>
      <c r="D252" s="9" t="str">
        <f t="shared" si="416"/>
        <v/>
      </c>
      <c r="E252" s="39"/>
      <c r="F252" s="9" t="str">
        <f t="shared" si="417"/>
        <v/>
      </c>
      <c r="G252" s="12"/>
      <c r="H252" s="9" t="str">
        <f t="shared" si="418"/>
        <v/>
      </c>
    </row>
    <row r="253" spans="2:8" ht="15.9" customHeight="1">
      <c r="B253" s="28"/>
      <c r="C253" s="12"/>
      <c r="D253" s="9" t="str">
        <f t="shared" si="416"/>
        <v/>
      </c>
      <c r="E253" s="39"/>
      <c r="F253" s="9" t="str">
        <f t="shared" si="417"/>
        <v/>
      </c>
      <c r="G253" s="12"/>
      <c r="H253" s="9" t="str">
        <f t="shared" si="418"/>
        <v/>
      </c>
    </row>
    <row r="254" spans="2:8" ht="15.9" customHeight="1">
      <c r="B254" s="28"/>
      <c r="C254" s="12"/>
      <c r="D254" s="9" t="str">
        <f t="shared" si="416"/>
        <v/>
      </c>
      <c r="E254" s="39"/>
      <c r="F254" s="9" t="str">
        <f t="shared" si="417"/>
        <v/>
      </c>
      <c r="G254" s="12"/>
      <c r="H254" s="9" t="str">
        <f t="shared" si="418"/>
        <v/>
      </c>
    </row>
    <row r="255" spans="2:8" ht="15.9" customHeight="1">
      <c r="B255" s="28"/>
      <c r="C255" s="12"/>
      <c r="D255" s="9" t="str">
        <f t="shared" si="416"/>
        <v/>
      </c>
      <c r="E255" s="39"/>
      <c r="F255" s="9" t="str">
        <f t="shared" si="417"/>
        <v/>
      </c>
      <c r="G255" s="12"/>
      <c r="H255" s="9" t="str">
        <f t="shared" si="418"/>
        <v/>
      </c>
    </row>
    <row r="256" spans="2:8" ht="15.9" customHeight="1">
      <c r="B256" s="28"/>
      <c r="C256" s="12"/>
      <c r="D256" s="9" t="str">
        <f t="shared" si="416"/>
        <v/>
      </c>
      <c r="E256" s="39"/>
      <c r="F256" s="9" t="str">
        <f t="shared" si="417"/>
        <v/>
      </c>
      <c r="G256" s="12"/>
      <c r="H256" s="9" t="str">
        <f t="shared" si="418"/>
        <v/>
      </c>
    </row>
    <row r="257" spans="2:8" ht="15.9" customHeight="1">
      <c r="B257" s="28"/>
      <c r="C257" s="12"/>
      <c r="D257" s="9" t="str">
        <f t="shared" si="416"/>
        <v/>
      </c>
      <c r="E257" s="39"/>
      <c r="F257" s="9" t="str">
        <f t="shared" si="417"/>
        <v/>
      </c>
      <c r="G257" s="12"/>
      <c r="H257" s="9" t="str">
        <f t="shared" si="418"/>
        <v/>
      </c>
    </row>
    <row r="258" spans="2:8" ht="15.9" customHeight="1">
      <c r="B258" s="28"/>
      <c r="C258" s="12"/>
      <c r="D258" s="9" t="str">
        <f t="shared" si="416"/>
        <v/>
      </c>
      <c r="E258" s="39"/>
      <c r="F258" s="9" t="str">
        <f t="shared" si="417"/>
        <v/>
      </c>
      <c r="G258" s="12"/>
      <c r="H258" s="9" t="str">
        <f t="shared" si="418"/>
        <v/>
      </c>
    </row>
    <row r="259" spans="2:8" ht="15.9" customHeight="1">
      <c r="B259" s="28"/>
      <c r="C259" s="12"/>
      <c r="D259" s="9" t="str">
        <f t="shared" si="416"/>
        <v/>
      </c>
      <c r="E259" s="39"/>
      <c r="F259" s="9" t="str">
        <f t="shared" si="417"/>
        <v/>
      </c>
      <c r="G259" s="12"/>
      <c r="H259" s="9" t="str">
        <f t="shared" si="418"/>
        <v/>
      </c>
    </row>
    <row r="260" spans="2:8" ht="15.9" customHeight="1">
      <c r="B260" s="28"/>
      <c r="C260" s="12"/>
      <c r="D260" s="9" t="str">
        <f t="shared" si="416"/>
        <v/>
      </c>
      <c r="E260" s="39"/>
      <c r="F260" s="9" t="str">
        <f t="shared" si="417"/>
        <v/>
      </c>
      <c r="G260" s="12"/>
      <c r="H260" s="9" t="str">
        <f t="shared" si="418"/>
        <v/>
      </c>
    </row>
    <row r="261" spans="2:8" ht="15.9" customHeight="1">
      <c r="B261" s="28"/>
      <c r="C261" s="12"/>
      <c r="D261" s="9" t="str">
        <f t="shared" si="416"/>
        <v/>
      </c>
      <c r="E261" s="39"/>
      <c r="F261" s="9" t="str">
        <f t="shared" si="417"/>
        <v/>
      </c>
      <c r="G261" s="12"/>
      <c r="H261" s="9" t="str">
        <f t="shared" si="418"/>
        <v/>
      </c>
    </row>
    <row r="262" spans="2:8" ht="15.9" customHeight="1">
      <c r="B262" s="28"/>
      <c r="C262" s="12"/>
      <c r="D262" s="9" t="str">
        <f t="shared" si="416"/>
        <v/>
      </c>
      <c r="E262" s="39"/>
      <c r="F262" s="9" t="str">
        <f t="shared" si="417"/>
        <v/>
      </c>
      <c r="G262" s="12"/>
      <c r="H262" s="9" t="str">
        <f t="shared" si="418"/>
        <v/>
      </c>
    </row>
    <row r="263" spans="2:8" ht="15.9" customHeight="1">
      <c r="B263" s="28"/>
      <c r="C263" s="12"/>
      <c r="D263" s="9" t="str">
        <f t="shared" si="416"/>
        <v/>
      </c>
      <c r="E263" s="39"/>
      <c r="F263" s="9" t="str">
        <f t="shared" si="417"/>
        <v/>
      </c>
      <c r="G263" s="12"/>
      <c r="H263" s="9" t="str">
        <f t="shared" si="418"/>
        <v/>
      </c>
    </row>
    <row r="264" spans="2:8" ht="15.9" customHeight="1">
      <c r="B264" s="28"/>
      <c r="C264" s="12"/>
      <c r="D264" s="9" t="str">
        <f t="shared" si="416"/>
        <v/>
      </c>
      <c r="E264" s="39"/>
      <c r="F264" s="9" t="str">
        <f t="shared" si="417"/>
        <v/>
      </c>
      <c r="G264" s="12"/>
      <c r="H264" s="9" t="str">
        <f t="shared" si="418"/>
        <v/>
      </c>
    </row>
    <row r="265" spans="2:8" ht="15.9" customHeight="1">
      <c r="B265" s="28"/>
      <c r="C265" s="12"/>
      <c r="D265" s="9" t="str">
        <f t="shared" si="416"/>
        <v/>
      </c>
      <c r="E265" s="39"/>
      <c r="F265" s="9" t="str">
        <f t="shared" si="417"/>
        <v/>
      </c>
      <c r="G265" s="12"/>
      <c r="H265" s="9" t="str">
        <f t="shared" si="418"/>
        <v/>
      </c>
    </row>
    <row r="266" spans="2:8" ht="15.9" customHeight="1">
      <c r="B266" s="28"/>
      <c r="C266" s="12"/>
      <c r="D266" s="9" t="str">
        <f t="shared" si="416"/>
        <v/>
      </c>
      <c r="E266" s="39"/>
      <c r="F266" s="9" t="str">
        <f t="shared" si="417"/>
        <v/>
      </c>
      <c r="G266" s="12"/>
      <c r="H266" s="9" t="str">
        <f t="shared" si="418"/>
        <v/>
      </c>
    </row>
    <row r="267" spans="2:8" ht="15.9" customHeight="1">
      <c r="B267" s="28"/>
      <c r="C267" s="12"/>
      <c r="D267" s="9" t="str">
        <f t="shared" si="416"/>
        <v/>
      </c>
      <c r="E267" s="39"/>
      <c r="F267" s="9" t="str">
        <f t="shared" si="417"/>
        <v/>
      </c>
      <c r="G267" s="12"/>
      <c r="H267" s="9" t="str">
        <f t="shared" si="418"/>
        <v/>
      </c>
    </row>
    <row r="268" spans="2:8" ht="15.9" customHeight="1">
      <c r="B268" s="28"/>
      <c r="C268" s="12"/>
      <c r="D268" s="9" t="str">
        <f t="shared" si="416"/>
        <v/>
      </c>
      <c r="E268" s="39"/>
      <c r="F268" s="9" t="str">
        <f t="shared" si="417"/>
        <v/>
      </c>
      <c r="G268" s="12"/>
      <c r="H268" s="9" t="str">
        <f t="shared" si="418"/>
        <v/>
      </c>
    </row>
    <row r="269" spans="2:8" ht="15.9" customHeight="1">
      <c r="B269" s="28"/>
      <c r="C269" s="12"/>
      <c r="D269" s="9" t="str">
        <f t="shared" si="416"/>
        <v/>
      </c>
      <c r="E269" s="39"/>
      <c r="F269" s="9" t="str">
        <f t="shared" si="417"/>
        <v/>
      </c>
      <c r="G269" s="12"/>
      <c r="H269" s="9" t="str">
        <f t="shared" si="418"/>
        <v/>
      </c>
    </row>
    <row r="270" spans="2:8" ht="15.9" customHeight="1">
      <c r="B270" s="28"/>
      <c r="C270" s="12"/>
      <c r="D270" s="9" t="str">
        <f t="shared" si="416"/>
        <v/>
      </c>
      <c r="E270" s="39"/>
      <c r="F270" s="9" t="str">
        <f t="shared" si="417"/>
        <v/>
      </c>
      <c r="G270" s="12"/>
      <c r="H270" s="9" t="str">
        <f t="shared" si="418"/>
        <v/>
      </c>
    </row>
    <row r="271" spans="2:8" ht="15.9" customHeight="1">
      <c r="B271" s="28"/>
      <c r="C271" s="12"/>
      <c r="D271" s="9" t="str">
        <f t="shared" si="416"/>
        <v/>
      </c>
      <c r="E271" s="39"/>
      <c r="F271" s="9" t="str">
        <f t="shared" si="417"/>
        <v/>
      </c>
      <c r="G271" s="12"/>
      <c r="H271" s="9" t="str">
        <f t="shared" si="418"/>
        <v/>
      </c>
    </row>
    <row r="272" spans="2:8" ht="15.9" customHeight="1">
      <c r="B272" s="28"/>
      <c r="C272" s="12"/>
      <c r="D272" s="9" t="str">
        <f t="shared" si="416"/>
        <v/>
      </c>
      <c r="E272" s="39"/>
      <c r="F272" s="9" t="str">
        <f t="shared" si="417"/>
        <v/>
      </c>
      <c r="G272" s="12"/>
      <c r="H272" s="9" t="str">
        <f t="shared" si="418"/>
        <v/>
      </c>
    </row>
    <row r="273" spans="2:8" ht="15.9" customHeight="1">
      <c r="B273" s="28"/>
      <c r="C273" s="12"/>
      <c r="D273" s="9" t="str">
        <f t="shared" si="416"/>
        <v/>
      </c>
      <c r="E273" s="39"/>
      <c r="F273" s="9" t="str">
        <f t="shared" si="417"/>
        <v/>
      </c>
      <c r="G273" s="12"/>
      <c r="H273" s="9" t="str">
        <f t="shared" si="418"/>
        <v/>
      </c>
    </row>
    <row r="274" spans="2:8" ht="15.9" customHeight="1">
      <c r="B274" s="28"/>
      <c r="C274" s="12"/>
      <c r="D274" s="9" t="str">
        <f t="shared" ref="D274:D307" si="551">IF(C274="","",(C274-$C$9)*1000)</f>
        <v/>
      </c>
      <c r="E274" s="39"/>
      <c r="F274" s="9" t="str">
        <f t="shared" ref="F274:F307" si="552">IF(E274="","",(E274-$E$9)*1000)</f>
        <v/>
      </c>
      <c r="G274" s="12"/>
      <c r="H274" s="9" t="str">
        <f t="shared" ref="H274:H307" si="553">IF(G274="","",(G274-$G$9)*1000)</f>
        <v/>
      </c>
    </row>
    <row r="275" spans="2:8" ht="15.9" customHeight="1">
      <c r="B275" s="28"/>
      <c r="C275" s="12"/>
      <c r="D275" s="9" t="str">
        <f t="shared" si="551"/>
        <v/>
      </c>
      <c r="E275" s="39"/>
      <c r="F275" s="9" t="str">
        <f t="shared" si="552"/>
        <v/>
      </c>
      <c r="G275" s="12"/>
      <c r="H275" s="9" t="str">
        <f t="shared" si="553"/>
        <v/>
      </c>
    </row>
    <row r="276" spans="2:8" ht="15.9" customHeight="1">
      <c r="B276" s="28"/>
      <c r="C276" s="12"/>
      <c r="D276" s="9" t="str">
        <f t="shared" si="551"/>
        <v/>
      </c>
      <c r="E276" s="39"/>
      <c r="F276" s="9" t="str">
        <f t="shared" si="552"/>
        <v/>
      </c>
      <c r="G276" s="12"/>
      <c r="H276" s="9" t="str">
        <f t="shared" si="553"/>
        <v/>
      </c>
    </row>
    <row r="277" spans="2:8" ht="15.9" customHeight="1">
      <c r="B277" s="28"/>
      <c r="C277" s="12"/>
      <c r="D277" s="9" t="str">
        <f t="shared" si="551"/>
        <v/>
      </c>
      <c r="E277" s="39"/>
      <c r="F277" s="9" t="str">
        <f t="shared" si="552"/>
        <v/>
      </c>
      <c r="G277" s="12"/>
      <c r="H277" s="9" t="str">
        <f t="shared" si="553"/>
        <v/>
      </c>
    </row>
    <row r="278" spans="2:8" ht="15.9" customHeight="1">
      <c r="B278" s="28"/>
      <c r="C278" s="12"/>
      <c r="D278" s="9" t="str">
        <f t="shared" si="551"/>
        <v/>
      </c>
      <c r="E278" s="39"/>
      <c r="F278" s="9" t="str">
        <f t="shared" si="552"/>
        <v/>
      </c>
      <c r="G278" s="12"/>
      <c r="H278" s="9" t="str">
        <f t="shared" si="553"/>
        <v/>
      </c>
    </row>
    <row r="279" spans="2:8" ht="15.9" customHeight="1">
      <c r="B279" s="28"/>
      <c r="C279" s="12"/>
      <c r="D279" s="9" t="str">
        <f t="shared" si="551"/>
        <v/>
      </c>
      <c r="E279" s="39"/>
      <c r="F279" s="9" t="str">
        <f t="shared" si="552"/>
        <v/>
      </c>
      <c r="G279" s="12"/>
      <c r="H279" s="9" t="str">
        <f t="shared" si="553"/>
        <v/>
      </c>
    </row>
    <row r="280" spans="2:8" ht="15.9" customHeight="1">
      <c r="B280" s="28"/>
      <c r="C280" s="12"/>
      <c r="D280" s="9" t="str">
        <f t="shared" si="551"/>
        <v/>
      </c>
      <c r="E280" s="39"/>
      <c r="F280" s="9" t="str">
        <f t="shared" si="552"/>
        <v/>
      </c>
      <c r="G280" s="12"/>
      <c r="H280" s="9" t="str">
        <f t="shared" si="553"/>
        <v/>
      </c>
    </row>
    <row r="281" spans="2:8" ht="15.9" customHeight="1">
      <c r="B281" s="28"/>
      <c r="C281" s="12"/>
      <c r="D281" s="9" t="str">
        <f t="shared" si="551"/>
        <v/>
      </c>
      <c r="E281" s="39"/>
      <c r="F281" s="9" t="str">
        <f t="shared" si="552"/>
        <v/>
      </c>
      <c r="G281" s="12"/>
      <c r="H281" s="9" t="str">
        <f t="shared" si="553"/>
        <v/>
      </c>
    </row>
    <row r="282" spans="2:8" ht="15.9" customHeight="1">
      <c r="B282" s="28"/>
      <c r="C282" s="12"/>
      <c r="D282" s="9" t="str">
        <f t="shared" si="551"/>
        <v/>
      </c>
      <c r="E282" s="39"/>
      <c r="F282" s="9" t="str">
        <f t="shared" si="552"/>
        <v/>
      </c>
      <c r="G282" s="12"/>
      <c r="H282" s="9" t="str">
        <f t="shared" si="553"/>
        <v/>
      </c>
    </row>
    <row r="283" spans="2:8" ht="15.9" customHeight="1">
      <c r="B283" s="28"/>
      <c r="C283" s="12"/>
      <c r="D283" s="9" t="str">
        <f t="shared" si="551"/>
        <v/>
      </c>
      <c r="E283" s="39"/>
      <c r="F283" s="9" t="str">
        <f t="shared" si="552"/>
        <v/>
      </c>
      <c r="G283" s="12"/>
      <c r="H283" s="9" t="str">
        <f t="shared" si="553"/>
        <v/>
      </c>
    </row>
    <row r="284" spans="2:8" ht="15.9" customHeight="1">
      <c r="B284" s="28"/>
      <c r="C284" s="12"/>
      <c r="D284" s="9" t="str">
        <f t="shared" si="551"/>
        <v/>
      </c>
      <c r="E284" s="39"/>
      <c r="F284" s="9" t="str">
        <f t="shared" si="552"/>
        <v/>
      </c>
      <c r="G284" s="12"/>
      <c r="H284" s="9" t="str">
        <f t="shared" si="553"/>
        <v/>
      </c>
    </row>
    <row r="285" spans="2:8" ht="15.9" customHeight="1">
      <c r="B285" s="28"/>
      <c r="C285" s="12"/>
      <c r="D285" s="9" t="str">
        <f t="shared" si="551"/>
        <v/>
      </c>
      <c r="E285" s="39"/>
      <c r="F285" s="9" t="str">
        <f t="shared" si="552"/>
        <v/>
      </c>
      <c r="G285" s="12"/>
      <c r="H285" s="9" t="str">
        <f t="shared" si="553"/>
        <v/>
      </c>
    </row>
    <row r="286" spans="2:8" ht="15.9" customHeight="1">
      <c r="B286" s="28"/>
      <c r="C286" s="12"/>
      <c r="D286" s="9" t="str">
        <f t="shared" si="551"/>
        <v/>
      </c>
      <c r="E286" s="39"/>
      <c r="F286" s="9" t="str">
        <f t="shared" si="552"/>
        <v/>
      </c>
      <c r="G286" s="12"/>
      <c r="H286" s="9" t="str">
        <f t="shared" si="553"/>
        <v/>
      </c>
    </row>
    <row r="287" spans="2:8" ht="15.9" customHeight="1">
      <c r="B287" s="28"/>
      <c r="C287" s="12"/>
      <c r="D287" s="9" t="str">
        <f t="shared" si="551"/>
        <v/>
      </c>
      <c r="E287" s="39"/>
      <c r="F287" s="9" t="str">
        <f t="shared" si="552"/>
        <v/>
      </c>
      <c r="G287" s="12"/>
      <c r="H287" s="9" t="str">
        <f t="shared" si="553"/>
        <v/>
      </c>
    </row>
    <row r="288" spans="2:8" ht="15.9" customHeight="1">
      <c r="B288" s="28"/>
      <c r="C288" s="12"/>
      <c r="D288" s="9" t="str">
        <f t="shared" si="551"/>
        <v/>
      </c>
      <c r="E288" s="39"/>
      <c r="F288" s="9" t="str">
        <f t="shared" si="552"/>
        <v/>
      </c>
      <c r="G288" s="12"/>
      <c r="H288" s="9" t="str">
        <f t="shared" si="553"/>
        <v/>
      </c>
    </row>
    <row r="289" spans="2:8" ht="15.9" customHeight="1">
      <c r="B289" s="28"/>
      <c r="C289" s="12"/>
      <c r="D289" s="9" t="str">
        <f t="shared" si="551"/>
        <v/>
      </c>
      <c r="E289" s="39"/>
      <c r="F289" s="9" t="str">
        <f t="shared" si="552"/>
        <v/>
      </c>
      <c r="G289" s="12"/>
      <c r="H289" s="9" t="str">
        <f t="shared" si="553"/>
        <v/>
      </c>
    </row>
    <row r="290" spans="2:8" ht="15.9" customHeight="1">
      <c r="B290" s="28"/>
      <c r="C290" s="12"/>
      <c r="D290" s="9" t="str">
        <f t="shared" si="551"/>
        <v/>
      </c>
      <c r="E290" s="39"/>
      <c r="F290" s="9" t="str">
        <f t="shared" si="552"/>
        <v/>
      </c>
      <c r="G290" s="12"/>
      <c r="H290" s="9" t="str">
        <f t="shared" si="553"/>
        <v/>
      </c>
    </row>
    <row r="291" spans="2:8" ht="15.9" customHeight="1">
      <c r="B291" s="28"/>
      <c r="C291" s="12"/>
      <c r="D291" s="9" t="str">
        <f t="shared" si="551"/>
        <v/>
      </c>
      <c r="E291" s="39"/>
      <c r="F291" s="9" t="str">
        <f t="shared" si="552"/>
        <v/>
      </c>
      <c r="G291" s="12"/>
      <c r="H291" s="9" t="str">
        <f t="shared" si="553"/>
        <v/>
      </c>
    </row>
    <row r="292" spans="2:8" ht="15.9" customHeight="1">
      <c r="B292" s="28"/>
      <c r="C292" s="12"/>
      <c r="D292" s="9" t="str">
        <f t="shared" si="551"/>
        <v/>
      </c>
      <c r="E292" s="39"/>
      <c r="F292" s="9" t="str">
        <f t="shared" si="552"/>
        <v/>
      </c>
      <c r="G292" s="12"/>
      <c r="H292" s="9" t="str">
        <f t="shared" si="553"/>
        <v/>
      </c>
    </row>
    <row r="293" spans="2:8" ht="15.9" customHeight="1">
      <c r="B293" s="28"/>
      <c r="C293" s="12"/>
      <c r="D293" s="9" t="str">
        <f t="shared" si="551"/>
        <v/>
      </c>
      <c r="E293" s="39"/>
      <c r="F293" s="9" t="str">
        <f t="shared" si="552"/>
        <v/>
      </c>
      <c r="G293" s="12"/>
      <c r="H293" s="9" t="str">
        <f t="shared" si="553"/>
        <v/>
      </c>
    </row>
    <row r="294" spans="2:8" ht="15.9" customHeight="1">
      <c r="B294" s="28"/>
      <c r="C294" s="12"/>
      <c r="D294" s="9" t="str">
        <f t="shared" si="551"/>
        <v/>
      </c>
      <c r="E294" s="39"/>
      <c r="F294" s="9" t="str">
        <f t="shared" si="552"/>
        <v/>
      </c>
      <c r="G294" s="12"/>
      <c r="H294" s="9" t="str">
        <f t="shared" si="553"/>
        <v/>
      </c>
    </row>
    <row r="295" spans="2:8" ht="15.9" customHeight="1">
      <c r="B295" s="28"/>
      <c r="C295" s="12"/>
      <c r="D295" s="9" t="str">
        <f t="shared" si="551"/>
        <v/>
      </c>
      <c r="E295" s="39"/>
      <c r="F295" s="9" t="str">
        <f t="shared" si="552"/>
        <v/>
      </c>
      <c r="G295" s="12"/>
      <c r="H295" s="9" t="str">
        <f t="shared" si="553"/>
        <v/>
      </c>
    </row>
    <row r="296" spans="2:8" ht="15.9" customHeight="1">
      <c r="B296" s="28"/>
      <c r="C296" s="12"/>
      <c r="D296" s="9" t="str">
        <f t="shared" si="551"/>
        <v/>
      </c>
      <c r="E296" s="39"/>
      <c r="F296" s="9" t="str">
        <f t="shared" si="552"/>
        <v/>
      </c>
      <c r="G296" s="12"/>
      <c r="H296" s="9" t="str">
        <f t="shared" si="553"/>
        <v/>
      </c>
    </row>
    <row r="297" spans="2:8" ht="15.9" customHeight="1">
      <c r="B297" s="28"/>
      <c r="C297" s="12"/>
      <c r="D297" s="9" t="str">
        <f t="shared" si="551"/>
        <v/>
      </c>
      <c r="E297" s="39"/>
      <c r="F297" s="9" t="str">
        <f t="shared" si="552"/>
        <v/>
      </c>
      <c r="G297" s="12"/>
      <c r="H297" s="9" t="str">
        <f t="shared" si="553"/>
        <v/>
      </c>
    </row>
    <row r="298" spans="2:8" ht="15.9" customHeight="1">
      <c r="B298" s="28"/>
      <c r="C298" s="12"/>
      <c r="D298" s="9" t="str">
        <f t="shared" si="551"/>
        <v/>
      </c>
      <c r="E298" s="39"/>
      <c r="F298" s="9" t="str">
        <f t="shared" si="552"/>
        <v/>
      </c>
      <c r="G298" s="12"/>
      <c r="H298" s="9" t="str">
        <f t="shared" si="553"/>
        <v/>
      </c>
    </row>
    <row r="299" spans="2:8" ht="15.9" customHeight="1">
      <c r="B299" s="28"/>
      <c r="C299" s="12"/>
      <c r="D299" s="9" t="str">
        <f t="shared" si="551"/>
        <v/>
      </c>
      <c r="E299" s="39"/>
      <c r="F299" s="9" t="str">
        <f t="shared" si="552"/>
        <v/>
      </c>
      <c r="G299" s="12"/>
      <c r="H299" s="9" t="str">
        <f t="shared" si="553"/>
        <v/>
      </c>
    </row>
    <row r="300" spans="2:8" ht="15.9" customHeight="1">
      <c r="B300" s="28"/>
      <c r="C300" s="12"/>
      <c r="D300" s="9" t="str">
        <f t="shared" si="551"/>
        <v/>
      </c>
      <c r="E300" s="39"/>
      <c r="F300" s="9" t="str">
        <f t="shared" si="552"/>
        <v/>
      </c>
      <c r="G300" s="12"/>
      <c r="H300" s="9" t="str">
        <f t="shared" si="553"/>
        <v/>
      </c>
    </row>
    <row r="301" spans="2:8" ht="15.9" customHeight="1">
      <c r="B301" s="28"/>
      <c r="C301" s="12"/>
      <c r="D301" s="9" t="str">
        <f t="shared" si="551"/>
        <v/>
      </c>
      <c r="E301" s="39"/>
      <c r="F301" s="9" t="str">
        <f t="shared" si="552"/>
        <v/>
      </c>
      <c r="G301" s="12"/>
      <c r="H301" s="9" t="str">
        <f t="shared" si="553"/>
        <v/>
      </c>
    </row>
    <row r="302" spans="2:8" ht="15.9" customHeight="1">
      <c r="B302" s="28"/>
      <c r="C302" s="12"/>
      <c r="D302" s="9" t="str">
        <f t="shared" si="551"/>
        <v/>
      </c>
      <c r="E302" s="39"/>
      <c r="F302" s="9" t="str">
        <f t="shared" si="552"/>
        <v/>
      </c>
      <c r="G302" s="12"/>
      <c r="H302" s="9" t="str">
        <f t="shared" si="553"/>
        <v/>
      </c>
    </row>
    <row r="303" spans="2:8" ht="15.9" customHeight="1">
      <c r="B303" s="28"/>
      <c r="C303" s="12"/>
      <c r="D303" s="9" t="str">
        <f t="shared" si="551"/>
        <v/>
      </c>
      <c r="E303" s="39"/>
      <c r="F303" s="9" t="str">
        <f t="shared" si="552"/>
        <v/>
      </c>
      <c r="G303" s="12"/>
      <c r="H303" s="9" t="str">
        <f t="shared" si="553"/>
        <v/>
      </c>
    </row>
    <row r="304" spans="2:8" ht="15.9" customHeight="1">
      <c r="B304" s="28"/>
      <c r="C304" s="12"/>
      <c r="D304" s="9" t="str">
        <f t="shared" si="551"/>
        <v/>
      </c>
      <c r="E304" s="39"/>
      <c r="F304" s="9" t="str">
        <f t="shared" si="552"/>
        <v/>
      </c>
      <c r="G304" s="12"/>
      <c r="H304" s="9" t="str">
        <f t="shared" si="553"/>
        <v/>
      </c>
    </row>
    <row r="305" spans="2:8" ht="15.9" customHeight="1">
      <c r="B305" s="28"/>
      <c r="C305" s="12"/>
      <c r="D305" s="9" t="str">
        <f t="shared" si="551"/>
        <v/>
      </c>
      <c r="E305" s="39"/>
      <c r="F305" s="9" t="str">
        <f t="shared" si="552"/>
        <v/>
      </c>
      <c r="G305" s="12"/>
      <c r="H305" s="9" t="str">
        <f t="shared" si="553"/>
        <v/>
      </c>
    </row>
    <row r="306" spans="2:8" ht="15.9" customHeight="1">
      <c r="B306" s="28"/>
      <c r="C306" s="12"/>
      <c r="D306" s="9" t="str">
        <f t="shared" si="551"/>
        <v/>
      </c>
      <c r="E306" s="39"/>
      <c r="F306" s="9" t="str">
        <f t="shared" si="552"/>
        <v/>
      </c>
      <c r="G306" s="12"/>
      <c r="H306" s="9" t="str">
        <f t="shared" si="553"/>
        <v/>
      </c>
    </row>
    <row r="307" spans="2:8" ht="15.9" customHeight="1">
      <c r="B307" s="28"/>
      <c r="C307" s="12"/>
      <c r="D307" s="9" t="str">
        <f t="shared" si="551"/>
        <v/>
      </c>
      <c r="E307" s="39"/>
      <c r="F307" s="9" t="str">
        <f t="shared" si="552"/>
        <v/>
      </c>
      <c r="G307" s="12"/>
      <c r="H307" s="9" t="str">
        <f t="shared" si="553"/>
        <v/>
      </c>
    </row>
  </sheetData>
  <mergeCells count="20">
    <mergeCell ref="X4:Y4"/>
    <mergeCell ref="A158:A159"/>
    <mergeCell ref="A194:A195"/>
    <mergeCell ref="A200:A201"/>
    <mergeCell ref="N8:N9"/>
    <mergeCell ref="O8:O9"/>
    <mergeCell ref="A1:A3"/>
    <mergeCell ref="B1:U3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151:I206">
    <cfRule type="cellIs" dxfId="111" priority="3" operator="lessThan">
      <formula>$L$6</formula>
    </cfRule>
    <cfRule type="cellIs" dxfId="110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10"/>
  <sheetViews>
    <sheetView showGridLines="0" zoomScale="90" zoomScaleNormal="90" workbookViewId="0">
      <pane ySplit="9" topLeftCell="A201" activePane="bottomLeft" state="frozen"/>
      <selection pane="bottomLeft" activeCell="H208" sqref="H208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994.23999999416992</v>
      </c>
      <c r="X1" s="85" t="s">
        <v>65</v>
      </c>
      <c r="Y1" s="86">
        <f>AN7</f>
        <v>1137.5748965759133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551.88000034540892</v>
      </c>
      <c r="X2" s="87" t="s">
        <v>66</v>
      </c>
      <c r="Y2" s="88">
        <f>IF(MOD(DEGREES(ATAN2(W1, W2)), 360) &gt; 180, MOD(DEGREES(ATAN2(W1, W2)), 360) - 360, MOD(DEGREES(ATAN2(W1, W2)), 360))</f>
        <v>29.033658167937606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994.23999999416992</v>
      </c>
      <c r="AH2" s="43">
        <f>INDEX(D:D,MATCH(9.99999999999999E+307,D:D))</f>
        <v>1000.7999999797903</v>
      </c>
      <c r="AI2" s="43">
        <f>INDEX(D:D,MATCH(9.99999999999999E+307,D:D)-1)</f>
        <v>1003.000000026077</v>
      </c>
      <c r="AJ2" s="43">
        <f>INDEX(D:D,MATCH(9.99999999999999E+307,D:D)-2)</f>
        <v>1004.0000000153668</v>
      </c>
      <c r="AK2" s="43">
        <f>INDEX(D:D,MATCH(9.99999999999999E+307,D:D)-3)</f>
        <v>987.69999999785796</v>
      </c>
      <c r="AL2" s="43">
        <f>INDEX(D:D,MATCH(9.99999999999999E+307,D:D)-4)</f>
        <v>991.99999996926636</v>
      </c>
      <c r="AM2" s="43">
        <f>INDEX(D:D,MATCH(9.99999999999999E+307,D:D)-5)</f>
        <v>984.5000000204891</v>
      </c>
      <c r="AN2" s="43">
        <f>INDEX(D:D,MATCH(9.99999999999999E+307,D:D)-6)</f>
        <v>987.69999999785796</v>
      </c>
      <c r="AO2" s="43">
        <f>INDEX(D:D,MATCH(9.99999999999999E+307,D:D)-7)</f>
        <v>977.10000001825392</v>
      </c>
      <c r="AP2" s="43">
        <f>INDEX(D:D,MATCH(9.99999999999999E+307,D:D)-8)</f>
        <v>958.80000002216548</v>
      </c>
      <c r="AQ2" s="43">
        <f>INDEX(D:D,MATCH(9.99999999999999E+307,D:D)-9)</f>
        <v>971.29999997559935</v>
      </c>
      <c r="AR2" s="43">
        <f>INDEX(D:D,MATCH(9.99999999999999E+307,D:D)-10)</f>
        <v>998.49999998696148</v>
      </c>
      <c r="AS2" s="43">
        <f>INDEX(D:D,MATCH(9.99999999999999E+307,D:D)-11)</f>
        <v>968.30000000772998</v>
      </c>
      <c r="AT2" s="43">
        <f>INDEX(D:D,MATCH(9.99999999999999E+307,D:D)-12)</f>
        <v>956.99999999487773</v>
      </c>
      <c r="AU2" s="43">
        <f>INDEX(D:D,MATCH(9.99999999999999E+307,D:D)-13)</f>
        <v>948.70000000810251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-31.28000000000668</v>
      </c>
      <c r="X3" s="84" t="s">
        <v>56</v>
      </c>
      <c r="Y3" s="80"/>
      <c r="Z3" s="22"/>
      <c r="AA3" s="23"/>
      <c r="AB3" s="23">
        <f>90-24</f>
        <v>66</v>
      </c>
      <c r="AC3" s="23"/>
      <c r="AF3" s="8" t="s">
        <v>34</v>
      </c>
      <c r="AG3" s="69">
        <f>(SUM(AH3:AN3)-MIN(AH3:AN3)-MAX(AH3:AN3))/(COUNTA(AH3:AN3)-2)</f>
        <v>551.88000034540892</v>
      </c>
      <c r="AH3" s="43">
        <f>INDEX(F:F,MATCH(9.99999999999999E+307,F:F))</f>
        <v>551.1000007390976</v>
      </c>
      <c r="AI3" s="43">
        <f>INDEX(F:F,MATCH(9.99999999999999E+307,F:F)-1)</f>
        <v>554.80000004172325</v>
      </c>
      <c r="AJ3" s="43">
        <f>INDEX(F:F,MATCH(9.99999999999999E+307,F:F)-2)</f>
        <v>562.10000067949295</v>
      </c>
      <c r="AK3" s="43">
        <f>INDEX(F:F,MATCH(9.99999999999999E+307,F:F)-3)</f>
        <v>553.0000003054738</v>
      </c>
      <c r="AL3" s="43">
        <f>INDEX(F:F,MATCH(9.99999999999999E+307,F:F)-4)</f>
        <v>547.50000033527613</v>
      </c>
      <c r="AM3" s="43">
        <f>INDEX(F:F,MATCH(9.99999999999999E+307,F:F)-5)</f>
        <v>528.90000026673079</v>
      </c>
      <c r="AN3" s="43">
        <f>INDEX(F:F,MATCH(9.99999999999999E+307,F:F)-6)</f>
        <v>553.0000003054738</v>
      </c>
      <c r="AO3" s="43">
        <f>INDEX(F:F,MATCH(9.99999999999999E+307,F:F)-7)</f>
        <v>511.40000019222498</v>
      </c>
      <c r="AP3" s="43">
        <f>INDEX(F:F,MATCH(9.99999999999999E+307,F:F)-8)</f>
        <v>478.30000054091215</v>
      </c>
      <c r="AQ3" s="43">
        <f>INDEX(F:F,MATCH(9.99999999999999E+307,F:F)-9)</f>
        <v>512.80000060796738</v>
      </c>
      <c r="AR3" s="43">
        <f>INDEX(F:F,MATCH(9.99999999999999E+307,F:F)-10)</f>
        <v>612.30000015348196</v>
      </c>
      <c r="AS3" s="43">
        <f>INDEX(F:F,MATCH(9.99999999999999E+307,F:F)-11)</f>
        <v>532.60000050067902</v>
      </c>
      <c r="AT3" s="43">
        <f>INDEX(F:F,MATCH(9.99999999999999E+307,F:F)-12)</f>
        <v>514.29999992251396</v>
      </c>
      <c r="AU3" s="43">
        <f>INDEX(F:F,MATCH(9.99999999999999E+307,F:F)-13)</f>
        <v>533.60000066459179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-31.28000000000668</v>
      </c>
      <c r="AH4" s="43">
        <f>INDEX(H:H,MATCH(9.99999999999999E+307,H:H))</f>
        <v>-32.400000000009754</v>
      </c>
      <c r="AI4" s="43">
        <f>INDEX(H:H,MATCH(9.99999999999999E+307,H:H)-1)</f>
        <v>-29.400000000009641</v>
      </c>
      <c r="AJ4" s="43">
        <f>INDEX(H:H,MATCH(9.99999999999999E+307,H:H)-2)</f>
        <v>-20.700000000005048</v>
      </c>
      <c r="AK4" s="43">
        <f>INDEX(H:H,MATCH(9.99999999999999E+307,H:H)-3)</f>
        <v>-31.000000000005912</v>
      </c>
      <c r="AL4" s="43">
        <f>INDEX(H:H,MATCH(9.99999999999999E+307,H:H)-4)</f>
        <v>-32.600000000002183</v>
      </c>
      <c r="AM4" s="43">
        <f>INDEX(H:H,MATCH(9.99999999999999E+307,H:H)-5)</f>
        <v>-73.099999999996612</v>
      </c>
      <c r="AN4" s="43">
        <f>INDEX(H:H,MATCH(9.99999999999999E+307,H:H)-6)</f>
        <v>-31.000000000005912</v>
      </c>
      <c r="AO4" s="43">
        <f>INDEX(H:H,MATCH(9.99999999999999E+307,H:H)-7)</f>
        <v>-69.200000000009254</v>
      </c>
      <c r="AP4" s="43">
        <f>INDEX(H:H,MATCH(9.99999999999999E+307,H:H)-8)</f>
        <v>-14.300000000005753</v>
      </c>
      <c r="AQ4" s="43">
        <f>INDEX(H:H,MATCH(9.99999999999999E+307,H:H)-9)</f>
        <v>-69.500000000005002</v>
      </c>
      <c r="AR4" s="43">
        <f>INDEX(H:H,MATCH(9.99999999999999E+307,H:H)-10)</f>
        <v>-34.599999999997522</v>
      </c>
      <c r="AS4" s="43">
        <f>INDEX(H:H,MATCH(9.99999999999999E+307,H:H)-11)</f>
        <v>-27.70000000001005</v>
      </c>
      <c r="AT4" s="43">
        <f>INDEX(H:H,MATCH(9.99999999999999E+307,H:H)-12)</f>
        <v>-88.2000000000005</v>
      </c>
      <c r="AU4" s="43">
        <f>INDEX(H:H,MATCH(9.99999999999999E+307,H:H)-13)</f>
        <v>-21.299999999996544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1142.9617713529103</v>
      </c>
      <c r="AI5" s="72">
        <f>INDEX(L:L,MATCH(9.99999999999999E+307,L:L)-1)</f>
        <v>1146.5933891744742</v>
      </c>
      <c r="AJ5" s="72">
        <f>INDEX(L:L,MATCH(9.99999999999999E+307,L:L)-2)</f>
        <v>1150.8261818340522</v>
      </c>
      <c r="AK5" s="72">
        <f>INDEX(L:L,MATCH(9.99999999999999E+307,L:L)-3)</f>
        <v>1132.3962602965551</v>
      </c>
      <c r="AL5" s="72">
        <f>INDEX(L:L,MATCH(9.99999999999999E+307,L:L)-4)</f>
        <v>1133.5268017590727</v>
      </c>
      <c r="AM5" s="72">
        <f>INDEX(L:L,MATCH(9.99999999999999E+307,L:L)-5)</f>
        <v>1119.9638700969288</v>
      </c>
      <c r="AN5" s="72">
        <f>INDEX(L:L,MATCH(9.99999999999999E+307,L:L)-6)</f>
        <v>1132.3962602965551</v>
      </c>
      <c r="AO5" s="72">
        <f>INDEX(L:L,MATCH(9.99999999999999E+307,L:L)-7)</f>
        <v>1105.0081493963203</v>
      </c>
      <c r="AP5" s="72">
        <f>INDEX(L:L,MATCH(9.99999999999999E+307,L:L)-8)</f>
        <v>1071.5749253131771</v>
      </c>
      <c r="AQ5" s="72">
        <f>INDEX(L:L,MATCH(9.99999999999999E+307,L:L)-9)</f>
        <v>1100.5533974215568</v>
      </c>
      <c r="AR5" s="72">
        <f>INDEX(L:L,MATCH(9.99999999999999E+307,L:L)-10)</f>
        <v>1171.7980628768405</v>
      </c>
      <c r="AS5" s="72">
        <f>INDEX(L:L,MATCH(9.99999999999999E+307,L:L)-11)</f>
        <v>1105.4568922161975</v>
      </c>
      <c r="AT5" s="72">
        <f>INDEX(L:L,MATCH(9.99999999999999E+307,L:L)-12)</f>
        <v>1090.0150136170116</v>
      </c>
      <c r="AU5" s="73">
        <f>INDEX(L:L,MATCH(9.99999999999999E+307,L:L)-13)</f>
        <v>1088.6754983578101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61.160204716100338</v>
      </c>
      <c r="AI6" s="75">
        <f>INDEX(J:J,MATCH(9.99999999999999E+307,J:J)-1)</f>
        <v>61.051238334487437</v>
      </c>
      <c r="AJ6" s="75">
        <f>INDEX(J:J,MATCH(9.99999999999999E+307,J:J)-2)</f>
        <v>60.757256099484835</v>
      </c>
      <c r="AK6" s="75">
        <f>INDEX(J:J,MATCH(9.99999999999999E+307,J:J)-3)</f>
        <v>60.756119870206362</v>
      </c>
      <c r="AL6" s="75">
        <f>INDEX(J:J,MATCH(9.99999999999999E+307,J:J)-4)</f>
        <v>61.10502110640283</v>
      </c>
      <c r="AM6" s="75">
        <f>INDEX(J:J,MATCH(9.99999999999999E+307,J:J)-5)</f>
        <v>61.754106595155747</v>
      </c>
      <c r="AN6" s="75">
        <f>INDEX(J:J,MATCH(9.99999999999999E+307,J:J)-6)</f>
        <v>60.756119870206362</v>
      </c>
      <c r="AO6" s="75">
        <f>INDEX(J:J,MATCH(9.99999999999999E+307,J:J)-7)</f>
        <v>62.373090713009162</v>
      </c>
      <c r="AP6" s="75">
        <f>INDEX(J:J,MATCH(9.99999999999999E+307,J:J)-8)</f>
        <v>63.487559791141621</v>
      </c>
      <c r="AQ6" s="75">
        <f>INDEX(J:J,MATCH(9.99999999999999E+307,J:J)-9)</f>
        <v>62.168086448818485</v>
      </c>
      <c r="AR6" s="75">
        <f>INDEX(J:J,MATCH(9.99999999999999E+307,J:J)-10)</f>
        <v>58.482548593469858</v>
      </c>
      <c r="AS6" s="75">
        <f>INDEX(J:J,MATCH(9.99999999999999E+307,J:J)-11)</f>
        <v>61.187616237185011</v>
      </c>
      <c r="AT6" s="75">
        <f>INDEX(J:J,MATCH(9.99999999999999E+307,J:J)-12)</f>
        <v>61.746034952862829</v>
      </c>
      <c r="AU6" s="76">
        <f>INDEX(J:J,MATCH(9.99999999999999E+307,J:J)-13)</f>
        <v>60.644253625831652</v>
      </c>
      <c r="AV6" s="8" t="s">
        <v>53</v>
      </c>
    </row>
    <row r="7" spans="1:48" ht="15.9" customHeight="1">
      <c r="B7" s="185" t="s">
        <v>57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568.78744828795664</v>
      </c>
      <c r="Y7" s="36"/>
      <c r="AF7" s="8" t="s">
        <v>33</v>
      </c>
      <c r="AG7" s="69">
        <f>(SUM(AO2:AU2)-MIN(AO2:AU2)-MAX(AO2:AU2))/(COUNTA(AO2:AU2)-2)</f>
        <v>966.50000000372529</v>
      </c>
      <c r="AK7" s="8" t="s">
        <v>54</v>
      </c>
      <c r="AN7" s="78">
        <f>(SUM(AH5:AN5)-MIN(AH5:AN5)-MAX(AH5:AN5))/(COUNTA(AH5:AN5)-2)</f>
        <v>1137.5748965759133</v>
      </c>
      <c r="AO7" s="8" t="s">
        <v>54</v>
      </c>
      <c r="AR7" s="78">
        <f>(SUM(AO5:AU5)-MIN(AO5:AU5)-MAX(AO5:AU5))/(COUNTA(AO5:AU5)-2)</f>
        <v>1097.9417902017794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29.033658167937606</v>
      </c>
      <c r="Y8" s="36"/>
      <c r="AF8" s="8" t="s">
        <v>34</v>
      </c>
      <c r="AG8" s="69">
        <f>(SUM(AO3:AU3)-MIN(AO3:AU3)-MAX(AO3:AU3))/(COUNTA(AO3:AU3)-2)</f>
        <v>520.94000037759542</v>
      </c>
      <c r="AK8" s="8" t="s">
        <v>55</v>
      </c>
      <c r="AN8" s="78">
        <f>(SUM(AH6:AN6)-MIN(AH6:AN6)-MAX(AH6:AN6))/(COUNTA(AH6:AN6)-2)</f>
        <v>60.965968025336359</v>
      </c>
      <c r="AO8" s="8" t="s">
        <v>55</v>
      </c>
      <c r="AR8" s="78">
        <f>(SUM(AO6:AU6)-MIN(AO6:AU6)-MAX(AO6:AU6))/(COUNTA(AO6:AU6)-2)</f>
        <v>61.623816395541425</v>
      </c>
    </row>
    <row r="9" spans="1:48" ht="30" customHeight="1">
      <c r="A9" s="5" t="s">
        <v>4</v>
      </c>
      <c r="B9" s="14">
        <v>45801</v>
      </c>
      <c r="C9" s="35">
        <v>401103.0123</v>
      </c>
      <c r="D9" s="6"/>
      <c r="E9" s="35">
        <v>6665836.4809999997</v>
      </c>
      <c r="F9" s="6"/>
      <c r="G9" s="35">
        <v>82.285200000000003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-44.460000000003674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45801</v>
      </c>
      <c r="C10" s="11">
        <v>401103.02870000002</v>
      </c>
      <c r="D10" s="9">
        <f>IF(C10="","",(C10-$C$9)*1000)</f>
        <v>16.40000002225861</v>
      </c>
      <c r="E10" s="12">
        <v>6665836.5290000001</v>
      </c>
      <c r="F10" s="9">
        <f>IF(E10="","",(E10-$E$9)*1000)</f>
        <v>48.000000417232513</v>
      </c>
      <c r="G10" s="12">
        <v>82.289000000000001</v>
      </c>
      <c r="H10" s="9">
        <f t="shared" ref="H10:H73" si="1">IF(G10="","",(G10-$G$9)*1000)</f>
        <v>3.7999999999982492</v>
      </c>
      <c r="I10" s="47">
        <f t="shared" ref="I10:I71" si="2">IF(MOD(DEGREES(ATAN2(D10, F10)), 360) &gt; 180, MOD(DEGREES(ATAN2(D10, F10)), 360) - 360, MOD(DEGREES(ATAN2(D10, F10)), 360))</f>
        <v>71.13641257295825</v>
      </c>
      <c r="J10" s="40">
        <f>MOD(DEGREES(ATAN2(F10, D10)) + 360, 360)</f>
        <v>18.86358742704175</v>
      </c>
      <c r="K10" s="47">
        <f t="shared" ref="K10:K71" si="3">SQRT(POWER(C10 - $C$9,2) + POWER(E10 - $E$9,2)) *1000</f>
        <v>50.724353527515788</v>
      </c>
      <c r="L10" s="40">
        <f t="shared" ref="L10:L71" si="4">SQRT((D10^2) + (F10^2) + (H10^2))</f>
        <v>50.866492318464331</v>
      </c>
      <c r="M10" s="12" t="e">
        <f t="shared" ref="M10:M23" si="5">(D10-$D$9)/(B10-$B$9)</f>
        <v>#DIV/0!</v>
      </c>
      <c r="N10" s="12" t="e">
        <f t="shared" ref="N10:N23" si="6">(F10-$F$9)/(B10-$B$9)</f>
        <v>#DIV/0!</v>
      </c>
      <c r="O10" s="12" t="e">
        <f t="shared" ref="O10:O23" si="7">(H10-$H$9)/(B10-$B$9)</f>
        <v>#DIV/0!</v>
      </c>
      <c r="P10" s="81" t="e">
        <f t="shared" ref="P10:P23" si="8">(L10-$L$9)/(B10-$B$9)</f>
        <v>#DIV/0!</v>
      </c>
      <c r="Q10" s="12" t="e">
        <f t="shared" ref="Q10:Q23" si="9">(M10-0)/(B10-$B$9)</f>
        <v>#DIV/0!</v>
      </c>
      <c r="R10" s="12" t="e">
        <f t="shared" ref="R10:R23" si="10">(N10-0)/(B10-$B$9)</f>
        <v>#DIV/0!</v>
      </c>
      <c r="S10" s="12" t="e">
        <f t="shared" ref="S10:S23" si="11">(O10-0)/(B10-$B$9)</f>
        <v>#DIV/0!</v>
      </c>
      <c r="T10" s="12" t="e">
        <f t="shared" ref="T10:T23" si="12">(P10-0)/(B10-$B$9)</f>
        <v>#DIV/0!</v>
      </c>
    </row>
    <row r="11" spans="1:48" ht="15.9" customHeight="1">
      <c r="A11" s="51"/>
      <c r="B11" s="18">
        <v>45802</v>
      </c>
      <c r="C11" s="11">
        <v>401103.01490000001</v>
      </c>
      <c r="D11" s="9">
        <f t="shared" ref="D11:D23" si="13">IF(C11="","",(C11-$C$9)*1000)</f>
        <v>2.6000000070780516</v>
      </c>
      <c r="E11" s="12">
        <v>6665836.4840000002</v>
      </c>
      <c r="F11" s="9">
        <f t="shared" ref="F11:F23" si="14">IF(E11="","",(E11-$E$9)*1000)</f>
        <v>3.0000004917383194</v>
      </c>
      <c r="G11" s="12">
        <v>82.292000000000002</v>
      </c>
      <c r="H11" s="9">
        <f t="shared" si="1"/>
        <v>6.7999999999983629</v>
      </c>
      <c r="I11" s="47">
        <f t="shared" si="2"/>
        <v>49.085621350859689</v>
      </c>
      <c r="J11" s="40">
        <f t="shared" ref="J11:J71" si="15">MOD(DEGREES(ATAN2(F11, D11)) + 360, 360)</f>
        <v>40.914378649140303</v>
      </c>
      <c r="K11" s="47">
        <f t="shared" si="3"/>
        <v>3.9698870244927655</v>
      </c>
      <c r="L11" s="40">
        <f t="shared" si="4"/>
        <v>7.8740080637000727</v>
      </c>
      <c r="M11" s="12">
        <f t="shared" si="5"/>
        <v>2.6000000070780516</v>
      </c>
      <c r="N11" s="12">
        <f t="shared" si="6"/>
        <v>3.0000004917383194</v>
      </c>
      <c r="O11" s="12">
        <f t="shared" si="7"/>
        <v>6.7999999999983629</v>
      </c>
      <c r="P11" s="81">
        <f t="shared" si="8"/>
        <v>7.8740080637000727</v>
      </c>
      <c r="Q11" s="12">
        <f t="shared" si="9"/>
        <v>2.6000000070780516</v>
      </c>
      <c r="R11" s="12">
        <f t="shared" si="10"/>
        <v>3.0000004917383194</v>
      </c>
      <c r="S11" s="12">
        <f t="shared" si="11"/>
        <v>6.7999999999983629</v>
      </c>
      <c r="T11" s="12">
        <f t="shared" si="12"/>
        <v>7.8740080637000727</v>
      </c>
    </row>
    <row r="12" spans="1:48" ht="15.9" customHeight="1">
      <c r="A12" s="52"/>
      <c r="B12" s="18">
        <v>45802</v>
      </c>
      <c r="C12" s="11">
        <v>401103.01240000001</v>
      </c>
      <c r="D12" s="9">
        <f t="shared" si="13"/>
        <v>0.10000000474974513</v>
      </c>
      <c r="E12" s="12">
        <v>6665836.46</v>
      </c>
      <c r="F12" s="9">
        <f t="shared" si="14"/>
        <v>-20.999999716877937</v>
      </c>
      <c r="G12" s="12">
        <v>82.27</v>
      </c>
      <c r="H12" s="9">
        <f t="shared" si="1"/>
        <v>-15.200000000007208</v>
      </c>
      <c r="I12" s="47">
        <f t="shared" si="2"/>
        <v>-89.72716500029486</v>
      </c>
      <c r="J12" s="40">
        <f t="shared" si="15"/>
        <v>179.7271650002948</v>
      </c>
      <c r="K12" s="47">
        <f t="shared" si="3"/>
        <v>21.000237810792129</v>
      </c>
      <c r="L12" s="40">
        <f t="shared" si="4"/>
        <v>25.923926942306455</v>
      </c>
      <c r="M12" s="12">
        <f t="shared" si="5"/>
        <v>0.10000000474974513</v>
      </c>
      <c r="N12" s="12">
        <f t="shared" si="6"/>
        <v>-20.999999716877937</v>
      </c>
      <c r="O12" s="12">
        <f t="shared" si="7"/>
        <v>-15.200000000007208</v>
      </c>
      <c r="P12" s="81">
        <f t="shared" si="8"/>
        <v>25.923926942306455</v>
      </c>
      <c r="Q12" s="12">
        <f t="shared" si="9"/>
        <v>0.10000000474974513</v>
      </c>
      <c r="R12" s="12">
        <f t="shared" si="10"/>
        <v>-20.999999716877937</v>
      </c>
      <c r="S12" s="12">
        <f t="shared" si="11"/>
        <v>-15.200000000007208</v>
      </c>
      <c r="T12" s="12">
        <f t="shared" si="12"/>
        <v>25.923926942306455</v>
      </c>
    </row>
    <row r="13" spans="1:48" ht="15.9" customHeight="1">
      <c r="A13" s="52"/>
      <c r="B13" s="18">
        <v>45803</v>
      </c>
      <c r="C13" s="12">
        <v>401103.03049999999</v>
      </c>
      <c r="D13" s="9">
        <f t="shared" si="13"/>
        <v>18.1999999913387</v>
      </c>
      <c r="E13" s="11">
        <v>6665836.5199999996</v>
      </c>
      <c r="F13" s="9">
        <f t="shared" si="14"/>
        <v>38.99999987334013</v>
      </c>
      <c r="G13" s="12">
        <v>82.285799999999995</v>
      </c>
      <c r="H13" s="9">
        <f t="shared" si="1"/>
        <v>0.59999999999149622</v>
      </c>
      <c r="I13" s="47">
        <f t="shared" si="2"/>
        <v>64.983106461041345</v>
      </c>
      <c r="J13" s="40">
        <f t="shared" si="15"/>
        <v>25.016893538958641</v>
      </c>
      <c r="K13" s="47">
        <f t="shared" si="3"/>
        <v>43.037657810402031</v>
      </c>
      <c r="L13" s="40">
        <f t="shared" si="4"/>
        <v>43.041839990934967</v>
      </c>
      <c r="M13" s="12">
        <f t="shared" si="5"/>
        <v>9.09999999566935</v>
      </c>
      <c r="N13" s="12">
        <f t="shared" si="6"/>
        <v>19.499999936670065</v>
      </c>
      <c r="O13" s="12">
        <f t="shared" si="7"/>
        <v>0.29999999999574811</v>
      </c>
      <c r="P13" s="81">
        <f t="shared" si="8"/>
        <v>21.520919995467484</v>
      </c>
      <c r="Q13" s="12">
        <f t="shared" si="9"/>
        <v>4.549999997834675</v>
      </c>
      <c r="R13" s="12">
        <f t="shared" si="10"/>
        <v>9.7499999683350325</v>
      </c>
      <c r="S13" s="12">
        <f t="shared" si="11"/>
        <v>0.14999999999787406</v>
      </c>
      <c r="T13" s="12">
        <f t="shared" si="12"/>
        <v>10.760459997733742</v>
      </c>
    </row>
    <row r="14" spans="1:48" ht="15.9" customHeight="1">
      <c r="A14" s="53"/>
      <c r="B14" s="18">
        <v>45803</v>
      </c>
      <c r="C14" s="11">
        <v>401103.00599999999</v>
      </c>
      <c r="D14" s="9">
        <f t="shared" si="13"/>
        <v>-6.3000000081956387</v>
      </c>
      <c r="E14" s="11">
        <v>6665836.4450000003</v>
      </c>
      <c r="F14" s="9">
        <f t="shared" si="14"/>
        <v>-35.99999938160181</v>
      </c>
      <c r="G14" s="12">
        <v>82.287099999999995</v>
      </c>
      <c r="H14" s="9">
        <f t="shared" si="1"/>
        <v>1.8999999999920192</v>
      </c>
      <c r="I14" s="47">
        <f t="shared" si="2"/>
        <v>-99.926245686426853</v>
      </c>
      <c r="J14" s="40">
        <f t="shared" si="15"/>
        <v>189.92624568642682</v>
      </c>
      <c r="K14" s="47">
        <f t="shared" si="3"/>
        <v>36.54709229991623</v>
      </c>
      <c r="L14" s="40">
        <f t="shared" si="4"/>
        <v>36.596447308155</v>
      </c>
      <c r="M14" s="12">
        <f t="shared" si="5"/>
        <v>-3.1500000040978193</v>
      </c>
      <c r="N14" s="12">
        <f t="shared" si="6"/>
        <v>-17.999999690800905</v>
      </c>
      <c r="O14" s="12">
        <f t="shared" si="7"/>
        <v>0.94999999999600959</v>
      </c>
      <c r="P14" s="81">
        <f t="shared" si="8"/>
        <v>18.2982236540775</v>
      </c>
      <c r="Q14" s="12">
        <f t="shared" si="9"/>
        <v>-1.5750000020489097</v>
      </c>
      <c r="R14" s="12">
        <f t="shared" si="10"/>
        <v>-8.9999998454004526</v>
      </c>
      <c r="S14" s="12">
        <f t="shared" si="11"/>
        <v>0.4749999999980048</v>
      </c>
      <c r="T14" s="12">
        <f t="shared" si="12"/>
        <v>9.1491118270387499</v>
      </c>
    </row>
    <row r="15" spans="1:48" ht="15.9" customHeight="1">
      <c r="B15" s="18">
        <v>45804</v>
      </c>
      <c r="C15" s="11">
        <v>401103.0257</v>
      </c>
      <c r="D15" s="9">
        <f t="shared" si="13"/>
        <v>13.399999996181577</v>
      </c>
      <c r="E15" s="11">
        <v>6665836.5029999996</v>
      </c>
      <c r="F15" s="9">
        <f t="shared" si="14"/>
        <v>21.99999988079071</v>
      </c>
      <c r="G15" s="12">
        <v>82.288600000000002</v>
      </c>
      <c r="H15" s="9">
        <f t="shared" si="1"/>
        <v>3.3999999999991815</v>
      </c>
      <c r="I15" s="47">
        <f t="shared" si="2"/>
        <v>58.654785727608299</v>
      </c>
      <c r="J15" s="40">
        <f t="shared" si="15"/>
        <v>31.345214272391729</v>
      </c>
      <c r="K15" s="47">
        <f t="shared" si="3"/>
        <v>25.759658279031139</v>
      </c>
      <c r="L15" s="40">
        <f t="shared" si="4"/>
        <v>25.983071309074532</v>
      </c>
      <c r="M15" s="12">
        <f t="shared" si="5"/>
        <v>4.4666666653938591</v>
      </c>
      <c r="N15" s="12">
        <f t="shared" si="6"/>
        <v>7.3333332935969038</v>
      </c>
      <c r="O15" s="12">
        <f t="shared" si="7"/>
        <v>1.1333333333330604</v>
      </c>
      <c r="P15" s="81">
        <f t="shared" si="8"/>
        <v>8.6610237696915107</v>
      </c>
      <c r="Q15" s="12">
        <f t="shared" si="9"/>
        <v>1.4888888884646196</v>
      </c>
      <c r="R15" s="12">
        <f t="shared" si="10"/>
        <v>2.4444444311989679</v>
      </c>
      <c r="S15" s="12">
        <f t="shared" si="11"/>
        <v>0.37777777777768679</v>
      </c>
      <c r="T15" s="12">
        <f t="shared" si="12"/>
        <v>2.8870079232305037</v>
      </c>
    </row>
    <row r="16" spans="1:48" ht="15.9" customHeight="1">
      <c r="B16" s="18">
        <v>45804</v>
      </c>
      <c r="C16" s="11">
        <v>401103.02510000003</v>
      </c>
      <c r="D16" s="9">
        <f t="shared" si="13"/>
        <v>12.800000025890768</v>
      </c>
      <c r="E16" s="11">
        <v>6665836.5020000003</v>
      </c>
      <c r="F16" s="9">
        <f t="shared" si="14"/>
        <v>21.000000648200512</v>
      </c>
      <c r="G16" s="12">
        <v>82.290199999999999</v>
      </c>
      <c r="H16" s="9">
        <f t="shared" si="1"/>
        <v>4.9999999999954525</v>
      </c>
      <c r="I16" s="47">
        <f t="shared" si="2"/>
        <v>58.636698520507139</v>
      </c>
      <c r="J16" s="40">
        <f t="shared" si="15"/>
        <v>31.363301479492861</v>
      </c>
      <c r="K16" s="47">
        <f t="shared" si="3"/>
        <v>24.593495641881116</v>
      </c>
      <c r="L16" s="40">
        <f t="shared" si="4"/>
        <v>25.096613872934732</v>
      </c>
      <c r="M16" s="12">
        <f t="shared" si="5"/>
        <v>4.2666666752969222</v>
      </c>
      <c r="N16" s="12">
        <f t="shared" si="6"/>
        <v>7.0000002160668373</v>
      </c>
      <c r="O16" s="12">
        <f t="shared" si="7"/>
        <v>1.6666666666651508</v>
      </c>
      <c r="P16" s="81">
        <f t="shared" si="8"/>
        <v>8.3655379576449107</v>
      </c>
      <c r="Q16" s="12">
        <f t="shared" si="9"/>
        <v>1.422222225098974</v>
      </c>
      <c r="R16" s="12">
        <f t="shared" si="10"/>
        <v>2.3333334053556123</v>
      </c>
      <c r="S16" s="12">
        <f t="shared" si="11"/>
        <v>0.55555555555505032</v>
      </c>
      <c r="T16" s="12">
        <f t="shared" si="12"/>
        <v>2.7885126525483037</v>
      </c>
    </row>
    <row r="17" spans="2:20" ht="15.9" customHeight="1">
      <c r="B17" s="18">
        <v>45805</v>
      </c>
      <c r="C17" s="11">
        <v>401103.04830000002</v>
      </c>
      <c r="D17" s="9">
        <f t="shared" si="13"/>
        <v>36.000000021886081</v>
      </c>
      <c r="E17" s="11">
        <v>6665836.5549999997</v>
      </c>
      <c r="F17" s="9">
        <f t="shared" si="14"/>
        <v>74.000000022351742</v>
      </c>
      <c r="G17" s="12">
        <v>82.281199999999998</v>
      </c>
      <c r="H17" s="9">
        <f t="shared" si="1"/>
        <v>-4.0000000000048885</v>
      </c>
      <c r="I17" s="47">
        <f t="shared" si="2"/>
        <v>64.057704503233651</v>
      </c>
      <c r="J17" s="40">
        <f t="shared" si="15"/>
        <v>25.942295496766349</v>
      </c>
      <c r="K17" s="47">
        <f t="shared" si="3"/>
        <v>82.29216247543782</v>
      </c>
      <c r="L17" s="40">
        <f t="shared" si="4"/>
        <v>82.389319725823043</v>
      </c>
      <c r="M17" s="12">
        <f t="shared" si="5"/>
        <v>9.0000000054715201</v>
      </c>
      <c r="N17" s="12">
        <f t="shared" si="6"/>
        <v>18.500000005587935</v>
      </c>
      <c r="O17" s="12">
        <f t="shared" si="7"/>
        <v>-1.0000000000012221</v>
      </c>
      <c r="P17" s="81">
        <f t="shared" si="8"/>
        <v>20.597329931455761</v>
      </c>
      <c r="Q17" s="12">
        <f t="shared" si="9"/>
        <v>2.25000000136788</v>
      </c>
      <c r="R17" s="12">
        <f t="shared" si="10"/>
        <v>4.6250000013969839</v>
      </c>
      <c r="S17" s="12">
        <f t="shared" si="11"/>
        <v>-0.25000000000030553</v>
      </c>
      <c r="T17" s="12">
        <f t="shared" si="12"/>
        <v>5.1493324828639402</v>
      </c>
    </row>
    <row r="18" spans="2:20" ht="15.9" customHeight="1">
      <c r="B18" s="18">
        <v>45805</v>
      </c>
      <c r="C18" s="11">
        <v>401103.02069999999</v>
      </c>
      <c r="D18" s="9">
        <f t="shared" si="13"/>
        <v>8.3999999915249646</v>
      </c>
      <c r="E18" s="12">
        <v>6665836.4740000004</v>
      </c>
      <c r="F18" s="9">
        <f t="shared" si="14"/>
        <v>-6.9999992847442627</v>
      </c>
      <c r="G18" s="12">
        <v>82.293199999999999</v>
      </c>
      <c r="H18" s="9">
        <f t="shared" si="1"/>
        <v>7.9999999999955662</v>
      </c>
      <c r="I18" s="47">
        <f t="shared" si="2"/>
        <v>-39.805568241458388</v>
      </c>
      <c r="J18" s="40">
        <f t="shared" si="15"/>
        <v>129.80556824145833</v>
      </c>
      <c r="K18" s="47">
        <f t="shared" si="3"/>
        <v>10.934349081863063</v>
      </c>
      <c r="L18" s="40">
        <f t="shared" si="4"/>
        <v>13.548431268747265</v>
      </c>
      <c r="M18" s="12">
        <f t="shared" si="5"/>
        <v>2.0999999978812411</v>
      </c>
      <c r="N18" s="12">
        <f t="shared" si="6"/>
        <v>-1.7499998211860657</v>
      </c>
      <c r="O18" s="12">
        <f t="shared" si="7"/>
        <v>1.9999999999988916</v>
      </c>
      <c r="P18" s="81">
        <f t="shared" si="8"/>
        <v>3.3871078171868163</v>
      </c>
      <c r="Q18" s="12">
        <f t="shared" si="9"/>
        <v>0.52499999947031029</v>
      </c>
      <c r="R18" s="12">
        <f t="shared" si="10"/>
        <v>-0.43749995529651642</v>
      </c>
      <c r="S18" s="12">
        <f t="shared" si="11"/>
        <v>0.49999999999972289</v>
      </c>
      <c r="T18" s="12">
        <f t="shared" si="12"/>
        <v>0.84677695429670408</v>
      </c>
    </row>
    <row r="19" spans="2:20" ht="15.9" customHeight="1">
      <c r="B19" s="18">
        <v>45806</v>
      </c>
      <c r="C19" s="11">
        <v>401103.0528</v>
      </c>
      <c r="D19" s="9">
        <f t="shared" si="13"/>
        <v>40.500000002793968</v>
      </c>
      <c r="E19" s="11">
        <v>6665836.5379999997</v>
      </c>
      <c r="F19" s="9">
        <f t="shared" si="14"/>
        <v>57.000000029802322</v>
      </c>
      <c r="G19" s="12">
        <v>82.301299999999998</v>
      </c>
      <c r="H19" s="9">
        <f t="shared" si="1"/>
        <v>16.099999999994452</v>
      </c>
      <c r="I19" s="47">
        <f t="shared" si="2"/>
        <v>54.605204167291099</v>
      </c>
      <c r="J19" s="40">
        <f t="shared" si="15"/>
        <v>35.394795832708894</v>
      </c>
      <c r="K19" s="47">
        <f t="shared" si="3"/>
        <v>69.923172150752535</v>
      </c>
      <c r="L19" s="40">
        <f t="shared" si="4"/>
        <v>71.752770006624814</v>
      </c>
      <c r="M19" s="12">
        <f t="shared" si="5"/>
        <v>8.1000000005587935</v>
      </c>
      <c r="N19" s="12">
        <f t="shared" si="6"/>
        <v>11.400000005960464</v>
      </c>
      <c r="O19" s="12">
        <f t="shared" si="7"/>
        <v>3.2199999999988904</v>
      </c>
      <c r="P19" s="81">
        <f t="shared" si="8"/>
        <v>14.350554001324962</v>
      </c>
      <c r="Q19" s="12">
        <f t="shared" si="9"/>
        <v>1.6200000001117587</v>
      </c>
      <c r="R19" s="12">
        <f t="shared" si="10"/>
        <v>2.2800000011920929</v>
      </c>
      <c r="S19" s="12">
        <f t="shared" si="11"/>
        <v>0.64399999999977808</v>
      </c>
      <c r="T19" s="12">
        <f t="shared" si="12"/>
        <v>2.8701108002649924</v>
      </c>
    </row>
    <row r="20" spans="2:20" ht="15.9" customHeight="1">
      <c r="B20" s="18">
        <v>45806</v>
      </c>
      <c r="C20" s="11">
        <v>401103.05570000003</v>
      </c>
      <c r="D20" s="9">
        <f t="shared" si="13"/>
        <v>43.400000024121255</v>
      </c>
      <c r="E20" s="11">
        <v>6665836.5190000003</v>
      </c>
      <c r="F20" s="9">
        <f t="shared" si="14"/>
        <v>38.000000640749931</v>
      </c>
      <c r="G20" s="12">
        <v>82.2821</v>
      </c>
      <c r="H20" s="9">
        <f t="shared" si="1"/>
        <v>-3.1000000000034333</v>
      </c>
      <c r="I20" s="47">
        <f t="shared" si="2"/>
        <v>41.204613096943561</v>
      </c>
      <c r="J20" s="40">
        <f t="shared" si="15"/>
        <v>48.795386903056453</v>
      </c>
      <c r="K20" s="47">
        <f t="shared" si="3"/>
        <v>57.685007157759117</v>
      </c>
      <c r="L20" s="40">
        <f t="shared" si="4"/>
        <v>57.768244311132925</v>
      </c>
      <c r="M20" s="12">
        <f t="shared" si="5"/>
        <v>8.6800000048242509</v>
      </c>
      <c r="N20" s="12">
        <f t="shared" si="6"/>
        <v>7.6000001281499863</v>
      </c>
      <c r="O20" s="12">
        <f t="shared" si="7"/>
        <v>-0.62000000000068667</v>
      </c>
      <c r="P20" s="81">
        <f t="shared" si="8"/>
        <v>11.553648862226584</v>
      </c>
      <c r="Q20" s="12">
        <f t="shared" si="9"/>
        <v>1.7360000009648502</v>
      </c>
      <c r="R20" s="12">
        <f t="shared" si="10"/>
        <v>1.5200000256299973</v>
      </c>
      <c r="S20" s="12">
        <f t="shared" si="11"/>
        <v>-0.12400000000013733</v>
      </c>
      <c r="T20" s="12">
        <f t="shared" si="12"/>
        <v>2.3107297724453169</v>
      </c>
    </row>
    <row r="21" spans="2:20" ht="15.9" customHeight="1">
      <c r="B21" s="18">
        <v>45807</v>
      </c>
      <c r="C21" s="11">
        <v>401103.04859999998</v>
      </c>
      <c r="D21" s="9">
        <f t="shared" si="13"/>
        <v>36.299999977927655</v>
      </c>
      <c r="E21" s="12">
        <v>6665836.4800000004</v>
      </c>
      <c r="F21" s="9">
        <f t="shared" si="14"/>
        <v>-0.99999923259019852</v>
      </c>
      <c r="G21" s="12">
        <v>82.279200000000003</v>
      </c>
      <c r="H21" s="9">
        <f t="shared" si="1"/>
        <v>-6.0000000000002274</v>
      </c>
      <c r="I21" s="47">
        <f t="shared" si="2"/>
        <v>-1.5779958185224814</v>
      </c>
      <c r="J21" s="40">
        <f t="shared" si="15"/>
        <v>91.577995818522481</v>
      </c>
      <c r="K21" s="47">
        <f t="shared" si="3"/>
        <v>36.3137714491724</v>
      </c>
      <c r="L21" s="40">
        <f t="shared" si="4"/>
        <v>36.806113579984661</v>
      </c>
      <c r="M21" s="12">
        <f t="shared" si="5"/>
        <v>6.0499999963212758</v>
      </c>
      <c r="N21" s="12">
        <f t="shared" si="6"/>
        <v>-0.1666665387650331</v>
      </c>
      <c r="O21" s="12">
        <f t="shared" si="7"/>
        <v>-1.000000000000038</v>
      </c>
      <c r="P21" s="81">
        <f t="shared" si="8"/>
        <v>6.1343522633307765</v>
      </c>
      <c r="Q21" s="12">
        <f t="shared" si="9"/>
        <v>1.0083333327202126</v>
      </c>
      <c r="R21" s="12">
        <f t="shared" si="10"/>
        <v>-2.777775646083885E-2</v>
      </c>
      <c r="S21" s="12">
        <f t="shared" si="11"/>
        <v>-0.16666666666667299</v>
      </c>
      <c r="T21" s="12">
        <f t="shared" si="12"/>
        <v>1.0223920438884628</v>
      </c>
    </row>
    <row r="22" spans="2:20" ht="15.9" customHeight="1">
      <c r="B22" s="18">
        <v>45807</v>
      </c>
      <c r="C22" s="12">
        <v>401103.05089999997</v>
      </c>
      <c r="D22" s="9">
        <f t="shared" si="13"/>
        <v>38.599999970756471</v>
      </c>
      <c r="E22" s="11">
        <v>6665836.466</v>
      </c>
      <c r="F22" s="9">
        <f t="shared" si="14"/>
        <v>-14.999999664723873</v>
      </c>
      <c r="G22" s="12">
        <v>82.266800000000003</v>
      </c>
      <c r="H22" s="9">
        <f t="shared" si="1"/>
        <v>-18.39999999999975</v>
      </c>
      <c r="I22" s="47">
        <f t="shared" si="2"/>
        <v>-21.236177562954026</v>
      </c>
      <c r="J22" s="40">
        <f t="shared" si="15"/>
        <v>111.23617756295403</v>
      </c>
      <c r="K22" s="47">
        <f t="shared" si="3"/>
        <v>41.412075384893669</v>
      </c>
      <c r="L22" s="40">
        <f t="shared" si="4"/>
        <v>45.315780779813409</v>
      </c>
      <c r="M22" s="12">
        <f t="shared" si="5"/>
        <v>6.4333333284594119</v>
      </c>
      <c r="N22" s="12">
        <f t="shared" si="6"/>
        <v>-2.4999999441206455</v>
      </c>
      <c r="O22" s="12">
        <f t="shared" si="7"/>
        <v>-3.0666666666666251</v>
      </c>
      <c r="P22" s="81">
        <f t="shared" si="8"/>
        <v>7.5526301299689012</v>
      </c>
      <c r="Q22" s="12">
        <f t="shared" si="9"/>
        <v>1.072222221409902</v>
      </c>
      <c r="R22" s="12">
        <f t="shared" si="10"/>
        <v>-0.41666665735344094</v>
      </c>
      <c r="S22" s="12">
        <f t="shared" si="11"/>
        <v>-0.51111111111110419</v>
      </c>
      <c r="T22" s="12">
        <f t="shared" si="12"/>
        <v>1.2587716883281501</v>
      </c>
    </row>
    <row r="23" spans="2:20" ht="15.9" customHeight="1">
      <c r="B23" s="18">
        <v>45808</v>
      </c>
      <c r="C23" s="11">
        <v>401103.06189999997</v>
      </c>
      <c r="D23" s="9">
        <f t="shared" si="13"/>
        <v>49.599999969359487</v>
      </c>
      <c r="E23" s="11">
        <v>6665836.4813999999</v>
      </c>
      <c r="F23" s="9">
        <f t="shared" si="14"/>
        <v>0.40000025182962418</v>
      </c>
      <c r="G23" s="12">
        <v>82.283199999999994</v>
      </c>
      <c r="H23" s="9">
        <f t="shared" si="1"/>
        <v>-2.0000000000095497</v>
      </c>
      <c r="I23" s="47">
        <f t="shared" si="2"/>
        <v>0.46205301259998294</v>
      </c>
      <c r="J23" s="40">
        <f t="shared" si="15"/>
        <v>89.537946987400005</v>
      </c>
      <c r="K23" s="47">
        <f t="shared" si="3"/>
        <v>49.6016128483936</v>
      </c>
      <c r="L23" s="40">
        <f t="shared" si="4"/>
        <v>49.641917742588909</v>
      </c>
      <c r="M23" s="12">
        <f t="shared" si="5"/>
        <v>7.0857142813370695</v>
      </c>
      <c r="N23" s="12">
        <f t="shared" si="6"/>
        <v>5.7142893118517737E-2</v>
      </c>
      <c r="O23" s="12">
        <f t="shared" si="7"/>
        <v>-0.28571428571564994</v>
      </c>
      <c r="P23" s="81">
        <f t="shared" si="8"/>
        <v>7.0917025346555587</v>
      </c>
      <c r="Q23" s="12">
        <f t="shared" si="9"/>
        <v>1.0122448973338671</v>
      </c>
      <c r="R23" s="12">
        <f t="shared" si="10"/>
        <v>8.1632704455025344E-3</v>
      </c>
      <c r="S23" s="12">
        <f t="shared" si="11"/>
        <v>-4.0816326530807134E-2</v>
      </c>
      <c r="T23" s="12">
        <f t="shared" si="12"/>
        <v>1.0131003620936512</v>
      </c>
    </row>
    <row r="24" spans="2:20" ht="15.9" customHeight="1">
      <c r="B24" s="18">
        <v>45808</v>
      </c>
      <c r="C24" s="11">
        <v>401103.0784</v>
      </c>
      <c r="D24" s="9">
        <f t="shared" ref="D24:D87" si="16">IF(C24="","",(C24-$C$9)*1000)</f>
        <v>66.099999996367842</v>
      </c>
      <c r="E24" s="11">
        <v>6665836.5203</v>
      </c>
      <c r="F24" s="9">
        <f t="shared" ref="F24:F87" si="17">IF(E24="","",(E24-$E$9)*1000)</f>
        <v>39.300000295042992</v>
      </c>
      <c r="G24" s="12">
        <v>82.292400000000001</v>
      </c>
      <c r="H24" s="9">
        <f t="shared" si="1"/>
        <v>7.1999999999974307</v>
      </c>
      <c r="I24" s="47">
        <f t="shared" si="2"/>
        <v>30.733757058810522</v>
      </c>
      <c r="J24" s="40">
        <f t="shared" si="15"/>
        <v>59.266242941189489</v>
      </c>
      <c r="K24" s="47">
        <f t="shared" si="3"/>
        <v>76.900585320985741</v>
      </c>
      <c r="L24" s="40">
        <f t="shared" si="4"/>
        <v>77.236908422788204</v>
      </c>
      <c r="M24" s="12">
        <f>(D24-$D$9)/(B23-$B$9)</f>
        <v>9.4428571423382639</v>
      </c>
      <c r="N24" s="12">
        <f>(F24-$F$9)/(B23-$B$9)</f>
        <v>5.6142857564347128</v>
      </c>
      <c r="O24" s="12">
        <f>(H24-$H$9)/(B23-$B$9)</f>
        <v>1.0285714285710614</v>
      </c>
      <c r="P24" s="81">
        <f>(L24-$L$9)/(B23-$B$9)</f>
        <v>11.033844060398314</v>
      </c>
      <c r="Q24" s="12">
        <f>(M24-0)/(B23-$B$9)</f>
        <v>1.3489795917626091</v>
      </c>
      <c r="R24" s="12">
        <f>(N24-0)/(B23-$B$9)</f>
        <v>0.80204082234781615</v>
      </c>
      <c r="S24" s="12">
        <f>(O24-0)/(B23-$B$9)</f>
        <v>0.14693877551015164</v>
      </c>
      <c r="T24" s="12">
        <f>(P24-0)/(B23-$B$9)</f>
        <v>1.5762634371997593</v>
      </c>
    </row>
    <row r="25" spans="2:20" ht="15.9" customHeight="1">
      <c r="B25" s="18">
        <v>45809</v>
      </c>
      <c r="C25" s="11">
        <v>401103.05940000003</v>
      </c>
      <c r="D25" s="9">
        <f>IF(C25="","",(C25-$C$9)*1000)</f>
        <v>47.100000025238842</v>
      </c>
      <c r="E25" s="11">
        <v>6665836.4533000002</v>
      </c>
      <c r="F25" s="9">
        <f>IF(E25="","",(E25-$E$9)*1000)</f>
        <v>-27.699999511241913</v>
      </c>
      <c r="G25" s="12">
        <v>82.297300000000007</v>
      </c>
      <c r="H25" s="9">
        <f>IF(G25="","",(G25-$G$9)*1000)</f>
        <v>12.100000000003774</v>
      </c>
      <c r="I25" s="47">
        <f>IF(MOD(DEGREES(ATAN2(D25, F25)), 360) &gt; 180, MOD(DEGREES(ATAN2(D25, F25)), 360) - 360, MOD(DEGREES(ATAN2(D25, F25)), 360))</f>
        <v>-30.460227977376235</v>
      </c>
      <c r="J25" s="40">
        <f>MOD(DEGREES(ATAN2(F25, D25)) + 360, 360)</f>
        <v>120.46022797737623</v>
      </c>
      <c r="K25" s="47">
        <f>SQRT(POWER(C25 - $C$9,2) + POWER(E25 - $E$9,2)) *1000</f>
        <v>54.641559048953766</v>
      </c>
      <c r="L25" s="40">
        <f>SQRT((D25^2) + (F25^2) + (H25^2))</f>
        <v>55.965256859058478</v>
      </c>
      <c r="M25" s="12">
        <f>(D25-$D$9)/(B25-$B$9)</f>
        <v>5.8875000031548552</v>
      </c>
      <c r="N25" s="12">
        <f>(F25-$F$9)/(B25-$B$9)</f>
        <v>-3.4624999389052391</v>
      </c>
      <c r="O25" s="12">
        <f>(H25-$H$9)/(B25-$B$9)</f>
        <v>1.5125000000004718</v>
      </c>
      <c r="P25" s="81">
        <f>(L25-$L$9)/(B25-$B$9)</f>
        <v>6.9956571073823097</v>
      </c>
      <c r="Q25" s="12">
        <f>(M25-0)/(B25-$B$9)</f>
        <v>0.7359375003943569</v>
      </c>
      <c r="R25" s="12">
        <f>(N25-0)/(B25-$B$9)</f>
        <v>-0.43281249236315489</v>
      </c>
      <c r="S25" s="12">
        <f>(O25-0)/(B25-$B$9)</f>
        <v>0.18906250000005898</v>
      </c>
      <c r="T25" s="12">
        <f>(P25-0)/(B25-$B$9)</f>
        <v>0.87445713842278872</v>
      </c>
    </row>
    <row r="26" spans="2:20" ht="15.9" customHeight="1">
      <c r="B26" s="18">
        <v>45809</v>
      </c>
      <c r="C26" s="11">
        <v>401103.08149999997</v>
      </c>
      <c r="D26" s="9">
        <f t="shared" si="16"/>
        <v>69.199999968986958</v>
      </c>
      <c r="E26" s="11">
        <v>6665836.5059000002</v>
      </c>
      <c r="F26" s="9">
        <f t="shared" si="17"/>
        <v>24.900000542402267</v>
      </c>
      <c r="G26" s="12">
        <v>82.268199999999993</v>
      </c>
      <c r="H26" s="9">
        <f t="shared" si="1"/>
        <v>-17.000000000010118</v>
      </c>
      <c r="I26" s="47">
        <f t="shared" si="2"/>
        <v>19.790080519738318</v>
      </c>
      <c r="J26" s="40">
        <f t="shared" si="15"/>
        <v>70.209919480261647</v>
      </c>
      <c r="K26" s="47">
        <f t="shared" si="3"/>
        <v>73.543524682458809</v>
      </c>
      <c r="L26" s="40">
        <f t="shared" si="4"/>
        <v>75.482779643570183</v>
      </c>
      <c r="M26" s="12">
        <f t="shared" ref="M26:M71" si="18">(D26-$D$9)/(B26-$B$9)</f>
        <v>8.6499999961233698</v>
      </c>
      <c r="N26" s="12">
        <f t="shared" ref="N26:N71" si="19">(F26-$F$9)/(B26-$B$9)</f>
        <v>3.1125000678002834</v>
      </c>
      <c r="O26" s="12">
        <f t="shared" ref="O26:O71" si="20">(H26-$H$9)/(B26-$B$9)</f>
        <v>-2.1250000000012648</v>
      </c>
      <c r="P26" s="81">
        <f t="shared" ref="P26:P71" si="21">(L26-$L$9)/(B26-$B$9)</f>
        <v>9.4353474554462728</v>
      </c>
      <c r="Q26" s="12">
        <f t="shared" ref="Q26:Q71" si="22">(M26-0)/(B26-$B$9)</f>
        <v>1.0812499995154212</v>
      </c>
      <c r="R26" s="12">
        <f t="shared" ref="R26:R71" si="23">(N26-0)/(B26-$B$9)</f>
        <v>0.38906250847503543</v>
      </c>
      <c r="S26" s="12">
        <f t="shared" ref="S26:S71" si="24">(O26-0)/(B26-$B$9)</f>
        <v>-0.2656250000001581</v>
      </c>
      <c r="T26" s="12">
        <f t="shared" ref="T26:T71" si="25">(P26-0)/(B26-$B$9)</f>
        <v>1.1794184319307841</v>
      </c>
    </row>
    <row r="27" spans="2:20" ht="15.9" customHeight="1">
      <c r="B27" s="18">
        <v>45810</v>
      </c>
      <c r="C27" s="11">
        <v>401103.08399999997</v>
      </c>
      <c r="D27" s="9">
        <f t="shared" si="16"/>
        <v>71.699999971315265</v>
      </c>
      <c r="E27" s="11">
        <v>6665836.4999000002</v>
      </c>
      <c r="F27" s="9">
        <f t="shared" si="17"/>
        <v>18.900000490248203</v>
      </c>
      <c r="G27" s="12">
        <v>82.280699999999996</v>
      </c>
      <c r="H27" s="9">
        <f t="shared" si="1"/>
        <v>-4.500000000007276</v>
      </c>
      <c r="I27" s="47">
        <f t="shared" si="2"/>
        <v>14.767161139347202</v>
      </c>
      <c r="J27" s="40">
        <f t="shared" si="15"/>
        <v>75.232838860652805</v>
      </c>
      <c r="K27" s="47">
        <f t="shared" si="3"/>
        <v>74.149174064300894</v>
      </c>
      <c r="L27" s="40">
        <f t="shared" si="4"/>
        <v>74.285597624425534</v>
      </c>
      <c r="M27" s="12">
        <f t="shared" si="18"/>
        <v>7.9666666634794741</v>
      </c>
      <c r="N27" s="12">
        <f t="shared" si="19"/>
        <v>2.1000000544720225</v>
      </c>
      <c r="O27" s="12">
        <f t="shared" si="20"/>
        <v>-0.50000000000080846</v>
      </c>
      <c r="P27" s="81">
        <f t="shared" si="21"/>
        <v>8.2539552916028374</v>
      </c>
      <c r="Q27" s="12">
        <f t="shared" si="22"/>
        <v>0.88518518483105268</v>
      </c>
      <c r="R27" s="12">
        <f t="shared" si="23"/>
        <v>0.23333333938578027</v>
      </c>
      <c r="S27" s="12">
        <f t="shared" si="24"/>
        <v>-5.5555555555645383E-2</v>
      </c>
      <c r="T27" s="12">
        <f t="shared" si="25"/>
        <v>0.91710614351142639</v>
      </c>
    </row>
    <row r="28" spans="2:20" ht="15.9" customHeight="1">
      <c r="B28" s="18">
        <v>45810</v>
      </c>
      <c r="C28" s="11">
        <v>401103.08149999997</v>
      </c>
      <c r="D28" s="9">
        <f t="shared" si="16"/>
        <v>69.199999968986958</v>
      </c>
      <c r="E28" s="11">
        <v>6665836.5060000001</v>
      </c>
      <c r="F28" s="9">
        <f t="shared" si="17"/>
        <v>25.00000037252903</v>
      </c>
      <c r="G28" s="12">
        <v>82.268199999999993</v>
      </c>
      <c r="H28" s="9">
        <f t="shared" si="1"/>
        <v>-17.000000000010118</v>
      </c>
      <c r="I28" s="47">
        <f t="shared" si="2"/>
        <v>19.863352677366283</v>
      </c>
      <c r="J28" s="40">
        <f t="shared" si="15"/>
        <v>70.136647322633735</v>
      </c>
      <c r="K28" s="47">
        <f t="shared" si="3"/>
        <v>73.577442292690804</v>
      </c>
      <c r="L28" s="40">
        <f t="shared" si="4"/>
        <v>75.515826250757456</v>
      </c>
      <c r="M28" s="12">
        <f t="shared" si="18"/>
        <v>7.6888888854429958</v>
      </c>
      <c r="N28" s="12">
        <f t="shared" si="19"/>
        <v>2.7777778191698923</v>
      </c>
      <c r="O28" s="12">
        <f t="shared" si="20"/>
        <v>-1.8888888888900131</v>
      </c>
      <c r="P28" s="81">
        <f t="shared" si="21"/>
        <v>8.3906473611952723</v>
      </c>
      <c r="Q28" s="12">
        <f t="shared" si="22"/>
        <v>0.85432098727144401</v>
      </c>
      <c r="R28" s="12">
        <f t="shared" si="23"/>
        <v>0.30864197990776582</v>
      </c>
      <c r="S28" s="12">
        <f t="shared" si="24"/>
        <v>-0.20987654321000146</v>
      </c>
      <c r="T28" s="12">
        <f t="shared" si="25"/>
        <v>0.93229415124391912</v>
      </c>
    </row>
    <row r="29" spans="2:20" ht="15.9" customHeight="1">
      <c r="B29" s="18">
        <v>45811</v>
      </c>
      <c r="C29" s="11">
        <v>401103.1005</v>
      </c>
      <c r="D29" s="9">
        <f t="shared" si="16"/>
        <v>88.199999998323619</v>
      </c>
      <c r="E29" s="11">
        <v>6665836.5250000004</v>
      </c>
      <c r="F29" s="9">
        <f t="shared" si="17"/>
        <v>44.000000692903996</v>
      </c>
      <c r="G29" s="12">
        <v>82.281199999999998</v>
      </c>
      <c r="H29" s="9">
        <f t="shared" si="1"/>
        <v>-4.0000000000048885</v>
      </c>
      <c r="I29" s="47">
        <f t="shared" si="2"/>
        <v>26.513059011812611</v>
      </c>
      <c r="J29" s="40">
        <f t="shared" si="15"/>
        <v>63.486940988187371</v>
      </c>
      <c r="K29" s="47">
        <f t="shared" si="3"/>
        <v>98.565917337991834</v>
      </c>
      <c r="L29" s="40">
        <f t="shared" si="4"/>
        <v>98.647047906563714</v>
      </c>
      <c r="M29" s="12">
        <f t="shared" si="18"/>
        <v>8.8199999998323619</v>
      </c>
      <c r="N29" s="12">
        <f t="shared" si="19"/>
        <v>4.4000000692903996</v>
      </c>
      <c r="O29" s="12">
        <f t="shared" si="20"/>
        <v>-0.40000000000048885</v>
      </c>
      <c r="P29" s="81">
        <f t="shared" si="21"/>
        <v>9.8647047906563721</v>
      </c>
      <c r="Q29" s="12">
        <f t="shared" si="22"/>
        <v>0.88199999998323619</v>
      </c>
      <c r="R29" s="12">
        <f t="shared" si="23"/>
        <v>0.44000000692903996</v>
      </c>
      <c r="S29" s="12">
        <f t="shared" si="24"/>
        <v>-4.0000000000048885E-2</v>
      </c>
      <c r="T29" s="12">
        <f t="shared" si="25"/>
        <v>0.98647047906563723</v>
      </c>
    </row>
    <row r="30" spans="2:20" ht="15.9" customHeight="1">
      <c r="B30" s="18">
        <v>45811</v>
      </c>
      <c r="C30" s="11">
        <v>401103.09850000002</v>
      </c>
      <c r="D30" s="9">
        <f t="shared" si="16"/>
        <v>86.200000019744039</v>
      </c>
      <c r="E30" s="11">
        <v>6665836.5099999998</v>
      </c>
      <c r="F30" s="9">
        <f t="shared" si="17"/>
        <v>29.000000096857548</v>
      </c>
      <c r="G30" s="12">
        <v>82.289299999999997</v>
      </c>
      <c r="H30" s="9">
        <f t="shared" si="1"/>
        <v>4.0999999999939973</v>
      </c>
      <c r="I30" s="47">
        <f t="shared" si="2"/>
        <v>18.594324764794894</v>
      </c>
      <c r="J30" s="40">
        <f t="shared" si="15"/>
        <v>71.405675235205081</v>
      </c>
      <c r="K30" s="47">
        <f t="shared" si="3"/>
        <v>90.9474574082289</v>
      </c>
      <c r="L30" s="40">
        <f t="shared" si="4"/>
        <v>91.039826499294037</v>
      </c>
      <c r="M30" s="12">
        <f t="shared" si="18"/>
        <v>8.6200000019744039</v>
      </c>
      <c r="N30" s="12">
        <f t="shared" si="19"/>
        <v>2.9000000096857548</v>
      </c>
      <c r="O30" s="12">
        <f t="shared" si="20"/>
        <v>0.40999999999939973</v>
      </c>
      <c r="P30" s="81">
        <f t="shared" si="21"/>
        <v>9.103982649929403</v>
      </c>
      <c r="Q30" s="12">
        <f t="shared" si="22"/>
        <v>0.86200000019744039</v>
      </c>
      <c r="R30" s="12">
        <f t="shared" si="23"/>
        <v>0.29000000096857548</v>
      </c>
      <c r="S30" s="12">
        <f t="shared" si="24"/>
        <v>4.0999999999939973E-2</v>
      </c>
      <c r="T30" s="12">
        <f t="shared" si="25"/>
        <v>0.9103982649929403</v>
      </c>
    </row>
    <row r="31" spans="2:20" ht="15.9" customHeight="1">
      <c r="B31" s="18">
        <v>45812</v>
      </c>
      <c r="C31" s="11">
        <v>401103.09980000003</v>
      </c>
      <c r="D31" s="9">
        <f t="shared" si="16"/>
        <v>87.500000023283064</v>
      </c>
      <c r="E31" s="11">
        <v>6665836.4809999997</v>
      </c>
      <c r="F31" s="9">
        <f t="shared" si="17"/>
        <v>0</v>
      </c>
      <c r="G31" s="12">
        <v>82.284499999999994</v>
      </c>
      <c r="H31" s="9">
        <f t="shared" si="1"/>
        <v>-0.70000000000902673</v>
      </c>
      <c r="I31" s="47">
        <f t="shared" si="2"/>
        <v>0</v>
      </c>
      <c r="J31" s="40">
        <f t="shared" si="15"/>
        <v>90</v>
      </c>
      <c r="K31" s="47">
        <f t="shared" si="3"/>
        <v>87.500000023283064</v>
      </c>
      <c r="L31" s="40">
        <f t="shared" si="4"/>
        <v>87.502799978483822</v>
      </c>
      <c r="M31" s="12">
        <f t="shared" si="18"/>
        <v>7.954545456662097</v>
      </c>
      <c r="N31" s="12">
        <f t="shared" si="19"/>
        <v>0</v>
      </c>
      <c r="O31" s="12">
        <f t="shared" si="20"/>
        <v>-6.3636363637184251E-2</v>
      </c>
      <c r="P31" s="81">
        <f t="shared" si="21"/>
        <v>7.9547999980439839</v>
      </c>
      <c r="Q31" s="12">
        <f t="shared" si="22"/>
        <v>0.7231404960601906</v>
      </c>
      <c r="R31" s="12">
        <f t="shared" si="23"/>
        <v>0</v>
      </c>
      <c r="S31" s="12">
        <f t="shared" si="24"/>
        <v>-5.7851239670167502E-3</v>
      </c>
      <c r="T31" s="12">
        <f t="shared" si="25"/>
        <v>0.72316363618581669</v>
      </c>
    </row>
    <row r="32" spans="2:20" ht="15.9" customHeight="1">
      <c r="B32" s="18">
        <v>45812</v>
      </c>
      <c r="C32" s="11">
        <v>401103.12060000002</v>
      </c>
      <c r="D32" s="9">
        <f t="shared" si="16"/>
        <v>108.30000002169982</v>
      </c>
      <c r="E32" s="11">
        <v>6665836.5219999999</v>
      </c>
      <c r="F32" s="9">
        <f t="shared" si="17"/>
        <v>41.000000201165676</v>
      </c>
      <c r="G32" s="12">
        <v>82.277900000000002</v>
      </c>
      <c r="H32" s="9">
        <f t="shared" si="1"/>
        <v>-7.3000000000007503</v>
      </c>
      <c r="I32" s="47">
        <f t="shared" si="2"/>
        <v>20.735564548073896</v>
      </c>
      <c r="J32" s="40">
        <f t="shared" si="15"/>
        <v>69.26443545192609</v>
      </c>
      <c r="K32" s="47">
        <f t="shared" si="3"/>
        <v>115.8010795338099</v>
      </c>
      <c r="L32" s="40">
        <f t="shared" si="4"/>
        <v>116.03094423986981</v>
      </c>
      <c r="M32" s="12">
        <f t="shared" si="18"/>
        <v>9.8454545474272557</v>
      </c>
      <c r="N32" s="12">
        <f t="shared" si="19"/>
        <v>3.7272727455605161</v>
      </c>
      <c r="O32" s="12">
        <f t="shared" si="20"/>
        <v>-0.66363636363643186</v>
      </c>
      <c r="P32" s="81">
        <f t="shared" si="21"/>
        <v>10.548267658169983</v>
      </c>
      <c r="Q32" s="12">
        <f t="shared" si="22"/>
        <v>0.89504132249338686</v>
      </c>
      <c r="R32" s="12">
        <f t="shared" si="23"/>
        <v>0.33884297686913784</v>
      </c>
      <c r="S32" s="12">
        <f t="shared" si="24"/>
        <v>-6.0330578512402894E-2</v>
      </c>
      <c r="T32" s="12">
        <f t="shared" si="25"/>
        <v>0.95893342346999855</v>
      </c>
    </row>
    <row r="33" spans="2:20" ht="15.9" customHeight="1">
      <c r="B33" s="18">
        <v>45813</v>
      </c>
      <c r="C33" s="11">
        <v>401103.15210000001</v>
      </c>
      <c r="D33" s="9">
        <f t="shared" si="16"/>
        <v>139.80000000447035</v>
      </c>
      <c r="E33" s="11">
        <v>6665836.5999999996</v>
      </c>
      <c r="F33" s="9">
        <f t="shared" si="17"/>
        <v>118.99999994784594</v>
      </c>
      <c r="G33" s="12">
        <v>82.275199999999998</v>
      </c>
      <c r="H33" s="9">
        <f t="shared" si="1"/>
        <v>-10.000000000005116</v>
      </c>
      <c r="I33" s="47">
        <f t="shared" si="2"/>
        <v>40.404961049946166</v>
      </c>
      <c r="J33" s="40">
        <f t="shared" si="15"/>
        <v>49.595038950053834</v>
      </c>
      <c r="K33" s="47">
        <f t="shared" si="3"/>
        <v>183.58932427795807</v>
      </c>
      <c r="L33" s="40">
        <f t="shared" si="4"/>
        <v>183.86146956020269</v>
      </c>
      <c r="M33" s="12">
        <f t="shared" si="18"/>
        <v>11.650000000372529</v>
      </c>
      <c r="N33" s="12">
        <f t="shared" si="19"/>
        <v>9.9166666623204947</v>
      </c>
      <c r="O33" s="12">
        <f t="shared" si="20"/>
        <v>-0.8333333333337597</v>
      </c>
      <c r="P33" s="81">
        <f t="shared" si="21"/>
        <v>15.32178913001689</v>
      </c>
      <c r="Q33" s="12">
        <f t="shared" si="22"/>
        <v>0.97083333336437738</v>
      </c>
      <c r="R33" s="12">
        <f t="shared" si="23"/>
        <v>0.82638888852670789</v>
      </c>
      <c r="S33" s="12">
        <f t="shared" si="24"/>
        <v>-6.9444444444479975E-2</v>
      </c>
      <c r="T33" s="12">
        <f t="shared" si="25"/>
        <v>1.2768157608347408</v>
      </c>
    </row>
    <row r="34" spans="2:20" ht="15.9" customHeight="1">
      <c r="B34" s="18">
        <v>45813</v>
      </c>
      <c r="C34" s="11">
        <v>401103.12880000001</v>
      </c>
      <c r="D34" s="9">
        <f t="shared" si="16"/>
        <v>116.50000000372529</v>
      </c>
      <c r="E34" s="11">
        <v>6665836.523</v>
      </c>
      <c r="F34" s="9">
        <f t="shared" si="17"/>
        <v>42.000000365078449</v>
      </c>
      <c r="G34" s="12">
        <v>82.284300000000002</v>
      </c>
      <c r="H34" s="9">
        <f t="shared" si="1"/>
        <v>-0.90000000000145519</v>
      </c>
      <c r="I34" s="47">
        <f t="shared" si="2"/>
        <v>19.82499523744346</v>
      </c>
      <c r="J34" s="40">
        <f t="shared" si="15"/>
        <v>70.175004762556568</v>
      </c>
      <c r="K34" s="47">
        <f t="shared" si="3"/>
        <v>123.8396141448066</v>
      </c>
      <c r="L34" s="40">
        <f t="shared" si="4"/>
        <v>123.84288446065274</v>
      </c>
      <c r="M34" s="12">
        <f t="shared" si="18"/>
        <v>9.7083333336437736</v>
      </c>
      <c r="N34" s="12">
        <f t="shared" si="19"/>
        <v>3.500000030423204</v>
      </c>
      <c r="O34" s="12">
        <f t="shared" si="20"/>
        <v>-7.5000000000121261E-2</v>
      </c>
      <c r="P34" s="81">
        <f t="shared" si="21"/>
        <v>10.320240371721061</v>
      </c>
      <c r="Q34" s="12">
        <f t="shared" si="22"/>
        <v>0.80902777780364776</v>
      </c>
      <c r="R34" s="12">
        <f t="shared" si="23"/>
        <v>0.29166666920193368</v>
      </c>
      <c r="S34" s="12">
        <f t="shared" si="24"/>
        <v>-6.2500000000101051E-3</v>
      </c>
      <c r="T34" s="12">
        <f t="shared" si="25"/>
        <v>0.86002003097675506</v>
      </c>
    </row>
    <row r="35" spans="2:20" ht="15.9" customHeight="1">
      <c r="B35" s="18">
        <v>45814</v>
      </c>
      <c r="C35" s="11">
        <v>401103.13880000002</v>
      </c>
      <c r="D35" s="9">
        <f t="shared" si="16"/>
        <v>126.50000001303852</v>
      </c>
      <c r="E35" s="11">
        <v>6665836.5439999998</v>
      </c>
      <c r="F35" s="9">
        <f t="shared" si="17"/>
        <v>63.000000081956387</v>
      </c>
      <c r="G35" s="12">
        <v>82.278300000000002</v>
      </c>
      <c r="H35" s="9">
        <f t="shared" si="1"/>
        <v>-6.9000000000016826</v>
      </c>
      <c r="I35" s="47">
        <f t="shared" si="2"/>
        <v>26.474393401145466</v>
      </c>
      <c r="J35" s="40">
        <f t="shared" si="15"/>
        <v>63.525606598854552</v>
      </c>
      <c r="K35" s="47">
        <f t="shared" si="3"/>
        <v>141.31967313019533</v>
      </c>
      <c r="L35" s="40">
        <f t="shared" si="4"/>
        <v>141.48802074248289</v>
      </c>
      <c r="M35" s="12">
        <f t="shared" si="18"/>
        <v>9.730769231772193</v>
      </c>
      <c r="N35" s="12">
        <f t="shared" si="19"/>
        <v>4.8461538524581833</v>
      </c>
      <c r="O35" s="12">
        <f t="shared" si="20"/>
        <v>-0.53076923076936022</v>
      </c>
      <c r="P35" s="81">
        <f t="shared" si="21"/>
        <v>10.883693903267915</v>
      </c>
      <c r="Q35" s="12">
        <f t="shared" si="22"/>
        <v>0.74852071013632249</v>
      </c>
      <c r="R35" s="12">
        <f t="shared" si="23"/>
        <v>0.37278106557370638</v>
      </c>
      <c r="S35" s="12">
        <f t="shared" si="24"/>
        <v>-4.0828402366873864E-2</v>
      </c>
      <c r="T35" s="12">
        <f t="shared" si="25"/>
        <v>0.83720722332830111</v>
      </c>
    </row>
    <row r="36" spans="2:20" ht="15.9" customHeight="1">
      <c r="B36" s="18">
        <v>45815</v>
      </c>
      <c r="C36" s="11">
        <v>401103.15669999999</v>
      </c>
      <c r="D36" s="9">
        <f t="shared" si="16"/>
        <v>144.39999999012798</v>
      </c>
      <c r="E36" s="11">
        <v>6665836.5530000003</v>
      </c>
      <c r="F36" s="9">
        <f t="shared" si="17"/>
        <v>72.00000062584877</v>
      </c>
      <c r="G36" s="12">
        <v>82.253799999999998</v>
      </c>
      <c r="H36" s="9">
        <f t="shared" si="1"/>
        <v>-31.400000000004979</v>
      </c>
      <c r="I36" s="47">
        <f t="shared" si="2"/>
        <v>26.501530583689433</v>
      </c>
      <c r="J36" s="40">
        <f t="shared" si="15"/>
        <v>63.49846941631057</v>
      </c>
      <c r="K36" s="47">
        <f t="shared" si="3"/>
        <v>161.35476468722942</v>
      </c>
      <c r="L36" s="40">
        <f t="shared" si="4"/>
        <v>164.38162940934578</v>
      </c>
      <c r="M36" s="12">
        <f t="shared" si="18"/>
        <v>10.314285713580571</v>
      </c>
      <c r="N36" s="12">
        <f t="shared" si="19"/>
        <v>5.1428571875606268</v>
      </c>
      <c r="O36" s="12">
        <f t="shared" si="20"/>
        <v>-2.2428571428574986</v>
      </c>
      <c r="P36" s="81">
        <f t="shared" si="21"/>
        <v>11.741544957810413</v>
      </c>
      <c r="Q36" s="12">
        <f t="shared" si="22"/>
        <v>0.7367346938271836</v>
      </c>
      <c r="R36" s="12">
        <f t="shared" si="23"/>
        <v>0.36734694196861623</v>
      </c>
      <c r="S36" s="12">
        <f t="shared" si="24"/>
        <v>-0.16020408163267846</v>
      </c>
      <c r="T36" s="12">
        <f t="shared" si="25"/>
        <v>0.83868178270074378</v>
      </c>
    </row>
    <row r="37" spans="2:20" ht="15.9" customHeight="1">
      <c r="B37" s="18">
        <v>45815</v>
      </c>
      <c r="C37" s="11">
        <v>401103.14689999999</v>
      </c>
      <c r="D37" s="9">
        <f t="shared" si="16"/>
        <v>134.59999999031425</v>
      </c>
      <c r="E37" s="11">
        <v>6665836.5109999999</v>
      </c>
      <c r="F37" s="9">
        <f t="shared" si="17"/>
        <v>30.000000260770321</v>
      </c>
      <c r="G37" s="12">
        <v>82.275400000000005</v>
      </c>
      <c r="H37" s="9">
        <f t="shared" si="1"/>
        <v>-9.7999999999984766</v>
      </c>
      <c r="I37" s="47">
        <f t="shared" si="2"/>
        <v>12.564859898175172</v>
      </c>
      <c r="J37" s="40">
        <f t="shared" si="15"/>
        <v>77.4351401018248</v>
      </c>
      <c r="K37" s="47">
        <f t="shared" si="3"/>
        <v>137.9027193823197</v>
      </c>
      <c r="L37" s="40">
        <f t="shared" si="4"/>
        <v>138.25049733378461</v>
      </c>
      <c r="M37" s="12">
        <f t="shared" si="18"/>
        <v>9.6142857135938744</v>
      </c>
      <c r="N37" s="12">
        <f t="shared" si="19"/>
        <v>2.1428571614835943</v>
      </c>
      <c r="O37" s="12">
        <f t="shared" si="20"/>
        <v>-0.69999999999989115</v>
      </c>
      <c r="P37" s="81">
        <f t="shared" si="21"/>
        <v>9.875035523841758</v>
      </c>
      <c r="Q37" s="12">
        <f t="shared" si="22"/>
        <v>0.6867346938281339</v>
      </c>
      <c r="R37" s="12">
        <f t="shared" si="23"/>
        <v>0.15306122582025675</v>
      </c>
      <c r="S37" s="12">
        <f t="shared" si="24"/>
        <v>-4.9999999999992224E-2</v>
      </c>
      <c r="T37" s="12">
        <f t="shared" si="25"/>
        <v>0.70535968027441132</v>
      </c>
    </row>
    <row r="38" spans="2:20" ht="15.9" customHeight="1">
      <c r="B38" s="18">
        <v>45816</v>
      </c>
      <c r="C38" s="11">
        <v>401103.16399999999</v>
      </c>
      <c r="D38" s="9">
        <f t="shared" si="16"/>
        <v>151.69999998761341</v>
      </c>
      <c r="E38" s="11">
        <v>6665836.5539999995</v>
      </c>
      <c r="F38" s="9">
        <f t="shared" si="17"/>
        <v>72.999999858438969</v>
      </c>
      <c r="G38" s="12">
        <v>82.292100000000005</v>
      </c>
      <c r="H38" s="9">
        <f t="shared" si="1"/>
        <v>6.9000000000016826</v>
      </c>
      <c r="I38" s="47">
        <f t="shared" si="2"/>
        <v>25.697460854041733</v>
      </c>
      <c r="J38" s="40">
        <f t="shared" si="15"/>
        <v>64.302539145958235</v>
      </c>
      <c r="K38" s="47">
        <f t="shared" si="3"/>
        <v>168.3504974022174</v>
      </c>
      <c r="L38" s="40">
        <f t="shared" si="4"/>
        <v>168.49183949252267</v>
      </c>
      <c r="M38" s="12">
        <f t="shared" si="18"/>
        <v>10.11333333250756</v>
      </c>
      <c r="N38" s="12">
        <f t="shared" si="19"/>
        <v>4.8666666572292643</v>
      </c>
      <c r="O38" s="12">
        <f t="shared" si="20"/>
        <v>0.46000000000011215</v>
      </c>
      <c r="P38" s="81">
        <f t="shared" si="21"/>
        <v>11.232789299501512</v>
      </c>
      <c r="Q38" s="12">
        <f t="shared" si="22"/>
        <v>0.67422222216717065</v>
      </c>
      <c r="R38" s="12">
        <f t="shared" si="23"/>
        <v>0.32444444381528431</v>
      </c>
      <c r="S38" s="12">
        <f t="shared" si="24"/>
        <v>3.0666666666674145E-2</v>
      </c>
      <c r="T38" s="12">
        <f t="shared" si="25"/>
        <v>0.74885261996676744</v>
      </c>
    </row>
    <row r="39" spans="2:20" ht="15.9" customHeight="1">
      <c r="B39" s="18">
        <v>45816</v>
      </c>
      <c r="C39" s="11">
        <v>401103.16460000002</v>
      </c>
      <c r="D39" s="9">
        <f t="shared" si="16"/>
        <v>152.30000001611188</v>
      </c>
      <c r="E39" s="11">
        <v>6665836.5420000004</v>
      </c>
      <c r="F39" s="9">
        <f t="shared" si="17"/>
        <v>61.000000685453415</v>
      </c>
      <c r="G39" s="12">
        <v>82.286500000000004</v>
      </c>
      <c r="H39" s="9">
        <f t="shared" si="1"/>
        <v>1.300000000000523</v>
      </c>
      <c r="I39" s="47">
        <f t="shared" si="2"/>
        <v>21.827350068947489</v>
      </c>
      <c r="J39" s="40">
        <f t="shared" si="15"/>
        <v>68.172649931052547</v>
      </c>
      <c r="K39" s="47">
        <f t="shared" si="3"/>
        <v>164.06184836375883</v>
      </c>
      <c r="L39" s="40">
        <f t="shared" si="4"/>
        <v>164.0669987795626</v>
      </c>
      <c r="M39" s="12">
        <f t="shared" si="18"/>
        <v>10.153333334407458</v>
      </c>
      <c r="N39" s="12">
        <f t="shared" si="19"/>
        <v>4.0666667123635607</v>
      </c>
      <c r="O39" s="12">
        <f t="shared" si="20"/>
        <v>8.6666666666701531E-2</v>
      </c>
      <c r="P39" s="81">
        <f t="shared" si="21"/>
        <v>10.937799918637506</v>
      </c>
      <c r="Q39" s="12">
        <f t="shared" si="22"/>
        <v>0.67688888896049726</v>
      </c>
      <c r="R39" s="12">
        <f t="shared" si="23"/>
        <v>0.27111111415757072</v>
      </c>
      <c r="S39" s="12">
        <f t="shared" si="24"/>
        <v>5.777777777780102E-3</v>
      </c>
      <c r="T39" s="12">
        <f t="shared" si="25"/>
        <v>0.72918666124250042</v>
      </c>
    </row>
    <row r="40" spans="2:20" ht="15.9" customHeight="1">
      <c r="B40" s="18">
        <v>45817</v>
      </c>
      <c r="C40" s="11">
        <v>401103.17389999999</v>
      </c>
      <c r="D40" s="9">
        <f t="shared" si="16"/>
        <v>161.59999999217689</v>
      </c>
      <c r="E40" s="11">
        <v>6665836.5630000001</v>
      </c>
      <c r="F40" s="9">
        <f t="shared" si="17"/>
        <v>82.000000402331352</v>
      </c>
      <c r="G40" s="12">
        <v>82.288300000000007</v>
      </c>
      <c r="H40" s="9">
        <f t="shared" si="1"/>
        <v>3.1000000000034333</v>
      </c>
      <c r="I40" s="47">
        <f t="shared" si="2"/>
        <v>26.904410281832892</v>
      </c>
      <c r="J40" s="40">
        <f t="shared" si="15"/>
        <v>63.095589718167105</v>
      </c>
      <c r="K40" s="47">
        <f t="shared" si="3"/>
        <v>181.21412765966653</v>
      </c>
      <c r="L40" s="40">
        <f t="shared" si="4"/>
        <v>181.24064131274181</v>
      </c>
      <c r="M40" s="12">
        <f t="shared" si="18"/>
        <v>10.099999999511056</v>
      </c>
      <c r="N40" s="12">
        <f t="shared" si="19"/>
        <v>5.1250000251457095</v>
      </c>
      <c r="O40" s="12">
        <f t="shared" si="20"/>
        <v>0.19375000000021458</v>
      </c>
      <c r="P40" s="81">
        <f t="shared" si="21"/>
        <v>11.327540082046363</v>
      </c>
      <c r="Q40" s="12">
        <f t="shared" si="22"/>
        <v>0.63124999996944098</v>
      </c>
      <c r="R40" s="12">
        <f t="shared" si="23"/>
        <v>0.32031250157160684</v>
      </c>
      <c r="S40" s="12">
        <f t="shared" si="24"/>
        <v>1.2109375000013411E-2</v>
      </c>
      <c r="T40" s="12">
        <f t="shared" si="25"/>
        <v>0.70797125512789771</v>
      </c>
    </row>
    <row r="41" spans="2:20" ht="15.9" customHeight="1">
      <c r="B41" s="18">
        <v>45817</v>
      </c>
      <c r="C41" s="11">
        <v>401103.17580000003</v>
      </c>
      <c r="D41" s="9">
        <f t="shared" si="16"/>
        <v>163.50000002421439</v>
      </c>
      <c r="E41" s="11">
        <v>6665836.5519000003</v>
      </c>
      <c r="F41" s="9">
        <f t="shared" si="17"/>
        <v>70.900000631809235</v>
      </c>
      <c r="G41" s="12">
        <v>82.291300000000007</v>
      </c>
      <c r="H41" s="9">
        <f t="shared" si="1"/>
        <v>6.100000000003547</v>
      </c>
      <c r="I41" s="47">
        <f t="shared" si="2"/>
        <v>23.443442964957875</v>
      </c>
      <c r="J41" s="40">
        <f t="shared" si="15"/>
        <v>66.556557035042147</v>
      </c>
      <c r="K41" s="47">
        <f t="shared" si="3"/>
        <v>178.2107182453083</v>
      </c>
      <c r="L41" s="40">
        <f t="shared" si="4"/>
        <v>178.31508656731404</v>
      </c>
      <c r="M41" s="12">
        <f t="shared" si="18"/>
        <v>10.218750001513399</v>
      </c>
      <c r="N41" s="12">
        <f t="shared" si="19"/>
        <v>4.4312500394880772</v>
      </c>
      <c r="O41" s="12">
        <f t="shared" si="20"/>
        <v>0.38125000000022169</v>
      </c>
      <c r="P41" s="81">
        <f t="shared" si="21"/>
        <v>11.144692910457128</v>
      </c>
      <c r="Q41" s="12">
        <f t="shared" si="22"/>
        <v>0.63867187509458745</v>
      </c>
      <c r="R41" s="12">
        <f t="shared" si="23"/>
        <v>0.27695312746800482</v>
      </c>
      <c r="S41" s="12">
        <f t="shared" si="24"/>
        <v>2.3828125000013856E-2</v>
      </c>
      <c r="T41" s="12">
        <f t="shared" si="25"/>
        <v>0.69654330690357047</v>
      </c>
    </row>
    <row r="42" spans="2:20" ht="15.9" customHeight="1">
      <c r="B42" s="18">
        <v>45818</v>
      </c>
      <c r="C42" s="11">
        <v>401103.15899999999</v>
      </c>
      <c r="D42" s="9">
        <f t="shared" si="16"/>
        <v>146.6999999829568</v>
      </c>
      <c r="E42" s="11">
        <v>6665836.4971000003</v>
      </c>
      <c r="F42" s="9">
        <f t="shared" si="17"/>
        <v>16.100000590085983</v>
      </c>
      <c r="G42" s="12">
        <v>82.299099999999996</v>
      </c>
      <c r="H42" s="9">
        <f t="shared" si="1"/>
        <v>13.899999999992474</v>
      </c>
      <c r="I42" s="47">
        <f t="shared" si="2"/>
        <v>6.2630202138361923</v>
      </c>
      <c r="J42" s="40">
        <f t="shared" si="15"/>
        <v>83.736979786163829</v>
      </c>
      <c r="K42" s="47">
        <f t="shared" si="3"/>
        <v>147.58082536020828</v>
      </c>
      <c r="L42" s="40">
        <f t="shared" si="4"/>
        <v>148.23397051283516</v>
      </c>
      <c r="M42" s="12">
        <f t="shared" si="18"/>
        <v>8.6294117637033416</v>
      </c>
      <c r="N42" s="12">
        <f t="shared" si="19"/>
        <v>0.94705885824035196</v>
      </c>
      <c r="O42" s="12">
        <f t="shared" si="20"/>
        <v>0.81764705882308675</v>
      </c>
      <c r="P42" s="81">
        <f t="shared" si="21"/>
        <v>8.7196453242844214</v>
      </c>
      <c r="Q42" s="12">
        <f t="shared" si="22"/>
        <v>0.50761245668843191</v>
      </c>
      <c r="R42" s="12">
        <f t="shared" si="23"/>
        <v>5.5709344602373645E-2</v>
      </c>
      <c r="S42" s="12">
        <f t="shared" si="24"/>
        <v>4.8096885813122749E-2</v>
      </c>
      <c r="T42" s="12">
        <f t="shared" si="25"/>
        <v>0.5129203131932013</v>
      </c>
    </row>
    <row r="43" spans="2:20" ht="15.9" customHeight="1">
      <c r="B43" s="18">
        <v>45818</v>
      </c>
      <c r="C43" s="11">
        <v>401103.18079999997</v>
      </c>
      <c r="D43" s="9">
        <f t="shared" si="16"/>
        <v>168.49999997066334</v>
      </c>
      <c r="E43" s="11">
        <v>6665836.5464000003</v>
      </c>
      <c r="F43" s="9">
        <f t="shared" si="17"/>
        <v>65.400000661611557</v>
      </c>
      <c r="G43" s="12">
        <v>82.280900000000003</v>
      </c>
      <c r="H43" s="9">
        <f t="shared" si="1"/>
        <v>-4.3000000000006366</v>
      </c>
      <c r="I43" s="47">
        <f t="shared" si="2"/>
        <v>21.212754968702441</v>
      </c>
      <c r="J43" s="40">
        <f t="shared" si="15"/>
        <v>68.787245031297573</v>
      </c>
      <c r="K43" s="47">
        <f t="shared" si="3"/>
        <v>180.74681207880911</v>
      </c>
      <c r="L43" s="40">
        <f t="shared" si="4"/>
        <v>180.79795374022444</v>
      </c>
      <c r="M43" s="12">
        <f t="shared" si="18"/>
        <v>9.911764704156667</v>
      </c>
      <c r="N43" s="12">
        <f t="shared" si="19"/>
        <v>3.8470588624477386</v>
      </c>
      <c r="O43" s="12">
        <f t="shared" si="20"/>
        <v>-0.25294117647062569</v>
      </c>
      <c r="P43" s="81">
        <f t="shared" si="21"/>
        <v>10.635173749424967</v>
      </c>
      <c r="Q43" s="12">
        <f t="shared" si="22"/>
        <v>0.58304498259745097</v>
      </c>
      <c r="R43" s="12">
        <f t="shared" si="23"/>
        <v>0.22629758014398463</v>
      </c>
      <c r="S43" s="12">
        <f t="shared" si="24"/>
        <v>-1.4878892733566218E-2</v>
      </c>
      <c r="T43" s="12">
        <f t="shared" si="25"/>
        <v>0.62559845584852747</v>
      </c>
    </row>
    <row r="44" spans="2:20" ht="15.9" customHeight="1">
      <c r="B44" s="18">
        <v>45819</v>
      </c>
      <c r="C44" s="11">
        <v>401103.18420000002</v>
      </c>
      <c r="D44" s="9">
        <f t="shared" si="16"/>
        <v>171.90000001573935</v>
      </c>
      <c r="E44" s="11">
        <v>6665836.5580000002</v>
      </c>
      <c r="F44" s="9">
        <f t="shared" si="17"/>
        <v>77.000000514090061</v>
      </c>
      <c r="G44" s="12">
        <v>82.297399999999996</v>
      </c>
      <c r="H44" s="9">
        <f t="shared" si="1"/>
        <v>12.199999999992883</v>
      </c>
      <c r="I44" s="47">
        <f t="shared" si="2"/>
        <v>24.129270601780732</v>
      </c>
      <c r="J44" s="40">
        <f t="shared" si="15"/>
        <v>65.870729398219282</v>
      </c>
      <c r="K44" s="47">
        <f t="shared" si="3"/>
        <v>188.35766531941582</v>
      </c>
      <c r="L44" s="40">
        <f t="shared" si="4"/>
        <v>188.7523512027887</v>
      </c>
      <c r="M44" s="12">
        <f t="shared" si="18"/>
        <v>9.5500000008744088</v>
      </c>
      <c r="N44" s="12">
        <f t="shared" si="19"/>
        <v>4.2777778063383369</v>
      </c>
      <c r="O44" s="12">
        <f t="shared" si="20"/>
        <v>0.67777777777738235</v>
      </c>
      <c r="P44" s="81">
        <f t="shared" si="21"/>
        <v>10.486241733488262</v>
      </c>
      <c r="Q44" s="12">
        <f t="shared" si="22"/>
        <v>0.53055555560413381</v>
      </c>
      <c r="R44" s="12">
        <f t="shared" si="23"/>
        <v>0.23765432257435204</v>
      </c>
      <c r="S44" s="12">
        <f t="shared" si="24"/>
        <v>3.7654320987632356E-2</v>
      </c>
      <c r="T44" s="12">
        <f t="shared" si="25"/>
        <v>0.5825689851937923</v>
      </c>
    </row>
    <row r="45" spans="2:20" ht="15.9" customHeight="1">
      <c r="B45" s="18">
        <v>45819</v>
      </c>
      <c r="C45" s="11">
        <v>401103.18660000002</v>
      </c>
      <c r="D45" s="9">
        <f t="shared" si="16"/>
        <v>174.30000001331791</v>
      </c>
      <c r="E45" s="11">
        <v>6665836.5420000004</v>
      </c>
      <c r="F45" s="9">
        <f t="shared" si="17"/>
        <v>61.000000685453415</v>
      </c>
      <c r="G45" s="12">
        <v>82.279799999999994</v>
      </c>
      <c r="H45" s="9">
        <f t="shared" si="1"/>
        <v>-5.4000000000087311</v>
      </c>
      <c r="I45" s="47">
        <f t="shared" si="2"/>
        <v>19.288582176814007</v>
      </c>
      <c r="J45" s="40">
        <f t="shared" si="15"/>
        <v>70.711417823186025</v>
      </c>
      <c r="K45" s="47">
        <f t="shared" si="3"/>
        <v>184.66588772230767</v>
      </c>
      <c r="L45" s="40">
        <f t="shared" si="4"/>
        <v>184.74482425298964</v>
      </c>
      <c r="M45" s="12">
        <f t="shared" si="18"/>
        <v>9.6833333340732182</v>
      </c>
      <c r="N45" s="12">
        <f t="shared" si="19"/>
        <v>3.3888889269696341</v>
      </c>
      <c r="O45" s="12">
        <f t="shared" si="20"/>
        <v>-0.30000000000048505</v>
      </c>
      <c r="P45" s="81">
        <f t="shared" si="21"/>
        <v>10.263601347388313</v>
      </c>
      <c r="Q45" s="12">
        <f t="shared" si="22"/>
        <v>0.53796296300406765</v>
      </c>
      <c r="R45" s="12">
        <f t="shared" si="23"/>
        <v>0.18827160705386856</v>
      </c>
      <c r="S45" s="12">
        <f t="shared" si="24"/>
        <v>-1.6666666666693614E-2</v>
      </c>
      <c r="T45" s="12">
        <f t="shared" si="25"/>
        <v>0.57020007485490631</v>
      </c>
    </row>
    <row r="46" spans="2:20" ht="15.9" customHeight="1">
      <c r="B46" s="18">
        <v>45820</v>
      </c>
      <c r="C46" s="11">
        <v>401103.1666</v>
      </c>
      <c r="D46" s="9">
        <f t="shared" si="16"/>
        <v>154.29999999469146</v>
      </c>
      <c r="E46" s="11">
        <v>6665836.4699999997</v>
      </c>
      <c r="F46" s="9">
        <f t="shared" si="17"/>
        <v>-10.999999940395355</v>
      </c>
      <c r="G46" s="12">
        <v>82.286600000000007</v>
      </c>
      <c r="H46" s="9">
        <f t="shared" si="1"/>
        <v>1.4000000000038426</v>
      </c>
      <c r="I46" s="47">
        <f t="shared" si="2"/>
        <v>-4.0777000605327203</v>
      </c>
      <c r="J46" s="40">
        <f t="shared" si="15"/>
        <v>94.07770006053272</v>
      </c>
      <c r="K46" s="47">
        <f t="shared" si="3"/>
        <v>154.69159640087267</v>
      </c>
      <c r="L46" s="40">
        <f t="shared" si="4"/>
        <v>154.69793145692185</v>
      </c>
      <c r="M46" s="12">
        <f t="shared" si="18"/>
        <v>8.1210526312995501</v>
      </c>
      <c r="N46" s="12">
        <f t="shared" si="19"/>
        <v>-0.57894736528396606</v>
      </c>
      <c r="O46" s="12">
        <f t="shared" si="20"/>
        <v>7.3684210526518037E-2</v>
      </c>
      <c r="P46" s="81">
        <f t="shared" si="21"/>
        <v>8.1419963924695704</v>
      </c>
      <c r="Q46" s="12">
        <f t="shared" si="22"/>
        <v>0.42742382269997631</v>
      </c>
      <c r="R46" s="12">
        <f t="shared" si="23"/>
        <v>-3.0470913962314005E-2</v>
      </c>
      <c r="S46" s="12">
        <f t="shared" si="24"/>
        <v>3.8781163435009495E-3</v>
      </c>
      <c r="T46" s="12">
        <f t="shared" si="25"/>
        <v>0.42852612591945105</v>
      </c>
    </row>
    <row r="47" spans="2:20" ht="15.9" customHeight="1">
      <c r="B47" s="18">
        <v>45820</v>
      </c>
      <c r="C47" s="11">
        <v>401103.1827</v>
      </c>
      <c r="D47" s="9">
        <f t="shared" si="16"/>
        <v>170.40000000270084</v>
      </c>
      <c r="E47" s="11">
        <v>6665836.4960000003</v>
      </c>
      <c r="F47" s="9">
        <f t="shared" si="17"/>
        <v>15.000000596046448</v>
      </c>
      <c r="G47" s="12">
        <v>82.252300000000005</v>
      </c>
      <c r="H47" s="9">
        <f t="shared" si="1"/>
        <v>-32.899999999997931</v>
      </c>
      <c r="I47" s="47">
        <f t="shared" si="2"/>
        <v>5.0306753397567423</v>
      </c>
      <c r="J47" s="40">
        <f t="shared" si="15"/>
        <v>84.969324660243274</v>
      </c>
      <c r="K47" s="47">
        <f t="shared" si="3"/>
        <v>171.05893726666795</v>
      </c>
      <c r="L47" s="40">
        <f t="shared" si="4"/>
        <v>174.19405850602857</v>
      </c>
      <c r="M47" s="12">
        <f t="shared" si="18"/>
        <v>8.9684210527737278</v>
      </c>
      <c r="N47" s="12">
        <f t="shared" si="19"/>
        <v>0.78947371558139201</v>
      </c>
      <c r="O47" s="12">
        <f t="shared" si="20"/>
        <v>-1.7315789473683121</v>
      </c>
      <c r="P47" s="81">
        <f t="shared" si="21"/>
        <v>9.1681083424225562</v>
      </c>
      <c r="Q47" s="12">
        <f t="shared" si="22"/>
        <v>0.47202216067230146</v>
      </c>
      <c r="R47" s="12">
        <f t="shared" si="23"/>
        <v>4.1551248188494316E-2</v>
      </c>
      <c r="S47" s="12">
        <f t="shared" si="24"/>
        <v>-9.1135734072016431E-2</v>
      </c>
      <c r="T47" s="12">
        <f t="shared" si="25"/>
        <v>0.48253201802223983</v>
      </c>
    </row>
    <row r="48" spans="2:20" ht="15.9" customHeight="1">
      <c r="B48" s="18">
        <v>45821</v>
      </c>
      <c r="C48" s="11">
        <v>401103.20270000002</v>
      </c>
      <c r="D48" s="9">
        <f t="shared" si="16"/>
        <v>190.40000002132729</v>
      </c>
      <c r="E48" s="11">
        <v>6665836.5530000003</v>
      </c>
      <c r="F48" s="9">
        <f t="shared" si="17"/>
        <v>72.00000062584877</v>
      </c>
      <c r="G48" s="12">
        <v>82.283199999999994</v>
      </c>
      <c r="H48" s="9">
        <f t="shared" si="1"/>
        <v>-2.0000000000095497</v>
      </c>
      <c r="I48" s="47">
        <f t="shared" si="2"/>
        <v>20.714175006995919</v>
      </c>
      <c r="J48" s="40">
        <f t="shared" si="15"/>
        <v>69.285824993004098</v>
      </c>
      <c r="K48" s="47">
        <f t="shared" si="3"/>
        <v>203.55873869289832</v>
      </c>
      <c r="L48" s="40">
        <f t="shared" si="4"/>
        <v>203.56856362966187</v>
      </c>
      <c r="M48" s="12">
        <f t="shared" si="18"/>
        <v>9.5200000010663643</v>
      </c>
      <c r="N48" s="12">
        <f t="shared" si="19"/>
        <v>3.6000000312924385</v>
      </c>
      <c r="O48" s="12">
        <f t="shared" si="20"/>
        <v>-0.10000000000047748</v>
      </c>
      <c r="P48" s="81">
        <f t="shared" si="21"/>
        <v>10.178428181483094</v>
      </c>
      <c r="Q48" s="12">
        <f t="shared" si="22"/>
        <v>0.47600000005331822</v>
      </c>
      <c r="R48" s="12">
        <f t="shared" si="23"/>
        <v>0.18000000156462193</v>
      </c>
      <c r="S48" s="12">
        <f t="shared" si="24"/>
        <v>-5.0000000000238742E-3</v>
      </c>
      <c r="T48" s="12">
        <f t="shared" si="25"/>
        <v>0.50892140907415473</v>
      </c>
    </row>
    <row r="49" spans="2:20" ht="15.9" customHeight="1">
      <c r="B49" s="18">
        <v>45821</v>
      </c>
      <c r="C49" s="11">
        <v>401103.20010000002</v>
      </c>
      <c r="D49" s="9">
        <f t="shared" si="16"/>
        <v>187.80000001424924</v>
      </c>
      <c r="E49" s="11">
        <v>6665836.5279000001</v>
      </c>
      <c r="F49" s="9">
        <f t="shared" si="17"/>
        <v>46.900000423192978</v>
      </c>
      <c r="G49" s="12">
        <v>82.260199999999998</v>
      </c>
      <c r="H49" s="9">
        <f t="shared" si="1"/>
        <v>-25.000000000005684</v>
      </c>
      <c r="I49" s="47">
        <f t="shared" si="2"/>
        <v>14.02188554350148</v>
      </c>
      <c r="J49" s="40">
        <f t="shared" si="15"/>
        <v>75.978114456498531</v>
      </c>
      <c r="K49" s="47">
        <f t="shared" si="3"/>
        <v>193.56768853568386</v>
      </c>
      <c r="L49" s="40">
        <f t="shared" si="4"/>
        <v>195.1754340203905</v>
      </c>
      <c r="M49" s="12">
        <f t="shared" si="18"/>
        <v>9.3900000007124618</v>
      </c>
      <c r="N49" s="12">
        <f t="shared" si="19"/>
        <v>2.3450000211596489</v>
      </c>
      <c r="O49" s="12">
        <f t="shared" si="20"/>
        <v>-1.2500000000002842</v>
      </c>
      <c r="P49" s="81">
        <f t="shared" si="21"/>
        <v>9.7587717010195245</v>
      </c>
      <c r="Q49" s="12">
        <f t="shared" si="22"/>
        <v>0.46950000003562309</v>
      </c>
      <c r="R49" s="12">
        <f t="shared" si="23"/>
        <v>0.11725000105798244</v>
      </c>
      <c r="S49" s="12">
        <f t="shared" si="24"/>
        <v>-6.2500000000014211E-2</v>
      </c>
      <c r="T49" s="12">
        <f t="shared" si="25"/>
        <v>0.4879385850509762</v>
      </c>
    </row>
    <row r="50" spans="2:20" ht="15.9" customHeight="1">
      <c r="B50" s="18">
        <v>45822</v>
      </c>
      <c r="C50" s="11">
        <v>401103.212</v>
      </c>
      <c r="D50" s="9">
        <f t="shared" si="16"/>
        <v>199.6999999973923</v>
      </c>
      <c r="E50" s="11">
        <v>6665836.5696</v>
      </c>
      <c r="F50" s="9">
        <f t="shared" si="17"/>
        <v>88.600000366568565</v>
      </c>
      <c r="G50" s="12">
        <v>82.289699999999996</v>
      </c>
      <c r="H50" s="9">
        <f t="shared" si="1"/>
        <v>4.4999999999930651</v>
      </c>
      <c r="I50" s="47">
        <f t="shared" si="2"/>
        <v>23.925209665045202</v>
      </c>
      <c r="J50" s="40">
        <f t="shared" si="15"/>
        <v>66.074790334954798</v>
      </c>
      <c r="K50" s="47">
        <f t="shared" si="3"/>
        <v>218.4720807424016</v>
      </c>
      <c r="L50" s="40">
        <f t="shared" si="4"/>
        <v>218.51842042243115</v>
      </c>
      <c r="M50" s="12">
        <f t="shared" si="18"/>
        <v>9.5095238093996333</v>
      </c>
      <c r="N50" s="12">
        <f t="shared" si="19"/>
        <v>4.219047636503265</v>
      </c>
      <c r="O50" s="12">
        <f t="shared" si="20"/>
        <v>0.21428571428538407</v>
      </c>
      <c r="P50" s="81">
        <f t="shared" si="21"/>
        <v>10.405639067734816</v>
      </c>
      <c r="Q50" s="12">
        <f t="shared" si="22"/>
        <v>0.45283446711426822</v>
      </c>
      <c r="R50" s="12">
        <f t="shared" si="23"/>
        <v>0.2009070303096793</v>
      </c>
      <c r="S50" s="12">
        <f t="shared" si="24"/>
        <v>1.0204081632637337E-2</v>
      </c>
      <c r="T50" s="12">
        <f t="shared" si="25"/>
        <v>0.49550662227308645</v>
      </c>
    </row>
    <row r="51" spans="2:20" ht="15.9" customHeight="1">
      <c r="B51" s="18">
        <v>45822</v>
      </c>
      <c r="C51" s="11">
        <v>401103.21500000003</v>
      </c>
      <c r="D51" s="9">
        <f t="shared" si="16"/>
        <v>202.70000002346933</v>
      </c>
      <c r="E51" s="11">
        <v>6665836.5754000004</v>
      </c>
      <c r="F51" s="9">
        <f t="shared" si="17"/>
        <v>94.400000758469105</v>
      </c>
      <c r="G51" s="12">
        <v>82.289400000000001</v>
      </c>
      <c r="H51" s="9">
        <f t="shared" si="1"/>
        <v>4.199999999997317</v>
      </c>
      <c r="I51" s="47">
        <f t="shared" si="2"/>
        <v>24.972001930835479</v>
      </c>
      <c r="J51" s="40">
        <f t="shared" si="15"/>
        <v>65.027998069164539</v>
      </c>
      <c r="K51" s="47">
        <f t="shared" si="3"/>
        <v>223.60377937931511</v>
      </c>
      <c r="L51" s="40">
        <f t="shared" si="4"/>
        <v>223.64322067237677</v>
      </c>
      <c r="M51" s="12">
        <f t="shared" si="18"/>
        <v>9.6523809534985396</v>
      </c>
      <c r="N51" s="12">
        <f t="shared" si="19"/>
        <v>4.4952381313556717</v>
      </c>
      <c r="O51" s="12">
        <f t="shared" si="20"/>
        <v>0.19999999999987222</v>
      </c>
      <c r="P51" s="81">
        <f t="shared" si="21"/>
        <v>10.649677174875084</v>
      </c>
      <c r="Q51" s="12">
        <f t="shared" si="22"/>
        <v>0.45963718826183519</v>
      </c>
      <c r="R51" s="12">
        <f t="shared" si="23"/>
        <v>0.21405895863598437</v>
      </c>
      <c r="S51" s="12">
        <f t="shared" si="24"/>
        <v>9.5238095238034393E-3</v>
      </c>
      <c r="T51" s="12">
        <f t="shared" si="25"/>
        <v>0.50712748451786116</v>
      </c>
    </row>
    <row r="52" spans="2:20" ht="15.9" customHeight="1">
      <c r="B52" s="18">
        <v>45823</v>
      </c>
      <c r="C52" s="11">
        <v>401103.21919999999</v>
      </c>
      <c r="D52" s="9">
        <f t="shared" si="16"/>
        <v>206.89999999012798</v>
      </c>
      <c r="E52" s="11">
        <v>6665836.5855999999</v>
      </c>
      <c r="F52" s="9">
        <f t="shared" si="17"/>
        <v>104.60000019520521</v>
      </c>
      <c r="G52" s="12">
        <v>82.287300000000002</v>
      </c>
      <c r="H52" s="9">
        <f t="shared" si="1"/>
        <v>2.0999999999986585</v>
      </c>
      <c r="I52" s="47">
        <f t="shared" si="2"/>
        <v>26.819255365158174</v>
      </c>
      <c r="J52" s="40">
        <f t="shared" si="15"/>
        <v>63.180744634841858</v>
      </c>
      <c r="K52" s="47">
        <f t="shared" si="3"/>
        <v>231.83780976525784</v>
      </c>
      <c r="L52" s="40">
        <f t="shared" si="4"/>
        <v>231.84732052959311</v>
      </c>
      <c r="M52" s="12">
        <f t="shared" si="18"/>
        <v>9.404545454096727</v>
      </c>
      <c r="N52" s="12">
        <f t="shared" si="19"/>
        <v>4.7545454634184185</v>
      </c>
      <c r="O52" s="12">
        <f t="shared" si="20"/>
        <v>9.545454545448448E-2</v>
      </c>
      <c r="P52" s="81">
        <f t="shared" si="21"/>
        <v>10.53851456952696</v>
      </c>
      <c r="Q52" s="12">
        <f t="shared" si="22"/>
        <v>0.42747933882257849</v>
      </c>
      <c r="R52" s="12">
        <f t="shared" si="23"/>
        <v>0.21611570288265539</v>
      </c>
      <c r="S52" s="12">
        <f t="shared" si="24"/>
        <v>4.3388429752038403E-3</v>
      </c>
      <c r="T52" s="12">
        <f t="shared" si="25"/>
        <v>0.47902338952395274</v>
      </c>
    </row>
    <row r="53" spans="2:20" ht="15.9" customHeight="1">
      <c r="B53" s="18">
        <v>45823</v>
      </c>
      <c r="C53" s="11">
        <v>401103.21610000002</v>
      </c>
      <c r="D53" s="9">
        <f t="shared" si="16"/>
        <v>203.80000001750886</v>
      </c>
      <c r="E53" s="11">
        <v>6665836.5785999997</v>
      </c>
      <c r="F53" s="9">
        <f t="shared" si="17"/>
        <v>97.599999979138374</v>
      </c>
      <c r="G53" s="12">
        <v>82.289699999999996</v>
      </c>
      <c r="H53" s="9">
        <f t="shared" si="1"/>
        <v>4.4999999999930651</v>
      </c>
      <c r="I53" s="47">
        <f t="shared" si="2"/>
        <v>25.589801534342552</v>
      </c>
      <c r="J53" s="40">
        <f t="shared" si="15"/>
        <v>64.410198465657459</v>
      </c>
      <c r="K53" s="47">
        <f t="shared" si="3"/>
        <v>225.96504155082135</v>
      </c>
      <c r="L53" s="40">
        <f t="shared" si="4"/>
        <v>226.00984492509249</v>
      </c>
      <c r="M53" s="12">
        <f t="shared" si="18"/>
        <v>9.2636363644322213</v>
      </c>
      <c r="N53" s="12">
        <f t="shared" si="19"/>
        <v>4.4363636354153808</v>
      </c>
      <c r="O53" s="12">
        <f t="shared" si="20"/>
        <v>0.20454545454513931</v>
      </c>
      <c r="P53" s="81">
        <f t="shared" si="21"/>
        <v>10.273174769322386</v>
      </c>
      <c r="Q53" s="12">
        <f t="shared" si="22"/>
        <v>0.42107438020146459</v>
      </c>
      <c r="R53" s="12">
        <f t="shared" si="23"/>
        <v>0.20165289251888094</v>
      </c>
      <c r="S53" s="12">
        <f t="shared" si="24"/>
        <v>9.2975206611426962E-3</v>
      </c>
      <c r="T53" s="12">
        <f t="shared" si="25"/>
        <v>0.46696248951465391</v>
      </c>
    </row>
    <row r="54" spans="2:20" ht="15.9" customHeight="1">
      <c r="B54" s="18">
        <v>45824</v>
      </c>
      <c r="C54" s="11">
        <v>401103.2083</v>
      </c>
      <c r="D54" s="9">
        <f t="shared" si="16"/>
        <v>195.99999999627471</v>
      </c>
      <c r="E54" s="11">
        <v>6665836.5499</v>
      </c>
      <c r="F54" s="9">
        <f t="shared" si="17"/>
        <v>68.900000303983688</v>
      </c>
      <c r="G54" s="12">
        <v>82.275499999999994</v>
      </c>
      <c r="H54" s="9">
        <f t="shared" si="1"/>
        <v>-9.7000000000093678</v>
      </c>
      <c r="I54" s="47">
        <f t="shared" si="2"/>
        <v>19.36813603903077</v>
      </c>
      <c r="J54" s="40">
        <f t="shared" si="15"/>
        <v>70.631863960969213</v>
      </c>
      <c r="K54" s="47">
        <f t="shared" si="3"/>
        <v>207.75757516978447</v>
      </c>
      <c r="L54" s="40">
        <f t="shared" si="4"/>
        <v>207.98389370436553</v>
      </c>
      <c r="M54" s="12">
        <f t="shared" si="18"/>
        <v>8.5217391302728132</v>
      </c>
      <c r="N54" s="12">
        <f t="shared" si="19"/>
        <v>2.9956521871297257</v>
      </c>
      <c r="O54" s="12">
        <f t="shared" si="20"/>
        <v>-0.4217391304351899</v>
      </c>
      <c r="P54" s="81">
        <f t="shared" si="21"/>
        <v>9.0427779871463265</v>
      </c>
      <c r="Q54" s="12">
        <f t="shared" si="22"/>
        <v>0.37051039696838317</v>
      </c>
      <c r="R54" s="12">
        <f t="shared" si="23"/>
        <v>0.13024574726650981</v>
      </c>
      <c r="S54" s="12">
        <f t="shared" si="24"/>
        <v>-1.8336483931964777E-2</v>
      </c>
      <c r="T54" s="12">
        <f t="shared" si="25"/>
        <v>0.39316426031070983</v>
      </c>
    </row>
    <row r="55" spans="2:20" ht="15.9" customHeight="1">
      <c r="B55" s="18">
        <v>45824</v>
      </c>
      <c r="C55" s="11">
        <v>401103.21639999998</v>
      </c>
      <c r="D55" s="9">
        <f t="shared" si="16"/>
        <v>204.09999997355044</v>
      </c>
      <c r="E55" s="11">
        <v>6665836.5630000001</v>
      </c>
      <c r="F55" s="9">
        <f t="shared" si="17"/>
        <v>82.000000402331352</v>
      </c>
      <c r="G55" s="12">
        <v>82.288300000000007</v>
      </c>
      <c r="H55" s="9">
        <f t="shared" si="1"/>
        <v>3.1000000000034333</v>
      </c>
      <c r="I55" s="47">
        <f t="shared" si="2"/>
        <v>21.888477820643324</v>
      </c>
      <c r="J55" s="40">
        <f t="shared" si="15"/>
        <v>68.111522179356712</v>
      </c>
      <c r="K55" s="47">
        <f t="shared" si="3"/>
        <v>219.95638216515934</v>
      </c>
      <c r="L55" s="40">
        <f t="shared" si="4"/>
        <v>219.97822632066487</v>
      </c>
      <c r="M55" s="12">
        <f t="shared" si="18"/>
        <v>8.8739130423282795</v>
      </c>
      <c r="N55" s="12">
        <f t="shared" si="19"/>
        <v>3.5652174087970154</v>
      </c>
      <c r="O55" s="12">
        <f t="shared" si="20"/>
        <v>0.13478260869580144</v>
      </c>
      <c r="P55" s="81">
        <f t="shared" si="21"/>
        <v>9.5642707095941244</v>
      </c>
      <c r="Q55" s="12">
        <f t="shared" si="22"/>
        <v>0.38582230618818608</v>
      </c>
      <c r="R55" s="12">
        <f t="shared" si="23"/>
        <v>0.15500945255639198</v>
      </c>
      <c r="S55" s="12">
        <f t="shared" si="24"/>
        <v>5.860113421556584E-3</v>
      </c>
      <c r="T55" s="12">
        <f t="shared" si="25"/>
        <v>0.41583785693887498</v>
      </c>
    </row>
    <row r="56" spans="2:20" ht="15.9" customHeight="1">
      <c r="B56" s="18">
        <v>45825</v>
      </c>
      <c r="C56" s="11">
        <v>401103.23560000001</v>
      </c>
      <c r="D56" s="9">
        <f t="shared" si="16"/>
        <v>223.30000001238659</v>
      </c>
      <c r="E56" s="11">
        <v>6665836.6109999996</v>
      </c>
      <c r="F56" s="9">
        <f t="shared" si="17"/>
        <v>129.99999988824129</v>
      </c>
      <c r="G56" s="12">
        <v>82.283000000000001</v>
      </c>
      <c r="H56" s="9">
        <f t="shared" si="1"/>
        <v>-2.2000000000019782</v>
      </c>
      <c r="I56" s="47">
        <f t="shared" si="2"/>
        <v>30.206956175627294</v>
      </c>
      <c r="J56" s="40">
        <f t="shared" si="15"/>
        <v>59.793043824372717</v>
      </c>
      <c r="K56" s="47">
        <f t="shared" si="3"/>
        <v>258.38515819697267</v>
      </c>
      <c r="L56" s="40">
        <f t="shared" si="4"/>
        <v>258.39452389026087</v>
      </c>
      <c r="M56" s="12">
        <f t="shared" si="18"/>
        <v>9.3041666671827752</v>
      </c>
      <c r="N56" s="12">
        <f t="shared" si="19"/>
        <v>5.4166666620100541</v>
      </c>
      <c r="O56" s="12">
        <f t="shared" si="20"/>
        <v>-9.1666666666749094E-2</v>
      </c>
      <c r="P56" s="81">
        <f t="shared" si="21"/>
        <v>10.766438495427536</v>
      </c>
      <c r="Q56" s="12">
        <f t="shared" si="22"/>
        <v>0.38767361113261561</v>
      </c>
      <c r="R56" s="12">
        <f t="shared" si="23"/>
        <v>0.22569444425041893</v>
      </c>
      <c r="S56" s="12">
        <f t="shared" si="24"/>
        <v>-3.8194444444478791E-3</v>
      </c>
      <c r="T56" s="12">
        <f t="shared" si="25"/>
        <v>0.44860160397614735</v>
      </c>
    </row>
    <row r="57" spans="2:20" ht="15.9" customHeight="1">
      <c r="B57" s="18">
        <v>45825</v>
      </c>
      <c r="C57" s="11">
        <v>401103.22739999997</v>
      </c>
      <c r="D57" s="9">
        <f t="shared" si="16"/>
        <v>215.09999997215346</v>
      </c>
      <c r="E57" s="11">
        <v>6665836.5700000003</v>
      </c>
      <c r="F57" s="9">
        <f t="shared" si="17"/>
        <v>89.00000061839819</v>
      </c>
      <c r="G57" s="12">
        <v>82.275400000000005</v>
      </c>
      <c r="H57" s="9">
        <f t="shared" si="1"/>
        <v>-9.7999999999984766</v>
      </c>
      <c r="I57" s="47">
        <f t="shared" si="2"/>
        <v>22.477866060659014</v>
      </c>
      <c r="J57" s="40">
        <f t="shared" si="15"/>
        <v>67.522133939340961</v>
      </c>
      <c r="K57" s="47">
        <f t="shared" si="3"/>
        <v>232.78533050451287</v>
      </c>
      <c r="L57" s="40">
        <f t="shared" si="4"/>
        <v>232.99152366147413</v>
      </c>
      <c r="M57" s="12">
        <f t="shared" si="18"/>
        <v>8.9624999988397267</v>
      </c>
      <c r="N57" s="12">
        <f t="shared" si="19"/>
        <v>3.7083333590999246</v>
      </c>
      <c r="O57" s="12">
        <f t="shared" si="20"/>
        <v>-0.40833333333326988</v>
      </c>
      <c r="P57" s="81">
        <f t="shared" si="21"/>
        <v>9.7079801525614222</v>
      </c>
      <c r="Q57" s="12">
        <f t="shared" si="22"/>
        <v>0.37343749995165526</v>
      </c>
      <c r="R57" s="12">
        <f t="shared" si="23"/>
        <v>0.15451388996249685</v>
      </c>
      <c r="S57" s="12">
        <f t="shared" si="24"/>
        <v>-1.7013888888886244E-2</v>
      </c>
      <c r="T57" s="12">
        <f t="shared" si="25"/>
        <v>0.40449917302339261</v>
      </c>
    </row>
    <row r="58" spans="2:20" ht="15.9" customHeight="1">
      <c r="B58" s="18">
        <v>45826</v>
      </c>
      <c r="C58" s="11">
        <v>401103.24</v>
      </c>
      <c r="D58" s="9">
        <f t="shared" si="16"/>
        <v>227.69999998854473</v>
      </c>
      <c r="E58" s="11">
        <v>6665836.5590000004</v>
      </c>
      <c r="F58" s="9">
        <f t="shared" si="17"/>
        <v>78.000000678002834</v>
      </c>
      <c r="G58" s="12">
        <v>82.271699999999996</v>
      </c>
      <c r="H58" s="9">
        <f t="shared" si="1"/>
        <v>-13.500000000007617</v>
      </c>
      <c r="I58" s="47">
        <f t="shared" si="2"/>
        <v>18.909203564906164</v>
      </c>
      <c r="J58" s="40">
        <f t="shared" si="15"/>
        <v>71.090796435093807</v>
      </c>
      <c r="K58" s="47">
        <f t="shared" si="3"/>
        <v>240.68919813849502</v>
      </c>
      <c r="L58" s="40">
        <f t="shared" si="4"/>
        <v>241.06750112894088</v>
      </c>
      <c r="M58" s="12">
        <f t="shared" si="18"/>
        <v>9.1079999995417893</v>
      </c>
      <c r="N58" s="12">
        <f t="shared" si="19"/>
        <v>3.1200000271201134</v>
      </c>
      <c r="O58" s="12">
        <f t="shared" si="20"/>
        <v>-0.54000000000030468</v>
      </c>
      <c r="P58" s="81">
        <f t="shared" si="21"/>
        <v>9.6427000451576355</v>
      </c>
      <c r="Q58" s="12">
        <f t="shared" si="22"/>
        <v>0.36431999998167158</v>
      </c>
      <c r="R58" s="12">
        <f t="shared" si="23"/>
        <v>0.12480000108480453</v>
      </c>
      <c r="S58" s="12">
        <f t="shared" si="24"/>
        <v>-2.1600000000012186E-2</v>
      </c>
      <c r="T58" s="12">
        <f t="shared" si="25"/>
        <v>0.38570800180630543</v>
      </c>
    </row>
    <row r="59" spans="2:20" ht="15.9" customHeight="1">
      <c r="B59" s="18">
        <v>45826</v>
      </c>
      <c r="C59" s="11">
        <v>401103.26329999999</v>
      </c>
      <c r="D59" s="9">
        <f t="shared" si="16"/>
        <v>250.99999998928979</v>
      </c>
      <c r="E59" s="11">
        <v>6665836.6009999998</v>
      </c>
      <c r="F59" s="9">
        <f t="shared" si="17"/>
        <v>120.00000011175871</v>
      </c>
      <c r="G59" s="12">
        <v>82.272400000000005</v>
      </c>
      <c r="H59" s="9">
        <f t="shared" si="1"/>
        <v>-12.79999999999859</v>
      </c>
      <c r="I59" s="47">
        <f t="shared" si="2"/>
        <v>25.551887401472836</v>
      </c>
      <c r="J59" s="40">
        <f t="shared" si="15"/>
        <v>64.448112598527132</v>
      </c>
      <c r="K59" s="47">
        <f t="shared" si="3"/>
        <v>278.21035211049497</v>
      </c>
      <c r="L59" s="40">
        <f t="shared" si="4"/>
        <v>278.50464990991719</v>
      </c>
      <c r="M59" s="12">
        <f t="shared" si="18"/>
        <v>10.039999999571592</v>
      </c>
      <c r="N59" s="12">
        <f t="shared" si="19"/>
        <v>4.8000000044703484</v>
      </c>
      <c r="O59" s="12">
        <f t="shared" si="20"/>
        <v>-0.51199999999994361</v>
      </c>
      <c r="P59" s="81">
        <f t="shared" si="21"/>
        <v>11.140185996396688</v>
      </c>
      <c r="Q59" s="12">
        <f t="shared" si="22"/>
        <v>0.40159999998286366</v>
      </c>
      <c r="R59" s="12">
        <f t="shared" si="23"/>
        <v>0.19200000017881394</v>
      </c>
      <c r="S59" s="12">
        <f t="shared" si="24"/>
        <v>-2.0479999999997743E-2</v>
      </c>
      <c r="T59" s="12">
        <f t="shared" si="25"/>
        <v>0.44560743985586754</v>
      </c>
    </row>
    <row r="60" spans="2:20" ht="15.9" customHeight="1">
      <c r="B60" s="18">
        <v>45827</v>
      </c>
      <c r="C60" s="11">
        <v>401103.3027</v>
      </c>
      <c r="D60" s="9">
        <f t="shared" si="16"/>
        <v>290.39999999804422</v>
      </c>
      <c r="E60" s="11">
        <v>6665836.6279999996</v>
      </c>
      <c r="F60" s="9">
        <f t="shared" si="17"/>
        <v>146.99999988079071</v>
      </c>
      <c r="G60" s="12">
        <v>82.285200000000003</v>
      </c>
      <c r="H60" s="9">
        <f t="shared" si="1"/>
        <v>0</v>
      </c>
      <c r="I60" s="47">
        <f t="shared" si="2"/>
        <v>26.848457484485248</v>
      </c>
      <c r="J60" s="40">
        <f t="shared" si="15"/>
        <v>63.151542515514734</v>
      </c>
      <c r="K60" s="47">
        <f t="shared" si="3"/>
        <v>325.48603651127115</v>
      </c>
      <c r="L60" s="40">
        <f t="shared" si="4"/>
        <v>325.48603651127115</v>
      </c>
      <c r="M60" s="12">
        <f t="shared" si="18"/>
        <v>11.169230769155547</v>
      </c>
      <c r="N60" s="12">
        <f t="shared" si="19"/>
        <v>5.6538461492611809</v>
      </c>
      <c r="O60" s="12">
        <f t="shared" si="20"/>
        <v>0</v>
      </c>
      <c r="P60" s="81">
        <f t="shared" si="21"/>
        <v>12.518693711971967</v>
      </c>
      <c r="Q60" s="12">
        <f t="shared" si="22"/>
        <v>0.42958579881367487</v>
      </c>
      <c r="R60" s="12">
        <f t="shared" si="23"/>
        <v>0.21745562112543004</v>
      </c>
      <c r="S60" s="12">
        <f t="shared" si="24"/>
        <v>0</v>
      </c>
      <c r="T60" s="12">
        <f t="shared" si="25"/>
        <v>0.48148821969122946</v>
      </c>
    </row>
    <row r="61" spans="2:20" ht="15.9" customHeight="1">
      <c r="B61" s="18">
        <v>45827</v>
      </c>
      <c r="C61" s="11">
        <v>401103.31929999997</v>
      </c>
      <c r="D61" s="9">
        <f t="shared" si="16"/>
        <v>306.99999997159466</v>
      </c>
      <c r="E61" s="11">
        <v>6665836.6459999997</v>
      </c>
      <c r="F61" s="9">
        <f t="shared" si="17"/>
        <v>165.0000000372529</v>
      </c>
      <c r="G61" s="12">
        <v>82.285600000000002</v>
      </c>
      <c r="H61" s="9">
        <f t="shared" si="1"/>
        <v>0.39999999999906777</v>
      </c>
      <c r="I61" s="47">
        <f t="shared" si="2"/>
        <v>28.256219615062037</v>
      </c>
      <c r="J61" s="40">
        <f t="shared" si="15"/>
        <v>61.743780384937963</v>
      </c>
      <c r="K61" s="47">
        <f t="shared" si="3"/>
        <v>348.53120376065692</v>
      </c>
      <c r="L61" s="40">
        <f t="shared" si="4"/>
        <v>348.5314332952662</v>
      </c>
      <c r="M61" s="12">
        <f t="shared" si="18"/>
        <v>11.807692306599794</v>
      </c>
      <c r="N61" s="12">
        <f t="shared" si="19"/>
        <v>6.3461538475866499</v>
      </c>
      <c r="O61" s="12">
        <f t="shared" si="20"/>
        <v>1.5384615384579529E-2</v>
      </c>
      <c r="P61" s="81">
        <f t="shared" si="21"/>
        <v>13.405055126741008</v>
      </c>
      <c r="Q61" s="12">
        <f t="shared" si="22"/>
        <v>0.45414201179229974</v>
      </c>
      <c r="R61" s="12">
        <f t="shared" si="23"/>
        <v>0.24408284029179422</v>
      </c>
      <c r="S61" s="12">
        <f t="shared" si="24"/>
        <v>5.9171597632998185E-4</v>
      </c>
      <c r="T61" s="12">
        <f t="shared" si="25"/>
        <v>0.51557904333619264</v>
      </c>
    </row>
    <row r="62" spans="2:20" ht="15.9" customHeight="1">
      <c r="B62" s="18">
        <v>45828</v>
      </c>
      <c r="C62" s="11">
        <v>401103.34350000002</v>
      </c>
      <c r="D62" s="9">
        <f t="shared" si="16"/>
        <v>331.20000001508743</v>
      </c>
      <c r="E62" s="11">
        <v>6665836.659</v>
      </c>
      <c r="F62" s="9">
        <f t="shared" si="17"/>
        <v>178.0000003054738</v>
      </c>
      <c r="G62" s="12">
        <v>82.275199999999998</v>
      </c>
      <c r="H62" s="9">
        <f t="shared" si="1"/>
        <v>-10.000000000005116</v>
      </c>
      <c r="I62" s="47">
        <f t="shared" si="2"/>
        <v>28.255345225714279</v>
      </c>
      <c r="J62" s="40">
        <f t="shared" si="15"/>
        <v>61.744654774285721</v>
      </c>
      <c r="K62" s="47">
        <f t="shared" si="3"/>
        <v>376.00191504664252</v>
      </c>
      <c r="L62" s="40">
        <f t="shared" si="4"/>
        <v>376.13486958635292</v>
      </c>
      <c r="M62" s="12">
        <f t="shared" si="18"/>
        <v>12.26666666722546</v>
      </c>
      <c r="N62" s="12">
        <f t="shared" si="19"/>
        <v>6.5925926039064375</v>
      </c>
      <c r="O62" s="12">
        <f t="shared" si="20"/>
        <v>-0.37037037037055986</v>
      </c>
      <c r="P62" s="81">
        <f t="shared" si="21"/>
        <v>13.930921095790849</v>
      </c>
      <c r="Q62" s="12">
        <f t="shared" si="22"/>
        <v>0.454320987675017</v>
      </c>
      <c r="R62" s="12">
        <f t="shared" si="23"/>
        <v>0.24417009644097917</v>
      </c>
      <c r="S62" s="12">
        <f t="shared" si="24"/>
        <v>-1.371742112483555E-2</v>
      </c>
      <c r="T62" s="12">
        <f t="shared" si="25"/>
        <v>0.51596004058484624</v>
      </c>
    </row>
    <row r="63" spans="2:20" ht="15.9" customHeight="1">
      <c r="B63" s="18">
        <v>45828</v>
      </c>
      <c r="C63" s="11">
        <v>401103.35470000003</v>
      </c>
      <c r="D63" s="9">
        <f t="shared" si="16"/>
        <v>342.40000002318993</v>
      </c>
      <c r="E63" s="11">
        <v>6665836.6689999998</v>
      </c>
      <c r="F63" s="9">
        <f t="shared" si="17"/>
        <v>188.00000008195639</v>
      </c>
      <c r="G63" s="12">
        <v>82.256100000000004</v>
      </c>
      <c r="H63" s="9">
        <f t="shared" si="1"/>
        <v>-29.099999999999682</v>
      </c>
      <c r="I63" s="47">
        <f t="shared" si="2"/>
        <v>28.769666236630723</v>
      </c>
      <c r="J63" s="40">
        <f t="shared" si="15"/>
        <v>61.230333763369288</v>
      </c>
      <c r="K63" s="47">
        <f t="shared" si="3"/>
        <v>390.61715278094999</v>
      </c>
      <c r="L63" s="40">
        <f t="shared" si="4"/>
        <v>391.69959158351958</v>
      </c>
      <c r="M63" s="12">
        <f t="shared" si="18"/>
        <v>12.681481482340368</v>
      </c>
      <c r="N63" s="12">
        <f t="shared" si="19"/>
        <v>6.9629629659983845</v>
      </c>
      <c r="O63" s="12">
        <f t="shared" si="20"/>
        <v>-1.077777777777766</v>
      </c>
      <c r="P63" s="81">
        <f t="shared" si="21"/>
        <v>14.507392280871095</v>
      </c>
      <c r="Q63" s="12">
        <f t="shared" si="22"/>
        <v>0.46968449934593959</v>
      </c>
      <c r="R63" s="12">
        <f t="shared" si="23"/>
        <v>0.25788751725919945</v>
      </c>
      <c r="S63" s="12">
        <f t="shared" si="24"/>
        <v>-3.9917695473250588E-2</v>
      </c>
      <c r="T63" s="12">
        <f t="shared" si="25"/>
        <v>0.537310825217448</v>
      </c>
    </row>
    <row r="64" spans="2:20" ht="15.9" customHeight="1">
      <c r="B64" s="18">
        <v>45829</v>
      </c>
      <c r="C64" s="11">
        <v>401103.35470000003</v>
      </c>
      <c r="D64" s="9">
        <f t="shared" si="16"/>
        <v>342.40000002318993</v>
      </c>
      <c r="E64" s="11">
        <v>6665836.6688000001</v>
      </c>
      <c r="F64" s="9">
        <f t="shared" si="17"/>
        <v>187.80000042170286</v>
      </c>
      <c r="G64" s="12">
        <v>82.256100000000004</v>
      </c>
      <c r="H64" s="9">
        <f t="shared" si="1"/>
        <v>-29.099999999999682</v>
      </c>
      <c r="I64" s="47">
        <f t="shared" si="2"/>
        <v>28.74394510741978</v>
      </c>
      <c r="J64" s="40">
        <f t="shared" si="15"/>
        <v>61.25605489258021</v>
      </c>
      <c r="K64" s="47">
        <f t="shared" si="3"/>
        <v>390.52093436110704</v>
      </c>
      <c r="L64" s="40">
        <f t="shared" si="4"/>
        <v>391.60363912286624</v>
      </c>
      <c r="M64" s="12">
        <f t="shared" si="18"/>
        <v>12.22857142939964</v>
      </c>
      <c r="N64" s="12">
        <f t="shared" si="19"/>
        <v>6.7071428722036739</v>
      </c>
      <c r="O64" s="12">
        <f t="shared" si="20"/>
        <v>-1.0392857142857028</v>
      </c>
      <c r="P64" s="81">
        <f t="shared" si="21"/>
        <v>13.985844254388081</v>
      </c>
      <c r="Q64" s="12">
        <f t="shared" si="22"/>
        <v>0.43673469390712999</v>
      </c>
      <c r="R64" s="12">
        <f t="shared" si="23"/>
        <v>0.23954081686441692</v>
      </c>
      <c r="S64" s="12">
        <f t="shared" si="24"/>
        <v>-3.7117346938775102E-2</v>
      </c>
      <c r="T64" s="12">
        <f t="shared" si="25"/>
        <v>0.49949443765671714</v>
      </c>
    </row>
    <row r="65" spans="2:20" ht="15.9" customHeight="1">
      <c r="B65" s="18">
        <v>45829</v>
      </c>
      <c r="C65" s="11">
        <v>401103.39169999998</v>
      </c>
      <c r="D65" s="9">
        <f t="shared" si="16"/>
        <v>379.39999997615814</v>
      </c>
      <c r="E65" s="11">
        <v>6665836.6859999998</v>
      </c>
      <c r="F65" s="9">
        <f t="shared" si="17"/>
        <v>205.00000007450581</v>
      </c>
      <c r="G65" s="12">
        <v>82.273099999999999</v>
      </c>
      <c r="H65" s="9">
        <f t="shared" si="1"/>
        <v>-12.100000000003774</v>
      </c>
      <c r="I65" s="47">
        <f t="shared" si="2"/>
        <v>28.383542684860529</v>
      </c>
      <c r="J65" s="40">
        <f t="shared" si="15"/>
        <v>61.616457315139485</v>
      </c>
      <c r="K65" s="47">
        <f t="shared" si="3"/>
        <v>431.24164920895123</v>
      </c>
      <c r="L65" s="40">
        <f t="shared" si="4"/>
        <v>431.41136982288293</v>
      </c>
      <c r="M65" s="12">
        <f t="shared" si="18"/>
        <v>13.549999999148506</v>
      </c>
      <c r="N65" s="12">
        <f t="shared" si="19"/>
        <v>7.3214285740894933</v>
      </c>
      <c r="O65" s="12">
        <f t="shared" si="20"/>
        <v>-0.43214285714299194</v>
      </c>
      <c r="P65" s="81">
        <f t="shared" si="21"/>
        <v>15.40754892224582</v>
      </c>
      <c r="Q65" s="12">
        <f t="shared" si="22"/>
        <v>0.48392857139816092</v>
      </c>
      <c r="R65" s="12">
        <f t="shared" si="23"/>
        <v>0.26147959193176762</v>
      </c>
      <c r="S65" s="12">
        <f t="shared" si="24"/>
        <v>-1.543367346939257E-2</v>
      </c>
      <c r="T65" s="12">
        <f t="shared" si="25"/>
        <v>0.55026960436592209</v>
      </c>
    </row>
    <row r="66" spans="2:20" ht="15.9" customHeight="1">
      <c r="B66" s="18">
        <v>45831</v>
      </c>
      <c r="C66" s="11">
        <v>401103.42479999998</v>
      </c>
      <c r="D66" s="9">
        <f t="shared" si="16"/>
        <v>412.49999997671694</v>
      </c>
      <c r="E66" s="11">
        <v>6665836.693</v>
      </c>
      <c r="F66" s="9">
        <f t="shared" si="17"/>
        <v>212.00000029057264</v>
      </c>
      <c r="G66" s="12">
        <v>82.298100000000005</v>
      </c>
      <c r="H66" s="9">
        <f t="shared" si="1"/>
        <v>12.90000000000191</v>
      </c>
      <c r="I66" s="47">
        <f t="shared" si="2"/>
        <v>27.200417126999959</v>
      </c>
      <c r="J66" s="40">
        <f t="shared" si="15"/>
        <v>62.79958287300002</v>
      </c>
      <c r="K66" s="47">
        <f t="shared" si="3"/>
        <v>463.78901464350611</v>
      </c>
      <c r="L66" s="40">
        <f t="shared" si="4"/>
        <v>463.96838265553652</v>
      </c>
      <c r="M66" s="12">
        <f t="shared" si="18"/>
        <v>13.749999999223897</v>
      </c>
      <c r="N66" s="12">
        <f t="shared" si="19"/>
        <v>7.0666666763524217</v>
      </c>
      <c r="O66" s="12">
        <f t="shared" si="20"/>
        <v>0.43000000000006366</v>
      </c>
      <c r="P66" s="81">
        <f t="shared" si="21"/>
        <v>15.46561275518455</v>
      </c>
      <c r="Q66" s="12">
        <f t="shared" si="22"/>
        <v>0.45833333330746323</v>
      </c>
      <c r="R66" s="12">
        <f t="shared" si="23"/>
        <v>0.23555555587841406</v>
      </c>
      <c r="S66" s="12">
        <f t="shared" si="24"/>
        <v>1.4333333333335455E-2</v>
      </c>
      <c r="T66" s="12">
        <f t="shared" si="25"/>
        <v>0.51552042517281838</v>
      </c>
    </row>
    <row r="67" spans="2:20" ht="15.9" customHeight="1">
      <c r="B67" s="18">
        <v>45831</v>
      </c>
      <c r="C67" s="11">
        <v>401103.4424</v>
      </c>
      <c r="D67" s="9">
        <f t="shared" si="16"/>
        <v>430.09999999776483</v>
      </c>
      <c r="E67" s="11">
        <v>6665836.7290000003</v>
      </c>
      <c r="F67" s="9">
        <f t="shared" si="17"/>
        <v>248.00000060349703</v>
      </c>
      <c r="G67" s="12">
        <v>82.2714</v>
      </c>
      <c r="H67" s="9">
        <f t="shared" si="1"/>
        <v>-13.800000000003365</v>
      </c>
      <c r="I67" s="47">
        <f t="shared" si="2"/>
        <v>29.968183037501575</v>
      </c>
      <c r="J67" s="40">
        <f t="shared" si="15"/>
        <v>60.031816962498397</v>
      </c>
      <c r="K67" s="47">
        <f t="shared" si="3"/>
        <v>496.47760301690528</v>
      </c>
      <c r="L67" s="40">
        <f t="shared" si="4"/>
        <v>496.66935711538707</v>
      </c>
      <c r="M67" s="12">
        <f t="shared" si="18"/>
        <v>14.33666666659216</v>
      </c>
      <c r="N67" s="12">
        <f t="shared" si="19"/>
        <v>8.2666666867832337</v>
      </c>
      <c r="O67" s="12">
        <f t="shared" si="20"/>
        <v>-0.46000000000011215</v>
      </c>
      <c r="P67" s="81">
        <f t="shared" si="21"/>
        <v>16.555645237179569</v>
      </c>
      <c r="Q67" s="12">
        <f t="shared" si="22"/>
        <v>0.47788888888640535</v>
      </c>
      <c r="R67" s="12">
        <f t="shared" si="23"/>
        <v>0.27555555622610778</v>
      </c>
      <c r="S67" s="12">
        <f t="shared" si="24"/>
        <v>-1.5333333333337073E-2</v>
      </c>
      <c r="T67" s="12">
        <f t="shared" si="25"/>
        <v>0.55185484123931894</v>
      </c>
    </row>
    <row r="68" spans="2:20" ht="15.9" customHeight="1">
      <c r="B68" s="18">
        <v>45832</v>
      </c>
      <c r="C68" s="11">
        <v>401103.45250000001</v>
      </c>
      <c r="D68" s="9">
        <f t="shared" si="16"/>
        <v>440.2000000118278</v>
      </c>
      <c r="E68" s="11">
        <v>6665836.7290000003</v>
      </c>
      <c r="F68" s="9">
        <f t="shared" si="17"/>
        <v>248.00000060349703</v>
      </c>
      <c r="G68" s="12">
        <v>82.298199999999994</v>
      </c>
      <c r="H68" s="9">
        <f t="shared" si="1"/>
        <v>12.999999999991019</v>
      </c>
      <c r="I68" s="47">
        <f t="shared" si="2"/>
        <v>29.396052913910253</v>
      </c>
      <c r="J68" s="40">
        <f t="shared" si="15"/>
        <v>60.603947086089761</v>
      </c>
      <c r="K68" s="47">
        <f t="shared" si="3"/>
        <v>505.2524520571352</v>
      </c>
      <c r="L68" s="40">
        <f t="shared" si="4"/>
        <v>505.41966751378749</v>
      </c>
      <c r="M68" s="12">
        <f t="shared" si="18"/>
        <v>14.200000000381541</v>
      </c>
      <c r="N68" s="12">
        <f t="shared" si="19"/>
        <v>8.0000000194676453</v>
      </c>
      <c r="O68" s="12">
        <f t="shared" si="20"/>
        <v>0.41935483870938772</v>
      </c>
      <c r="P68" s="81">
        <f t="shared" si="21"/>
        <v>16.303860242380242</v>
      </c>
      <c r="Q68" s="12">
        <f t="shared" si="22"/>
        <v>0.45806451614134003</v>
      </c>
      <c r="R68" s="12">
        <f t="shared" si="23"/>
        <v>0.2580645167570208</v>
      </c>
      <c r="S68" s="12">
        <f t="shared" si="24"/>
        <v>1.3527575442238314E-2</v>
      </c>
      <c r="T68" s="12">
        <f t="shared" si="25"/>
        <v>0.52593097556065294</v>
      </c>
    </row>
    <row r="69" spans="2:20" ht="15.9" customHeight="1">
      <c r="B69" s="18">
        <v>45832</v>
      </c>
      <c r="C69" s="11">
        <v>401103.44669999997</v>
      </c>
      <c r="D69" s="9">
        <f t="shared" si="16"/>
        <v>434.39999996917322</v>
      </c>
      <c r="E69" s="11">
        <v>6665836.6890000002</v>
      </c>
      <c r="F69" s="9">
        <f t="shared" si="17"/>
        <v>208.00000056624413</v>
      </c>
      <c r="G69" s="12">
        <v>82.256</v>
      </c>
      <c r="H69" s="9">
        <f t="shared" si="1"/>
        <v>-29.200000000003001</v>
      </c>
      <c r="I69" s="47">
        <f t="shared" si="2"/>
        <v>25.586095303144344</v>
      </c>
      <c r="J69" s="40">
        <f t="shared" si="15"/>
        <v>64.413904696855639</v>
      </c>
      <c r="K69" s="47">
        <f t="shared" si="3"/>
        <v>481.62989962083464</v>
      </c>
      <c r="L69" s="40">
        <f t="shared" si="4"/>
        <v>482.51424871062147</v>
      </c>
      <c r="M69" s="12">
        <f t="shared" si="18"/>
        <v>14.012903224812039</v>
      </c>
      <c r="N69" s="12">
        <f t="shared" si="19"/>
        <v>6.709677437620778</v>
      </c>
      <c r="O69" s="12">
        <f t="shared" si="20"/>
        <v>-0.94193548387106452</v>
      </c>
      <c r="P69" s="81">
        <f t="shared" si="21"/>
        <v>15.564975764858756</v>
      </c>
      <c r="Q69" s="12">
        <f t="shared" si="22"/>
        <v>0.45202913628425934</v>
      </c>
      <c r="R69" s="12">
        <f t="shared" si="23"/>
        <v>0.21644120766518637</v>
      </c>
      <c r="S69" s="12">
        <f t="shared" si="24"/>
        <v>-3.0385015608744018E-2</v>
      </c>
      <c r="T69" s="12">
        <f t="shared" si="25"/>
        <v>0.50209599241479863</v>
      </c>
    </row>
    <row r="70" spans="2:20" ht="15.9" customHeight="1">
      <c r="B70" s="18">
        <v>45833</v>
      </c>
      <c r="C70" s="11">
        <v>401103.45370000001</v>
      </c>
      <c r="D70" s="9">
        <f t="shared" si="16"/>
        <v>441.40000001061708</v>
      </c>
      <c r="E70" s="11">
        <v>6665836.6979999999</v>
      </c>
      <c r="F70" s="9">
        <f t="shared" si="17"/>
        <v>217.00000017881393</v>
      </c>
      <c r="G70" s="12">
        <v>82.291399999999996</v>
      </c>
      <c r="H70" s="9">
        <f t="shared" si="1"/>
        <v>6.1999999999926558</v>
      </c>
      <c r="I70" s="47">
        <f t="shared" si="2"/>
        <v>26.179542584383196</v>
      </c>
      <c r="J70" s="40">
        <f t="shared" si="15"/>
        <v>63.820457415616829</v>
      </c>
      <c r="K70" s="47">
        <f t="shared" si="3"/>
        <v>491.85664587049956</v>
      </c>
      <c r="L70" s="40">
        <f t="shared" si="4"/>
        <v>491.89572074473051</v>
      </c>
      <c r="M70" s="12">
        <f t="shared" si="18"/>
        <v>13.793750000331784</v>
      </c>
      <c r="N70" s="12">
        <f t="shared" si="19"/>
        <v>6.7812500055879354</v>
      </c>
      <c r="O70" s="12">
        <f t="shared" si="20"/>
        <v>0.19374999999977049</v>
      </c>
      <c r="P70" s="81">
        <f t="shared" si="21"/>
        <v>15.371741273272828</v>
      </c>
      <c r="Q70" s="12">
        <f t="shared" si="22"/>
        <v>0.43105468751036824</v>
      </c>
      <c r="R70" s="12">
        <f t="shared" si="23"/>
        <v>0.21191406267462298</v>
      </c>
      <c r="S70" s="12">
        <f t="shared" si="24"/>
        <v>6.054687499992828E-3</v>
      </c>
      <c r="T70" s="12">
        <f t="shared" si="25"/>
        <v>0.48036691478977589</v>
      </c>
    </row>
    <row r="71" spans="2:20" ht="15.9" customHeight="1">
      <c r="B71" s="18">
        <v>45833</v>
      </c>
      <c r="C71" s="11">
        <v>401103.45569999999</v>
      </c>
      <c r="D71" s="9">
        <f t="shared" si="16"/>
        <v>443.39999998919666</v>
      </c>
      <c r="E71" s="11">
        <v>6665836.6716999998</v>
      </c>
      <c r="F71" s="9">
        <f t="shared" si="17"/>
        <v>190.70000015199184</v>
      </c>
      <c r="G71" s="12">
        <v>82.217100000000002</v>
      </c>
      <c r="H71" s="9">
        <f t="shared" si="1"/>
        <v>-68.10000000000116</v>
      </c>
      <c r="I71" s="47">
        <f t="shared" si="2"/>
        <v>23.271848785024893</v>
      </c>
      <c r="J71" s="40">
        <f t="shared" si="15"/>
        <v>66.728151214975128</v>
      </c>
      <c r="K71" s="47">
        <f t="shared" si="3"/>
        <v>482.66971113628966</v>
      </c>
      <c r="L71" s="40">
        <f t="shared" si="4"/>
        <v>487.45016160463979</v>
      </c>
      <c r="M71" s="12">
        <f t="shared" si="18"/>
        <v>13.856249999662396</v>
      </c>
      <c r="N71" s="12">
        <f t="shared" si="19"/>
        <v>5.9593750047497451</v>
      </c>
      <c r="O71" s="12">
        <f t="shared" si="20"/>
        <v>-2.1281250000000362</v>
      </c>
      <c r="P71" s="81">
        <f t="shared" si="21"/>
        <v>15.232817550144993</v>
      </c>
      <c r="Q71" s="12">
        <f t="shared" si="22"/>
        <v>0.43300781248944986</v>
      </c>
      <c r="R71" s="12">
        <f t="shared" si="23"/>
        <v>0.18623046889842954</v>
      </c>
      <c r="S71" s="12">
        <f t="shared" si="24"/>
        <v>-6.6503906250001132E-2</v>
      </c>
      <c r="T71" s="12">
        <f t="shared" si="25"/>
        <v>0.47602554844203104</v>
      </c>
    </row>
    <row r="72" spans="2:20" ht="15.9" customHeight="1">
      <c r="B72" s="18">
        <v>45834</v>
      </c>
      <c r="C72" s="11">
        <v>401103.4767</v>
      </c>
      <c r="D72" s="9">
        <f t="shared" si="16"/>
        <v>464.3999999971129</v>
      </c>
      <c r="E72" s="39">
        <v>6665836.7333000004</v>
      </c>
      <c r="F72" s="9">
        <f t="shared" si="17"/>
        <v>252.30000074952841</v>
      </c>
      <c r="G72" s="11">
        <v>82.275199999999998</v>
      </c>
      <c r="H72" s="9">
        <f t="shared" si="1"/>
        <v>-10.000000000005116</v>
      </c>
      <c r="I72" s="47">
        <f t="shared" ref="I72:I86" si="26">IF(MOD(DEGREES(ATAN2(D72, F72)), 360) &gt; 180, MOD(DEGREES(ATAN2(D72, F72)), 360) - 360, MOD(DEGREES(ATAN2(D72, F72)), 360))</f>
        <v>28.514421780795924</v>
      </c>
      <c r="J72" s="40">
        <f t="shared" ref="J72:J86" si="27">MOD(DEGREES(ATAN2(F72, D72)) + 360, 360)</f>
        <v>61.485578219204058</v>
      </c>
      <c r="K72" s="47">
        <f t="shared" ref="K72:K86" si="28">SQRT(POWER(C72 - $C$9,2) + POWER(E72 - $E$9,2)) *1000</f>
        <v>528.50983943114102</v>
      </c>
      <c r="L72" s="40">
        <f t="shared" ref="L72:L86" si="29">SQRT((D72^2) + (F72^2) + (H72^2))</f>
        <v>528.60443658328359</v>
      </c>
      <c r="M72" s="12">
        <f t="shared" ref="M72:M86" si="30">(D72-$D$9)/(B72-$B$9)</f>
        <v>14.072727272639785</v>
      </c>
      <c r="N72" s="12">
        <f t="shared" ref="N72:N86" si="31">(F72-$F$9)/(B72-$B$9)</f>
        <v>7.6454545681675272</v>
      </c>
      <c r="O72" s="12">
        <f t="shared" ref="O72:O86" si="32">(H72-$H$9)/(B72-$B$9)</f>
        <v>-0.30303030303045808</v>
      </c>
      <c r="P72" s="81">
        <f t="shared" ref="P72:P86" si="33">(L72-$L$9)/(B72-$B$9)</f>
        <v>16.018316260099503</v>
      </c>
      <c r="Q72" s="12">
        <f t="shared" ref="Q72:Q86" si="34">(M72-0)/(B72-$B$9)</f>
        <v>0.42644628098908438</v>
      </c>
      <c r="R72" s="12">
        <f t="shared" ref="R72:R86" si="35">(N72-0)/(B72-$B$9)</f>
        <v>0.23168044145962205</v>
      </c>
      <c r="S72" s="12">
        <f t="shared" ref="S72:S86" si="36">(O72-0)/(B72-$B$9)</f>
        <v>-9.1827364554684272E-3</v>
      </c>
      <c r="T72" s="12">
        <f t="shared" ref="T72:T86" si="37">(P72-0)/(B72-$B$9)</f>
        <v>0.4854035230333183</v>
      </c>
    </row>
    <row r="73" spans="2:20" ht="15.9" customHeight="1">
      <c r="B73" s="18">
        <v>45834</v>
      </c>
      <c r="C73" s="12">
        <v>401103.4853</v>
      </c>
      <c r="D73" s="9">
        <f t="shared" si="16"/>
        <v>472.99999999813735</v>
      </c>
      <c r="E73" s="39">
        <v>6665836.7429999998</v>
      </c>
      <c r="F73" s="9">
        <f t="shared" si="17"/>
        <v>262.00000010430813</v>
      </c>
      <c r="G73" s="11">
        <v>82.260599999999997</v>
      </c>
      <c r="H73" s="9">
        <f t="shared" si="1"/>
        <v>-24.600000000006617</v>
      </c>
      <c r="I73" s="47">
        <f t="shared" si="26"/>
        <v>28.982559875822353</v>
      </c>
      <c r="J73" s="40">
        <f t="shared" si="27"/>
        <v>61.017440124177654</v>
      </c>
      <c r="K73" s="47">
        <f t="shared" si="28"/>
        <v>540.71526707953728</v>
      </c>
      <c r="L73" s="40">
        <f t="shared" si="29"/>
        <v>541.27456992999009</v>
      </c>
      <c r="M73" s="12">
        <f t="shared" si="30"/>
        <v>14.33333333327689</v>
      </c>
      <c r="N73" s="12">
        <f t="shared" si="31"/>
        <v>7.9393939425547915</v>
      </c>
      <c r="O73" s="12">
        <f t="shared" si="32"/>
        <v>-0.74545454545474599</v>
      </c>
      <c r="P73" s="81">
        <f t="shared" si="33"/>
        <v>16.402259694848183</v>
      </c>
      <c r="Q73" s="12">
        <f t="shared" si="34"/>
        <v>0.43434343434172396</v>
      </c>
      <c r="R73" s="12">
        <f t="shared" si="35"/>
        <v>0.24058769522893309</v>
      </c>
      <c r="S73" s="12">
        <f t="shared" si="36"/>
        <v>-2.2589531680446848E-2</v>
      </c>
      <c r="T73" s="12">
        <f t="shared" si="37"/>
        <v>0.49703817257115707</v>
      </c>
    </row>
    <row r="74" spans="2:20" ht="15.9" customHeight="1">
      <c r="B74" s="18">
        <v>45835</v>
      </c>
      <c r="C74" s="11">
        <v>401103.47320000001</v>
      </c>
      <c r="D74" s="9">
        <f t="shared" si="16"/>
        <v>460.9000000054948</v>
      </c>
      <c r="E74" s="39">
        <v>6665836.6969999997</v>
      </c>
      <c r="F74" s="9">
        <f t="shared" si="17"/>
        <v>216.00000001490116</v>
      </c>
      <c r="G74" s="11">
        <v>82.269300000000001</v>
      </c>
      <c r="H74" s="9">
        <f t="shared" ref="H74:H86" si="38">IF(G74="","",(G74-$G$9)*1000)</f>
        <v>-15.900000000002024</v>
      </c>
      <c r="I74" s="47">
        <f t="shared" si="26"/>
        <v>25.11005726637725</v>
      </c>
      <c r="J74" s="40">
        <f t="shared" si="27"/>
        <v>64.889942733622775</v>
      </c>
      <c r="K74" s="47">
        <f t="shared" si="28"/>
        <v>509.00374263015237</v>
      </c>
      <c r="L74" s="40">
        <f t="shared" si="29"/>
        <v>509.25202013492543</v>
      </c>
      <c r="M74" s="12">
        <f t="shared" si="30"/>
        <v>13.555882353102788</v>
      </c>
      <c r="N74" s="12">
        <f t="shared" si="31"/>
        <v>6.3529411769088577</v>
      </c>
      <c r="O74" s="12">
        <f t="shared" si="32"/>
        <v>-0.46764705882358892</v>
      </c>
      <c r="P74" s="81">
        <f t="shared" si="33"/>
        <v>14.978000592203689</v>
      </c>
      <c r="Q74" s="12">
        <f t="shared" si="34"/>
        <v>0.398702422150082</v>
      </c>
      <c r="R74" s="12">
        <f t="shared" si="35"/>
        <v>0.18685121108555464</v>
      </c>
      <c r="S74" s="12">
        <f t="shared" si="36"/>
        <v>-1.3754325259517322E-2</v>
      </c>
      <c r="T74" s="12">
        <f t="shared" si="37"/>
        <v>0.44052942918246141</v>
      </c>
    </row>
    <row r="75" spans="2:20" ht="15.9" customHeight="1">
      <c r="B75" s="18">
        <v>45835</v>
      </c>
      <c r="C75" s="11">
        <v>401103.48590000003</v>
      </c>
      <c r="D75" s="9">
        <f t="shared" si="16"/>
        <v>473.60000002663583</v>
      </c>
      <c r="E75" s="39">
        <v>6665836.7309999997</v>
      </c>
      <c r="F75" s="9">
        <f t="shared" si="17"/>
        <v>250</v>
      </c>
      <c r="G75" s="11">
        <v>82.287999999999997</v>
      </c>
      <c r="H75" s="9">
        <f t="shared" si="38"/>
        <v>2.7999999999934744</v>
      </c>
      <c r="I75" s="47">
        <f t="shared" si="26"/>
        <v>27.828301654902994</v>
      </c>
      <c r="J75" s="40">
        <f t="shared" si="27"/>
        <v>62.171698345097013</v>
      </c>
      <c r="K75" s="47">
        <f t="shared" si="28"/>
        <v>535.53427530385898</v>
      </c>
      <c r="L75" s="40">
        <f t="shared" si="29"/>
        <v>535.54159504676147</v>
      </c>
      <c r="M75" s="12">
        <f t="shared" si="30"/>
        <v>13.92941176548929</v>
      </c>
      <c r="N75" s="12">
        <f t="shared" si="31"/>
        <v>7.3529411764705879</v>
      </c>
      <c r="O75" s="12">
        <f t="shared" si="32"/>
        <v>8.2352941176278657E-2</v>
      </c>
      <c r="P75" s="81">
        <f t="shared" si="33"/>
        <v>15.751223383728279</v>
      </c>
      <c r="Q75" s="12">
        <f t="shared" si="34"/>
        <v>0.4096885813379203</v>
      </c>
      <c r="R75" s="12">
        <f t="shared" si="35"/>
        <v>0.2162629757785467</v>
      </c>
      <c r="S75" s="12">
        <f t="shared" si="36"/>
        <v>2.4221453287140782E-3</v>
      </c>
      <c r="T75" s="12">
        <f t="shared" si="37"/>
        <v>0.46327127599200818</v>
      </c>
    </row>
    <row r="76" spans="2:20" ht="15.9" customHeight="1">
      <c r="B76" s="18">
        <v>45836</v>
      </c>
      <c r="C76" s="11">
        <v>401103.49729999999</v>
      </c>
      <c r="D76" s="9">
        <f t="shared" si="16"/>
        <v>484.99999998603016</v>
      </c>
      <c r="E76" s="39">
        <v>6665836.7450000001</v>
      </c>
      <c r="F76" s="9">
        <f t="shared" si="17"/>
        <v>264.00000043213367</v>
      </c>
      <c r="G76" s="11">
        <v>82.258300000000006</v>
      </c>
      <c r="H76" s="9">
        <f t="shared" si="38"/>
        <v>-26.899999999997704</v>
      </c>
      <c r="I76" s="47">
        <f t="shared" si="26"/>
        <v>28.560774116951077</v>
      </c>
      <c r="J76" s="40">
        <f t="shared" si="27"/>
        <v>61.439225883048948</v>
      </c>
      <c r="K76" s="47">
        <f t="shared" si="28"/>
        <v>552.19652318229589</v>
      </c>
      <c r="L76" s="40">
        <f t="shared" si="29"/>
        <v>552.85134549408099</v>
      </c>
      <c r="M76" s="12">
        <f t="shared" si="30"/>
        <v>13.857142856743719</v>
      </c>
      <c r="N76" s="12">
        <f t="shared" si="31"/>
        <v>7.5428571552038193</v>
      </c>
      <c r="O76" s="12">
        <f t="shared" si="32"/>
        <v>-0.76857142857136296</v>
      </c>
      <c r="P76" s="81">
        <f t="shared" si="33"/>
        <v>15.795752728402315</v>
      </c>
      <c r="Q76" s="12">
        <f t="shared" si="34"/>
        <v>0.39591836733553482</v>
      </c>
      <c r="R76" s="12">
        <f t="shared" si="35"/>
        <v>0.21551020443439484</v>
      </c>
      <c r="S76" s="12">
        <f t="shared" si="36"/>
        <v>-2.1959183673467515E-2</v>
      </c>
      <c r="T76" s="12">
        <f t="shared" si="37"/>
        <v>0.45130722081149471</v>
      </c>
    </row>
    <row r="77" spans="2:20" ht="15.9" customHeight="1">
      <c r="B77" s="18">
        <v>45836</v>
      </c>
      <c r="C77" s="11">
        <v>401103.50089999998</v>
      </c>
      <c r="D77" s="9">
        <f t="shared" si="16"/>
        <v>488.599999982398</v>
      </c>
      <c r="E77" s="39">
        <v>6665836.7460000003</v>
      </c>
      <c r="F77" s="9">
        <f t="shared" si="17"/>
        <v>265.00000059604645</v>
      </c>
      <c r="G77" s="11">
        <v>82.277699999999996</v>
      </c>
      <c r="H77" s="9">
        <f t="shared" si="38"/>
        <v>-7.5000000000073896</v>
      </c>
      <c r="I77" s="47">
        <f t="shared" si="26"/>
        <v>28.473896509908755</v>
      </c>
      <c r="J77" s="40">
        <f t="shared" si="27"/>
        <v>61.526103490091259</v>
      </c>
      <c r="K77" s="47">
        <f t="shared" si="28"/>
        <v>555.83717067024577</v>
      </c>
      <c r="L77" s="40">
        <f t="shared" si="29"/>
        <v>555.88776771818254</v>
      </c>
      <c r="M77" s="12">
        <f t="shared" si="30"/>
        <v>13.959999999497086</v>
      </c>
      <c r="N77" s="12">
        <f t="shared" si="31"/>
        <v>7.5714285884584696</v>
      </c>
      <c r="O77" s="12">
        <f t="shared" si="32"/>
        <v>-0.21428571428592541</v>
      </c>
      <c r="P77" s="81">
        <f t="shared" si="33"/>
        <v>15.882507649090931</v>
      </c>
      <c r="Q77" s="12">
        <f t="shared" si="34"/>
        <v>0.3988571428427739</v>
      </c>
      <c r="R77" s="12">
        <f t="shared" si="35"/>
        <v>0.21632653109881342</v>
      </c>
      <c r="S77" s="12">
        <f t="shared" si="36"/>
        <v>-6.1224489795978689E-3</v>
      </c>
      <c r="T77" s="12">
        <f t="shared" si="37"/>
        <v>0.45378593283116947</v>
      </c>
    </row>
    <row r="78" spans="2:20" ht="15.9" customHeight="1">
      <c r="B78" s="18">
        <v>45838</v>
      </c>
      <c r="C78" s="12">
        <v>401103.52929999999</v>
      </c>
      <c r="D78" s="9">
        <f t="shared" si="16"/>
        <v>516.99999999254942</v>
      </c>
      <c r="E78" s="39">
        <v>6665836.7429999998</v>
      </c>
      <c r="F78" s="9">
        <f t="shared" si="17"/>
        <v>262.00000010430813</v>
      </c>
      <c r="G78" s="11">
        <v>82.255600000000001</v>
      </c>
      <c r="H78" s="9">
        <f t="shared" si="38"/>
        <v>-29.600000000002069</v>
      </c>
      <c r="I78" s="47">
        <f t="shared" si="26"/>
        <v>26.874516122158198</v>
      </c>
      <c r="J78" s="40">
        <f t="shared" si="27"/>
        <v>63.125483877841816</v>
      </c>
      <c r="K78" s="47">
        <f t="shared" si="28"/>
        <v>579.59727401615135</v>
      </c>
      <c r="L78" s="40">
        <f t="shared" si="29"/>
        <v>580.35261698983811</v>
      </c>
      <c r="M78" s="12">
        <f t="shared" si="30"/>
        <v>13.972972972771606</v>
      </c>
      <c r="N78" s="12">
        <f t="shared" si="31"/>
        <v>7.0810810839002194</v>
      </c>
      <c r="O78" s="12">
        <f t="shared" si="32"/>
        <v>-0.80000000000005589</v>
      </c>
      <c r="P78" s="81">
        <f t="shared" si="33"/>
        <v>15.68520586459022</v>
      </c>
      <c r="Q78" s="12">
        <f t="shared" si="34"/>
        <v>0.37764791818301635</v>
      </c>
      <c r="R78" s="12">
        <f t="shared" si="35"/>
        <v>0.19138056983514107</v>
      </c>
      <c r="S78" s="12">
        <f t="shared" si="36"/>
        <v>-2.1621621621623132E-2</v>
      </c>
      <c r="T78" s="12">
        <f t="shared" si="37"/>
        <v>0.42392448282676271</v>
      </c>
    </row>
    <row r="79" spans="2:20" ht="15.9" customHeight="1">
      <c r="B79" s="18">
        <v>45839</v>
      </c>
      <c r="C79" s="11">
        <v>401103.54869999998</v>
      </c>
      <c r="D79" s="9">
        <f t="shared" si="16"/>
        <v>536.3999999826774</v>
      </c>
      <c r="E79" s="39">
        <v>6665836.7980000004</v>
      </c>
      <c r="F79" s="9">
        <f t="shared" si="17"/>
        <v>317.00000073760748</v>
      </c>
      <c r="G79" s="11">
        <v>82.295599999999993</v>
      </c>
      <c r="H79" s="9">
        <f t="shared" si="38"/>
        <v>10.399999999989973</v>
      </c>
      <c r="I79" s="47">
        <f t="shared" si="26"/>
        <v>30.58210579109166</v>
      </c>
      <c r="J79" s="40">
        <f t="shared" si="27"/>
        <v>59.417894208908365</v>
      </c>
      <c r="K79" s="47">
        <f t="shared" si="28"/>
        <v>623.06818282516997</v>
      </c>
      <c r="L79" s="40">
        <f t="shared" si="29"/>
        <v>623.15497305971905</v>
      </c>
      <c r="M79" s="12">
        <f t="shared" si="30"/>
        <v>14.115789473228352</v>
      </c>
      <c r="N79" s="12">
        <f t="shared" si="31"/>
        <v>8.3421052825686175</v>
      </c>
      <c r="O79" s="12">
        <f t="shared" si="32"/>
        <v>0.27368421052605191</v>
      </c>
      <c r="P79" s="81">
        <f t="shared" si="33"/>
        <v>16.398815080518922</v>
      </c>
      <c r="Q79" s="12">
        <f t="shared" si="34"/>
        <v>0.37146814403232503</v>
      </c>
      <c r="R79" s="12">
        <f t="shared" si="35"/>
        <v>0.21952908638338467</v>
      </c>
      <c r="S79" s="12">
        <f t="shared" si="36"/>
        <v>7.2022160664750503E-3</v>
      </c>
      <c r="T79" s="12">
        <f t="shared" si="37"/>
        <v>0.43154776527681377</v>
      </c>
    </row>
    <row r="80" spans="2:20" ht="15.9" customHeight="1">
      <c r="B80" s="18">
        <v>45839</v>
      </c>
      <c r="C80" s="11">
        <v>401103.55489999999</v>
      </c>
      <c r="D80" s="9">
        <f t="shared" si="16"/>
        <v>542.59999998612329</v>
      </c>
      <c r="E80" s="39">
        <v>6665836.7949999999</v>
      </c>
      <c r="F80" s="9">
        <f t="shared" si="17"/>
        <v>314.00000024586916</v>
      </c>
      <c r="G80" s="11">
        <v>82.267700000000005</v>
      </c>
      <c r="H80" s="9">
        <f t="shared" si="38"/>
        <v>-17.499999999998295</v>
      </c>
      <c r="I80" s="47">
        <f t="shared" si="26"/>
        <v>30.057759279094544</v>
      </c>
      <c r="J80" s="40">
        <f t="shared" si="27"/>
        <v>59.942240720905431</v>
      </c>
      <c r="K80" s="47">
        <f t="shared" si="28"/>
        <v>626.90570274910306</v>
      </c>
      <c r="L80" s="40">
        <f t="shared" si="29"/>
        <v>627.14991041962742</v>
      </c>
      <c r="M80" s="12">
        <f t="shared" si="30"/>
        <v>14.278947368055876</v>
      </c>
      <c r="N80" s="12">
        <f t="shared" si="31"/>
        <v>8.2631579012070837</v>
      </c>
      <c r="O80" s="12">
        <f t="shared" si="32"/>
        <v>-0.46052631578942882</v>
      </c>
      <c r="P80" s="81">
        <f t="shared" si="33"/>
        <v>16.503945011042827</v>
      </c>
      <c r="Q80" s="12">
        <f t="shared" si="34"/>
        <v>0.3757617728435757</v>
      </c>
      <c r="R80" s="12">
        <f t="shared" si="35"/>
        <v>0.2174515237159759</v>
      </c>
      <c r="S80" s="12">
        <f t="shared" si="36"/>
        <v>-1.2119113573406021E-2</v>
      </c>
      <c r="T80" s="12">
        <f t="shared" si="37"/>
        <v>0.43431434239586386</v>
      </c>
    </row>
    <row r="81" spans="2:20" ht="15.9" customHeight="1">
      <c r="B81" s="18">
        <v>45840</v>
      </c>
      <c r="C81" s="11">
        <v>401103.54220000003</v>
      </c>
      <c r="D81" s="9">
        <f t="shared" si="16"/>
        <v>529.90000002318993</v>
      </c>
      <c r="E81" s="39">
        <v>6665836.7570000002</v>
      </c>
      <c r="F81" s="9">
        <f t="shared" si="17"/>
        <v>276.0000005364418</v>
      </c>
      <c r="G81" s="11">
        <v>82.288499999999999</v>
      </c>
      <c r="H81" s="9">
        <f t="shared" si="38"/>
        <v>3.2999999999958618</v>
      </c>
      <c r="I81" s="47">
        <f t="shared" si="26"/>
        <v>27.512888634509967</v>
      </c>
      <c r="J81" s="40">
        <f t="shared" si="27"/>
        <v>62.487111365490023</v>
      </c>
      <c r="K81" s="47">
        <f t="shared" si="28"/>
        <v>597.46967313889047</v>
      </c>
      <c r="L81" s="40">
        <f t="shared" si="29"/>
        <v>597.47878650266114</v>
      </c>
      <c r="M81" s="12">
        <f t="shared" si="30"/>
        <v>13.587179487774101</v>
      </c>
      <c r="N81" s="12">
        <f t="shared" si="31"/>
        <v>7.0769230906779947</v>
      </c>
      <c r="O81" s="12">
        <f t="shared" si="32"/>
        <v>8.4615384615278511E-2</v>
      </c>
      <c r="P81" s="81">
        <f t="shared" si="33"/>
        <v>15.319968884683618</v>
      </c>
      <c r="Q81" s="12">
        <f t="shared" si="34"/>
        <v>0.34838921763523334</v>
      </c>
      <c r="R81" s="12">
        <f t="shared" si="35"/>
        <v>0.18145956642764088</v>
      </c>
      <c r="S81" s="12">
        <f t="shared" si="36"/>
        <v>2.1696252465456026E-3</v>
      </c>
      <c r="T81" s="12">
        <f t="shared" si="37"/>
        <v>0.39281971499188767</v>
      </c>
    </row>
    <row r="82" spans="2:20" ht="15.9" customHeight="1">
      <c r="B82" s="18">
        <v>45840</v>
      </c>
      <c r="C82" s="11">
        <v>401103.56689999998</v>
      </c>
      <c r="D82" s="9">
        <f t="shared" si="16"/>
        <v>554.5999999740161</v>
      </c>
      <c r="E82" s="39">
        <v>6665836.8059999999</v>
      </c>
      <c r="F82" s="9">
        <f t="shared" si="17"/>
        <v>325.00000018626451</v>
      </c>
      <c r="G82" s="11">
        <v>82.267799999999994</v>
      </c>
      <c r="H82" s="9">
        <f t="shared" si="38"/>
        <v>-17.400000000009186</v>
      </c>
      <c r="I82" s="47">
        <f t="shared" si="26"/>
        <v>30.370641063002008</v>
      </c>
      <c r="J82" s="40">
        <f t="shared" si="27"/>
        <v>59.629358936998017</v>
      </c>
      <c r="K82" s="47">
        <f t="shared" si="28"/>
        <v>642.81113874313871</v>
      </c>
      <c r="L82" s="40">
        <f t="shared" si="29"/>
        <v>643.04659247386644</v>
      </c>
      <c r="M82" s="12">
        <f t="shared" si="30"/>
        <v>14.220512819846567</v>
      </c>
      <c r="N82" s="12">
        <f t="shared" si="31"/>
        <v>8.3333333381093464</v>
      </c>
      <c r="O82" s="12">
        <f t="shared" si="32"/>
        <v>-0.44615384615408171</v>
      </c>
      <c r="P82" s="81">
        <f t="shared" si="33"/>
        <v>16.488374165996575</v>
      </c>
      <c r="Q82" s="12">
        <f t="shared" si="34"/>
        <v>0.36462853384221966</v>
      </c>
      <c r="R82" s="12">
        <f t="shared" si="35"/>
        <v>0.21367521379767554</v>
      </c>
      <c r="S82" s="12">
        <f t="shared" si="36"/>
        <v>-1.1439842209079018E-2</v>
      </c>
      <c r="T82" s="12">
        <f t="shared" si="37"/>
        <v>0.42277882476914297</v>
      </c>
    </row>
    <row r="83" spans="2:20" ht="15.9" customHeight="1">
      <c r="B83" s="18">
        <v>45841</v>
      </c>
      <c r="C83" s="11">
        <v>401103.5638</v>
      </c>
      <c r="D83" s="9">
        <f t="shared" si="16"/>
        <v>551.50000000139698</v>
      </c>
      <c r="E83" s="39">
        <v>6665836.7879999997</v>
      </c>
      <c r="F83" s="9">
        <f t="shared" si="17"/>
        <v>307.00000002980232</v>
      </c>
      <c r="G83" s="11">
        <v>82.261799999999994</v>
      </c>
      <c r="H83" s="9">
        <f t="shared" si="38"/>
        <v>-23.400000000009413</v>
      </c>
      <c r="I83" s="47">
        <f t="shared" si="26"/>
        <v>29.103096324519843</v>
      </c>
      <c r="J83" s="40">
        <f t="shared" si="27"/>
        <v>60.896903675480132</v>
      </c>
      <c r="K83" s="47">
        <f t="shared" si="28"/>
        <v>631.19034373146064</v>
      </c>
      <c r="L83" s="40">
        <f t="shared" si="29"/>
        <v>631.62394668017453</v>
      </c>
      <c r="M83" s="12">
        <f t="shared" si="30"/>
        <v>13.787500000034925</v>
      </c>
      <c r="N83" s="12">
        <f t="shared" si="31"/>
        <v>7.6750000007450581</v>
      </c>
      <c r="O83" s="12">
        <f t="shared" si="32"/>
        <v>-0.58500000000023533</v>
      </c>
      <c r="P83" s="81">
        <f t="shared" si="33"/>
        <v>15.790598667004364</v>
      </c>
      <c r="Q83" s="12">
        <f t="shared" si="34"/>
        <v>0.34468750000087311</v>
      </c>
      <c r="R83" s="12">
        <f t="shared" si="35"/>
        <v>0.19187500001862645</v>
      </c>
      <c r="S83" s="12">
        <f t="shared" si="36"/>
        <v>-1.4625000000005883E-2</v>
      </c>
      <c r="T83" s="12">
        <f t="shared" si="37"/>
        <v>0.39476496667510907</v>
      </c>
    </row>
    <row r="84" spans="2:20" ht="15.9" customHeight="1">
      <c r="B84" s="18">
        <v>45841</v>
      </c>
      <c r="C84" s="11">
        <v>401103.53399999999</v>
      </c>
      <c r="D84" s="9">
        <f t="shared" si="16"/>
        <v>521.6999999829568</v>
      </c>
      <c r="E84" s="39">
        <v>6665836.676</v>
      </c>
      <c r="F84" s="9">
        <f t="shared" si="17"/>
        <v>195.00000029802322</v>
      </c>
      <c r="G84" s="11">
        <v>82.236699999999999</v>
      </c>
      <c r="H84" s="9">
        <f t="shared" si="38"/>
        <v>-48.500000000004206</v>
      </c>
      <c r="I84" s="47">
        <f t="shared" si="26"/>
        <v>20.494638876529443</v>
      </c>
      <c r="J84" s="40">
        <f t="shared" si="27"/>
        <v>69.50536112347055</v>
      </c>
      <c r="K84" s="47">
        <f t="shared" si="28"/>
        <v>556.95232300300734</v>
      </c>
      <c r="L84" s="40">
        <f t="shared" si="29"/>
        <v>559.06005052985722</v>
      </c>
      <c r="M84" s="12">
        <f t="shared" si="30"/>
        <v>13.04249999957392</v>
      </c>
      <c r="N84" s="12">
        <f t="shared" si="31"/>
        <v>4.8750000074505806</v>
      </c>
      <c r="O84" s="12">
        <f t="shared" si="32"/>
        <v>-1.2125000000001052</v>
      </c>
      <c r="P84" s="81">
        <f t="shared" si="33"/>
        <v>13.97650126324643</v>
      </c>
      <c r="Q84" s="12">
        <f t="shared" si="34"/>
        <v>0.326062499989348</v>
      </c>
      <c r="R84" s="12">
        <f t="shared" si="35"/>
        <v>0.12187500018626451</v>
      </c>
      <c r="S84" s="12">
        <f t="shared" si="36"/>
        <v>-3.0312500000002629E-2</v>
      </c>
      <c r="T84" s="12">
        <f t="shared" si="37"/>
        <v>0.34941253158116076</v>
      </c>
    </row>
    <row r="85" spans="2:20" ht="15.9" customHeight="1">
      <c r="B85" s="18">
        <v>45842</v>
      </c>
      <c r="C85" s="11">
        <v>401103.54700000002</v>
      </c>
      <c r="D85" s="9">
        <f t="shared" si="16"/>
        <v>534.70000001834705</v>
      </c>
      <c r="E85" s="39">
        <v>6665836.7209999999</v>
      </c>
      <c r="F85" s="9">
        <f t="shared" si="17"/>
        <v>240.00000022351742</v>
      </c>
      <c r="G85" s="12">
        <v>82.268900000000002</v>
      </c>
      <c r="H85" s="9">
        <f t="shared" si="38"/>
        <v>-16.300000000001091</v>
      </c>
      <c r="I85" s="47">
        <f t="shared" si="26"/>
        <v>24.172918989487563</v>
      </c>
      <c r="J85" s="40">
        <f t="shared" si="27"/>
        <v>65.827081010512416</v>
      </c>
      <c r="K85" s="47">
        <f t="shared" si="28"/>
        <v>586.09221981434689</v>
      </c>
      <c r="L85" s="40">
        <f t="shared" si="29"/>
        <v>586.31883828417858</v>
      </c>
      <c r="M85" s="12">
        <f t="shared" si="30"/>
        <v>13.041463415081635</v>
      </c>
      <c r="N85" s="12">
        <f t="shared" si="31"/>
        <v>5.8536585420370102</v>
      </c>
      <c r="O85" s="12">
        <f t="shared" si="32"/>
        <v>-0.39756097560978271</v>
      </c>
      <c r="P85" s="81">
        <f t="shared" si="33"/>
        <v>14.300459470345819</v>
      </c>
      <c r="Q85" s="12">
        <f t="shared" si="34"/>
        <v>0.31808447353857644</v>
      </c>
      <c r="R85" s="12">
        <f t="shared" si="35"/>
        <v>0.1427721595618783</v>
      </c>
      <c r="S85" s="12">
        <f t="shared" si="36"/>
        <v>-9.6966091612142122E-3</v>
      </c>
      <c r="T85" s="12">
        <f t="shared" si="37"/>
        <v>0.34879169439867852</v>
      </c>
    </row>
    <row r="86" spans="2:20" ht="15.9" customHeight="1">
      <c r="B86" s="28">
        <v>45842</v>
      </c>
      <c r="C86" s="11">
        <v>401103.5551</v>
      </c>
      <c r="D86" s="9">
        <f t="shared" si="16"/>
        <v>542.79999999562278</v>
      </c>
      <c r="E86" s="39">
        <v>6665836.7249999996</v>
      </c>
      <c r="F86" s="9">
        <f t="shared" si="17"/>
        <v>243.99999994784594</v>
      </c>
      <c r="G86" s="11">
        <v>82.244299999999996</v>
      </c>
      <c r="H86" s="9">
        <f t="shared" si="38"/>
        <v>-40.900000000007708</v>
      </c>
      <c r="I86" s="47">
        <f t="shared" si="26"/>
        <v>24.204918310964896</v>
      </c>
      <c r="J86" s="40">
        <f t="shared" si="27"/>
        <v>65.795081689035101</v>
      </c>
      <c r="K86" s="47">
        <f t="shared" si="28"/>
        <v>595.12002148289127</v>
      </c>
      <c r="L86" s="40">
        <f t="shared" si="29"/>
        <v>596.52380503195138</v>
      </c>
      <c r="M86" s="12">
        <f t="shared" si="30"/>
        <v>13.239024390137141</v>
      </c>
      <c r="N86" s="12">
        <f t="shared" si="31"/>
        <v>5.9512195109230719</v>
      </c>
      <c r="O86" s="12">
        <f t="shared" si="32"/>
        <v>-0.99756097560994406</v>
      </c>
      <c r="P86" s="81">
        <f t="shared" si="33"/>
        <v>14.549361098340277</v>
      </c>
      <c r="Q86" s="12">
        <f t="shared" si="34"/>
        <v>0.3229030339057839</v>
      </c>
      <c r="R86" s="12">
        <f t="shared" si="35"/>
        <v>0.14515169538836761</v>
      </c>
      <c r="S86" s="12">
        <f t="shared" si="36"/>
        <v>-2.4330755502681562E-2</v>
      </c>
      <c r="T86" s="12">
        <f t="shared" si="37"/>
        <v>0.35486246581317749</v>
      </c>
    </row>
    <row r="87" spans="2:20" ht="15.9" customHeight="1">
      <c r="B87" s="18">
        <v>45843</v>
      </c>
      <c r="C87" s="11">
        <v>401103.57089999999</v>
      </c>
      <c r="D87" s="9">
        <f t="shared" si="16"/>
        <v>558.59999998938292</v>
      </c>
      <c r="E87" s="39">
        <v>6665836.7759999996</v>
      </c>
      <c r="F87" s="9">
        <f t="shared" si="17"/>
        <v>294.99999992549419</v>
      </c>
      <c r="G87" s="12">
        <v>82.272199999999998</v>
      </c>
      <c r="H87" s="9">
        <f t="shared" ref="H87:H96" si="39">IF(G87="","",(G87-$G$9)*1000)</f>
        <v>-13.00000000000523</v>
      </c>
      <c r="I87" s="47">
        <f t="shared" ref="I87:I96" si="40">IF(MOD(DEGREES(ATAN2(D87, F87)), 360) &gt; 180, MOD(DEGREES(ATAN2(D87, F87)), 360) - 360, MOD(DEGREES(ATAN2(D87, F87)), 360))</f>
        <v>27.838802115409401</v>
      </c>
      <c r="J87" s="40">
        <f t="shared" ref="J87:J96" si="41">MOD(DEGREES(ATAN2(F87, D87)) + 360, 360)</f>
        <v>62.161197884590592</v>
      </c>
      <c r="K87" s="47">
        <f t="shared" ref="K87:K96" si="42">SQRT(POWER(C87 - $C$9,2) + POWER(E87 - $E$9,2)) *1000</f>
        <v>631.7111364731353</v>
      </c>
      <c r="L87" s="40">
        <f t="shared" ref="L87:L96" si="43">SQRT((D87^2) + (F87^2) + (H87^2))</f>
        <v>631.84488598403664</v>
      </c>
      <c r="M87" s="12">
        <f t="shared" ref="M87:M96" si="44">(D87-$D$9)/(B87-$B$9)</f>
        <v>13.299999999747213</v>
      </c>
      <c r="N87" s="12">
        <f t="shared" ref="N87:N96" si="45">(F87-$F$9)/(B87-$B$9)</f>
        <v>7.0238095220355756</v>
      </c>
      <c r="O87" s="12">
        <f t="shared" ref="O87:O96" si="46">(H87-$H$9)/(B87-$B$9)</f>
        <v>-0.30952380952393405</v>
      </c>
      <c r="P87" s="81">
        <f t="shared" ref="P87:P96" si="47">(L87-$L$9)/(B87-$B$9)</f>
        <v>15.043925856762778</v>
      </c>
      <c r="Q87" s="12">
        <f t="shared" ref="Q87:Q96" si="48">(M87-0)/(B87-$B$9)</f>
        <v>0.31666666666064791</v>
      </c>
      <c r="R87" s="12">
        <f t="shared" ref="R87:R96" si="49">(N87-0)/(B87-$B$9)</f>
        <v>0.1672335600484661</v>
      </c>
      <c r="S87" s="12">
        <f t="shared" ref="S87:S96" si="50">(O87-0)/(B87-$B$9)</f>
        <v>-7.3696145124746201E-3</v>
      </c>
      <c r="T87" s="12">
        <f t="shared" ref="T87:T96" si="51">(P87-0)/(B87-$B$9)</f>
        <v>0.35818871087530424</v>
      </c>
    </row>
    <row r="88" spans="2:20" ht="15.9" customHeight="1">
      <c r="B88" s="28">
        <v>45843</v>
      </c>
      <c r="C88" s="11">
        <v>401103.58319999999</v>
      </c>
      <c r="D88" s="9">
        <f t="shared" ref="D88:D120" si="52">IF(C88="","",(C88-$C$9)*1000)</f>
        <v>570.89999999152496</v>
      </c>
      <c r="E88" s="39">
        <v>6665836.8020000001</v>
      </c>
      <c r="F88" s="9">
        <f t="shared" ref="F88:F120" si="53">IF(E88="","",(E88-$E$9)*1000)</f>
        <v>321.000000461936</v>
      </c>
      <c r="G88" s="11">
        <v>82.243499999999997</v>
      </c>
      <c r="H88" s="9">
        <f t="shared" si="39"/>
        <v>-41.700000000005844</v>
      </c>
      <c r="I88" s="47">
        <f t="shared" si="40"/>
        <v>29.3477463311979</v>
      </c>
      <c r="J88" s="40">
        <f t="shared" si="41"/>
        <v>60.652253668802075</v>
      </c>
      <c r="K88" s="47">
        <f t="shared" si="42"/>
        <v>654.95634227548794</v>
      </c>
      <c r="L88" s="40">
        <f t="shared" si="43"/>
        <v>656.28248512884034</v>
      </c>
      <c r="M88" s="12">
        <f t="shared" si="44"/>
        <v>13.592857142655356</v>
      </c>
      <c r="N88" s="12">
        <f t="shared" si="45"/>
        <v>7.6428571538556191</v>
      </c>
      <c r="O88" s="12">
        <f t="shared" si="46"/>
        <v>-0.99285714285728199</v>
      </c>
      <c r="P88" s="81">
        <f t="shared" si="47"/>
        <v>15.625773455448579</v>
      </c>
      <c r="Q88" s="12">
        <f t="shared" si="48"/>
        <v>0.32363945577750847</v>
      </c>
      <c r="R88" s="12">
        <f t="shared" si="49"/>
        <v>0.18197278937751474</v>
      </c>
      <c r="S88" s="12">
        <f t="shared" si="50"/>
        <v>-2.3639455782316236E-2</v>
      </c>
      <c r="T88" s="12">
        <f t="shared" si="51"/>
        <v>0.37204222512972807</v>
      </c>
    </row>
    <row r="89" spans="2:20" ht="15.9" customHeight="1">
      <c r="B89" s="18">
        <v>45845</v>
      </c>
      <c r="C89" s="11">
        <v>401103.57760000002</v>
      </c>
      <c r="D89" s="9">
        <f t="shared" si="52"/>
        <v>565.30000001657754</v>
      </c>
      <c r="E89" s="39">
        <v>6665836.7980000004</v>
      </c>
      <c r="F89" s="9">
        <f t="shared" si="53"/>
        <v>317.00000073760748</v>
      </c>
      <c r="G89" s="12">
        <v>82.258399999999995</v>
      </c>
      <c r="H89" s="9">
        <f t="shared" si="39"/>
        <v>-26.800000000008595</v>
      </c>
      <c r="I89" s="47">
        <f t="shared" si="40"/>
        <v>29.282147754487653</v>
      </c>
      <c r="J89" s="40">
        <f t="shared" si="41"/>
        <v>60.717852245512347</v>
      </c>
      <c r="K89" s="47">
        <f t="shared" si="42"/>
        <v>648.11502874596704</v>
      </c>
      <c r="L89" s="40">
        <f t="shared" si="43"/>
        <v>648.66889125838782</v>
      </c>
      <c r="M89" s="12">
        <f t="shared" si="44"/>
        <v>12.847727273104034</v>
      </c>
      <c r="N89" s="12">
        <f t="shared" si="45"/>
        <v>7.2045454713092605</v>
      </c>
      <c r="O89" s="12">
        <f t="shared" si="46"/>
        <v>-0.60909090909110442</v>
      </c>
      <c r="P89" s="81">
        <f t="shared" si="47"/>
        <v>14.742474801326996</v>
      </c>
      <c r="Q89" s="12">
        <f t="shared" si="48"/>
        <v>0.29199380166145533</v>
      </c>
      <c r="R89" s="12">
        <f t="shared" si="49"/>
        <v>0.1637396698024832</v>
      </c>
      <c r="S89" s="12">
        <f t="shared" si="50"/>
        <v>-1.3842975206616009E-2</v>
      </c>
      <c r="T89" s="12">
        <f t="shared" si="51"/>
        <v>0.33505624548470442</v>
      </c>
    </row>
    <row r="90" spans="2:20" ht="15.9" customHeight="1">
      <c r="B90" s="28">
        <v>45845</v>
      </c>
      <c r="C90" s="11">
        <v>401103.57579999999</v>
      </c>
      <c r="D90" s="9">
        <f t="shared" si="52"/>
        <v>563.49999998928979</v>
      </c>
      <c r="E90" s="39">
        <v>6665836.7779999999</v>
      </c>
      <c r="F90" s="9">
        <f t="shared" si="53"/>
        <v>297.00000025331974</v>
      </c>
      <c r="G90" s="11">
        <v>82.252899999999997</v>
      </c>
      <c r="H90" s="9">
        <f t="shared" si="39"/>
        <v>-32.300000000006435</v>
      </c>
      <c r="I90" s="47">
        <f t="shared" si="40"/>
        <v>27.792055496366103</v>
      </c>
      <c r="J90" s="40">
        <f t="shared" si="41"/>
        <v>62.207944503633883</v>
      </c>
      <c r="K90" s="47">
        <f t="shared" si="42"/>
        <v>636.97821794658057</v>
      </c>
      <c r="L90" s="40">
        <f t="shared" si="43"/>
        <v>637.79662913690754</v>
      </c>
      <c r="M90" s="12">
        <f t="shared" si="44"/>
        <v>12.806818181574767</v>
      </c>
      <c r="N90" s="12">
        <f t="shared" si="45"/>
        <v>6.7500000057572667</v>
      </c>
      <c r="O90" s="12">
        <f t="shared" si="46"/>
        <v>-0.73409090909105534</v>
      </c>
      <c r="P90" s="81">
        <f t="shared" si="47"/>
        <v>14.495377934929717</v>
      </c>
      <c r="Q90" s="12">
        <f t="shared" si="48"/>
        <v>0.29106404958124471</v>
      </c>
      <c r="R90" s="12">
        <f t="shared" si="49"/>
        <v>0.15340909103993788</v>
      </c>
      <c r="S90" s="12">
        <f t="shared" si="50"/>
        <v>-1.6683884297523984E-2</v>
      </c>
      <c r="T90" s="12">
        <f t="shared" si="51"/>
        <v>0.32944040761203902</v>
      </c>
    </row>
    <row r="91" spans="2:20" ht="15.9" customHeight="1">
      <c r="B91" s="18">
        <v>45846</v>
      </c>
      <c r="C91" s="11">
        <v>401103.56599999999</v>
      </c>
      <c r="D91" s="9">
        <f t="shared" si="52"/>
        <v>553.69999998947605</v>
      </c>
      <c r="E91" s="39">
        <v>6665836.7510000002</v>
      </c>
      <c r="F91" s="9">
        <f t="shared" si="53"/>
        <v>270.00000048428774</v>
      </c>
      <c r="G91" s="12">
        <v>82.244500000000002</v>
      </c>
      <c r="H91" s="9">
        <f t="shared" si="39"/>
        <v>-40.700000000001069</v>
      </c>
      <c r="I91" s="47">
        <f t="shared" si="40"/>
        <v>25.995190396025546</v>
      </c>
      <c r="J91" s="40">
        <f t="shared" si="41"/>
        <v>64.004809603974422</v>
      </c>
      <c r="K91" s="47">
        <f t="shared" si="42"/>
        <v>616.02247544213935</v>
      </c>
      <c r="L91" s="40">
        <f t="shared" si="43"/>
        <v>617.36551592218143</v>
      </c>
      <c r="M91" s="12">
        <f t="shared" si="44"/>
        <v>12.30444444421058</v>
      </c>
      <c r="N91" s="12">
        <f t="shared" si="45"/>
        <v>6.0000000107619496</v>
      </c>
      <c r="O91" s="12">
        <f t="shared" si="46"/>
        <v>-0.90444444444446814</v>
      </c>
      <c r="P91" s="81">
        <f t="shared" si="47"/>
        <v>13.719233687159587</v>
      </c>
      <c r="Q91" s="12">
        <f t="shared" si="48"/>
        <v>0.27343209876023511</v>
      </c>
      <c r="R91" s="12">
        <f t="shared" si="49"/>
        <v>0.13333333357248778</v>
      </c>
      <c r="S91" s="12">
        <f t="shared" si="50"/>
        <v>-2.0098765432099291E-2</v>
      </c>
      <c r="T91" s="12">
        <f t="shared" si="51"/>
        <v>0.30487185971465747</v>
      </c>
    </row>
    <row r="92" spans="2:20" ht="15.9" customHeight="1">
      <c r="B92" s="28">
        <v>45846</v>
      </c>
      <c r="C92" s="11">
        <v>401103.56410000002</v>
      </c>
      <c r="D92" s="9">
        <f t="shared" si="52"/>
        <v>551.80000001564622</v>
      </c>
      <c r="E92" s="39">
        <v>6665836.7400000002</v>
      </c>
      <c r="F92" s="9">
        <f t="shared" si="53"/>
        <v>259.00000054389238</v>
      </c>
      <c r="G92" s="11">
        <v>82.239199999999997</v>
      </c>
      <c r="H92" s="9">
        <f t="shared" si="39"/>
        <v>-46.00000000000648</v>
      </c>
      <c r="I92" s="47">
        <f t="shared" si="40"/>
        <v>25.144091081003861</v>
      </c>
      <c r="J92" s="40">
        <f t="shared" si="41"/>
        <v>64.855908918996136</v>
      </c>
      <c r="K92" s="47">
        <f t="shared" si="42"/>
        <v>609.56069451614371</v>
      </c>
      <c r="L92" s="40">
        <f t="shared" si="43"/>
        <v>611.29390664311711</v>
      </c>
      <c r="M92" s="12">
        <f t="shared" si="44"/>
        <v>12.262222222569916</v>
      </c>
      <c r="N92" s="12">
        <f t="shared" si="45"/>
        <v>5.7555555676420527</v>
      </c>
      <c r="O92" s="12">
        <f t="shared" si="46"/>
        <v>-1.0222222222223663</v>
      </c>
      <c r="P92" s="81">
        <f t="shared" si="47"/>
        <v>13.584309036513714</v>
      </c>
      <c r="Q92" s="12">
        <f t="shared" si="48"/>
        <v>0.27249382716822035</v>
      </c>
      <c r="R92" s="12">
        <f t="shared" si="49"/>
        <v>0.12790123483649005</v>
      </c>
      <c r="S92" s="12">
        <f t="shared" si="50"/>
        <v>-2.2716049382719251E-2</v>
      </c>
      <c r="T92" s="12">
        <f t="shared" si="51"/>
        <v>0.30187353414474921</v>
      </c>
    </row>
    <row r="93" spans="2:20" ht="15.9" customHeight="1">
      <c r="B93" s="18">
        <v>45847</v>
      </c>
      <c r="C93" s="11">
        <v>401103.5748</v>
      </c>
      <c r="D93" s="9">
        <f t="shared" si="52"/>
        <v>562.5</v>
      </c>
      <c r="E93" s="39">
        <v>6665836.7850000001</v>
      </c>
      <c r="F93" s="9">
        <f t="shared" si="53"/>
        <v>304.00000046938658</v>
      </c>
      <c r="G93" s="12">
        <v>82.258700000000005</v>
      </c>
      <c r="H93" s="9">
        <f t="shared" si="39"/>
        <v>-26.499999999998636</v>
      </c>
      <c r="I93" s="47">
        <f t="shared" si="40"/>
        <v>28.388758361098464</v>
      </c>
      <c r="J93" s="40">
        <f t="shared" si="41"/>
        <v>61.611241638901561</v>
      </c>
      <c r="K93" s="47">
        <f t="shared" si="42"/>
        <v>639.3920943250605</v>
      </c>
      <c r="L93" s="40">
        <f t="shared" si="43"/>
        <v>639.94101312963755</v>
      </c>
      <c r="M93" s="12">
        <f t="shared" si="44"/>
        <v>12.228260869565217</v>
      </c>
      <c r="N93" s="12">
        <f t="shared" si="45"/>
        <v>6.6086956623779693</v>
      </c>
      <c r="O93" s="12">
        <f t="shared" si="46"/>
        <v>-0.57608695652170949</v>
      </c>
      <c r="P93" s="81">
        <f t="shared" si="47"/>
        <v>13.911761154992121</v>
      </c>
      <c r="Q93" s="12">
        <f t="shared" si="48"/>
        <v>0.26583175803402648</v>
      </c>
      <c r="R93" s="12">
        <f t="shared" si="49"/>
        <v>0.14366729700821673</v>
      </c>
      <c r="S93" s="12">
        <f t="shared" si="50"/>
        <v>-1.2523629489602381E-2</v>
      </c>
      <c r="T93" s="12">
        <f t="shared" si="51"/>
        <v>0.30242959032591565</v>
      </c>
    </row>
    <row r="94" spans="2:20" ht="15.9" customHeight="1">
      <c r="B94" s="28">
        <v>45847</v>
      </c>
      <c r="C94" s="11">
        <v>401103.59120000002</v>
      </c>
      <c r="D94" s="9">
        <f t="shared" si="52"/>
        <v>578.90000002225861</v>
      </c>
      <c r="E94" s="39">
        <v>6665836.8329999996</v>
      </c>
      <c r="F94" s="9">
        <f t="shared" si="53"/>
        <v>351.99999995529652</v>
      </c>
      <c r="G94" s="11">
        <v>82.257400000000004</v>
      </c>
      <c r="H94" s="9">
        <f t="shared" si="39"/>
        <v>-27.799999999999159</v>
      </c>
      <c r="I94" s="47">
        <f t="shared" si="40"/>
        <v>31.301682406409835</v>
      </c>
      <c r="J94" s="40">
        <f t="shared" si="41"/>
        <v>58.698317593590161</v>
      </c>
      <c r="K94" s="47">
        <f t="shared" si="42"/>
        <v>677.51694443334759</v>
      </c>
      <c r="L94" s="40">
        <f t="shared" si="43"/>
        <v>678.08705192939624</v>
      </c>
      <c r="M94" s="12">
        <f t="shared" si="44"/>
        <v>12.584782609179536</v>
      </c>
      <c r="N94" s="12">
        <f t="shared" si="45"/>
        <v>7.652173912071663</v>
      </c>
      <c r="O94" s="12">
        <f t="shared" si="46"/>
        <v>-0.60434782608693827</v>
      </c>
      <c r="P94" s="81">
        <f t="shared" si="47"/>
        <v>14.741022868030353</v>
      </c>
      <c r="Q94" s="12">
        <f t="shared" si="48"/>
        <v>0.27358223063433773</v>
      </c>
      <c r="R94" s="12">
        <f t="shared" si="49"/>
        <v>0.16635160678416658</v>
      </c>
      <c r="S94" s="12">
        <f t="shared" si="50"/>
        <v>-1.3137996219281267E-2</v>
      </c>
      <c r="T94" s="12">
        <f t="shared" si="51"/>
        <v>0.32045701887022504</v>
      </c>
    </row>
    <row r="95" spans="2:20" ht="15.9" customHeight="1">
      <c r="B95" s="18">
        <v>45848</v>
      </c>
      <c r="C95" s="11">
        <v>401103.5589</v>
      </c>
      <c r="D95" s="9">
        <f t="shared" si="52"/>
        <v>546.60000000149012</v>
      </c>
      <c r="E95" s="39">
        <v>6665836.7359999996</v>
      </c>
      <c r="F95" s="9">
        <f t="shared" si="53"/>
        <v>254.99999988824129</v>
      </c>
      <c r="G95" s="12">
        <v>82.286600000000007</v>
      </c>
      <c r="H95" s="9">
        <f t="shared" si="39"/>
        <v>1.4000000000038426</v>
      </c>
      <c r="I95" s="47">
        <f t="shared" si="40"/>
        <v>25.010006956491747</v>
      </c>
      <c r="J95" s="40">
        <f t="shared" si="41"/>
        <v>64.989993043508264</v>
      </c>
      <c r="K95" s="47">
        <f t="shared" si="42"/>
        <v>603.15550229159987</v>
      </c>
      <c r="L95" s="40">
        <f t="shared" si="43"/>
        <v>603.15712707770604</v>
      </c>
      <c r="M95" s="12">
        <f t="shared" si="44"/>
        <v>11.629787234074257</v>
      </c>
      <c r="N95" s="12">
        <f t="shared" si="45"/>
        <v>5.4255319125157717</v>
      </c>
      <c r="O95" s="12">
        <f t="shared" si="46"/>
        <v>2.978723404263495E-2</v>
      </c>
      <c r="P95" s="81">
        <f t="shared" si="47"/>
        <v>12.833130363355448</v>
      </c>
      <c r="Q95" s="12">
        <f t="shared" si="48"/>
        <v>0.24744228157604803</v>
      </c>
      <c r="R95" s="12">
        <f t="shared" si="49"/>
        <v>0.11543684920246323</v>
      </c>
      <c r="S95" s="12">
        <f t="shared" si="50"/>
        <v>6.3377093707733942E-4</v>
      </c>
      <c r="T95" s="12">
        <f t="shared" si="51"/>
        <v>0.27304532687990313</v>
      </c>
    </row>
    <row r="96" spans="2:20" ht="15.9" customHeight="1">
      <c r="B96" s="28">
        <v>45848</v>
      </c>
      <c r="C96" s="11">
        <v>401103.57809999998</v>
      </c>
      <c r="D96" s="9">
        <f t="shared" si="52"/>
        <v>565.79999998211861</v>
      </c>
      <c r="E96" s="39">
        <v>6665836.7759999996</v>
      </c>
      <c r="F96" s="9">
        <f t="shared" si="53"/>
        <v>294.99999992549419</v>
      </c>
      <c r="G96" s="11">
        <v>82.233999999999995</v>
      </c>
      <c r="H96" s="9">
        <f t="shared" si="39"/>
        <v>-51.200000000008572</v>
      </c>
      <c r="I96" s="47">
        <f t="shared" si="40"/>
        <v>27.536889731967694</v>
      </c>
      <c r="J96" s="40">
        <f t="shared" si="41"/>
        <v>62.463110268032324</v>
      </c>
      <c r="K96" s="47">
        <f t="shared" si="42"/>
        <v>638.08670252231946</v>
      </c>
      <c r="L96" s="40">
        <f t="shared" si="43"/>
        <v>640.13754766909892</v>
      </c>
      <c r="M96" s="12">
        <f t="shared" si="44"/>
        <v>12.038297871959971</v>
      </c>
      <c r="N96" s="12">
        <f t="shared" si="45"/>
        <v>6.276595743095621</v>
      </c>
      <c r="O96" s="12">
        <f t="shared" si="46"/>
        <v>-1.0893617021278419</v>
      </c>
      <c r="P96" s="81">
        <f t="shared" si="47"/>
        <v>13.619947822746786</v>
      </c>
      <c r="Q96" s="12">
        <f t="shared" si="48"/>
        <v>0.25613399727574404</v>
      </c>
      <c r="R96" s="12">
        <f t="shared" si="49"/>
        <v>0.13354459027863022</v>
      </c>
      <c r="S96" s="12">
        <f t="shared" si="50"/>
        <v>-2.3177908555911529E-2</v>
      </c>
      <c r="T96" s="12">
        <f t="shared" si="51"/>
        <v>0.2897861238882295</v>
      </c>
    </row>
    <row r="97" spans="1:20" ht="15.9" customHeight="1">
      <c r="B97" s="28">
        <v>45849</v>
      </c>
      <c r="C97" s="11">
        <v>401103.55499999999</v>
      </c>
      <c r="D97" s="9">
        <f t="shared" si="52"/>
        <v>542.69999999087304</v>
      </c>
      <c r="E97" s="39">
        <v>6665836.7220000001</v>
      </c>
      <c r="F97" s="9">
        <f t="shared" si="53"/>
        <v>241.00000038743019</v>
      </c>
      <c r="G97" s="11">
        <v>82.275099999999995</v>
      </c>
      <c r="H97" s="9">
        <f t="shared" ref="H97:I160" si="54">IF(G97="","",(G97-$G$9)*1000)</f>
        <v>-10.100000000008436</v>
      </c>
      <c r="I97" s="47">
        <f t="shared" ref="I97:I148" si="55">IF(MOD(DEGREES(ATAN2(D97, F97)), 360) &gt; 180, MOD(DEGREES(ATAN2(D97, F97)), 360) - 360, MOD(DEGREES(ATAN2(D97, F97)), 360))</f>
        <v>23.944854414455357</v>
      </c>
      <c r="J97" s="40">
        <f t="shared" ref="J97:J99" si="56">MOD(DEGREES(ATAN2(F97, D97)) + 360, 360)</f>
        <v>66.055145585544665</v>
      </c>
      <c r="K97" s="47">
        <f t="shared" ref="K97:K99" si="57">SQRT(POWER(C97 - $C$9,2) + POWER(E97 - $E$9,2)) *1000</f>
        <v>593.80492602944526</v>
      </c>
      <c r="L97" s="40">
        <f t="shared" ref="L97:L99" si="58">SQRT((D97^2) + (F97^2) + (H97^2))</f>
        <v>593.89081502986312</v>
      </c>
      <c r="M97" s="12">
        <f t="shared" ref="M97:M99" si="59">(D97-$D$9)/(B97-$B$9)</f>
        <v>11.306249999809856</v>
      </c>
      <c r="N97" s="12">
        <f t="shared" ref="N97:N99" si="60">(F97-$F$9)/(B97-$B$9)</f>
        <v>5.0208333414047956</v>
      </c>
      <c r="O97" s="12">
        <f t="shared" ref="O97:O99" si="61">(H97-$H$9)/(B97-$B$9)</f>
        <v>-0.21041666666684242</v>
      </c>
      <c r="P97" s="81">
        <f t="shared" ref="P97:P99" si="62">(L97-$L$9)/(B97-$B$9)</f>
        <v>12.372725313122148</v>
      </c>
      <c r="Q97" s="12">
        <f t="shared" ref="Q97:Q99" si="63">(M97-0)/(B97-$B$9)</f>
        <v>0.23554687499603866</v>
      </c>
      <c r="R97" s="12">
        <f t="shared" ref="R97:R99" si="64">(N97-0)/(B97-$B$9)</f>
        <v>0.10460069461259991</v>
      </c>
      <c r="S97" s="12">
        <f t="shared" ref="S97:S99" si="65">(O97-0)/(B97-$B$9)</f>
        <v>-4.3836805555592167E-3</v>
      </c>
      <c r="T97" s="12">
        <f t="shared" ref="T97:T99" si="66">(P97-0)/(B97-$B$9)</f>
        <v>0.25776511069004476</v>
      </c>
    </row>
    <row r="98" spans="1:20" ht="15.9" customHeight="1">
      <c r="B98" s="28">
        <v>45849</v>
      </c>
      <c r="C98" s="11">
        <v>401103.5722</v>
      </c>
      <c r="D98" s="9">
        <f t="shared" si="52"/>
        <v>559.89999999292195</v>
      </c>
      <c r="E98" s="39">
        <v>6665836.7620000001</v>
      </c>
      <c r="F98" s="9">
        <f t="shared" si="53"/>
        <v>281.00000042468309</v>
      </c>
      <c r="G98" s="11">
        <v>82.257800000000003</v>
      </c>
      <c r="H98" s="9">
        <f t="shared" si="54"/>
        <v>-27.400000000000091</v>
      </c>
      <c r="I98" s="47">
        <f t="shared" si="55"/>
        <v>26.650945734384567</v>
      </c>
      <c r="J98" s="40">
        <f t="shared" si="56"/>
        <v>63.34905426561545</v>
      </c>
      <c r="K98" s="47">
        <f t="shared" si="57"/>
        <v>626.45750871926327</v>
      </c>
      <c r="L98" s="40">
        <f t="shared" si="58"/>
        <v>627.05643305108185</v>
      </c>
      <c r="M98" s="12">
        <f t="shared" si="59"/>
        <v>11.664583333185874</v>
      </c>
      <c r="N98" s="12">
        <f t="shared" si="60"/>
        <v>5.8541666755142314</v>
      </c>
      <c r="O98" s="12">
        <f t="shared" si="61"/>
        <v>-0.57083333333333519</v>
      </c>
      <c r="P98" s="81">
        <f t="shared" si="62"/>
        <v>13.063675688564205</v>
      </c>
      <c r="Q98" s="12">
        <f t="shared" si="63"/>
        <v>0.2430121527747057</v>
      </c>
      <c r="R98" s="12">
        <f t="shared" si="64"/>
        <v>0.12196180573987982</v>
      </c>
      <c r="S98" s="12">
        <f t="shared" si="65"/>
        <v>-1.189236111111115E-2</v>
      </c>
      <c r="T98" s="12">
        <f t="shared" si="66"/>
        <v>0.27215991017842095</v>
      </c>
    </row>
    <row r="99" spans="1:20" ht="15.9" customHeight="1">
      <c r="B99" s="28">
        <v>45850</v>
      </c>
      <c r="C99" s="11">
        <v>401103.59299999999</v>
      </c>
      <c r="D99" s="9">
        <f t="shared" si="52"/>
        <v>580.6999999913387</v>
      </c>
      <c r="E99" s="39">
        <v>6665836.8339999998</v>
      </c>
      <c r="F99" s="9">
        <f t="shared" si="53"/>
        <v>353.00000011920929</v>
      </c>
      <c r="G99" s="11">
        <v>82.257300000000001</v>
      </c>
      <c r="H99" s="9">
        <f t="shared" si="54"/>
        <v>-27.900000000002478</v>
      </c>
      <c r="I99" s="47">
        <f t="shared" si="55"/>
        <v>31.294875466937732</v>
      </c>
      <c r="J99" s="40">
        <f t="shared" si="56"/>
        <v>58.705124533062246</v>
      </c>
      <c r="K99" s="47">
        <f t="shared" si="57"/>
        <v>679.57449192424997</v>
      </c>
      <c r="L99" s="40">
        <f t="shared" si="58"/>
        <v>680.14696946623428</v>
      </c>
      <c r="M99" s="12">
        <f t="shared" si="59"/>
        <v>11.851020407986503</v>
      </c>
      <c r="N99" s="12">
        <f t="shared" si="60"/>
        <v>7.2040816350859043</v>
      </c>
      <c r="O99" s="12">
        <f t="shared" si="61"/>
        <v>-0.56938775510209139</v>
      </c>
      <c r="P99" s="81">
        <f t="shared" si="62"/>
        <v>13.880550397270087</v>
      </c>
      <c r="Q99" s="12">
        <f t="shared" si="63"/>
        <v>0.24185755934666334</v>
      </c>
      <c r="R99" s="12">
        <f t="shared" si="64"/>
        <v>0.14702207418542662</v>
      </c>
      <c r="S99" s="12">
        <f t="shared" si="65"/>
        <v>-1.1620158267389619E-2</v>
      </c>
      <c r="T99" s="12">
        <f t="shared" si="66"/>
        <v>0.28327653871979769</v>
      </c>
    </row>
    <row r="100" spans="1:20" ht="15.9" customHeight="1">
      <c r="B100" s="28">
        <v>45850</v>
      </c>
      <c r="C100" s="11">
        <v>401103.58179999999</v>
      </c>
      <c r="D100" s="9">
        <f t="shared" si="52"/>
        <v>569.49999998323619</v>
      </c>
      <c r="E100" s="39">
        <v>6665836.7960000001</v>
      </c>
      <c r="F100" s="9">
        <f t="shared" si="53"/>
        <v>315.00000040978193</v>
      </c>
      <c r="G100" s="11">
        <v>82.258700000000005</v>
      </c>
      <c r="H100" s="9">
        <f t="shared" si="54"/>
        <v>-26.499999999998636</v>
      </c>
      <c r="I100" s="47">
        <f t="shared" si="55"/>
        <v>28.947717120976638</v>
      </c>
      <c r="J100" s="40">
        <f t="shared" ref="J100:J163" si="67">MOD(DEGREES(ATAN2(F100, D100)) + 360, 360)</f>
        <v>61.05228287902338</v>
      </c>
      <c r="K100" s="47">
        <f t="shared" ref="K100:K163" si="68">SQRT(POWER(C100 - $C$9,2) + POWER(E100 - $E$9,2)) *1000</f>
        <v>650.81122473346181</v>
      </c>
      <c r="L100" s="40">
        <f t="shared" ref="L100:L163" si="69">SQRT((D100^2) + (F100^2) + (H100^2))</f>
        <v>651.35052025700304</v>
      </c>
      <c r="M100" s="12">
        <f t="shared" ref="M100:M163" si="70">(D100-$D$9)/(B100-$B$9)</f>
        <v>11.622448979249718</v>
      </c>
      <c r="N100" s="12">
        <f t="shared" ref="N100:N163" si="71">(F100-$F$9)/(B100-$B$9)</f>
        <v>6.428571436934325</v>
      </c>
      <c r="O100" s="12">
        <f t="shared" ref="O100:O163" si="72">(H100-$H$9)/(B100-$B$9)</f>
        <v>-0.54081632653058442</v>
      </c>
      <c r="P100" s="81">
        <f t="shared" ref="P100:P163" si="73">(L100-$L$9)/(B100-$B$9)</f>
        <v>13.292867760347001</v>
      </c>
      <c r="Q100" s="12">
        <f t="shared" ref="Q100:Q163" si="74">(M100-0)/(B100-$B$9)</f>
        <v>0.23719283631121874</v>
      </c>
      <c r="R100" s="12">
        <f t="shared" ref="R100:R163" si="75">(N100-0)/(B100-$B$9)</f>
        <v>0.13119533544763928</v>
      </c>
      <c r="S100" s="12">
        <f t="shared" ref="S100:S163" si="76">(O100-0)/(B100-$B$9)</f>
        <v>-1.1037067888379274E-2</v>
      </c>
      <c r="T100" s="12">
        <f t="shared" ref="T100:T163" si="77">(P100-0)/(B100-$B$9)</f>
        <v>0.27128301551728573</v>
      </c>
    </row>
    <row r="101" spans="1:20" ht="15.9" customHeight="1">
      <c r="B101" s="28">
        <v>45852</v>
      </c>
      <c r="C101" s="11">
        <v>401103.58960000001</v>
      </c>
      <c r="D101" s="9">
        <f t="shared" si="52"/>
        <v>577.30000000447035</v>
      </c>
      <c r="E101" s="39">
        <v>6665836.8130000001</v>
      </c>
      <c r="F101" s="9">
        <f t="shared" si="53"/>
        <v>332.00000040233135</v>
      </c>
      <c r="G101" s="11">
        <v>82.261300000000006</v>
      </c>
      <c r="H101" s="9">
        <f t="shared" si="54"/>
        <v>-23.89999999999759</v>
      </c>
      <c r="I101" s="47">
        <f t="shared" si="55"/>
        <v>29.902817552391504</v>
      </c>
      <c r="J101" s="40">
        <f t="shared" si="67"/>
        <v>60.097182447608475</v>
      </c>
      <c r="K101" s="47">
        <f t="shared" si="68"/>
        <v>665.95742376844896</v>
      </c>
      <c r="L101" s="40">
        <f t="shared" si="69"/>
        <v>666.38614952016326</v>
      </c>
      <c r="M101" s="12">
        <f t="shared" si="70"/>
        <v>11.319607843224908</v>
      </c>
      <c r="N101" s="12">
        <f t="shared" si="71"/>
        <v>6.5098039294574779</v>
      </c>
      <c r="O101" s="12">
        <f t="shared" si="72"/>
        <v>-0.46862745098034492</v>
      </c>
      <c r="P101" s="81">
        <f t="shared" si="73"/>
        <v>13.066395088630651</v>
      </c>
      <c r="Q101" s="12">
        <f t="shared" si="74"/>
        <v>0.22195309496519428</v>
      </c>
      <c r="R101" s="12">
        <f t="shared" si="75"/>
        <v>0.12764321430308781</v>
      </c>
      <c r="S101" s="12">
        <f t="shared" si="76"/>
        <v>-9.1887735486342135E-3</v>
      </c>
      <c r="T101" s="12">
        <f t="shared" si="77"/>
        <v>0.25620382526726765</v>
      </c>
    </row>
    <row r="102" spans="1:20" ht="15.9" customHeight="1">
      <c r="B102" s="28">
        <v>45852</v>
      </c>
      <c r="C102" s="11">
        <v>401103.5809</v>
      </c>
      <c r="D102" s="9">
        <f t="shared" si="52"/>
        <v>568.59999999869615</v>
      </c>
      <c r="E102" s="39">
        <v>6665836.7699999996</v>
      </c>
      <c r="F102" s="9">
        <f t="shared" si="53"/>
        <v>288.99999987334013</v>
      </c>
      <c r="G102" s="11">
        <v>82.245999999999995</v>
      </c>
      <c r="H102" s="9">
        <f t="shared" si="54"/>
        <v>-39.200000000008117</v>
      </c>
      <c r="I102" s="47">
        <f t="shared" si="55"/>
        <v>26.942678799082497</v>
      </c>
      <c r="J102" s="40">
        <f t="shared" si="67"/>
        <v>63.057321200917499</v>
      </c>
      <c r="K102" s="47">
        <f t="shared" si="68"/>
        <v>637.82988321754556</v>
      </c>
      <c r="L102" s="40">
        <f t="shared" si="69"/>
        <v>639.03333240552365</v>
      </c>
      <c r="M102" s="12">
        <f t="shared" si="70"/>
        <v>11.149019607817571</v>
      </c>
      <c r="N102" s="12">
        <f t="shared" si="71"/>
        <v>5.6666666641831398</v>
      </c>
      <c r="O102" s="12">
        <f t="shared" si="72"/>
        <v>-0.7686274509805513</v>
      </c>
      <c r="P102" s="81">
        <f t="shared" si="73"/>
        <v>12.530065341284777</v>
      </c>
      <c r="Q102" s="12">
        <f t="shared" si="74"/>
        <v>0.2186082276042661</v>
      </c>
      <c r="R102" s="12">
        <f t="shared" si="75"/>
        <v>0.1111111110624145</v>
      </c>
      <c r="S102" s="12">
        <f t="shared" si="76"/>
        <v>-1.5071126489814731E-2</v>
      </c>
      <c r="T102" s="12">
        <f t="shared" si="77"/>
        <v>0.24568755571146622</v>
      </c>
    </row>
    <row r="103" spans="1:20" ht="15.9" customHeight="1">
      <c r="A103" s="8" t="s">
        <v>172</v>
      </c>
      <c r="B103" s="28">
        <v>45853</v>
      </c>
      <c r="C103" s="11">
        <v>401103.5931</v>
      </c>
      <c r="D103" s="9">
        <f t="shared" si="52"/>
        <v>580.79999999608845</v>
      </c>
      <c r="E103" s="39">
        <v>6665836.8190000001</v>
      </c>
      <c r="F103" s="9">
        <f t="shared" si="53"/>
        <v>338.00000045448542</v>
      </c>
      <c r="G103" s="11">
        <v>82.265199999999993</v>
      </c>
      <c r="H103" s="9">
        <f t="shared" si="54"/>
        <v>-20.000000000010232</v>
      </c>
      <c r="I103" s="47">
        <f t="shared" si="55"/>
        <v>30.197518724948726</v>
      </c>
      <c r="J103" s="40">
        <f t="shared" si="67"/>
        <v>59.802481275051264</v>
      </c>
      <c r="K103" s="47">
        <f t="shared" si="68"/>
        <v>671.99154779110756</v>
      </c>
      <c r="L103" s="40">
        <f t="shared" si="69"/>
        <v>672.28910470324365</v>
      </c>
      <c r="M103" s="12">
        <f t="shared" si="70"/>
        <v>11.169230769155547</v>
      </c>
      <c r="N103" s="12">
        <f t="shared" si="71"/>
        <v>6.5000000087401038</v>
      </c>
      <c r="O103" s="12">
        <f t="shared" si="72"/>
        <v>-0.38461538461558137</v>
      </c>
      <c r="P103" s="81">
        <f t="shared" si="73"/>
        <v>12.928636628908531</v>
      </c>
      <c r="Q103" s="12">
        <f t="shared" si="74"/>
        <v>0.21479289940683743</v>
      </c>
      <c r="R103" s="12">
        <f t="shared" si="75"/>
        <v>0.12500000016807891</v>
      </c>
      <c r="S103" s="12">
        <f t="shared" si="76"/>
        <v>-7.3964497041457957E-3</v>
      </c>
      <c r="T103" s="12">
        <f t="shared" si="77"/>
        <v>0.24862762747901021</v>
      </c>
    </row>
    <row r="104" spans="1:20" ht="15.9" customHeight="1">
      <c r="B104" s="28">
        <v>45853</v>
      </c>
      <c r="C104" s="11">
        <v>401103.58279999997</v>
      </c>
      <c r="D104" s="9">
        <f t="shared" si="52"/>
        <v>570.49999997252598</v>
      </c>
      <c r="E104" s="39">
        <v>6665836.7750000004</v>
      </c>
      <c r="F104" s="9">
        <f t="shared" si="53"/>
        <v>294.000000692904</v>
      </c>
      <c r="G104" s="11">
        <v>82.230900000000005</v>
      </c>
      <c r="H104" s="9">
        <f t="shared" si="54"/>
        <v>-54.299999999997794</v>
      </c>
      <c r="I104" s="47">
        <f t="shared" si="55"/>
        <v>27.263745616171121</v>
      </c>
      <c r="J104" s="40">
        <f t="shared" si="67"/>
        <v>62.73625438382885</v>
      </c>
      <c r="K104" s="47">
        <f t="shared" si="68"/>
        <v>641.79922902421731</v>
      </c>
      <c r="L104" s="40">
        <f t="shared" si="69"/>
        <v>644.09218313536417</v>
      </c>
      <c r="M104" s="12">
        <f t="shared" si="70"/>
        <v>10.9711538456255</v>
      </c>
      <c r="N104" s="12">
        <f t="shared" si="71"/>
        <v>5.6538461671712303</v>
      </c>
      <c r="O104" s="12">
        <f t="shared" si="72"/>
        <v>-1.0442307692307269</v>
      </c>
      <c r="P104" s="81">
        <f t="shared" si="73"/>
        <v>12.386388137218542</v>
      </c>
      <c r="Q104" s="12">
        <f t="shared" si="74"/>
        <v>0.21098372780049038</v>
      </c>
      <c r="R104" s="12">
        <f t="shared" si="75"/>
        <v>0.10872781090713904</v>
      </c>
      <c r="S104" s="12">
        <f t="shared" si="76"/>
        <v>-2.0081360946744748E-2</v>
      </c>
      <c r="T104" s="12">
        <f t="shared" si="77"/>
        <v>0.23819977186958735</v>
      </c>
    </row>
    <row r="105" spans="1:20" ht="15.9" customHeight="1">
      <c r="B105" s="28">
        <v>45854</v>
      </c>
      <c r="C105" s="11">
        <v>401103.59169999999</v>
      </c>
      <c r="D105" s="9">
        <f t="shared" si="52"/>
        <v>579.39999998779967</v>
      </c>
      <c r="E105" s="39">
        <v>6665836.8090000004</v>
      </c>
      <c r="F105" s="9">
        <f t="shared" si="53"/>
        <v>328.00000067800283</v>
      </c>
      <c r="G105" s="11">
        <v>82.261200000000002</v>
      </c>
      <c r="H105" s="9">
        <f t="shared" si="54"/>
        <v>-24.000000000000909</v>
      </c>
      <c r="I105" s="47">
        <f t="shared" si="55"/>
        <v>29.514324666232611</v>
      </c>
      <c r="J105" s="40">
        <f t="shared" si="67"/>
        <v>60.485675333767404</v>
      </c>
      <c r="K105" s="47">
        <f t="shared" si="68"/>
        <v>665.79903907307653</v>
      </c>
      <c r="L105" s="40">
        <f t="shared" si="69"/>
        <v>666.23146160372232</v>
      </c>
      <c r="M105" s="12">
        <f t="shared" si="70"/>
        <v>10.932075471467918</v>
      </c>
      <c r="N105" s="12">
        <f t="shared" si="71"/>
        <v>6.188679258075525</v>
      </c>
      <c r="O105" s="12">
        <f t="shared" si="72"/>
        <v>-0.45283018867926245</v>
      </c>
      <c r="P105" s="81">
        <f t="shared" si="73"/>
        <v>12.570404935919289</v>
      </c>
      <c r="Q105" s="12">
        <f t="shared" si="74"/>
        <v>0.20626557493335695</v>
      </c>
      <c r="R105" s="12">
        <f t="shared" si="75"/>
        <v>0.11676753317123632</v>
      </c>
      <c r="S105" s="12">
        <f t="shared" si="76"/>
        <v>-8.5439658241370266E-3</v>
      </c>
      <c r="T105" s="12">
        <f t="shared" si="77"/>
        <v>0.23717745162111864</v>
      </c>
    </row>
    <row r="106" spans="1:20" ht="15.9" customHeight="1">
      <c r="B106" s="28">
        <v>45854</v>
      </c>
      <c r="C106" s="11">
        <v>401103.57870000001</v>
      </c>
      <c r="D106" s="9">
        <f t="shared" si="52"/>
        <v>566.40000001061708</v>
      </c>
      <c r="E106" s="39">
        <v>6665836.7570000002</v>
      </c>
      <c r="F106" s="9">
        <f t="shared" si="53"/>
        <v>276.0000005364418</v>
      </c>
      <c r="G106" s="11">
        <v>82.242999999999995</v>
      </c>
      <c r="H106" s="9">
        <f t="shared" si="54"/>
        <v>-42.200000000008231</v>
      </c>
      <c r="I106" s="47">
        <f t="shared" si="55"/>
        <v>25.979424805699857</v>
      </c>
      <c r="J106" s="40">
        <f t="shared" si="67"/>
        <v>64.020575194300136</v>
      </c>
      <c r="K106" s="47">
        <f t="shared" si="68"/>
        <v>630.06742520792397</v>
      </c>
      <c r="L106" s="40">
        <f t="shared" si="69"/>
        <v>631.47905769561635</v>
      </c>
      <c r="M106" s="12">
        <f t="shared" si="70"/>
        <v>10.686792453030511</v>
      </c>
      <c r="N106" s="12">
        <f t="shared" si="71"/>
        <v>5.2075471799328641</v>
      </c>
      <c r="O106" s="12">
        <f t="shared" si="72"/>
        <v>-0.79622641509449488</v>
      </c>
      <c r="P106" s="81">
        <f t="shared" si="73"/>
        <v>11.914699201804082</v>
      </c>
      <c r="Q106" s="12">
        <f t="shared" si="74"/>
        <v>0.20163759345340587</v>
      </c>
      <c r="R106" s="12">
        <f t="shared" si="75"/>
        <v>9.8255607168544604E-2</v>
      </c>
      <c r="S106" s="12">
        <f t="shared" si="76"/>
        <v>-1.5023139907443299E-2</v>
      </c>
      <c r="T106" s="12">
        <f t="shared" si="77"/>
        <v>0.22480564531705816</v>
      </c>
    </row>
    <row r="107" spans="1:20" ht="15.9" customHeight="1">
      <c r="B107" s="28">
        <v>45855</v>
      </c>
      <c r="C107" s="11">
        <v>401103.58730000001</v>
      </c>
      <c r="D107" s="9">
        <f t="shared" si="52"/>
        <v>575.00000001164153</v>
      </c>
      <c r="E107" s="39">
        <v>6665836.7980000004</v>
      </c>
      <c r="F107" s="9">
        <f t="shared" si="53"/>
        <v>317.00000073760748</v>
      </c>
      <c r="G107" s="11">
        <v>82.277699999999996</v>
      </c>
      <c r="H107" s="9">
        <f t="shared" si="54"/>
        <v>-7.5000000000073896</v>
      </c>
      <c r="I107" s="47">
        <f t="shared" si="55"/>
        <v>28.86813925862927</v>
      </c>
      <c r="J107" s="40">
        <f t="shared" si="67"/>
        <v>61.131860741370758</v>
      </c>
      <c r="K107" s="47">
        <f t="shared" si="68"/>
        <v>656.59272039905443</v>
      </c>
      <c r="L107" s="40">
        <f t="shared" si="69"/>
        <v>656.63555377471835</v>
      </c>
      <c r="M107" s="12">
        <f t="shared" si="70"/>
        <v>10.648148148363733</v>
      </c>
      <c r="N107" s="12">
        <f t="shared" si="71"/>
        <v>5.8703703840297683</v>
      </c>
      <c r="O107" s="12">
        <f t="shared" si="72"/>
        <v>-0.13888888888902573</v>
      </c>
      <c r="P107" s="81">
        <f t="shared" si="73"/>
        <v>12.159917662494784</v>
      </c>
      <c r="Q107" s="12">
        <f t="shared" si="74"/>
        <v>0.19718792867340246</v>
      </c>
      <c r="R107" s="12">
        <f t="shared" si="75"/>
        <v>0.10871056266721793</v>
      </c>
      <c r="S107" s="12">
        <f t="shared" si="76"/>
        <v>-2.5720164609078838E-3</v>
      </c>
      <c r="T107" s="12">
        <f t="shared" si="77"/>
        <v>0.22518366041657009</v>
      </c>
    </row>
    <row r="108" spans="1:20" ht="15.9" customHeight="1">
      <c r="B108" s="28">
        <v>45855</v>
      </c>
      <c r="C108" s="11">
        <v>401103.60379999998</v>
      </c>
      <c r="D108" s="9">
        <f t="shared" si="52"/>
        <v>591.49999998044223</v>
      </c>
      <c r="E108" s="39">
        <v>6665836.8459999999</v>
      </c>
      <c r="F108" s="9">
        <f t="shared" si="53"/>
        <v>365.00000022351742</v>
      </c>
      <c r="G108" s="11">
        <v>82.282700000000006</v>
      </c>
      <c r="H108" s="9">
        <f t="shared" si="54"/>
        <v>-2.4999999999977263</v>
      </c>
      <c r="I108" s="47">
        <f t="shared" si="55"/>
        <v>31.677707716463559</v>
      </c>
      <c r="J108" s="40">
        <f t="shared" si="67"/>
        <v>58.322292283536456</v>
      </c>
      <c r="K108" s="47">
        <f t="shared" si="68"/>
        <v>695.05197657443637</v>
      </c>
      <c r="L108" s="40">
        <f t="shared" si="69"/>
        <v>695.05647262652758</v>
      </c>
      <c r="M108" s="12">
        <f t="shared" si="70"/>
        <v>10.953703703341523</v>
      </c>
      <c r="N108" s="12">
        <f t="shared" si="71"/>
        <v>6.7592592633984703</v>
      </c>
      <c r="O108" s="12">
        <f t="shared" si="72"/>
        <v>-4.6296296296254189E-2</v>
      </c>
      <c r="P108" s="81">
        <f t="shared" si="73"/>
        <v>12.871416159750511</v>
      </c>
      <c r="Q108" s="12">
        <f t="shared" si="74"/>
        <v>0.20284636487669486</v>
      </c>
      <c r="R108" s="12">
        <f t="shared" si="75"/>
        <v>0.12517146784071242</v>
      </c>
      <c r="S108" s="12">
        <f t="shared" si="76"/>
        <v>-8.5733882030100347E-4</v>
      </c>
      <c r="T108" s="12">
        <f t="shared" si="77"/>
        <v>0.23835955851389837</v>
      </c>
    </row>
    <row r="109" spans="1:20" ht="15.9" customHeight="1">
      <c r="B109" s="28">
        <v>45856</v>
      </c>
      <c r="C109" s="11">
        <v>401103.59389999998</v>
      </c>
      <c r="D109" s="9">
        <f t="shared" si="52"/>
        <v>581.59999997587875</v>
      </c>
      <c r="E109" s="39">
        <v>6665836.8099999996</v>
      </c>
      <c r="F109" s="9">
        <f t="shared" si="53"/>
        <v>328.99999991059303</v>
      </c>
      <c r="G109" s="11">
        <v>82.257000000000005</v>
      </c>
      <c r="H109" s="9">
        <f t="shared" si="54"/>
        <v>-28.199999999998226</v>
      </c>
      <c r="I109" s="47">
        <f t="shared" si="55"/>
        <v>29.496011227274373</v>
      </c>
      <c r="J109" s="40">
        <f t="shared" si="67"/>
        <v>60.50398877272562</v>
      </c>
      <c r="K109" s="47">
        <f t="shared" si="68"/>
        <v>668.20622558691593</v>
      </c>
      <c r="L109" s="40">
        <f t="shared" si="69"/>
        <v>668.80101668068073</v>
      </c>
      <c r="M109" s="12">
        <f t="shared" si="70"/>
        <v>10.574545454106886</v>
      </c>
      <c r="N109" s="12">
        <f t="shared" si="71"/>
        <v>5.9818181801926009</v>
      </c>
      <c r="O109" s="12">
        <f t="shared" si="72"/>
        <v>-0.5127272727272405</v>
      </c>
      <c r="P109" s="81">
        <f t="shared" si="73"/>
        <v>12.160018485103286</v>
      </c>
      <c r="Q109" s="12">
        <f t="shared" si="74"/>
        <v>0.19226446280194337</v>
      </c>
      <c r="R109" s="12">
        <f t="shared" si="75"/>
        <v>0.10876033054895638</v>
      </c>
      <c r="S109" s="12">
        <f t="shared" si="76"/>
        <v>-9.322314049586191E-3</v>
      </c>
      <c r="T109" s="12">
        <f t="shared" si="77"/>
        <v>0.22109124518369611</v>
      </c>
    </row>
    <row r="110" spans="1:20" ht="15.9" customHeight="1">
      <c r="B110" s="28">
        <v>45856</v>
      </c>
      <c r="C110" s="11">
        <v>401103.5944</v>
      </c>
      <c r="D110" s="9">
        <f t="shared" si="52"/>
        <v>582.09999999962747</v>
      </c>
      <c r="E110" s="39">
        <v>6665836.8049999997</v>
      </c>
      <c r="F110" s="9">
        <f t="shared" si="53"/>
        <v>324.00000002235174</v>
      </c>
      <c r="G110" s="11">
        <v>82.261399999999995</v>
      </c>
      <c r="H110" s="9">
        <f t="shared" si="54"/>
        <v>-23.800000000008481</v>
      </c>
      <c r="I110" s="47">
        <f t="shared" si="55"/>
        <v>29.100548307537196</v>
      </c>
      <c r="J110" s="40">
        <f t="shared" si="67"/>
        <v>60.899451692462776</v>
      </c>
      <c r="K110" s="47">
        <f t="shared" si="68"/>
        <v>666.19547432720549</v>
      </c>
      <c r="L110" s="40">
        <f t="shared" si="69"/>
        <v>666.62046924321987</v>
      </c>
      <c r="M110" s="12">
        <f t="shared" si="70"/>
        <v>10.583636363629591</v>
      </c>
      <c r="N110" s="12">
        <f t="shared" si="71"/>
        <v>5.8909090913154865</v>
      </c>
      <c r="O110" s="12">
        <f t="shared" si="72"/>
        <v>-0.43272727272742695</v>
      </c>
      <c r="P110" s="81">
        <f t="shared" si="73"/>
        <v>12.120372168058543</v>
      </c>
      <c r="Q110" s="12">
        <f t="shared" si="74"/>
        <v>0.19242975206599255</v>
      </c>
      <c r="R110" s="12">
        <f t="shared" si="75"/>
        <v>0.10710743802391794</v>
      </c>
      <c r="S110" s="12">
        <f t="shared" si="76"/>
        <v>-7.8677685950441258E-3</v>
      </c>
      <c r="T110" s="12">
        <f t="shared" si="77"/>
        <v>0.22037040305560987</v>
      </c>
    </row>
    <row r="111" spans="1:20" ht="15.9" customHeight="1">
      <c r="B111" s="28">
        <v>45857</v>
      </c>
      <c r="C111" s="11">
        <v>401103.59120000002</v>
      </c>
      <c r="D111" s="9">
        <f t="shared" si="52"/>
        <v>578.90000002225861</v>
      </c>
      <c r="E111" s="39">
        <v>6665836.8030000003</v>
      </c>
      <c r="F111" s="9">
        <f t="shared" si="53"/>
        <v>322.00000062584877</v>
      </c>
      <c r="G111" s="11">
        <v>82.270499999999998</v>
      </c>
      <c r="H111" s="9">
        <f t="shared" si="54"/>
        <v>-14.70000000000482</v>
      </c>
      <c r="I111" s="47">
        <f t="shared" si="55"/>
        <v>29.084007704147915</v>
      </c>
      <c r="J111" s="40">
        <f t="shared" si="67"/>
        <v>60.915992295852107</v>
      </c>
      <c r="K111" s="47">
        <f t="shared" si="68"/>
        <v>662.42675853924982</v>
      </c>
      <c r="L111" s="40">
        <f t="shared" si="69"/>
        <v>662.58984328830286</v>
      </c>
      <c r="M111" s="12">
        <f t="shared" si="70"/>
        <v>10.337500000397474</v>
      </c>
      <c r="N111" s="12">
        <f t="shared" si="71"/>
        <v>5.7500000111758709</v>
      </c>
      <c r="O111" s="12">
        <f t="shared" si="72"/>
        <v>-0.26250000000008605</v>
      </c>
      <c r="P111" s="81">
        <f t="shared" si="73"/>
        <v>11.831961487291123</v>
      </c>
      <c r="Q111" s="12">
        <f t="shared" si="74"/>
        <v>0.18459821429281204</v>
      </c>
      <c r="R111" s="12">
        <f t="shared" si="75"/>
        <v>0.10267857162814055</v>
      </c>
      <c r="S111" s="12">
        <f t="shared" si="76"/>
        <v>-4.6875000000015368E-3</v>
      </c>
      <c r="T111" s="12">
        <f t="shared" si="77"/>
        <v>0.21128502655877004</v>
      </c>
    </row>
    <row r="112" spans="1:20" ht="15.9" customHeight="1">
      <c r="B112" s="28">
        <v>45859</v>
      </c>
      <c r="C112" s="11">
        <v>401103.59749999997</v>
      </c>
      <c r="D112" s="9">
        <f t="shared" si="52"/>
        <v>585.19999997224659</v>
      </c>
      <c r="E112" s="39">
        <v>6665836.8109999998</v>
      </c>
      <c r="F112" s="9">
        <f t="shared" si="53"/>
        <v>330.00000007450581</v>
      </c>
      <c r="G112" s="11">
        <v>82.251400000000004</v>
      </c>
      <c r="H112" s="9">
        <f t="shared" si="54"/>
        <v>-33.799999999999386</v>
      </c>
      <c r="I112" s="47">
        <f t="shared" si="55"/>
        <v>29.419076158445698</v>
      </c>
      <c r="J112" s="40">
        <f t="shared" si="67"/>
        <v>60.580923841554295</v>
      </c>
      <c r="K112" s="47">
        <f t="shared" si="68"/>
        <v>671.83259820932415</v>
      </c>
      <c r="L112" s="40">
        <f t="shared" si="69"/>
        <v>672.68230244052893</v>
      </c>
      <c r="M112" s="12">
        <f t="shared" si="70"/>
        <v>10.089655171935286</v>
      </c>
      <c r="N112" s="12">
        <f t="shared" si="71"/>
        <v>5.6896551736983758</v>
      </c>
      <c r="O112" s="12">
        <f t="shared" si="72"/>
        <v>-0.58275862068964457</v>
      </c>
      <c r="P112" s="81">
        <f t="shared" si="73"/>
        <v>11.597970731733257</v>
      </c>
      <c r="Q112" s="12">
        <f t="shared" si="74"/>
        <v>0.17395957192991873</v>
      </c>
      <c r="R112" s="12">
        <f t="shared" si="75"/>
        <v>9.8097502994799579E-2</v>
      </c>
      <c r="S112" s="12">
        <f t="shared" si="76"/>
        <v>-1.0047562425683528E-2</v>
      </c>
      <c r="T112" s="12">
        <f t="shared" si="77"/>
        <v>0.19996501261609065</v>
      </c>
    </row>
    <row r="113" spans="1:20" ht="15.9" customHeight="1">
      <c r="B113" s="28">
        <v>45859</v>
      </c>
      <c r="C113" s="11">
        <v>401103.59580000001</v>
      </c>
      <c r="D113" s="9">
        <f t="shared" si="52"/>
        <v>583.50000000791624</v>
      </c>
      <c r="E113" s="39">
        <v>6665836.79</v>
      </c>
      <c r="F113" s="9">
        <f t="shared" si="53"/>
        <v>309.00000035762787</v>
      </c>
      <c r="G113" s="11">
        <v>82.233900000000006</v>
      </c>
      <c r="H113" s="9">
        <f t="shared" si="54"/>
        <v>-51.299999999997681</v>
      </c>
      <c r="I113" s="47">
        <f t="shared" si="55"/>
        <v>27.904038009657512</v>
      </c>
      <c r="J113" s="40">
        <f t="shared" si="67"/>
        <v>62.095961990342516</v>
      </c>
      <c r="K113" s="47">
        <f t="shared" si="68"/>
        <v>660.26755957736725</v>
      </c>
      <c r="L113" s="40">
        <f t="shared" si="69"/>
        <v>662.25745766299383</v>
      </c>
      <c r="M113" s="12">
        <f t="shared" si="70"/>
        <v>10.060344827722695</v>
      </c>
      <c r="N113" s="12">
        <f t="shared" si="71"/>
        <v>5.3275862130625491</v>
      </c>
      <c r="O113" s="12">
        <f t="shared" si="72"/>
        <v>-0.88448275862064962</v>
      </c>
      <c r="P113" s="81">
        <f t="shared" si="73"/>
        <v>11.418232028672307</v>
      </c>
      <c r="Q113" s="12">
        <f t="shared" si="74"/>
        <v>0.17345422116763268</v>
      </c>
      <c r="R113" s="12">
        <f t="shared" si="75"/>
        <v>9.1854934707974983E-2</v>
      </c>
      <c r="S113" s="12">
        <f t="shared" si="76"/>
        <v>-1.5249702734838787E-2</v>
      </c>
      <c r="T113" s="12">
        <f t="shared" si="77"/>
        <v>0.19686606945986737</v>
      </c>
    </row>
    <row r="114" spans="1:20" ht="15.9" customHeight="1">
      <c r="A114" s="8" t="s">
        <v>173</v>
      </c>
      <c r="B114" s="28">
        <v>45860</v>
      </c>
      <c r="C114" s="11">
        <v>401103.60070000001</v>
      </c>
      <c r="D114" s="9">
        <f t="shared" si="52"/>
        <v>588.40000000782311</v>
      </c>
      <c r="E114" s="39">
        <v>6665836.8200000003</v>
      </c>
      <c r="F114" s="9">
        <f t="shared" si="53"/>
        <v>339.00000061839819</v>
      </c>
      <c r="G114" s="11">
        <v>82.273499999999999</v>
      </c>
      <c r="H114" s="9">
        <f t="shared" si="54"/>
        <v>-11.700000000004707</v>
      </c>
      <c r="I114" s="47">
        <f t="shared" si="55"/>
        <v>29.947908570262836</v>
      </c>
      <c r="J114" s="40">
        <f t="shared" si="67"/>
        <v>60.052091429737175</v>
      </c>
      <c r="K114" s="47">
        <f t="shared" si="68"/>
        <v>679.06962855695451</v>
      </c>
      <c r="L114" s="40">
        <f t="shared" si="69"/>
        <v>679.17041339304546</v>
      </c>
      <c r="M114" s="12">
        <f t="shared" si="70"/>
        <v>9.9728813560647982</v>
      </c>
      <c r="N114" s="12">
        <f t="shared" si="71"/>
        <v>5.7457627223457317</v>
      </c>
      <c r="O114" s="12">
        <f t="shared" si="72"/>
        <v>-0.19830508474584249</v>
      </c>
      <c r="P114" s="81">
        <f t="shared" si="73"/>
        <v>11.511362938865178</v>
      </c>
      <c r="Q114" s="12">
        <f t="shared" si="74"/>
        <v>0.16903188739092878</v>
      </c>
      <c r="R114" s="12">
        <f t="shared" si="75"/>
        <v>9.738580885331749E-2</v>
      </c>
      <c r="S114" s="12">
        <f t="shared" si="76"/>
        <v>-3.3611031312854658E-3</v>
      </c>
      <c r="T114" s="12">
        <f t="shared" si="77"/>
        <v>0.19510784642144369</v>
      </c>
    </row>
    <row r="115" spans="1:20" ht="15.9" customHeight="1">
      <c r="B115" s="28">
        <v>45860</v>
      </c>
      <c r="C115" s="11">
        <v>401103.59240000002</v>
      </c>
      <c r="D115" s="9">
        <f t="shared" si="52"/>
        <v>580.10000002104789</v>
      </c>
      <c r="E115" s="39">
        <v>6665836.7810000004</v>
      </c>
      <c r="F115" s="9">
        <f t="shared" si="53"/>
        <v>300.00000074505806</v>
      </c>
      <c r="G115" s="11">
        <v>82.262600000000006</v>
      </c>
      <c r="H115" s="9">
        <f t="shared" si="54"/>
        <v>-22.599999999997067</v>
      </c>
      <c r="I115" s="47">
        <f t="shared" si="55"/>
        <v>27.345845256585839</v>
      </c>
      <c r="J115" s="40">
        <f t="shared" si="67"/>
        <v>62.654154743414153</v>
      </c>
      <c r="K115" s="47">
        <f t="shared" si="68"/>
        <v>653.08193243379083</v>
      </c>
      <c r="L115" s="40">
        <f t="shared" si="69"/>
        <v>653.47285366069684</v>
      </c>
      <c r="M115" s="12">
        <f t="shared" si="70"/>
        <v>9.832203390187253</v>
      </c>
      <c r="N115" s="12">
        <f t="shared" si="71"/>
        <v>5.0847457753399672</v>
      </c>
      <c r="O115" s="12">
        <f t="shared" si="72"/>
        <v>-0.38305084745757739</v>
      </c>
      <c r="P115" s="81">
        <f t="shared" si="73"/>
        <v>11.075811078994862</v>
      </c>
      <c r="Q115" s="12">
        <f t="shared" si="74"/>
        <v>0.16664751508791953</v>
      </c>
      <c r="R115" s="12">
        <f t="shared" si="75"/>
        <v>8.6182131785423166E-2</v>
      </c>
      <c r="S115" s="12">
        <f t="shared" si="76"/>
        <v>-6.4923872450436846E-3</v>
      </c>
      <c r="T115" s="12">
        <f t="shared" si="77"/>
        <v>0.18772561150838749</v>
      </c>
    </row>
    <row r="116" spans="1:20" ht="15.9" customHeight="1">
      <c r="B116" s="28">
        <v>45861</v>
      </c>
      <c r="C116" s="11">
        <v>401103.59590000001</v>
      </c>
      <c r="D116" s="9">
        <f t="shared" si="52"/>
        <v>583.60000001266599</v>
      </c>
      <c r="E116" s="39">
        <v>6665836.8109999998</v>
      </c>
      <c r="F116" s="9">
        <f t="shared" si="53"/>
        <v>330.00000007450581</v>
      </c>
      <c r="G116" s="11">
        <v>82.261600000000001</v>
      </c>
      <c r="H116" s="9">
        <f t="shared" si="54"/>
        <v>-23.600000000001842</v>
      </c>
      <c r="I116" s="47">
        <f t="shared" si="55"/>
        <v>29.486240081628832</v>
      </c>
      <c r="J116" s="40">
        <f t="shared" si="67"/>
        <v>60.513759918371193</v>
      </c>
      <c r="K116" s="47">
        <f t="shared" si="68"/>
        <v>670.43937836612611</v>
      </c>
      <c r="L116" s="40">
        <f t="shared" si="69"/>
        <v>670.85461917166344</v>
      </c>
      <c r="M116" s="12">
        <f t="shared" si="70"/>
        <v>9.726666666877767</v>
      </c>
      <c r="N116" s="12">
        <f t="shared" si="71"/>
        <v>5.5000000012417631</v>
      </c>
      <c r="O116" s="12">
        <f t="shared" si="72"/>
        <v>-0.39333333333336401</v>
      </c>
      <c r="P116" s="81">
        <f t="shared" si="73"/>
        <v>11.180910319527724</v>
      </c>
      <c r="Q116" s="12">
        <f t="shared" si="74"/>
        <v>0.16211111111462945</v>
      </c>
      <c r="R116" s="12">
        <f t="shared" si="75"/>
        <v>9.1666666687362716E-2</v>
      </c>
      <c r="S116" s="12">
        <f t="shared" si="76"/>
        <v>-6.5555555555560667E-3</v>
      </c>
      <c r="T116" s="12">
        <f t="shared" si="77"/>
        <v>0.18634850532546207</v>
      </c>
    </row>
    <row r="117" spans="1:20" ht="15.9" customHeight="1">
      <c r="B117" s="28">
        <v>45861</v>
      </c>
      <c r="C117" s="11">
        <v>401103.59989999997</v>
      </c>
      <c r="D117" s="9">
        <f t="shared" si="52"/>
        <v>587.59999996982515</v>
      </c>
      <c r="E117" s="39">
        <v>6665836.8185999999</v>
      </c>
      <c r="F117" s="9">
        <f t="shared" si="53"/>
        <v>337.60000020265579</v>
      </c>
      <c r="G117" s="11">
        <v>82.2637</v>
      </c>
      <c r="H117" s="9">
        <f t="shared" si="54"/>
        <v>-21.500000000003183</v>
      </c>
      <c r="I117" s="47">
        <f t="shared" si="55"/>
        <v>29.879112339502061</v>
      </c>
      <c r="J117" s="40">
        <f t="shared" si="67"/>
        <v>60.120887660497942</v>
      </c>
      <c r="K117" s="47">
        <f t="shared" si="68"/>
        <v>677.67803572299124</v>
      </c>
      <c r="L117" s="40">
        <f t="shared" si="69"/>
        <v>678.01900423319387</v>
      </c>
      <c r="M117" s="12">
        <f t="shared" si="70"/>
        <v>9.7933333328304197</v>
      </c>
      <c r="N117" s="12">
        <f t="shared" si="71"/>
        <v>5.6266666700442629</v>
      </c>
      <c r="O117" s="12">
        <f t="shared" si="72"/>
        <v>-0.35833333333338641</v>
      </c>
      <c r="P117" s="81">
        <f t="shared" si="73"/>
        <v>11.300316737219898</v>
      </c>
      <c r="Q117" s="12">
        <f t="shared" si="74"/>
        <v>0.16322222221384033</v>
      </c>
      <c r="R117" s="12">
        <f t="shared" si="75"/>
        <v>9.3777777834071055E-2</v>
      </c>
      <c r="S117" s="12">
        <f t="shared" si="76"/>
        <v>-5.9722222222231064E-3</v>
      </c>
      <c r="T117" s="12">
        <f t="shared" si="77"/>
        <v>0.1883386122869983</v>
      </c>
    </row>
    <row r="118" spans="1:20" ht="15.9" customHeight="1">
      <c r="B118" s="28">
        <v>45862</v>
      </c>
      <c r="C118" s="11">
        <v>401103.5858</v>
      </c>
      <c r="D118" s="9">
        <f t="shared" si="52"/>
        <v>573.49999999860302</v>
      </c>
      <c r="E118" s="39">
        <v>6665836.7774999999</v>
      </c>
      <c r="F118" s="9">
        <f t="shared" si="53"/>
        <v>296.50000017136335</v>
      </c>
      <c r="G118" s="11">
        <v>82.251599999999996</v>
      </c>
      <c r="H118" s="9">
        <f t="shared" si="54"/>
        <v>-33.600000000006958</v>
      </c>
      <c r="I118" s="47">
        <f t="shared" si="55"/>
        <v>27.339003213565789</v>
      </c>
      <c r="J118" s="40">
        <f t="shared" si="67"/>
        <v>62.660996786434225</v>
      </c>
      <c r="K118" s="47">
        <f t="shared" si="68"/>
        <v>645.61172549762148</v>
      </c>
      <c r="L118" s="40">
        <f t="shared" si="69"/>
        <v>646.4854678181224</v>
      </c>
      <c r="M118" s="12">
        <f t="shared" si="70"/>
        <v>9.4016393442393937</v>
      </c>
      <c r="N118" s="12">
        <f t="shared" si="71"/>
        <v>4.8606557405141535</v>
      </c>
      <c r="O118" s="12">
        <f t="shared" si="72"/>
        <v>-0.5508196721312616</v>
      </c>
      <c r="P118" s="81">
        <f t="shared" si="73"/>
        <v>10.598122423247908</v>
      </c>
      <c r="Q118" s="12">
        <f t="shared" si="74"/>
        <v>0.15412523515146548</v>
      </c>
      <c r="R118" s="12">
        <f t="shared" si="75"/>
        <v>7.9682880992035299E-2</v>
      </c>
      <c r="S118" s="12">
        <f t="shared" si="76"/>
        <v>-9.0298306906764197E-3</v>
      </c>
      <c r="T118" s="12">
        <f t="shared" si="77"/>
        <v>0.17373971185652309</v>
      </c>
    </row>
    <row r="119" spans="1:20" ht="15.9" customHeight="1">
      <c r="B119" s="28">
        <v>45862</v>
      </c>
      <c r="C119" s="11">
        <v>401103.59340000001</v>
      </c>
      <c r="D119" s="9">
        <f t="shared" si="52"/>
        <v>581.10000001033768</v>
      </c>
      <c r="E119" s="39">
        <v>6665836.7867999999</v>
      </c>
      <c r="F119" s="9">
        <f t="shared" si="53"/>
        <v>305.80000020563602</v>
      </c>
      <c r="G119" s="11">
        <v>82.230800000000002</v>
      </c>
      <c r="H119" s="9">
        <f t="shared" si="54"/>
        <v>-54.400000000001114</v>
      </c>
      <c r="I119" s="47">
        <f t="shared" si="55"/>
        <v>27.755289538521986</v>
      </c>
      <c r="J119" s="40">
        <f t="shared" si="67"/>
        <v>62.244710461478007</v>
      </c>
      <c r="K119" s="47">
        <f t="shared" si="68"/>
        <v>656.6512393483938</v>
      </c>
      <c r="L119" s="40">
        <f t="shared" si="69"/>
        <v>658.90075894460881</v>
      </c>
      <c r="M119" s="12">
        <f t="shared" si="70"/>
        <v>9.5262295083661908</v>
      </c>
      <c r="N119" s="12">
        <f t="shared" si="71"/>
        <v>5.0131147574694435</v>
      </c>
      <c r="O119" s="12">
        <f t="shared" si="72"/>
        <v>-0.89180327868854281</v>
      </c>
      <c r="P119" s="81">
        <f t="shared" si="73"/>
        <v>10.801651785977194</v>
      </c>
      <c r="Q119" s="12">
        <f t="shared" si="74"/>
        <v>0.15616769685846216</v>
      </c>
      <c r="R119" s="12">
        <f t="shared" si="75"/>
        <v>8.2182209138843332E-2</v>
      </c>
      <c r="S119" s="12">
        <f t="shared" si="76"/>
        <v>-1.4619725880140046E-2</v>
      </c>
      <c r="T119" s="12">
        <f t="shared" si="77"/>
        <v>0.17707625878651137</v>
      </c>
    </row>
    <row r="120" spans="1:20" ht="15.9" customHeight="1">
      <c r="B120" s="28">
        <v>45863</v>
      </c>
      <c r="C120" s="12">
        <v>401103.5808</v>
      </c>
      <c r="D120" s="9">
        <f t="shared" si="52"/>
        <v>568.4999999939464</v>
      </c>
      <c r="E120" s="39">
        <v>6665836.7489999998</v>
      </c>
      <c r="F120" s="9">
        <f t="shared" si="53"/>
        <v>268.00000015646219</v>
      </c>
      <c r="G120" s="12">
        <v>82.270399999999995</v>
      </c>
      <c r="H120" s="9">
        <f t="shared" si="54"/>
        <v>-14.80000000000814</v>
      </c>
      <c r="I120" s="47">
        <f t="shared" si="55"/>
        <v>25.23994028781804</v>
      </c>
      <c r="J120" s="40">
        <f t="shared" si="67"/>
        <v>64.760059712181942</v>
      </c>
      <c r="K120" s="47">
        <f t="shared" si="68"/>
        <v>628.5031822329787</v>
      </c>
      <c r="L120" s="40">
        <f t="shared" si="69"/>
        <v>628.67741336633128</v>
      </c>
      <c r="M120" s="12">
        <f t="shared" si="70"/>
        <v>9.1693548386120387</v>
      </c>
      <c r="N120" s="12">
        <f t="shared" si="71"/>
        <v>4.322580647684874</v>
      </c>
      <c r="O120" s="12">
        <f t="shared" si="72"/>
        <v>-0.23870967741948612</v>
      </c>
      <c r="P120" s="81">
        <f t="shared" si="73"/>
        <v>10.139958280102118</v>
      </c>
      <c r="Q120" s="12">
        <f t="shared" si="74"/>
        <v>0.14789281997761353</v>
      </c>
      <c r="R120" s="12">
        <f t="shared" si="75"/>
        <v>6.9719042704594739E-2</v>
      </c>
      <c r="S120" s="12">
        <f t="shared" si="76"/>
        <v>-3.8501560874110666E-3</v>
      </c>
      <c r="T120" s="12">
        <f t="shared" si="77"/>
        <v>0.16354771419519545</v>
      </c>
    </row>
    <row r="121" spans="1:20" ht="15.9" customHeight="1">
      <c r="B121" s="28">
        <v>45863</v>
      </c>
      <c r="C121" s="12">
        <v>401103.60060000001</v>
      </c>
      <c r="D121" s="9">
        <f t="shared" ref="D121:D207" si="78">IF(C121="","",(C121-$C$9)*1000)</f>
        <v>588.30000000307336</v>
      </c>
      <c r="E121" s="39">
        <v>6665836.7947000004</v>
      </c>
      <c r="F121" s="9">
        <f t="shared" ref="F121:F207" si="79">IF(E121="","",(E121-$E$9)*1000)</f>
        <v>313.70000075548887</v>
      </c>
      <c r="G121" s="12">
        <v>82.232699999999994</v>
      </c>
      <c r="H121" s="9">
        <f t="shared" si="54"/>
        <v>-52.500000000009095</v>
      </c>
      <c r="I121" s="47">
        <f t="shared" si="55"/>
        <v>28.067937341836707</v>
      </c>
      <c r="J121" s="40">
        <f t="shared" si="67"/>
        <v>61.932062658163318</v>
      </c>
      <c r="K121" s="47">
        <f t="shared" si="68"/>
        <v>666.71176716599939</v>
      </c>
      <c r="L121" s="40">
        <f t="shared" si="69"/>
        <v>668.77562042706882</v>
      </c>
      <c r="M121" s="12">
        <f t="shared" si="70"/>
        <v>9.4887096774689255</v>
      </c>
      <c r="N121" s="12">
        <f t="shared" si="71"/>
        <v>5.0596774315401429</v>
      </c>
      <c r="O121" s="12">
        <f t="shared" si="72"/>
        <v>-0.84677419354853378</v>
      </c>
      <c r="P121" s="81">
        <f t="shared" si="73"/>
        <v>10.786703555275304</v>
      </c>
      <c r="Q121" s="12">
        <f t="shared" si="74"/>
        <v>0.15304370447530524</v>
      </c>
      <c r="R121" s="12">
        <f t="shared" si="75"/>
        <v>8.1607700508711981E-2</v>
      </c>
      <c r="S121" s="12">
        <f t="shared" si="76"/>
        <v>-1.3657648283040868E-2</v>
      </c>
      <c r="T121" s="12">
        <f t="shared" si="77"/>
        <v>0.17397908960121458</v>
      </c>
    </row>
    <row r="122" spans="1:20" ht="15.9" customHeight="1">
      <c r="B122" s="28">
        <v>45864</v>
      </c>
      <c r="C122" s="12">
        <v>401103.59869999997</v>
      </c>
      <c r="D122" s="9">
        <f t="shared" si="78"/>
        <v>586.39999997103587</v>
      </c>
      <c r="E122" s="39">
        <v>6665836.7981000002</v>
      </c>
      <c r="F122" s="9">
        <f t="shared" si="79"/>
        <v>317.10000056773424</v>
      </c>
      <c r="G122" s="12">
        <v>82.276399999999995</v>
      </c>
      <c r="H122" s="9">
        <f t="shared" si="54"/>
        <v>-8.8000000000079126</v>
      </c>
      <c r="I122" s="47">
        <f t="shared" si="55"/>
        <v>28.402623662571838</v>
      </c>
      <c r="J122" s="40">
        <f t="shared" si="67"/>
        <v>61.597376337428159</v>
      </c>
      <c r="K122" s="47">
        <f t="shared" si="68"/>
        <v>666.64636076865213</v>
      </c>
      <c r="L122" s="40">
        <f t="shared" si="69"/>
        <v>666.70444000778036</v>
      </c>
      <c r="M122" s="12">
        <f t="shared" si="70"/>
        <v>9.307936507476759</v>
      </c>
      <c r="N122" s="12">
        <f t="shared" si="71"/>
        <v>5.0333333423449877</v>
      </c>
      <c r="O122" s="12">
        <f t="shared" si="72"/>
        <v>-0.13968253968266528</v>
      </c>
      <c r="P122" s="81">
        <f t="shared" si="73"/>
        <v>10.582610158853656</v>
      </c>
      <c r="Q122" s="12">
        <f t="shared" si="74"/>
        <v>0.14774502392820252</v>
      </c>
      <c r="R122" s="12">
        <f t="shared" si="75"/>
        <v>7.9894180037222026E-2</v>
      </c>
      <c r="S122" s="12">
        <f t="shared" si="76"/>
        <v>-2.2171831695661157E-3</v>
      </c>
      <c r="T122" s="12">
        <f t="shared" si="77"/>
        <v>0.16797793902942312</v>
      </c>
    </row>
    <row r="123" spans="1:20" ht="15.9" customHeight="1">
      <c r="B123" s="28">
        <v>45864</v>
      </c>
      <c r="C123" s="12">
        <v>401103.59029999998</v>
      </c>
      <c r="D123" s="9">
        <f t="shared" si="78"/>
        <v>577.9999999795109</v>
      </c>
      <c r="E123" s="39">
        <v>6665836.7666999996</v>
      </c>
      <c r="F123" s="9">
        <f t="shared" si="79"/>
        <v>285.69999989122152</v>
      </c>
      <c r="G123" s="12">
        <v>82.270700000000005</v>
      </c>
      <c r="H123" s="9">
        <f t="shared" si="54"/>
        <v>-14.499999999998181</v>
      </c>
      <c r="I123" s="47">
        <f t="shared" si="55"/>
        <v>26.302757000445943</v>
      </c>
      <c r="J123" s="40">
        <f t="shared" si="67"/>
        <v>63.697242999554078</v>
      </c>
      <c r="K123" s="47">
        <f t="shared" si="68"/>
        <v>644.75459665996846</v>
      </c>
      <c r="L123" s="40">
        <f t="shared" si="69"/>
        <v>644.91762257993742</v>
      </c>
      <c r="M123" s="12">
        <f t="shared" si="70"/>
        <v>9.1746031742779515</v>
      </c>
      <c r="N123" s="12">
        <f t="shared" si="71"/>
        <v>4.5349206331939929</v>
      </c>
      <c r="O123" s="12">
        <f t="shared" si="72"/>
        <v>-0.23015873015870128</v>
      </c>
      <c r="P123" s="81">
        <f t="shared" si="73"/>
        <v>10.236787659999006</v>
      </c>
      <c r="Q123" s="12">
        <f t="shared" si="74"/>
        <v>0.14562862181393574</v>
      </c>
      <c r="R123" s="12">
        <f t="shared" si="75"/>
        <v>7.1982867193555441E-2</v>
      </c>
      <c r="S123" s="12">
        <f t="shared" si="76"/>
        <v>-3.6533131771222427E-3</v>
      </c>
      <c r="T123" s="12">
        <f t="shared" si="77"/>
        <v>0.16248869301585725</v>
      </c>
    </row>
    <row r="124" spans="1:20" ht="15.9" customHeight="1">
      <c r="B124" s="28">
        <v>45866</v>
      </c>
      <c r="C124" s="12">
        <v>401103.60609999998</v>
      </c>
      <c r="D124" s="9">
        <f t="shared" si="78"/>
        <v>593.79999997327104</v>
      </c>
      <c r="E124" s="39">
        <v>6665836.7966</v>
      </c>
      <c r="F124" s="9">
        <f t="shared" si="79"/>
        <v>315.60000032186508</v>
      </c>
      <c r="G124" s="12">
        <v>82.239800000000002</v>
      </c>
      <c r="H124" s="9">
        <f t="shared" si="54"/>
        <v>-45.400000000000773</v>
      </c>
      <c r="I124" s="47">
        <f t="shared" si="55"/>
        <v>27.990290794357911</v>
      </c>
      <c r="J124" s="40">
        <f t="shared" si="67"/>
        <v>62.009709205642082</v>
      </c>
      <c r="K124" s="47">
        <f t="shared" si="68"/>
        <v>672.45951563749759</v>
      </c>
      <c r="L124" s="40">
        <f t="shared" si="69"/>
        <v>673.99032646724095</v>
      </c>
      <c r="M124" s="12">
        <f t="shared" si="70"/>
        <v>9.1353846149734004</v>
      </c>
      <c r="N124" s="12">
        <f t="shared" si="71"/>
        <v>4.8553846203363857</v>
      </c>
      <c r="O124" s="12">
        <f t="shared" si="72"/>
        <v>-0.69846153846155035</v>
      </c>
      <c r="P124" s="81">
        <f t="shared" si="73"/>
        <v>10.36908194564986</v>
      </c>
      <c r="Q124" s="12">
        <f t="shared" si="74"/>
        <v>0.14054437869189848</v>
      </c>
      <c r="R124" s="12">
        <f t="shared" si="75"/>
        <v>7.4698224928252094E-2</v>
      </c>
      <c r="S124" s="12">
        <f t="shared" si="76"/>
        <v>-1.0745562130177697E-2</v>
      </c>
      <c r="T124" s="12">
        <f t="shared" si="77"/>
        <v>0.15952433762538246</v>
      </c>
    </row>
    <row r="125" spans="1:20" ht="15.9" customHeight="1">
      <c r="B125" s="28">
        <v>45866</v>
      </c>
      <c r="C125" s="12">
        <v>401103.61940000003</v>
      </c>
      <c r="D125" s="9">
        <f t="shared" si="78"/>
        <v>607.10000002291054</v>
      </c>
      <c r="E125" s="39">
        <v>6665836.8416999998</v>
      </c>
      <c r="F125" s="9">
        <f t="shared" si="79"/>
        <v>360.70000007748604</v>
      </c>
      <c r="G125" s="12">
        <v>82.270300000000006</v>
      </c>
      <c r="H125" s="9">
        <f t="shared" si="54"/>
        <v>-14.899999999997249</v>
      </c>
      <c r="I125" s="47">
        <f t="shared" si="55"/>
        <v>30.716073778978767</v>
      </c>
      <c r="J125" s="40">
        <f t="shared" si="67"/>
        <v>59.283926221021261</v>
      </c>
      <c r="K125" s="47">
        <f t="shared" si="68"/>
        <v>706.16917242521743</v>
      </c>
      <c r="L125" s="40">
        <f t="shared" si="69"/>
        <v>706.32634814490416</v>
      </c>
      <c r="M125" s="12">
        <f t="shared" si="70"/>
        <v>9.3400000003524699</v>
      </c>
      <c r="N125" s="12">
        <f t="shared" si="71"/>
        <v>5.5492307704228621</v>
      </c>
      <c r="O125" s="12">
        <f t="shared" si="72"/>
        <v>-0.22923076923072691</v>
      </c>
      <c r="P125" s="81">
        <f t="shared" si="73"/>
        <v>10.866559202229295</v>
      </c>
      <c r="Q125" s="12">
        <f t="shared" si="74"/>
        <v>0.14369230769773031</v>
      </c>
      <c r="R125" s="12">
        <f t="shared" si="75"/>
        <v>8.5372781083428648E-2</v>
      </c>
      <c r="S125" s="12">
        <f t="shared" si="76"/>
        <v>-3.5266272189342601E-3</v>
      </c>
      <c r="T125" s="12">
        <f t="shared" si="77"/>
        <v>0.16717783388045068</v>
      </c>
    </row>
    <row r="126" spans="1:20" ht="15.9" customHeight="1">
      <c r="B126" s="28">
        <v>45867</v>
      </c>
      <c r="C126" s="12">
        <v>401103.61310000002</v>
      </c>
      <c r="D126" s="9">
        <f t="shared" si="78"/>
        <v>600.8000000147149</v>
      </c>
      <c r="E126" s="39">
        <v>6665836.8317999998</v>
      </c>
      <c r="F126" s="9">
        <f t="shared" si="79"/>
        <v>350.80000013113022</v>
      </c>
      <c r="G126" s="12">
        <v>82.263499999999993</v>
      </c>
      <c r="H126" s="9">
        <f t="shared" si="54"/>
        <v>-21.700000000009823</v>
      </c>
      <c r="I126" s="47">
        <f t="shared" si="55"/>
        <v>30.280149367022062</v>
      </c>
      <c r="J126" s="40">
        <f t="shared" si="67"/>
        <v>59.719850632977966</v>
      </c>
      <c r="K126" s="47">
        <f t="shared" si="68"/>
        <v>695.71637907245099</v>
      </c>
      <c r="L126" s="40">
        <f t="shared" si="69"/>
        <v>696.05471775549574</v>
      </c>
      <c r="M126" s="12">
        <f t="shared" si="70"/>
        <v>9.1030303032532558</v>
      </c>
      <c r="N126" s="12">
        <f t="shared" si="71"/>
        <v>5.3151515171383368</v>
      </c>
      <c r="O126" s="12">
        <f t="shared" si="72"/>
        <v>-0.32878787878802762</v>
      </c>
      <c r="P126" s="81">
        <f t="shared" si="73"/>
        <v>10.546283602355997</v>
      </c>
      <c r="Q126" s="12">
        <f t="shared" si="74"/>
        <v>0.13792470156444328</v>
      </c>
      <c r="R126" s="12">
        <f t="shared" si="75"/>
        <v>8.0532598744520248E-2</v>
      </c>
      <c r="S126" s="12">
        <f t="shared" si="76"/>
        <v>-4.9816345270913276E-3</v>
      </c>
      <c r="T126" s="12">
        <f t="shared" si="77"/>
        <v>0.15979217579327268</v>
      </c>
    </row>
    <row r="127" spans="1:20" ht="15.9" customHeight="1">
      <c r="B127" s="28">
        <v>45867</v>
      </c>
      <c r="C127" s="12">
        <v>401103.6226</v>
      </c>
      <c r="D127" s="9">
        <f t="shared" si="78"/>
        <v>610.3000000002794</v>
      </c>
      <c r="E127" s="39">
        <v>6665836.8414000003</v>
      </c>
      <c r="F127" s="9">
        <f t="shared" si="79"/>
        <v>360.40000058710575</v>
      </c>
      <c r="G127" s="12">
        <v>82.218599999999995</v>
      </c>
      <c r="H127" s="9">
        <f t="shared" si="54"/>
        <v>-66.600000000008208</v>
      </c>
      <c r="I127" s="47">
        <f t="shared" si="55"/>
        <v>30.56309331713684</v>
      </c>
      <c r="J127" s="40">
        <f t="shared" si="67"/>
        <v>59.436906682863196</v>
      </c>
      <c r="K127" s="47">
        <f t="shared" si="68"/>
        <v>708.76953265749705</v>
      </c>
      <c r="L127" s="40">
        <f t="shared" si="69"/>
        <v>711.89171256837085</v>
      </c>
      <c r="M127" s="12">
        <f t="shared" si="70"/>
        <v>9.246969696973931</v>
      </c>
      <c r="N127" s="12">
        <f t="shared" si="71"/>
        <v>5.4606060695016021</v>
      </c>
      <c r="O127" s="12">
        <f t="shared" si="72"/>
        <v>-1.0090909090910334</v>
      </c>
      <c r="P127" s="81">
        <f t="shared" si="73"/>
        <v>10.78623806921774</v>
      </c>
      <c r="Q127" s="12">
        <f t="shared" si="74"/>
        <v>0.14010560146930198</v>
      </c>
      <c r="R127" s="12">
        <f t="shared" si="75"/>
        <v>8.2736455598509118E-2</v>
      </c>
      <c r="S127" s="12">
        <f t="shared" si="76"/>
        <v>-1.5289256198348991E-2</v>
      </c>
      <c r="T127" s="12">
        <f t="shared" si="77"/>
        <v>0.16342784953360212</v>
      </c>
    </row>
    <row r="128" spans="1:20" ht="15.9" customHeight="1">
      <c r="B128" s="28">
        <v>45868</v>
      </c>
      <c r="C128" s="12">
        <v>401103.60119999998</v>
      </c>
      <c r="D128" s="9">
        <f t="shared" si="78"/>
        <v>588.89999997336417</v>
      </c>
      <c r="E128" s="39">
        <v>6665836.7910000002</v>
      </c>
      <c r="F128" s="9">
        <f t="shared" si="79"/>
        <v>310.00000052154064</v>
      </c>
      <c r="G128" s="12">
        <v>82.282200000000003</v>
      </c>
      <c r="H128" s="9">
        <f t="shared" si="54"/>
        <v>-3.0000000000001137</v>
      </c>
      <c r="I128" s="47">
        <f t="shared" si="55"/>
        <v>27.762550396108093</v>
      </c>
      <c r="J128" s="40">
        <f t="shared" si="67"/>
        <v>62.237449603891946</v>
      </c>
      <c r="K128" s="47">
        <f t="shared" si="68"/>
        <v>665.50973718795694</v>
      </c>
      <c r="L128" s="40">
        <f t="shared" si="69"/>
        <v>665.51649888788143</v>
      </c>
      <c r="M128" s="12">
        <f t="shared" si="70"/>
        <v>8.7895522384084206</v>
      </c>
      <c r="N128" s="12">
        <f t="shared" si="71"/>
        <v>4.6268656794259799</v>
      </c>
      <c r="O128" s="12">
        <f t="shared" si="72"/>
        <v>-4.4776119402986772E-2</v>
      </c>
      <c r="P128" s="81">
        <f t="shared" si="73"/>
        <v>9.9330820729534537</v>
      </c>
      <c r="Q128" s="12">
        <f t="shared" si="74"/>
        <v>0.13118734684191671</v>
      </c>
      <c r="R128" s="12">
        <f t="shared" si="75"/>
        <v>6.9057696707850447E-2</v>
      </c>
      <c r="S128" s="12">
        <f t="shared" si="76"/>
        <v>-6.6830028959681748E-4</v>
      </c>
      <c r="T128" s="12">
        <f t="shared" si="77"/>
        <v>0.14825495631273811</v>
      </c>
    </row>
    <row r="129" spans="2:20" ht="15.9" customHeight="1">
      <c r="B129" s="28">
        <v>45868</v>
      </c>
      <c r="C129" s="12">
        <v>401103.61239999998</v>
      </c>
      <c r="D129" s="9">
        <f t="shared" si="78"/>
        <v>600.09999998146668</v>
      </c>
      <c r="E129" s="39">
        <v>6665836.8054</v>
      </c>
      <c r="F129" s="9">
        <f t="shared" si="79"/>
        <v>324.40000027418137</v>
      </c>
      <c r="G129" s="12">
        <v>82.237099999999998</v>
      </c>
      <c r="H129" s="9">
        <f t="shared" si="54"/>
        <v>-48.100000000005139</v>
      </c>
      <c r="I129" s="47">
        <f t="shared" si="55"/>
        <v>28.394616999291507</v>
      </c>
      <c r="J129" s="40">
        <f t="shared" si="67"/>
        <v>61.605383000708514</v>
      </c>
      <c r="K129" s="47">
        <f t="shared" si="68"/>
        <v>682.16960512444791</v>
      </c>
      <c r="L129" s="40">
        <f t="shared" si="69"/>
        <v>683.86327592264058</v>
      </c>
      <c r="M129" s="12">
        <f t="shared" si="70"/>
        <v>8.9567164176338316</v>
      </c>
      <c r="N129" s="12">
        <f t="shared" si="71"/>
        <v>4.8417910488683784</v>
      </c>
      <c r="O129" s="12">
        <f t="shared" si="72"/>
        <v>-0.71791044776127078</v>
      </c>
      <c r="P129" s="81">
        <f t="shared" si="73"/>
        <v>10.20691456600956</v>
      </c>
      <c r="Q129" s="12">
        <f t="shared" si="74"/>
        <v>0.13368233459154974</v>
      </c>
      <c r="R129" s="12">
        <f t="shared" si="75"/>
        <v>7.226553804281162E-2</v>
      </c>
      <c r="S129" s="12">
        <f t="shared" si="76"/>
        <v>-1.0715081309869713E-2</v>
      </c>
      <c r="T129" s="12">
        <f t="shared" si="77"/>
        <v>0.15234200844790388</v>
      </c>
    </row>
    <row r="130" spans="2:20" ht="15.9" customHeight="1">
      <c r="B130" s="28">
        <v>45869</v>
      </c>
      <c r="C130" s="12">
        <v>401103.59299999999</v>
      </c>
      <c r="D130" s="9">
        <f t="shared" si="78"/>
        <v>580.6999999913387</v>
      </c>
      <c r="E130" s="39">
        <v>6665836.7512999997</v>
      </c>
      <c r="F130" s="9">
        <f t="shared" si="79"/>
        <v>270.29999997466803</v>
      </c>
      <c r="G130" s="12">
        <v>82.277600000000007</v>
      </c>
      <c r="H130" s="9">
        <f t="shared" si="54"/>
        <v>-7.5999999999964984</v>
      </c>
      <c r="I130" s="47">
        <f t="shared" si="55"/>
        <v>24.960692552464437</v>
      </c>
      <c r="J130" s="40">
        <f t="shared" si="67"/>
        <v>65.039307447535577</v>
      </c>
      <c r="K130" s="47">
        <f t="shared" si="68"/>
        <v>640.52679879630819</v>
      </c>
      <c r="L130" s="40">
        <f t="shared" si="69"/>
        <v>640.57188509662694</v>
      </c>
      <c r="M130" s="12">
        <f t="shared" si="70"/>
        <v>8.5397058822255687</v>
      </c>
      <c r="N130" s="12">
        <f t="shared" si="71"/>
        <v>3.974999999627471</v>
      </c>
      <c r="O130" s="12">
        <f t="shared" si="72"/>
        <v>-0.11176470588230145</v>
      </c>
      <c r="P130" s="81">
        <f t="shared" si="73"/>
        <v>9.420174780832749</v>
      </c>
      <c r="Q130" s="12">
        <f t="shared" si="74"/>
        <v>0.12558391003272895</v>
      </c>
      <c r="R130" s="12">
        <f t="shared" si="75"/>
        <v>5.8455882347462809E-2</v>
      </c>
      <c r="S130" s="12">
        <f t="shared" si="76"/>
        <v>-1.6435986159161978E-3</v>
      </c>
      <c r="T130" s="12">
        <f t="shared" si="77"/>
        <v>0.13853198207106984</v>
      </c>
    </row>
    <row r="131" spans="2:20" ht="15.9" customHeight="1">
      <c r="B131" s="28">
        <v>45869</v>
      </c>
      <c r="C131" s="12">
        <v>401103.62170000002</v>
      </c>
      <c r="D131" s="9">
        <f t="shared" si="78"/>
        <v>609.40000001573935</v>
      </c>
      <c r="E131" s="39">
        <v>6665836.8151000002</v>
      </c>
      <c r="F131" s="9">
        <f t="shared" si="79"/>
        <v>334.10000056028366</v>
      </c>
      <c r="G131" s="12">
        <v>82.231899999999996</v>
      </c>
      <c r="H131" s="9">
        <f t="shared" si="54"/>
        <v>-53.30000000000723</v>
      </c>
      <c r="I131" s="47">
        <f t="shared" si="55"/>
        <v>28.733499373956572</v>
      </c>
      <c r="J131" s="40">
        <f t="shared" si="67"/>
        <v>61.26650062604341</v>
      </c>
      <c r="K131" s="47">
        <f t="shared" si="68"/>
        <v>694.97566172749146</v>
      </c>
      <c r="L131" s="40">
        <f t="shared" si="69"/>
        <v>697.01654241026836</v>
      </c>
      <c r="M131" s="12">
        <f t="shared" si="70"/>
        <v>8.9617647061138133</v>
      </c>
      <c r="N131" s="12">
        <f t="shared" si="71"/>
        <v>4.9132353023571129</v>
      </c>
      <c r="O131" s="12">
        <f t="shared" si="72"/>
        <v>-0.78382352941187106</v>
      </c>
      <c r="P131" s="81">
        <f t="shared" si="73"/>
        <v>10.25024327073924</v>
      </c>
      <c r="Q131" s="12">
        <f t="shared" si="74"/>
        <v>0.13179065744285021</v>
      </c>
      <c r="R131" s="12">
        <f t="shared" si="75"/>
        <v>7.2253460328781077E-2</v>
      </c>
      <c r="S131" s="12">
        <f t="shared" si="76"/>
        <v>-1.1526816608998104E-2</v>
      </c>
      <c r="T131" s="12">
        <f t="shared" si="77"/>
        <v>0.15073887162851823</v>
      </c>
    </row>
    <row r="132" spans="2:20" ht="15.9" customHeight="1">
      <c r="B132" s="28">
        <v>45870</v>
      </c>
      <c r="C132" s="12">
        <v>401103.61300000001</v>
      </c>
      <c r="D132" s="9">
        <f t="shared" si="78"/>
        <v>600.70000000996515</v>
      </c>
      <c r="E132" s="39">
        <v>6665836.7954000002</v>
      </c>
      <c r="F132" s="9">
        <f t="shared" si="79"/>
        <v>314.40000049769878</v>
      </c>
      <c r="G132" s="12">
        <v>82.264300000000006</v>
      </c>
      <c r="H132" s="9">
        <f t="shared" si="54"/>
        <v>-20.899999999997476</v>
      </c>
      <c r="I132" s="47">
        <f t="shared" si="55"/>
        <v>27.627082491315203</v>
      </c>
      <c r="J132" s="40">
        <f t="shared" si="67"/>
        <v>62.372917508684793</v>
      </c>
      <c r="K132" s="47">
        <f t="shared" si="68"/>
        <v>678.00283946671277</v>
      </c>
      <c r="L132" s="40">
        <f t="shared" si="69"/>
        <v>678.32489289788339</v>
      </c>
      <c r="M132" s="12">
        <f t="shared" si="70"/>
        <v>8.7057971015936975</v>
      </c>
      <c r="N132" s="12">
        <f t="shared" si="71"/>
        <v>4.5565217463434609</v>
      </c>
      <c r="O132" s="12">
        <f t="shared" si="72"/>
        <v>-0.30289855072460109</v>
      </c>
      <c r="P132" s="81">
        <f t="shared" si="73"/>
        <v>9.8307955492446872</v>
      </c>
      <c r="Q132" s="12">
        <f t="shared" si="74"/>
        <v>0.12617097248686518</v>
      </c>
      <c r="R132" s="12">
        <f t="shared" si="75"/>
        <v>6.6036547048455949E-2</v>
      </c>
      <c r="S132" s="12">
        <f t="shared" si="76"/>
        <v>-4.3898340684724799E-3</v>
      </c>
      <c r="T132" s="12">
        <f t="shared" si="77"/>
        <v>0.1424752978151404</v>
      </c>
    </row>
    <row r="133" spans="2:20" ht="15.9" customHeight="1">
      <c r="B133" s="18">
        <v>45870</v>
      </c>
      <c r="C133" s="12">
        <v>401103.62709999998</v>
      </c>
      <c r="D133" s="37">
        <f t="shared" si="78"/>
        <v>614.79999998118728</v>
      </c>
      <c r="E133" s="39">
        <v>6665836.8190000001</v>
      </c>
      <c r="F133" s="37">
        <f t="shared" si="79"/>
        <v>338.00000045448542</v>
      </c>
      <c r="G133" s="12">
        <v>82.238399999999999</v>
      </c>
      <c r="H133" s="9">
        <f t="shared" si="54"/>
        <v>-46.800000000004616</v>
      </c>
      <c r="I133" s="20">
        <f t="shared" si="55"/>
        <v>28.800775780671525</v>
      </c>
      <c r="J133" s="40">
        <f t="shared" si="67"/>
        <v>61.199224219328471</v>
      </c>
      <c r="K133" s="47">
        <f t="shared" si="68"/>
        <v>701.58608900412207</v>
      </c>
      <c r="L133" s="40">
        <f t="shared" si="69"/>
        <v>703.14527679854359</v>
      </c>
      <c r="M133" s="12">
        <f t="shared" si="70"/>
        <v>8.910144927263584</v>
      </c>
      <c r="N133" s="12">
        <f t="shared" si="71"/>
        <v>4.8985507312244261</v>
      </c>
      <c r="O133" s="12">
        <f t="shared" si="72"/>
        <v>-0.67826086956528431</v>
      </c>
      <c r="P133" s="81">
        <f t="shared" si="73"/>
        <v>10.190511257949908</v>
      </c>
      <c r="Q133" s="12">
        <f t="shared" si="74"/>
        <v>0.1291325351777331</v>
      </c>
      <c r="R133" s="12">
        <f t="shared" si="75"/>
        <v>7.0993488858325016E-2</v>
      </c>
      <c r="S133" s="12">
        <f t="shared" si="76"/>
        <v>-9.8298676748591936E-3</v>
      </c>
      <c r="T133" s="12">
        <f t="shared" si="77"/>
        <v>0.14768856895579577</v>
      </c>
    </row>
    <row r="134" spans="2:20" ht="15.9" customHeight="1">
      <c r="B134" s="18">
        <v>45871</v>
      </c>
      <c r="C134" s="12">
        <v>401103.6116</v>
      </c>
      <c r="D134" s="37">
        <f t="shared" si="78"/>
        <v>599.30000000167638</v>
      </c>
      <c r="E134" s="39">
        <v>6665836.7731999997</v>
      </c>
      <c r="F134" s="37">
        <f t="shared" si="79"/>
        <v>292.20000002533197</v>
      </c>
      <c r="G134" s="12">
        <v>82.260199999999998</v>
      </c>
      <c r="H134" s="9">
        <f t="shared" si="54"/>
        <v>-25.000000000005684</v>
      </c>
      <c r="I134" s="20">
        <f t="shared" si="55"/>
        <v>25.992419913826744</v>
      </c>
      <c r="J134" s="40">
        <f t="shared" si="67"/>
        <v>64.007580086173277</v>
      </c>
      <c r="K134" s="47">
        <f t="shared" si="68"/>
        <v>666.73932688631271</v>
      </c>
      <c r="L134" s="40">
        <f t="shared" si="69"/>
        <v>667.20786117731984</v>
      </c>
      <c r="M134" s="12">
        <f t="shared" si="70"/>
        <v>8.5614285714525202</v>
      </c>
      <c r="N134" s="12">
        <f t="shared" si="71"/>
        <v>4.1742857146476</v>
      </c>
      <c r="O134" s="12">
        <f t="shared" si="72"/>
        <v>-0.35714285714293836</v>
      </c>
      <c r="P134" s="81">
        <f t="shared" si="73"/>
        <v>9.5315408739617116</v>
      </c>
      <c r="Q134" s="12">
        <f t="shared" si="74"/>
        <v>0.12230612244932172</v>
      </c>
      <c r="R134" s="12">
        <f t="shared" si="75"/>
        <v>5.9632653066394287E-2</v>
      </c>
      <c r="S134" s="12">
        <f t="shared" si="76"/>
        <v>-5.1020408163276907E-3</v>
      </c>
      <c r="T134" s="12">
        <f t="shared" si="77"/>
        <v>0.13616486962802446</v>
      </c>
    </row>
    <row r="135" spans="2:20" ht="15.9" customHeight="1">
      <c r="B135" s="18">
        <v>45873</v>
      </c>
      <c r="C135" s="12">
        <v>401103.65250000003</v>
      </c>
      <c r="D135" s="37">
        <f t="shared" si="78"/>
        <v>640.20000002346933</v>
      </c>
      <c r="E135" s="39">
        <v>6665836.8628000002</v>
      </c>
      <c r="F135" s="37">
        <f t="shared" si="79"/>
        <v>381.80000055581331</v>
      </c>
      <c r="G135" s="12">
        <v>82.277299999999997</v>
      </c>
      <c r="H135" s="9">
        <f t="shared" si="54"/>
        <v>-7.9000000000064574</v>
      </c>
      <c r="I135" s="20">
        <f t="shared" si="55"/>
        <v>30.810841634949597</v>
      </c>
      <c r="J135" s="40">
        <f t="shared" si="67"/>
        <v>59.189158365050389</v>
      </c>
      <c r="K135" s="47">
        <f t="shared" si="68"/>
        <v>745.40410547197087</v>
      </c>
      <c r="L135" s="40">
        <f t="shared" si="69"/>
        <v>745.44596749494144</v>
      </c>
      <c r="M135" s="12">
        <f t="shared" si="70"/>
        <v>8.891666666992629</v>
      </c>
      <c r="N135" s="12">
        <f t="shared" si="71"/>
        <v>5.3027777854974074</v>
      </c>
      <c r="O135" s="12">
        <f t="shared" si="72"/>
        <v>-0.10972222222231191</v>
      </c>
      <c r="P135" s="81">
        <f t="shared" si="73"/>
        <v>10.35341621520752</v>
      </c>
      <c r="Q135" s="12">
        <f t="shared" si="74"/>
        <v>0.12349537037489762</v>
      </c>
      <c r="R135" s="12">
        <f t="shared" si="75"/>
        <v>7.3649691465241765E-2</v>
      </c>
      <c r="S135" s="12">
        <f t="shared" si="76"/>
        <v>-1.5239197530876655E-3</v>
      </c>
      <c r="T135" s="12">
        <f t="shared" si="77"/>
        <v>0.14379744743343778</v>
      </c>
    </row>
    <row r="136" spans="2:20" ht="15.9" customHeight="1">
      <c r="B136" s="18">
        <v>45873</v>
      </c>
      <c r="C136" s="12">
        <v>401103.65519999998</v>
      </c>
      <c r="D136" s="37">
        <f t="shared" si="78"/>
        <v>642.89999997708946</v>
      </c>
      <c r="E136" s="39">
        <v>6665836.8596999999</v>
      </c>
      <c r="F136" s="37">
        <f t="shared" si="79"/>
        <v>378.70000023394823</v>
      </c>
      <c r="G136" s="12">
        <v>82.248599999999996</v>
      </c>
      <c r="H136" s="9">
        <f t="shared" si="54"/>
        <v>-36.600000000007071</v>
      </c>
      <c r="I136" s="20">
        <f t="shared" si="55"/>
        <v>30.500195790699845</v>
      </c>
      <c r="J136" s="40">
        <f t="shared" si="67"/>
        <v>59.49980420930018</v>
      </c>
      <c r="K136" s="47">
        <f t="shared" si="68"/>
        <v>746.14616540442933</v>
      </c>
      <c r="L136" s="40">
        <f t="shared" si="69"/>
        <v>747.04327863098706</v>
      </c>
      <c r="M136" s="12">
        <f t="shared" si="70"/>
        <v>8.9291666663484648</v>
      </c>
      <c r="N136" s="12">
        <f t="shared" si="71"/>
        <v>5.2597222254715028</v>
      </c>
      <c r="O136" s="12">
        <f t="shared" si="72"/>
        <v>-0.50833333333343156</v>
      </c>
      <c r="P136" s="81">
        <f t="shared" si="73"/>
        <v>10.375601092097043</v>
      </c>
      <c r="Q136" s="12">
        <f t="shared" si="74"/>
        <v>0.12401620369928423</v>
      </c>
      <c r="R136" s="12">
        <f t="shared" si="75"/>
        <v>7.3051697575993099E-2</v>
      </c>
      <c r="S136" s="12">
        <f t="shared" si="76"/>
        <v>-7.0601851851865493E-3</v>
      </c>
      <c r="T136" s="12">
        <f t="shared" si="77"/>
        <v>0.14410557072357003</v>
      </c>
    </row>
    <row r="137" spans="2:20" ht="15.9" customHeight="1">
      <c r="B137" s="18">
        <v>45874</v>
      </c>
      <c r="C137" s="12">
        <v>401103.64980000001</v>
      </c>
      <c r="D137" s="37">
        <f t="shared" si="78"/>
        <v>637.50000001164153</v>
      </c>
      <c r="E137" s="39">
        <v>6665836.8211000003</v>
      </c>
      <c r="F137" s="37">
        <f t="shared" si="79"/>
        <v>340.10000061243773</v>
      </c>
      <c r="G137" s="12">
        <v>82.254400000000004</v>
      </c>
      <c r="H137" s="9">
        <f t="shared" si="54"/>
        <v>-30.799999999999272</v>
      </c>
      <c r="I137" s="20">
        <f t="shared" si="55"/>
        <v>28.079483768122973</v>
      </c>
      <c r="J137" s="40">
        <f t="shared" si="67"/>
        <v>61.920516231877059</v>
      </c>
      <c r="K137" s="47">
        <f t="shared" si="68"/>
        <v>722.54706450958815</v>
      </c>
      <c r="L137" s="40">
        <f t="shared" si="69"/>
        <v>723.20322208313132</v>
      </c>
      <c r="M137" s="12">
        <f t="shared" si="70"/>
        <v>8.73287671248824</v>
      </c>
      <c r="N137" s="12">
        <f t="shared" si="71"/>
        <v>4.658904117978599</v>
      </c>
      <c r="O137" s="12">
        <f t="shared" si="72"/>
        <v>-0.42191780821916813</v>
      </c>
      <c r="P137" s="81">
        <f t="shared" si="73"/>
        <v>9.9068934531935806</v>
      </c>
      <c r="Q137" s="12">
        <f t="shared" si="74"/>
        <v>0.11962844811627726</v>
      </c>
      <c r="R137" s="12">
        <f t="shared" si="75"/>
        <v>6.3820604355871224E-2</v>
      </c>
      <c r="S137" s="12">
        <f t="shared" si="76"/>
        <v>-5.7796960030023032E-3</v>
      </c>
      <c r="T137" s="12">
        <f t="shared" si="77"/>
        <v>0.13571086922182987</v>
      </c>
    </row>
    <row r="138" spans="2:20" ht="15.9" customHeight="1">
      <c r="B138" s="18">
        <v>45874</v>
      </c>
      <c r="C138" s="12">
        <v>401103.70480000001</v>
      </c>
      <c r="D138" s="37">
        <f t="shared" si="78"/>
        <v>692.50000000465661</v>
      </c>
      <c r="E138" s="39">
        <v>6665836.9676999999</v>
      </c>
      <c r="F138" s="37">
        <f t="shared" si="79"/>
        <v>486.70000024139881</v>
      </c>
      <c r="G138" s="12">
        <v>82.223100000000002</v>
      </c>
      <c r="H138" s="9">
        <f t="shared" si="54"/>
        <v>-62.100000000000932</v>
      </c>
      <c r="I138" s="20">
        <f t="shared" si="55"/>
        <v>35.100157763783706</v>
      </c>
      <c r="J138" s="40">
        <f t="shared" si="67"/>
        <v>54.899842236216273</v>
      </c>
      <c r="K138" s="47">
        <f t="shared" si="68"/>
        <v>846.42373563211652</v>
      </c>
      <c r="L138" s="40">
        <f t="shared" si="69"/>
        <v>848.69873938955936</v>
      </c>
      <c r="M138" s="12">
        <f t="shared" si="70"/>
        <v>9.4863013699268031</v>
      </c>
      <c r="N138" s="12">
        <f t="shared" si="71"/>
        <v>6.6671232909780658</v>
      </c>
      <c r="O138" s="12">
        <f t="shared" si="72"/>
        <v>-0.85068493150686209</v>
      </c>
      <c r="P138" s="81">
        <f t="shared" si="73"/>
        <v>11.626010128624101</v>
      </c>
      <c r="Q138" s="12">
        <f t="shared" si="74"/>
        <v>0.12994933383461374</v>
      </c>
      <c r="R138" s="12">
        <f t="shared" si="75"/>
        <v>9.1330456040795427E-2</v>
      </c>
      <c r="S138" s="12">
        <f t="shared" si="76"/>
        <v>-1.1653218239820028E-2</v>
      </c>
      <c r="T138" s="12">
        <f t="shared" si="77"/>
        <v>0.1592604127208781</v>
      </c>
    </row>
    <row r="139" spans="2:20" ht="15.9" customHeight="1">
      <c r="B139" s="18">
        <v>45875</v>
      </c>
      <c r="C139" s="12">
        <v>401103.66700000002</v>
      </c>
      <c r="D139" s="37">
        <f t="shared" si="78"/>
        <v>654.70000001369044</v>
      </c>
      <c r="E139" s="39">
        <v>6665836.8333000001</v>
      </c>
      <c r="F139" s="37">
        <f t="shared" si="79"/>
        <v>352.30000037699938</v>
      </c>
      <c r="G139" s="12">
        <v>82.255300000000005</v>
      </c>
      <c r="H139" s="9">
        <f t="shared" si="54"/>
        <v>-29.899999999997817</v>
      </c>
      <c r="I139" s="20">
        <f t="shared" si="55"/>
        <v>28.285097213834565</v>
      </c>
      <c r="J139" s="40">
        <f t="shared" si="67"/>
        <v>61.714902786165453</v>
      </c>
      <c r="K139" s="47">
        <f t="shared" si="68"/>
        <v>743.46982472966579</v>
      </c>
      <c r="L139" s="40">
        <f t="shared" si="69"/>
        <v>744.07082343252773</v>
      </c>
      <c r="M139" s="12">
        <f t="shared" si="70"/>
        <v>8.847297297482303</v>
      </c>
      <c r="N139" s="12">
        <f t="shared" si="71"/>
        <v>4.7608108159053968</v>
      </c>
      <c r="O139" s="12">
        <f t="shared" si="72"/>
        <v>-0.40405405405402456</v>
      </c>
      <c r="P139" s="81">
        <f t="shared" si="73"/>
        <v>10.055011127466591</v>
      </c>
      <c r="Q139" s="12">
        <f t="shared" si="74"/>
        <v>0.11955807158759869</v>
      </c>
      <c r="R139" s="12">
        <f t="shared" si="75"/>
        <v>6.433528129601887E-2</v>
      </c>
      <c r="S139" s="12">
        <f t="shared" si="76"/>
        <v>-5.4601899196489809E-3</v>
      </c>
      <c r="T139" s="12">
        <f t="shared" si="77"/>
        <v>0.13587852874954853</v>
      </c>
    </row>
    <row r="140" spans="2:20" ht="15.9" customHeight="1">
      <c r="B140" s="18">
        <v>45875</v>
      </c>
      <c r="C140" s="12">
        <v>401103.66249999998</v>
      </c>
      <c r="D140" s="37">
        <f t="shared" si="78"/>
        <v>650.19999997457489</v>
      </c>
      <c r="E140" s="39">
        <v>6665836.8223999999</v>
      </c>
      <c r="F140" s="37">
        <f t="shared" si="79"/>
        <v>341.40000026673079</v>
      </c>
      <c r="G140" s="12">
        <v>82.252700000000004</v>
      </c>
      <c r="H140" s="9">
        <f t="shared" si="54"/>
        <v>-32.499999999998863</v>
      </c>
      <c r="I140" s="20">
        <f t="shared" si="55"/>
        <v>27.702581341119732</v>
      </c>
      <c r="J140" s="40">
        <f t="shared" si="67"/>
        <v>62.297418658880247</v>
      </c>
      <c r="K140" s="47">
        <f t="shared" si="68"/>
        <v>734.38001072269174</v>
      </c>
      <c r="L140" s="40">
        <f t="shared" si="69"/>
        <v>735.09880298437497</v>
      </c>
      <c r="M140" s="12">
        <f t="shared" si="70"/>
        <v>8.7864864861429037</v>
      </c>
      <c r="N140" s="12">
        <f t="shared" si="71"/>
        <v>4.6135135171179833</v>
      </c>
      <c r="O140" s="12">
        <f t="shared" si="72"/>
        <v>-0.43918918918917382</v>
      </c>
      <c r="P140" s="81">
        <f t="shared" si="73"/>
        <v>9.933767607896959</v>
      </c>
      <c r="Q140" s="12">
        <f t="shared" si="74"/>
        <v>0.118736303866796</v>
      </c>
      <c r="R140" s="12">
        <f t="shared" si="75"/>
        <v>6.2344777258351122E-2</v>
      </c>
      <c r="S140" s="12">
        <f t="shared" si="76"/>
        <v>-5.9349890430969434E-3</v>
      </c>
      <c r="T140" s="12">
        <f t="shared" si="77"/>
        <v>0.13424010280941837</v>
      </c>
    </row>
    <row r="141" spans="2:20" ht="15.9" customHeight="1">
      <c r="B141" s="18">
        <v>45876</v>
      </c>
      <c r="C141" s="12">
        <v>401103.67249999999</v>
      </c>
      <c r="D141" s="37">
        <f t="shared" si="78"/>
        <v>660.19999998388812</v>
      </c>
      <c r="E141" s="39">
        <v>6665836.8383999998</v>
      </c>
      <c r="F141" s="37">
        <f t="shared" si="79"/>
        <v>357.40000009536743</v>
      </c>
      <c r="G141" s="12">
        <v>82.257900000000006</v>
      </c>
      <c r="H141" s="9">
        <f t="shared" si="54"/>
        <v>-27.299999999996771</v>
      </c>
      <c r="I141" s="20">
        <f t="shared" si="55"/>
        <v>28.428947913381585</v>
      </c>
      <c r="J141" s="40">
        <f t="shared" si="67"/>
        <v>61.571052086618408</v>
      </c>
      <c r="K141" s="47">
        <f t="shared" si="68"/>
        <v>750.7321759768223</v>
      </c>
      <c r="L141" s="40">
        <f t="shared" si="69"/>
        <v>751.22838740751433</v>
      </c>
      <c r="M141" s="12">
        <f t="shared" si="70"/>
        <v>8.8026666664518416</v>
      </c>
      <c r="N141" s="12">
        <f t="shared" si="71"/>
        <v>4.7653333346048994</v>
      </c>
      <c r="O141" s="12">
        <f t="shared" si="72"/>
        <v>-0.36399999999995697</v>
      </c>
      <c r="P141" s="81">
        <f t="shared" si="73"/>
        <v>10.016378498766858</v>
      </c>
      <c r="Q141" s="12">
        <f t="shared" si="74"/>
        <v>0.11736888888602455</v>
      </c>
      <c r="R141" s="12">
        <f t="shared" si="75"/>
        <v>6.3537777794731992E-2</v>
      </c>
      <c r="S141" s="12">
        <f t="shared" si="76"/>
        <v>-4.8533333333327594E-3</v>
      </c>
      <c r="T141" s="12">
        <f t="shared" si="77"/>
        <v>0.13355171331689145</v>
      </c>
    </row>
    <row r="142" spans="2:20" ht="15.9" customHeight="1">
      <c r="B142" s="18">
        <v>45876</v>
      </c>
      <c r="C142" s="12">
        <v>401103.66320000001</v>
      </c>
      <c r="D142" s="37">
        <f t="shared" si="78"/>
        <v>650.90000000782311</v>
      </c>
      <c r="E142" s="39">
        <v>6665836.7982000001</v>
      </c>
      <c r="F142" s="37">
        <f t="shared" si="79"/>
        <v>317.200000397861</v>
      </c>
      <c r="G142" s="12">
        <v>82.250200000000007</v>
      </c>
      <c r="H142" s="9">
        <f t="shared" si="54"/>
        <v>-34.999999999996589</v>
      </c>
      <c r="I142" s="20">
        <f t="shared" si="55"/>
        <v>25.981142846251878</v>
      </c>
      <c r="J142" s="40">
        <f t="shared" si="67"/>
        <v>64.018857153748115</v>
      </c>
      <c r="K142" s="47">
        <f t="shared" si="68"/>
        <v>724.07641189489607</v>
      </c>
      <c r="L142" s="40">
        <f t="shared" si="69"/>
        <v>724.92182355243449</v>
      </c>
      <c r="M142" s="12">
        <f t="shared" si="70"/>
        <v>8.6786666667709742</v>
      </c>
      <c r="N142" s="12">
        <f t="shared" si="71"/>
        <v>4.2293333386381464</v>
      </c>
      <c r="O142" s="12">
        <f t="shared" si="72"/>
        <v>-0.46666666666662121</v>
      </c>
      <c r="P142" s="81">
        <f t="shared" si="73"/>
        <v>9.6656243140324598</v>
      </c>
      <c r="Q142" s="12">
        <f t="shared" si="74"/>
        <v>0.11571555555694632</v>
      </c>
      <c r="R142" s="12">
        <f t="shared" si="75"/>
        <v>5.6391111181841952E-2</v>
      </c>
      <c r="S142" s="12">
        <f t="shared" si="76"/>
        <v>-6.2222222222216165E-3</v>
      </c>
      <c r="T142" s="12">
        <f t="shared" si="77"/>
        <v>0.12887499085376614</v>
      </c>
    </row>
    <row r="143" spans="2:20" ht="15.9" customHeight="1">
      <c r="B143" s="18">
        <v>45877</v>
      </c>
      <c r="C143" s="12">
        <v>401103.68589999998</v>
      </c>
      <c r="D143" s="37">
        <f t="shared" si="78"/>
        <v>673.5999999800697</v>
      </c>
      <c r="E143" s="39">
        <v>6665836.8591</v>
      </c>
      <c r="F143" s="37">
        <f t="shared" si="79"/>
        <v>378.10000032186508</v>
      </c>
      <c r="G143" s="12">
        <v>82.258600000000001</v>
      </c>
      <c r="H143" s="9">
        <f t="shared" si="54"/>
        <v>-26.600000000001955</v>
      </c>
      <c r="I143" s="20">
        <f t="shared" si="55"/>
        <v>29.30603565744789</v>
      </c>
      <c r="J143" s="40">
        <f t="shared" si="67"/>
        <v>60.693964342552135</v>
      </c>
      <c r="K143" s="47">
        <f t="shared" si="68"/>
        <v>772.46137134263506</v>
      </c>
      <c r="L143" s="40">
        <f t="shared" si="69"/>
        <v>772.91922619154991</v>
      </c>
      <c r="M143" s="12">
        <f t="shared" si="70"/>
        <v>8.8631578944746021</v>
      </c>
      <c r="N143" s="12">
        <f t="shared" si="71"/>
        <v>4.9750000042350671</v>
      </c>
      <c r="O143" s="12">
        <f t="shared" si="72"/>
        <v>-0.35000000000002573</v>
      </c>
      <c r="P143" s="81">
        <f t="shared" si="73"/>
        <v>10.169989818309867</v>
      </c>
      <c r="Q143" s="12">
        <f t="shared" si="74"/>
        <v>0.11662049861150792</v>
      </c>
      <c r="R143" s="12">
        <f t="shared" si="75"/>
        <v>6.5460526371514047E-2</v>
      </c>
      <c r="S143" s="12">
        <f t="shared" si="76"/>
        <v>-4.6052631578950756E-3</v>
      </c>
      <c r="T143" s="12">
        <f t="shared" si="77"/>
        <v>0.1338156555040772</v>
      </c>
    </row>
    <row r="144" spans="2:20" ht="15.9" customHeight="1">
      <c r="B144" s="18">
        <v>45877</v>
      </c>
      <c r="C144" s="12">
        <v>401103.70140000002</v>
      </c>
      <c r="D144" s="37">
        <f t="shared" si="78"/>
        <v>689.10000001778826</v>
      </c>
      <c r="E144" s="39">
        <v>6665836.8936000001</v>
      </c>
      <c r="F144" s="37">
        <f t="shared" si="79"/>
        <v>412.60000038892031</v>
      </c>
      <c r="G144" s="12">
        <v>82.244600000000005</v>
      </c>
      <c r="H144" s="9">
        <f t="shared" si="54"/>
        <v>-40.599999999997749</v>
      </c>
      <c r="I144" s="20">
        <f t="shared" si="55"/>
        <v>30.911150106209476</v>
      </c>
      <c r="J144" s="40">
        <f t="shared" si="67"/>
        <v>59.088849893790552</v>
      </c>
      <c r="K144" s="47">
        <f t="shared" si="68"/>
        <v>803.17966255717215</v>
      </c>
      <c r="L144" s="40">
        <f t="shared" si="69"/>
        <v>804.20515438876203</v>
      </c>
      <c r="M144" s="12">
        <f t="shared" si="70"/>
        <v>9.0671052633919516</v>
      </c>
      <c r="N144" s="12">
        <f t="shared" si="71"/>
        <v>5.428947373538425</v>
      </c>
      <c r="O144" s="12">
        <f t="shared" si="72"/>
        <v>-0.53421052631575983</v>
      </c>
      <c r="P144" s="81">
        <f t="shared" si="73"/>
        <v>10.581646768273185</v>
      </c>
      <c r="Q144" s="12">
        <f t="shared" si="74"/>
        <v>0.11930401662357831</v>
      </c>
      <c r="R144" s="12">
        <f t="shared" si="75"/>
        <v>7.1433518072874014E-2</v>
      </c>
      <c r="S144" s="12">
        <f t="shared" si="76"/>
        <v>-7.0290858725757868E-3</v>
      </c>
      <c r="T144" s="12">
        <f t="shared" si="77"/>
        <v>0.13923219431938402</v>
      </c>
    </row>
    <row r="145" spans="1:20" ht="15.9" customHeight="1">
      <c r="B145" s="18">
        <v>45878</v>
      </c>
      <c r="C145" s="12">
        <v>401103.62469999999</v>
      </c>
      <c r="D145" s="37">
        <f t="shared" si="78"/>
        <v>612.39999998360872</v>
      </c>
      <c r="E145" s="39">
        <v>6665836.6507999999</v>
      </c>
      <c r="F145" s="37">
        <f t="shared" si="79"/>
        <v>169.80000026524067</v>
      </c>
      <c r="G145" s="12">
        <v>82.268500000000003</v>
      </c>
      <c r="H145" s="9">
        <f t="shared" si="54"/>
        <v>-16.700000000000159</v>
      </c>
      <c r="I145" s="20">
        <f t="shared" si="55"/>
        <v>15.497085166393864</v>
      </c>
      <c r="J145" s="40">
        <f t="shared" si="67"/>
        <v>74.502914833606155</v>
      </c>
      <c r="K145" s="47">
        <f t="shared" si="68"/>
        <v>635.50436668051282</v>
      </c>
      <c r="L145" s="40">
        <f t="shared" si="69"/>
        <v>635.72375295406391</v>
      </c>
      <c r="M145" s="12">
        <f t="shared" si="70"/>
        <v>7.9532467530338797</v>
      </c>
      <c r="N145" s="12">
        <f t="shared" si="71"/>
        <v>2.2051948086394892</v>
      </c>
      <c r="O145" s="12">
        <f t="shared" si="72"/>
        <v>-0.21688311688311895</v>
      </c>
      <c r="P145" s="81">
        <f t="shared" si="73"/>
        <v>8.256152635767064</v>
      </c>
      <c r="Q145" s="12">
        <f t="shared" si="74"/>
        <v>0.10328891887056987</v>
      </c>
      <c r="R145" s="12">
        <f t="shared" si="75"/>
        <v>2.8638893618694667E-2</v>
      </c>
      <c r="S145" s="12">
        <f t="shared" si="76"/>
        <v>-2.8166638556249217E-3</v>
      </c>
      <c r="T145" s="12">
        <f t="shared" si="77"/>
        <v>0.10722276150346836</v>
      </c>
    </row>
    <row r="146" spans="1:20" ht="15.9" customHeight="1">
      <c r="B146" s="18">
        <v>45879</v>
      </c>
      <c r="C146" s="12">
        <v>401103.70669999998</v>
      </c>
      <c r="D146" s="37">
        <f t="shared" si="78"/>
        <v>694.39999997848645</v>
      </c>
      <c r="E146" s="39">
        <v>6665836.8689000001</v>
      </c>
      <c r="F146" s="37">
        <f t="shared" si="79"/>
        <v>387.90000043809414</v>
      </c>
      <c r="G146" s="12">
        <v>82.249600000000001</v>
      </c>
      <c r="H146" s="9">
        <f t="shared" si="54"/>
        <v>-35.600000000002296</v>
      </c>
      <c r="I146" s="20">
        <f t="shared" si="55"/>
        <v>29.188238764194235</v>
      </c>
      <c r="J146" s="40">
        <f t="shared" si="67"/>
        <v>60.811761235805761</v>
      </c>
      <c r="K146" s="47">
        <f t="shared" si="68"/>
        <v>795.39786918874472</v>
      </c>
      <c r="L146" s="40">
        <f t="shared" si="69"/>
        <v>796.19415365223301</v>
      </c>
      <c r="M146" s="12">
        <f t="shared" si="70"/>
        <v>8.902564102288288</v>
      </c>
      <c r="N146" s="12">
        <f t="shared" si="71"/>
        <v>4.9730769286935148</v>
      </c>
      <c r="O146" s="12">
        <f t="shared" si="72"/>
        <v>-0.45641025641028588</v>
      </c>
      <c r="P146" s="81">
        <f t="shared" si="73"/>
        <v>10.207617354515808</v>
      </c>
      <c r="Q146" s="12">
        <f t="shared" si="74"/>
        <v>0.1141354372088242</v>
      </c>
      <c r="R146" s="12">
        <f t="shared" si="75"/>
        <v>6.3757396521711723E-2</v>
      </c>
      <c r="S146" s="12">
        <f t="shared" si="76"/>
        <v>-5.8514135437216135E-3</v>
      </c>
      <c r="T146" s="12">
        <f t="shared" si="77"/>
        <v>0.13086688916045908</v>
      </c>
    </row>
    <row r="147" spans="1:20" ht="15.9" customHeight="1">
      <c r="B147" s="18">
        <v>45880</v>
      </c>
      <c r="C147" s="12">
        <v>401103.69380000001</v>
      </c>
      <c r="D147" s="37">
        <f t="shared" si="78"/>
        <v>681.5000000060536</v>
      </c>
      <c r="E147" s="39">
        <v>6665836.8262</v>
      </c>
      <c r="F147" s="37">
        <f t="shared" si="79"/>
        <v>345.20000033080578</v>
      </c>
      <c r="G147" s="12">
        <v>82.247500000000002</v>
      </c>
      <c r="H147" s="9">
        <f t="shared" si="54"/>
        <v>-37.700000000000955</v>
      </c>
      <c r="I147" s="20">
        <f t="shared" si="55"/>
        <v>26.863568833690188</v>
      </c>
      <c r="J147" s="40">
        <f t="shared" si="67"/>
        <v>63.136431166309819</v>
      </c>
      <c r="K147" s="47">
        <f t="shared" si="68"/>
        <v>763.94063266502542</v>
      </c>
      <c r="L147" s="40">
        <f t="shared" si="69"/>
        <v>764.87030288581559</v>
      </c>
      <c r="M147" s="12">
        <f t="shared" si="70"/>
        <v>8.62658227855764</v>
      </c>
      <c r="N147" s="12">
        <f t="shared" si="71"/>
        <v>4.369620257351972</v>
      </c>
      <c r="O147" s="12">
        <f t="shared" si="72"/>
        <v>-0.47721518987342981</v>
      </c>
      <c r="P147" s="81">
        <f t="shared" si="73"/>
        <v>9.6819025681748805</v>
      </c>
      <c r="Q147" s="12">
        <f t="shared" si="74"/>
        <v>0.10919724403237518</v>
      </c>
      <c r="R147" s="12">
        <f t="shared" si="75"/>
        <v>5.5311648827240149E-2</v>
      </c>
      <c r="S147" s="12">
        <f t="shared" si="76"/>
        <v>-6.0406986059927826E-3</v>
      </c>
      <c r="T147" s="12">
        <f t="shared" si="77"/>
        <v>0.12255572871107444</v>
      </c>
    </row>
    <row r="148" spans="1:20" ht="15.9" customHeight="1">
      <c r="B148" s="18">
        <v>45880</v>
      </c>
      <c r="C148" s="12">
        <v>401103.69640000002</v>
      </c>
      <c r="D148" s="37">
        <f t="shared" si="78"/>
        <v>684.10000001313165</v>
      </c>
      <c r="E148" s="39">
        <v>6665836.8141000001</v>
      </c>
      <c r="F148" s="37">
        <f t="shared" si="79"/>
        <v>333.10000039637089</v>
      </c>
      <c r="G148" s="12">
        <v>82.247500000000002</v>
      </c>
      <c r="H148" s="9">
        <f t="shared" si="54"/>
        <v>-37.700000000000955</v>
      </c>
      <c r="I148" s="20">
        <f t="shared" si="55"/>
        <v>25.962243578925339</v>
      </c>
      <c r="J148" s="40">
        <f t="shared" si="67"/>
        <v>64.037756421074675</v>
      </c>
      <c r="K148" s="47">
        <f t="shared" si="68"/>
        <v>760.88660146044697</v>
      </c>
      <c r="L148" s="40">
        <f t="shared" si="69"/>
        <v>761.81999860992687</v>
      </c>
      <c r="M148" s="12">
        <f t="shared" si="70"/>
        <v>8.6594936710522994</v>
      </c>
      <c r="N148" s="12">
        <f t="shared" si="71"/>
        <v>4.2164557012198847</v>
      </c>
      <c r="O148" s="12">
        <f t="shared" si="72"/>
        <v>-0.47721518987342981</v>
      </c>
      <c r="P148" s="81">
        <f t="shared" si="73"/>
        <v>9.6432911216446442</v>
      </c>
      <c r="Q148" s="12">
        <f t="shared" si="74"/>
        <v>0.10961384393737088</v>
      </c>
      <c r="R148" s="12">
        <f t="shared" si="75"/>
        <v>5.3372856977466895E-2</v>
      </c>
      <c r="S148" s="12">
        <f t="shared" si="76"/>
        <v>-6.0406986059927826E-3</v>
      </c>
      <c r="T148" s="12">
        <f t="shared" si="77"/>
        <v>0.12206697622334993</v>
      </c>
    </row>
    <row r="149" spans="1:20" ht="15.9" customHeight="1">
      <c r="B149" s="18">
        <v>45881</v>
      </c>
      <c r="C149" s="12">
        <v>401103.70010000002</v>
      </c>
      <c r="D149" s="37">
        <f t="shared" si="78"/>
        <v>687.80000001424924</v>
      </c>
      <c r="E149" s="39">
        <v>6665836.8257999998</v>
      </c>
      <c r="F149" s="37">
        <f t="shared" si="79"/>
        <v>344.80000007897615</v>
      </c>
      <c r="G149" s="12">
        <v>82.266599999999997</v>
      </c>
      <c r="H149" s="9">
        <f t="shared" si="54"/>
        <v>-18.600000000006389</v>
      </c>
      <c r="I149" s="20">
        <f t="shared" ref="I149" si="80">IF(MOD(DEGREES(ATAN2(D149, F149)), 360) &gt; 180, MOD(DEGREES(ATAN2(D149, F149)), 360) - 360, MOD(DEGREES(ATAN2(D149, F149)), 360))</f>
        <v>26.624997918369822</v>
      </c>
      <c r="J149" s="40">
        <f t="shared" si="67"/>
        <v>63.375002081630157</v>
      </c>
      <c r="K149" s="47">
        <f t="shared" si="68"/>
        <v>769.38669086101504</v>
      </c>
      <c r="L149" s="40">
        <f t="shared" si="69"/>
        <v>769.61148644888567</v>
      </c>
      <c r="M149" s="12">
        <f t="shared" si="70"/>
        <v>8.5975000001781154</v>
      </c>
      <c r="N149" s="12">
        <f t="shared" si="71"/>
        <v>4.3100000009872019</v>
      </c>
      <c r="O149" s="12">
        <f t="shared" si="72"/>
        <v>-0.23250000000007987</v>
      </c>
      <c r="P149" s="81">
        <f t="shared" si="73"/>
        <v>9.6201435806110709</v>
      </c>
      <c r="Q149" s="12">
        <f t="shared" si="74"/>
        <v>0.10746875000222644</v>
      </c>
      <c r="R149" s="12">
        <f t="shared" si="75"/>
        <v>5.3875000012340024E-2</v>
      </c>
      <c r="S149" s="12">
        <f t="shared" si="76"/>
        <v>-2.9062500000009983E-3</v>
      </c>
      <c r="T149" s="12">
        <f t="shared" si="77"/>
        <v>0.12025179475763839</v>
      </c>
    </row>
    <row r="150" spans="1:20" ht="15.9" customHeight="1">
      <c r="B150" s="18">
        <v>45881</v>
      </c>
      <c r="C150" s="12">
        <v>401103.67790000001</v>
      </c>
      <c r="D150" s="37">
        <f t="shared" si="78"/>
        <v>665.60000000754371</v>
      </c>
      <c r="E150" s="39">
        <v>6665836.7406000001</v>
      </c>
      <c r="F150" s="37">
        <f t="shared" si="79"/>
        <v>259.60000045597553</v>
      </c>
      <c r="G150" s="12">
        <v>82.251199999999997</v>
      </c>
      <c r="H150" s="9">
        <f t="shared" si="54"/>
        <v>-34.000000000006025</v>
      </c>
      <c r="I150" s="9">
        <f t="shared" si="54"/>
        <v>-116285.20000000602</v>
      </c>
      <c r="J150" s="40">
        <f t="shared" si="67"/>
        <v>68.693020886830936</v>
      </c>
      <c r="K150" s="47">
        <f t="shared" si="68"/>
        <v>714.43370598452623</v>
      </c>
      <c r="L150" s="40">
        <f t="shared" si="69"/>
        <v>715.24228080195667</v>
      </c>
      <c r="M150" s="12">
        <f t="shared" si="70"/>
        <v>8.3200000000942964</v>
      </c>
      <c r="N150" s="12">
        <f t="shared" si="71"/>
        <v>3.2450000056996942</v>
      </c>
      <c r="O150" s="12">
        <f t="shared" si="72"/>
        <v>-0.42500000000007532</v>
      </c>
      <c r="P150" s="81">
        <f t="shared" si="73"/>
        <v>8.9405285100244587</v>
      </c>
      <c r="Q150" s="12">
        <f t="shared" si="74"/>
        <v>0.10400000000117871</v>
      </c>
      <c r="R150" s="12">
        <f t="shared" si="75"/>
        <v>4.0562500071246177E-2</v>
      </c>
      <c r="S150" s="12">
        <f t="shared" si="76"/>
        <v>-5.3125000000009415E-3</v>
      </c>
      <c r="T150" s="12">
        <f t="shared" si="77"/>
        <v>0.11175660637530574</v>
      </c>
    </row>
    <row r="151" spans="1:20" ht="15.9" customHeight="1">
      <c r="B151" s="18">
        <v>45882</v>
      </c>
      <c r="C151" s="12">
        <v>401103.72019999998</v>
      </c>
      <c r="D151" s="37">
        <f t="shared" si="78"/>
        <v>707.89999997941777</v>
      </c>
      <c r="E151" s="39">
        <v>6665836.8720000004</v>
      </c>
      <c r="F151" s="37">
        <f t="shared" si="79"/>
        <v>391.00000075995922</v>
      </c>
      <c r="G151" s="12">
        <v>82.246799999999993</v>
      </c>
      <c r="H151" s="9">
        <f t="shared" si="54"/>
        <v>-38.400000000009982</v>
      </c>
      <c r="I151" s="20">
        <f t="shared" ref="I151:I155" si="81">IF(MOD(DEGREES(ATAN2(D151, F151)), 360) &gt; 180, MOD(DEGREES(ATAN2(D151, F151)), 360) - 360, MOD(DEGREES(ATAN2(D151, F151)), 360))</f>
        <v>28.9135343655533</v>
      </c>
      <c r="J151" s="40">
        <f t="shared" si="67"/>
        <v>61.086465634446711</v>
      </c>
      <c r="K151" s="47">
        <f t="shared" si="68"/>
        <v>808.70477342794743</v>
      </c>
      <c r="L151" s="40">
        <f t="shared" si="69"/>
        <v>809.61594016246283</v>
      </c>
      <c r="M151" s="12">
        <f t="shared" si="70"/>
        <v>8.7395061725854042</v>
      </c>
      <c r="N151" s="12">
        <f t="shared" si="71"/>
        <v>4.827160503209373</v>
      </c>
      <c r="O151" s="12">
        <f t="shared" si="72"/>
        <v>-0.47407407407419733</v>
      </c>
      <c r="P151" s="81">
        <f t="shared" si="73"/>
        <v>9.9952585205242332</v>
      </c>
      <c r="Q151" s="12">
        <f t="shared" si="74"/>
        <v>0.10789513793315314</v>
      </c>
      <c r="R151" s="12">
        <f t="shared" si="75"/>
        <v>5.959457411369596E-2</v>
      </c>
      <c r="S151" s="12">
        <f t="shared" si="76"/>
        <v>-5.8527663465950284E-3</v>
      </c>
      <c r="T151" s="12">
        <f t="shared" si="77"/>
        <v>0.12339825333980535</v>
      </c>
    </row>
    <row r="152" spans="1:20" ht="15.9" customHeight="1">
      <c r="B152" s="18">
        <v>45882</v>
      </c>
      <c r="C152" s="12">
        <v>401103.71299999999</v>
      </c>
      <c r="D152" s="37">
        <f t="shared" si="78"/>
        <v>700.69999998668209</v>
      </c>
      <c r="E152" s="39">
        <v>6665836.8307999996</v>
      </c>
      <c r="F152" s="37">
        <f t="shared" si="79"/>
        <v>349.79999996721745</v>
      </c>
      <c r="G152" s="12">
        <v>82.238</v>
      </c>
      <c r="H152" s="9">
        <f t="shared" si="54"/>
        <v>-47.200000000003683</v>
      </c>
      <c r="I152" s="20">
        <f t="shared" si="81"/>
        <v>26.529061368848797</v>
      </c>
      <c r="J152" s="40">
        <f t="shared" si="67"/>
        <v>63.470938631151228</v>
      </c>
      <c r="K152" s="47">
        <f t="shared" si="68"/>
        <v>783.16060291513747</v>
      </c>
      <c r="L152" s="40">
        <f t="shared" si="69"/>
        <v>784.58165283060362</v>
      </c>
      <c r="M152" s="12">
        <f t="shared" si="70"/>
        <v>8.6506172837861985</v>
      </c>
      <c r="N152" s="12">
        <f t="shared" si="71"/>
        <v>4.3185185181137955</v>
      </c>
      <c r="O152" s="12">
        <f t="shared" si="72"/>
        <v>-0.58271604938276156</v>
      </c>
      <c r="P152" s="81">
        <f t="shared" si="73"/>
        <v>9.6861932448222667</v>
      </c>
      <c r="Q152" s="12">
        <f t="shared" si="74"/>
        <v>0.10679774424427406</v>
      </c>
      <c r="R152" s="12">
        <f t="shared" si="75"/>
        <v>5.3315043433503649E-2</v>
      </c>
      <c r="S152" s="12">
        <f t="shared" si="76"/>
        <v>-7.1940253010217481E-3</v>
      </c>
      <c r="T152" s="12">
        <f t="shared" si="77"/>
        <v>0.11958263265212675</v>
      </c>
    </row>
    <row r="153" spans="1:20" ht="15.9" customHeight="1">
      <c r="B153" s="18">
        <v>45883</v>
      </c>
      <c r="C153" s="12">
        <v>401103.71779999998</v>
      </c>
      <c r="D153" s="37">
        <f t="shared" si="78"/>
        <v>705.49999998183921</v>
      </c>
      <c r="E153" s="39">
        <v>6665836.8650000002</v>
      </c>
      <c r="F153" s="37">
        <f t="shared" si="79"/>
        <v>384.00000054389238</v>
      </c>
      <c r="G153" s="12">
        <v>82.268699999999995</v>
      </c>
      <c r="H153" s="9">
        <f t="shared" si="54"/>
        <v>-16.500000000007731</v>
      </c>
      <c r="I153" s="20">
        <f t="shared" si="81"/>
        <v>28.559223983221131</v>
      </c>
      <c r="J153" s="40">
        <f t="shared" si="67"/>
        <v>61.440776016778898</v>
      </c>
      <c r="K153" s="47">
        <f t="shared" si="68"/>
        <v>803.23486627018644</v>
      </c>
      <c r="L153" s="40">
        <f t="shared" si="69"/>
        <v>803.4043193760441</v>
      </c>
      <c r="M153" s="12">
        <f t="shared" si="70"/>
        <v>8.6036585363638931</v>
      </c>
      <c r="N153" s="12">
        <f t="shared" si="71"/>
        <v>4.6829268359011262</v>
      </c>
      <c r="O153" s="12">
        <f t="shared" si="72"/>
        <v>-0.20121951219521622</v>
      </c>
      <c r="P153" s="81">
        <f t="shared" si="73"/>
        <v>9.7976136509273672</v>
      </c>
      <c r="Q153" s="12">
        <f t="shared" si="74"/>
        <v>0.10492266507760845</v>
      </c>
      <c r="R153" s="12">
        <f t="shared" si="75"/>
        <v>5.7108863852452757E-2</v>
      </c>
      <c r="S153" s="12">
        <f t="shared" si="76"/>
        <v>-2.4538964901855637E-3</v>
      </c>
      <c r="T153" s="12">
        <f t="shared" si="77"/>
        <v>0.11948309330399229</v>
      </c>
    </row>
    <row r="154" spans="1:20" ht="15.9" customHeight="1">
      <c r="B154" s="18">
        <v>45883</v>
      </c>
      <c r="C154" s="12">
        <v>401103.73359999998</v>
      </c>
      <c r="D154" s="37">
        <f t="shared" si="78"/>
        <v>721.29999997559935</v>
      </c>
      <c r="E154" s="39">
        <v>6665836.8962000003</v>
      </c>
      <c r="F154" s="37">
        <f t="shared" si="79"/>
        <v>415.200000628829</v>
      </c>
      <c r="G154" s="12">
        <v>82.246899999999997</v>
      </c>
      <c r="H154" s="9">
        <f t="shared" si="54"/>
        <v>-38.300000000006662</v>
      </c>
      <c r="I154" s="20">
        <f t="shared" si="81"/>
        <v>29.925907354149111</v>
      </c>
      <c r="J154" s="40">
        <f t="shared" si="67"/>
        <v>60.074092645850897</v>
      </c>
      <c r="K154" s="47">
        <f t="shared" si="68"/>
        <v>832.26481992631363</v>
      </c>
      <c r="L154" s="40">
        <f t="shared" si="69"/>
        <v>833.1456178165854</v>
      </c>
      <c r="M154" s="12">
        <f t="shared" si="70"/>
        <v>8.7963414631170647</v>
      </c>
      <c r="N154" s="12">
        <f t="shared" si="71"/>
        <v>5.0634146418149877</v>
      </c>
      <c r="O154" s="12">
        <f t="shared" si="72"/>
        <v>-0.46707317073178856</v>
      </c>
      <c r="P154" s="81">
        <f t="shared" si="73"/>
        <v>10.160312412397383</v>
      </c>
      <c r="Q154" s="12">
        <f t="shared" si="74"/>
        <v>0.10727245686728128</v>
      </c>
      <c r="R154" s="12">
        <f t="shared" si="75"/>
        <v>6.1748959046524242E-2</v>
      </c>
      <c r="S154" s="12">
        <f t="shared" si="76"/>
        <v>-5.6960142772169335E-3</v>
      </c>
      <c r="T154" s="12">
        <f t="shared" si="77"/>
        <v>0.1239062489316754</v>
      </c>
    </row>
    <row r="155" spans="1:20" ht="15.9" customHeight="1">
      <c r="B155" s="18">
        <v>45884</v>
      </c>
      <c r="C155" s="12">
        <v>401103.74050000001</v>
      </c>
      <c r="D155" s="37">
        <f t="shared" si="78"/>
        <v>728.20000001229346</v>
      </c>
      <c r="E155" s="39">
        <v>6665836.9171000002</v>
      </c>
      <c r="F155" s="37">
        <f t="shared" si="79"/>
        <v>436.10000051558018</v>
      </c>
      <c r="G155" s="12">
        <v>82.258399999999995</v>
      </c>
      <c r="H155" s="9">
        <f t="shared" si="54"/>
        <v>-26.800000000008595</v>
      </c>
      <c r="I155" s="20">
        <f t="shared" si="81"/>
        <v>30.916292750002999</v>
      </c>
      <c r="J155" s="40">
        <f t="shared" si="67"/>
        <v>59.083707249997019</v>
      </c>
      <c r="K155" s="47">
        <f t="shared" si="68"/>
        <v>848.79823896353196</v>
      </c>
      <c r="L155" s="40">
        <f t="shared" si="69"/>
        <v>849.2212258696751</v>
      </c>
      <c r="M155" s="12">
        <f t="shared" si="70"/>
        <v>8.7734939760517285</v>
      </c>
      <c r="N155" s="12">
        <f t="shared" si="71"/>
        <v>5.2542168736816892</v>
      </c>
      <c r="O155" s="12">
        <f t="shared" si="72"/>
        <v>-0.3228915662651638</v>
      </c>
      <c r="P155" s="81">
        <f t="shared" si="73"/>
        <v>10.231581034574399</v>
      </c>
      <c r="Q155" s="12">
        <f t="shared" si="74"/>
        <v>0.10570474669941841</v>
      </c>
      <c r="R155" s="12">
        <f t="shared" si="75"/>
        <v>6.3303817755201081E-2</v>
      </c>
      <c r="S155" s="12">
        <f t="shared" si="76"/>
        <v>-3.8902598345200456E-3</v>
      </c>
      <c r="T155" s="12">
        <f t="shared" si="77"/>
        <v>0.12327206065752287</v>
      </c>
    </row>
    <row r="156" spans="1:20" ht="15.9" customHeight="1">
      <c r="A156" s="33"/>
      <c r="B156" s="18">
        <v>45884</v>
      </c>
      <c r="C156" s="12">
        <v>401103.7389</v>
      </c>
      <c r="D156" s="37">
        <f t="shared" si="78"/>
        <v>726.5999999945052</v>
      </c>
      <c r="E156" s="39">
        <v>6665836.9044000003</v>
      </c>
      <c r="F156" s="37">
        <f t="shared" si="79"/>
        <v>423.40000066906214</v>
      </c>
      <c r="G156" s="12">
        <v>82.252799999999993</v>
      </c>
      <c r="H156" s="9">
        <f t="shared" si="54"/>
        <v>-32.400000000009754</v>
      </c>
      <c r="I156" s="20">
        <f t="shared" ref="I156" si="82">IF(MOD(DEGREES(ATAN2(D156, F156)), 360) &gt; 180, MOD(DEGREES(ATAN2(D156, F156)), 360) - 360, MOD(DEGREES(ATAN2(D156, F156)), 360))</f>
        <v>30.229954519944705</v>
      </c>
      <c r="J156" s="40">
        <f t="shared" si="67"/>
        <v>59.770045480055273</v>
      </c>
      <c r="K156" s="47">
        <f t="shared" si="68"/>
        <v>840.9608317624411</v>
      </c>
      <c r="L156" s="40">
        <f t="shared" si="69"/>
        <v>841.58474353957797</v>
      </c>
      <c r="M156" s="12">
        <f t="shared" si="70"/>
        <v>8.7542168674036773</v>
      </c>
      <c r="N156" s="12">
        <f t="shared" si="71"/>
        <v>5.1012048273380977</v>
      </c>
      <c r="O156" s="12">
        <f t="shared" si="72"/>
        <v>-0.39036144578325005</v>
      </c>
      <c r="P156" s="81">
        <f t="shared" si="73"/>
        <v>10.139575223368409</v>
      </c>
      <c r="Q156" s="12">
        <f t="shared" si="74"/>
        <v>0.10547249237835755</v>
      </c>
      <c r="R156" s="12">
        <f t="shared" si="75"/>
        <v>6.1460299124555397E-2</v>
      </c>
      <c r="S156" s="12">
        <f t="shared" si="76"/>
        <v>-4.7031499491957838E-3</v>
      </c>
      <c r="T156" s="12">
        <f t="shared" si="77"/>
        <v>0.12216355690805313</v>
      </c>
    </row>
    <row r="157" spans="1:20" ht="15.9" customHeight="1">
      <c r="A157" s="212" t="s">
        <v>9</v>
      </c>
      <c r="B157" s="18">
        <v>45885</v>
      </c>
      <c r="C157" s="12">
        <v>401103.74829999998</v>
      </c>
      <c r="D157" s="37">
        <f t="shared" si="78"/>
        <v>735.99999997531995</v>
      </c>
      <c r="E157" s="39">
        <v>6665836.9277999997</v>
      </c>
      <c r="F157" s="37">
        <f t="shared" si="79"/>
        <v>446.80000003427267</v>
      </c>
      <c r="G157" s="12">
        <v>82.259100000000004</v>
      </c>
      <c r="H157" s="9">
        <f t="shared" si="54"/>
        <v>-26.099999999999568</v>
      </c>
      <c r="I157" s="20">
        <f t="shared" ref="I157" si="83">IF(MOD(DEGREES(ATAN2(D157, F157)), 360) &gt; 180, MOD(DEGREES(ATAN2(D157, F157)), 360) - 360, MOD(DEGREES(ATAN2(D157, F157)), 360))</f>
        <v>31.260481287759095</v>
      </c>
      <c r="J157" s="40">
        <f t="shared" si="67"/>
        <v>58.739518712240908</v>
      </c>
      <c r="K157" s="47">
        <f t="shared" si="68"/>
        <v>861.00304296459785</v>
      </c>
      <c r="L157" s="40">
        <f t="shared" si="69"/>
        <v>861.3985430648795</v>
      </c>
      <c r="M157" s="12">
        <f t="shared" si="70"/>
        <v>8.7619047616109516</v>
      </c>
      <c r="N157" s="12">
        <f t="shared" si="71"/>
        <v>5.3190476194556267</v>
      </c>
      <c r="O157" s="12">
        <f t="shared" si="72"/>
        <v>-0.31071428571428056</v>
      </c>
      <c r="P157" s="81">
        <f t="shared" si="73"/>
        <v>10.254744560296185</v>
      </c>
      <c r="Q157" s="12">
        <f t="shared" si="74"/>
        <v>0.10430839001917799</v>
      </c>
      <c r="R157" s="12">
        <f t="shared" si="75"/>
        <v>6.3321995469709846E-2</v>
      </c>
      <c r="S157" s="12">
        <f t="shared" si="76"/>
        <v>-3.6989795918366732E-3</v>
      </c>
      <c r="T157" s="12">
        <f t="shared" si="77"/>
        <v>0.1220802923844784</v>
      </c>
    </row>
    <row r="158" spans="1:20" ht="15.9" customHeight="1">
      <c r="A158" s="213"/>
      <c r="B158" s="18">
        <v>45885</v>
      </c>
      <c r="C158" s="12">
        <v>401103.74070000002</v>
      </c>
      <c r="D158" s="37">
        <f t="shared" si="78"/>
        <v>728.40000002179295</v>
      </c>
      <c r="E158" s="39">
        <v>6665836.8967000004</v>
      </c>
      <c r="F158" s="37">
        <f t="shared" si="79"/>
        <v>415.70000071078539</v>
      </c>
      <c r="G158" s="12">
        <v>82.250500000000002</v>
      </c>
      <c r="H158" s="9">
        <f t="shared" si="54"/>
        <v>-34.700000000000841</v>
      </c>
      <c r="I158" s="20">
        <f t="shared" ref="I158" si="84">IF(MOD(DEGREES(ATAN2(D158, F158)), 360) &gt; 180, MOD(DEGREES(ATAN2(D158, F158)), 360) - 360, MOD(DEGREES(ATAN2(D158, F158)), 360))</f>
        <v>29.713528646258283</v>
      </c>
      <c r="J158" s="40">
        <f t="shared" si="67"/>
        <v>60.286471353741717</v>
      </c>
      <c r="K158" s="47">
        <f t="shared" si="68"/>
        <v>838.67338733424401</v>
      </c>
      <c r="L158" s="40">
        <f t="shared" si="69"/>
        <v>839.39093432243772</v>
      </c>
      <c r="M158" s="12">
        <f t="shared" si="70"/>
        <v>8.6714285716880113</v>
      </c>
      <c r="N158" s="12">
        <f t="shared" si="71"/>
        <v>4.9488095322712544</v>
      </c>
      <c r="O158" s="12">
        <f t="shared" si="72"/>
        <v>-0.41309523809524812</v>
      </c>
      <c r="P158" s="81">
        <f t="shared" si="73"/>
        <v>9.9927492181242581</v>
      </c>
      <c r="Q158" s="12">
        <f t="shared" si="74"/>
        <v>0.10323129252009537</v>
      </c>
      <c r="R158" s="12">
        <f t="shared" si="75"/>
        <v>5.8914399193705412E-2</v>
      </c>
      <c r="S158" s="12">
        <f t="shared" si="76"/>
        <v>-4.9178004535148584E-3</v>
      </c>
      <c r="T158" s="12">
        <f t="shared" si="77"/>
        <v>0.11896130021576498</v>
      </c>
    </row>
    <row r="159" spans="1:20" ht="15.9" customHeight="1">
      <c r="B159" s="18">
        <v>45887</v>
      </c>
      <c r="C159" s="12">
        <v>401103.74339999998</v>
      </c>
      <c r="D159" s="37">
        <f t="shared" si="78"/>
        <v>731.09999997541308</v>
      </c>
      <c r="E159" s="39">
        <v>6665836.9033000004</v>
      </c>
      <c r="F159" s="37">
        <f t="shared" si="79"/>
        <v>422.3000006750226</v>
      </c>
      <c r="G159" s="12">
        <v>82.263599999999997</v>
      </c>
      <c r="H159" s="9">
        <f t="shared" si="54"/>
        <v>-21.600000000006503</v>
      </c>
      <c r="I159" s="20">
        <f t="shared" ref="I159:I166" si="85">IF(MOD(DEGREES(ATAN2(D159, F159)), 360) &gt; 180, MOD(DEGREES(ATAN2(D159, F159)), 360) - 360, MOD(DEGREES(ATAN2(D159, F159)), 360))</f>
        <v>30.011708098562199</v>
      </c>
      <c r="J159" s="40">
        <f t="shared" si="67"/>
        <v>59.988291901437833</v>
      </c>
      <c r="K159" s="47">
        <f t="shared" si="68"/>
        <v>844.30119065069005</v>
      </c>
      <c r="L159" s="40">
        <f t="shared" si="69"/>
        <v>844.57744495941483</v>
      </c>
      <c r="M159" s="12">
        <f t="shared" si="70"/>
        <v>8.5011627904117795</v>
      </c>
      <c r="N159" s="12">
        <f t="shared" si="71"/>
        <v>4.9104651241281694</v>
      </c>
      <c r="O159" s="12">
        <f t="shared" si="72"/>
        <v>-0.25116279069775005</v>
      </c>
      <c r="P159" s="81">
        <f t="shared" si="73"/>
        <v>9.8206679646443593</v>
      </c>
      <c r="Q159" s="12">
        <f t="shared" si="74"/>
        <v>9.885073012106721E-2</v>
      </c>
      <c r="R159" s="12">
        <f t="shared" si="75"/>
        <v>5.7098431675908945E-2</v>
      </c>
      <c r="S159" s="12">
        <f t="shared" si="76"/>
        <v>-2.9204975662529076E-3</v>
      </c>
      <c r="T159" s="12">
        <f t="shared" si="77"/>
        <v>0.11419381354237627</v>
      </c>
    </row>
    <row r="160" spans="1:20" ht="15.9" customHeight="1">
      <c r="B160" s="18">
        <v>45887</v>
      </c>
      <c r="C160" s="12">
        <v>401103.74560000002</v>
      </c>
      <c r="D160" s="37">
        <f t="shared" si="78"/>
        <v>733.30000002169982</v>
      </c>
      <c r="E160" s="39">
        <v>6665836.9018999999</v>
      </c>
      <c r="F160" s="37">
        <f t="shared" si="79"/>
        <v>420.9000002592802</v>
      </c>
      <c r="G160" s="12">
        <v>82.267099999999999</v>
      </c>
      <c r="H160" s="9">
        <f t="shared" si="54"/>
        <v>-18.100000000004002</v>
      </c>
      <c r="I160" s="20">
        <f t="shared" si="85"/>
        <v>29.854989397125497</v>
      </c>
      <c r="J160" s="40">
        <f t="shared" si="67"/>
        <v>60.145010602874493</v>
      </c>
      <c r="K160" s="47">
        <f t="shared" si="68"/>
        <v>845.50913670408499</v>
      </c>
      <c r="L160" s="40">
        <f t="shared" si="69"/>
        <v>845.70284985335547</v>
      </c>
      <c r="M160" s="12">
        <f t="shared" si="70"/>
        <v>8.5267441862988349</v>
      </c>
      <c r="N160" s="12">
        <f t="shared" si="71"/>
        <v>4.8941860495265139</v>
      </c>
      <c r="O160" s="12">
        <f t="shared" si="72"/>
        <v>-0.21046511627911629</v>
      </c>
      <c r="P160" s="81">
        <f t="shared" si="73"/>
        <v>9.833754068062273</v>
      </c>
      <c r="Q160" s="12">
        <f t="shared" si="74"/>
        <v>9.9148188212777155E-2</v>
      </c>
      <c r="R160" s="12">
        <f t="shared" si="75"/>
        <v>5.6909140110773415E-2</v>
      </c>
      <c r="S160" s="12">
        <f t="shared" si="76"/>
        <v>-2.4472687939432127E-3</v>
      </c>
      <c r="T160" s="12">
        <f t="shared" si="77"/>
        <v>0.11434597753560782</v>
      </c>
    </row>
    <row r="161" spans="2:20" ht="15.9" customHeight="1">
      <c r="B161" s="18">
        <v>45888</v>
      </c>
      <c r="C161" s="12">
        <v>401103.61300000001</v>
      </c>
      <c r="D161" s="37">
        <f t="shared" si="78"/>
        <v>600.70000000996515</v>
      </c>
      <c r="E161" s="39">
        <v>6665836.7954000002</v>
      </c>
      <c r="F161" s="37">
        <f t="shared" si="79"/>
        <v>314.40000049769878</v>
      </c>
      <c r="G161" s="12">
        <v>82.264300000000006</v>
      </c>
      <c r="H161" s="9">
        <f t="shared" ref="H161:H174" si="86">IF(G161="","",(G161-$G$9)*1000)</f>
        <v>-20.899999999997476</v>
      </c>
      <c r="I161" s="20">
        <f t="shared" si="85"/>
        <v>27.627082491315203</v>
      </c>
      <c r="J161" s="40">
        <f t="shared" si="67"/>
        <v>62.372917508684793</v>
      </c>
      <c r="K161" s="47">
        <f t="shared" si="68"/>
        <v>678.00283946671277</v>
      </c>
      <c r="L161" s="40">
        <f t="shared" si="69"/>
        <v>678.32489289788339</v>
      </c>
      <c r="M161" s="12">
        <f t="shared" si="70"/>
        <v>6.9045977012639677</v>
      </c>
      <c r="N161" s="12">
        <f t="shared" si="71"/>
        <v>3.6137931091689515</v>
      </c>
      <c r="O161" s="12">
        <f t="shared" si="72"/>
        <v>-0.24022988505744225</v>
      </c>
      <c r="P161" s="81">
        <f t="shared" si="73"/>
        <v>7.7968378494009585</v>
      </c>
      <c r="Q161" s="12">
        <f t="shared" si="74"/>
        <v>7.936319196855135E-2</v>
      </c>
      <c r="R161" s="12">
        <f t="shared" si="75"/>
        <v>4.1537851829528176E-2</v>
      </c>
      <c r="S161" s="12">
        <f t="shared" si="76"/>
        <v>-2.7612630466372673E-3</v>
      </c>
      <c r="T161" s="12">
        <f t="shared" si="77"/>
        <v>8.9618825855183437E-2</v>
      </c>
    </row>
    <row r="162" spans="2:20" ht="15.9" customHeight="1">
      <c r="B162" s="18">
        <v>45888</v>
      </c>
      <c r="C162" s="12">
        <v>401103.74080000003</v>
      </c>
      <c r="D162" s="37">
        <f t="shared" si="78"/>
        <v>728.50000002654269</v>
      </c>
      <c r="E162" s="39">
        <v>6665836.8745999997</v>
      </c>
      <c r="F162" s="37">
        <f t="shared" si="79"/>
        <v>393.60000006854534</v>
      </c>
      <c r="G162" s="12">
        <v>82.262799999999999</v>
      </c>
      <c r="H162" s="9">
        <f t="shared" si="86"/>
        <v>-22.400000000004638</v>
      </c>
      <c r="I162" s="20">
        <f t="shared" si="85"/>
        <v>28.381832216788364</v>
      </c>
      <c r="J162" s="40">
        <f t="shared" si="67"/>
        <v>61.618167783211618</v>
      </c>
      <c r="K162" s="47">
        <f t="shared" si="68"/>
        <v>828.0297157062854</v>
      </c>
      <c r="L162" s="40">
        <f t="shared" si="69"/>
        <v>828.33264458949816</v>
      </c>
      <c r="M162" s="12">
        <f t="shared" si="70"/>
        <v>8.3735632186958924</v>
      </c>
      <c r="N162" s="12">
        <f t="shared" si="71"/>
        <v>4.5241379318223602</v>
      </c>
      <c r="O162" s="12">
        <f t="shared" si="72"/>
        <v>-0.25747126436786943</v>
      </c>
      <c r="P162" s="81">
        <f t="shared" si="73"/>
        <v>9.5210648803390594</v>
      </c>
      <c r="Q162" s="12">
        <f t="shared" si="74"/>
        <v>9.6247853088458526E-2</v>
      </c>
      <c r="R162" s="12">
        <f t="shared" si="75"/>
        <v>5.2001585423245518E-2</v>
      </c>
      <c r="S162" s="12">
        <f t="shared" si="76"/>
        <v>-2.9594398203203385E-3</v>
      </c>
      <c r="T162" s="12">
        <f t="shared" si="77"/>
        <v>0.10943752736021907</v>
      </c>
    </row>
    <row r="163" spans="2:20" ht="15.9" customHeight="1">
      <c r="B163" s="18">
        <v>45889</v>
      </c>
      <c r="C163" s="12">
        <v>401103.75050000002</v>
      </c>
      <c r="D163" s="37">
        <f t="shared" si="78"/>
        <v>738.20000002160668</v>
      </c>
      <c r="E163" s="39">
        <v>6665836.9055000003</v>
      </c>
      <c r="F163" s="37">
        <f t="shared" si="79"/>
        <v>424.50000066310167</v>
      </c>
      <c r="G163" s="12">
        <v>82.263599999999997</v>
      </c>
      <c r="H163" s="9">
        <f t="shared" si="86"/>
        <v>-21.600000000006503</v>
      </c>
      <c r="I163" s="20">
        <f t="shared" si="85"/>
        <v>29.900943389140636</v>
      </c>
      <c r="J163" s="40">
        <f t="shared" si="67"/>
        <v>60.09905661085935</v>
      </c>
      <c r="K163" s="47">
        <f t="shared" si="68"/>
        <v>851.55122605447127</v>
      </c>
      <c r="L163" s="40">
        <f t="shared" si="69"/>
        <v>851.82512911681215</v>
      </c>
      <c r="M163" s="12">
        <f t="shared" si="70"/>
        <v>8.3886363638818935</v>
      </c>
      <c r="N163" s="12">
        <f t="shared" si="71"/>
        <v>4.8238636438988829</v>
      </c>
      <c r="O163" s="12">
        <f t="shared" si="72"/>
        <v>-0.24545454545461934</v>
      </c>
      <c r="P163" s="81">
        <f t="shared" si="73"/>
        <v>9.6798310126910465</v>
      </c>
      <c r="Q163" s="12">
        <f t="shared" si="74"/>
        <v>9.5325413225930605E-2</v>
      </c>
      <c r="R163" s="12">
        <f t="shared" si="75"/>
        <v>5.4816632317032758E-2</v>
      </c>
      <c r="S163" s="12">
        <f t="shared" si="76"/>
        <v>-2.7892561983479469E-3</v>
      </c>
      <c r="T163" s="12">
        <f t="shared" si="77"/>
        <v>0.10999807968967099</v>
      </c>
    </row>
    <row r="164" spans="2:20" ht="15.9" customHeight="1">
      <c r="B164" s="18">
        <v>45889</v>
      </c>
      <c r="C164" s="12">
        <v>401103.75520000001</v>
      </c>
      <c r="D164" s="37">
        <f t="shared" si="78"/>
        <v>742.90000001201406</v>
      </c>
      <c r="E164" s="39">
        <v>6665836.9210999999</v>
      </c>
      <c r="F164" s="37">
        <f t="shared" si="79"/>
        <v>440.1000002399087</v>
      </c>
      <c r="G164" s="12">
        <v>82.287499999999994</v>
      </c>
      <c r="H164" s="9">
        <f t="shared" si="86"/>
        <v>2.299999999991087</v>
      </c>
      <c r="I164" s="20">
        <f t="shared" si="85"/>
        <v>30.642845270521665</v>
      </c>
      <c r="J164" s="40">
        <f t="shared" ref="J164:J177" si="87">MOD(DEGREES(ATAN2(F164, D164)) + 360, 360)</f>
        <v>59.357154729478339</v>
      </c>
      <c r="K164" s="47">
        <f t="shared" ref="K164:K166" si="88">SQRT(POWER(C164 - $C$9,2) + POWER(E164 - $E$9,2)) *1000</f>
        <v>863.4746204892291</v>
      </c>
      <c r="L164" s="40">
        <f t="shared" ref="L164:L166" si="89">SQRT((D164^2) + (F164^2) + (H164^2))</f>
        <v>863.47768368905633</v>
      </c>
      <c r="M164" s="12">
        <f t="shared" ref="M164:M166" si="90">(D164-$D$9)/(B164-$B$9)</f>
        <v>8.4420454546819776</v>
      </c>
      <c r="N164" s="12">
        <f t="shared" ref="N164:N166" si="91">(F164-$F$9)/(B164-$B$9)</f>
        <v>5.0011363663625987</v>
      </c>
      <c r="O164" s="12">
        <f t="shared" ref="O164:O166" si="92">(H164-$H$9)/(B164-$B$9)</f>
        <v>2.6136363636262351E-2</v>
      </c>
      <c r="P164" s="81">
        <f t="shared" ref="P164:P166" si="93">(L164-$L$9)/(B164-$B$9)</f>
        <v>9.8122464055574579</v>
      </c>
      <c r="Q164" s="12">
        <f t="shared" ref="Q164:Q166" si="94">(M164-0)/(B164-$B$9)</f>
        <v>9.5932334712295203E-2</v>
      </c>
      <c r="R164" s="12">
        <f t="shared" ref="R164:R166" si="95">(N164-0)/(B164-$B$9)</f>
        <v>5.683109507230226E-2</v>
      </c>
      <c r="S164" s="12">
        <f t="shared" ref="S164:S166" si="96">(O164-0)/(B164-$B$9)</f>
        <v>2.97004132230254E-4</v>
      </c>
      <c r="T164" s="12">
        <f t="shared" ref="T164:T166" si="97">(P164-0)/(B164-$B$9)</f>
        <v>0.11150280006315293</v>
      </c>
    </row>
    <row r="165" spans="2:20" ht="15.9" customHeight="1">
      <c r="B165" s="18">
        <v>45890</v>
      </c>
      <c r="C165" s="12">
        <v>401103.74310000002</v>
      </c>
      <c r="D165" s="37">
        <f t="shared" si="78"/>
        <v>730.80000001937151</v>
      </c>
      <c r="E165" s="39">
        <v>6665836.8812999995</v>
      </c>
      <c r="F165" s="37">
        <f t="shared" si="79"/>
        <v>400.29999986290932</v>
      </c>
      <c r="G165" s="12">
        <v>82.255499999999998</v>
      </c>
      <c r="H165" s="9">
        <f t="shared" si="86"/>
        <v>-29.700000000005389</v>
      </c>
      <c r="I165" s="20">
        <f t="shared" si="85"/>
        <v>28.711983593579763</v>
      </c>
      <c r="J165" s="40">
        <f t="shared" si="87"/>
        <v>61.28801640642024</v>
      </c>
      <c r="K165" s="47">
        <f t="shared" si="88"/>
        <v>833.25190063903165</v>
      </c>
      <c r="L165" s="40">
        <f t="shared" si="89"/>
        <v>833.78103835393074</v>
      </c>
      <c r="M165" s="12">
        <f t="shared" si="90"/>
        <v>8.2112359552738372</v>
      </c>
      <c r="N165" s="12">
        <f t="shared" si="91"/>
        <v>4.4977528074484194</v>
      </c>
      <c r="O165" s="12">
        <f t="shared" si="92"/>
        <v>-0.33370786516859985</v>
      </c>
      <c r="P165" s="81">
        <f t="shared" si="93"/>
        <v>9.3683262736396706</v>
      </c>
      <c r="Q165" s="12">
        <f t="shared" si="94"/>
        <v>9.2261078149144235E-2</v>
      </c>
      <c r="R165" s="12">
        <f t="shared" si="95"/>
        <v>5.0536548398296847E-2</v>
      </c>
      <c r="S165" s="12">
        <f t="shared" si="96"/>
        <v>-3.7495265749280882E-3</v>
      </c>
      <c r="T165" s="12">
        <f t="shared" si="97"/>
        <v>0.10526209296224349</v>
      </c>
    </row>
    <row r="166" spans="2:20" ht="15.9" customHeight="1">
      <c r="B166" s="18">
        <v>45890</v>
      </c>
      <c r="C166" s="12">
        <v>401103.71620000002</v>
      </c>
      <c r="D166" s="37">
        <f t="shared" si="78"/>
        <v>703.90000002225861</v>
      </c>
      <c r="E166" s="39">
        <v>6665836.7921000002</v>
      </c>
      <c r="F166" s="37">
        <f t="shared" si="79"/>
        <v>311.10000051558018</v>
      </c>
      <c r="G166" s="12">
        <v>82.218500000000006</v>
      </c>
      <c r="H166" s="9">
        <f t="shared" si="86"/>
        <v>-66.699999999997317</v>
      </c>
      <c r="I166" s="20">
        <f t="shared" si="85"/>
        <v>23.843808033777396</v>
      </c>
      <c r="J166" s="40">
        <f t="shared" si="87"/>
        <v>66.156191966222593</v>
      </c>
      <c r="K166" s="47">
        <f t="shared" si="88"/>
        <v>769.58327707411206</v>
      </c>
      <c r="L166" s="40">
        <f t="shared" si="89"/>
        <v>772.46832320304839</v>
      </c>
      <c r="M166" s="12">
        <f t="shared" si="90"/>
        <v>7.9089887642950405</v>
      </c>
      <c r="N166" s="12">
        <f t="shared" si="91"/>
        <v>3.4955056237705637</v>
      </c>
      <c r="O166" s="12">
        <f t="shared" si="92"/>
        <v>-0.74943820224716085</v>
      </c>
      <c r="P166" s="81">
        <f t="shared" si="93"/>
        <v>8.6794193618320037</v>
      </c>
      <c r="Q166" s="12">
        <f t="shared" si="94"/>
        <v>8.8865042295449892E-2</v>
      </c>
      <c r="R166" s="12">
        <f t="shared" si="95"/>
        <v>3.9275344087309705E-2</v>
      </c>
      <c r="S166" s="12">
        <f t="shared" si="96"/>
        <v>-8.4206539578332677E-3</v>
      </c>
      <c r="T166" s="12">
        <f t="shared" si="97"/>
        <v>9.7521565863280937E-2</v>
      </c>
    </row>
    <row r="167" spans="2:20" ht="15.9" customHeight="1">
      <c r="B167" s="18">
        <v>45891</v>
      </c>
      <c r="C167" s="12">
        <v>401103.7611</v>
      </c>
      <c r="D167" s="37">
        <f t="shared" si="78"/>
        <v>748.80000000121072</v>
      </c>
      <c r="E167" s="39">
        <v>6665836.9244999997</v>
      </c>
      <c r="F167" s="37">
        <f t="shared" si="79"/>
        <v>443.50000005215406</v>
      </c>
      <c r="G167" s="12">
        <v>82.261099999999999</v>
      </c>
      <c r="H167" s="9">
        <f t="shared" si="86"/>
        <v>-24.100000000004229</v>
      </c>
      <c r="I167" s="20">
        <f t="shared" ref="I167" si="98">IF(MOD(DEGREES(ATAN2(D167, F167)), 360) &gt; 180, MOD(DEGREES(ATAN2(D167, F167)), 360) - 360, MOD(DEGREES(ATAN2(D167, F167)), 360))</f>
        <v>30.637452440791812</v>
      </c>
      <c r="J167" s="40">
        <f t="shared" si="87"/>
        <v>59.362547559208224</v>
      </c>
      <c r="K167" s="47">
        <f t="shared" ref="K167" si="99">SQRT(POWER(C167 - $C$9,2) + POWER(E167 - $E$9,2)) *1000</f>
        <v>870.28368366186999</v>
      </c>
      <c r="L167" s="40">
        <f t="shared" ref="L167" si="100">SQRT((D167^2) + (F167^2) + (H167^2))</f>
        <v>870.61730975674618</v>
      </c>
      <c r="M167" s="12">
        <f t="shared" ref="M167" si="101">(D167-$D$9)/(B167-$B$9)</f>
        <v>8.3200000000134526</v>
      </c>
      <c r="N167" s="12">
        <f t="shared" ref="N167" si="102">(F167-$F$9)/(B167-$B$9)</f>
        <v>4.9277777783572674</v>
      </c>
      <c r="O167" s="12">
        <f t="shared" ref="O167" si="103">(H167-$H$9)/(B167-$B$9)</f>
        <v>-0.26777777777782474</v>
      </c>
      <c r="P167" s="81">
        <f t="shared" ref="P167" si="104">(L167-$L$9)/(B167-$B$9)</f>
        <v>9.6735256639638472</v>
      </c>
      <c r="Q167" s="12">
        <f t="shared" ref="Q167" si="105">(M167-0)/(B167-$B$9)</f>
        <v>9.2444444444593918E-2</v>
      </c>
      <c r="R167" s="12">
        <f t="shared" ref="R167" si="106">(N167-0)/(B167-$B$9)</f>
        <v>5.4753086426191859E-2</v>
      </c>
      <c r="S167" s="12">
        <f t="shared" ref="S167" si="107">(O167-0)/(B167-$B$9)</f>
        <v>-2.9753086419758304E-3</v>
      </c>
      <c r="T167" s="12">
        <f t="shared" ref="T167" si="108">(P167-0)/(B167-$B$9)</f>
        <v>0.10748361848848718</v>
      </c>
    </row>
    <row r="168" spans="2:20" ht="15.9" customHeight="1">
      <c r="B168" s="18">
        <v>45891</v>
      </c>
      <c r="C168" s="12">
        <v>401103.73090000002</v>
      </c>
      <c r="D168" s="37">
        <f t="shared" si="78"/>
        <v>718.60000002197921</v>
      </c>
      <c r="E168" s="39">
        <v>6665836.8121999996</v>
      </c>
      <c r="F168" s="37">
        <f t="shared" si="79"/>
        <v>331.1999998986721</v>
      </c>
      <c r="G168" s="12">
        <v>82.231800000000007</v>
      </c>
      <c r="H168" s="9">
        <f t="shared" si="86"/>
        <v>-53.399999999996339</v>
      </c>
      <c r="I168" s="20">
        <f t="shared" ref="I168" si="109">IF(MOD(DEGREES(ATAN2(D168, F168)), 360) &gt; 180, MOD(DEGREES(ATAN2(D168, F168)), 360) - 360, MOD(DEGREES(ATAN2(D168, F168)), 360))</f>
        <v>24.744795902226237</v>
      </c>
      <c r="J168" s="40">
        <f t="shared" si="87"/>
        <v>65.255204097773799</v>
      </c>
      <c r="K168" s="47">
        <f t="shared" ref="K168" si="110">SQRT(POWER(C168 - $C$9,2) + POWER(E168 - $E$9,2)) *1000</f>
        <v>791.25179302448907</v>
      </c>
      <c r="L168" s="40">
        <f t="shared" ref="L168" si="111">SQRT((D168^2) + (F168^2) + (H168^2))</f>
        <v>793.05167546917676</v>
      </c>
      <c r="M168" s="12">
        <f t="shared" ref="M168" si="112">(D168-$D$9)/(B168-$B$9)</f>
        <v>7.9844444446886582</v>
      </c>
      <c r="N168" s="12">
        <f t="shared" ref="N168" si="113">(F168-$F$9)/(B168-$B$9)</f>
        <v>3.6799999988741345</v>
      </c>
      <c r="O168" s="12">
        <f t="shared" ref="O168" si="114">(H168-$H$9)/(B168-$B$9)</f>
        <v>-0.59333333333329263</v>
      </c>
      <c r="P168" s="81">
        <f t="shared" ref="P168" si="115">(L168-$L$9)/(B168-$B$9)</f>
        <v>8.8116852829908527</v>
      </c>
      <c r="Q168" s="12">
        <f t="shared" ref="Q168" si="116">(M168-0)/(B168-$B$9)</f>
        <v>8.8716049385429541E-2</v>
      </c>
      <c r="R168" s="12">
        <f t="shared" ref="R168" si="117">(N168-0)/(B168-$B$9)</f>
        <v>4.0888888876379273E-2</v>
      </c>
      <c r="S168" s="12">
        <f t="shared" ref="S168" si="118">(O168-0)/(B168-$B$9)</f>
        <v>-6.5925925925921407E-3</v>
      </c>
      <c r="T168" s="12">
        <f t="shared" ref="T168" si="119">(P168-0)/(B168-$B$9)</f>
        <v>9.7907614255453926E-2</v>
      </c>
    </row>
    <row r="169" spans="2:20" ht="15.9" customHeight="1">
      <c r="B169" s="18">
        <v>45892</v>
      </c>
      <c r="C169" s="12">
        <v>401103.7794</v>
      </c>
      <c r="D169" s="37">
        <f t="shared" si="78"/>
        <v>767.09999999729916</v>
      </c>
      <c r="E169" s="39">
        <v>6665836.9282999998</v>
      </c>
      <c r="F169" s="37">
        <f t="shared" si="79"/>
        <v>447.30000011622906</v>
      </c>
      <c r="G169" s="12">
        <v>82.258899999999997</v>
      </c>
      <c r="H169" s="9">
        <f t="shared" si="86"/>
        <v>-26.300000000006207</v>
      </c>
      <c r="I169" s="20">
        <f t="shared" ref="I169" si="120">IF(MOD(DEGREES(ATAN2(D169, F169)), 360) &gt; 180, MOD(DEGREES(ATAN2(D169, F169)), 360) - 360, MOD(DEGREES(ATAN2(D169, F169)), 360))</f>
        <v>30.246683748420104</v>
      </c>
      <c r="J169" s="40">
        <f t="shared" si="87"/>
        <v>59.753316251579918</v>
      </c>
      <c r="K169" s="47">
        <f t="shared" ref="K169" si="121">SQRT(POWER(C169 - $C$9,2) + POWER(E169 - $E$9,2)) *1000</f>
        <v>887.98631751836979</v>
      </c>
      <c r="L169" s="40">
        <f t="shared" ref="L169" si="122">SQRT((D169^2) + (F169^2) + (H169^2))</f>
        <v>888.37570323587477</v>
      </c>
      <c r="M169" s="12">
        <f t="shared" ref="M169" si="123">(D169-$D$9)/(B169-$B$9)</f>
        <v>8.4296703296406506</v>
      </c>
      <c r="N169" s="12">
        <f t="shared" ref="N169" si="124">(F169-$F$9)/(B169-$B$9)</f>
        <v>4.915384616661858</v>
      </c>
      <c r="O169" s="12">
        <f t="shared" ref="O169" si="125">(H169-$H$9)/(B169-$B$9)</f>
        <v>-0.28901098901105721</v>
      </c>
      <c r="P169" s="81">
        <f t="shared" ref="P169" si="126">(L169-$L$9)/(B169-$B$9)</f>
        <v>9.7623703652293923</v>
      </c>
      <c r="Q169" s="12">
        <f t="shared" ref="Q169" si="127">(M169-0)/(B169-$B$9)</f>
        <v>9.2633739886160998E-2</v>
      </c>
      <c r="R169" s="12">
        <f t="shared" ref="R169" si="128">(N169-0)/(B169-$B$9)</f>
        <v>5.4015215567712722E-2</v>
      </c>
      <c r="S169" s="12">
        <f t="shared" ref="S169" si="129">(O169-0)/(B169-$B$9)</f>
        <v>-3.1759449341874418E-3</v>
      </c>
      <c r="T169" s="12">
        <f t="shared" ref="T169" si="130">(P169-0)/(B169-$B$9)</f>
        <v>0.10727879522230101</v>
      </c>
    </row>
    <row r="170" spans="2:20" ht="15.9" customHeight="1">
      <c r="B170" s="18">
        <v>45894</v>
      </c>
      <c r="C170" s="12">
        <v>401103.7941</v>
      </c>
      <c r="D170" s="37">
        <f t="shared" si="78"/>
        <v>781.79999999701977</v>
      </c>
      <c r="E170" s="39">
        <v>6665836.9018000001</v>
      </c>
      <c r="F170" s="37">
        <f t="shared" si="79"/>
        <v>420.80000042915344</v>
      </c>
      <c r="G170" s="12">
        <v>82.262200000000007</v>
      </c>
      <c r="H170" s="9">
        <f t="shared" si="86"/>
        <v>-22.999999999996135</v>
      </c>
      <c r="I170" s="20">
        <f t="shared" ref="I170" si="131">IF(MOD(DEGREES(ATAN2(D170, F170)), 360) &gt; 180, MOD(DEGREES(ATAN2(D170, F170)), 360) - 360, MOD(DEGREES(ATAN2(D170, F170)), 360))</f>
        <v>28.291140204722627</v>
      </c>
      <c r="J170" s="40">
        <f t="shared" si="87"/>
        <v>61.708859795277363</v>
      </c>
      <c r="K170" s="47">
        <f t="shared" ref="K170" si="132">SQRT(POWER(C170 - $C$9,2) + POWER(E170 - $E$9,2)) *1000</f>
        <v>887.85352415616148</v>
      </c>
      <c r="L170" s="40">
        <f t="shared" ref="L170" si="133">SQRT((D170^2) + (F170^2) + (H170^2))</f>
        <v>888.15138369340809</v>
      </c>
      <c r="M170" s="12">
        <f t="shared" ref="M170" si="134">(D170-$D$9)/(B170-$B$9)</f>
        <v>8.4064516128711801</v>
      </c>
      <c r="N170" s="12">
        <f t="shared" ref="N170" si="135">(F170-$F$9)/(B170-$B$9)</f>
        <v>4.5247311874102518</v>
      </c>
      <c r="O170" s="12">
        <f t="shared" ref="O170" si="136">(H170-$H$9)/(B170-$B$9)</f>
        <v>-0.24731182795694767</v>
      </c>
      <c r="P170" s="81">
        <f t="shared" ref="P170" si="137">(L170-$L$9)/(B170-$B$9)</f>
        <v>9.5500148784237435</v>
      </c>
      <c r="Q170" s="12">
        <f t="shared" ref="Q170" si="138">(M170-0)/(B170-$B$9)</f>
        <v>9.0391952826571836E-2</v>
      </c>
      <c r="R170" s="12">
        <f t="shared" ref="R170" si="139">(N170-0)/(B170-$B$9)</f>
        <v>4.8653023520540344E-2</v>
      </c>
      <c r="S170" s="12">
        <f t="shared" ref="S170" si="140">(O170-0)/(B170-$B$9)</f>
        <v>-2.6592669672790073E-3</v>
      </c>
      <c r="T170" s="12">
        <f t="shared" ref="T170" si="141">(P170-0)/(B170-$B$9)</f>
        <v>0.10268833202606176</v>
      </c>
    </row>
    <row r="171" spans="2:20" ht="15.9" customHeight="1">
      <c r="B171" s="18">
        <v>45894</v>
      </c>
      <c r="C171" s="12">
        <v>401103.81180000002</v>
      </c>
      <c r="D171" s="37">
        <f t="shared" si="78"/>
        <v>799.5000000228174</v>
      </c>
      <c r="E171" s="39">
        <v>6665836.9375</v>
      </c>
      <c r="F171" s="37">
        <f t="shared" si="79"/>
        <v>456.50000032037497</v>
      </c>
      <c r="G171" s="12">
        <v>82.260199999999998</v>
      </c>
      <c r="H171" s="9">
        <f t="shared" si="86"/>
        <v>-25.000000000005684</v>
      </c>
      <c r="I171" s="20">
        <f t="shared" ref="I171" si="142">IF(MOD(DEGREES(ATAN2(D171, F171)), 360) &gt; 180, MOD(DEGREES(ATAN2(D171, F171)), 360) - 360, MOD(DEGREES(ATAN2(D171, F171)), 360))</f>
        <v>29.725583308383815</v>
      </c>
      <c r="J171" s="40">
        <f t="shared" si="87"/>
        <v>60.274416691616182</v>
      </c>
      <c r="K171" s="47">
        <f t="shared" ref="K171" si="143">SQRT(POWER(C171 - $C$9,2) + POWER(E171 - $E$9,2)) *1000</f>
        <v>920.64786988782384</v>
      </c>
      <c r="L171" s="40">
        <f t="shared" ref="L171" si="144">SQRT((D171^2) + (F171^2) + (H171^2))</f>
        <v>920.98724221836403</v>
      </c>
      <c r="M171" s="12">
        <f t="shared" ref="M171" si="145">(D171-$D$9)/(B171-$B$9)</f>
        <v>8.5967741937937348</v>
      </c>
      <c r="N171" s="12">
        <f t="shared" ref="N171" si="146">(F171-$F$9)/(B171-$B$9)</f>
        <v>4.9086021539825264</v>
      </c>
      <c r="O171" s="12">
        <f t="shared" ref="O171" si="147">(H171-$H$9)/(B171-$B$9)</f>
        <v>-0.26881720430113637</v>
      </c>
      <c r="P171" s="81">
        <f t="shared" ref="P171" si="148">(L171-$L$9)/(B171-$B$9)</f>
        <v>9.9030886260039139</v>
      </c>
      <c r="Q171" s="12">
        <f t="shared" ref="Q171" si="149">(M171-0)/(B171-$B$9)</f>
        <v>9.243843219133048E-2</v>
      </c>
      <c r="R171" s="12">
        <f t="shared" ref="R171" si="150">(N171-0)/(B171-$B$9)</f>
        <v>5.2780668322392754E-2</v>
      </c>
      <c r="S171" s="12">
        <f t="shared" ref="S171" si="151">(O171-0)/(B171-$B$9)</f>
        <v>-2.8905075731304984E-3</v>
      </c>
      <c r="T171" s="12">
        <f t="shared" ref="T171" si="152">(P171-0)/(B171-$B$9)</f>
        <v>0.10648482393552595</v>
      </c>
    </row>
    <row r="172" spans="2:20" ht="15.9" customHeight="1">
      <c r="B172" s="18">
        <v>45895</v>
      </c>
      <c r="C172" s="12">
        <v>401103.78360000002</v>
      </c>
      <c r="D172" s="37">
        <f t="shared" si="78"/>
        <v>771.30000002216548</v>
      </c>
      <c r="E172" s="39">
        <v>6665836.8405999998</v>
      </c>
      <c r="F172" s="37">
        <f t="shared" si="79"/>
        <v>359.6000000834465</v>
      </c>
      <c r="G172" s="12">
        <v>82.259299999999996</v>
      </c>
      <c r="H172" s="9">
        <f t="shared" si="86"/>
        <v>-25.90000000000714</v>
      </c>
      <c r="I172" s="20">
        <f t="shared" ref="I172" si="153">IF(MOD(DEGREES(ATAN2(D172, F172)), 360) &gt; 180, MOD(DEGREES(ATAN2(D172, F172)), 360) - 360, MOD(DEGREES(ATAN2(D172, F172)), 360))</f>
        <v>24.996149911480195</v>
      </c>
      <c r="J172" s="40">
        <f t="shared" si="87"/>
        <v>65.003850088519812</v>
      </c>
      <c r="K172" s="47">
        <f t="shared" ref="K172" si="154">SQRT(POWER(C172 - $C$9,2) + POWER(E172 - $E$9,2)) *1000</f>
        <v>851.00872504000051</v>
      </c>
      <c r="L172" s="40">
        <f t="shared" ref="L172" si="155">SQRT((D172^2) + (F172^2) + (H172^2))</f>
        <v>851.40276021058776</v>
      </c>
      <c r="M172" s="12">
        <f t="shared" ref="M172" si="156">(D172-$D$9)/(B172-$B$9)</f>
        <v>8.2053191491719737</v>
      </c>
      <c r="N172" s="12">
        <f t="shared" ref="N172" si="157">(F172-$F$9)/(B172-$B$9)</f>
        <v>3.8255319157813457</v>
      </c>
      <c r="O172" s="12">
        <f t="shared" ref="O172" si="158">(H172-$H$9)/(B172-$B$9)</f>
        <v>-0.275531914893693</v>
      </c>
      <c r="P172" s="81">
        <f t="shared" ref="P172" si="159">(L172-$L$9)/(B172-$B$9)</f>
        <v>9.057476172453061</v>
      </c>
      <c r="Q172" s="12">
        <f t="shared" ref="Q172" si="160">(M172-0)/(B172-$B$9)</f>
        <v>8.7290629246510362E-2</v>
      </c>
      <c r="R172" s="12">
        <f t="shared" ref="R172" si="161">(N172-0)/(B172-$B$9)</f>
        <v>4.0697148040227081E-2</v>
      </c>
      <c r="S172" s="12">
        <f t="shared" ref="S172" si="162">(O172-0)/(B172-$B$9)</f>
        <v>-2.9311905839754576E-3</v>
      </c>
      <c r="T172" s="12">
        <f t="shared" ref="T172" si="163">(P172-0)/(B172-$B$9)</f>
        <v>9.63561294941815E-2</v>
      </c>
    </row>
    <row r="173" spans="2:20" ht="15.9" customHeight="1">
      <c r="B173" s="18">
        <v>45895</v>
      </c>
      <c r="C173" s="12">
        <v>401103.81910000002</v>
      </c>
      <c r="D173" s="37">
        <f t="shared" si="78"/>
        <v>806.80000002030283</v>
      </c>
      <c r="E173" s="39">
        <v>6665836.9264000002</v>
      </c>
      <c r="F173" s="37">
        <f t="shared" si="79"/>
        <v>445.40000054985285</v>
      </c>
      <c r="G173" s="12">
        <v>82.255600000000001</v>
      </c>
      <c r="H173" s="9">
        <f t="shared" si="86"/>
        <v>-29.600000000002069</v>
      </c>
      <c r="I173" s="20">
        <f t="shared" ref="I173" si="164">IF(MOD(DEGREES(ATAN2(D173, F173)), 360) &gt; 180, MOD(DEGREES(ATAN2(D173, F173)), 360) - 360, MOD(DEGREES(ATAN2(D173, F173)), 360))</f>
        <v>28.90122315800965</v>
      </c>
      <c r="J173" s="40">
        <f t="shared" si="87"/>
        <v>61.098776841990343</v>
      </c>
      <c r="K173" s="47">
        <f t="shared" ref="K173" si="165">SQRT(POWER(C173 - $C$9,2) + POWER(E173 - $E$9,2)) *1000</f>
        <v>921.57875437890254</v>
      </c>
      <c r="L173" s="40">
        <f t="shared" ref="L173" si="166">SQRT((D173^2) + (F173^2) + (H173^2))</f>
        <v>922.05399002583886</v>
      </c>
      <c r="M173" s="12">
        <f t="shared" ref="M173" si="167">(D173-$D$9)/(B173-$B$9)</f>
        <v>8.5829787236202435</v>
      </c>
      <c r="N173" s="12">
        <f t="shared" ref="N173" si="168">(F173-$F$9)/(B173-$B$9)</f>
        <v>4.7382978781899237</v>
      </c>
      <c r="O173" s="12">
        <f t="shared" ref="O173" si="169">(H173-$H$9)/(B173-$B$9)</f>
        <v>-0.31489361702129859</v>
      </c>
      <c r="P173" s="81">
        <f t="shared" ref="P173" si="170">(L173-$L$9)/(B173-$B$9)</f>
        <v>9.8090850002748819</v>
      </c>
      <c r="Q173" s="12">
        <f t="shared" ref="Q173" si="171">(M173-0)/(B173-$B$9)</f>
        <v>9.1308284293832379E-2</v>
      </c>
      <c r="R173" s="12">
        <f t="shared" ref="R173" si="172">(N173-0)/(B173-$B$9)</f>
        <v>5.0407424236063016E-2</v>
      </c>
      <c r="S173" s="12">
        <f t="shared" ref="S173" si="173">(O173-0)/(B173-$B$9)</f>
        <v>-3.3499320959712617E-3</v>
      </c>
      <c r="T173" s="12">
        <f t="shared" ref="T173" si="174">(P173-0)/(B173-$B$9)</f>
        <v>0.10435196808803066</v>
      </c>
    </row>
    <row r="174" spans="2:20" ht="15.9" customHeight="1">
      <c r="B174" s="18">
        <v>45896</v>
      </c>
      <c r="C174" s="12">
        <v>401103.83630000002</v>
      </c>
      <c r="D174" s="37">
        <f t="shared" si="78"/>
        <v>824.00000002235174</v>
      </c>
      <c r="E174" s="39">
        <v>6665836.9593000002</v>
      </c>
      <c r="F174" s="37">
        <f t="shared" si="79"/>
        <v>478.30000054091215</v>
      </c>
      <c r="G174" s="12">
        <v>82.242199999999997</v>
      </c>
      <c r="H174" s="9">
        <f t="shared" si="86"/>
        <v>-43.000000000006366</v>
      </c>
      <c r="I174" s="20">
        <f t="shared" ref="I174" si="175">IF(MOD(DEGREES(ATAN2(D174, F174)), 360) &gt; 180, MOD(DEGREES(ATAN2(D174, F174)), 360) - 360, MOD(DEGREES(ATAN2(D174, F174)), 360))</f>
        <v>30.133500854673922</v>
      </c>
      <c r="J174" s="40">
        <f t="shared" si="87"/>
        <v>59.866499145326088</v>
      </c>
      <c r="K174" s="47">
        <f t="shared" ref="K174" si="176">SQRT(POWER(C174 - $C$9,2) + POWER(E174 - $E$9,2)) *1000</f>
        <v>952.75751928508669</v>
      </c>
      <c r="L174" s="40">
        <f t="shared" ref="L174" si="177">SQRT((D174^2) + (F174^2) + (H174^2))</f>
        <v>953.72736699450581</v>
      </c>
      <c r="M174" s="12">
        <f t="shared" ref="M174" si="178">(D174-$D$9)/(B174-$B$9)</f>
        <v>8.6736842107615981</v>
      </c>
      <c r="N174" s="12">
        <f t="shared" ref="N174" si="179">(F174-$F$9)/(B174-$B$9)</f>
        <v>5.034736847799075</v>
      </c>
      <c r="O174" s="12">
        <f t="shared" ref="O174" si="180">(H174-$H$9)/(B174-$B$9)</f>
        <v>-0.45263157894743544</v>
      </c>
      <c r="P174" s="81">
        <f t="shared" ref="P174" si="181">(L174-$L$9)/(B174-$B$9)</f>
        <v>10.039235442047429</v>
      </c>
      <c r="Q174" s="12">
        <f t="shared" ref="Q174" si="182">(M174-0)/(B174-$B$9)</f>
        <v>9.1301939060648402E-2</v>
      </c>
      <c r="R174" s="12">
        <f t="shared" ref="R174" si="183">(N174-0)/(B174-$B$9)</f>
        <v>5.2997229976832372E-2</v>
      </c>
      <c r="S174" s="12">
        <f t="shared" ref="S174" si="184">(O174-0)/(B174-$B$9)</f>
        <v>-4.764542936288794E-3</v>
      </c>
      <c r="T174" s="12">
        <f t="shared" ref="T174" si="185">(P174-0)/(B174-$B$9)</f>
        <v>0.10567616254786767</v>
      </c>
    </row>
    <row r="175" spans="2:20" ht="15.9" customHeight="1">
      <c r="B175" s="18">
        <v>45896</v>
      </c>
      <c r="C175" s="12">
        <v>401103.81929999997</v>
      </c>
      <c r="D175" s="37">
        <f t="shared" si="78"/>
        <v>806.99999997159466</v>
      </c>
      <c r="E175" s="39">
        <v>6665836.9003999997</v>
      </c>
      <c r="F175" s="37">
        <f t="shared" si="79"/>
        <v>419.40000001341105</v>
      </c>
      <c r="G175" s="12">
        <v>82.227099999999993</v>
      </c>
      <c r="H175" s="9">
        <f t="shared" ref="H175:H207" si="186">IF(G175="","",(G175-$G$9)*1000)</f>
        <v>-58.100000000010255</v>
      </c>
      <c r="I175" s="20">
        <f t="shared" ref="I175:I176" si="187">IF(MOD(DEGREES(ATAN2(D175, F175)), 360) &gt; 180, MOD(DEGREES(ATAN2(D175, F175)), 360) - 360, MOD(DEGREES(ATAN2(D175, F175)), 360))</f>
        <v>27.461017182622079</v>
      </c>
      <c r="J175" s="40">
        <f t="shared" ref="J175:J176" si="188">MOD(DEGREES(ATAN2(F175, D175)) + 360, 360)</f>
        <v>62.538982817377928</v>
      </c>
      <c r="K175" s="47">
        <f t="shared" ref="K175:K176" si="189">SQRT(POWER(C175 - $C$9,2) + POWER(E175 - $E$9,2)) *1000</f>
        <v>909.47532125143618</v>
      </c>
      <c r="L175" s="40">
        <f t="shared" ref="L175:L176" si="190">SQRT((D175^2) + (F175^2) + (H175^2))</f>
        <v>911.3292324760597</v>
      </c>
      <c r="M175" s="12">
        <f t="shared" ref="M175:M176" si="191">(D175-$D$9)/(B175-$B$9)</f>
        <v>8.4947368418062599</v>
      </c>
      <c r="N175" s="12">
        <f t="shared" ref="N175:N176" si="192">(F175-$F$9)/(B175-$B$9)</f>
        <v>4.4147368422464321</v>
      </c>
      <c r="O175" s="12">
        <f t="shared" ref="O175:O176" si="193">(H175-$H$9)/(B175-$B$9)</f>
        <v>-0.61157894736852902</v>
      </c>
      <c r="P175" s="81">
        <f t="shared" ref="P175:P176" si="194">(L175-$L$9)/(B175-$B$9)</f>
        <v>9.5929392892216807</v>
      </c>
      <c r="Q175" s="12">
        <f t="shared" ref="Q175:Q176" si="195">(M175-0)/(B175-$B$9)</f>
        <v>8.9418282545329048E-2</v>
      </c>
      <c r="R175" s="12">
        <f t="shared" ref="R175:R176" si="196">(N175-0)/(B175-$B$9)</f>
        <v>4.6470914128909815E-2</v>
      </c>
      <c r="S175" s="12">
        <f t="shared" ref="S175:S176" si="197">(O175-0)/(B175-$B$9)</f>
        <v>-6.4376731301950428E-3</v>
      </c>
      <c r="T175" s="12">
        <f t="shared" ref="T175:T176" si="198">(P175-0)/(B175-$B$9)</f>
        <v>0.10097830830759665</v>
      </c>
    </row>
    <row r="176" spans="2:20" ht="15.9" customHeight="1">
      <c r="B176" s="18">
        <v>45897</v>
      </c>
      <c r="C176" s="12">
        <v>401103.82140000002</v>
      </c>
      <c r="D176" s="37">
        <f t="shared" si="78"/>
        <v>809.10000001313165</v>
      </c>
      <c r="E176" s="39">
        <v>6665836.8876999998</v>
      </c>
      <c r="F176" s="37">
        <f t="shared" si="79"/>
        <v>406.70000016689301</v>
      </c>
      <c r="G176" s="12">
        <v>82.229699999999994</v>
      </c>
      <c r="H176" s="9">
        <f t="shared" si="186"/>
        <v>-55.500000000009209</v>
      </c>
      <c r="I176" s="20">
        <f t="shared" si="187"/>
        <v>26.686722123750272</v>
      </c>
      <c r="J176" s="40">
        <f t="shared" si="188"/>
        <v>63.313277876249742</v>
      </c>
      <c r="K176" s="47">
        <f t="shared" si="189"/>
        <v>905.56485143638406</v>
      </c>
      <c r="L176" s="40">
        <f t="shared" si="190"/>
        <v>907.26399143634114</v>
      </c>
      <c r="M176" s="12">
        <f t="shared" si="191"/>
        <v>8.428125000136788</v>
      </c>
      <c r="N176" s="12">
        <f t="shared" si="192"/>
        <v>4.2364583350718021</v>
      </c>
      <c r="O176" s="12">
        <f t="shared" si="193"/>
        <v>-0.57812500000009592</v>
      </c>
      <c r="P176" s="81">
        <f t="shared" si="194"/>
        <v>9.4506665774618863</v>
      </c>
      <c r="Q176" s="12">
        <f t="shared" si="195"/>
        <v>8.779296875142488E-2</v>
      </c>
      <c r="R176" s="12">
        <f t="shared" si="196"/>
        <v>4.4129774323664606E-2</v>
      </c>
      <c r="S176" s="12">
        <f t="shared" si="197"/>
        <v>-6.0221354166676662E-3</v>
      </c>
      <c r="T176" s="12">
        <f t="shared" si="198"/>
        <v>9.8444443515227978E-2</v>
      </c>
    </row>
    <row r="177" spans="1:20" ht="15.9" customHeight="1">
      <c r="B177" s="18">
        <v>45898</v>
      </c>
      <c r="C177" s="11">
        <v>401103.82459999999</v>
      </c>
      <c r="D177" s="37">
        <f t="shared" si="78"/>
        <v>812.29999999050051</v>
      </c>
      <c r="E177" s="11">
        <v>6665836.8929000003</v>
      </c>
      <c r="F177" s="37">
        <f t="shared" si="79"/>
        <v>411.9000006467104</v>
      </c>
      <c r="G177" s="11">
        <v>82.254400000000004</v>
      </c>
      <c r="H177" s="9">
        <f t="shared" si="186"/>
        <v>-30.799999999999272</v>
      </c>
      <c r="I177" s="20">
        <f t="shared" ref="I177" si="199">IF(MOD(DEGREES(ATAN2(D177, F177)), 360) &gt; 180, MOD(DEGREES(ATAN2(D177, F177)), 360) - 360, MOD(DEGREES(ATAN2(D177, F177)), 360))</f>
        <v>26.888593792007743</v>
      </c>
      <c r="J177" s="40">
        <f t="shared" si="87"/>
        <v>63.111406207992275</v>
      </c>
      <c r="K177" s="47">
        <f>SQRT(POWER(C176 - $C$9,2) + POWER(E176 - $E$9,2)) *1000</f>
        <v>905.56485143638406</v>
      </c>
      <c r="L177" s="40">
        <f t="shared" ref="L177" si="200">SQRT((D177^2) + (F177^2) + (H177^2))</f>
        <v>911.28565253565091</v>
      </c>
      <c r="M177" s="12">
        <f t="shared" ref="M177" si="201">(D177-$D$9)/(B177-$B$9)</f>
        <v>8.3742268040257777</v>
      </c>
      <c r="N177" s="12">
        <f t="shared" ref="N177" si="202">(F177-$F$9)/(B177-$B$9)</f>
        <v>4.2463917592444371</v>
      </c>
      <c r="O177" s="12">
        <f t="shared" ref="O177" si="203">(H177-$H$9)/(B177-$B$9)</f>
        <v>-0.31752577319586878</v>
      </c>
      <c r="P177" s="81">
        <f t="shared" ref="P177" si="204">(L177-$L$9)/(B177-$B$9)</f>
        <v>9.3946974488211428</v>
      </c>
      <c r="Q177" s="12">
        <f t="shared" ref="Q177" si="205">(M177-0)/(B177-$B$9)</f>
        <v>8.6332235093049256E-2</v>
      </c>
      <c r="R177" s="12">
        <f t="shared" ref="R177" si="206">(N177-0)/(B177-$B$9)</f>
        <v>4.3777234631385949E-2</v>
      </c>
      <c r="S177" s="12">
        <f t="shared" ref="S177" si="207">(O177-0)/(B177-$B$9)</f>
        <v>-3.2734615793388534E-3</v>
      </c>
      <c r="T177" s="12">
        <f t="shared" ref="T177" si="208">(P177-0)/(B177-$B$9)</f>
        <v>9.6852551018774671E-2</v>
      </c>
    </row>
    <row r="178" spans="1:20" ht="15.9" customHeight="1">
      <c r="B178" s="18">
        <v>45898</v>
      </c>
      <c r="C178" s="12">
        <v>401103.83850000001</v>
      </c>
      <c r="D178" s="37">
        <f t="shared" si="78"/>
        <v>826.20000001043081</v>
      </c>
      <c r="E178" s="39">
        <v>6665836.9204000002</v>
      </c>
      <c r="F178" s="37">
        <f t="shared" si="79"/>
        <v>439.40000049769878</v>
      </c>
      <c r="G178" s="12">
        <v>82.2179</v>
      </c>
      <c r="H178" s="9">
        <f t="shared" si="186"/>
        <v>-67.300000000003024</v>
      </c>
      <c r="I178" s="20">
        <f t="shared" ref="I178:I185" si="209">IF(MOD(DEGREES(ATAN2(D178, F178)), 360) &gt; 180, MOD(DEGREES(ATAN2(D178, F178)), 360) - 360, MOD(DEGREES(ATAN2(D178, F178)), 360))</f>
        <v>28.005496290142826</v>
      </c>
      <c r="J178" s="40">
        <f t="shared" ref="J178:J186" si="210">MOD(DEGREES(ATAN2(F178, D178)) + 360, 360)</f>
        <v>61.994503709857156</v>
      </c>
      <c r="K178" s="47">
        <f t="shared" ref="K178:K184" si="211">SQRT(POWER(C177 - $C$9,2) + POWER(E177 - $E$9,2)) *1000</f>
        <v>910.7650083953198</v>
      </c>
      <c r="L178" s="40">
        <f t="shared" ref="L178:L184" si="212">SQRT((D178^2) + (F178^2) + (H178^2))</f>
        <v>938.19405799366154</v>
      </c>
      <c r="M178" s="12">
        <f t="shared" ref="M178:M184" si="213">(D178-$D$9)/(B178-$B$9)</f>
        <v>8.5175257733034098</v>
      </c>
      <c r="N178" s="12">
        <f t="shared" ref="N178:N184" si="214">(F178-$F$9)/(B178-$B$9)</f>
        <v>4.52989691234741</v>
      </c>
      <c r="O178" s="12">
        <f t="shared" ref="O178:O184" si="215">(H178-$H$9)/(B178-$B$9)</f>
        <v>-0.6938144329897219</v>
      </c>
      <c r="P178" s="81">
        <f t="shared" ref="P178:P184" si="216">(L178-$L$9)/(B178-$B$9)</f>
        <v>9.6721036906563054</v>
      </c>
      <c r="Q178" s="12">
        <f t="shared" ref="Q178:Q184" si="217">(M178-0)/(B178-$B$9)</f>
        <v>8.7809544054674324E-2</v>
      </c>
      <c r="R178" s="12">
        <f t="shared" ref="R178:R184" si="218">(N178-0)/(B178-$B$9)</f>
        <v>4.6699968168529997E-2</v>
      </c>
      <c r="S178" s="12">
        <f t="shared" ref="S178:S184" si="219">(O178-0)/(B178-$B$9)</f>
        <v>-7.1527261132961024E-3</v>
      </c>
      <c r="T178" s="12">
        <f t="shared" ref="T178:T184" si="220">(P178-0)/(B178-$B$9)</f>
        <v>9.9712409182023773E-2</v>
      </c>
    </row>
    <row r="179" spans="1:20" ht="15.9" customHeight="1">
      <c r="B179" s="18">
        <v>45899</v>
      </c>
      <c r="C179" s="12">
        <v>401103.842</v>
      </c>
      <c r="D179" s="37">
        <f t="shared" si="78"/>
        <v>829.70000000204891</v>
      </c>
      <c r="E179" s="39">
        <v>6665836.9270000001</v>
      </c>
      <c r="F179" s="37">
        <f t="shared" si="79"/>
        <v>446.000000461936</v>
      </c>
      <c r="G179" s="12">
        <v>82.246799999999993</v>
      </c>
      <c r="H179" s="9">
        <f t="shared" si="186"/>
        <v>-38.400000000009982</v>
      </c>
      <c r="I179" s="20">
        <f t="shared" si="209"/>
        <v>28.259971778402289</v>
      </c>
      <c r="J179" s="40">
        <f t="shared" si="210"/>
        <v>61.740028221597697</v>
      </c>
      <c r="K179" s="47">
        <f t="shared" si="211"/>
        <v>935.77711045665865</v>
      </c>
      <c r="L179" s="40">
        <f t="shared" si="212"/>
        <v>942.7580020426492</v>
      </c>
      <c r="M179" s="12">
        <f t="shared" si="213"/>
        <v>8.4663265306331521</v>
      </c>
      <c r="N179" s="12">
        <f t="shared" si="214"/>
        <v>4.5510204128768983</v>
      </c>
      <c r="O179" s="12">
        <f t="shared" si="215"/>
        <v>-0.39183673469397939</v>
      </c>
      <c r="P179" s="81">
        <f t="shared" si="216"/>
        <v>9.619979612680094</v>
      </c>
      <c r="Q179" s="12">
        <f t="shared" si="217"/>
        <v>8.6391087047277063E-2</v>
      </c>
      <c r="R179" s="12">
        <f t="shared" si="218"/>
        <v>4.6438983804866309E-2</v>
      </c>
      <c r="S179" s="12">
        <f t="shared" si="219"/>
        <v>-3.9983340274895854E-3</v>
      </c>
      <c r="T179" s="12">
        <f t="shared" si="220"/>
        <v>9.8163057272245863E-2</v>
      </c>
    </row>
    <row r="180" spans="1:20" ht="15.9" customHeight="1">
      <c r="B180" s="18">
        <v>45899</v>
      </c>
      <c r="C180" s="12">
        <v>401103.86580000003</v>
      </c>
      <c r="D180" s="37">
        <f t="shared" si="78"/>
        <v>853.50000002654269</v>
      </c>
      <c r="E180" s="39">
        <v>6665836.9874999998</v>
      </c>
      <c r="F180" s="37">
        <f t="shared" si="79"/>
        <v>506.50000013411045</v>
      </c>
      <c r="G180" s="12">
        <v>82.246899999999997</v>
      </c>
      <c r="H180" s="9">
        <f t="shared" si="186"/>
        <v>-38.300000000006662</v>
      </c>
      <c r="I180" s="20">
        <f t="shared" si="209"/>
        <v>30.686537027395829</v>
      </c>
      <c r="J180" s="40">
        <f t="shared" si="210"/>
        <v>59.313462972604157</v>
      </c>
      <c r="K180" s="47">
        <f t="shared" si="211"/>
        <v>941.97563154014063</v>
      </c>
      <c r="L180" s="40">
        <f t="shared" si="212"/>
        <v>993.21266110595002</v>
      </c>
      <c r="M180" s="12">
        <f t="shared" si="213"/>
        <v>8.7091836737402311</v>
      </c>
      <c r="N180" s="12">
        <f t="shared" si="214"/>
        <v>5.1683673483072496</v>
      </c>
      <c r="O180" s="12">
        <f t="shared" si="215"/>
        <v>-0.39081632653068021</v>
      </c>
      <c r="P180" s="81">
        <f t="shared" si="216"/>
        <v>10.134823072509693</v>
      </c>
      <c r="Q180" s="12">
        <f t="shared" si="217"/>
        <v>8.8869221160614603E-2</v>
      </c>
      <c r="R180" s="12">
        <f t="shared" si="218"/>
        <v>5.2738442329665812E-2</v>
      </c>
      <c r="S180" s="12">
        <f t="shared" si="219"/>
        <v>-3.9879216992926552E-3</v>
      </c>
      <c r="T180" s="12">
        <f t="shared" si="220"/>
        <v>0.10341656196438463</v>
      </c>
    </row>
    <row r="181" spans="1:20" ht="15.9" customHeight="1">
      <c r="B181" s="18">
        <v>45901</v>
      </c>
      <c r="C181" s="12">
        <v>401103.84889999998</v>
      </c>
      <c r="D181" s="37">
        <f t="shared" si="78"/>
        <v>836.59999998053536</v>
      </c>
      <c r="E181" s="39">
        <v>6665836.9302000003</v>
      </c>
      <c r="F181" s="37">
        <f t="shared" si="79"/>
        <v>449.20000061392784</v>
      </c>
      <c r="G181" s="12">
        <v>82.247200000000007</v>
      </c>
      <c r="H181" s="9">
        <f t="shared" si="186"/>
        <v>-37.999999999996703</v>
      </c>
      <c r="I181" s="20">
        <f t="shared" si="209"/>
        <v>28.232917287945309</v>
      </c>
      <c r="J181" s="40">
        <f t="shared" si="210"/>
        <v>61.767082712054673</v>
      </c>
      <c r="K181" s="47">
        <f t="shared" si="211"/>
        <v>992.47392921988751</v>
      </c>
      <c r="L181" s="40">
        <f t="shared" si="212"/>
        <v>950.32846980345914</v>
      </c>
      <c r="M181" s="12">
        <f t="shared" si="213"/>
        <v>8.3659999998053536</v>
      </c>
      <c r="N181" s="12">
        <f t="shared" si="214"/>
        <v>4.4920000061392784</v>
      </c>
      <c r="O181" s="12">
        <f t="shared" si="215"/>
        <v>-0.37999999999996703</v>
      </c>
      <c r="P181" s="81">
        <f t="shared" si="216"/>
        <v>9.5032846980345909</v>
      </c>
      <c r="Q181" s="12">
        <f t="shared" si="217"/>
        <v>8.3659999998053541E-2</v>
      </c>
      <c r="R181" s="12">
        <f t="shared" si="218"/>
        <v>4.4920000061392781E-2</v>
      </c>
      <c r="S181" s="12">
        <f t="shared" si="219"/>
        <v>-3.7999999999996704E-3</v>
      </c>
      <c r="T181" s="12">
        <f t="shared" si="220"/>
        <v>9.5032846980345906E-2</v>
      </c>
    </row>
    <row r="182" spans="1:20" ht="15.9" customHeight="1">
      <c r="B182" s="18">
        <v>45901</v>
      </c>
      <c r="C182" s="12">
        <v>401103.85739999998</v>
      </c>
      <c r="D182" s="37">
        <f t="shared" si="78"/>
        <v>845.09999997681007</v>
      </c>
      <c r="E182" s="39">
        <v>6665836.9485999998</v>
      </c>
      <c r="F182" s="37">
        <f t="shared" si="79"/>
        <v>467.60000009089708</v>
      </c>
      <c r="G182" s="12">
        <v>82.251599999999996</v>
      </c>
      <c r="H182" s="9">
        <f t="shared" si="186"/>
        <v>-33.600000000006958</v>
      </c>
      <c r="I182" s="20">
        <f t="shared" si="209"/>
        <v>28.956075673574055</v>
      </c>
      <c r="J182" s="40">
        <f t="shared" si="210"/>
        <v>61.043924326425952</v>
      </c>
      <c r="K182" s="47">
        <f t="shared" si="211"/>
        <v>949.56842856056699</v>
      </c>
      <c r="L182" s="40">
        <f t="shared" si="212"/>
        <v>966.42264566069218</v>
      </c>
      <c r="M182" s="12">
        <f t="shared" si="213"/>
        <v>8.4509999997681007</v>
      </c>
      <c r="N182" s="12">
        <f t="shared" si="214"/>
        <v>4.6760000009089708</v>
      </c>
      <c r="O182" s="12">
        <f t="shared" si="215"/>
        <v>-0.33600000000006958</v>
      </c>
      <c r="P182" s="81">
        <f t="shared" si="216"/>
        <v>9.6642264566069223</v>
      </c>
      <c r="Q182" s="12">
        <f t="shared" si="217"/>
        <v>8.450999999768101E-2</v>
      </c>
      <c r="R182" s="12">
        <f t="shared" si="218"/>
        <v>4.6760000009089711E-2</v>
      </c>
      <c r="S182" s="12">
        <f t="shared" si="219"/>
        <v>-3.3600000000006958E-3</v>
      </c>
      <c r="T182" s="12">
        <f t="shared" si="220"/>
        <v>9.6642264566069225E-2</v>
      </c>
    </row>
    <row r="183" spans="1:20" ht="15.9" customHeight="1">
      <c r="B183" s="18">
        <v>45902</v>
      </c>
      <c r="C183" s="12">
        <v>401103.85690000001</v>
      </c>
      <c r="D183" s="37">
        <f t="shared" si="78"/>
        <v>844.600000011269</v>
      </c>
      <c r="E183" s="39">
        <v>6665836.9497999996</v>
      </c>
      <c r="F183" s="37">
        <f t="shared" si="79"/>
        <v>468.79999991506338</v>
      </c>
      <c r="G183" s="12">
        <v>82.248099999999994</v>
      </c>
      <c r="H183" s="9">
        <f t="shared" si="186"/>
        <v>-37.100000000009459</v>
      </c>
      <c r="I183" s="20">
        <f t="shared" si="209"/>
        <v>29.032712169281606</v>
      </c>
      <c r="J183" s="40">
        <f t="shared" si="210"/>
        <v>60.967287830718419</v>
      </c>
      <c r="K183" s="47">
        <f t="shared" si="211"/>
        <v>965.83837677212398</v>
      </c>
      <c r="L183" s="40">
        <f t="shared" si="212"/>
        <v>966.6948897865343</v>
      </c>
      <c r="M183" s="12">
        <f t="shared" si="213"/>
        <v>8.3623762377353366</v>
      </c>
      <c r="N183" s="12">
        <f t="shared" si="214"/>
        <v>4.6415841575748846</v>
      </c>
      <c r="O183" s="12">
        <f t="shared" si="215"/>
        <v>-0.36732673267336097</v>
      </c>
      <c r="P183" s="81">
        <f t="shared" si="216"/>
        <v>9.5712365325399436</v>
      </c>
      <c r="Q183" s="12">
        <f t="shared" si="217"/>
        <v>8.2795804334013234E-2</v>
      </c>
      <c r="R183" s="12">
        <f t="shared" si="218"/>
        <v>4.5956278787870147E-2</v>
      </c>
      <c r="S183" s="12">
        <f t="shared" si="219"/>
        <v>-3.6368983433006036E-3</v>
      </c>
      <c r="T183" s="12">
        <f t="shared" si="220"/>
        <v>9.4764718143959842E-2</v>
      </c>
    </row>
    <row r="184" spans="1:20" ht="15.9" customHeight="1">
      <c r="B184" s="18">
        <v>45902</v>
      </c>
      <c r="C184" s="12">
        <v>401103.8603</v>
      </c>
      <c r="D184" s="37">
        <f t="shared" si="78"/>
        <v>847.99999999813735</v>
      </c>
      <c r="E184" s="39">
        <v>6665836.9533000002</v>
      </c>
      <c r="F184" s="37">
        <f t="shared" si="79"/>
        <v>472.30000048875809</v>
      </c>
      <c r="G184" s="12">
        <v>82.254000000000005</v>
      </c>
      <c r="H184" s="9">
        <f t="shared" si="186"/>
        <v>-31.19999999999834</v>
      </c>
      <c r="I184" s="20">
        <f t="shared" si="209"/>
        <v>29.11595046010563</v>
      </c>
      <c r="J184" s="40">
        <f t="shared" si="210"/>
        <v>60.884049539894363</v>
      </c>
      <c r="K184" s="47">
        <f t="shared" si="211"/>
        <v>965.9827120292573</v>
      </c>
      <c r="L184" s="40">
        <f t="shared" si="212"/>
        <v>971.15638826016163</v>
      </c>
      <c r="M184" s="12">
        <f t="shared" si="213"/>
        <v>8.3960396039419543</v>
      </c>
      <c r="N184" s="12">
        <f t="shared" si="214"/>
        <v>4.676237628601565</v>
      </c>
      <c r="O184" s="12">
        <f t="shared" si="215"/>
        <v>-0.30891089108909248</v>
      </c>
      <c r="P184" s="81">
        <f t="shared" si="216"/>
        <v>9.6154097847540747</v>
      </c>
      <c r="Q184" s="12">
        <f t="shared" si="217"/>
        <v>8.3129104989524305E-2</v>
      </c>
      <c r="R184" s="12">
        <f t="shared" si="218"/>
        <v>4.6299382461401632E-2</v>
      </c>
      <c r="S184" s="12">
        <f t="shared" si="219"/>
        <v>-3.0585236741494303E-3</v>
      </c>
      <c r="T184" s="12">
        <f t="shared" si="220"/>
        <v>9.5202077076773015E-2</v>
      </c>
    </row>
    <row r="185" spans="1:20" ht="15.9" customHeight="1">
      <c r="B185" s="18">
        <v>45903</v>
      </c>
      <c r="C185" s="12">
        <v>401103.86920000002</v>
      </c>
      <c r="D185" s="37">
        <f t="shared" si="78"/>
        <v>856.90000001341105</v>
      </c>
      <c r="E185" s="39">
        <v>6665836.9818000002</v>
      </c>
      <c r="F185" s="37">
        <f t="shared" si="79"/>
        <v>500.80000050365925</v>
      </c>
      <c r="G185" s="12">
        <v>82.261899999999997</v>
      </c>
      <c r="H185" s="9">
        <f t="shared" si="186"/>
        <v>-23.300000000006094</v>
      </c>
      <c r="I185" s="20">
        <f t="shared" si="209"/>
        <v>30.303392756947609</v>
      </c>
      <c r="J185" s="40">
        <f t="shared" si="210"/>
        <v>59.696607243052426</v>
      </c>
      <c r="L185" s="40">
        <f t="shared" ref="L185" si="221">SQRT((D185^2) + (F185^2) + (H185^2))</f>
        <v>992.78453882373151</v>
      </c>
      <c r="M185" s="12">
        <f t="shared" ref="M185" si="222">(D185-$D$9)/(B185-$B$9)</f>
        <v>8.4009803922883428</v>
      </c>
      <c r="N185" s="12">
        <f t="shared" ref="N185" si="223">(F185-$F$9)/(B185-$B$9)</f>
        <v>4.9098039265064628</v>
      </c>
      <c r="O185" s="12">
        <f t="shared" ref="O185" si="224">(H185-$H$9)/(B185-$B$9)</f>
        <v>-0.22843137254907936</v>
      </c>
      <c r="P185" s="81">
        <f t="shared" ref="P185" si="225">(L185-$L$9)/(B185-$B$9)</f>
        <v>9.733181753173838</v>
      </c>
      <c r="Q185" s="12">
        <f t="shared" ref="Q185" si="226">(M185-0)/(B185-$B$9)</f>
        <v>8.2362552865571995E-2</v>
      </c>
      <c r="R185" s="12">
        <f t="shared" ref="R185" si="227">(N185-0)/(B185-$B$9)</f>
        <v>4.813533261280846E-2</v>
      </c>
      <c r="S185" s="12">
        <f t="shared" ref="S185" si="228">(O185-0)/(B185-$B$9)</f>
        <v>-2.2395232602850919E-3</v>
      </c>
      <c r="T185" s="12">
        <f t="shared" ref="T185" si="229">(P185-0)/(B185-$B$9)</f>
        <v>9.5423350521312136E-2</v>
      </c>
    </row>
    <row r="186" spans="1:20" ht="15.9" customHeight="1">
      <c r="B186" s="18">
        <v>45903</v>
      </c>
      <c r="C186" s="12">
        <v>401103.85859999998</v>
      </c>
      <c r="D186" s="37">
        <f t="shared" si="78"/>
        <v>846.29999997559935</v>
      </c>
      <c r="E186" s="39">
        <v>6665836.9441</v>
      </c>
      <c r="F186" s="37">
        <f t="shared" si="79"/>
        <v>463.10000028461218</v>
      </c>
      <c r="G186" s="12">
        <v>82.256500000000003</v>
      </c>
      <c r="H186" s="9">
        <f t="shared" si="186"/>
        <v>-28.700000000000614</v>
      </c>
      <c r="I186" s="20">
        <f t="shared" ref="I186:I187" si="230">IF(MOD(DEGREES(ATAN2(D186, F186)), 360) &gt; 180, MOD(DEGREES(ATAN2(D186, F186)), 360) - 360, MOD(DEGREES(ATAN2(D186, F186)), 360))</f>
        <v>28.687720466241405</v>
      </c>
      <c r="J186" s="40">
        <f t="shared" si="210"/>
        <v>61.312279533758613</v>
      </c>
      <c r="L186" s="40">
        <f t="shared" ref="L186" si="231">SQRT((D186^2) + (F186^2) + (H186^2))</f>
        <v>965.14713397611422</v>
      </c>
      <c r="M186" s="12">
        <f t="shared" ref="M186" si="232">(D186-$D$9)/(B186-$B$9)</f>
        <v>8.2970588232901896</v>
      </c>
      <c r="N186" s="12">
        <f t="shared" ref="N186" si="233">(F186-$F$9)/(B186-$B$9)</f>
        <v>4.5401960812216879</v>
      </c>
      <c r="O186" s="12">
        <f t="shared" ref="O186" si="234">(H186-$H$9)/(B186-$B$9)</f>
        <v>-0.28137254901961384</v>
      </c>
      <c r="P186" s="81">
        <f t="shared" ref="P186" si="235">(L186-$L$9)/(B186-$B$9)</f>
        <v>9.4622268036873951</v>
      </c>
      <c r="Q186" s="12">
        <f t="shared" ref="Q186" si="236">(M186-0)/(B186-$B$9)</f>
        <v>8.1343713953825392E-2</v>
      </c>
      <c r="R186" s="12">
        <f t="shared" ref="R186" si="237">(N186-0)/(B186-$B$9)</f>
        <v>4.4511726286487134E-2</v>
      </c>
      <c r="S186" s="12">
        <f t="shared" ref="S186" si="238">(O186-0)/(B186-$B$9)</f>
        <v>-2.7585544021530768E-3</v>
      </c>
      <c r="T186" s="12">
        <f t="shared" ref="T186" si="239">(P186-0)/(B186-$B$9)</f>
        <v>9.2766929447915633E-2</v>
      </c>
    </row>
    <row r="187" spans="1:20" ht="15.9" customHeight="1">
      <c r="B187" s="18">
        <v>45904</v>
      </c>
      <c r="C187" s="12">
        <v>401103.88160000002</v>
      </c>
      <c r="D187" s="37">
        <f t="shared" si="78"/>
        <v>869.30000002030283</v>
      </c>
      <c r="E187" s="39">
        <v>6665836.9795000004</v>
      </c>
      <c r="F187" s="37">
        <f t="shared" si="79"/>
        <v>498.50000068545341</v>
      </c>
      <c r="G187" s="12">
        <v>82.267499999999998</v>
      </c>
      <c r="H187" s="9">
        <f t="shared" si="186"/>
        <v>-17.700000000004934</v>
      </c>
      <c r="I187" s="20">
        <f t="shared" si="230"/>
        <v>29.832111039553471</v>
      </c>
      <c r="J187" s="40">
        <f t="shared" ref="J187:J204" si="240">MOD(DEGREES(ATAN2(F187, D187)) + 360, 360)</f>
        <v>60.167888960446533</v>
      </c>
      <c r="L187" s="40">
        <f t="shared" ref="L187" si="241">SQRT((D187^2) + (F187^2) + (H187^2))</f>
        <v>1002.2464919962033</v>
      </c>
      <c r="M187" s="12">
        <f t="shared" ref="M187" si="242">(D187-$D$9)/(B187-$B$9)</f>
        <v>8.4398058254398336</v>
      </c>
      <c r="N187" s="12">
        <f t="shared" ref="N187" si="243">(F187-$F$9)/(B187-$B$9)</f>
        <v>4.839805831897606</v>
      </c>
      <c r="O187" s="12">
        <f t="shared" ref="O187" si="244">(H187-$H$9)/(B187-$B$9)</f>
        <v>-0.17184466019422265</v>
      </c>
      <c r="P187" s="81">
        <f t="shared" ref="P187" si="245">(L187-$L$9)/(B187-$B$9)</f>
        <v>9.7305484659825563</v>
      </c>
      <c r="Q187" s="12">
        <f t="shared" ref="Q187" si="246">(M187-0)/(B187-$B$9)</f>
        <v>8.1939862382911011E-2</v>
      </c>
      <c r="R187" s="12">
        <f t="shared" ref="R187" si="247">(N187-0)/(B187-$B$9)</f>
        <v>4.6988406134928211E-2</v>
      </c>
      <c r="S187" s="12">
        <f t="shared" ref="S187" si="248">(O187-0)/(B187-$B$9)</f>
        <v>-1.6683947591672101E-3</v>
      </c>
      <c r="T187" s="12">
        <f t="shared" ref="T187" si="249">(P187-0)/(B187-$B$9)</f>
        <v>9.4471344329927737E-2</v>
      </c>
    </row>
    <row r="188" spans="1:20" ht="15.9" customHeight="1">
      <c r="B188" s="18">
        <v>45904</v>
      </c>
      <c r="C188" s="12">
        <v>401103.8872</v>
      </c>
      <c r="D188" s="37">
        <f t="shared" si="78"/>
        <v>874.89999999525025</v>
      </c>
      <c r="E188" s="39">
        <v>6665836.9724000003</v>
      </c>
      <c r="F188" s="37">
        <f t="shared" si="79"/>
        <v>491.40000063925982</v>
      </c>
      <c r="G188" s="12">
        <v>82.261899999999997</v>
      </c>
      <c r="H188" s="9">
        <f t="shared" si="186"/>
        <v>-23.300000000006094</v>
      </c>
      <c r="I188" s="20">
        <f t="shared" ref="I188:I189" si="250">IF(MOD(DEGREES(ATAN2(D188, F188)), 360) &gt; 180, MOD(DEGREES(ATAN2(D188, F188)), 360) - 360, MOD(DEGREES(ATAN2(D188, F188)), 360))</f>
        <v>29.32136247056533</v>
      </c>
      <c r="J188" s="40">
        <f t="shared" si="240"/>
        <v>60.678637529434695</v>
      </c>
      <c r="L188" s="40">
        <f t="shared" ref="L188" si="251">SQRT((D188^2) + (F188^2) + (H188^2))</f>
        <v>1003.7264869574548</v>
      </c>
      <c r="M188" s="12">
        <f t="shared" ref="M188" si="252">(D188-$D$9)/(B188-$B$9)</f>
        <v>8.4941747572354398</v>
      </c>
      <c r="N188" s="12">
        <f t="shared" ref="N188" si="253">(F188-$F$9)/(B188-$B$9)</f>
        <v>4.7708737926141733</v>
      </c>
      <c r="O188" s="12">
        <f t="shared" ref="O188" si="254">(H188-$H$9)/(B188-$B$9)</f>
        <v>-0.22621359223306886</v>
      </c>
      <c r="P188" s="81">
        <f t="shared" ref="P188" si="255">(L188-$L$9)/(B188-$B$9)</f>
        <v>9.7449173491015024</v>
      </c>
      <c r="Q188" s="12">
        <f t="shared" ref="Q188" si="256">(M188-0)/(B188-$B$9)</f>
        <v>8.2467716089664467E-2</v>
      </c>
      <c r="R188" s="12">
        <f t="shared" ref="R188" si="257">(N188-0)/(B188-$B$9)</f>
        <v>4.631916303508906E-2</v>
      </c>
      <c r="S188" s="12">
        <f t="shared" ref="S188" si="258">(O188-0)/(B188-$B$9)</f>
        <v>-2.1962484682822221E-3</v>
      </c>
      <c r="T188" s="12">
        <f t="shared" ref="T188" si="259">(P188-0)/(B188-$B$9)</f>
        <v>9.4610848049529156E-2</v>
      </c>
    </row>
    <row r="189" spans="1:20" ht="15.9" customHeight="1">
      <c r="B189" s="18">
        <v>45905</v>
      </c>
      <c r="C189" s="12">
        <v>401103.90210000001</v>
      </c>
      <c r="D189" s="37">
        <f t="shared" si="78"/>
        <v>889.80000000447035</v>
      </c>
      <c r="E189" s="39">
        <v>6665836.9687999999</v>
      </c>
      <c r="F189" s="37">
        <f t="shared" si="79"/>
        <v>487.80000023543835</v>
      </c>
      <c r="G189" s="12">
        <v>82.254800000000003</v>
      </c>
      <c r="H189" s="9">
        <f t="shared" si="186"/>
        <v>-30.400000000000205</v>
      </c>
      <c r="I189" s="20">
        <f t="shared" si="250"/>
        <v>28.732129546904122</v>
      </c>
      <c r="J189" s="40">
        <f t="shared" si="240"/>
        <v>61.267870453095895</v>
      </c>
      <c r="L189" s="40">
        <f t="shared" ref="L189" si="260">SQRT((D189^2) + (F189^2) + (H189^2))</f>
        <v>1015.1931049005648</v>
      </c>
      <c r="M189" s="12">
        <f t="shared" ref="M189" si="261">(D189-$D$9)/(B189-$B$9)</f>
        <v>8.5557692308122153</v>
      </c>
      <c r="N189" s="12">
        <f t="shared" ref="N189" si="262">(F189-$F$9)/(B189-$B$9)</f>
        <v>4.6903846176484461</v>
      </c>
      <c r="O189" s="12">
        <f t="shared" ref="O189" si="263">(H189-$H$9)/(B189-$B$9)</f>
        <v>-0.29230769230769427</v>
      </c>
      <c r="P189" s="81">
        <f t="shared" ref="P189" si="264">(L189-$L$9)/(B189-$B$9)</f>
        <v>9.7614721625054308</v>
      </c>
      <c r="Q189" s="12">
        <f t="shared" ref="Q189" si="265">(M189-0)/(B189-$B$9)</f>
        <v>8.2267011834732839E-2</v>
      </c>
      <c r="R189" s="12">
        <f t="shared" ref="R189" si="266">(N189-0)/(B189-$B$9)</f>
        <v>4.5099852092773521E-2</v>
      </c>
      <c r="S189" s="12">
        <f t="shared" ref="S189" si="267">(O189-0)/(B189-$B$9)</f>
        <v>-2.8106508875739835E-3</v>
      </c>
      <c r="T189" s="12">
        <f t="shared" ref="T189" si="268">(P189-0)/(B189-$B$9)</f>
        <v>9.3860309254859914E-2</v>
      </c>
    </row>
    <row r="190" spans="1:20" ht="15.9" customHeight="1">
      <c r="A190" s="15"/>
      <c r="B190" s="18">
        <v>45905</v>
      </c>
      <c r="C190" s="12">
        <v>401103.90639999998</v>
      </c>
      <c r="D190" s="37">
        <f t="shared" si="78"/>
        <v>894.09999997587875</v>
      </c>
      <c r="E190" s="39">
        <v>6665836.9615000002</v>
      </c>
      <c r="F190" s="37">
        <f t="shared" si="79"/>
        <v>480.50000052899122</v>
      </c>
      <c r="G190" s="12">
        <v>82.256</v>
      </c>
      <c r="H190" s="9">
        <f t="shared" si="186"/>
        <v>-29.200000000003001</v>
      </c>
      <c r="I190" s="20">
        <f t="shared" ref="I190" si="269">IF(MOD(DEGREES(ATAN2(D190, F190)), 360) &gt; 180, MOD(DEGREES(ATAN2(D190, F190)), 360) - 360, MOD(DEGREES(ATAN2(D190, F190)), 360))</f>
        <v>28.254114191300278</v>
      </c>
      <c r="J190" s="40">
        <f t="shared" si="240"/>
        <v>61.745885808699711</v>
      </c>
      <c r="L190" s="40">
        <f t="shared" ref="L190" si="270">SQRT((D190^2) + (F190^2) + (H190^2))</f>
        <v>1015.4544305212455</v>
      </c>
      <c r="M190" s="12">
        <f t="shared" ref="M190" si="271">(D190-$D$9)/(B190-$B$9)</f>
        <v>8.59711538438345</v>
      </c>
      <c r="N190" s="12">
        <f t="shared" ref="N190" si="272">(F190-$F$9)/(B190-$B$9)</f>
        <v>4.6201923127787614</v>
      </c>
      <c r="O190" s="12">
        <f t="shared" ref="O190" si="273">(H190-$H$9)/(B190-$B$9)</f>
        <v>-0.28076923076925964</v>
      </c>
      <c r="P190" s="81">
        <f t="shared" ref="P190" si="274">(L190-$L$9)/(B190-$B$9)</f>
        <v>9.7639849088581308</v>
      </c>
      <c r="Q190" s="12">
        <f t="shared" ref="Q190" si="275">(M190-0)/(B190-$B$9)</f>
        <v>8.2664571003687015E-2</v>
      </c>
      <c r="R190" s="12">
        <f t="shared" ref="R190" si="276">(N190-0)/(B190-$B$9)</f>
        <v>4.4424926084411169E-2</v>
      </c>
      <c r="S190" s="12">
        <f t="shared" ref="S190" si="277">(O190-0)/(B190-$B$9)</f>
        <v>-2.699704142012112E-3</v>
      </c>
      <c r="T190" s="12">
        <f t="shared" ref="T190" si="278">(P190-0)/(B190-$B$9)</f>
        <v>9.3884470277482021E-2</v>
      </c>
    </row>
    <row r="191" spans="1:20" ht="15.9" customHeight="1">
      <c r="A191" s="34"/>
      <c r="B191" s="18">
        <v>45906</v>
      </c>
      <c r="C191" s="12">
        <v>401103.9093</v>
      </c>
      <c r="D191" s="37">
        <f t="shared" si="78"/>
        <v>896.99999999720603</v>
      </c>
      <c r="E191" s="39">
        <v>6665836.9466000004</v>
      </c>
      <c r="F191" s="37">
        <f t="shared" si="79"/>
        <v>465.60000069439411</v>
      </c>
      <c r="G191" s="12">
        <v>82.255399999999995</v>
      </c>
      <c r="H191" s="9">
        <f t="shared" si="186"/>
        <v>-29.800000000008708</v>
      </c>
      <c r="I191" s="20">
        <f t="shared" ref="I191" si="279">IF(MOD(DEGREES(ATAN2(D191, F191)), 360) &gt; 180, MOD(DEGREES(ATAN2(D191, F191)), 360) - 360, MOD(DEGREES(ATAN2(D191, F191)), 360))</f>
        <v>27.432180814958347</v>
      </c>
      <c r="J191" s="40">
        <f t="shared" si="240"/>
        <v>62.567819185041685</v>
      </c>
      <c r="L191" s="40">
        <f t="shared" ref="L191" si="280">SQRT((D191^2) + (F191^2) + (H191^2))</f>
        <v>1011.0788300828021</v>
      </c>
      <c r="M191" s="12">
        <f t="shared" ref="M191" si="281">(D191-$D$9)/(B191-$B$9)</f>
        <v>8.5428571428305329</v>
      </c>
      <c r="N191" s="12">
        <f t="shared" ref="N191" si="282">(F191-$F$9)/(B191-$B$9)</f>
        <v>4.4342857208989912</v>
      </c>
      <c r="O191" s="12">
        <f t="shared" ref="O191" si="283">(H191-$H$9)/(B191-$B$9)</f>
        <v>-0.28380952380960672</v>
      </c>
      <c r="P191" s="81">
        <f t="shared" ref="P191" si="284">(L191-$L$9)/(B191-$B$9)</f>
        <v>9.6293221912647819</v>
      </c>
      <c r="Q191" s="12">
        <f t="shared" ref="Q191" si="285">(M191-0)/(B191-$B$9)</f>
        <v>8.1360544217433647E-2</v>
      </c>
      <c r="R191" s="12">
        <f t="shared" ref="R191" si="286">(N191-0)/(B191-$B$9)</f>
        <v>4.2231292579990393E-2</v>
      </c>
      <c r="S191" s="12">
        <f t="shared" ref="S191" si="287">(O191-0)/(B191-$B$9)</f>
        <v>-2.7029478458057785E-3</v>
      </c>
      <c r="T191" s="12">
        <f t="shared" ref="T191" si="288">(P191-0)/(B191-$B$9)</f>
        <v>9.170783039299793E-2</v>
      </c>
    </row>
    <row r="192" spans="1:20" ht="15.9" customHeight="1">
      <c r="A192" s="34"/>
      <c r="B192" s="18">
        <v>45906</v>
      </c>
      <c r="C192" s="12">
        <v>401103.92989999999</v>
      </c>
      <c r="D192" s="37">
        <f t="shared" si="78"/>
        <v>917.59999998612329</v>
      </c>
      <c r="E192" s="39">
        <v>6665836.9945</v>
      </c>
      <c r="F192" s="37">
        <f t="shared" si="79"/>
        <v>513.50000035017729</v>
      </c>
      <c r="G192" s="12">
        <v>82.247100000000003</v>
      </c>
      <c r="H192" s="9">
        <f t="shared" si="186"/>
        <v>-38.100000000000023</v>
      </c>
      <c r="I192" s="20">
        <f t="shared" ref="I192" si="289">IF(MOD(DEGREES(ATAN2(D192, F192)), 360) &gt; 180, MOD(DEGREES(ATAN2(D192, F192)), 360) - 360, MOD(DEGREES(ATAN2(D192, F192)), 360))</f>
        <v>29.231901383510557</v>
      </c>
      <c r="J192" s="40">
        <f t="shared" si="240"/>
        <v>60.768098616489453</v>
      </c>
      <c r="L192" s="40">
        <f t="shared" ref="L192" si="290">SQRT((D192^2) + (F192^2) + (H192^2))</f>
        <v>1052.1994204209418</v>
      </c>
      <c r="M192" s="12">
        <f t="shared" ref="M192" si="291">(D192-$D$9)/(B192-$B$9)</f>
        <v>8.7390476189154604</v>
      </c>
      <c r="N192" s="12">
        <f t="shared" ref="N192" si="292">(F192-$F$9)/(B192-$B$9)</f>
        <v>4.890476193811212</v>
      </c>
      <c r="O192" s="12">
        <f t="shared" ref="O192" si="293">(H192-$H$9)/(B192-$B$9)</f>
        <v>-0.3628571428571431</v>
      </c>
      <c r="P192" s="81">
        <f t="shared" ref="P192" si="294">(L192-$L$9)/(B192-$B$9)</f>
        <v>10.020946861151828</v>
      </c>
      <c r="Q192" s="12">
        <f t="shared" ref="Q192" si="295">(M192-0)/(B192-$B$9)</f>
        <v>8.3229024942052005E-2</v>
      </c>
      <c r="R192" s="12">
        <f t="shared" ref="R192" si="296">(N192-0)/(B192-$B$9)</f>
        <v>4.6575963750582969E-2</v>
      </c>
      <c r="S192" s="12">
        <f t="shared" ref="S192" si="297">(O192-0)/(B192-$B$9)</f>
        <v>-3.4557823129251724E-3</v>
      </c>
      <c r="T192" s="12">
        <f t="shared" ref="T192" si="298">(P192-0)/(B192-$B$9)</f>
        <v>9.5437589153826927E-2</v>
      </c>
    </row>
    <row r="193" spans="1:20" ht="15.9" customHeight="1">
      <c r="A193" s="180"/>
      <c r="B193" s="18">
        <v>45908</v>
      </c>
      <c r="C193" s="12">
        <v>401103.95529999997</v>
      </c>
      <c r="D193" s="37">
        <f t="shared" si="78"/>
        <v>942.99999997019768</v>
      </c>
      <c r="E193" s="39">
        <v>6665837.0042000003</v>
      </c>
      <c r="F193" s="37">
        <f t="shared" si="79"/>
        <v>523.20000063627958</v>
      </c>
      <c r="G193" s="12">
        <v>82.249300000000005</v>
      </c>
      <c r="H193" s="9">
        <f t="shared" si="186"/>
        <v>-35.899999999998045</v>
      </c>
      <c r="I193" s="20">
        <f t="shared" ref="I193" si="299">IF(MOD(DEGREES(ATAN2(D193, F193)), 360) &gt; 180, MOD(DEGREES(ATAN2(D193, F193)), 360) - 360, MOD(DEGREES(ATAN2(D193, F193)), 360))</f>
        <v>29.022609731850078</v>
      </c>
      <c r="J193" s="40">
        <f t="shared" si="240"/>
        <v>60.977390268149918</v>
      </c>
      <c r="L193" s="40">
        <f t="shared" ref="L193" si="300">SQRT((D193^2) + (F193^2) + (H193^2))</f>
        <v>1079.0162420508764</v>
      </c>
      <c r="M193" s="12">
        <f t="shared" ref="M193" si="301">(D193-$D$9)/(B193-$B$9)</f>
        <v>8.8130841118710066</v>
      </c>
      <c r="N193" s="12">
        <f t="shared" ref="N193" si="302">(F193-$F$9)/(B193-$B$9)</f>
        <v>4.8897196321147627</v>
      </c>
      <c r="O193" s="12">
        <f t="shared" ref="O193" si="303">(H193-$H$9)/(B193-$B$9)</f>
        <v>-0.33551401869157049</v>
      </c>
      <c r="P193" s="81">
        <f t="shared" ref="P193" si="304">(L193-$L$9)/(B193-$B$9)</f>
        <v>10.084263944400714</v>
      </c>
      <c r="Q193" s="12">
        <f t="shared" ref="Q193" si="305">(M193-0)/(B193-$B$9)</f>
        <v>8.2365272073560813E-2</v>
      </c>
      <c r="R193" s="12">
        <f t="shared" ref="R193" si="306">(N193-0)/(B193-$B$9)</f>
        <v>4.5698314318829557E-2</v>
      </c>
      <c r="S193" s="12">
        <f t="shared" ref="S193" si="307">(O193-0)/(B193-$B$9)</f>
        <v>-3.1356450345006587E-3</v>
      </c>
      <c r="T193" s="12">
        <f t="shared" ref="T193" si="308">(P193-0)/(B193-$B$9)</f>
        <v>9.4245457424305734E-2</v>
      </c>
    </row>
    <row r="194" spans="1:20" ht="15.9" customHeight="1">
      <c r="A194" s="180"/>
      <c r="B194" s="18">
        <v>45908</v>
      </c>
      <c r="C194" s="12">
        <v>401103.96100000001</v>
      </c>
      <c r="D194" s="37">
        <f t="shared" si="78"/>
        <v>948.70000000810251</v>
      </c>
      <c r="E194" s="39">
        <v>6665837.0146000003</v>
      </c>
      <c r="F194" s="37">
        <f t="shared" si="79"/>
        <v>533.60000066459179</v>
      </c>
      <c r="G194" s="12">
        <v>82.263900000000007</v>
      </c>
      <c r="H194" s="9">
        <f t="shared" si="186"/>
        <v>-21.299999999996544</v>
      </c>
      <c r="I194" s="20">
        <f t="shared" ref="I194" si="309">IF(MOD(DEGREES(ATAN2(D194, F194)), 360) &gt; 180, MOD(DEGREES(ATAN2(D194, F194)), 360) - 360, MOD(DEGREES(ATAN2(D194, F194)), 360))</f>
        <v>29.355746374168351</v>
      </c>
      <c r="J194" s="40">
        <f t="shared" si="240"/>
        <v>60.644253625831652</v>
      </c>
      <c r="L194" s="40">
        <f t="shared" ref="L194" si="310">SQRT((D194^2) + (F194^2) + (H194^2))</f>
        <v>1088.6754983578101</v>
      </c>
      <c r="M194" s="12">
        <f t="shared" ref="M194" si="311">(D194-$D$9)/(B194-$B$9)</f>
        <v>8.866355140262641</v>
      </c>
      <c r="N194" s="12">
        <f t="shared" ref="N194" si="312">(F194-$F$9)/(B194-$B$9)</f>
        <v>4.9869158940616058</v>
      </c>
      <c r="O194" s="12">
        <f t="shared" ref="O194" si="313">(H194-$H$9)/(B194-$B$9)</f>
        <v>-0.19906542056071536</v>
      </c>
      <c r="P194" s="81">
        <f t="shared" ref="P194" si="314">(L194-$L$9)/(B194-$B$9)</f>
        <v>10.17453736783</v>
      </c>
      <c r="Q194" s="12">
        <f t="shared" ref="Q194" si="315">(M194-0)/(B194-$B$9)</f>
        <v>8.2863132151987304E-2</v>
      </c>
      <c r="R194" s="12">
        <f t="shared" ref="R194" si="316">(N194-0)/(B194-$B$9)</f>
        <v>4.6606690598706597E-2</v>
      </c>
      <c r="S194" s="12">
        <f t="shared" ref="S194" si="317">(O194-0)/(B194-$B$9)</f>
        <v>-1.8604244912216389E-3</v>
      </c>
      <c r="T194" s="12">
        <f t="shared" ref="T194" si="318">(P194-0)/(B194-$B$9)</f>
        <v>9.5089134278785042E-2</v>
      </c>
    </row>
    <row r="195" spans="1:20" ht="15.9" customHeight="1">
      <c r="A195" s="15"/>
      <c r="B195" s="18">
        <v>45909</v>
      </c>
      <c r="C195" s="12">
        <v>401103.9693</v>
      </c>
      <c r="D195" s="37">
        <f t="shared" si="78"/>
        <v>956.99999999487773</v>
      </c>
      <c r="E195" s="39">
        <v>6665836.9952999996</v>
      </c>
      <c r="F195" s="37">
        <f t="shared" si="79"/>
        <v>514.29999992251396</v>
      </c>
      <c r="G195" s="12">
        <v>82.197000000000003</v>
      </c>
      <c r="H195" s="9">
        <f t="shared" si="186"/>
        <v>-88.2000000000005</v>
      </c>
      <c r="I195" s="20">
        <f t="shared" ref="I195" si="319">IF(MOD(DEGREES(ATAN2(D195, F195)), 360) &gt; 180, MOD(DEGREES(ATAN2(D195, F195)), 360) - 360, MOD(DEGREES(ATAN2(D195, F195)), 360))</f>
        <v>28.253965047137186</v>
      </c>
      <c r="J195" s="40">
        <f t="shared" si="240"/>
        <v>61.746034952862829</v>
      </c>
      <c r="L195" s="40">
        <f t="shared" ref="L195" si="320">SQRT((D195^2) + (F195^2) + (H195^2))</f>
        <v>1090.0150136170116</v>
      </c>
      <c r="M195" s="12">
        <f t="shared" ref="M195" si="321">(D195-$D$9)/(B195-$B$9)</f>
        <v>8.861111111063682</v>
      </c>
      <c r="N195" s="12">
        <f t="shared" ref="N195" si="322">(F195-$F$9)/(B195-$B$9)</f>
        <v>4.7620370363195734</v>
      </c>
      <c r="O195" s="12">
        <f t="shared" ref="O195" si="323">(H195-$H$9)/(B195-$B$9)</f>
        <v>-0.81666666666667131</v>
      </c>
      <c r="P195" s="81">
        <f t="shared" ref="P195" si="324">(L195-$L$9)/(B195-$B$9)</f>
        <v>10.092731607564922</v>
      </c>
      <c r="Q195" s="12">
        <f t="shared" ref="Q195" si="325">(M195-0)/(B195-$B$9)</f>
        <v>8.2047325102441504E-2</v>
      </c>
      <c r="R195" s="12">
        <f t="shared" ref="R195" si="326">(N195-0)/(B195-$B$9)</f>
        <v>4.4092935521477535E-2</v>
      </c>
      <c r="S195" s="12">
        <f t="shared" ref="S195" si="327">(O195-0)/(B195-$B$9)</f>
        <v>-7.5617283950617717E-3</v>
      </c>
      <c r="T195" s="12">
        <f t="shared" ref="T195" si="328">(P195-0)/(B195-$B$9)</f>
        <v>9.3451218588564089E-2</v>
      </c>
    </row>
    <row r="196" spans="1:20" ht="15.9" customHeight="1">
      <c r="A196" s="15"/>
      <c r="B196" s="18">
        <v>45909</v>
      </c>
      <c r="C196" s="12">
        <v>401103.98060000001</v>
      </c>
      <c r="D196" s="37">
        <f t="shared" si="78"/>
        <v>968.30000000772998</v>
      </c>
      <c r="E196" s="39">
        <v>6665837.0136000002</v>
      </c>
      <c r="F196" s="37">
        <f t="shared" si="79"/>
        <v>532.60000050067902</v>
      </c>
      <c r="G196" s="12">
        <v>82.257499999999993</v>
      </c>
      <c r="H196" s="9">
        <f t="shared" si="186"/>
        <v>-27.70000000001005</v>
      </c>
      <c r="I196" s="20">
        <f t="shared" ref="I196" si="329">IF(MOD(DEGREES(ATAN2(D196, F196)), 360) &gt; 180, MOD(DEGREES(ATAN2(D196, F196)), 360) - 360, MOD(DEGREES(ATAN2(D196, F196)), 360))</f>
        <v>28.812383762814957</v>
      </c>
      <c r="J196" s="40">
        <f t="shared" si="240"/>
        <v>61.187616237185011</v>
      </c>
      <c r="L196" s="40">
        <f t="shared" ref="L196" si="330">SQRT((D196^2) + (F196^2) + (H196^2))</f>
        <v>1105.4568922161975</v>
      </c>
      <c r="M196" s="12">
        <f t="shared" ref="M196" si="331">(D196-$D$9)/(B196-$B$9)</f>
        <v>8.9657407408123149</v>
      </c>
      <c r="N196" s="12">
        <f t="shared" ref="N196" si="332">(F196-$F$9)/(B196-$B$9)</f>
        <v>4.9314814861173986</v>
      </c>
      <c r="O196" s="12">
        <f t="shared" ref="O196" si="333">(H196-$H$9)/(B196-$B$9)</f>
        <v>-0.25648148148157451</v>
      </c>
      <c r="P196" s="81">
        <f t="shared" ref="P196" si="334">(L196-$L$9)/(B196-$B$9)</f>
        <v>10.235711964964791</v>
      </c>
      <c r="Q196" s="12">
        <f t="shared" ref="Q196" si="335">(M196-0)/(B196-$B$9)</f>
        <v>8.3016117970484402E-2</v>
      </c>
      <c r="R196" s="12">
        <f t="shared" ref="R196" si="336">(N196-0)/(B196-$B$9)</f>
        <v>4.5661865612198135E-2</v>
      </c>
      <c r="S196" s="12">
        <f t="shared" ref="S196" si="337">(O196-0)/(B196-$B$9)</f>
        <v>-2.3748285322368009E-3</v>
      </c>
      <c r="T196" s="12">
        <f t="shared" ref="T196" si="338">(P196-0)/(B196-$B$9)</f>
        <v>9.4775110786711025E-2</v>
      </c>
    </row>
    <row r="197" spans="1:20" ht="15.9" customHeight="1">
      <c r="A197" s="34"/>
      <c r="B197" s="18">
        <v>45910</v>
      </c>
      <c r="C197" s="12">
        <v>401104.01079999999</v>
      </c>
      <c r="D197" s="37">
        <f t="shared" si="78"/>
        <v>998.49999998696148</v>
      </c>
      <c r="E197" s="39">
        <v>6665837.0932999998</v>
      </c>
      <c r="F197" s="37">
        <f t="shared" si="79"/>
        <v>612.30000015348196</v>
      </c>
      <c r="G197" s="12">
        <v>82.250600000000006</v>
      </c>
      <c r="H197" s="9">
        <f t="shared" si="186"/>
        <v>-34.599999999997522</v>
      </c>
      <c r="I197" s="20">
        <f t="shared" ref="I197" si="339">IF(MOD(DEGREES(ATAN2(D197, F197)), 360) &gt; 180, MOD(DEGREES(ATAN2(D197, F197)), 360) - 360, MOD(DEGREES(ATAN2(D197, F197)), 360))</f>
        <v>31.517451406530142</v>
      </c>
      <c r="J197" s="40">
        <f t="shared" si="240"/>
        <v>58.482548593469858</v>
      </c>
      <c r="L197" s="40">
        <f t="shared" ref="L197" si="340">SQRT((D197^2) + (F197^2) + (H197^2))</f>
        <v>1171.7980628768405</v>
      </c>
      <c r="M197" s="12">
        <f t="shared" ref="M197" si="341">(D197-$D$9)/(B197-$B$9)</f>
        <v>9.1605504585959761</v>
      </c>
      <c r="N197" s="12">
        <f t="shared" ref="N197" si="342">(F197-$F$9)/(B197-$B$9)</f>
        <v>5.6174311940686419</v>
      </c>
      <c r="O197" s="12">
        <f t="shared" ref="O197" si="343">(H197-$H$9)/(B197-$B$9)</f>
        <v>-0.31743119266052772</v>
      </c>
      <c r="P197" s="81">
        <f t="shared" ref="P197" si="344">(L197-$L$9)/(B197-$B$9)</f>
        <v>10.750440943824225</v>
      </c>
      <c r="Q197" s="12">
        <f t="shared" ref="Q197" si="345">(M197-0)/(B197-$B$9)</f>
        <v>8.4041747326568592E-2</v>
      </c>
      <c r="R197" s="12">
        <f t="shared" ref="R197" si="346">(N197-0)/(B197-$B$9)</f>
        <v>5.1536066000629745E-2</v>
      </c>
      <c r="S197" s="12">
        <f t="shared" ref="S197" si="347">(O197-0)/(B197-$B$9)</f>
        <v>-2.9122127767020893E-3</v>
      </c>
      <c r="T197" s="12">
        <f t="shared" ref="T197" si="348">(P197-0)/(B197-$B$9)</f>
        <v>9.8627898567194727E-2</v>
      </c>
    </row>
    <row r="198" spans="1:20" ht="15.9" customHeight="1">
      <c r="A198" s="34"/>
      <c r="B198" s="18">
        <v>45910</v>
      </c>
      <c r="C198" s="12">
        <v>401103.98359999998</v>
      </c>
      <c r="D198" s="37">
        <f t="shared" si="78"/>
        <v>971.29999997559935</v>
      </c>
      <c r="E198" s="39">
        <v>6665836.9938000003</v>
      </c>
      <c r="F198" s="37">
        <f t="shared" si="79"/>
        <v>512.80000060796738</v>
      </c>
      <c r="G198" s="12">
        <v>82.215699999999998</v>
      </c>
      <c r="H198" s="9">
        <f t="shared" si="186"/>
        <v>-69.500000000005002</v>
      </c>
      <c r="I198" s="20">
        <f t="shared" ref="I198" si="349">IF(MOD(DEGREES(ATAN2(D198, F198)), 360) &gt; 180, MOD(DEGREES(ATAN2(D198, F198)), 360) - 360, MOD(DEGREES(ATAN2(D198, F198)), 360))</f>
        <v>27.83191355118154</v>
      </c>
      <c r="J198" s="40">
        <f t="shared" si="240"/>
        <v>62.168086448818485</v>
      </c>
      <c r="L198" s="40">
        <f t="shared" ref="L198" si="350">SQRT((D198^2) + (F198^2) + (H198^2))</f>
        <v>1100.5533974215568</v>
      </c>
      <c r="M198" s="12">
        <f t="shared" ref="M198" si="351">(D198-$D$9)/(B198-$B$9)</f>
        <v>8.9110091740880666</v>
      </c>
      <c r="N198" s="12">
        <f t="shared" ref="N198" si="352">(F198-$F$9)/(B198-$B$9)</f>
        <v>4.7045871615409851</v>
      </c>
      <c r="O198" s="12">
        <f t="shared" ref="O198" si="353">(H198-$H$9)/(B198-$B$9)</f>
        <v>-0.63761467889912848</v>
      </c>
      <c r="P198" s="81">
        <f t="shared" ref="P198" si="354">(L198-$L$9)/(B198-$B$9)</f>
        <v>10.096820159830797</v>
      </c>
      <c r="Q198" s="12">
        <f t="shared" ref="Q198" si="355">(M198-0)/(B198-$B$9)</f>
        <v>8.1752377743927213E-2</v>
      </c>
      <c r="R198" s="12">
        <f t="shared" ref="R198" si="356">(N198-0)/(B198-$B$9)</f>
        <v>4.3161350105880597E-2</v>
      </c>
      <c r="S198" s="12">
        <f t="shared" ref="S198" si="357">(O198-0)/(B198-$B$9)</f>
        <v>-5.8496759532030134E-3</v>
      </c>
      <c r="T198" s="12">
        <f t="shared" ref="T198" si="358">(P198-0)/(B198-$B$9)</f>
        <v>9.2631377613126578E-2</v>
      </c>
    </row>
    <row r="199" spans="1:20" ht="15.9" customHeight="1">
      <c r="A199" s="181"/>
      <c r="B199" s="18">
        <v>45911</v>
      </c>
      <c r="C199" s="12">
        <v>401103.97110000002</v>
      </c>
      <c r="D199" s="37">
        <f t="shared" si="78"/>
        <v>958.80000002216548</v>
      </c>
      <c r="E199" s="39">
        <v>6665836.9593000002</v>
      </c>
      <c r="F199" s="37">
        <f t="shared" si="79"/>
        <v>478.30000054091215</v>
      </c>
      <c r="G199" s="12">
        <v>82.270899999999997</v>
      </c>
      <c r="H199" s="9">
        <f t="shared" si="186"/>
        <v>-14.300000000005753</v>
      </c>
      <c r="I199" s="20">
        <f t="shared" ref="I199" si="359">IF(MOD(DEGREES(ATAN2(D199, F199)), 360) &gt; 180, MOD(DEGREES(ATAN2(D199, F199)), 360) - 360, MOD(DEGREES(ATAN2(D199, F199)), 360))</f>
        <v>26.512440208858418</v>
      </c>
      <c r="J199" s="40">
        <f t="shared" si="240"/>
        <v>63.487559791141621</v>
      </c>
      <c r="L199" s="40">
        <f t="shared" ref="L199" si="360">SQRT((D199^2) + (F199^2) + (H199^2))</f>
        <v>1071.5749253131771</v>
      </c>
      <c r="M199" s="12">
        <f t="shared" ref="M199" si="361">(D199-$D$9)/(B199-$B$9)</f>
        <v>8.7163636365651413</v>
      </c>
      <c r="N199" s="12">
        <f t="shared" ref="N199" si="362">(F199-$F$9)/(B199-$B$9)</f>
        <v>4.3481818230992015</v>
      </c>
      <c r="O199" s="12">
        <f t="shared" ref="O199" si="363">(H199-$H$9)/(B199-$B$9)</f>
        <v>-0.1300000000000523</v>
      </c>
      <c r="P199" s="81">
        <f t="shared" ref="P199" si="364">(L199-$L$9)/(B199-$B$9)</f>
        <v>9.7415902301197921</v>
      </c>
      <c r="Q199" s="12">
        <f t="shared" ref="Q199" si="365">(M199-0)/(B199-$B$9)</f>
        <v>7.9239669423319462E-2</v>
      </c>
      <c r="R199" s="12">
        <f t="shared" ref="R199" si="366">(N199-0)/(B199-$B$9)</f>
        <v>3.9528925664538195E-2</v>
      </c>
      <c r="S199" s="12">
        <f t="shared" ref="S199" si="367">(O199-0)/(B199-$B$9)</f>
        <v>-1.1818181818186572E-3</v>
      </c>
      <c r="T199" s="12">
        <f t="shared" ref="T199" si="368">(P199-0)/(B199-$B$9)</f>
        <v>8.8559911182907194E-2</v>
      </c>
    </row>
    <row r="200" spans="1:20" ht="15.9" customHeight="1">
      <c r="A200" s="181"/>
      <c r="B200" s="18">
        <v>45911</v>
      </c>
      <c r="C200" s="12">
        <v>401103.98940000002</v>
      </c>
      <c r="D200" s="37">
        <f t="shared" si="78"/>
        <v>977.10000001825392</v>
      </c>
      <c r="E200" s="39">
        <v>6665836.9923999999</v>
      </c>
      <c r="F200" s="37">
        <f t="shared" si="79"/>
        <v>511.40000019222498</v>
      </c>
      <c r="G200" s="12">
        <v>82.215999999999994</v>
      </c>
      <c r="H200" s="9">
        <f t="shared" si="186"/>
        <v>-69.200000000009254</v>
      </c>
      <c r="I200" s="20">
        <f t="shared" ref="I200" si="369">IF(MOD(DEGREES(ATAN2(D200, F200)), 360) &gt; 180, MOD(DEGREES(ATAN2(D200, F200)), 360) - 360, MOD(DEGREES(ATAN2(D200, F200)), 360))</f>
        <v>27.626909286990823</v>
      </c>
      <c r="J200" s="40">
        <f t="shared" si="240"/>
        <v>62.373090713009162</v>
      </c>
      <c r="L200" s="40">
        <f t="shared" ref="L200:L204" si="370">SQRT((D200^2) + (F200^2) + (H200^2))</f>
        <v>1105.0081493963203</v>
      </c>
      <c r="M200" s="12">
        <f t="shared" ref="M200:M204" si="371">(D200-$D$9)/(B200-$B$9)</f>
        <v>8.8827272728932183</v>
      </c>
      <c r="N200" s="12">
        <f t="shared" ref="N200:N204" si="372">(F200-$F$9)/(B200-$B$9)</f>
        <v>4.6490909108384093</v>
      </c>
      <c r="O200" s="12">
        <f t="shared" ref="O200:O204" si="373">(H200-$H$9)/(B200-$B$9)</f>
        <v>-0.62909090909099319</v>
      </c>
      <c r="P200" s="81">
        <f t="shared" ref="P200:P204" si="374">(L200-$L$9)/(B200-$B$9)</f>
        <v>10.045528630875639</v>
      </c>
      <c r="Q200" s="12">
        <f t="shared" ref="Q200:Q204" si="375">(M200-0)/(B200-$B$9)</f>
        <v>8.0752066117211072E-2</v>
      </c>
      <c r="R200" s="12">
        <f t="shared" ref="R200:R204" si="376">(N200-0)/(B200-$B$9)</f>
        <v>4.226446282580372E-2</v>
      </c>
      <c r="S200" s="12">
        <f t="shared" ref="S200:S204" si="377">(O200-0)/(B200-$B$9)</f>
        <v>-5.7190082644635746E-3</v>
      </c>
      <c r="T200" s="12">
        <f t="shared" ref="T200:T204" si="378">(P200-0)/(B200-$B$9)</f>
        <v>9.1322987553414905E-2</v>
      </c>
    </row>
    <row r="201" spans="1:20" ht="15.9" customHeight="1">
      <c r="A201" s="15"/>
      <c r="B201" s="18">
        <v>45912</v>
      </c>
      <c r="C201" s="12">
        <v>401104</v>
      </c>
      <c r="D201" s="37">
        <f t="shared" si="78"/>
        <v>987.69999999785796</v>
      </c>
      <c r="E201" s="39">
        <v>6665837.034</v>
      </c>
      <c r="F201" s="37">
        <f t="shared" si="79"/>
        <v>553.0000003054738</v>
      </c>
      <c r="G201" s="12">
        <v>82.254199999999997</v>
      </c>
      <c r="H201" s="9">
        <f t="shared" si="186"/>
        <v>-31.000000000005912</v>
      </c>
      <c r="I201" s="20">
        <f t="shared" ref="I201:I204" si="379">IF(MOD(DEGREES(ATAN2(D201, F201)), 360) &gt; 180, MOD(DEGREES(ATAN2(D201, F201)), 360) - 360, MOD(DEGREES(ATAN2(D201, F201)), 360))</f>
        <v>29.24388012979367</v>
      </c>
      <c r="J201" s="40">
        <f t="shared" si="240"/>
        <v>60.756119870206362</v>
      </c>
      <c r="L201" s="40">
        <f t="shared" si="370"/>
        <v>1132.3962602965551</v>
      </c>
      <c r="M201" s="12">
        <f t="shared" si="371"/>
        <v>8.8981981981788998</v>
      </c>
      <c r="N201" s="12">
        <f t="shared" si="372"/>
        <v>4.9819819847339986</v>
      </c>
      <c r="O201" s="12">
        <f t="shared" si="373"/>
        <v>-0.27927927927933255</v>
      </c>
      <c r="P201" s="81">
        <f t="shared" si="374"/>
        <v>10.201768110779776</v>
      </c>
      <c r="Q201" s="12">
        <f t="shared" si="375"/>
        <v>8.0163947731341445E-2</v>
      </c>
      <c r="R201" s="12">
        <f t="shared" si="376"/>
        <v>4.4882720583189178E-2</v>
      </c>
      <c r="S201" s="12">
        <f t="shared" si="377"/>
        <v>-2.5160295430570498E-3</v>
      </c>
      <c r="T201" s="12">
        <f t="shared" si="378"/>
        <v>9.1907820817835814E-2</v>
      </c>
    </row>
    <row r="202" spans="1:20" ht="15.9" customHeight="1">
      <c r="A202" s="15"/>
      <c r="B202" s="18">
        <v>45912</v>
      </c>
      <c r="C202" s="12">
        <v>401103.99680000002</v>
      </c>
      <c r="D202" s="37">
        <f t="shared" si="78"/>
        <v>984.5000000204891</v>
      </c>
      <c r="E202" s="39">
        <v>6665837.0098999999</v>
      </c>
      <c r="F202" s="37">
        <f t="shared" si="79"/>
        <v>528.90000026673079</v>
      </c>
      <c r="G202" s="12">
        <v>82.212100000000007</v>
      </c>
      <c r="H202" s="9">
        <f t="shared" si="186"/>
        <v>-73.099999999996612</v>
      </c>
      <c r="I202" s="20">
        <f t="shared" si="379"/>
        <v>28.245893404844249</v>
      </c>
      <c r="J202" s="40">
        <f t="shared" si="240"/>
        <v>61.754106595155747</v>
      </c>
      <c r="L202" s="40">
        <f t="shared" si="370"/>
        <v>1119.9638700969288</v>
      </c>
      <c r="M202" s="12">
        <f t="shared" si="371"/>
        <v>8.8693693695539562</v>
      </c>
      <c r="N202" s="12">
        <f t="shared" si="372"/>
        <v>4.7648648672678453</v>
      </c>
      <c r="O202" s="12">
        <f t="shared" si="373"/>
        <v>-0.65855855855852807</v>
      </c>
      <c r="P202" s="81">
        <f t="shared" si="374"/>
        <v>10.089764595467827</v>
      </c>
      <c r="Q202" s="12">
        <f t="shared" si="375"/>
        <v>7.9904228554540144E-2</v>
      </c>
      <c r="R202" s="12">
        <f t="shared" si="376"/>
        <v>4.2926710515926537E-2</v>
      </c>
      <c r="S202" s="12">
        <f t="shared" si="377"/>
        <v>-5.9329599870137665E-3</v>
      </c>
      <c r="T202" s="12">
        <f t="shared" si="378"/>
        <v>9.0898780139349794E-2</v>
      </c>
    </row>
    <row r="203" spans="1:20" ht="15.9" customHeight="1">
      <c r="A203" s="15"/>
      <c r="B203" s="18">
        <v>45913</v>
      </c>
      <c r="C203" s="12">
        <v>401104.00429999997</v>
      </c>
      <c r="D203" s="37">
        <f t="shared" si="78"/>
        <v>991.99999996926636</v>
      </c>
      <c r="E203" s="39">
        <v>6665837.0285</v>
      </c>
      <c r="F203" s="37">
        <f t="shared" si="79"/>
        <v>547.50000033527613</v>
      </c>
      <c r="G203" s="12">
        <v>82.252600000000001</v>
      </c>
      <c r="H203" s="9">
        <f t="shared" si="186"/>
        <v>-32.600000000002183</v>
      </c>
      <c r="I203" s="20">
        <f t="shared" si="379"/>
        <v>28.894978893597184</v>
      </c>
      <c r="J203" s="40">
        <f t="shared" si="240"/>
        <v>61.10502110640283</v>
      </c>
      <c r="L203" s="40">
        <f t="shared" si="370"/>
        <v>1133.5268017590727</v>
      </c>
      <c r="M203" s="12">
        <f t="shared" si="371"/>
        <v>8.8571428568684496</v>
      </c>
      <c r="N203" s="12">
        <f t="shared" si="372"/>
        <v>4.8883928601363937</v>
      </c>
      <c r="O203" s="12">
        <f t="shared" si="373"/>
        <v>-0.29107142857144808</v>
      </c>
      <c r="P203" s="81">
        <f t="shared" si="374"/>
        <v>10.120775015706005</v>
      </c>
      <c r="Q203" s="12">
        <f t="shared" si="375"/>
        <v>7.9081632650611161E-2</v>
      </c>
      <c r="R203" s="12">
        <f t="shared" si="376"/>
        <v>4.3646364822646375E-2</v>
      </c>
      <c r="S203" s="12">
        <f t="shared" si="377"/>
        <v>-2.5988520408165008E-3</v>
      </c>
      <c r="T203" s="12">
        <f t="shared" si="378"/>
        <v>9.0364062640232196E-2</v>
      </c>
    </row>
    <row r="204" spans="1:20" ht="15.9" customHeight="1">
      <c r="A204" s="15"/>
      <c r="B204" s="18">
        <v>45913</v>
      </c>
      <c r="C204" s="12">
        <v>401104</v>
      </c>
      <c r="D204" s="37">
        <f t="shared" si="78"/>
        <v>987.69999999785796</v>
      </c>
      <c r="E204" s="39">
        <v>6665837.034</v>
      </c>
      <c r="F204" s="37">
        <f t="shared" si="79"/>
        <v>553.0000003054738</v>
      </c>
      <c r="G204" s="12">
        <v>82.254199999999997</v>
      </c>
      <c r="H204" s="9">
        <f t="shared" si="186"/>
        <v>-31.000000000005912</v>
      </c>
      <c r="I204" s="20">
        <f t="shared" si="379"/>
        <v>29.24388012979367</v>
      </c>
      <c r="J204" s="40">
        <f t="shared" si="240"/>
        <v>60.756119870206362</v>
      </c>
      <c r="L204" s="40">
        <f t="shared" si="370"/>
        <v>1132.3962602965551</v>
      </c>
      <c r="M204" s="12">
        <f t="shared" si="371"/>
        <v>8.8187499999808754</v>
      </c>
      <c r="N204" s="12">
        <f t="shared" si="372"/>
        <v>4.9375000027274449</v>
      </c>
      <c r="O204" s="12">
        <f t="shared" si="373"/>
        <v>-0.27678571428576709</v>
      </c>
      <c r="P204" s="81">
        <f t="shared" si="374"/>
        <v>10.110680895504956</v>
      </c>
      <c r="Q204" s="12">
        <f t="shared" si="375"/>
        <v>7.8738839285543524E-2</v>
      </c>
      <c r="R204" s="12">
        <f t="shared" si="376"/>
        <v>4.4084821452923618E-2</v>
      </c>
      <c r="S204" s="12">
        <f t="shared" si="377"/>
        <v>-2.4713010204086348E-3</v>
      </c>
      <c r="T204" s="12">
        <f t="shared" si="378"/>
        <v>9.0273936567008536E-2</v>
      </c>
    </row>
    <row r="205" spans="1:20" ht="15.9" customHeight="1">
      <c r="B205" s="18">
        <v>45915</v>
      </c>
      <c r="C205" s="12">
        <v>401104.01630000002</v>
      </c>
      <c r="D205" s="37">
        <f t="shared" si="78"/>
        <v>1004.0000000153668</v>
      </c>
      <c r="E205" s="39">
        <v>6665837.0431000004</v>
      </c>
      <c r="F205" s="37">
        <f t="shared" si="79"/>
        <v>562.10000067949295</v>
      </c>
      <c r="G205" s="12">
        <v>82.264499999999998</v>
      </c>
      <c r="H205" s="9">
        <f t="shared" si="186"/>
        <v>-20.700000000005048</v>
      </c>
      <c r="I205" s="20">
        <f t="shared" ref="I205" si="380">IF(MOD(DEGREES(ATAN2(D205, F205)), 360) &gt; 180, MOD(DEGREES(ATAN2(D205, F205)), 360) - 360, MOD(DEGREES(ATAN2(D205, F205)), 360))</f>
        <v>29.24274390051518</v>
      </c>
      <c r="J205" s="40">
        <f t="shared" ref="J205" si="381">MOD(DEGREES(ATAN2(F205, D205)) + 360, 360)</f>
        <v>60.757256099484835</v>
      </c>
      <c r="L205" s="40">
        <f t="shared" ref="L205" si="382">SQRT((D205^2) + (F205^2) + (H205^2))</f>
        <v>1150.8261818340522</v>
      </c>
      <c r="M205" s="12">
        <f t="shared" ref="M205" si="383">(D205-$D$9)/(B205-$B$9)</f>
        <v>8.807017543994446</v>
      </c>
      <c r="N205" s="12">
        <f t="shared" ref="N205" si="384">(F205-$F$9)/(B205-$B$9)</f>
        <v>4.9307017603464294</v>
      </c>
      <c r="O205" s="12">
        <f t="shared" ref="O205" si="385">(H205-$H$9)/(B205-$B$9)</f>
        <v>-0.18157894736846533</v>
      </c>
      <c r="P205" s="81">
        <f t="shared" ref="P205" si="386">(L205-$L$9)/(B205-$B$9)</f>
        <v>10.094966507316247</v>
      </c>
      <c r="Q205" s="12">
        <f t="shared" ref="Q205" si="387">(M205-0)/(B205-$B$9)</f>
        <v>7.7254539859600402E-2</v>
      </c>
      <c r="R205" s="12">
        <f t="shared" ref="R205" si="388">(N205-0)/(B205-$B$9)</f>
        <v>4.3251769827600255E-2</v>
      </c>
      <c r="S205" s="12">
        <f t="shared" ref="S205" si="389">(O205-0)/(B205-$B$9)</f>
        <v>-1.5927977839339065E-3</v>
      </c>
      <c r="T205" s="12">
        <f t="shared" ref="T205" si="390">(P205-0)/(B205-$B$9)</f>
        <v>8.8552337783475848E-2</v>
      </c>
    </row>
    <row r="206" spans="1:20" ht="15.9" customHeight="1">
      <c r="B206" s="18">
        <v>45915</v>
      </c>
      <c r="C206" s="12">
        <v>401104.01530000003</v>
      </c>
      <c r="D206" s="37">
        <f t="shared" si="78"/>
        <v>1003.000000026077</v>
      </c>
      <c r="E206" s="39">
        <v>6665837.0357999997</v>
      </c>
      <c r="F206" s="37">
        <f t="shared" si="79"/>
        <v>554.80000004172325</v>
      </c>
      <c r="G206" s="12">
        <v>82.255799999999994</v>
      </c>
      <c r="H206" s="9">
        <f t="shared" si="186"/>
        <v>-29.400000000009641</v>
      </c>
      <c r="I206" s="20">
        <f t="shared" ref="I206" si="391">IF(MOD(DEGREES(ATAN2(D206, F206)), 360) &gt; 180, MOD(DEGREES(ATAN2(D206, F206)), 360) - 360, MOD(DEGREES(ATAN2(D206, F206)), 360))</f>
        <v>28.948761665512556</v>
      </c>
      <c r="J206" s="40">
        <f t="shared" ref="J206" si="392">MOD(DEGREES(ATAN2(F206, D206)) + 360, 360)</f>
        <v>61.051238334487437</v>
      </c>
      <c r="L206" s="40">
        <f t="shared" ref="L206" si="393">SQRT((D206^2) + (F206^2) + (H206^2))</f>
        <v>1146.5933891744742</v>
      </c>
      <c r="M206" s="12">
        <f t="shared" ref="M206" si="394">(D206-$D$9)/(B206-$B$9)</f>
        <v>8.7982456142638341</v>
      </c>
      <c r="N206" s="12">
        <f t="shared" ref="N206" si="395">(F206-$F$9)/(B206-$B$9)</f>
        <v>4.8666666670326597</v>
      </c>
      <c r="O206" s="12">
        <f t="shared" ref="O206" si="396">(H206-$H$9)/(B206-$B$9)</f>
        <v>-0.25789473684218983</v>
      </c>
      <c r="P206" s="81">
        <f t="shared" ref="P206" si="397">(L206-$L$9)/(B206-$B$9)</f>
        <v>10.05783674714451</v>
      </c>
      <c r="Q206" s="12">
        <f t="shared" ref="Q206" si="398">(M206-0)/(B206-$B$9)</f>
        <v>7.7177593107577491E-2</v>
      </c>
      <c r="R206" s="12">
        <f t="shared" ref="R206" si="399">(N206-0)/(B206-$B$9)</f>
        <v>4.2690058482742627E-2</v>
      </c>
      <c r="S206" s="12">
        <f t="shared" ref="S206" si="400">(O206-0)/(B206-$B$9)</f>
        <v>-2.2622345337034197E-3</v>
      </c>
      <c r="T206" s="12">
        <f t="shared" ref="T206" si="401">(P206-0)/(B206-$B$9)</f>
        <v>8.8226638132846577E-2</v>
      </c>
    </row>
    <row r="207" spans="1:20" ht="15.9" customHeight="1">
      <c r="B207" s="18">
        <v>45916</v>
      </c>
      <c r="C207" s="12">
        <v>401104.01309999998</v>
      </c>
      <c r="D207" s="37">
        <f t="shared" si="78"/>
        <v>1000.7999999797903</v>
      </c>
      <c r="E207" s="39">
        <v>6665837.0321000004</v>
      </c>
      <c r="F207" s="37">
        <f t="shared" si="79"/>
        <v>551.1000007390976</v>
      </c>
      <c r="G207" s="12">
        <v>82.252799999999993</v>
      </c>
      <c r="H207" s="9">
        <f t="shared" si="186"/>
        <v>-32.400000000009754</v>
      </c>
      <c r="I207" s="20">
        <f t="shared" ref="I207" si="402">IF(MOD(DEGREES(ATAN2(D207, F207)), 360) &gt; 180, MOD(DEGREES(ATAN2(D207, F207)), 360) - 360, MOD(DEGREES(ATAN2(D207, F207)), 360))</f>
        <v>28.839795283899672</v>
      </c>
      <c r="J207" s="40">
        <f t="shared" ref="J207" si="403">MOD(DEGREES(ATAN2(F207, D207)) + 360, 360)</f>
        <v>61.160204716100338</v>
      </c>
      <c r="L207" s="40">
        <f t="shared" ref="L207" si="404">SQRT((D207^2) + (F207^2) + (H207^2))</f>
        <v>1142.9617713529103</v>
      </c>
      <c r="M207" s="12">
        <f t="shared" ref="M207" si="405">(D207-$D$9)/(B207-$B$9)</f>
        <v>8.702608695476437</v>
      </c>
      <c r="N207" s="12">
        <f t="shared" ref="N207" si="406">(F207-$F$9)/(B207-$B$9)</f>
        <v>4.7921739194704136</v>
      </c>
      <c r="O207" s="12">
        <f t="shared" ref="O207" si="407">(H207-$H$9)/(B207-$B$9)</f>
        <v>-0.28173913043486742</v>
      </c>
      <c r="P207" s="81">
        <f t="shared" ref="P207" si="408">(L207-$L$9)/(B207-$B$9)</f>
        <v>9.9387980117644368</v>
      </c>
      <c r="Q207" s="12">
        <f t="shared" ref="Q207" si="409">(M207-0)/(B207-$B$9)</f>
        <v>7.5674858221534233E-2</v>
      </c>
      <c r="R207" s="12">
        <f t="shared" ref="R207" si="410">(N207-0)/(B207-$B$9)</f>
        <v>4.1671077560612294E-2</v>
      </c>
      <c r="S207" s="12">
        <f t="shared" ref="S207" si="411">(O207-0)/(B207-$B$9)</f>
        <v>-2.4499054820423254E-3</v>
      </c>
      <c r="T207" s="12">
        <f t="shared" ref="T207" si="412">(P207-0)/(B207-$B$9)</f>
        <v>8.6424330537082053E-2</v>
      </c>
    </row>
    <row r="208" spans="1:20" ht="15.9" customHeight="1">
      <c r="B208" s="18"/>
      <c r="C208" s="12"/>
      <c r="D208" s="37"/>
      <c r="E208" s="39"/>
      <c r="F208" s="37"/>
      <c r="G208" s="12"/>
    </row>
    <row r="209" spans="2:7" ht="15.9" customHeight="1">
      <c r="B209" s="18"/>
      <c r="C209" s="12"/>
      <c r="D209" s="37"/>
      <c r="E209" s="39"/>
      <c r="F209" s="37"/>
      <c r="G209" s="12"/>
    </row>
    <row r="210" spans="2:7" ht="15.9" customHeight="1">
      <c r="B210" s="18"/>
      <c r="C210" s="12"/>
      <c r="D210" s="37"/>
      <c r="E210" s="39"/>
      <c r="F210" s="37"/>
      <c r="G210" s="12"/>
    </row>
    <row r="211" spans="2:7" ht="15.9" customHeight="1">
      <c r="B211" s="18"/>
      <c r="C211" s="12"/>
      <c r="D211" s="37"/>
      <c r="E211" s="39"/>
      <c r="F211" s="37"/>
      <c r="G211" s="12"/>
    </row>
    <row r="212" spans="2:7" ht="15.9" customHeight="1">
      <c r="B212" s="18"/>
      <c r="C212" s="12"/>
      <c r="D212" s="37"/>
      <c r="E212" s="39"/>
      <c r="F212" s="37"/>
      <c r="G212" s="12"/>
    </row>
    <row r="213" spans="2:7" ht="15.9" customHeight="1">
      <c r="B213" s="18"/>
      <c r="C213" s="12"/>
      <c r="D213" s="37"/>
      <c r="E213" s="39"/>
      <c r="F213" s="37"/>
      <c r="G213" s="12"/>
    </row>
    <row r="214" spans="2:7" ht="15.9" customHeight="1">
      <c r="B214" s="18"/>
      <c r="C214" s="12"/>
      <c r="D214" s="37"/>
      <c r="E214" s="39"/>
      <c r="F214" s="37"/>
      <c r="G214" s="12"/>
    </row>
    <row r="215" spans="2:7" ht="15.9" customHeight="1">
      <c r="B215" s="18"/>
      <c r="C215" s="12"/>
      <c r="D215" s="37"/>
      <c r="E215" s="39"/>
      <c r="F215" s="37"/>
      <c r="G215" s="12"/>
    </row>
    <row r="216" spans="2:7" ht="15.9" customHeight="1">
      <c r="B216" s="18"/>
      <c r="C216" s="12"/>
      <c r="D216" s="37"/>
      <c r="E216" s="39"/>
      <c r="F216" s="37"/>
      <c r="G216" s="12"/>
    </row>
    <row r="217" spans="2:7" ht="15.9" customHeight="1">
      <c r="B217" s="18"/>
      <c r="C217" s="12"/>
      <c r="D217" s="37"/>
      <c r="E217" s="39"/>
      <c r="F217" s="37"/>
      <c r="G217" s="12"/>
    </row>
    <row r="218" spans="2:7" ht="15.9" customHeight="1">
      <c r="B218" s="18"/>
      <c r="C218" s="12"/>
      <c r="D218" s="37"/>
      <c r="E218" s="39"/>
      <c r="F218" s="37"/>
      <c r="G218" s="12"/>
    </row>
    <row r="219" spans="2:7" ht="15.9" customHeight="1">
      <c r="B219" s="18"/>
      <c r="C219" s="12"/>
      <c r="D219" s="37"/>
      <c r="E219" s="39"/>
      <c r="F219" s="37"/>
      <c r="G219" s="12"/>
    </row>
    <row r="220" spans="2:7" ht="15.9" customHeight="1">
      <c r="B220" s="18"/>
      <c r="C220" s="12"/>
      <c r="D220" s="37"/>
      <c r="E220" s="39"/>
      <c r="F220" s="37"/>
      <c r="G220" s="12"/>
    </row>
    <row r="221" spans="2:7" ht="15.9" customHeight="1">
      <c r="B221" s="18"/>
      <c r="C221" s="12"/>
      <c r="D221" s="37"/>
      <c r="E221" s="39"/>
      <c r="F221" s="37"/>
      <c r="G221" s="12"/>
    </row>
    <row r="222" spans="2:7" ht="15.9" customHeight="1">
      <c r="B222" s="18"/>
      <c r="C222" s="12"/>
      <c r="D222" s="37"/>
      <c r="E222" s="39"/>
      <c r="F222" s="37"/>
      <c r="G222" s="12"/>
    </row>
    <row r="223" spans="2:7" ht="15.9" customHeight="1">
      <c r="B223" s="18"/>
      <c r="C223" s="12"/>
      <c r="D223" s="37"/>
      <c r="E223" s="39"/>
      <c r="F223" s="37"/>
      <c r="G223" s="12"/>
    </row>
    <row r="224" spans="2:7" ht="15.9" customHeight="1">
      <c r="B224" s="18"/>
      <c r="C224" s="12"/>
      <c r="D224" s="37"/>
      <c r="E224" s="39"/>
      <c r="F224" s="37"/>
      <c r="G224" s="12"/>
    </row>
    <row r="225" spans="2:7" ht="15.9" customHeight="1">
      <c r="B225" s="18"/>
      <c r="C225" s="12"/>
      <c r="D225" s="37"/>
      <c r="E225" s="39"/>
      <c r="F225" s="37"/>
      <c r="G225" s="12"/>
    </row>
    <row r="226" spans="2:7" ht="15.9" customHeight="1">
      <c r="B226" s="18"/>
      <c r="C226" s="12"/>
      <c r="D226" s="37"/>
      <c r="E226" s="39"/>
      <c r="F226" s="37"/>
      <c r="G226" s="12"/>
    </row>
    <row r="227" spans="2:7" ht="15.9" customHeight="1">
      <c r="B227" s="18"/>
      <c r="C227" s="12"/>
      <c r="D227" s="37"/>
      <c r="E227" s="39"/>
      <c r="F227" s="37"/>
      <c r="G227" s="12"/>
    </row>
    <row r="228" spans="2:7" ht="15.9" customHeight="1">
      <c r="B228" s="18"/>
      <c r="C228" s="12"/>
      <c r="D228" s="37"/>
      <c r="E228" s="39"/>
      <c r="F228" s="37"/>
      <c r="G228" s="12"/>
    </row>
    <row r="229" spans="2:7" ht="15.9" customHeight="1">
      <c r="B229" s="18"/>
      <c r="C229" s="12"/>
      <c r="D229" s="37"/>
      <c r="E229" s="39"/>
      <c r="F229" s="37"/>
      <c r="G229" s="12"/>
    </row>
    <row r="230" spans="2:7" ht="15.9" customHeight="1">
      <c r="B230" s="18"/>
      <c r="C230" s="12"/>
      <c r="D230" s="37"/>
      <c r="E230" s="39"/>
      <c r="F230" s="37"/>
      <c r="G230" s="12"/>
    </row>
    <row r="231" spans="2:7" ht="15.9" customHeight="1">
      <c r="B231" s="18"/>
      <c r="C231" s="12"/>
      <c r="D231" s="37"/>
      <c r="E231" s="39"/>
      <c r="F231" s="37"/>
      <c r="G231" s="12"/>
    </row>
    <row r="232" spans="2:7" ht="15.9" customHeight="1">
      <c r="B232" s="18"/>
      <c r="C232" s="12"/>
      <c r="D232" s="37"/>
      <c r="E232" s="39"/>
      <c r="F232" s="37"/>
      <c r="G232" s="12"/>
    </row>
    <row r="233" spans="2:7" ht="15.9" customHeight="1">
      <c r="B233" s="18"/>
      <c r="C233" s="12"/>
      <c r="D233" s="37"/>
      <c r="E233" s="39"/>
      <c r="F233" s="37"/>
      <c r="G233" s="12"/>
    </row>
    <row r="234" spans="2:7" ht="15.9" customHeight="1">
      <c r="B234" s="18"/>
      <c r="C234" s="12"/>
      <c r="D234" s="37"/>
      <c r="E234" s="39"/>
      <c r="F234" s="37"/>
      <c r="G234" s="12"/>
    </row>
    <row r="235" spans="2:7" ht="15.9" customHeight="1">
      <c r="B235" s="18"/>
      <c r="C235" s="12"/>
      <c r="D235" s="37"/>
      <c r="E235" s="39"/>
      <c r="F235" s="37"/>
      <c r="G235" s="12"/>
    </row>
    <row r="236" spans="2:7" ht="15.9" customHeight="1">
      <c r="B236" s="18"/>
      <c r="C236" s="12"/>
      <c r="D236" s="37"/>
      <c r="E236" s="39"/>
      <c r="F236" s="37"/>
      <c r="G236" s="12"/>
    </row>
    <row r="237" spans="2:7" ht="15.9" customHeight="1">
      <c r="B237" s="18"/>
      <c r="C237" s="12"/>
      <c r="D237" s="37"/>
      <c r="E237" s="39"/>
      <c r="F237" s="37"/>
      <c r="G237" s="12"/>
    </row>
    <row r="238" spans="2:7" ht="15.9" customHeight="1">
      <c r="B238" s="18"/>
      <c r="C238" s="12"/>
      <c r="D238" s="37"/>
      <c r="E238" s="39"/>
      <c r="F238" s="37"/>
      <c r="G238" s="12"/>
    </row>
    <row r="239" spans="2:7" ht="15.9" customHeight="1">
      <c r="B239" s="18"/>
      <c r="C239" s="12"/>
      <c r="D239" s="37"/>
      <c r="E239" s="39"/>
      <c r="F239" s="37"/>
      <c r="G239" s="12"/>
    </row>
    <row r="240" spans="2:7" ht="15.9" customHeight="1">
      <c r="B240" s="18"/>
      <c r="C240" s="12"/>
      <c r="D240" s="37"/>
      <c r="E240" s="39"/>
      <c r="F240" s="37"/>
      <c r="G240" s="12"/>
    </row>
    <row r="241" spans="2:7" ht="15.9" customHeight="1">
      <c r="B241" s="18"/>
      <c r="C241" s="12"/>
      <c r="D241" s="37"/>
      <c r="E241" s="39"/>
      <c r="F241" s="37"/>
      <c r="G241" s="12"/>
    </row>
    <row r="242" spans="2:7" ht="15.9" customHeight="1">
      <c r="B242" s="18"/>
      <c r="C242" s="12"/>
      <c r="D242" s="37"/>
      <c r="E242" s="39"/>
      <c r="F242" s="37"/>
      <c r="G242" s="12"/>
    </row>
    <row r="243" spans="2:7" ht="15.9" customHeight="1">
      <c r="B243" s="18"/>
      <c r="C243" s="12"/>
      <c r="D243" s="37"/>
      <c r="E243" s="39"/>
      <c r="F243" s="37"/>
      <c r="G243" s="12"/>
    </row>
    <row r="244" spans="2:7" ht="15.9" customHeight="1">
      <c r="B244" s="18"/>
      <c r="C244" s="12"/>
      <c r="D244" s="37"/>
      <c r="E244" s="39"/>
      <c r="F244" s="37"/>
      <c r="G244" s="12"/>
    </row>
    <row r="245" spans="2:7" ht="15.9" customHeight="1">
      <c r="B245" s="18"/>
      <c r="C245" s="12"/>
      <c r="D245" s="37"/>
      <c r="E245" s="39"/>
      <c r="F245" s="37"/>
      <c r="G245" s="12"/>
    </row>
    <row r="246" spans="2:7" ht="15.9" customHeight="1">
      <c r="B246" s="18"/>
      <c r="C246" s="12"/>
      <c r="D246" s="37"/>
      <c r="E246" s="39"/>
      <c r="F246" s="37"/>
      <c r="G246" s="12"/>
    </row>
    <row r="247" spans="2:7" ht="15.9" customHeight="1">
      <c r="B247" s="18"/>
      <c r="C247" s="12"/>
      <c r="D247" s="37"/>
      <c r="E247" s="39"/>
      <c r="F247" s="37"/>
      <c r="G247" s="12"/>
    </row>
    <row r="248" spans="2:7" ht="15.9" customHeight="1">
      <c r="B248" s="18"/>
      <c r="C248" s="12"/>
      <c r="D248" s="37"/>
      <c r="E248" s="39"/>
      <c r="F248" s="37"/>
      <c r="G248" s="12"/>
    </row>
    <row r="249" spans="2:7" ht="15.9" customHeight="1">
      <c r="B249" s="18"/>
      <c r="C249" s="12"/>
      <c r="D249" s="37"/>
      <c r="E249" s="39"/>
      <c r="F249" s="37"/>
      <c r="G249" s="12"/>
    </row>
    <row r="250" spans="2:7" ht="15.9" customHeight="1">
      <c r="B250" s="18"/>
      <c r="C250" s="12"/>
      <c r="D250" s="37"/>
      <c r="E250" s="39"/>
      <c r="F250" s="37"/>
      <c r="G250" s="12"/>
    </row>
    <row r="251" spans="2:7" ht="15.9" customHeight="1">
      <c r="B251" s="18"/>
      <c r="C251" s="12"/>
      <c r="D251" s="37"/>
      <c r="E251" s="39"/>
      <c r="F251" s="37"/>
      <c r="G251" s="12"/>
    </row>
    <row r="252" spans="2:7" ht="15.9" customHeight="1">
      <c r="B252" s="18"/>
      <c r="C252" s="12"/>
      <c r="D252" s="37"/>
      <c r="E252" s="39"/>
      <c r="F252" s="37"/>
      <c r="G252" s="12"/>
    </row>
    <row r="253" spans="2:7" ht="15.9" customHeight="1">
      <c r="B253" s="18"/>
      <c r="C253" s="12"/>
      <c r="D253" s="37"/>
      <c r="E253" s="39"/>
      <c r="F253" s="37"/>
      <c r="G253" s="12"/>
    </row>
    <row r="254" spans="2:7" ht="15.9" customHeight="1">
      <c r="B254" s="18"/>
      <c r="C254" s="12"/>
      <c r="D254" s="37"/>
      <c r="E254" s="39"/>
      <c r="F254" s="37"/>
      <c r="G254" s="12"/>
    </row>
    <row r="255" spans="2:7" ht="15.9" customHeight="1">
      <c r="B255" s="18"/>
      <c r="C255" s="12"/>
      <c r="D255" s="37"/>
      <c r="E255" s="39"/>
      <c r="F255" s="37"/>
      <c r="G255" s="12"/>
    </row>
    <row r="256" spans="2:7" ht="15.9" customHeight="1">
      <c r="B256" s="18"/>
      <c r="C256" s="12"/>
      <c r="D256" s="37"/>
      <c r="E256" s="39"/>
      <c r="F256" s="37"/>
      <c r="G256" s="12"/>
    </row>
    <row r="257" spans="2:7" ht="15.9" customHeight="1">
      <c r="B257" s="18"/>
      <c r="C257" s="12"/>
      <c r="D257" s="37"/>
      <c r="E257" s="39"/>
      <c r="F257" s="37"/>
      <c r="G257" s="12"/>
    </row>
    <row r="258" spans="2:7" ht="15.9" customHeight="1">
      <c r="B258" s="18"/>
      <c r="C258" s="12"/>
      <c r="D258" s="37"/>
      <c r="E258" s="39"/>
      <c r="F258" s="37"/>
      <c r="G258" s="12"/>
    </row>
    <row r="259" spans="2:7" ht="15.9" customHeight="1">
      <c r="B259" s="18"/>
      <c r="C259" s="12"/>
      <c r="D259" s="37"/>
      <c r="E259" s="39"/>
      <c r="F259" s="37"/>
      <c r="G259" s="12"/>
    </row>
    <row r="260" spans="2:7" ht="15.9" customHeight="1">
      <c r="B260" s="18"/>
      <c r="C260" s="12"/>
      <c r="D260" s="37"/>
      <c r="E260" s="39"/>
      <c r="F260" s="37"/>
      <c r="G260" s="12"/>
    </row>
    <row r="261" spans="2:7" ht="15.9" customHeight="1">
      <c r="B261" s="18"/>
      <c r="C261" s="12"/>
      <c r="D261" s="37"/>
      <c r="E261" s="39"/>
      <c r="F261" s="37"/>
      <c r="G261" s="12"/>
    </row>
    <row r="262" spans="2:7" ht="15.9" customHeight="1">
      <c r="B262" s="18"/>
      <c r="C262" s="12"/>
      <c r="D262" s="37"/>
      <c r="E262" s="39"/>
      <c r="F262" s="37"/>
      <c r="G262" s="12"/>
    </row>
    <row r="263" spans="2:7" ht="15.9" customHeight="1">
      <c r="B263" s="18"/>
      <c r="C263" s="12"/>
      <c r="D263" s="37"/>
      <c r="E263" s="39"/>
      <c r="F263" s="37"/>
      <c r="G263" s="12"/>
    </row>
    <row r="264" spans="2:7" ht="15.9" customHeight="1">
      <c r="B264" s="18"/>
      <c r="C264" s="12"/>
      <c r="D264" s="37"/>
      <c r="E264" s="39"/>
      <c r="F264" s="37"/>
      <c r="G264" s="12"/>
    </row>
    <row r="265" spans="2:7" ht="15.9" customHeight="1">
      <c r="B265" s="18"/>
      <c r="C265" s="12"/>
      <c r="D265" s="37"/>
      <c r="E265" s="39"/>
      <c r="F265" s="37"/>
      <c r="G265" s="12"/>
    </row>
    <row r="266" spans="2:7" ht="15.9" customHeight="1">
      <c r="B266" s="18"/>
      <c r="C266" s="12"/>
      <c r="D266" s="37"/>
      <c r="E266" s="39"/>
      <c r="F266" s="37"/>
      <c r="G266" s="12"/>
    </row>
    <row r="267" spans="2:7" ht="15.9" customHeight="1">
      <c r="B267" s="18"/>
      <c r="C267" s="12"/>
      <c r="D267" s="37"/>
      <c r="E267" s="39"/>
      <c r="F267" s="37"/>
      <c r="G267" s="12"/>
    </row>
    <row r="268" spans="2:7" ht="15.9" customHeight="1">
      <c r="B268" s="18"/>
      <c r="C268" s="12"/>
      <c r="D268" s="37"/>
      <c r="E268" s="39"/>
      <c r="F268" s="37"/>
      <c r="G268" s="12"/>
    </row>
    <row r="269" spans="2:7" ht="15.9" customHeight="1">
      <c r="B269" s="18"/>
      <c r="C269" s="12"/>
      <c r="D269" s="37"/>
      <c r="E269" s="39"/>
      <c r="F269" s="37"/>
      <c r="G269" s="12"/>
    </row>
    <row r="270" spans="2:7" ht="15.9" customHeight="1">
      <c r="B270" s="18"/>
      <c r="C270" s="12"/>
      <c r="D270" s="37"/>
      <c r="E270" s="39"/>
      <c r="F270" s="37"/>
      <c r="G270" s="12"/>
    </row>
    <row r="271" spans="2:7" ht="15.9" customHeight="1">
      <c r="B271" s="18"/>
      <c r="C271" s="12"/>
      <c r="D271" s="37"/>
      <c r="E271" s="39"/>
      <c r="F271" s="37"/>
      <c r="G271" s="12"/>
    </row>
    <row r="272" spans="2:7" ht="15.9" customHeight="1">
      <c r="B272" s="18"/>
      <c r="C272" s="12"/>
      <c r="D272" s="37"/>
      <c r="E272" s="39"/>
      <c r="F272" s="37"/>
      <c r="G272" s="12"/>
    </row>
    <row r="273" spans="2:7" ht="15.9" customHeight="1">
      <c r="B273" s="18"/>
      <c r="C273" s="12"/>
      <c r="D273" s="37"/>
      <c r="E273" s="39"/>
      <c r="F273" s="37"/>
      <c r="G273" s="12"/>
    </row>
    <row r="274" spans="2:7" ht="15.9" customHeight="1">
      <c r="B274" s="18"/>
      <c r="C274" s="12"/>
      <c r="D274" s="37"/>
      <c r="E274" s="39"/>
      <c r="F274" s="37"/>
      <c r="G274" s="12"/>
    </row>
    <row r="275" spans="2:7" ht="15.9" customHeight="1">
      <c r="B275" s="18"/>
      <c r="C275" s="12"/>
      <c r="D275" s="37"/>
      <c r="E275" s="39"/>
      <c r="F275" s="37"/>
      <c r="G275" s="12"/>
    </row>
    <row r="276" spans="2:7" ht="15.9" customHeight="1">
      <c r="B276" s="18"/>
      <c r="C276" s="12"/>
      <c r="D276" s="37"/>
      <c r="E276" s="39"/>
      <c r="F276" s="37"/>
      <c r="G276" s="12"/>
    </row>
    <row r="277" spans="2:7" ht="15.9" customHeight="1">
      <c r="B277" s="18"/>
      <c r="C277" s="12"/>
      <c r="D277" s="37"/>
      <c r="E277" s="39"/>
      <c r="F277" s="37"/>
      <c r="G277" s="12"/>
    </row>
    <row r="278" spans="2:7" ht="15.9" customHeight="1">
      <c r="B278" s="18"/>
      <c r="C278" s="12"/>
      <c r="D278" s="37"/>
      <c r="E278" s="39"/>
      <c r="F278" s="37"/>
      <c r="G278" s="12"/>
    </row>
    <row r="279" spans="2:7" ht="15.9" customHeight="1">
      <c r="B279" s="18"/>
      <c r="C279" s="12"/>
      <c r="D279" s="37"/>
      <c r="E279" s="39"/>
      <c r="F279" s="37"/>
      <c r="G279" s="12"/>
    </row>
    <row r="280" spans="2:7" ht="15.9" customHeight="1">
      <c r="B280" s="18"/>
      <c r="C280" s="12"/>
      <c r="D280" s="37"/>
      <c r="E280" s="39"/>
      <c r="F280" s="37"/>
      <c r="G280" s="12"/>
    </row>
    <row r="281" spans="2:7" ht="15.9" customHeight="1">
      <c r="B281" s="18"/>
      <c r="C281" s="12"/>
      <c r="D281" s="37"/>
      <c r="E281" s="39"/>
      <c r="F281" s="37"/>
      <c r="G281" s="12"/>
    </row>
    <row r="282" spans="2:7" ht="15.9" customHeight="1">
      <c r="B282" s="18"/>
      <c r="C282" s="12"/>
      <c r="D282" s="37"/>
      <c r="E282" s="39"/>
      <c r="F282" s="37"/>
      <c r="G282" s="12"/>
    </row>
    <row r="283" spans="2:7" ht="15.9" customHeight="1">
      <c r="B283" s="18"/>
      <c r="C283" s="12"/>
      <c r="D283" s="37"/>
      <c r="E283" s="39"/>
      <c r="F283" s="37"/>
      <c r="G283" s="12"/>
    </row>
    <row r="284" spans="2:7" ht="15.9" customHeight="1">
      <c r="B284" s="18"/>
      <c r="C284" s="12"/>
      <c r="D284" s="37"/>
      <c r="E284" s="39"/>
      <c r="F284" s="37"/>
      <c r="G284" s="12"/>
    </row>
    <row r="285" spans="2:7" ht="15.9" customHeight="1">
      <c r="B285" s="18"/>
      <c r="C285" s="12"/>
      <c r="D285" s="37"/>
      <c r="E285" s="39"/>
      <c r="F285" s="37"/>
      <c r="G285" s="12"/>
    </row>
    <row r="286" spans="2:7" ht="15.9" customHeight="1">
      <c r="B286" s="18"/>
      <c r="C286" s="12"/>
      <c r="D286" s="37"/>
      <c r="E286" s="39"/>
      <c r="F286" s="37"/>
      <c r="G286" s="12"/>
    </row>
    <row r="287" spans="2:7" ht="15.9" customHeight="1">
      <c r="B287" s="18"/>
      <c r="C287" s="12"/>
      <c r="D287" s="37"/>
      <c r="E287" s="39"/>
      <c r="F287" s="37"/>
      <c r="G287" s="12"/>
    </row>
    <row r="288" spans="2:7" ht="15.9" customHeight="1">
      <c r="B288" s="18"/>
      <c r="C288" s="12"/>
      <c r="D288" s="37"/>
      <c r="E288" s="39"/>
      <c r="F288" s="37"/>
      <c r="G288" s="12"/>
    </row>
    <row r="289" spans="2:7" ht="15.9" customHeight="1">
      <c r="B289" s="18"/>
      <c r="C289" s="12"/>
      <c r="D289" s="37"/>
      <c r="E289" s="39"/>
      <c r="F289" s="37"/>
      <c r="G289" s="12"/>
    </row>
    <row r="290" spans="2:7" ht="15.9" customHeight="1">
      <c r="B290" s="18"/>
      <c r="C290" s="12"/>
      <c r="D290" s="37"/>
      <c r="E290" s="39"/>
      <c r="F290" s="37"/>
      <c r="G290" s="12"/>
    </row>
    <row r="291" spans="2:7" ht="15.9" customHeight="1">
      <c r="B291" s="18"/>
      <c r="C291" s="12"/>
      <c r="D291" s="37"/>
      <c r="E291" s="39"/>
      <c r="F291" s="37"/>
      <c r="G291" s="12"/>
    </row>
    <row r="292" spans="2:7" ht="15.9" customHeight="1">
      <c r="B292" s="18"/>
      <c r="C292" s="12"/>
      <c r="D292" s="37"/>
      <c r="E292" s="39"/>
      <c r="F292" s="37"/>
      <c r="G292" s="12"/>
    </row>
    <row r="293" spans="2:7" ht="15.9" customHeight="1">
      <c r="B293" s="18"/>
      <c r="C293" s="12"/>
      <c r="D293" s="37"/>
      <c r="E293" s="39"/>
      <c r="F293" s="37"/>
      <c r="G293" s="12"/>
    </row>
    <row r="294" spans="2:7" ht="15.9" customHeight="1">
      <c r="B294" s="18"/>
      <c r="C294" s="12"/>
      <c r="D294" s="37"/>
      <c r="E294" s="39"/>
      <c r="F294" s="37"/>
      <c r="G294" s="12"/>
    </row>
    <row r="295" spans="2:7" ht="15.9" customHeight="1">
      <c r="B295" s="18"/>
      <c r="C295" s="12"/>
      <c r="D295" s="37"/>
      <c r="E295" s="39"/>
      <c r="F295" s="37"/>
      <c r="G295" s="12"/>
    </row>
    <row r="296" spans="2:7" ht="15.9" customHeight="1">
      <c r="B296" s="18"/>
      <c r="C296" s="12"/>
      <c r="D296" s="37"/>
      <c r="E296" s="39"/>
      <c r="F296" s="37"/>
      <c r="G296" s="12"/>
    </row>
    <row r="297" spans="2:7" ht="15.9" customHeight="1">
      <c r="B297" s="18"/>
      <c r="C297" s="12"/>
      <c r="D297" s="37"/>
      <c r="E297" s="39"/>
      <c r="F297" s="37"/>
      <c r="G297" s="12"/>
    </row>
    <row r="298" spans="2:7" ht="15.9" customHeight="1">
      <c r="B298" s="18"/>
      <c r="C298" s="12"/>
      <c r="D298" s="37"/>
      <c r="E298" s="39"/>
      <c r="F298" s="37"/>
      <c r="G298" s="12"/>
    </row>
    <row r="299" spans="2:7" ht="15.9" customHeight="1">
      <c r="B299" s="18"/>
      <c r="C299" s="12"/>
      <c r="D299" s="37"/>
      <c r="E299" s="39"/>
      <c r="F299" s="37"/>
      <c r="G299" s="12"/>
    </row>
    <row r="300" spans="2:7" ht="15.9" customHeight="1">
      <c r="B300" s="18"/>
      <c r="C300" s="12"/>
      <c r="D300" s="37"/>
      <c r="E300" s="39"/>
      <c r="F300" s="37"/>
      <c r="G300" s="12"/>
    </row>
    <row r="301" spans="2:7" ht="15.9" customHeight="1">
      <c r="B301" s="18"/>
      <c r="C301" s="12"/>
      <c r="D301" s="37"/>
      <c r="E301" s="39"/>
      <c r="F301" s="37"/>
      <c r="G301" s="12"/>
    </row>
    <row r="302" spans="2:7" ht="15.9" customHeight="1">
      <c r="B302" s="18"/>
      <c r="C302" s="12"/>
      <c r="D302" s="37"/>
      <c r="E302" s="39"/>
      <c r="F302" s="37"/>
      <c r="G302" s="12"/>
    </row>
    <row r="303" spans="2:7" ht="15.9" customHeight="1">
      <c r="B303" s="18"/>
      <c r="C303" s="12"/>
      <c r="D303" s="37"/>
      <c r="E303" s="39"/>
      <c r="F303" s="37"/>
      <c r="G303" s="12"/>
    </row>
    <row r="304" spans="2:7" ht="15.9" customHeight="1">
      <c r="B304" s="18"/>
      <c r="C304" s="12"/>
      <c r="D304" s="37"/>
      <c r="E304" s="39"/>
      <c r="F304" s="37"/>
      <c r="G304" s="12"/>
    </row>
    <row r="305" spans="2:7" ht="15.9" customHeight="1">
      <c r="B305" s="18"/>
      <c r="C305" s="12"/>
      <c r="D305" s="37"/>
      <c r="E305" s="39"/>
      <c r="F305" s="37"/>
      <c r="G305" s="12"/>
    </row>
    <row r="306" spans="2:7" ht="15.9" customHeight="1">
      <c r="B306" s="18"/>
      <c r="C306" s="12"/>
      <c r="D306" s="37"/>
      <c r="E306" s="39"/>
      <c r="F306" s="37"/>
      <c r="G306" s="12"/>
    </row>
    <row r="307" spans="2:7" ht="15.9" customHeight="1">
      <c r="B307" s="18"/>
      <c r="C307" s="12"/>
      <c r="D307" s="37"/>
      <c r="E307" s="39"/>
      <c r="F307" s="37"/>
      <c r="G307" s="12"/>
    </row>
    <row r="308" spans="2:7" ht="15.9" customHeight="1">
      <c r="B308" s="18"/>
      <c r="C308" s="12"/>
      <c r="D308" s="37"/>
      <c r="E308" s="39"/>
      <c r="F308" s="37"/>
      <c r="G308" s="12"/>
    </row>
    <row r="309" spans="2:7" ht="15.9" customHeight="1">
      <c r="B309" s="18"/>
      <c r="C309" s="12"/>
      <c r="D309" s="37"/>
      <c r="E309" s="39"/>
      <c r="F309" s="37"/>
      <c r="G309" s="12"/>
    </row>
    <row r="310" spans="2:7" ht="15.9" customHeight="1">
      <c r="B310" s="18"/>
      <c r="C310" s="12"/>
      <c r="D310" s="37"/>
      <c r="E310" s="39"/>
      <c r="F310" s="37"/>
      <c r="G310" s="12"/>
    </row>
  </sheetData>
  <mergeCells count="20">
    <mergeCell ref="X4:Y4"/>
    <mergeCell ref="A157:A158"/>
    <mergeCell ref="A193:A194"/>
    <mergeCell ref="A199:A200"/>
    <mergeCell ref="O8:O9"/>
    <mergeCell ref="P8:P9"/>
    <mergeCell ref="Q8:Q9"/>
    <mergeCell ref="R8:R9"/>
    <mergeCell ref="S8:S9"/>
    <mergeCell ref="T8:T9"/>
    <mergeCell ref="A1:A3"/>
    <mergeCell ref="B1:U3"/>
    <mergeCell ref="B5:H6"/>
    <mergeCell ref="B7:H7"/>
    <mergeCell ref="I7:I8"/>
    <mergeCell ref="J7:J8"/>
    <mergeCell ref="K7:K8"/>
    <mergeCell ref="L7:L8"/>
    <mergeCell ref="M8:M9"/>
    <mergeCell ref="N8:N9"/>
  </mergeCells>
  <conditionalFormatting sqref="D292:D305 F292:F305 I133:I149 K167:K207 I151:I207 H208:H310">
    <cfRule type="cellIs" dxfId="109" priority="3" operator="lessThan">
      <formula>$L$6</formula>
    </cfRule>
    <cfRule type="cellIs" dxfId="108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8"/>
  <sheetViews>
    <sheetView showGridLines="0" zoomScale="90" zoomScaleNormal="90" workbookViewId="0">
      <pane ySplit="9" topLeftCell="A158" activePane="bottomLeft" state="frozen"/>
      <selection pane="bottomLeft" activeCell="F166" sqref="F166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6.7200000048615038</v>
      </c>
      <c r="X1" s="85" t="s">
        <v>65</v>
      </c>
      <c r="Y1" s="86">
        <f>AN7</f>
        <v>45.723127037470618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-0.15999935567378998</v>
      </c>
      <c r="X2" s="87" t="s">
        <v>66</v>
      </c>
      <c r="Y2" s="88">
        <f>IF(MOD(DEGREES(ATAN2(W1, W2)), 360) &gt; 180, MOD(DEGREES(ATAN2(W1, W2)), 360) - 360, MOD(DEGREES(ATAN2(W1, W2)), 360))</f>
        <v>-1.3639220401022385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6.7200000048615038</v>
      </c>
      <c r="AH2" s="43">
        <f>INDEX(D:D,MATCH(9.99999999999999E+307,D:D))</f>
        <v>6.8999999784864485</v>
      </c>
      <c r="AI2" s="43">
        <f>INDEX(D:D,MATCH(9.99999999999999E+307,D:D)-1)</f>
        <v>8.0999999772757292</v>
      </c>
      <c r="AJ2" s="43">
        <f>INDEX(D:D,MATCH(9.99999999999999E+307,D:D)-2)</f>
        <v>7.7000000164844096</v>
      </c>
      <c r="AK2" s="43">
        <f>INDEX(D:D,MATCH(9.99999999999999E+307,D:D)-3)</f>
        <v>4.6999999904073775</v>
      </c>
      <c r="AL2" s="43">
        <f>INDEX(D:D,MATCH(9.99999999999999E+307,D:D)-4)</f>
        <v>6.600000022444874</v>
      </c>
      <c r="AM2" s="43">
        <f>INDEX(D:D,MATCH(9.99999999999999E+307,D:D)-5)</f>
        <v>7.7000000164844096</v>
      </c>
      <c r="AN2" s="43">
        <f>INDEX(D:D,MATCH(9.99999999999999E+307,D:D)-6)</f>
        <v>4.6999999904073775</v>
      </c>
      <c r="AO2" s="43">
        <f>INDEX(D:D,MATCH(9.99999999999999E+307,D:D)-7)</f>
        <v>9.1000000247731805</v>
      </c>
      <c r="AP2" s="43">
        <f>INDEX(D:D,MATCH(9.99999999999999E+307,D:D)-8)</f>
        <v>7.0999999879859388</v>
      </c>
      <c r="AQ2" s="43">
        <f>INDEX(D:D,MATCH(9.99999999999999E+307,D:D)-9)</f>
        <v>8.7000000057742</v>
      </c>
      <c r="AR2" s="43">
        <f>INDEX(D:D,MATCH(9.99999999999999E+307,D:D)-10)</f>
        <v>3.9000000106170774</v>
      </c>
      <c r="AS2" s="43">
        <f>INDEX(D:D,MATCH(9.99999999999999E+307,D:D)-11)</f>
        <v>7.0999999879859388</v>
      </c>
      <c r="AT2" s="43">
        <f>INDEX(D:D,MATCH(9.99999999999999E+307,D:D)-12)</f>
        <v>6.4000000129453838</v>
      </c>
      <c r="AU2" s="43">
        <f>INDEX(D:D,MATCH(9.99999999999999E+307,D:D)-13)</f>
        <v>7.8000000212341547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39.600000000001501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-0.15999935567378998</v>
      </c>
      <c r="AH3" s="43">
        <f>INDEX(F:F,MATCH(9.99999999999999E+307,F:F))</f>
        <v>-3.5999994724988937</v>
      </c>
      <c r="AI3" s="43">
        <f>INDEX(F:F,MATCH(9.99999999999999E+307,F:F)-1)</f>
        <v>38.500000722706318</v>
      </c>
      <c r="AJ3" s="43">
        <f>INDEX(F:F,MATCH(9.99999999999999E+307,F:F)-2)</f>
        <v>16.700000502169132</v>
      </c>
      <c r="AK3" s="43">
        <f>INDEX(F:F,MATCH(9.99999999999999E+307,F:F)-3)</f>
        <v>6.1000008136034012</v>
      </c>
      <c r="AL3" s="43">
        <f>INDEX(F:F,MATCH(9.99999999999999E+307,F:F)-4)</f>
        <v>-26.099999435245991</v>
      </c>
      <c r="AM3" s="43">
        <f>INDEX(F:F,MATCH(9.99999999999999E+307,F:F)-5)</f>
        <v>-41.399999521672726</v>
      </c>
      <c r="AN3" s="43">
        <f>INDEX(F:F,MATCH(9.99999999999999E+307,F:F)-6)</f>
        <v>6.1000008136034012</v>
      </c>
      <c r="AO3" s="43">
        <f>INDEX(F:F,MATCH(9.99999999999999E+307,F:F)-7)</f>
        <v>-14.599999412894249</v>
      </c>
      <c r="AP3" s="43">
        <f>INDEX(F:F,MATCH(9.99999999999999E+307,F:F)-8)</f>
        <v>-107.19999950379133</v>
      </c>
      <c r="AQ3" s="43">
        <f>INDEX(F:F,MATCH(9.99999999999999E+307,F:F)-9)</f>
        <v>-50.599999725818634</v>
      </c>
      <c r="AR3" s="43">
        <f>INDEX(F:F,MATCH(9.99999999999999E+307,F:F)-10)</f>
        <v>81.000000238418579</v>
      </c>
      <c r="AS3" s="43">
        <f>INDEX(F:F,MATCH(9.99999999999999E+307,F:F)-11)</f>
        <v>7.5000002980232239</v>
      </c>
      <c r="AT3" s="43">
        <f>INDEX(F:F,MATCH(9.99999999999999E+307,F:F)-12)</f>
        <v>-8.7999999523162842</v>
      </c>
      <c r="AU3" s="43">
        <f>INDEX(F:F,MATCH(9.99999999999999E+307,F:F)-13)</f>
        <v>1.4000004157423973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39.600000000001501</v>
      </c>
      <c r="AH4" s="43">
        <f>INDEX(H:H,MATCH(9.99999999999999E+307,H:H))</f>
        <v>30.500000000003524</v>
      </c>
      <c r="AI4" s="43">
        <f>INDEX(H:H,MATCH(9.99999999999999E+307,H:H)-1)</f>
        <v>40.499999999994429</v>
      </c>
      <c r="AJ4" s="43">
        <f>INDEX(H:H,MATCH(9.99999999999999E+307,H:H)-2)</f>
        <v>46.300000000002228</v>
      </c>
      <c r="AK4" s="43">
        <f>INDEX(H:H,MATCH(9.99999999999999E+307,H:H)-3)</f>
        <v>43.300000000002115</v>
      </c>
      <c r="AL4" s="43">
        <f>INDEX(H:H,MATCH(9.99999999999999E+307,H:H)-4)</f>
        <v>40.400000000005321</v>
      </c>
      <c r="AM4" s="43">
        <f>INDEX(H:H,MATCH(9.99999999999999E+307,H:H)-5)</f>
        <v>-3.9000000000015689</v>
      </c>
      <c r="AN4" s="43">
        <f>INDEX(H:H,MATCH(9.99999999999999E+307,H:H)-6)</f>
        <v>43.300000000002115</v>
      </c>
      <c r="AO4" s="43">
        <f>INDEX(H:H,MATCH(9.99999999999999E+307,H:H)-7)</f>
        <v>-8.3000000000055252</v>
      </c>
      <c r="AP4" s="43">
        <f>INDEX(H:H,MATCH(9.99999999999999E+307,H:H)-8)</f>
        <v>44.499999999999318</v>
      </c>
      <c r="AQ4" s="43">
        <f>INDEX(H:H,MATCH(9.99999999999999E+307,H:H)-9)</f>
        <v>-10.499999999993292</v>
      </c>
      <c r="AR4" s="43">
        <f>INDEX(H:H,MATCH(9.99999999999999E+307,H:H)-10)</f>
        <v>34.099999999995134</v>
      </c>
      <c r="AS4" s="43">
        <f>INDEX(H:H,MATCH(9.99999999999999E+307,H:H)-11)</f>
        <v>34.800000000004161</v>
      </c>
      <c r="AT4" s="43">
        <f>INDEX(H:H,MATCH(9.99999999999999E+307,H:H)-12)</f>
        <v>-3.7999999999982492</v>
      </c>
      <c r="AU4" s="43">
        <f>INDEX(H:H,MATCH(9.99999999999999E+307,H:H)-13)</f>
        <v>54.900000000003502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31.477293338298963</v>
      </c>
      <c r="AI5" s="72">
        <f>INDEX(L:L,MATCH(9.99999999999999E+307,L:L)-1)</f>
        <v>56.463351435066294</v>
      </c>
      <c r="AJ5" s="72">
        <f>INDEX(L:L,MATCH(9.99999999999999E+307,L:L)-2)</f>
        <v>49.818370276701302</v>
      </c>
      <c r="AK5" s="72">
        <f>INDEX(L:L,MATCH(9.99999999999999E+307,L:L)-3)</f>
        <v>43.979427120370438</v>
      </c>
      <c r="AL5" s="72">
        <f>INDEX(L:L,MATCH(9.99999999999999E+307,L:L)-4)</f>
        <v>48.548223147881977</v>
      </c>
      <c r="AM5" s="72">
        <f>INDEX(L:L,MATCH(9.99999999999999E+307,L:L)-5)</f>
        <v>42.290187522028965</v>
      </c>
      <c r="AN5" s="72">
        <f>INDEX(L:L,MATCH(9.99999999999999E+307,L:L)-6)</f>
        <v>43.979427120370438</v>
      </c>
      <c r="AO5" s="72">
        <f>INDEX(L:L,MATCH(9.99999999999999E+307,L:L)-7)</f>
        <v>19.101308418730795</v>
      </c>
      <c r="AP5" s="72">
        <f>INDEX(L:L,MATCH(9.99999999999999E+307,L:L)-8)</f>
        <v>116.28628420171573</v>
      </c>
      <c r="AQ5" s="72">
        <f>INDEX(L:L,MATCH(9.99999999999999E+307,L:L)-9)</f>
        <v>52.405152154661053</v>
      </c>
      <c r="AR5" s="72">
        <f>INDEX(L:L,MATCH(9.99999999999999E+307,L:L)-10)</f>
        <v>87.971700214934415</v>
      </c>
      <c r="AS5" s="72">
        <f>INDEX(L:L,MATCH(9.99999999999999E+307,L:L)-11)</f>
        <v>36.300137800014461</v>
      </c>
      <c r="AT5" s="72">
        <f>INDEX(L:L,MATCH(9.99999999999999E+307,L:L)-12)</f>
        <v>11.525623598159633</v>
      </c>
      <c r="AU5" s="73">
        <f>INDEX(L:L,MATCH(9.99999999999999E+307,L:L)-13)</f>
        <v>55.469000365030162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117.5528082069759</v>
      </c>
      <c r="AI6" s="75">
        <f>INDEX(J:J,MATCH(9.99999999999999E+307,J:J)-1)</f>
        <v>11.881157361284693</v>
      </c>
      <c r="AJ6" s="75">
        <f>INDEX(J:J,MATCH(9.99999999999999E+307,J:J)-2)</f>
        <v>24.753379315940606</v>
      </c>
      <c r="AK6" s="75">
        <f>INDEX(J:J,MATCH(9.99999999999999E+307,J:J)-3)</f>
        <v>37.613953097501053</v>
      </c>
      <c r="AL6" s="75">
        <f>INDEX(J:J,MATCH(9.99999999999999E+307,J:J)-4)</f>
        <v>165.80890311000235</v>
      </c>
      <c r="AM6" s="75">
        <f>INDEX(J:J,MATCH(9.99999999999999E+307,J:J)-5)</f>
        <v>169.46392698814191</v>
      </c>
      <c r="AN6" s="75">
        <f>INDEX(J:J,MATCH(9.99999999999999E+307,J:J)-6)</f>
        <v>37.613953097501053</v>
      </c>
      <c r="AO6" s="75">
        <f>INDEX(J:J,MATCH(9.99999999999999E+307,J:J)-7)</f>
        <v>148.06522043256234</v>
      </c>
      <c r="AP6" s="75">
        <f>INDEX(J:J,MATCH(9.99999999999999E+307,J:J)-8)</f>
        <v>176.21075769943991</v>
      </c>
      <c r="AQ6" s="75">
        <f>INDEX(J:J,MATCH(9.99999999999999E+307,J:J)-9)</f>
        <v>170.24413804388166</v>
      </c>
      <c r="AR6" s="75">
        <f>INDEX(J:J,MATCH(9.99999999999999E+307,J:J)-10)</f>
        <v>2.756556870927966</v>
      </c>
      <c r="AS6" s="75">
        <f>INDEX(J:J,MATCH(9.99999999999999E+307,J:J)-11)</f>
        <v>43.430644010190861</v>
      </c>
      <c r="AT6" s="75">
        <f>INDEX(J:J,MATCH(9.99999999999999E+307,J:J)-12)</f>
        <v>143.97262641208908</v>
      </c>
      <c r="AU6" s="76">
        <f>INDEX(J:J,MATCH(9.99999999999999E+307,J:J)-13)</f>
        <v>79.824486225508736</v>
      </c>
      <c r="AV6" s="8" t="s">
        <v>53</v>
      </c>
    </row>
    <row r="7" spans="1:48" ht="15.9" customHeight="1">
      <c r="B7" s="185" t="s">
        <v>76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22.861563518735309</v>
      </c>
      <c r="Y7" s="36"/>
      <c r="AF7" s="8" t="s">
        <v>33</v>
      </c>
      <c r="AG7" s="69">
        <f>(SUM(AO2:AU2)-MIN(AO2:AU2)-MAX(AO2:AU2))/(COUNTA(AO2:AU2)-2)</f>
        <v>7.4200000031851232</v>
      </c>
      <c r="AK7" s="8" t="s">
        <v>54</v>
      </c>
      <c r="AN7" s="78">
        <f>(SUM(AH5:AN5)-MIN(AH5:AN5)-MAX(AH5:AN5))/(COUNTA(AH5:AN5)-2)</f>
        <v>45.723127037470618</v>
      </c>
      <c r="AO7" s="8" t="s">
        <v>54</v>
      </c>
      <c r="AR7" s="78">
        <f>(SUM(AO5:AU5)-MIN(AO5:AU5)-MAX(AO5:AU5))/(COUNTA(AO5:AU5)-2)</f>
        <v>50.24945979067418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-1.3639220401022385</v>
      </c>
      <c r="Y8" s="36"/>
      <c r="AF8" s="8" t="s">
        <v>34</v>
      </c>
      <c r="AG8" s="69">
        <f>(SUM(AO3:AU3)-MIN(AO3:AU3)-MAX(AO3:AU3))/(COUNTA(AO3:AU3)-2)</f>
        <v>-13.019999675452709</v>
      </c>
      <c r="AK8" s="8" t="s">
        <v>55</v>
      </c>
      <c r="AN8" s="78">
        <f>(SUM(AH6:AN6)-MIN(AH6:AN6)-MAX(AH6:AN6))/(COUNTA(AH6:AN6)-2)</f>
        <v>76.668599365584186</v>
      </c>
      <c r="AO8" s="8" t="s">
        <v>55</v>
      </c>
      <c r="AR8" s="78">
        <f>(SUM(AO6:AU6)-MIN(AO6:AU6)-MAX(AO6:AU6))/(COUNTA(AO6:AU6)-2)</f>
        <v>117.10742302484653</v>
      </c>
    </row>
    <row r="9" spans="1:48" ht="30" customHeight="1">
      <c r="A9" s="5" t="s">
        <v>4</v>
      </c>
      <c r="B9" s="14">
        <v>45824</v>
      </c>
      <c r="C9" s="35">
        <v>401047.4325</v>
      </c>
      <c r="D9" s="6"/>
      <c r="E9" s="35">
        <v>6665657.9239999996</v>
      </c>
      <c r="F9" s="6"/>
      <c r="G9" s="35">
        <v>104.8784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20.259999999998968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45825</v>
      </c>
      <c r="C10" s="11">
        <v>401047.43180000002</v>
      </c>
      <c r="D10" s="9">
        <f>IF(C10="","",(C10-$C$9)*1000)</f>
        <v>-0.699999975040555</v>
      </c>
      <c r="E10" s="12">
        <v>6665657.9529999997</v>
      </c>
      <c r="F10" s="9">
        <f t="shared" ref="F10:F75" si="1">IF(E10="","",(E10-$E$9)*1000)</f>
        <v>29.000000096857548</v>
      </c>
      <c r="G10" s="12">
        <v>104.9169</v>
      </c>
      <c r="H10" s="9">
        <f t="shared" ref="H10:H74" si="2">IF(G10="","",(G10-$G$9)*1000)</f>
        <v>38.499999999999091</v>
      </c>
      <c r="I10" s="47">
        <f t="shared" ref="I10:I74" si="3">IF(MOD(DEGREES(ATAN2(D10, F10)), 360) &gt; 180, MOD(DEGREES(ATAN2(D10, F10)), 360) - 360, MOD(DEGREES(ATAN2(D10, F10)), 360))</f>
        <v>91.382733017197182</v>
      </c>
      <c r="J10" s="40">
        <f>MOD(DEGREES(ATAN2(F10, D10)) + 360, 360)</f>
        <v>358.61726698280285</v>
      </c>
      <c r="K10" s="47">
        <f t="shared" ref="K10:K47" si="4">SQRT(POWER(C10 - $C$9,2) + POWER(E10 - $E$9,2)) *1000</f>
        <v>29.008447141872217</v>
      </c>
      <c r="L10" s="40">
        <f>SQRT((D10^2) + (F10^2) + (H10^2))</f>
        <v>48.205186500860307</v>
      </c>
      <c r="M10" s="12">
        <f t="shared" ref="M10:M23" si="5">(D10-$D$9)/(B10-$B$9)</f>
        <v>-0.699999975040555</v>
      </c>
      <c r="N10" s="12">
        <f t="shared" ref="N10:N23" si="6">(F10-$F$9)/(B10-$B$9)</f>
        <v>29.000000096857548</v>
      </c>
      <c r="O10" s="12">
        <f t="shared" ref="O10:O23" si="7">(H10-$H$9)/(B10-$B$9)</f>
        <v>38.499999999999091</v>
      </c>
      <c r="P10" s="81">
        <f t="shared" ref="P10:P23" si="8">(L10-$L$9)/(B10-$B$9)</f>
        <v>48.205186500860307</v>
      </c>
      <c r="Q10" s="12">
        <f t="shared" ref="Q10:Q23" si="9">(M10-0)/(B10-$B$9)</f>
        <v>-0.699999975040555</v>
      </c>
      <c r="R10" s="12">
        <f t="shared" ref="R10:R23" si="10">(N10-0)/(B10-$B$9)</f>
        <v>29.000000096857548</v>
      </c>
      <c r="S10" s="12">
        <f t="shared" ref="S10:S23" si="11">(O10-0)/(B10-$B$9)</f>
        <v>38.499999999999091</v>
      </c>
      <c r="T10" s="12">
        <f t="shared" ref="T10:T23" si="12">(P10-0)/(B10-$B$9)</f>
        <v>48.205186500860307</v>
      </c>
    </row>
    <row r="11" spans="1:48" ht="15.9" customHeight="1">
      <c r="A11" s="51"/>
      <c r="B11" s="18">
        <v>45825</v>
      </c>
      <c r="C11" s="11">
        <v>401047.4339</v>
      </c>
      <c r="D11" s="9">
        <f t="shared" ref="D11:D75" si="13">IF(C11="","",(C11-$C$9)*1000)</f>
        <v>1.4000000082887709</v>
      </c>
      <c r="E11" s="12">
        <v>6665657.9160000002</v>
      </c>
      <c r="F11" s="9">
        <f t="shared" si="1"/>
        <v>-7.9999994486570358</v>
      </c>
      <c r="G11" s="12">
        <v>104.8967</v>
      </c>
      <c r="H11" s="9">
        <f t="shared" si="2"/>
        <v>18.29999999999643</v>
      </c>
      <c r="I11" s="47">
        <f t="shared" si="3"/>
        <v>-80.073753765258971</v>
      </c>
      <c r="J11" s="40">
        <f t="shared" ref="J11:J47" si="14">MOD(DEGREES(ATAN2(F11, D11)) + 360, 360)</f>
        <v>170.07375376525897</v>
      </c>
      <c r="K11" s="47">
        <f t="shared" si="4"/>
        <v>8.1215756600379851</v>
      </c>
      <c r="L11" s="40">
        <f t="shared" ref="L11:L47" si="15">SQRT((D11^2) + (F11^2) + (H11^2))</f>
        <v>20.021238503189327</v>
      </c>
      <c r="M11" s="12">
        <f t="shared" si="5"/>
        <v>1.4000000082887709</v>
      </c>
      <c r="N11" s="12">
        <f t="shared" si="6"/>
        <v>-7.9999994486570358</v>
      </c>
      <c r="O11" s="12">
        <f t="shared" si="7"/>
        <v>18.29999999999643</v>
      </c>
      <c r="P11" s="81">
        <f t="shared" si="8"/>
        <v>20.021238503189327</v>
      </c>
      <c r="Q11" s="12">
        <f t="shared" si="9"/>
        <v>1.4000000082887709</v>
      </c>
      <c r="R11" s="12">
        <f t="shared" si="10"/>
        <v>-7.9999994486570358</v>
      </c>
      <c r="S11" s="12">
        <f t="shared" si="11"/>
        <v>18.29999999999643</v>
      </c>
      <c r="T11" s="12">
        <f t="shared" si="12"/>
        <v>20.021238503189327</v>
      </c>
    </row>
    <row r="12" spans="1:48" ht="15.9" customHeight="1">
      <c r="A12" s="52"/>
      <c r="B12" s="18">
        <v>45826</v>
      </c>
      <c r="C12" s="11">
        <v>401047.43290000001</v>
      </c>
      <c r="D12" s="9">
        <f t="shared" si="13"/>
        <v>0.40000001899898052</v>
      </c>
      <c r="E12" s="12">
        <v>6665657.9239999996</v>
      </c>
      <c r="F12" s="9">
        <f t="shared" si="1"/>
        <v>0</v>
      </c>
      <c r="G12" s="12">
        <v>104.90300000000001</v>
      </c>
      <c r="H12" s="9">
        <f t="shared" si="2"/>
        <v>24.600000000006617</v>
      </c>
      <c r="I12" s="47">
        <f t="shared" si="3"/>
        <v>0</v>
      </c>
      <c r="J12" s="40">
        <f t="shared" si="14"/>
        <v>90</v>
      </c>
      <c r="K12" s="47">
        <f t="shared" si="4"/>
        <v>0.40000001899898052</v>
      </c>
      <c r="L12" s="40">
        <f t="shared" si="15"/>
        <v>24.603251817910671</v>
      </c>
      <c r="M12" s="12">
        <f t="shared" si="5"/>
        <v>0.20000000949949026</v>
      </c>
      <c r="N12" s="12">
        <f t="shared" si="6"/>
        <v>0</v>
      </c>
      <c r="O12" s="12">
        <f t="shared" si="7"/>
        <v>12.300000000003308</v>
      </c>
      <c r="P12" s="81">
        <f t="shared" si="8"/>
        <v>12.301625908955335</v>
      </c>
      <c r="Q12" s="12">
        <f t="shared" si="9"/>
        <v>0.10000000474974513</v>
      </c>
      <c r="R12" s="12">
        <f t="shared" si="10"/>
        <v>0</v>
      </c>
      <c r="S12" s="12">
        <f t="shared" si="11"/>
        <v>6.1500000000016541</v>
      </c>
      <c r="T12" s="12">
        <f t="shared" si="12"/>
        <v>6.1508129544776677</v>
      </c>
    </row>
    <row r="13" spans="1:48" ht="15.9" customHeight="1">
      <c r="A13" s="52"/>
      <c r="B13" s="18">
        <v>45826</v>
      </c>
      <c r="C13" s="12">
        <v>401047.43420000002</v>
      </c>
      <c r="D13" s="9">
        <f t="shared" si="13"/>
        <v>1.7000000225380063</v>
      </c>
      <c r="E13" s="11">
        <v>6665657.9249999998</v>
      </c>
      <c r="F13" s="9">
        <f t="shared" si="1"/>
        <v>1.0000001639127731</v>
      </c>
      <c r="G13" s="12">
        <v>104.8951</v>
      </c>
      <c r="H13" s="9">
        <f t="shared" si="2"/>
        <v>16.700000000000159</v>
      </c>
      <c r="I13" s="47">
        <f t="shared" si="3"/>
        <v>30.465548691756482</v>
      </c>
      <c r="J13" s="40">
        <f t="shared" si="14"/>
        <v>59.534451308243547</v>
      </c>
      <c r="K13" s="47">
        <f t="shared" si="4"/>
        <v>1.97230839486496</v>
      </c>
      <c r="L13" s="40">
        <f t="shared" si="15"/>
        <v>16.816063760715828</v>
      </c>
      <c r="M13" s="12">
        <f t="shared" si="5"/>
        <v>0.85000001126900315</v>
      </c>
      <c r="N13" s="12">
        <f t="shared" si="6"/>
        <v>0.50000008195638657</v>
      </c>
      <c r="O13" s="12">
        <f t="shared" si="7"/>
        <v>8.3500000000000796</v>
      </c>
      <c r="P13" s="81">
        <f t="shared" si="8"/>
        <v>8.4080318803579139</v>
      </c>
      <c r="Q13" s="12">
        <f t="shared" si="9"/>
        <v>0.42500000563450158</v>
      </c>
      <c r="R13" s="12">
        <f t="shared" si="10"/>
        <v>0.25000004097819328</v>
      </c>
      <c r="S13" s="12">
        <f t="shared" si="11"/>
        <v>4.1750000000000398</v>
      </c>
      <c r="T13" s="12">
        <f t="shared" si="12"/>
        <v>4.204015940178957</v>
      </c>
    </row>
    <row r="14" spans="1:48" ht="15.9" customHeight="1">
      <c r="A14" s="53"/>
      <c r="B14" s="18">
        <v>45827</v>
      </c>
      <c r="C14" s="11">
        <v>401047.43099999998</v>
      </c>
      <c r="D14" s="9">
        <f t="shared" si="13"/>
        <v>-1.500000013038516</v>
      </c>
      <c r="E14" s="11">
        <v>6665658.0120000001</v>
      </c>
      <c r="F14" s="9">
        <f t="shared" si="1"/>
        <v>88.000000454485416</v>
      </c>
      <c r="G14" s="12">
        <v>104.9212</v>
      </c>
      <c r="H14" s="9">
        <f t="shared" si="2"/>
        <v>42.799999999999727</v>
      </c>
      <c r="I14" s="47">
        <f t="shared" si="3"/>
        <v>90.976538039205863</v>
      </c>
      <c r="J14" s="40">
        <f t="shared" si="14"/>
        <v>359.02346196079412</v>
      </c>
      <c r="K14" s="47">
        <f t="shared" si="4"/>
        <v>88.012783617089113</v>
      </c>
      <c r="L14" s="40">
        <f t="shared" si="15"/>
        <v>97.867717251545855</v>
      </c>
      <c r="M14" s="12">
        <f t="shared" si="5"/>
        <v>-0.50000000434617198</v>
      </c>
      <c r="N14" s="12">
        <f t="shared" si="6"/>
        <v>29.333333484828472</v>
      </c>
      <c r="O14" s="12">
        <f t="shared" si="7"/>
        <v>14.266666666666575</v>
      </c>
      <c r="P14" s="81">
        <f t="shared" si="8"/>
        <v>32.622572417181949</v>
      </c>
      <c r="Q14" s="12">
        <f t="shared" si="9"/>
        <v>-0.16666666811539066</v>
      </c>
      <c r="R14" s="12">
        <f t="shared" si="10"/>
        <v>9.7777778282761574</v>
      </c>
      <c r="S14" s="12">
        <f t="shared" si="11"/>
        <v>4.7555555555555253</v>
      </c>
      <c r="T14" s="12">
        <f t="shared" si="12"/>
        <v>10.874190805727316</v>
      </c>
    </row>
    <row r="15" spans="1:48" ht="15.9" customHeight="1">
      <c r="B15" s="18">
        <v>45827</v>
      </c>
      <c r="C15" s="11">
        <v>401047.43199999997</v>
      </c>
      <c r="D15" s="9">
        <f t="shared" si="13"/>
        <v>-0.50000002374872565</v>
      </c>
      <c r="E15" s="11">
        <v>6665657.9529999997</v>
      </c>
      <c r="F15" s="9">
        <f t="shared" si="1"/>
        <v>29.000000096857548</v>
      </c>
      <c r="G15" s="12">
        <v>104.9203</v>
      </c>
      <c r="H15" s="9">
        <f t="shared" si="2"/>
        <v>41.899999999998272</v>
      </c>
      <c r="I15" s="47">
        <f t="shared" si="3"/>
        <v>90.987760443248234</v>
      </c>
      <c r="J15" s="40">
        <f t="shared" si="14"/>
        <v>359.01223955675175</v>
      </c>
      <c r="K15" s="47">
        <f t="shared" si="4"/>
        <v>29.004310121798905</v>
      </c>
      <c r="L15" s="40">
        <f t="shared" si="15"/>
        <v>50.959395656162776</v>
      </c>
      <c r="M15" s="12">
        <f t="shared" si="5"/>
        <v>-0.16666667458290854</v>
      </c>
      <c r="N15" s="12">
        <f t="shared" si="6"/>
        <v>9.6666666989525165</v>
      </c>
      <c r="O15" s="12">
        <f t="shared" si="7"/>
        <v>13.966666666666091</v>
      </c>
      <c r="P15" s="81">
        <f t="shared" si="8"/>
        <v>16.986465218720927</v>
      </c>
      <c r="Q15" s="12">
        <f t="shared" si="9"/>
        <v>-5.555555819430285E-2</v>
      </c>
      <c r="R15" s="12">
        <f t="shared" si="10"/>
        <v>3.2222222329841723</v>
      </c>
      <c r="S15" s="12">
        <f t="shared" si="11"/>
        <v>4.655555555555364</v>
      </c>
      <c r="T15" s="12">
        <f t="shared" si="12"/>
        <v>5.6621550729069758</v>
      </c>
    </row>
    <row r="16" spans="1:48" ht="15.9" customHeight="1">
      <c r="B16" s="18">
        <v>45828</v>
      </c>
      <c r="C16" s="11">
        <v>401047.43229999999</v>
      </c>
      <c r="D16" s="9">
        <f t="shared" si="13"/>
        <v>-0.20000000949949026</v>
      </c>
      <c r="E16" s="11">
        <v>6665657.9460000005</v>
      </c>
      <c r="F16" s="9">
        <f t="shared" si="1"/>
        <v>22.000000812113285</v>
      </c>
      <c r="G16" s="12">
        <v>104.914</v>
      </c>
      <c r="H16" s="9">
        <f t="shared" si="2"/>
        <v>35.600000000002296</v>
      </c>
      <c r="I16" s="47">
        <f t="shared" si="3"/>
        <v>90.520856380013996</v>
      </c>
      <c r="J16" s="40">
        <f t="shared" si="14"/>
        <v>359.47914361998602</v>
      </c>
      <c r="K16" s="47">
        <f t="shared" si="4"/>
        <v>22.000909884293083</v>
      </c>
      <c r="L16" s="40">
        <f t="shared" si="15"/>
        <v>41.849731608899816</v>
      </c>
      <c r="M16" s="12">
        <f t="shared" si="5"/>
        <v>-5.0000002374872565E-2</v>
      </c>
      <c r="N16" s="12">
        <f t="shared" si="6"/>
        <v>5.5000002030283213</v>
      </c>
      <c r="O16" s="12">
        <f t="shared" si="7"/>
        <v>8.9000000000005741</v>
      </c>
      <c r="P16" s="81">
        <f t="shared" si="8"/>
        <v>10.462432902224954</v>
      </c>
      <c r="Q16" s="12">
        <f t="shared" si="9"/>
        <v>-1.2500000593718141E-2</v>
      </c>
      <c r="R16" s="12">
        <f t="shared" si="10"/>
        <v>1.3750000507570803</v>
      </c>
      <c r="S16" s="12">
        <f t="shared" si="11"/>
        <v>2.2250000000001435</v>
      </c>
      <c r="T16" s="12">
        <f t="shared" si="12"/>
        <v>2.6156082255562385</v>
      </c>
    </row>
    <row r="17" spans="2:20" ht="15.9" customHeight="1">
      <c r="B17" s="18">
        <v>45828</v>
      </c>
      <c r="C17" s="11">
        <v>401047.43239999999</v>
      </c>
      <c r="D17" s="9">
        <f t="shared" si="13"/>
        <v>-0.10000000474974513</v>
      </c>
      <c r="E17" s="11">
        <v>6665657.9539999999</v>
      </c>
      <c r="F17" s="9">
        <f t="shared" si="1"/>
        <v>30.000000260770321</v>
      </c>
      <c r="G17" s="12">
        <v>104.8788</v>
      </c>
      <c r="H17" s="9">
        <f t="shared" si="2"/>
        <v>0.39999999999906777</v>
      </c>
      <c r="I17" s="47">
        <f t="shared" si="3"/>
        <v>90.190985231770824</v>
      </c>
      <c r="J17" s="40">
        <f t="shared" si="14"/>
        <v>359.80901476822919</v>
      </c>
      <c r="K17" s="47">
        <f t="shared" si="4"/>
        <v>30.00016692698841</v>
      </c>
      <c r="L17" s="40">
        <f t="shared" si="15"/>
        <v>30.002833460311187</v>
      </c>
      <c r="M17" s="12">
        <f t="shared" si="5"/>
        <v>-2.5000001187436283E-2</v>
      </c>
      <c r="N17" s="12">
        <f t="shared" si="6"/>
        <v>7.5000000651925802</v>
      </c>
      <c r="O17" s="12">
        <f t="shared" si="7"/>
        <v>9.9999999999766942E-2</v>
      </c>
      <c r="P17" s="81">
        <f t="shared" si="8"/>
        <v>7.5007083650777968</v>
      </c>
      <c r="Q17" s="12">
        <f t="shared" si="9"/>
        <v>-6.2500002968590707E-3</v>
      </c>
      <c r="R17" s="12">
        <f t="shared" si="10"/>
        <v>1.8750000162981451</v>
      </c>
      <c r="S17" s="12">
        <f t="shared" si="11"/>
        <v>2.4999999999941735E-2</v>
      </c>
      <c r="T17" s="12">
        <f t="shared" si="12"/>
        <v>1.8751770912694492</v>
      </c>
    </row>
    <row r="18" spans="2:20" ht="15.9" customHeight="1">
      <c r="B18" s="18">
        <v>45829</v>
      </c>
      <c r="C18" s="11">
        <v>401047.43239999999</v>
      </c>
      <c r="D18" s="9">
        <f t="shared" si="13"/>
        <v>-0.10000000474974513</v>
      </c>
      <c r="E18" s="12">
        <v>6665657.9544000002</v>
      </c>
      <c r="F18" s="9">
        <f t="shared" si="1"/>
        <v>30.400000512599945</v>
      </c>
      <c r="G18" s="12">
        <v>104.8788</v>
      </c>
      <c r="H18" s="9">
        <f t="shared" si="2"/>
        <v>0.39999999999906777</v>
      </c>
      <c r="I18" s="47">
        <f t="shared" si="3"/>
        <v>90.188472284903781</v>
      </c>
      <c r="J18" s="40">
        <f t="shared" si="14"/>
        <v>359.81152771509619</v>
      </c>
      <c r="K18" s="47">
        <f t="shared" si="4"/>
        <v>30.400164985852079</v>
      </c>
      <c r="L18" s="40">
        <f t="shared" si="15"/>
        <v>30.402796436627767</v>
      </c>
      <c r="M18" s="12">
        <f t="shared" si="5"/>
        <v>-2.0000000949949026E-2</v>
      </c>
      <c r="N18" s="12">
        <f t="shared" si="6"/>
        <v>6.080000102519989</v>
      </c>
      <c r="O18" s="12">
        <f t="shared" si="7"/>
        <v>7.9999999999813554E-2</v>
      </c>
      <c r="P18" s="81">
        <f t="shared" si="8"/>
        <v>6.0805592873255536</v>
      </c>
      <c r="Q18" s="12">
        <f t="shared" si="9"/>
        <v>-4.0000001899898052E-3</v>
      </c>
      <c r="R18" s="12">
        <f t="shared" si="10"/>
        <v>1.2160000205039978</v>
      </c>
      <c r="S18" s="12">
        <f t="shared" si="11"/>
        <v>1.5999999999962711E-2</v>
      </c>
      <c r="T18" s="12">
        <f t="shared" si="12"/>
        <v>1.2161118574651106</v>
      </c>
    </row>
    <row r="19" spans="2:20" ht="15.9" customHeight="1">
      <c r="B19" s="18">
        <v>45829</v>
      </c>
      <c r="C19" s="11">
        <v>401047.43170000002</v>
      </c>
      <c r="D19" s="9">
        <f t="shared" si="13"/>
        <v>-0.79999997979030013</v>
      </c>
      <c r="E19" s="11">
        <v>6665657.9460000005</v>
      </c>
      <c r="F19" s="9">
        <f t="shared" si="1"/>
        <v>22.000000812113285</v>
      </c>
      <c r="G19" s="12">
        <v>104.901</v>
      </c>
      <c r="H19" s="9">
        <f t="shared" si="2"/>
        <v>22.599999999997067</v>
      </c>
      <c r="I19" s="47">
        <f t="shared" si="3"/>
        <v>92.082565150358562</v>
      </c>
      <c r="J19" s="40">
        <f t="shared" si="14"/>
        <v>357.91743484964144</v>
      </c>
      <c r="K19" s="47">
        <f t="shared" si="4"/>
        <v>22.01454146014969</v>
      </c>
      <c r="L19" s="40">
        <f t="shared" si="15"/>
        <v>31.549960946101297</v>
      </c>
      <c r="M19" s="12">
        <f t="shared" si="5"/>
        <v>-0.15999999595806003</v>
      </c>
      <c r="N19" s="12">
        <f t="shared" si="6"/>
        <v>4.400000162422657</v>
      </c>
      <c r="O19" s="12">
        <f t="shared" si="7"/>
        <v>4.5199999999994134</v>
      </c>
      <c r="P19" s="81">
        <f t="shared" si="8"/>
        <v>6.3099921892202593</v>
      </c>
      <c r="Q19" s="12">
        <f t="shared" si="9"/>
        <v>-3.1999999191612005E-2</v>
      </c>
      <c r="R19" s="12">
        <f t="shared" si="10"/>
        <v>0.8800000324845314</v>
      </c>
      <c r="S19" s="12">
        <f t="shared" si="11"/>
        <v>0.90399999999988268</v>
      </c>
      <c r="T19" s="12">
        <f t="shared" si="12"/>
        <v>1.2619984378440519</v>
      </c>
    </row>
    <row r="20" spans="2:20" ht="15.9" customHeight="1">
      <c r="B20" s="18">
        <v>45831</v>
      </c>
      <c r="C20" s="11">
        <v>401047.42979999998</v>
      </c>
      <c r="D20" s="9">
        <f t="shared" si="13"/>
        <v>-2.7000000118277967</v>
      </c>
      <c r="E20" s="11">
        <v>6665657.9160000002</v>
      </c>
      <c r="F20" s="9">
        <f t="shared" si="1"/>
        <v>-7.9999994486570358</v>
      </c>
      <c r="G20" s="12">
        <v>104.91249999999999</v>
      </c>
      <c r="H20" s="9">
        <f t="shared" si="2"/>
        <v>34.099999999995134</v>
      </c>
      <c r="I20" s="47">
        <f t="shared" si="3"/>
        <v>-108.64954002650836</v>
      </c>
      <c r="J20" s="40">
        <f t="shared" si="14"/>
        <v>198.64954002650833</v>
      </c>
      <c r="K20" s="47">
        <f t="shared" si="4"/>
        <v>8.4433400525137543</v>
      </c>
      <c r="L20" s="40">
        <f t="shared" si="15"/>
        <v>35.129759339369961</v>
      </c>
      <c r="M20" s="12">
        <f t="shared" si="5"/>
        <v>-0.38571428740397096</v>
      </c>
      <c r="N20" s="12">
        <f t="shared" si="6"/>
        <v>-1.1428570640938622</v>
      </c>
      <c r="O20" s="12">
        <f t="shared" si="7"/>
        <v>4.8714285714278764</v>
      </c>
      <c r="P20" s="81">
        <f t="shared" si="8"/>
        <v>5.0185370484814227</v>
      </c>
      <c r="Q20" s="12">
        <f t="shared" si="9"/>
        <v>-5.510204105771014E-2</v>
      </c>
      <c r="R20" s="12">
        <f t="shared" si="10"/>
        <v>-0.16326529487055175</v>
      </c>
      <c r="S20" s="12">
        <f t="shared" si="11"/>
        <v>0.69591836734683954</v>
      </c>
      <c r="T20" s="12">
        <f t="shared" si="12"/>
        <v>0.71693386406877468</v>
      </c>
    </row>
    <row r="21" spans="2:20" ht="15.9" customHeight="1">
      <c r="B21" s="18">
        <v>45831</v>
      </c>
      <c r="C21" s="11">
        <v>401047.4289</v>
      </c>
      <c r="D21" s="9">
        <f t="shared" si="13"/>
        <v>-3.599999996367842</v>
      </c>
      <c r="E21" s="12">
        <v>6665657.9270000001</v>
      </c>
      <c r="F21" s="9">
        <f t="shared" si="1"/>
        <v>3.0000004917383194</v>
      </c>
      <c r="G21" s="12">
        <v>104.92319999999999</v>
      </c>
      <c r="H21" s="9">
        <f t="shared" si="2"/>
        <v>44.799999999995066</v>
      </c>
      <c r="I21" s="47">
        <f t="shared" si="3"/>
        <v>140.19442426052967</v>
      </c>
      <c r="J21" s="40">
        <f t="shared" si="14"/>
        <v>309.80557573947033</v>
      </c>
      <c r="K21" s="47">
        <f t="shared" si="4"/>
        <v>4.6861501175569078</v>
      </c>
      <c r="L21" s="40">
        <f t="shared" si="15"/>
        <v>45.044422550675868</v>
      </c>
      <c r="M21" s="12">
        <f t="shared" si="5"/>
        <v>-0.51428571376683452</v>
      </c>
      <c r="N21" s="12">
        <f t="shared" si="6"/>
        <v>0.42857149881975992</v>
      </c>
      <c r="O21" s="12">
        <f t="shared" si="7"/>
        <v>6.3999999999992951</v>
      </c>
      <c r="P21" s="81">
        <f t="shared" si="8"/>
        <v>6.43491750723941</v>
      </c>
      <c r="Q21" s="12">
        <f t="shared" si="9"/>
        <v>-7.3469387680976356E-2</v>
      </c>
      <c r="R21" s="12">
        <f t="shared" si="10"/>
        <v>6.1224499831394275E-2</v>
      </c>
      <c r="S21" s="12">
        <f t="shared" si="11"/>
        <v>0.91428571428561356</v>
      </c>
      <c r="T21" s="12">
        <f t="shared" si="12"/>
        <v>0.91927392960563004</v>
      </c>
    </row>
    <row r="22" spans="2:20" ht="15.9" customHeight="1">
      <c r="B22" s="18">
        <v>45832</v>
      </c>
      <c r="C22" s="12">
        <v>401047.42609999998</v>
      </c>
      <c r="D22" s="9">
        <f t="shared" si="13"/>
        <v>-6.4000000129453838</v>
      </c>
      <c r="E22" s="11">
        <v>6665657.9160000002</v>
      </c>
      <c r="F22" s="9">
        <f t="shared" si="1"/>
        <v>-7.9999994486570358</v>
      </c>
      <c r="G22" s="12">
        <v>104.9173</v>
      </c>
      <c r="H22" s="9">
        <f t="shared" si="2"/>
        <v>38.899999999998158</v>
      </c>
      <c r="I22" s="47">
        <f t="shared" si="3"/>
        <v>-128.65981023682002</v>
      </c>
      <c r="J22" s="40">
        <f t="shared" si="14"/>
        <v>218.65981023682002</v>
      </c>
      <c r="K22" s="47">
        <f t="shared" si="4"/>
        <v>10.244998357452959</v>
      </c>
      <c r="L22" s="40">
        <f t="shared" si="15"/>
        <v>40.226483705937696</v>
      </c>
      <c r="M22" s="12">
        <f t="shared" si="5"/>
        <v>-0.80000000161817297</v>
      </c>
      <c r="N22" s="12">
        <f t="shared" si="6"/>
        <v>-0.99999993108212948</v>
      </c>
      <c r="O22" s="12">
        <f t="shared" si="7"/>
        <v>4.8624999999997698</v>
      </c>
      <c r="P22" s="81">
        <f t="shared" si="8"/>
        <v>5.028310463242212</v>
      </c>
      <c r="Q22" s="12">
        <f t="shared" si="9"/>
        <v>-0.10000000020227162</v>
      </c>
      <c r="R22" s="12">
        <f t="shared" si="10"/>
        <v>-0.12499999138526618</v>
      </c>
      <c r="S22" s="12">
        <f t="shared" si="11"/>
        <v>0.60781249999997122</v>
      </c>
      <c r="T22" s="12">
        <f t="shared" si="12"/>
        <v>0.6285388079052765</v>
      </c>
    </row>
    <row r="23" spans="2:20" ht="15.9" customHeight="1">
      <c r="B23" s="18">
        <v>45832</v>
      </c>
      <c r="C23" s="11">
        <v>401047.42839999998</v>
      </c>
      <c r="D23" s="9">
        <f t="shared" si="13"/>
        <v>-4.1000000201165676</v>
      </c>
      <c r="E23" s="11">
        <v>6665657.8890000004</v>
      </c>
      <c r="F23" s="9">
        <f t="shared" si="1"/>
        <v>-34.999999217689037</v>
      </c>
      <c r="G23" s="12">
        <v>104.9011</v>
      </c>
      <c r="H23" s="9">
        <f t="shared" si="2"/>
        <v>22.700000000000387</v>
      </c>
      <c r="I23" s="47">
        <f t="shared" si="3"/>
        <v>-96.68134107901983</v>
      </c>
      <c r="J23" s="40">
        <f t="shared" si="14"/>
        <v>186.68134107901986</v>
      </c>
      <c r="K23" s="47">
        <f t="shared" si="4"/>
        <v>35.239323849971768</v>
      </c>
      <c r="L23" s="40">
        <f t="shared" si="15"/>
        <v>41.917776007360011</v>
      </c>
      <c r="M23" s="12">
        <f t="shared" si="5"/>
        <v>-0.51250000251457095</v>
      </c>
      <c r="N23" s="12">
        <f t="shared" si="6"/>
        <v>-4.3749999022111297</v>
      </c>
      <c r="O23" s="12">
        <f t="shared" si="7"/>
        <v>2.8375000000000483</v>
      </c>
      <c r="P23" s="81">
        <f t="shared" si="8"/>
        <v>5.2397220009200014</v>
      </c>
      <c r="Q23" s="12">
        <f t="shared" si="9"/>
        <v>-6.4062500314321369E-2</v>
      </c>
      <c r="R23" s="12">
        <f t="shared" si="10"/>
        <v>-0.54687498777639121</v>
      </c>
      <c r="S23" s="12">
        <f t="shared" si="11"/>
        <v>0.35468750000000604</v>
      </c>
      <c r="T23" s="12">
        <f t="shared" si="12"/>
        <v>0.65496525011500017</v>
      </c>
    </row>
    <row r="24" spans="2:20" ht="15.9" customHeight="1">
      <c r="B24" s="18">
        <v>45833</v>
      </c>
      <c r="C24" s="11">
        <v>401047.42619999999</v>
      </c>
      <c r="D24" s="9">
        <f t="shared" si="13"/>
        <v>-6.3000000081956387</v>
      </c>
      <c r="E24" s="11">
        <v>6665657.892</v>
      </c>
      <c r="F24" s="9">
        <f t="shared" si="1"/>
        <v>-31.999999657273293</v>
      </c>
      <c r="G24" s="12">
        <v>104.9354</v>
      </c>
      <c r="H24" s="9">
        <f t="shared" si="2"/>
        <v>57.00000000000216</v>
      </c>
      <c r="I24" s="47">
        <f t="shared" si="3"/>
        <v>-101.13766679907582</v>
      </c>
      <c r="J24" s="40">
        <f t="shared" si="14"/>
        <v>191.13766679907584</v>
      </c>
      <c r="K24" s="47">
        <f t="shared" si="4"/>
        <v>32.614260349864686</v>
      </c>
      <c r="L24" s="40">
        <f t="shared" si="15"/>
        <v>65.671074135946668</v>
      </c>
      <c r="M24" s="12">
        <f>(D24-$D$9)/(B23-$B$9)</f>
        <v>-0.78750000102445483</v>
      </c>
      <c r="N24" s="12">
        <f>(F24-$F$9)/(B23-$B$9)</f>
        <v>-3.9999999571591616</v>
      </c>
      <c r="O24" s="12">
        <f>(H24-$H$9)/(B23-$B$9)</f>
        <v>7.12500000000027</v>
      </c>
      <c r="P24" s="81">
        <f>(L24-$L$9)/(B23-$B$9)</f>
        <v>8.2088842669933335</v>
      </c>
      <c r="Q24" s="12">
        <f>(M24-0)/(B23-$B$9)</f>
        <v>-9.8437500128056854E-2</v>
      </c>
      <c r="R24" s="12">
        <f>(N24-0)/(B23-$B$9)</f>
        <v>-0.4999999946448952</v>
      </c>
      <c r="S24" s="12">
        <f>(O24-0)/(B23-$B$9)</f>
        <v>0.89062500000003375</v>
      </c>
      <c r="T24" s="12">
        <f>(P24-0)/(B23-$B$9)</f>
        <v>1.0261105333741667</v>
      </c>
    </row>
    <row r="25" spans="2:20" ht="15.9" customHeight="1">
      <c r="B25" s="18">
        <v>45833</v>
      </c>
      <c r="C25" s="11">
        <v>401047.43160000001</v>
      </c>
      <c r="D25" s="9">
        <f t="shared" si="13"/>
        <v>-0.89999998454004526</v>
      </c>
      <c r="E25" s="11">
        <v>6665657.8712999998</v>
      </c>
      <c r="F25" s="9">
        <f t="shared" si="1"/>
        <v>-52.699999883770943</v>
      </c>
      <c r="G25" s="12">
        <v>104.86239999999999</v>
      </c>
      <c r="H25" s="9">
        <f t="shared" si="2"/>
        <v>-16.000000000005343</v>
      </c>
      <c r="I25" s="47">
        <f t="shared" si="3"/>
        <v>-90.978390674609273</v>
      </c>
      <c r="J25" s="40">
        <f t="shared" si="14"/>
        <v>180.97839067460927</v>
      </c>
      <c r="K25" s="47">
        <f t="shared" si="4"/>
        <v>52.70768433275768</v>
      </c>
      <c r="L25" s="40">
        <f t="shared" si="15"/>
        <v>55.08266503830221</v>
      </c>
      <c r="M25" s="12">
        <f t="shared" ref="M25:M47" si="16">(D25-$D$9)/(B25-$B$9)</f>
        <v>-9.9999998282227248E-2</v>
      </c>
      <c r="N25" s="12">
        <f t="shared" ref="N25:N47" si="17">(F25-$F$9)/(B25-$B$9)</f>
        <v>-5.8555555426412162</v>
      </c>
      <c r="O25" s="12">
        <f t="shared" ref="O25:O47" si="18">(H25-$H$9)/(B25-$B$9)</f>
        <v>-1.7777777777783714</v>
      </c>
      <c r="P25" s="81">
        <f t="shared" ref="P25:P47" si="19">(L25-$L$9)/(B25-$B$9)</f>
        <v>6.1202961153669122</v>
      </c>
      <c r="Q25" s="12">
        <f t="shared" ref="Q25:Q47" si="20">(M25-0)/(B25-$B$9)</f>
        <v>-1.1111110920247472E-2</v>
      </c>
      <c r="R25" s="12">
        <f t="shared" ref="R25:R47" si="21">(N25-0)/(B25-$B$9)</f>
        <v>-0.65061728251569073</v>
      </c>
      <c r="S25" s="12">
        <f t="shared" ref="S25:S47" si="22">(O25-0)/(B25-$B$9)</f>
        <v>-0.19753086419759683</v>
      </c>
      <c r="T25" s="12">
        <f t="shared" ref="T25:T47" si="23">(P25-0)/(B25-$B$9)</f>
        <v>0.68003290170743469</v>
      </c>
    </row>
    <row r="26" spans="2:20" ht="15.9" customHeight="1">
      <c r="B26" s="18">
        <v>45834</v>
      </c>
      <c r="C26" s="11">
        <v>401047.42729999998</v>
      </c>
      <c r="D26" s="9">
        <f t="shared" si="13"/>
        <v>-5.2000000141561031</v>
      </c>
      <c r="E26" s="11">
        <v>6665657.9199000001</v>
      </c>
      <c r="F26" s="9">
        <f t="shared" si="1"/>
        <v>-4.0999995544552803</v>
      </c>
      <c r="G26" s="12">
        <v>104.91930000000001</v>
      </c>
      <c r="H26" s="9">
        <f t="shared" si="2"/>
        <v>40.900000000007708</v>
      </c>
      <c r="I26" s="47">
        <f t="shared" si="3"/>
        <v>-141.7455827505656</v>
      </c>
      <c r="J26" s="40">
        <f t="shared" si="14"/>
        <v>231.7455827505656</v>
      </c>
      <c r="K26" s="47">
        <f t="shared" si="4"/>
        <v>6.6219329877126496</v>
      </c>
      <c r="L26" s="40">
        <f t="shared" si="15"/>
        <v>41.432595821338388</v>
      </c>
      <c r="M26" s="12">
        <f t="shared" si="16"/>
        <v>-0.52000000141561031</v>
      </c>
      <c r="N26" s="12">
        <f t="shared" si="17"/>
        <v>-0.40999995544552803</v>
      </c>
      <c r="O26" s="12">
        <f t="shared" si="18"/>
        <v>4.0900000000007708</v>
      </c>
      <c r="P26" s="81">
        <f t="shared" si="19"/>
        <v>4.1432595821338385</v>
      </c>
      <c r="Q26" s="12">
        <f t="shared" si="20"/>
        <v>-5.2000000141561031E-2</v>
      </c>
      <c r="R26" s="12">
        <f t="shared" si="21"/>
        <v>-4.0999995544552803E-2</v>
      </c>
      <c r="S26" s="12">
        <f t="shared" si="22"/>
        <v>0.40900000000007708</v>
      </c>
      <c r="T26" s="12">
        <f t="shared" si="23"/>
        <v>0.41432595821338386</v>
      </c>
    </row>
    <row r="27" spans="2:20" ht="15.9" customHeight="1">
      <c r="B27" s="18">
        <v>45834</v>
      </c>
      <c r="C27" s="11">
        <v>401047.42969999998</v>
      </c>
      <c r="D27" s="9">
        <f t="shared" si="13"/>
        <v>-2.8000000165775418</v>
      </c>
      <c r="E27" s="11">
        <v>6665657.9239999996</v>
      </c>
      <c r="F27" s="9">
        <f t="shared" si="1"/>
        <v>0</v>
      </c>
      <c r="G27" s="12">
        <v>104.9123</v>
      </c>
      <c r="H27" s="9">
        <f t="shared" si="2"/>
        <v>33.900000000002706</v>
      </c>
      <c r="I27" s="47">
        <f t="shared" si="3"/>
        <v>180</v>
      </c>
      <c r="J27" s="40">
        <f t="shared" si="14"/>
        <v>270</v>
      </c>
      <c r="K27" s="47">
        <f t="shared" si="4"/>
        <v>2.8000000165775418</v>
      </c>
      <c r="L27" s="40">
        <f t="shared" si="15"/>
        <v>34.015437673106867</v>
      </c>
      <c r="M27" s="12">
        <f t="shared" si="16"/>
        <v>-0.28000000165775418</v>
      </c>
      <c r="N27" s="12">
        <f t="shared" si="17"/>
        <v>0</v>
      </c>
      <c r="O27" s="12">
        <f t="shared" si="18"/>
        <v>3.3900000000002706</v>
      </c>
      <c r="P27" s="81">
        <f t="shared" si="19"/>
        <v>3.4015437673106867</v>
      </c>
      <c r="Q27" s="12">
        <f t="shared" si="20"/>
        <v>-2.8000000165775418E-2</v>
      </c>
      <c r="R27" s="12">
        <f t="shared" si="21"/>
        <v>0</v>
      </c>
      <c r="S27" s="12">
        <f t="shared" si="22"/>
        <v>0.33900000000002706</v>
      </c>
      <c r="T27" s="12">
        <f t="shared" si="23"/>
        <v>0.34015437673106869</v>
      </c>
    </row>
    <row r="28" spans="2:20" ht="15.9" customHeight="1">
      <c r="B28" s="18">
        <v>45835</v>
      </c>
      <c r="C28" s="11">
        <v>401047.42879999999</v>
      </c>
      <c r="D28" s="9">
        <f t="shared" si="13"/>
        <v>-3.7000000011175871</v>
      </c>
      <c r="E28" s="11">
        <v>6665657.8140000002</v>
      </c>
      <c r="F28" s="9">
        <f t="shared" si="1"/>
        <v>-109.99999940395355</v>
      </c>
      <c r="G28" s="12">
        <v>104.9277</v>
      </c>
      <c r="H28" s="9">
        <f t="shared" si="2"/>
        <v>49.300000000002342</v>
      </c>
      <c r="I28" s="47">
        <f t="shared" si="3"/>
        <v>-91.926495355823874</v>
      </c>
      <c r="J28" s="40">
        <f t="shared" si="14"/>
        <v>181.92649535582387</v>
      </c>
      <c r="K28" s="47">
        <f t="shared" si="4"/>
        <v>110.06220908594398</v>
      </c>
      <c r="L28" s="40">
        <f t="shared" si="15"/>
        <v>120.59925318540859</v>
      </c>
      <c r="M28" s="12">
        <f t="shared" si="16"/>
        <v>-0.33636363646523521</v>
      </c>
      <c r="N28" s="12">
        <f t="shared" si="17"/>
        <v>-9.9999999458139595</v>
      </c>
      <c r="O28" s="12">
        <f t="shared" si="18"/>
        <v>4.4818181818183946</v>
      </c>
      <c r="P28" s="81">
        <f t="shared" si="19"/>
        <v>10.96356847140078</v>
      </c>
      <c r="Q28" s="12">
        <f t="shared" si="20"/>
        <v>-3.0578512405930472E-2</v>
      </c>
      <c r="R28" s="12">
        <f t="shared" si="21"/>
        <v>-0.90909090416490546</v>
      </c>
      <c r="S28" s="12">
        <f t="shared" si="22"/>
        <v>0.40743801652894496</v>
      </c>
      <c r="T28" s="12">
        <f t="shared" si="23"/>
        <v>0.99668804285461643</v>
      </c>
    </row>
    <row r="29" spans="2:20" ht="15.9" customHeight="1">
      <c r="B29" s="18">
        <v>45835</v>
      </c>
      <c r="C29" s="11">
        <v>401047.42749999999</v>
      </c>
      <c r="D29" s="9">
        <f t="shared" si="13"/>
        <v>-5.0000000046566129</v>
      </c>
      <c r="E29" s="11">
        <v>6665657.9309999999</v>
      </c>
      <c r="F29" s="9">
        <f t="shared" si="1"/>
        <v>7.0000002160668373</v>
      </c>
      <c r="G29" s="12">
        <v>104.93389999999999</v>
      </c>
      <c r="H29" s="9">
        <f t="shared" si="2"/>
        <v>55.499999999994998</v>
      </c>
      <c r="I29" s="47">
        <f t="shared" si="3"/>
        <v>125.5376769807452</v>
      </c>
      <c r="J29" s="40">
        <f t="shared" si="14"/>
        <v>324.46232301925477</v>
      </c>
      <c r="K29" s="47">
        <f t="shared" si="4"/>
        <v>8.6023254455700471</v>
      </c>
      <c r="L29" s="40">
        <f t="shared" si="15"/>
        <v>56.162710075911995</v>
      </c>
      <c r="M29" s="12">
        <f t="shared" si="16"/>
        <v>-0.45454545496878301</v>
      </c>
      <c r="N29" s="12">
        <f t="shared" si="17"/>
        <v>0.63636365600607614</v>
      </c>
      <c r="O29" s="12">
        <f t="shared" si="18"/>
        <v>5.0454545454540911</v>
      </c>
      <c r="P29" s="81">
        <f t="shared" si="19"/>
        <v>5.1057009159919993</v>
      </c>
      <c r="Q29" s="12">
        <f t="shared" si="20"/>
        <v>-4.1322314088071181E-2</v>
      </c>
      <c r="R29" s="12">
        <f t="shared" si="21"/>
        <v>5.7851241455097832E-2</v>
      </c>
      <c r="S29" s="12">
        <f t="shared" si="22"/>
        <v>0.45867768595037189</v>
      </c>
      <c r="T29" s="12">
        <f t="shared" si="23"/>
        <v>0.46415462872654539</v>
      </c>
    </row>
    <row r="30" spans="2:20" ht="15.9" customHeight="1">
      <c r="B30" s="18">
        <v>45836</v>
      </c>
      <c r="C30" s="11">
        <v>401047.42739999999</v>
      </c>
      <c r="D30" s="9">
        <f t="shared" si="13"/>
        <v>-5.100000009406358</v>
      </c>
      <c r="E30" s="11">
        <v>6665657.8990000002</v>
      </c>
      <c r="F30" s="9">
        <f t="shared" si="1"/>
        <v>-24.999999441206455</v>
      </c>
      <c r="G30" s="12">
        <v>104.9054</v>
      </c>
      <c r="H30" s="9">
        <f t="shared" si="2"/>
        <v>27.000000000001023</v>
      </c>
      <c r="I30" s="47">
        <f t="shared" si="3"/>
        <v>-101.53013066031502</v>
      </c>
      <c r="J30" s="40">
        <f t="shared" si="14"/>
        <v>191.530130660315</v>
      </c>
      <c r="K30" s="47">
        <f t="shared" si="4"/>
        <v>25.51489706340725</v>
      </c>
      <c r="L30" s="40">
        <f t="shared" si="15"/>
        <v>37.148485462483166</v>
      </c>
      <c r="M30" s="12">
        <f t="shared" si="16"/>
        <v>-0.42500000078386319</v>
      </c>
      <c r="N30" s="12">
        <f t="shared" si="17"/>
        <v>-2.0833332867672048</v>
      </c>
      <c r="O30" s="12">
        <f t="shared" si="18"/>
        <v>2.2500000000000853</v>
      </c>
      <c r="P30" s="81">
        <f t="shared" si="19"/>
        <v>3.095707121873597</v>
      </c>
      <c r="Q30" s="12">
        <f t="shared" si="20"/>
        <v>-3.5416666731988601E-2</v>
      </c>
      <c r="R30" s="12">
        <f t="shared" si="21"/>
        <v>-0.17361110723060039</v>
      </c>
      <c r="S30" s="12">
        <f t="shared" si="22"/>
        <v>0.18750000000000711</v>
      </c>
      <c r="T30" s="12">
        <f t="shared" si="23"/>
        <v>0.25797559348946641</v>
      </c>
    </row>
    <row r="31" spans="2:20" ht="15.9" customHeight="1">
      <c r="B31" s="18">
        <v>45836</v>
      </c>
      <c r="C31" s="11">
        <v>401047.42920000001</v>
      </c>
      <c r="D31" s="9">
        <f t="shared" si="13"/>
        <v>-3.2999999821186066</v>
      </c>
      <c r="E31" s="11">
        <v>6665657.9239999996</v>
      </c>
      <c r="F31" s="9">
        <f t="shared" si="1"/>
        <v>0</v>
      </c>
      <c r="G31" s="12">
        <v>104.9233</v>
      </c>
      <c r="H31" s="9">
        <f t="shared" si="2"/>
        <v>44.899999999998386</v>
      </c>
      <c r="I31" s="47">
        <f t="shared" si="3"/>
        <v>180</v>
      </c>
      <c r="J31" s="40">
        <f t="shared" si="14"/>
        <v>270</v>
      </c>
      <c r="K31" s="47">
        <f t="shared" si="4"/>
        <v>3.2999999821186066</v>
      </c>
      <c r="L31" s="40">
        <f t="shared" si="15"/>
        <v>45.021106160131581</v>
      </c>
      <c r="M31" s="12">
        <f t="shared" si="16"/>
        <v>-0.27499999850988388</v>
      </c>
      <c r="N31" s="12">
        <f t="shared" si="17"/>
        <v>0</v>
      </c>
      <c r="O31" s="12">
        <f t="shared" si="18"/>
        <v>3.7416666666665321</v>
      </c>
      <c r="P31" s="81">
        <f t="shared" si="19"/>
        <v>3.7517588466776317</v>
      </c>
      <c r="Q31" s="12">
        <f t="shared" si="20"/>
        <v>-2.2916666542490322E-2</v>
      </c>
      <c r="R31" s="12">
        <f t="shared" si="21"/>
        <v>0</v>
      </c>
      <c r="S31" s="12">
        <f t="shared" si="22"/>
        <v>0.31180555555554434</v>
      </c>
      <c r="T31" s="12">
        <f t="shared" si="23"/>
        <v>0.31264657055646933</v>
      </c>
    </row>
    <row r="32" spans="2:20" ht="15.9" customHeight="1">
      <c r="B32" s="18">
        <v>45838</v>
      </c>
      <c r="C32" s="11">
        <v>401047.42609999998</v>
      </c>
      <c r="D32" s="9">
        <f t="shared" si="13"/>
        <v>-6.4000000129453838</v>
      </c>
      <c r="E32" s="11">
        <v>6665657.841</v>
      </c>
      <c r="F32" s="9">
        <f t="shared" si="1"/>
        <v>-82.999999634921551</v>
      </c>
      <c r="G32" s="12">
        <v>104.92059999999999</v>
      </c>
      <c r="H32" s="9">
        <f t="shared" si="2"/>
        <v>42.19999999999402</v>
      </c>
      <c r="I32" s="47">
        <f t="shared" si="3"/>
        <v>-94.409262924907694</v>
      </c>
      <c r="J32" s="40">
        <f t="shared" si="14"/>
        <v>184.40926292490769</v>
      </c>
      <c r="K32" s="47">
        <f t="shared" si="4"/>
        <v>83.246380939730216</v>
      </c>
      <c r="L32" s="40">
        <f t="shared" si="15"/>
        <v>93.331666328005596</v>
      </c>
      <c r="M32" s="12">
        <f t="shared" si="16"/>
        <v>-0.45714285806752741</v>
      </c>
      <c r="N32" s="12">
        <f t="shared" si="17"/>
        <v>-5.9285714024943967</v>
      </c>
      <c r="O32" s="12">
        <f t="shared" si="18"/>
        <v>3.014285714285287</v>
      </c>
      <c r="P32" s="81">
        <f t="shared" si="19"/>
        <v>6.6665475948575423</v>
      </c>
      <c r="Q32" s="12">
        <f t="shared" si="20"/>
        <v>-3.2653061290537674E-2</v>
      </c>
      <c r="R32" s="12">
        <f t="shared" si="21"/>
        <v>-0.42346938589245692</v>
      </c>
      <c r="S32" s="12">
        <f t="shared" si="22"/>
        <v>0.21530612244894906</v>
      </c>
      <c r="T32" s="12">
        <f t="shared" si="23"/>
        <v>0.47618197106125304</v>
      </c>
    </row>
    <row r="33" spans="2:20" ht="15.9" customHeight="1">
      <c r="B33" s="18">
        <v>45839</v>
      </c>
      <c r="C33" s="11">
        <v>401047.41989999998</v>
      </c>
      <c r="D33" s="9">
        <f t="shared" si="13"/>
        <v>-12.600000016391277</v>
      </c>
      <c r="E33" s="11">
        <v>6665657.9230000004</v>
      </c>
      <c r="F33" s="9">
        <f t="shared" si="1"/>
        <v>-0.99999923259019852</v>
      </c>
      <c r="G33" s="12">
        <v>104.9461</v>
      </c>
      <c r="H33" s="9">
        <f t="shared" si="2"/>
        <v>67.700000000002092</v>
      </c>
      <c r="I33" s="47">
        <f t="shared" si="3"/>
        <v>-175.46223096575929</v>
      </c>
      <c r="J33" s="40">
        <f t="shared" si="14"/>
        <v>265.46223096575932</v>
      </c>
      <c r="K33" s="47">
        <f t="shared" si="4"/>
        <v>12.639620203085265</v>
      </c>
      <c r="L33" s="40">
        <f t="shared" si="15"/>
        <v>68.86980469609685</v>
      </c>
      <c r="M33" s="12">
        <f t="shared" si="16"/>
        <v>-0.84000000109275186</v>
      </c>
      <c r="N33" s="12">
        <f t="shared" si="17"/>
        <v>-6.666661550601323E-2</v>
      </c>
      <c r="O33" s="12">
        <f t="shared" si="18"/>
        <v>4.5133333333334731</v>
      </c>
      <c r="P33" s="81">
        <f t="shared" si="19"/>
        <v>4.5913203130731235</v>
      </c>
      <c r="Q33" s="12">
        <f t="shared" si="20"/>
        <v>-5.6000000072850123E-2</v>
      </c>
      <c r="R33" s="12">
        <f t="shared" si="21"/>
        <v>-4.4444410337342154E-3</v>
      </c>
      <c r="S33" s="12">
        <f t="shared" si="22"/>
        <v>0.3008888888888982</v>
      </c>
      <c r="T33" s="12">
        <f t="shared" si="23"/>
        <v>0.30608802087154158</v>
      </c>
    </row>
    <row r="34" spans="2:20" ht="15.9" customHeight="1">
      <c r="B34" s="18">
        <v>45839</v>
      </c>
      <c r="C34" s="11">
        <v>401047.42340000003</v>
      </c>
      <c r="D34" s="9">
        <f t="shared" si="13"/>
        <v>-9.0999999665655196</v>
      </c>
      <c r="E34" s="11">
        <v>6665657.9330000002</v>
      </c>
      <c r="F34" s="9">
        <f t="shared" si="1"/>
        <v>9.0000005438923836</v>
      </c>
      <c r="G34" s="12">
        <v>104.911</v>
      </c>
      <c r="H34" s="9">
        <f t="shared" si="2"/>
        <v>32.600000000002183</v>
      </c>
      <c r="I34" s="47">
        <f t="shared" si="3"/>
        <v>135.31654621086619</v>
      </c>
      <c r="J34" s="40">
        <f t="shared" si="14"/>
        <v>314.68345378913381</v>
      </c>
      <c r="K34" s="47">
        <f t="shared" si="4"/>
        <v>12.79882843003826</v>
      </c>
      <c r="L34" s="40">
        <f t="shared" si="15"/>
        <v>35.022421520815747</v>
      </c>
      <c r="M34" s="12">
        <f t="shared" si="16"/>
        <v>-0.60666666443770134</v>
      </c>
      <c r="N34" s="12">
        <f t="shared" si="17"/>
        <v>0.60000003625949228</v>
      </c>
      <c r="O34" s="12">
        <f t="shared" si="18"/>
        <v>2.173333333333479</v>
      </c>
      <c r="P34" s="81">
        <f t="shared" si="19"/>
        <v>2.3348281013877163</v>
      </c>
      <c r="Q34" s="12">
        <f t="shared" si="20"/>
        <v>-4.0444444295846753E-2</v>
      </c>
      <c r="R34" s="12">
        <f t="shared" si="21"/>
        <v>4.0000002417299486E-2</v>
      </c>
      <c r="S34" s="12">
        <f t="shared" si="22"/>
        <v>0.14488888888889859</v>
      </c>
      <c r="T34" s="12">
        <f t="shared" si="23"/>
        <v>0.1556552067591811</v>
      </c>
    </row>
    <row r="35" spans="2:20" ht="15.9" customHeight="1">
      <c r="B35" s="18">
        <v>45840</v>
      </c>
      <c r="C35" s="11">
        <v>401047.42060000001</v>
      </c>
      <c r="D35" s="9">
        <f t="shared" si="13"/>
        <v>-11.899999983143061</v>
      </c>
      <c r="E35" s="11">
        <v>6665657.9340000004</v>
      </c>
      <c r="F35" s="9">
        <f t="shared" si="1"/>
        <v>10.000000707805157</v>
      </c>
      <c r="G35" s="12">
        <v>104.9405</v>
      </c>
      <c r="H35" s="9">
        <f t="shared" si="2"/>
        <v>62.100000000000932</v>
      </c>
      <c r="I35" s="47">
        <f t="shared" si="3"/>
        <v>139.95844888209513</v>
      </c>
      <c r="J35" s="40">
        <f t="shared" si="14"/>
        <v>310.04155111790487</v>
      </c>
      <c r="K35" s="47">
        <f t="shared" si="4"/>
        <v>15.543809499440878</v>
      </c>
      <c r="L35" s="40">
        <f t="shared" si="15"/>
        <v>64.015779412227928</v>
      </c>
      <c r="M35" s="12">
        <f t="shared" si="16"/>
        <v>-0.74374999894644134</v>
      </c>
      <c r="N35" s="12">
        <f t="shared" si="17"/>
        <v>0.62500004423782229</v>
      </c>
      <c r="O35" s="12">
        <f t="shared" si="18"/>
        <v>3.8812500000000583</v>
      </c>
      <c r="P35" s="81">
        <f t="shared" si="19"/>
        <v>4.0009862132642455</v>
      </c>
      <c r="Q35" s="12">
        <f t="shared" si="20"/>
        <v>-4.6484374934152584E-2</v>
      </c>
      <c r="R35" s="12">
        <f t="shared" si="21"/>
        <v>3.9062502764863893E-2</v>
      </c>
      <c r="S35" s="12">
        <f t="shared" si="22"/>
        <v>0.24257812500000364</v>
      </c>
      <c r="T35" s="12">
        <f t="shared" si="23"/>
        <v>0.25006163832901535</v>
      </c>
    </row>
    <row r="36" spans="2:20" ht="15.9" customHeight="1">
      <c r="B36" s="18">
        <v>45840</v>
      </c>
      <c r="C36" s="11">
        <v>401047.4252</v>
      </c>
      <c r="D36" s="9">
        <f t="shared" si="13"/>
        <v>-7.299999997485429</v>
      </c>
      <c r="E36" s="11">
        <v>6665657.9369999999</v>
      </c>
      <c r="F36" s="9">
        <f t="shared" si="1"/>
        <v>13.000000268220901</v>
      </c>
      <c r="G36" s="12">
        <v>104.9051</v>
      </c>
      <c r="H36" s="9">
        <f t="shared" si="2"/>
        <v>26.700000000005275</v>
      </c>
      <c r="I36" s="47">
        <f t="shared" si="3"/>
        <v>119.315885459851</v>
      </c>
      <c r="J36" s="40">
        <f t="shared" si="14"/>
        <v>330.68411454014898</v>
      </c>
      <c r="K36" s="47">
        <f t="shared" si="4"/>
        <v>14.90939324509991</v>
      </c>
      <c r="L36" s="40">
        <f t="shared" si="15"/>
        <v>30.580712989355114</v>
      </c>
      <c r="M36" s="12">
        <f t="shared" si="16"/>
        <v>-0.45624999984283932</v>
      </c>
      <c r="N36" s="12">
        <f t="shared" si="17"/>
        <v>0.81250001676380634</v>
      </c>
      <c r="O36" s="12">
        <f t="shared" si="18"/>
        <v>1.6687500000003297</v>
      </c>
      <c r="P36" s="81">
        <f t="shared" si="19"/>
        <v>1.9112945618346946</v>
      </c>
      <c r="Q36" s="12">
        <f t="shared" si="20"/>
        <v>-2.8515624990177457E-2</v>
      </c>
      <c r="R36" s="12">
        <f t="shared" si="21"/>
        <v>5.0781251047737896E-2</v>
      </c>
      <c r="S36" s="12">
        <f t="shared" si="22"/>
        <v>0.10429687500002061</v>
      </c>
      <c r="T36" s="12">
        <f t="shared" si="23"/>
        <v>0.11945591011466841</v>
      </c>
    </row>
    <row r="37" spans="2:20" ht="15.9" customHeight="1">
      <c r="B37" s="18">
        <v>45841</v>
      </c>
      <c r="C37" s="11">
        <v>401047.4228</v>
      </c>
      <c r="D37" s="9">
        <f t="shared" si="13"/>
        <v>-9.6999999950639904</v>
      </c>
      <c r="E37" s="11">
        <v>6665657.949</v>
      </c>
      <c r="F37" s="9">
        <f t="shared" si="1"/>
        <v>25.00000037252903</v>
      </c>
      <c r="G37" s="12">
        <v>104.91719999999999</v>
      </c>
      <c r="H37" s="9">
        <f t="shared" si="2"/>
        <v>38.799999999994839</v>
      </c>
      <c r="I37" s="47">
        <f t="shared" si="3"/>
        <v>111.20625283006461</v>
      </c>
      <c r="J37" s="40">
        <f t="shared" si="14"/>
        <v>338.79374716993539</v>
      </c>
      <c r="K37" s="47">
        <f t="shared" si="4"/>
        <v>26.815853865403824</v>
      </c>
      <c r="L37" s="40">
        <f t="shared" si="15"/>
        <v>47.164923603566798</v>
      </c>
      <c r="M37" s="12">
        <f t="shared" si="16"/>
        <v>-0.5705882350037641</v>
      </c>
      <c r="N37" s="12">
        <f t="shared" si="17"/>
        <v>1.4705882572075899</v>
      </c>
      <c r="O37" s="12">
        <f t="shared" si="18"/>
        <v>2.2823529411761672</v>
      </c>
      <c r="P37" s="81">
        <f t="shared" si="19"/>
        <v>2.7744072707980472</v>
      </c>
      <c r="Q37" s="12">
        <f t="shared" si="20"/>
        <v>-3.3564013823750828E-2</v>
      </c>
      <c r="R37" s="12">
        <f t="shared" si="21"/>
        <v>8.6505191600446465E-2</v>
      </c>
      <c r="S37" s="12">
        <f t="shared" si="22"/>
        <v>0.13425605536330396</v>
      </c>
      <c r="T37" s="12">
        <f t="shared" si="23"/>
        <v>0.16320042769400278</v>
      </c>
    </row>
    <row r="38" spans="2:20" ht="15.9" customHeight="1">
      <c r="B38" s="18">
        <v>45841</v>
      </c>
      <c r="C38" s="11">
        <v>401047.43089999998</v>
      </c>
      <c r="D38" s="9">
        <f t="shared" si="13"/>
        <v>-1.6000000177882612</v>
      </c>
      <c r="E38" s="11">
        <v>6665657.7659999998</v>
      </c>
      <c r="F38" s="9">
        <f t="shared" si="1"/>
        <v>-157.99999982118607</v>
      </c>
      <c r="G38" s="12">
        <v>104.87090000000001</v>
      </c>
      <c r="H38" s="9">
        <f t="shared" si="2"/>
        <v>-7.4999999999931788</v>
      </c>
      <c r="I38" s="47">
        <f t="shared" si="3"/>
        <v>-90.580190600700178</v>
      </c>
      <c r="J38" s="40">
        <f t="shared" si="14"/>
        <v>180.58019060070018</v>
      </c>
      <c r="K38" s="47">
        <f t="shared" si="4"/>
        <v>158.00810087951731</v>
      </c>
      <c r="L38" s="40">
        <f t="shared" si="15"/>
        <v>158.18599793771767</v>
      </c>
      <c r="M38" s="12">
        <f t="shared" si="16"/>
        <v>-9.411764810519184E-2</v>
      </c>
      <c r="N38" s="12">
        <f t="shared" si="17"/>
        <v>-9.2941176365403564</v>
      </c>
      <c r="O38" s="12">
        <f t="shared" si="18"/>
        <v>-0.44117647058783405</v>
      </c>
      <c r="P38" s="81">
        <f t="shared" si="19"/>
        <v>9.3050587022186875</v>
      </c>
      <c r="Q38" s="12">
        <f t="shared" si="20"/>
        <v>-5.5363322414818733E-3</v>
      </c>
      <c r="R38" s="12">
        <f t="shared" si="21"/>
        <v>-0.54671280214943274</v>
      </c>
      <c r="S38" s="12">
        <f t="shared" si="22"/>
        <v>-2.5951557093402002E-2</v>
      </c>
      <c r="T38" s="12">
        <f t="shared" si="23"/>
        <v>0.54735639424815807</v>
      </c>
    </row>
    <row r="39" spans="2:20" ht="15.9" customHeight="1">
      <c r="B39" s="18">
        <v>45842</v>
      </c>
      <c r="C39" s="11">
        <v>401047.42680000002</v>
      </c>
      <c r="D39" s="9">
        <f t="shared" si="13"/>
        <v>-5.6999999796971679</v>
      </c>
      <c r="E39" s="11">
        <v>6665657.8140000002</v>
      </c>
      <c r="F39" s="9">
        <f t="shared" si="1"/>
        <v>-109.99999940395355</v>
      </c>
      <c r="G39" s="12">
        <v>104.90349999999999</v>
      </c>
      <c r="H39" s="9">
        <f t="shared" si="2"/>
        <v>25.099999999994793</v>
      </c>
      <c r="I39" s="47">
        <f t="shared" si="3"/>
        <v>-92.966310054030032</v>
      </c>
      <c r="J39" s="40">
        <f t="shared" si="14"/>
        <v>182.96631005403003</v>
      </c>
      <c r="K39" s="47">
        <f t="shared" si="4"/>
        <v>110.14758221875925</v>
      </c>
      <c r="L39" s="40">
        <f t="shared" si="15"/>
        <v>112.97123469555454</v>
      </c>
      <c r="M39" s="12">
        <f t="shared" si="16"/>
        <v>-0.31666666553873157</v>
      </c>
      <c r="N39" s="12">
        <f t="shared" si="17"/>
        <v>-6.1111110779974194</v>
      </c>
      <c r="O39" s="12">
        <f t="shared" si="18"/>
        <v>1.3944444444441553</v>
      </c>
      <c r="P39" s="81">
        <f t="shared" si="19"/>
        <v>6.2761797053085857</v>
      </c>
      <c r="Q39" s="12">
        <f t="shared" si="20"/>
        <v>-1.7592592529929531E-2</v>
      </c>
      <c r="R39" s="12">
        <f t="shared" si="21"/>
        <v>-0.33950617099985664</v>
      </c>
      <c r="S39" s="12">
        <f t="shared" si="22"/>
        <v>7.7469135802453071E-2</v>
      </c>
      <c r="T39" s="12">
        <f t="shared" si="23"/>
        <v>0.34867665029492145</v>
      </c>
    </row>
    <row r="40" spans="2:20" ht="15.9" customHeight="1">
      <c r="B40" s="18">
        <v>45842</v>
      </c>
      <c r="C40" s="11">
        <v>401047.43160000001</v>
      </c>
      <c r="D40" s="9">
        <f t="shared" si="13"/>
        <v>-0.89999998454004526</v>
      </c>
      <c r="E40" s="11">
        <v>6665657.824</v>
      </c>
      <c r="F40" s="9">
        <f t="shared" si="1"/>
        <v>-99.99999962747097</v>
      </c>
      <c r="G40" s="12">
        <v>104.8899</v>
      </c>
      <c r="H40" s="9">
        <f t="shared" si="2"/>
        <v>11.499999999998067</v>
      </c>
      <c r="I40" s="47">
        <f t="shared" si="3"/>
        <v>-90.515648086483566</v>
      </c>
      <c r="J40" s="40">
        <f t="shared" si="14"/>
        <v>180.51564808648359</v>
      </c>
      <c r="K40" s="47">
        <f t="shared" si="4"/>
        <v>100.00404954533775</v>
      </c>
      <c r="L40" s="40">
        <f t="shared" si="15"/>
        <v>100.66310111190855</v>
      </c>
      <c r="M40" s="12">
        <f t="shared" si="16"/>
        <v>-4.9999999141113624E-2</v>
      </c>
      <c r="N40" s="12">
        <f t="shared" si="17"/>
        <v>-5.555555534859498</v>
      </c>
      <c r="O40" s="12">
        <f t="shared" si="18"/>
        <v>0.63888888888878148</v>
      </c>
      <c r="P40" s="81">
        <f t="shared" si="19"/>
        <v>5.5923945062171416</v>
      </c>
      <c r="Q40" s="12">
        <f t="shared" si="20"/>
        <v>-2.7777777300618681E-3</v>
      </c>
      <c r="R40" s="12">
        <f t="shared" si="21"/>
        <v>-0.30864197415886102</v>
      </c>
      <c r="S40" s="12">
        <f t="shared" si="22"/>
        <v>3.5493827160487858E-2</v>
      </c>
      <c r="T40" s="12">
        <f t="shared" si="23"/>
        <v>0.31068858367873009</v>
      </c>
    </row>
    <row r="41" spans="2:20" ht="15.9" customHeight="1">
      <c r="B41" s="18">
        <v>45843</v>
      </c>
      <c r="C41" s="11">
        <v>401047.43</v>
      </c>
      <c r="D41" s="9">
        <f t="shared" si="13"/>
        <v>-2.5000000023283064</v>
      </c>
      <c r="E41" s="11">
        <v>6665657.8859999999</v>
      </c>
      <c r="F41" s="9">
        <f t="shared" si="1"/>
        <v>-37.999999709427357</v>
      </c>
      <c r="G41" s="12">
        <v>104.9131</v>
      </c>
      <c r="H41" s="9">
        <f t="shared" si="2"/>
        <v>34.700000000000841</v>
      </c>
      <c r="I41" s="47">
        <f t="shared" si="3"/>
        <v>-93.764034897100714</v>
      </c>
      <c r="J41" s="40">
        <f t="shared" si="14"/>
        <v>183.76403489710069</v>
      </c>
      <c r="K41" s="47">
        <f t="shared" si="4"/>
        <v>38.082147758866235</v>
      </c>
      <c r="L41" s="40">
        <f t="shared" si="15"/>
        <v>51.520287052074728</v>
      </c>
      <c r="M41" s="12">
        <f t="shared" si="16"/>
        <v>-0.13157894749096349</v>
      </c>
      <c r="N41" s="12">
        <f t="shared" si="17"/>
        <v>-1.9999999847067029</v>
      </c>
      <c r="O41" s="12">
        <f t="shared" si="18"/>
        <v>1.8263157894737285</v>
      </c>
      <c r="P41" s="81">
        <f t="shared" si="19"/>
        <v>2.7115940553723541</v>
      </c>
      <c r="Q41" s="12">
        <f t="shared" si="20"/>
        <v>-6.9252077626822889E-3</v>
      </c>
      <c r="R41" s="12">
        <f t="shared" si="21"/>
        <v>-0.10526315708982648</v>
      </c>
      <c r="S41" s="12">
        <f t="shared" si="22"/>
        <v>9.612188365651203E-2</v>
      </c>
      <c r="T41" s="12">
        <f t="shared" si="23"/>
        <v>0.14271547659854494</v>
      </c>
    </row>
    <row r="42" spans="2:20" ht="15.9" customHeight="1">
      <c r="B42" s="18">
        <v>45843</v>
      </c>
      <c r="C42" s="11">
        <v>401047.4313</v>
      </c>
      <c r="D42" s="9">
        <f t="shared" si="13"/>
        <v>-1.1999999987892807</v>
      </c>
      <c r="E42" s="11">
        <v>6665657.9019999998</v>
      </c>
      <c r="F42" s="9">
        <f t="shared" si="1"/>
        <v>-21.99999988079071</v>
      </c>
      <c r="G42" s="12">
        <v>104.88800000000001</v>
      </c>
      <c r="H42" s="9">
        <f t="shared" si="2"/>
        <v>9.6000000000060481</v>
      </c>
      <c r="I42" s="47">
        <f t="shared" si="3"/>
        <v>-93.122130475856011</v>
      </c>
      <c r="J42" s="40">
        <f t="shared" si="14"/>
        <v>183.12213047585604</v>
      </c>
      <c r="K42" s="47">
        <f t="shared" si="4"/>
        <v>22.03270284717437</v>
      </c>
      <c r="L42" s="40">
        <f t="shared" si="15"/>
        <v>24.033310108097918</v>
      </c>
      <c r="M42" s="12">
        <f t="shared" si="16"/>
        <v>-6.3157894673120038E-2</v>
      </c>
      <c r="N42" s="12">
        <f t="shared" si="17"/>
        <v>-1.1578947305679321</v>
      </c>
      <c r="O42" s="12">
        <f t="shared" si="18"/>
        <v>0.50526315789505516</v>
      </c>
      <c r="P42" s="81">
        <f t="shared" si="19"/>
        <v>1.2649110583209431</v>
      </c>
      <c r="Q42" s="12">
        <f t="shared" si="20"/>
        <v>-3.3240997196378966E-3</v>
      </c>
      <c r="R42" s="12">
        <f t="shared" si="21"/>
        <v>-6.094182792462801E-2</v>
      </c>
      <c r="S42" s="12">
        <f t="shared" si="22"/>
        <v>2.6592797783950271E-2</v>
      </c>
      <c r="T42" s="12">
        <f t="shared" si="23"/>
        <v>6.6574266227418064E-2</v>
      </c>
    </row>
    <row r="43" spans="2:20" ht="15.9" customHeight="1">
      <c r="B43" s="18">
        <v>45845</v>
      </c>
      <c r="C43" s="11">
        <v>401047.42580000003</v>
      </c>
      <c r="D43" s="9">
        <f t="shared" si="13"/>
        <v>-6.6999999689869583</v>
      </c>
      <c r="E43" s="11">
        <v>6665657.9409999996</v>
      </c>
      <c r="F43" s="9">
        <f t="shared" si="1"/>
        <v>16.999999992549419</v>
      </c>
      <c r="G43" s="12">
        <v>104.901</v>
      </c>
      <c r="H43" s="9">
        <f t="shared" si="2"/>
        <v>22.599999999997067</v>
      </c>
      <c r="I43" s="47">
        <f t="shared" si="3"/>
        <v>111.51027481906853</v>
      </c>
      <c r="J43" s="40">
        <f t="shared" si="14"/>
        <v>338.48972518093149</v>
      </c>
      <c r="K43" s="47">
        <f t="shared" si="4"/>
        <v>18.272657150264312</v>
      </c>
      <c r="L43" s="40">
        <f t="shared" si="15"/>
        <v>29.062862889450052</v>
      </c>
      <c r="M43" s="12">
        <f t="shared" si="16"/>
        <v>-0.31904761757080752</v>
      </c>
      <c r="N43" s="12">
        <f t="shared" si="17"/>
        <v>0.80952380916902</v>
      </c>
      <c r="O43" s="12">
        <f t="shared" si="18"/>
        <v>1.0761904761903365</v>
      </c>
      <c r="P43" s="81">
        <f t="shared" si="19"/>
        <v>1.3839458518785739</v>
      </c>
      <c r="Q43" s="12">
        <f t="shared" si="20"/>
        <v>-1.5192743693847977E-2</v>
      </c>
      <c r="R43" s="12">
        <f t="shared" si="21"/>
        <v>3.8548752817572383E-2</v>
      </c>
      <c r="S43" s="12">
        <f t="shared" si="22"/>
        <v>5.1247165532873167E-2</v>
      </c>
      <c r="T43" s="12">
        <f t="shared" si="23"/>
        <v>6.5902183422789237E-2</v>
      </c>
    </row>
    <row r="44" spans="2:20" ht="15.9" customHeight="1">
      <c r="B44" s="18">
        <v>45845</v>
      </c>
      <c r="C44" s="11">
        <v>401047.4313</v>
      </c>
      <c r="D44" s="9">
        <f t="shared" si="13"/>
        <v>-1.1999999987892807</v>
      </c>
      <c r="E44" s="11">
        <v>6665657.8959999997</v>
      </c>
      <c r="F44" s="9">
        <f t="shared" si="1"/>
        <v>-27.999999932944775</v>
      </c>
      <c r="G44" s="12">
        <v>104.9061</v>
      </c>
      <c r="H44" s="9">
        <f t="shared" si="2"/>
        <v>27.699999999995839</v>
      </c>
      <c r="I44" s="47">
        <f t="shared" si="3"/>
        <v>-92.454031677923922</v>
      </c>
      <c r="J44" s="40">
        <f t="shared" si="14"/>
        <v>182.45403167792395</v>
      </c>
      <c r="K44" s="47">
        <f t="shared" si="4"/>
        <v>28.025702421919803</v>
      </c>
      <c r="L44" s="40">
        <f t="shared" si="15"/>
        <v>39.404695104032605</v>
      </c>
      <c r="M44" s="12">
        <f t="shared" si="16"/>
        <v>-5.7142857085203842E-2</v>
      </c>
      <c r="N44" s="12">
        <f t="shared" si="17"/>
        <v>-1.3333333301402273</v>
      </c>
      <c r="O44" s="12">
        <f t="shared" si="18"/>
        <v>1.319047619047421</v>
      </c>
      <c r="P44" s="81">
        <f t="shared" si="19"/>
        <v>1.8764140525729811</v>
      </c>
      <c r="Q44" s="12">
        <f t="shared" si="20"/>
        <v>-2.7210884326287544E-3</v>
      </c>
      <c r="R44" s="12">
        <f t="shared" si="21"/>
        <v>-6.3492063340010826E-2</v>
      </c>
      <c r="S44" s="12">
        <f t="shared" si="22"/>
        <v>6.2811791383210525E-2</v>
      </c>
      <c r="T44" s="12">
        <f t="shared" si="23"/>
        <v>8.9353050122522912E-2</v>
      </c>
    </row>
    <row r="45" spans="2:20" ht="15.9" customHeight="1">
      <c r="B45" s="18">
        <v>45846</v>
      </c>
      <c r="C45" s="11">
        <v>401047.43050000002</v>
      </c>
      <c r="D45" s="9">
        <f t="shared" si="13"/>
        <v>-1.9999999785795808</v>
      </c>
      <c r="E45" s="11">
        <v>6665657.8550000004</v>
      </c>
      <c r="F45" s="9">
        <f t="shared" si="1"/>
        <v>-68.999999202787876</v>
      </c>
      <c r="G45" s="12">
        <v>104.9061</v>
      </c>
      <c r="H45" s="9">
        <f t="shared" si="2"/>
        <v>27.699999999995839</v>
      </c>
      <c r="I45" s="47">
        <f t="shared" si="3"/>
        <v>-91.660282370382618</v>
      </c>
      <c r="J45" s="40">
        <f t="shared" si="14"/>
        <v>181.66028237038262</v>
      </c>
      <c r="K45" s="47">
        <f t="shared" si="4"/>
        <v>69.028978624191197</v>
      </c>
      <c r="L45" s="40">
        <f t="shared" si="15"/>
        <v>74.379364677972447</v>
      </c>
      <c r="M45" s="12">
        <f t="shared" si="16"/>
        <v>-9.0909089935435491E-2</v>
      </c>
      <c r="N45" s="12">
        <f t="shared" si="17"/>
        <v>-3.1363636001267214</v>
      </c>
      <c r="O45" s="12">
        <f t="shared" si="18"/>
        <v>1.2590909090907199</v>
      </c>
      <c r="P45" s="81">
        <f t="shared" si="19"/>
        <v>3.3808802126351112</v>
      </c>
      <c r="Q45" s="12">
        <f t="shared" si="20"/>
        <v>-4.1322313607016136E-3</v>
      </c>
      <c r="R45" s="12">
        <f t="shared" si="21"/>
        <v>-0.14256198182394189</v>
      </c>
      <c r="S45" s="12">
        <f t="shared" si="22"/>
        <v>5.7231404958669081E-2</v>
      </c>
      <c r="T45" s="12">
        <f t="shared" si="23"/>
        <v>0.15367637330159598</v>
      </c>
    </row>
    <row r="46" spans="2:20" ht="15.9" customHeight="1">
      <c r="B46" s="18">
        <v>45846</v>
      </c>
      <c r="C46" s="11">
        <v>401047.43280000001</v>
      </c>
      <c r="D46" s="9">
        <f t="shared" si="13"/>
        <v>0.30000001424923539</v>
      </c>
      <c r="E46" s="11">
        <v>6665657.818</v>
      </c>
      <c r="F46" s="9">
        <f t="shared" si="1"/>
        <v>-105.99999967962503</v>
      </c>
      <c r="G46" s="12">
        <v>104.8929</v>
      </c>
      <c r="H46" s="9">
        <f t="shared" si="2"/>
        <v>14.499999999998181</v>
      </c>
      <c r="I46" s="47">
        <f t="shared" si="3"/>
        <v>-89.837842558219108</v>
      </c>
      <c r="J46" s="40">
        <f t="shared" si="14"/>
        <v>179.83784255821911</v>
      </c>
      <c r="K46" s="47">
        <f t="shared" si="4"/>
        <v>106.00042420711841</v>
      </c>
      <c r="L46" s="40">
        <f t="shared" si="15"/>
        <v>106.98756905402144</v>
      </c>
      <c r="M46" s="12">
        <f t="shared" si="16"/>
        <v>1.3636364284056153E-2</v>
      </c>
      <c r="N46" s="12">
        <f t="shared" si="17"/>
        <v>-4.8181818036193196</v>
      </c>
      <c r="O46" s="12">
        <f t="shared" si="18"/>
        <v>0.65909090909082646</v>
      </c>
      <c r="P46" s="81">
        <f t="shared" si="19"/>
        <v>4.8630713206373377</v>
      </c>
      <c r="Q46" s="12">
        <f t="shared" si="20"/>
        <v>6.198347401843706E-4</v>
      </c>
      <c r="R46" s="12">
        <f t="shared" si="21"/>
        <v>-0.21900826380087815</v>
      </c>
      <c r="S46" s="12">
        <f t="shared" si="22"/>
        <v>2.9958677685946657E-2</v>
      </c>
      <c r="T46" s="12">
        <f t="shared" si="23"/>
        <v>0.22104869639260627</v>
      </c>
    </row>
    <row r="47" spans="2:20" ht="15.9" customHeight="1">
      <c r="B47" s="18">
        <v>45847</v>
      </c>
      <c r="C47" s="11">
        <v>401047.42680000002</v>
      </c>
      <c r="D47" s="9">
        <f t="shared" si="13"/>
        <v>-5.6999999796971679</v>
      </c>
      <c r="E47" s="11">
        <v>6665657.9060000004</v>
      </c>
      <c r="F47" s="9">
        <f t="shared" si="1"/>
        <v>-17.999999225139618</v>
      </c>
      <c r="G47" s="12">
        <v>104.9157</v>
      </c>
      <c r="H47" s="9">
        <f t="shared" si="2"/>
        <v>37.300000000001887</v>
      </c>
      <c r="I47" s="47">
        <f t="shared" si="3"/>
        <v>-107.57125942944788</v>
      </c>
      <c r="J47" s="40">
        <f t="shared" si="14"/>
        <v>197.57125942944791</v>
      </c>
      <c r="K47" s="47">
        <f t="shared" si="4"/>
        <v>18.880942028235101</v>
      </c>
      <c r="L47" s="40">
        <f t="shared" si="15"/>
        <v>41.80645849475551</v>
      </c>
      <c r="M47" s="12">
        <f t="shared" si="16"/>
        <v>-0.24782608607378992</v>
      </c>
      <c r="N47" s="12">
        <f t="shared" si="17"/>
        <v>-0.78260866196259204</v>
      </c>
      <c r="O47" s="12">
        <f t="shared" si="18"/>
        <v>1.6217391304348647</v>
      </c>
      <c r="P47" s="81">
        <f t="shared" si="19"/>
        <v>1.8176721084676308</v>
      </c>
      <c r="Q47" s="12">
        <f t="shared" si="20"/>
        <v>-1.0775047220599562E-2</v>
      </c>
      <c r="R47" s="12">
        <f t="shared" si="21"/>
        <v>-3.4026463563590958E-2</v>
      </c>
      <c r="S47" s="12">
        <f t="shared" si="22"/>
        <v>7.0510396975428907E-2</v>
      </c>
      <c r="T47" s="12">
        <f t="shared" si="23"/>
        <v>7.9029222107288299E-2</v>
      </c>
    </row>
    <row r="48" spans="2:20" ht="15.9" customHeight="1">
      <c r="B48" s="18">
        <v>45847</v>
      </c>
      <c r="C48" s="11">
        <v>401047.4264</v>
      </c>
      <c r="D48" s="9">
        <f t="shared" si="13"/>
        <v>-6.0999999986961484</v>
      </c>
      <c r="E48" s="11">
        <v>6665657.9450000003</v>
      </c>
      <c r="F48" s="9">
        <f t="shared" si="1"/>
        <v>21.000000648200512</v>
      </c>
      <c r="G48" s="12">
        <v>104.9049</v>
      </c>
      <c r="H48" s="9">
        <f t="shared" si="2"/>
        <v>26.499999999998636</v>
      </c>
      <c r="I48" s="47">
        <f t="shared" si="3"/>
        <v>106.19732247912887</v>
      </c>
      <c r="J48" s="40">
        <f t="shared" ref="J48:J111" si="24">MOD(DEGREES(ATAN2(F48, D48)) + 360, 360)</f>
        <v>343.80267752087116</v>
      </c>
      <c r="K48" s="47">
        <f t="shared" ref="K48:K111" si="25">SQRT(POWER(C48 - $C$9,2) + POWER(E48 - $E$9,2)) *1000</f>
        <v>21.868013792032301</v>
      </c>
      <c r="L48" s="40">
        <f t="shared" ref="L48:L111" si="26">SQRT((D48^2) + (F48^2) + (H48^2))</f>
        <v>34.357823377048241</v>
      </c>
      <c r="M48" s="12">
        <f t="shared" ref="M48:M111" si="27">(D48-$D$9)/(B48-$B$9)</f>
        <v>-0.26521739124765864</v>
      </c>
      <c r="N48" s="12">
        <f t="shared" ref="N48:N111" si="28">(F48-$F$9)/(B48-$B$9)</f>
        <v>0.91304350644350052</v>
      </c>
      <c r="O48" s="12">
        <f t="shared" ref="O48:O111" si="29">(H48-$H$9)/(B48-$B$9)</f>
        <v>1.152173913043419</v>
      </c>
      <c r="P48" s="81">
        <f t="shared" ref="P48:P111" si="30">(L48-$L$9)/(B48-$B$9)</f>
        <v>1.4938184076977497</v>
      </c>
      <c r="Q48" s="12">
        <f t="shared" ref="Q48:Q111" si="31">(M48-0)/(B48-$B$9)</f>
        <v>-1.1531190923811245E-2</v>
      </c>
      <c r="R48" s="12">
        <f t="shared" ref="R48:R111" si="32">(N48-0)/(B48-$B$9)</f>
        <v>3.9697543758413063E-2</v>
      </c>
      <c r="S48" s="12">
        <f t="shared" ref="S48:S111" si="33">(O48-0)/(B48-$B$9)</f>
        <v>5.0094517958409523E-2</v>
      </c>
      <c r="T48" s="12">
        <f t="shared" ref="T48:T111" si="34">(P48-0)/(B48-$B$9)</f>
        <v>6.4948626421641287E-2</v>
      </c>
    </row>
    <row r="49" spans="1:20" ht="15.9" customHeight="1">
      <c r="B49" s="18">
        <v>45848</v>
      </c>
      <c r="C49" s="11">
        <v>401047.42830000003</v>
      </c>
      <c r="D49" s="9">
        <f t="shared" si="13"/>
        <v>-4.1999999666586518</v>
      </c>
      <c r="E49" s="11">
        <v>6665657.8700000001</v>
      </c>
      <c r="F49" s="9">
        <f t="shared" si="1"/>
        <v>-53.999999538064003</v>
      </c>
      <c r="G49" s="12">
        <v>104.9058</v>
      </c>
      <c r="H49" s="9">
        <f t="shared" si="2"/>
        <v>27.400000000000091</v>
      </c>
      <c r="I49" s="47">
        <f t="shared" si="3"/>
        <v>-94.447384852818914</v>
      </c>
      <c r="J49" s="40">
        <f t="shared" si="24"/>
        <v>184.44738485281889</v>
      </c>
      <c r="K49" s="47">
        <f t="shared" si="25"/>
        <v>54.163086598077527</v>
      </c>
      <c r="L49" s="40">
        <f t="shared" si="26"/>
        <v>60.699258231306672</v>
      </c>
      <c r="M49" s="12">
        <f t="shared" si="27"/>
        <v>-0.17499999861077717</v>
      </c>
      <c r="N49" s="12">
        <f t="shared" si="28"/>
        <v>-2.2499999807526669</v>
      </c>
      <c r="O49" s="12">
        <f t="shared" si="29"/>
        <v>1.1416666666666704</v>
      </c>
      <c r="P49" s="81">
        <f t="shared" si="30"/>
        <v>2.5291357596377781</v>
      </c>
      <c r="Q49" s="12">
        <f t="shared" si="31"/>
        <v>-7.2916666087823817E-3</v>
      </c>
      <c r="R49" s="12">
        <f t="shared" si="32"/>
        <v>-9.3749999198027789E-2</v>
      </c>
      <c r="S49" s="12">
        <f t="shared" si="33"/>
        <v>4.7569444444444602E-2</v>
      </c>
      <c r="T49" s="12">
        <f t="shared" si="34"/>
        <v>0.10538065665157409</v>
      </c>
    </row>
    <row r="50" spans="1:20" ht="15.9" customHeight="1">
      <c r="B50" s="18">
        <v>45848</v>
      </c>
      <c r="C50" s="11">
        <v>401047.43199999997</v>
      </c>
      <c r="D50" s="9">
        <f t="shared" si="13"/>
        <v>-0.50000002374872565</v>
      </c>
      <c r="E50" s="11">
        <v>6665657.8849999998</v>
      </c>
      <c r="F50" s="9">
        <f t="shared" si="1"/>
        <v>-38.99999987334013</v>
      </c>
      <c r="G50" s="12">
        <v>104.89530000000001</v>
      </c>
      <c r="H50" s="9">
        <f t="shared" si="2"/>
        <v>16.900000000006798</v>
      </c>
      <c r="I50" s="47">
        <f t="shared" si="3"/>
        <v>-90.734521071524114</v>
      </c>
      <c r="J50" s="40">
        <f t="shared" si="24"/>
        <v>180.73452107152411</v>
      </c>
      <c r="K50" s="47">
        <f t="shared" si="25"/>
        <v>39.003204870167771</v>
      </c>
      <c r="L50" s="40">
        <f t="shared" si="26"/>
        <v>42.507175748860433</v>
      </c>
      <c r="M50" s="12">
        <f t="shared" si="27"/>
        <v>-2.0833334322863568E-2</v>
      </c>
      <c r="N50" s="12">
        <f t="shared" si="28"/>
        <v>-1.6249999947225053</v>
      </c>
      <c r="O50" s="12">
        <f t="shared" si="29"/>
        <v>0.70416666666694994</v>
      </c>
      <c r="P50" s="81">
        <f t="shared" si="30"/>
        <v>1.7711323228691846</v>
      </c>
      <c r="Q50" s="12">
        <f t="shared" si="31"/>
        <v>-8.6805559678598202E-4</v>
      </c>
      <c r="R50" s="12">
        <f t="shared" si="32"/>
        <v>-6.7708333113437727E-2</v>
      </c>
      <c r="S50" s="12">
        <f t="shared" si="33"/>
        <v>2.9340277777789581E-2</v>
      </c>
      <c r="T50" s="12">
        <f t="shared" si="34"/>
        <v>7.379718011954936E-2</v>
      </c>
    </row>
    <row r="51" spans="1:20" ht="15.9" customHeight="1">
      <c r="B51" s="18">
        <v>45849</v>
      </c>
      <c r="C51" s="11">
        <v>401047.429</v>
      </c>
      <c r="D51" s="9">
        <f t="shared" si="13"/>
        <v>-3.4999999916180968</v>
      </c>
      <c r="E51" s="11">
        <v>6665657.8227000004</v>
      </c>
      <c r="F51" s="9">
        <f t="shared" si="1"/>
        <v>-101.29999928176403</v>
      </c>
      <c r="G51" s="12">
        <v>104.91719999999999</v>
      </c>
      <c r="H51" s="9">
        <f t="shared" si="2"/>
        <v>38.799999999994839</v>
      </c>
      <c r="I51" s="47">
        <f t="shared" si="3"/>
        <v>-91.978830101998142</v>
      </c>
      <c r="J51" s="40">
        <f t="shared" si="24"/>
        <v>181.97883010199814</v>
      </c>
      <c r="K51" s="47">
        <f t="shared" si="25"/>
        <v>101.36044521620217</v>
      </c>
      <c r="L51" s="40">
        <f t="shared" si="26"/>
        <v>108.53285149864219</v>
      </c>
      <c r="M51" s="12">
        <f t="shared" si="27"/>
        <v>-0.13999999966472387</v>
      </c>
      <c r="N51" s="12">
        <f t="shared" si="28"/>
        <v>-4.0519999712705612</v>
      </c>
      <c r="O51" s="12">
        <f t="shared" si="29"/>
        <v>1.5519999999997935</v>
      </c>
      <c r="P51" s="81">
        <f t="shared" si="30"/>
        <v>4.3413140599456872</v>
      </c>
      <c r="Q51" s="12">
        <f t="shared" si="31"/>
        <v>-5.5999999865889551E-3</v>
      </c>
      <c r="R51" s="12">
        <f t="shared" si="32"/>
        <v>-0.16207999885082244</v>
      </c>
      <c r="S51" s="12">
        <f t="shared" si="33"/>
        <v>6.2079999999991739E-2</v>
      </c>
      <c r="T51" s="12">
        <f t="shared" si="34"/>
        <v>0.17365256239782748</v>
      </c>
    </row>
    <row r="52" spans="1:20" ht="15.9" customHeight="1">
      <c r="B52" s="18">
        <v>45849</v>
      </c>
      <c r="C52" s="11">
        <v>401047.43070000003</v>
      </c>
      <c r="D52" s="9">
        <f t="shared" si="13"/>
        <v>-1.7999999690800905</v>
      </c>
      <c r="E52" s="11">
        <v>6665657.8890000004</v>
      </c>
      <c r="F52" s="9">
        <f t="shared" si="1"/>
        <v>-34.999999217689037</v>
      </c>
      <c r="G52" s="12">
        <v>104.8964</v>
      </c>
      <c r="H52" s="9">
        <f t="shared" si="2"/>
        <v>18.000000000000682</v>
      </c>
      <c r="I52" s="47">
        <f t="shared" si="3"/>
        <v>-92.944046365193344</v>
      </c>
      <c r="J52" s="40">
        <f t="shared" si="24"/>
        <v>182.94404636519337</v>
      </c>
      <c r="K52" s="47">
        <f t="shared" si="25"/>
        <v>35.046254366578481</v>
      </c>
      <c r="L52" s="40">
        <f t="shared" si="26"/>
        <v>39.398476431544232</v>
      </c>
      <c r="M52" s="12">
        <f t="shared" si="27"/>
        <v>-7.1999998763203621E-2</v>
      </c>
      <c r="N52" s="12">
        <f t="shared" si="28"/>
        <v>-1.3999999687075615</v>
      </c>
      <c r="O52" s="12">
        <f t="shared" si="29"/>
        <v>0.72000000000002728</v>
      </c>
      <c r="P52" s="81">
        <f t="shared" si="30"/>
        <v>1.5759390572617693</v>
      </c>
      <c r="Q52" s="12">
        <f t="shared" si="31"/>
        <v>-2.8799999505281447E-3</v>
      </c>
      <c r="R52" s="12">
        <f t="shared" si="32"/>
        <v>-5.5999998748302457E-2</v>
      </c>
      <c r="S52" s="12">
        <f t="shared" si="33"/>
        <v>2.8800000000001092E-2</v>
      </c>
      <c r="T52" s="12">
        <f t="shared" si="34"/>
        <v>6.3037562290470778E-2</v>
      </c>
    </row>
    <row r="53" spans="1:20" ht="15.9" customHeight="1">
      <c r="B53" s="18">
        <v>45850</v>
      </c>
      <c r="C53" s="11">
        <v>401047.42619999999</v>
      </c>
      <c r="D53" s="9">
        <f t="shared" si="13"/>
        <v>-6.3000000081956387</v>
      </c>
      <c r="E53" s="11">
        <v>6665657.9380000001</v>
      </c>
      <c r="F53" s="9">
        <f t="shared" si="1"/>
        <v>14.000000432133675</v>
      </c>
      <c r="G53" s="12">
        <v>104.9221</v>
      </c>
      <c r="H53" s="9">
        <f t="shared" si="2"/>
        <v>43.700000000001182</v>
      </c>
      <c r="I53" s="47">
        <f t="shared" si="3"/>
        <v>114.22774468402662</v>
      </c>
      <c r="J53" s="40">
        <f t="shared" si="24"/>
        <v>335.77225531597338</v>
      </c>
      <c r="K53" s="47">
        <f t="shared" si="25"/>
        <v>15.352198937058109</v>
      </c>
      <c r="L53" s="40">
        <f t="shared" si="26"/>
        <v>46.318247076105024</v>
      </c>
      <c r="M53" s="12">
        <f t="shared" si="27"/>
        <v>-0.24230769262290919</v>
      </c>
      <c r="N53" s="12">
        <f t="shared" si="28"/>
        <v>0.53846155508206439</v>
      </c>
      <c r="O53" s="12">
        <f t="shared" si="29"/>
        <v>1.6807692307692763</v>
      </c>
      <c r="P53" s="81">
        <f t="shared" si="30"/>
        <v>1.7814710413886548</v>
      </c>
      <c r="Q53" s="12">
        <f t="shared" si="31"/>
        <v>-9.3195266393426603E-3</v>
      </c>
      <c r="R53" s="12">
        <f t="shared" si="32"/>
        <v>2.0710059810848631E-2</v>
      </c>
      <c r="S53" s="12">
        <f t="shared" si="33"/>
        <v>6.4644970414202932E-2</v>
      </c>
      <c r="T53" s="12">
        <f t="shared" si="34"/>
        <v>6.8518116976486715E-2</v>
      </c>
    </row>
    <row r="54" spans="1:20" ht="15.9" customHeight="1">
      <c r="B54" s="18">
        <v>45850</v>
      </c>
      <c r="C54" s="11">
        <v>401047.42790000001</v>
      </c>
      <c r="D54" s="9">
        <f t="shared" si="13"/>
        <v>-4.5999999856576324</v>
      </c>
      <c r="E54" s="11">
        <v>6665657.926</v>
      </c>
      <c r="F54" s="9">
        <f t="shared" si="1"/>
        <v>2.0000003278255463</v>
      </c>
      <c r="G54" s="12">
        <v>104.9087</v>
      </c>
      <c r="H54" s="9">
        <f t="shared" si="2"/>
        <v>30.299999999996885</v>
      </c>
      <c r="I54" s="47">
        <f t="shared" si="3"/>
        <v>156.50143082462799</v>
      </c>
      <c r="J54" s="40">
        <f t="shared" si="24"/>
        <v>293.49856917537204</v>
      </c>
      <c r="K54" s="47">
        <f t="shared" si="25"/>
        <v>5.0159745991534397</v>
      </c>
      <c r="L54" s="40">
        <f t="shared" si="26"/>
        <v>30.71237537506931</v>
      </c>
      <c r="M54" s="12">
        <f t="shared" si="27"/>
        <v>-0.17692307637144739</v>
      </c>
      <c r="N54" s="12">
        <f t="shared" si="28"/>
        <v>7.6923089531751782E-2</v>
      </c>
      <c r="O54" s="12">
        <f t="shared" si="29"/>
        <v>1.1653846153844956</v>
      </c>
      <c r="P54" s="81">
        <f t="shared" si="30"/>
        <v>1.1812452067334349</v>
      </c>
      <c r="Q54" s="12">
        <f t="shared" si="31"/>
        <v>-6.8047337065941299E-3</v>
      </c>
      <c r="R54" s="12">
        <f t="shared" si="32"/>
        <v>2.9585803666058379E-3</v>
      </c>
      <c r="S54" s="12">
        <f t="shared" si="33"/>
        <v>4.4822485207095981E-2</v>
      </c>
      <c r="T54" s="12">
        <f t="shared" si="34"/>
        <v>4.5432507951285957E-2</v>
      </c>
    </row>
    <row r="55" spans="1:20" ht="15.9" customHeight="1">
      <c r="B55" s="18">
        <v>45852</v>
      </c>
      <c r="C55" s="11">
        <v>401047.4289</v>
      </c>
      <c r="D55" s="9">
        <f t="shared" si="13"/>
        <v>-3.599999996367842</v>
      </c>
      <c r="E55" s="11">
        <v>6665657.9280000003</v>
      </c>
      <c r="F55" s="9">
        <f t="shared" si="1"/>
        <v>4.0000006556510925</v>
      </c>
      <c r="G55" s="12">
        <v>104.9162</v>
      </c>
      <c r="H55" s="9">
        <f t="shared" si="2"/>
        <v>37.800000000004275</v>
      </c>
      <c r="I55" s="47">
        <f t="shared" si="3"/>
        <v>131.98720779726131</v>
      </c>
      <c r="J55" s="40">
        <f t="shared" si="24"/>
        <v>318.01279220273869</v>
      </c>
      <c r="K55" s="47">
        <f t="shared" si="25"/>
        <v>5.3814501037413356</v>
      </c>
      <c r="L55" s="40">
        <f t="shared" si="26"/>
        <v>38.181147248601384</v>
      </c>
      <c r="M55" s="12">
        <f t="shared" si="27"/>
        <v>-0.12857142844170863</v>
      </c>
      <c r="N55" s="12">
        <f t="shared" si="28"/>
        <v>0.14285716627325332</v>
      </c>
      <c r="O55" s="12">
        <f t="shared" si="29"/>
        <v>1.3500000000001526</v>
      </c>
      <c r="P55" s="81">
        <f t="shared" si="30"/>
        <v>1.3636124017357638</v>
      </c>
      <c r="Q55" s="12">
        <f t="shared" si="31"/>
        <v>-4.5918367300610222E-3</v>
      </c>
      <c r="R55" s="12">
        <f t="shared" si="32"/>
        <v>5.1020416526161901E-3</v>
      </c>
      <c r="S55" s="12">
        <f t="shared" si="33"/>
        <v>4.8214285714291163E-2</v>
      </c>
      <c r="T55" s="12">
        <f t="shared" si="34"/>
        <v>4.8700442919134425E-2</v>
      </c>
    </row>
    <row r="56" spans="1:20" ht="15.9" customHeight="1">
      <c r="B56" s="18">
        <v>45852</v>
      </c>
      <c r="C56" s="11">
        <v>401047.43459999998</v>
      </c>
      <c r="D56" s="9">
        <f t="shared" si="13"/>
        <v>2.0999999833293259</v>
      </c>
      <c r="E56" s="11">
        <v>6665657.8650000002</v>
      </c>
      <c r="F56" s="9">
        <f t="shared" si="1"/>
        <v>-58.999999426305294</v>
      </c>
      <c r="G56" s="12">
        <v>104.88679999999999</v>
      </c>
      <c r="H56" s="9">
        <f t="shared" si="2"/>
        <v>8.399999999994634</v>
      </c>
      <c r="I56" s="47">
        <f t="shared" si="3"/>
        <v>-87.96151923605828</v>
      </c>
      <c r="J56" s="40">
        <f t="shared" si="24"/>
        <v>177.96151923605828</v>
      </c>
      <c r="K56" s="47">
        <f t="shared" si="25"/>
        <v>59.037360478209123</v>
      </c>
      <c r="L56" s="40">
        <f t="shared" si="26"/>
        <v>59.631953952842416</v>
      </c>
      <c r="M56" s="12">
        <f t="shared" si="27"/>
        <v>7.4999999404618781E-2</v>
      </c>
      <c r="N56" s="12">
        <f t="shared" si="28"/>
        <v>-2.1071428366537606</v>
      </c>
      <c r="O56" s="12">
        <f t="shared" si="29"/>
        <v>0.29999999999980836</v>
      </c>
      <c r="P56" s="81">
        <f t="shared" si="30"/>
        <v>2.1297126411729432</v>
      </c>
      <c r="Q56" s="12">
        <f t="shared" si="31"/>
        <v>2.6785714073078136E-3</v>
      </c>
      <c r="R56" s="12">
        <f t="shared" si="32"/>
        <v>-7.5255101309062877E-2</v>
      </c>
      <c r="S56" s="12">
        <f t="shared" si="33"/>
        <v>1.0714285714278871E-2</v>
      </c>
      <c r="T56" s="12">
        <f t="shared" si="34"/>
        <v>7.6061165756176538E-2</v>
      </c>
    </row>
    <row r="57" spans="1:20" ht="15.9" customHeight="1">
      <c r="A57" s="8" t="s">
        <v>172</v>
      </c>
      <c r="B57" s="18">
        <v>45853</v>
      </c>
      <c r="C57" s="11">
        <v>401047.42979999998</v>
      </c>
      <c r="D57" s="9">
        <f t="shared" si="13"/>
        <v>-2.7000000118277967</v>
      </c>
      <c r="E57" s="11">
        <v>6665657.9299999997</v>
      </c>
      <c r="F57" s="9">
        <f t="shared" si="1"/>
        <v>6.0000000521540642</v>
      </c>
      <c r="G57" s="12">
        <v>104.91459999999999</v>
      </c>
      <c r="H57" s="9">
        <f t="shared" si="2"/>
        <v>36.199999999993793</v>
      </c>
      <c r="I57" s="47">
        <f t="shared" si="3"/>
        <v>114.2277452255064</v>
      </c>
      <c r="J57" s="40">
        <f t="shared" si="24"/>
        <v>335.7722547744936</v>
      </c>
      <c r="K57" s="47">
        <f t="shared" si="25"/>
        <v>6.5795137122525151</v>
      </c>
      <c r="L57" s="40">
        <f t="shared" si="26"/>
        <v>36.793070009028462</v>
      </c>
      <c r="M57" s="12">
        <f t="shared" si="27"/>
        <v>-9.310344868371713E-2</v>
      </c>
      <c r="N57" s="12">
        <f t="shared" si="28"/>
        <v>0.20689655352255393</v>
      </c>
      <c r="O57" s="12">
        <f t="shared" si="29"/>
        <v>1.2482758620687515</v>
      </c>
      <c r="P57" s="81">
        <f t="shared" si="30"/>
        <v>1.2687265520354643</v>
      </c>
      <c r="Q57" s="12">
        <f t="shared" si="31"/>
        <v>-3.2104637477143837E-3</v>
      </c>
      <c r="R57" s="12">
        <f t="shared" si="32"/>
        <v>7.1343639145708248E-3</v>
      </c>
      <c r="S57" s="12">
        <f t="shared" si="33"/>
        <v>4.3043995243750049E-2</v>
      </c>
      <c r="T57" s="12">
        <f t="shared" si="34"/>
        <v>4.3749191449498764E-2</v>
      </c>
    </row>
    <row r="58" spans="1:20" ht="15.9" customHeight="1">
      <c r="B58" s="18">
        <v>45853</v>
      </c>
      <c r="C58" s="11">
        <v>401047.43339999998</v>
      </c>
      <c r="D58" s="9">
        <f t="shared" si="13"/>
        <v>0.89999998454004526</v>
      </c>
      <c r="E58" s="11">
        <v>6665657.8810000001</v>
      </c>
      <c r="F58" s="9">
        <f t="shared" si="1"/>
        <v>-42.999999597668648</v>
      </c>
      <c r="G58" s="12">
        <v>104.8655</v>
      </c>
      <c r="H58" s="9">
        <f t="shared" si="2"/>
        <v>-12.90000000000191</v>
      </c>
      <c r="I58" s="47">
        <f t="shared" si="3"/>
        <v>-88.80096108862972</v>
      </c>
      <c r="J58" s="40">
        <f t="shared" si="24"/>
        <v>178.80096108862972</v>
      </c>
      <c r="K58" s="47">
        <f t="shared" si="25"/>
        <v>43.009417170797327</v>
      </c>
      <c r="L58" s="40">
        <f t="shared" si="26"/>
        <v>44.902338083575614</v>
      </c>
      <c r="M58" s="12">
        <f t="shared" si="27"/>
        <v>3.1034482225518804E-2</v>
      </c>
      <c r="N58" s="12">
        <f t="shared" si="28"/>
        <v>-1.4827586068161602</v>
      </c>
      <c r="O58" s="12">
        <f t="shared" si="29"/>
        <v>-0.44482758620696239</v>
      </c>
      <c r="P58" s="81">
        <f t="shared" si="30"/>
        <v>1.5483564856405385</v>
      </c>
      <c r="Q58" s="12">
        <f t="shared" si="31"/>
        <v>1.0701545595006483E-3</v>
      </c>
      <c r="R58" s="12">
        <f t="shared" si="32"/>
        <v>-5.1129607131591731E-2</v>
      </c>
      <c r="S58" s="12">
        <f t="shared" si="33"/>
        <v>-1.5338882282998702E-2</v>
      </c>
      <c r="T58" s="12">
        <f t="shared" si="34"/>
        <v>5.3391602953122015E-2</v>
      </c>
    </row>
    <row r="59" spans="1:20" ht="15.9" customHeight="1">
      <c r="B59" s="18">
        <v>45854</v>
      </c>
      <c r="C59" s="11">
        <v>401047.43170000002</v>
      </c>
      <c r="D59" s="9">
        <f t="shared" si="13"/>
        <v>-0.79999997979030013</v>
      </c>
      <c r="E59" s="11">
        <v>6665657.9380000001</v>
      </c>
      <c r="F59" s="9">
        <f t="shared" si="1"/>
        <v>14.000000432133675</v>
      </c>
      <c r="G59" s="12">
        <v>104.91679999999999</v>
      </c>
      <c r="H59" s="9">
        <f t="shared" si="2"/>
        <v>38.399999999995771</v>
      </c>
      <c r="I59" s="47">
        <f t="shared" si="3"/>
        <v>93.270487740013422</v>
      </c>
      <c r="J59" s="40">
        <f t="shared" si="24"/>
        <v>356.72951225998656</v>
      </c>
      <c r="K59" s="47">
        <f t="shared" si="25"/>
        <v>14.022838944643398</v>
      </c>
      <c r="L59" s="40">
        <f t="shared" si="26"/>
        <v>40.880313257937281</v>
      </c>
      <c r="M59" s="12">
        <f t="shared" si="27"/>
        <v>-2.6666665993010003E-2</v>
      </c>
      <c r="N59" s="12">
        <f t="shared" si="28"/>
        <v>0.46666668107112247</v>
      </c>
      <c r="O59" s="12">
        <f t="shared" si="29"/>
        <v>1.279999999999859</v>
      </c>
      <c r="P59" s="81">
        <f t="shared" si="30"/>
        <v>1.3626771085979095</v>
      </c>
      <c r="Q59" s="12">
        <f t="shared" si="31"/>
        <v>-8.8888886643366679E-4</v>
      </c>
      <c r="R59" s="12">
        <f t="shared" si="32"/>
        <v>1.5555556035704082E-2</v>
      </c>
      <c r="S59" s="12">
        <f t="shared" si="33"/>
        <v>4.2666666666661968E-2</v>
      </c>
      <c r="T59" s="12">
        <f t="shared" si="34"/>
        <v>4.5422570286596985E-2</v>
      </c>
    </row>
    <row r="60" spans="1:20" ht="15.9" customHeight="1">
      <c r="B60" s="18">
        <v>45854</v>
      </c>
      <c r="C60" s="11">
        <v>401047.4362</v>
      </c>
      <c r="D60" s="9">
        <f t="shared" si="13"/>
        <v>3.7000000011175871</v>
      </c>
      <c r="E60" s="11">
        <v>6665657.858</v>
      </c>
      <c r="F60" s="9">
        <f t="shared" si="1"/>
        <v>-65.999999642372131</v>
      </c>
      <c r="G60" s="12">
        <v>104.89960000000001</v>
      </c>
      <c r="H60" s="9">
        <f t="shared" si="2"/>
        <v>21.200000000007435</v>
      </c>
      <c r="I60" s="47">
        <f t="shared" si="3"/>
        <v>-86.791322446526749</v>
      </c>
      <c r="J60" s="40">
        <f t="shared" si="24"/>
        <v>176.79132244652681</v>
      </c>
      <c r="K60" s="47">
        <f t="shared" si="25"/>
        <v>66.10363040560928</v>
      </c>
      <c r="L60" s="40">
        <f t="shared" si="26"/>
        <v>69.419953563811234</v>
      </c>
      <c r="M60" s="12">
        <f t="shared" si="27"/>
        <v>0.12333333337058623</v>
      </c>
      <c r="N60" s="12">
        <f t="shared" si="28"/>
        <v>-2.199999988079071</v>
      </c>
      <c r="O60" s="12">
        <f t="shared" si="29"/>
        <v>0.70666666666691447</v>
      </c>
      <c r="P60" s="81">
        <f t="shared" si="30"/>
        <v>2.3139984521270409</v>
      </c>
      <c r="Q60" s="12">
        <f t="shared" si="31"/>
        <v>4.1111111123528742E-3</v>
      </c>
      <c r="R60" s="12">
        <f t="shared" si="32"/>
        <v>-7.3333332935969039E-2</v>
      </c>
      <c r="S60" s="12">
        <f t="shared" si="33"/>
        <v>2.3555555555563816E-2</v>
      </c>
      <c r="T60" s="12">
        <f t="shared" si="34"/>
        <v>7.7133281737568032E-2</v>
      </c>
    </row>
    <row r="61" spans="1:20" ht="15.9" customHeight="1">
      <c r="B61" s="18">
        <v>45855</v>
      </c>
      <c r="C61" s="11">
        <v>401047.4302</v>
      </c>
      <c r="D61" s="9">
        <f t="shared" si="13"/>
        <v>-2.2999999928288162</v>
      </c>
      <c r="E61" s="11">
        <v>6665657.9189999998</v>
      </c>
      <c r="F61" s="9">
        <f t="shared" si="1"/>
        <v>-4.999999888241291</v>
      </c>
      <c r="G61" s="12">
        <v>104.9335</v>
      </c>
      <c r="H61" s="9">
        <f t="shared" si="2"/>
        <v>55.09999999999593</v>
      </c>
      <c r="I61" s="47">
        <f t="shared" si="3"/>
        <v>-114.70243064616693</v>
      </c>
      <c r="J61" s="40">
        <f t="shared" si="24"/>
        <v>204.7024306461669</v>
      </c>
      <c r="K61" s="47">
        <f t="shared" si="25"/>
        <v>5.5036350577982072</v>
      </c>
      <c r="L61" s="40">
        <f t="shared" si="26"/>
        <v>55.374181699136436</v>
      </c>
      <c r="M61" s="12">
        <f t="shared" si="27"/>
        <v>-7.4193548155768257E-2</v>
      </c>
      <c r="N61" s="12">
        <f t="shared" si="28"/>
        <v>-0.16129031897552551</v>
      </c>
      <c r="O61" s="12">
        <f t="shared" si="29"/>
        <v>1.7774193548385784</v>
      </c>
      <c r="P61" s="81">
        <f t="shared" si="30"/>
        <v>1.7862639257785946</v>
      </c>
      <c r="Q61" s="12">
        <f t="shared" si="31"/>
        <v>-2.3933402630892985E-3</v>
      </c>
      <c r="R61" s="12">
        <f t="shared" si="32"/>
        <v>-5.2029135153395323E-3</v>
      </c>
      <c r="S61" s="12">
        <f t="shared" si="33"/>
        <v>5.7336108220599299E-2</v>
      </c>
      <c r="T61" s="12">
        <f t="shared" si="34"/>
        <v>5.7621416960599824E-2</v>
      </c>
    </row>
    <row r="62" spans="1:20" ht="15.9" customHeight="1">
      <c r="B62" s="18">
        <v>45855</v>
      </c>
      <c r="C62" s="11">
        <v>401047.42989999999</v>
      </c>
      <c r="D62" s="9">
        <f t="shared" si="13"/>
        <v>-2.6000000070780516</v>
      </c>
      <c r="E62" s="11">
        <v>6665657.9299999997</v>
      </c>
      <c r="F62" s="9">
        <f t="shared" si="1"/>
        <v>6.0000000521540642</v>
      </c>
      <c r="G62" s="12">
        <v>104.9115</v>
      </c>
      <c r="H62" s="9">
        <f t="shared" si="2"/>
        <v>33.10000000000457</v>
      </c>
      <c r="I62" s="47">
        <f t="shared" si="3"/>
        <v>113.42869268395388</v>
      </c>
      <c r="J62" s="40">
        <f t="shared" si="24"/>
        <v>336.5713073160461</v>
      </c>
      <c r="K62" s="47">
        <f t="shared" si="25"/>
        <v>6.5391131403772675</v>
      </c>
      <c r="L62" s="40">
        <f t="shared" si="26"/>
        <v>33.739739190796321</v>
      </c>
      <c r="M62" s="12">
        <f t="shared" si="27"/>
        <v>-8.3870967970259724E-2</v>
      </c>
      <c r="N62" s="12">
        <f t="shared" si="28"/>
        <v>0.19354838877916336</v>
      </c>
      <c r="O62" s="12">
        <f t="shared" si="29"/>
        <v>1.0677419354840183</v>
      </c>
      <c r="P62" s="81">
        <f t="shared" si="30"/>
        <v>1.088378683574075</v>
      </c>
      <c r="Q62" s="12">
        <f t="shared" si="31"/>
        <v>-2.7055150958148299E-3</v>
      </c>
      <c r="R62" s="12">
        <f t="shared" si="32"/>
        <v>6.243496412231076E-3</v>
      </c>
      <c r="S62" s="12">
        <f t="shared" si="33"/>
        <v>3.4443288241419942E-2</v>
      </c>
      <c r="T62" s="12">
        <f t="shared" si="34"/>
        <v>3.5108989792712098E-2</v>
      </c>
    </row>
    <row r="63" spans="1:20" ht="15.9" customHeight="1">
      <c r="B63" s="18">
        <v>45856</v>
      </c>
      <c r="C63" s="11">
        <v>401047.42969999998</v>
      </c>
      <c r="D63" s="9">
        <f t="shared" si="13"/>
        <v>-2.8000000165775418</v>
      </c>
      <c r="E63" s="11">
        <v>6665657.9119999995</v>
      </c>
      <c r="F63" s="9">
        <f t="shared" si="1"/>
        <v>-12.000000104308128</v>
      </c>
      <c r="G63" s="12">
        <v>104.9042</v>
      </c>
      <c r="H63" s="9">
        <f t="shared" si="2"/>
        <v>25.80000000000382</v>
      </c>
      <c r="I63" s="47">
        <f t="shared" si="3"/>
        <v>-103.13402227125351</v>
      </c>
      <c r="J63" s="40">
        <f t="shared" si="24"/>
        <v>193.13402227125351</v>
      </c>
      <c r="K63" s="47">
        <f t="shared" si="25"/>
        <v>12.322337545945953</v>
      </c>
      <c r="L63" s="40">
        <f t="shared" si="26"/>
        <v>28.591607205549437</v>
      </c>
      <c r="M63" s="12">
        <f t="shared" si="27"/>
        <v>-8.7500000518048182E-2</v>
      </c>
      <c r="N63" s="12">
        <f t="shared" si="28"/>
        <v>-0.37500000325962901</v>
      </c>
      <c r="O63" s="12">
        <f t="shared" si="29"/>
        <v>0.80625000000011937</v>
      </c>
      <c r="P63" s="81">
        <f t="shared" si="30"/>
        <v>0.8934877251734199</v>
      </c>
      <c r="Q63" s="12">
        <f t="shared" si="31"/>
        <v>-2.7343750161890057E-3</v>
      </c>
      <c r="R63" s="12">
        <f t="shared" si="32"/>
        <v>-1.1718750101863407E-2</v>
      </c>
      <c r="S63" s="12">
        <f t="shared" si="33"/>
        <v>2.519531250000373E-2</v>
      </c>
      <c r="T63" s="12">
        <f t="shared" si="34"/>
        <v>2.7921491411669372E-2</v>
      </c>
    </row>
    <row r="64" spans="1:20" ht="15.9" customHeight="1">
      <c r="B64" s="18">
        <v>45856</v>
      </c>
      <c r="C64" s="11">
        <v>401047.43109999999</v>
      </c>
      <c r="D64" s="9">
        <f t="shared" si="13"/>
        <v>-1.4000000082887709</v>
      </c>
      <c r="E64" s="11">
        <v>6665657.9230000004</v>
      </c>
      <c r="F64" s="9">
        <f t="shared" si="1"/>
        <v>-0.99999923259019852</v>
      </c>
      <c r="G64" s="12">
        <v>104.898</v>
      </c>
      <c r="H64" s="9">
        <f t="shared" si="2"/>
        <v>19.599999999996953</v>
      </c>
      <c r="I64" s="47">
        <f t="shared" si="3"/>
        <v>-144.46234316478484</v>
      </c>
      <c r="J64" s="40">
        <f t="shared" si="24"/>
        <v>234.46234316478484</v>
      </c>
      <c r="K64" s="47">
        <f t="shared" si="25"/>
        <v>1.7204646141056039</v>
      </c>
      <c r="L64" s="40">
        <f t="shared" si="26"/>
        <v>19.675365269500592</v>
      </c>
      <c r="M64" s="12">
        <f t="shared" si="27"/>
        <v>-4.3750000259024091E-2</v>
      </c>
      <c r="N64" s="12">
        <f t="shared" si="28"/>
        <v>-3.1249976018443704E-2</v>
      </c>
      <c r="O64" s="12">
        <f t="shared" si="29"/>
        <v>0.61249999999990479</v>
      </c>
      <c r="P64" s="81">
        <f t="shared" si="30"/>
        <v>0.61485516467189349</v>
      </c>
      <c r="Q64" s="12">
        <f t="shared" si="31"/>
        <v>-1.3671875080945028E-3</v>
      </c>
      <c r="R64" s="12">
        <f t="shared" si="32"/>
        <v>-9.7656175057636574E-4</v>
      </c>
      <c r="S64" s="12">
        <f t="shared" si="33"/>
        <v>1.9140624999997025E-2</v>
      </c>
      <c r="T64" s="12">
        <f t="shared" si="34"/>
        <v>1.9214223895996672E-2</v>
      </c>
    </row>
    <row r="65" spans="1:20" ht="15.9" customHeight="1">
      <c r="B65" s="18">
        <v>45857</v>
      </c>
      <c r="C65" s="11">
        <v>401047.42800000001</v>
      </c>
      <c r="D65" s="9">
        <f t="shared" si="13"/>
        <v>-4.4999999809078872</v>
      </c>
      <c r="E65" s="11">
        <v>6665657.9709999999</v>
      </c>
      <c r="F65" s="9">
        <f t="shared" si="1"/>
        <v>47.00000025331974</v>
      </c>
      <c r="G65" s="12">
        <v>104.919</v>
      </c>
      <c r="H65" s="9">
        <f t="shared" si="2"/>
        <v>40.599999999997749</v>
      </c>
      <c r="I65" s="47">
        <f t="shared" si="3"/>
        <v>95.469094917750439</v>
      </c>
      <c r="J65" s="40">
        <f t="shared" si="24"/>
        <v>354.53090508224955</v>
      </c>
      <c r="K65" s="47">
        <f t="shared" si="25"/>
        <v>47.214934328454028</v>
      </c>
      <c r="L65" s="40">
        <f t="shared" si="26"/>
        <v>62.270458675362619</v>
      </c>
      <c r="M65" s="12">
        <f t="shared" si="27"/>
        <v>-0.13636363578508748</v>
      </c>
      <c r="N65" s="12">
        <f t="shared" si="28"/>
        <v>1.4242424319187801</v>
      </c>
      <c r="O65" s="12">
        <f t="shared" si="29"/>
        <v>1.2303030303029621</v>
      </c>
      <c r="P65" s="81">
        <f t="shared" si="30"/>
        <v>1.8869835962231096</v>
      </c>
      <c r="Q65" s="12">
        <f t="shared" si="31"/>
        <v>-4.1322313874268936E-3</v>
      </c>
      <c r="R65" s="12">
        <f t="shared" si="32"/>
        <v>4.3158861573296368E-2</v>
      </c>
      <c r="S65" s="12">
        <f t="shared" si="33"/>
        <v>3.7281910009180672E-2</v>
      </c>
      <c r="T65" s="12">
        <f t="shared" si="34"/>
        <v>5.718132109766999E-2</v>
      </c>
    </row>
    <row r="66" spans="1:20" ht="15.9" customHeight="1">
      <c r="B66" s="18">
        <v>45859</v>
      </c>
      <c r="C66" s="11">
        <v>401047.43119999999</v>
      </c>
      <c r="D66" s="9">
        <f t="shared" si="13"/>
        <v>-1.3000000035390258</v>
      </c>
      <c r="E66" s="11">
        <v>6665657.8949999996</v>
      </c>
      <c r="F66" s="9">
        <f t="shared" si="1"/>
        <v>-29.000000096857548</v>
      </c>
      <c r="G66" s="12">
        <v>104.9066</v>
      </c>
      <c r="H66" s="9">
        <f t="shared" si="2"/>
        <v>28.199999999998226</v>
      </c>
      <c r="I66" s="47">
        <f t="shared" si="3"/>
        <v>-92.566713133476526</v>
      </c>
      <c r="J66" s="40">
        <f t="shared" si="24"/>
        <v>182.56671313347653</v>
      </c>
      <c r="K66" s="47">
        <f t="shared" si="25"/>
        <v>29.029123404383729</v>
      </c>
      <c r="L66" s="40">
        <f t="shared" si="26"/>
        <v>40.471347959103603</v>
      </c>
      <c r="M66" s="12">
        <f t="shared" si="27"/>
        <v>-3.7142857243972163E-2</v>
      </c>
      <c r="N66" s="12">
        <f t="shared" si="28"/>
        <v>-0.82857143133878708</v>
      </c>
      <c r="O66" s="12">
        <f t="shared" si="29"/>
        <v>0.80571428571423509</v>
      </c>
      <c r="P66" s="81">
        <f t="shared" si="30"/>
        <v>1.1563242274029601</v>
      </c>
      <c r="Q66" s="12">
        <f t="shared" si="31"/>
        <v>-1.0612244926849191E-3</v>
      </c>
      <c r="R66" s="12">
        <f t="shared" si="32"/>
        <v>-2.3673469466822489E-2</v>
      </c>
      <c r="S66" s="12">
        <f t="shared" si="33"/>
        <v>2.302040816326386E-2</v>
      </c>
      <c r="T66" s="12">
        <f t="shared" si="34"/>
        <v>3.3037835068656006E-2</v>
      </c>
    </row>
    <row r="67" spans="1:20" ht="15.9" customHeight="1">
      <c r="B67" s="18">
        <v>45859</v>
      </c>
      <c r="C67" s="11">
        <v>401047.43550000002</v>
      </c>
      <c r="D67" s="9">
        <f t="shared" si="13"/>
        <v>3.0000000260770321</v>
      </c>
      <c r="E67" s="11">
        <v>6665657.8700000001</v>
      </c>
      <c r="F67" s="9">
        <f t="shared" si="1"/>
        <v>-53.999999538064003</v>
      </c>
      <c r="G67" s="12">
        <v>104.8814</v>
      </c>
      <c r="H67" s="9">
        <f t="shared" si="2"/>
        <v>3.0000000000001137</v>
      </c>
      <c r="I67" s="47">
        <f t="shared" si="3"/>
        <v>-86.820169825406651</v>
      </c>
      <c r="J67" s="40">
        <f t="shared" si="24"/>
        <v>176.82016982540665</v>
      </c>
      <c r="K67" s="47">
        <f t="shared" si="25"/>
        <v>54.083268672181553</v>
      </c>
      <c r="L67" s="40">
        <f t="shared" si="26"/>
        <v>54.166409796730811</v>
      </c>
      <c r="M67" s="12">
        <f t="shared" si="27"/>
        <v>8.5714286459343772E-2</v>
      </c>
      <c r="N67" s="12">
        <f t="shared" si="28"/>
        <v>-1.5428571296589715</v>
      </c>
      <c r="O67" s="12">
        <f t="shared" si="29"/>
        <v>8.5714285714288962E-2</v>
      </c>
      <c r="P67" s="81">
        <f t="shared" si="30"/>
        <v>1.5476117084780232</v>
      </c>
      <c r="Q67" s="12">
        <f t="shared" si="31"/>
        <v>2.4489796131241079E-3</v>
      </c>
      <c r="R67" s="12">
        <f t="shared" si="32"/>
        <v>-4.4081632275970617E-2</v>
      </c>
      <c r="S67" s="12">
        <f t="shared" si="33"/>
        <v>2.4489795918368274E-3</v>
      </c>
      <c r="T67" s="12">
        <f t="shared" si="34"/>
        <v>4.4217477385086378E-2</v>
      </c>
    </row>
    <row r="68" spans="1:20" ht="15.9" customHeight="1">
      <c r="A68" s="8" t="s">
        <v>173</v>
      </c>
      <c r="B68" s="18">
        <v>45860</v>
      </c>
      <c r="C68" s="11">
        <v>401047.43089999998</v>
      </c>
      <c r="D68" s="9">
        <f t="shared" si="13"/>
        <v>-1.6000000177882612</v>
      </c>
      <c r="E68" s="11">
        <v>6665657.9280000003</v>
      </c>
      <c r="F68" s="9">
        <f t="shared" si="1"/>
        <v>4.0000006556510925</v>
      </c>
      <c r="G68" s="12">
        <v>104.92529999999999</v>
      </c>
      <c r="H68" s="9">
        <f t="shared" si="2"/>
        <v>46.899999999993724</v>
      </c>
      <c r="I68" s="47">
        <f t="shared" si="3"/>
        <v>111.80140646755399</v>
      </c>
      <c r="J68" s="40">
        <f t="shared" si="24"/>
        <v>338.19859353244601</v>
      </c>
      <c r="K68" s="47">
        <f t="shared" si="25"/>
        <v>4.3081324610707608</v>
      </c>
      <c r="L68" s="40">
        <f t="shared" si="26"/>
        <v>47.097452216670305</v>
      </c>
      <c r="M68" s="12">
        <f t="shared" si="27"/>
        <v>-4.444444493856281E-2</v>
      </c>
      <c r="N68" s="12">
        <f t="shared" si="28"/>
        <v>0.11111112932364146</v>
      </c>
      <c r="O68" s="12">
        <f t="shared" si="29"/>
        <v>1.3027777777776035</v>
      </c>
      <c r="P68" s="81">
        <f t="shared" si="30"/>
        <v>1.3082625615741752</v>
      </c>
      <c r="Q68" s="12">
        <f t="shared" si="31"/>
        <v>-1.234567914960078E-3</v>
      </c>
      <c r="R68" s="12">
        <f t="shared" si="32"/>
        <v>3.0864202589900407E-3</v>
      </c>
      <c r="S68" s="12">
        <f t="shared" si="33"/>
        <v>3.6188271604933431E-2</v>
      </c>
      <c r="T68" s="12">
        <f t="shared" si="34"/>
        <v>3.6340626710393759E-2</v>
      </c>
    </row>
    <row r="69" spans="1:20" ht="15.9" customHeight="1">
      <c r="B69" s="18">
        <v>45860</v>
      </c>
      <c r="C69" s="11">
        <v>401047.43540000002</v>
      </c>
      <c r="D69" s="9">
        <f t="shared" si="13"/>
        <v>2.900000021327287</v>
      </c>
      <c r="E69" s="11">
        <v>6665657.9050000003</v>
      </c>
      <c r="F69" s="9">
        <f t="shared" si="1"/>
        <v>-18.999999389052391</v>
      </c>
      <c r="G69" s="12">
        <v>104.9033</v>
      </c>
      <c r="H69" s="9">
        <f t="shared" si="2"/>
        <v>24.900000000002365</v>
      </c>
      <c r="I69" s="47">
        <f t="shared" si="3"/>
        <v>-81.321830777109994</v>
      </c>
      <c r="J69" s="40">
        <f t="shared" si="24"/>
        <v>171.32183077710999</v>
      </c>
      <c r="K69" s="47">
        <f t="shared" si="25"/>
        <v>19.22004102252879</v>
      </c>
      <c r="L69" s="40">
        <f t="shared" si="26"/>
        <v>31.455046922676928</v>
      </c>
      <c r="M69" s="12">
        <f t="shared" si="27"/>
        <v>8.0555556147980198E-2</v>
      </c>
      <c r="N69" s="12">
        <f t="shared" si="28"/>
        <v>-0.52777776080701089</v>
      </c>
      <c r="O69" s="12">
        <f t="shared" si="29"/>
        <v>0.69166666666673238</v>
      </c>
      <c r="P69" s="81">
        <f t="shared" si="30"/>
        <v>0.87375130340769247</v>
      </c>
      <c r="Q69" s="12">
        <f t="shared" si="31"/>
        <v>2.2376543374438944E-3</v>
      </c>
      <c r="R69" s="12">
        <f t="shared" si="32"/>
        <v>-1.4660493355750303E-2</v>
      </c>
      <c r="S69" s="12">
        <f t="shared" si="33"/>
        <v>1.9212962962964788E-2</v>
      </c>
      <c r="T69" s="12">
        <f t="shared" si="34"/>
        <v>2.4270869539102569E-2</v>
      </c>
    </row>
    <row r="70" spans="1:20" ht="15.9" customHeight="1">
      <c r="B70" s="18">
        <v>45861</v>
      </c>
      <c r="C70" s="12">
        <v>401047.42849999998</v>
      </c>
      <c r="D70" s="9">
        <f t="shared" si="13"/>
        <v>-4.0000000153668225</v>
      </c>
      <c r="E70" s="11">
        <v>6665657.9189999998</v>
      </c>
      <c r="F70" s="9">
        <f t="shared" si="1"/>
        <v>-4.999999888241291</v>
      </c>
      <c r="G70" s="12">
        <v>104.91</v>
      </c>
      <c r="H70" s="9">
        <f t="shared" si="2"/>
        <v>31.599999999997408</v>
      </c>
      <c r="I70" s="47">
        <f t="shared" si="3"/>
        <v>-128.65980898617497</v>
      </c>
      <c r="J70" s="40">
        <f t="shared" si="24"/>
        <v>218.65980898617499</v>
      </c>
      <c r="K70" s="47">
        <f t="shared" si="25"/>
        <v>6.4031241597635367</v>
      </c>
      <c r="L70" s="40">
        <f t="shared" si="26"/>
        <v>32.242208345663663</v>
      </c>
      <c r="M70" s="12">
        <f t="shared" si="27"/>
        <v>-0.10810810852342763</v>
      </c>
      <c r="N70" s="12">
        <f t="shared" si="28"/>
        <v>-0.13513513211462949</v>
      </c>
      <c r="O70" s="12">
        <f t="shared" si="29"/>
        <v>0.85405405405398405</v>
      </c>
      <c r="P70" s="81">
        <f t="shared" si="30"/>
        <v>0.87141103636928818</v>
      </c>
      <c r="Q70" s="12">
        <f t="shared" si="31"/>
        <v>-2.9218407709034494E-3</v>
      </c>
      <c r="R70" s="12">
        <f t="shared" si="32"/>
        <v>-3.6523008679629591E-3</v>
      </c>
      <c r="S70" s="12">
        <f t="shared" si="33"/>
        <v>2.3082542001459028E-2</v>
      </c>
      <c r="T70" s="12">
        <f t="shared" si="34"/>
        <v>2.3551649631602382E-2</v>
      </c>
    </row>
    <row r="71" spans="1:20" ht="15.9" customHeight="1">
      <c r="B71" s="18">
        <v>45861</v>
      </c>
      <c r="C71" s="12">
        <v>401047.43119999999</v>
      </c>
      <c r="D71" s="9">
        <f t="shared" si="13"/>
        <v>-1.3000000035390258</v>
      </c>
      <c r="E71" s="11">
        <v>6665657.8946000002</v>
      </c>
      <c r="F71" s="9">
        <f t="shared" si="1"/>
        <v>-29.399999417364597</v>
      </c>
      <c r="G71" s="12">
        <v>104.9066</v>
      </c>
      <c r="H71" s="9">
        <f t="shared" si="2"/>
        <v>28.199999999998226</v>
      </c>
      <c r="I71" s="47">
        <f t="shared" si="3"/>
        <v>-92.531837679443015</v>
      </c>
      <c r="J71" s="40">
        <f t="shared" si="24"/>
        <v>182.53183767944304</v>
      </c>
      <c r="K71" s="47">
        <f t="shared" si="25"/>
        <v>29.428726879534562</v>
      </c>
      <c r="L71" s="40">
        <f t="shared" si="26"/>
        <v>40.758924982758565</v>
      </c>
      <c r="M71" s="12">
        <f t="shared" si="27"/>
        <v>-3.513513523078448E-2</v>
      </c>
      <c r="N71" s="12">
        <f t="shared" si="28"/>
        <v>-0.7945945788476918</v>
      </c>
      <c r="O71" s="12">
        <f t="shared" si="29"/>
        <v>0.76216216216211419</v>
      </c>
      <c r="P71" s="81">
        <f t="shared" si="30"/>
        <v>1.1015925671015829</v>
      </c>
      <c r="Q71" s="12">
        <f t="shared" si="31"/>
        <v>-9.4959824948066156E-4</v>
      </c>
      <c r="R71" s="12">
        <f t="shared" si="32"/>
        <v>-2.1475529158045726E-2</v>
      </c>
      <c r="S71" s="12">
        <f t="shared" si="33"/>
        <v>2.0598977355732816E-2</v>
      </c>
      <c r="T71" s="12">
        <f t="shared" si="34"/>
        <v>2.9772772083826567E-2</v>
      </c>
    </row>
    <row r="72" spans="1:20" ht="15.9" customHeight="1">
      <c r="B72" s="18">
        <v>45862</v>
      </c>
      <c r="C72" s="12">
        <v>401047.429</v>
      </c>
      <c r="D72" s="9">
        <f t="shared" si="13"/>
        <v>-3.4999999916180968</v>
      </c>
      <c r="E72" s="11">
        <v>6665657.8863000004</v>
      </c>
      <c r="F72" s="9">
        <f t="shared" si="1"/>
        <v>-37.699999287724495</v>
      </c>
      <c r="G72" s="12">
        <v>104.8931</v>
      </c>
      <c r="H72" s="9">
        <f t="shared" si="2"/>
        <v>14.70000000000482</v>
      </c>
      <c r="I72" s="47">
        <f t="shared" si="3"/>
        <v>-95.304033412961985</v>
      </c>
      <c r="J72" s="40">
        <f t="shared" si="24"/>
        <v>185.30403341296199</v>
      </c>
      <c r="K72" s="47">
        <f t="shared" si="25"/>
        <v>37.862117561432747</v>
      </c>
      <c r="L72" s="40">
        <f t="shared" si="26"/>
        <v>40.615636720798747</v>
      </c>
      <c r="M72" s="12">
        <f t="shared" si="27"/>
        <v>-9.2105262937318341E-2</v>
      </c>
      <c r="N72" s="12">
        <f t="shared" si="28"/>
        <v>-0.99210524441380255</v>
      </c>
      <c r="O72" s="12">
        <f t="shared" si="29"/>
        <v>0.38684210526328472</v>
      </c>
      <c r="P72" s="81">
        <f t="shared" si="30"/>
        <v>1.0688325452841776</v>
      </c>
      <c r="Q72" s="12">
        <f t="shared" si="31"/>
        <v>-2.4238227088767984E-3</v>
      </c>
      <c r="R72" s="12">
        <f t="shared" si="32"/>
        <v>-2.6108032747731647E-2</v>
      </c>
      <c r="S72" s="12">
        <f t="shared" si="33"/>
        <v>1.0180055401665387E-2</v>
      </c>
      <c r="T72" s="12">
        <f t="shared" si="34"/>
        <v>2.8127172244320462E-2</v>
      </c>
    </row>
    <row r="73" spans="1:20" ht="15.9" customHeight="1">
      <c r="B73" s="18">
        <v>45862</v>
      </c>
      <c r="C73" s="12">
        <v>401047.43190000003</v>
      </c>
      <c r="D73" s="9">
        <f t="shared" si="13"/>
        <v>-0.59999997029080987</v>
      </c>
      <c r="E73" s="39">
        <v>6665657.8951000003</v>
      </c>
      <c r="F73" s="9">
        <f t="shared" si="1"/>
        <v>-28.899999335408211</v>
      </c>
      <c r="G73" s="12">
        <v>104.8768</v>
      </c>
      <c r="H73" s="9">
        <f t="shared" si="2"/>
        <v>-1.5999999999962711</v>
      </c>
      <c r="I73" s="47">
        <f t="shared" si="3"/>
        <v>-91.189360859562782</v>
      </c>
      <c r="J73" s="40">
        <f t="shared" si="24"/>
        <v>181.18936085956278</v>
      </c>
      <c r="K73" s="47">
        <f t="shared" si="25"/>
        <v>28.906227037628831</v>
      </c>
      <c r="L73" s="40">
        <f t="shared" si="26"/>
        <v>28.950474288877068</v>
      </c>
      <c r="M73" s="12">
        <f t="shared" si="27"/>
        <v>-1.5789472902389735E-2</v>
      </c>
      <c r="N73" s="12">
        <f t="shared" si="28"/>
        <v>-0.76052629830021612</v>
      </c>
      <c r="O73" s="12">
        <f t="shared" si="29"/>
        <v>-4.2105263157796606E-2</v>
      </c>
      <c r="P73" s="81">
        <f t="shared" si="30"/>
        <v>0.76185458654939653</v>
      </c>
      <c r="Q73" s="12">
        <f t="shared" si="31"/>
        <v>-4.1551244479972986E-4</v>
      </c>
      <c r="R73" s="12">
        <f t="shared" si="32"/>
        <v>-2.0013849955268847E-2</v>
      </c>
      <c r="S73" s="12">
        <f t="shared" si="33"/>
        <v>-1.1080332409946474E-3</v>
      </c>
      <c r="T73" s="12">
        <f t="shared" si="34"/>
        <v>2.0048804909194647E-2</v>
      </c>
    </row>
    <row r="74" spans="1:20" ht="15.9" customHeight="1">
      <c r="B74" s="18">
        <v>45863</v>
      </c>
      <c r="C74" s="12">
        <v>401047.43290000001</v>
      </c>
      <c r="D74" s="9">
        <f t="shared" si="13"/>
        <v>0.40000001899898052</v>
      </c>
      <c r="E74" s="39">
        <v>6665657.9062999999</v>
      </c>
      <c r="F74" s="9">
        <f t="shared" si="1"/>
        <v>-17.699999734759331</v>
      </c>
      <c r="G74" s="12">
        <v>104.9171</v>
      </c>
      <c r="H74" s="9">
        <f t="shared" si="2"/>
        <v>38.70000000000573</v>
      </c>
      <c r="I74" s="47">
        <f t="shared" si="3"/>
        <v>-88.705400400973076</v>
      </c>
      <c r="J74" s="40">
        <f t="shared" si="24"/>
        <v>178.70540040097308</v>
      </c>
      <c r="K74" s="47">
        <f t="shared" si="25"/>
        <v>17.704518932342658</v>
      </c>
      <c r="L74" s="40">
        <f t="shared" si="26"/>
        <v>42.557490417388607</v>
      </c>
      <c r="M74" s="12">
        <f t="shared" si="27"/>
        <v>1.0256410743563604E-2</v>
      </c>
      <c r="N74" s="12">
        <f t="shared" si="28"/>
        <v>-0.45384614704511106</v>
      </c>
      <c r="O74" s="12">
        <f t="shared" si="29"/>
        <v>0.99230769230783922</v>
      </c>
      <c r="P74" s="81">
        <f t="shared" si="30"/>
        <v>1.0912177030099643</v>
      </c>
      <c r="Q74" s="12">
        <f t="shared" si="31"/>
        <v>2.6298489086060524E-4</v>
      </c>
      <c r="R74" s="12">
        <f t="shared" si="32"/>
        <v>-1.1637080693464386E-2</v>
      </c>
      <c r="S74" s="12">
        <f t="shared" si="33"/>
        <v>2.5443786982252286E-2</v>
      </c>
      <c r="T74" s="12">
        <f t="shared" si="34"/>
        <v>2.7979941102819598E-2</v>
      </c>
    </row>
    <row r="75" spans="1:20" ht="15.9" customHeight="1">
      <c r="B75" s="18">
        <v>45863</v>
      </c>
      <c r="C75" s="12">
        <v>401047.43599999999</v>
      </c>
      <c r="D75" s="9">
        <f t="shared" si="13"/>
        <v>3.4999999916180968</v>
      </c>
      <c r="E75" s="39">
        <v>6665657.8709000004</v>
      </c>
      <c r="F75" s="9">
        <f t="shared" si="1"/>
        <v>-53.099999204277992</v>
      </c>
      <c r="G75" s="12">
        <v>104.88460000000001</v>
      </c>
      <c r="H75" s="9">
        <f t="shared" ref="H75:H88" si="35">IF(G75="","",(G75-$G$9)*1000)</f>
        <v>6.2000000000068667</v>
      </c>
      <c r="I75" s="47">
        <f t="shared" ref="I75:I87" si="36">IF(MOD(DEGREES(ATAN2(D75, F75)), 360) &gt; 180, MOD(DEGREES(ATAN2(D75, F75)), 360) - 360, MOD(DEGREES(ATAN2(D75, F75)), 360))</f>
        <v>-86.228896944944097</v>
      </c>
      <c r="J75" s="40">
        <f t="shared" si="24"/>
        <v>176.22889694494415</v>
      </c>
      <c r="K75" s="47">
        <f t="shared" si="25"/>
        <v>53.215222591244043</v>
      </c>
      <c r="L75" s="40">
        <f t="shared" si="26"/>
        <v>53.575180031762237</v>
      </c>
      <c r="M75" s="12">
        <f t="shared" si="27"/>
        <v>8.9743589528669149E-2</v>
      </c>
      <c r="N75" s="12">
        <f t="shared" si="28"/>
        <v>-1.3615384411353331</v>
      </c>
      <c r="O75" s="12">
        <f t="shared" si="29"/>
        <v>0.15897435897453505</v>
      </c>
      <c r="P75" s="81">
        <f t="shared" si="30"/>
        <v>1.3737225649169804</v>
      </c>
      <c r="Q75" s="12">
        <f t="shared" si="31"/>
        <v>2.3011176802222857E-3</v>
      </c>
      <c r="R75" s="12">
        <f t="shared" si="32"/>
        <v>-3.4911242080393153E-2</v>
      </c>
      <c r="S75" s="12">
        <f t="shared" si="33"/>
        <v>4.0762656147316683E-3</v>
      </c>
      <c r="T75" s="12">
        <f t="shared" si="34"/>
        <v>3.5223655510691808E-2</v>
      </c>
    </row>
    <row r="76" spans="1:20" ht="15.9" customHeight="1">
      <c r="B76" s="18">
        <v>45864</v>
      </c>
      <c r="C76" s="12">
        <v>401047.43400000001</v>
      </c>
      <c r="D76" s="9">
        <f t="shared" ref="D76:D88" si="37">IF(C76="","",(C76-$C$9)*1000)</f>
        <v>1.500000013038516</v>
      </c>
      <c r="E76" s="39">
        <v>6665657.9270000001</v>
      </c>
      <c r="F76" s="9">
        <f t="shared" ref="F76:F88" si="38">IF(E76="","",(E76-$E$9)*1000)</f>
        <v>3.0000004917383194</v>
      </c>
      <c r="G76" s="12">
        <v>104.91289999999999</v>
      </c>
      <c r="H76" s="9">
        <f t="shared" si="35"/>
        <v>34.499999999994202</v>
      </c>
      <c r="I76" s="47">
        <f t="shared" si="36"/>
        <v>63.434952380311735</v>
      </c>
      <c r="J76" s="40">
        <f t="shared" si="24"/>
        <v>26.565047619688244</v>
      </c>
      <c r="K76" s="47">
        <f t="shared" si="25"/>
        <v>3.3541024119048166</v>
      </c>
      <c r="L76" s="40">
        <f t="shared" si="26"/>
        <v>34.662660067991688</v>
      </c>
      <c r="M76" s="12">
        <f t="shared" si="27"/>
        <v>3.7500000325962901E-2</v>
      </c>
      <c r="N76" s="12">
        <f t="shared" si="28"/>
        <v>7.5000012293457985E-2</v>
      </c>
      <c r="O76" s="12">
        <f t="shared" si="29"/>
        <v>0.86249999999985505</v>
      </c>
      <c r="P76" s="81">
        <f t="shared" si="30"/>
        <v>0.86656650169979221</v>
      </c>
      <c r="Q76" s="12">
        <f t="shared" si="31"/>
        <v>9.3750000814907253E-4</v>
      </c>
      <c r="R76" s="12">
        <f t="shared" si="32"/>
        <v>1.8750003073364496E-3</v>
      </c>
      <c r="S76" s="12">
        <f t="shared" si="33"/>
        <v>2.1562499999996376E-2</v>
      </c>
      <c r="T76" s="12">
        <f t="shared" si="34"/>
        <v>2.1664162542494807E-2</v>
      </c>
    </row>
    <row r="77" spans="1:20" ht="15.9" customHeight="1">
      <c r="B77" s="18">
        <v>45864</v>
      </c>
      <c r="C77" s="12">
        <v>401047.43560000003</v>
      </c>
      <c r="D77" s="9">
        <f t="shared" si="37"/>
        <v>3.1000000308267772</v>
      </c>
      <c r="E77" s="39">
        <v>6665657.9096999997</v>
      </c>
      <c r="F77" s="9">
        <f t="shared" si="38"/>
        <v>-14.299999922513962</v>
      </c>
      <c r="G77" s="12">
        <v>104.91459999999999</v>
      </c>
      <c r="H77" s="9">
        <f t="shared" si="35"/>
        <v>36.199999999993793</v>
      </c>
      <c r="I77" s="47">
        <f t="shared" si="36"/>
        <v>-77.76849889651794</v>
      </c>
      <c r="J77" s="40">
        <f t="shared" si="24"/>
        <v>167.76849889651794</v>
      </c>
      <c r="K77" s="47">
        <f t="shared" si="25"/>
        <v>14.632156299569294</v>
      </c>
      <c r="L77" s="40">
        <f t="shared" si="26"/>
        <v>39.045358212911502</v>
      </c>
      <c r="M77" s="12">
        <f t="shared" si="27"/>
        <v>7.750000077066943E-2</v>
      </c>
      <c r="N77" s="12">
        <f t="shared" si="28"/>
        <v>-0.35749999806284904</v>
      </c>
      <c r="O77" s="12">
        <f t="shared" si="29"/>
        <v>0.90499999999984482</v>
      </c>
      <c r="P77" s="81">
        <f t="shared" si="30"/>
        <v>0.97613395532278757</v>
      </c>
      <c r="Q77" s="12">
        <f t="shared" si="31"/>
        <v>1.9375000192667358E-3</v>
      </c>
      <c r="R77" s="12">
        <f t="shared" si="32"/>
        <v>-8.9374999515712261E-3</v>
      </c>
      <c r="S77" s="12">
        <f t="shared" si="33"/>
        <v>2.262499999999612E-2</v>
      </c>
      <c r="T77" s="12">
        <f t="shared" si="34"/>
        <v>2.4403348883069689E-2</v>
      </c>
    </row>
    <row r="78" spans="1:20" ht="15.9" customHeight="1">
      <c r="B78" s="18">
        <v>45866</v>
      </c>
      <c r="C78" s="12">
        <v>401047.43079999997</v>
      </c>
      <c r="D78" s="9">
        <f t="shared" si="37"/>
        <v>-1.7000000225380063</v>
      </c>
      <c r="E78" s="39">
        <v>6665657.9998000003</v>
      </c>
      <c r="F78" s="9">
        <f t="shared" si="38"/>
        <v>75.800000689923763</v>
      </c>
      <c r="G78" s="12">
        <v>104.9</v>
      </c>
      <c r="H78" s="9">
        <f t="shared" si="35"/>
        <v>21.600000000006503</v>
      </c>
      <c r="I78" s="47">
        <f t="shared" si="36"/>
        <v>91.284782316863286</v>
      </c>
      <c r="J78" s="40">
        <f t="shared" si="24"/>
        <v>358.7152176831367</v>
      </c>
      <c r="K78" s="47">
        <f t="shared" si="25"/>
        <v>75.819061618230748</v>
      </c>
      <c r="L78" s="40">
        <f t="shared" si="26"/>
        <v>78.83584276627829</v>
      </c>
      <c r="M78" s="12">
        <f t="shared" si="27"/>
        <v>-4.0476191012809672E-2</v>
      </c>
      <c r="N78" s="12">
        <f t="shared" si="28"/>
        <v>1.804761921188661</v>
      </c>
      <c r="O78" s="12">
        <f t="shared" si="29"/>
        <v>0.51428571428586911</v>
      </c>
      <c r="P78" s="81">
        <f t="shared" si="30"/>
        <v>1.8770438753875784</v>
      </c>
      <c r="Q78" s="12">
        <f t="shared" si="31"/>
        <v>-9.6371883363832549E-4</v>
      </c>
      <c r="R78" s="12">
        <f t="shared" si="32"/>
        <v>4.2970521933063353E-2</v>
      </c>
      <c r="S78" s="12">
        <f t="shared" si="33"/>
        <v>1.2244897959187359E-2</v>
      </c>
      <c r="T78" s="12">
        <f t="shared" si="34"/>
        <v>4.4691520842561394E-2</v>
      </c>
    </row>
    <row r="79" spans="1:20" ht="15.9" customHeight="1">
      <c r="B79" s="18">
        <v>45866</v>
      </c>
      <c r="C79" s="12">
        <v>401047.43089999998</v>
      </c>
      <c r="D79" s="9">
        <f t="shared" si="37"/>
        <v>-1.6000000177882612</v>
      </c>
      <c r="E79" s="39">
        <v>6665657.9332999997</v>
      </c>
      <c r="F79" s="9">
        <f t="shared" si="38"/>
        <v>9.3000000342726707</v>
      </c>
      <c r="G79" s="12">
        <v>104.91670000000001</v>
      </c>
      <c r="H79" s="9">
        <f t="shared" si="35"/>
        <v>38.300000000006662</v>
      </c>
      <c r="I79" s="47">
        <f t="shared" si="36"/>
        <v>99.761774846200026</v>
      </c>
      <c r="J79" s="40">
        <f t="shared" si="24"/>
        <v>350.23822515379999</v>
      </c>
      <c r="K79" s="47">
        <f t="shared" si="25"/>
        <v>9.4366307914633438</v>
      </c>
      <c r="L79" s="40">
        <f t="shared" si="26"/>
        <v>39.445405317918897</v>
      </c>
      <c r="M79" s="12">
        <f t="shared" si="27"/>
        <v>-3.8095238518768122E-2</v>
      </c>
      <c r="N79" s="12">
        <f t="shared" si="28"/>
        <v>0.2214285722445874</v>
      </c>
      <c r="O79" s="12">
        <f t="shared" si="29"/>
        <v>0.91190476190492054</v>
      </c>
      <c r="P79" s="81">
        <f t="shared" si="30"/>
        <v>0.93917631709330707</v>
      </c>
      <c r="Q79" s="12">
        <f t="shared" si="31"/>
        <v>-9.0702948854209811E-4</v>
      </c>
      <c r="R79" s="12">
        <f t="shared" si="32"/>
        <v>5.2721088629663669E-3</v>
      </c>
      <c r="S79" s="12">
        <f t="shared" si="33"/>
        <v>2.1712018140593346E-2</v>
      </c>
      <c r="T79" s="12">
        <f t="shared" si="34"/>
        <v>2.2361340883173979E-2</v>
      </c>
    </row>
    <row r="80" spans="1:20" ht="15.9" customHeight="1">
      <c r="B80" s="18">
        <v>45867</v>
      </c>
      <c r="C80" s="12">
        <v>401047.42599999998</v>
      </c>
      <c r="D80" s="9">
        <f t="shared" si="37"/>
        <v>-6.5000000176951289</v>
      </c>
      <c r="E80" s="39">
        <v>6665657.9433000004</v>
      </c>
      <c r="F80" s="9">
        <f t="shared" si="38"/>
        <v>19.300000742077827</v>
      </c>
      <c r="G80" s="12">
        <v>104.90479999999999</v>
      </c>
      <c r="H80" s="9">
        <f t="shared" si="35"/>
        <v>26.399999999995316</v>
      </c>
      <c r="I80" s="47">
        <f t="shared" si="36"/>
        <v>108.61288483515148</v>
      </c>
      <c r="J80" s="40">
        <f t="shared" si="24"/>
        <v>341.38711516484852</v>
      </c>
      <c r="K80" s="47">
        <f t="shared" si="25"/>
        <v>20.36516704754079</v>
      </c>
      <c r="L80" s="40">
        <f t="shared" si="26"/>
        <v>33.342165929555236</v>
      </c>
      <c r="M80" s="12">
        <f t="shared" si="27"/>
        <v>-0.15116279110918904</v>
      </c>
      <c r="N80" s="12">
        <f t="shared" si="28"/>
        <v>0.44883722655994945</v>
      </c>
      <c r="O80" s="12">
        <f t="shared" si="29"/>
        <v>0.61395348837198405</v>
      </c>
      <c r="P80" s="81">
        <f t="shared" si="30"/>
        <v>0.77539920766407522</v>
      </c>
      <c r="Q80" s="12">
        <f t="shared" si="31"/>
        <v>-3.5154137467253263E-3</v>
      </c>
      <c r="R80" s="12">
        <f t="shared" si="32"/>
        <v>1.0438075036277894E-2</v>
      </c>
      <c r="S80" s="12">
        <f t="shared" si="33"/>
        <v>1.4277988101674048E-2</v>
      </c>
      <c r="T80" s="12">
        <f t="shared" si="34"/>
        <v>1.8032539713118027E-2</v>
      </c>
    </row>
    <row r="81" spans="2:20" ht="15.9" customHeight="1">
      <c r="B81" s="18">
        <v>45867</v>
      </c>
      <c r="C81" s="12">
        <v>401047.43040000001</v>
      </c>
      <c r="D81" s="9">
        <f t="shared" si="37"/>
        <v>-2.0999999833293259</v>
      </c>
      <c r="E81" s="39">
        <v>6665657.9534999998</v>
      </c>
      <c r="F81" s="9">
        <f t="shared" si="38"/>
        <v>29.500000178813934</v>
      </c>
      <c r="G81" s="12">
        <v>104.89790000000001</v>
      </c>
      <c r="H81" s="9">
        <f t="shared" si="35"/>
        <v>19.500000000007844</v>
      </c>
      <c r="I81" s="47">
        <f t="shared" si="36"/>
        <v>94.071813837494361</v>
      </c>
      <c r="J81" s="40">
        <f t="shared" si="24"/>
        <v>355.92818616250565</v>
      </c>
      <c r="K81" s="47">
        <f t="shared" si="25"/>
        <v>29.574651485351527</v>
      </c>
      <c r="L81" s="40">
        <f t="shared" si="26"/>
        <v>35.424709038753036</v>
      </c>
      <c r="M81" s="12">
        <f t="shared" si="27"/>
        <v>-4.8837208914635485E-2</v>
      </c>
      <c r="N81" s="12">
        <f t="shared" si="28"/>
        <v>0.68604651578637055</v>
      </c>
      <c r="O81" s="12">
        <f t="shared" si="29"/>
        <v>0.45348837209320569</v>
      </c>
      <c r="P81" s="81">
        <f t="shared" si="30"/>
        <v>0.82383044276169848</v>
      </c>
      <c r="Q81" s="12">
        <f t="shared" si="31"/>
        <v>-1.1357490445264066E-3</v>
      </c>
      <c r="R81" s="12">
        <f t="shared" si="32"/>
        <v>1.5954570134566758E-2</v>
      </c>
      <c r="S81" s="12">
        <f t="shared" si="33"/>
        <v>1.05462412114699E-2</v>
      </c>
      <c r="T81" s="12">
        <f t="shared" si="34"/>
        <v>1.915884750608601E-2</v>
      </c>
    </row>
    <row r="82" spans="2:20" ht="15.9" customHeight="1">
      <c r="B82" s="18">
        <v>45868</v>
      </c>
      <c r="C82" s="12">
        <v>401047.42739999999</v>
      </c>
      <c r="D82" s="9">
        <f t="shared" si="37"/>
        <v>-5.100000009406358</v>
      </c>
      <c r="E82" s="39">
        <v>6665657.9140999997</v>
      </c>
      <c r="F82" s="9">
        <f t="shared" si="38"/>
        <v>-9.8999999463558197</v>
      </c>
      <c r="G82" s="12">
        <v>104.9314</v>
      </c>
      <c r="H82" s="9">
        <f t="shared" si="35"/>
        <v>52.999999999997272</v>
      </c>
      <c r="I82" s="47">
        <f t="shared" si="36"/>
        <v>-117.25532854435795</v>
      </c>
      <c r="J82" s="40">
        <f t="shared" si="24"/>
        <v>207.25532854435798</v>
      </c>
      <c r="K82" s="47">
        <f t="shared" si="25"/>
        <v>11.136426672581743</v>
      </c>
      <c r="L82" s="40">
        <f t="shared" si="26"/>
        <v>54.157363294694292</v>
      </c>
      <c r="M82" s="12">
        <f t="shared" si="27"/>
        <v>-0.11590909112287177</v>
      </c>
      <c r="N82" s="12">
        <f t="shared" si="28"/>
        <v>-0.22499999878081409</v>
      </c>
      <c r="O82" s="12">
        <f t="shared" si="29"/>
        <v>1.2045454545453926</v>
      </c>
      <c r="P82" s="81">
        <f t="shared" si="30"/>
        <v>1.2308491657885066</v>
      </c>
      <c r="Q82" s="12">
        <f t="shared" si="31"/>
        <v>-2.6342975255198128E-3</v>
      </c>
      <c r="R82" s="12">
        <f t="shared" si="32"/>
        <v>-5.1136363359275926E-3</v>
      </c>
      <c r="S82" s="12">
        <f t="shared" si="33"/>
        <v>2.7376033057849834E-2</v>
      </c>
      <c r="T82" s="12">
        <f t="shared" si="34"/>
        <v>2.7973844677011514E-2</v>
      </c>
    </row>
    <row r="83" spans="2:20" ht="15.9" customHeight="1">
      <c r="B83" s="18">
        <v>45868</v>
      </c>
      <c r="C83" s="12">
        <v>401047.43170000002</v>
      </c>
      <c r="D83" s="9">
        <f t="shared" si="37"/>
        <v>-0.79999997979030013</v>
      </c>
      <c r="E83" s="39">
        <v>6665657.8893999998</v>
      </c>
      <c r="F83" s="9">
        <f t="shared" si="38"/>
        <v>-34.599999897181988</v>
      </c>
      <c r="G83" s="12">
        <v>104.8888</v>
      </c>
      <c r="H83" s="9">
        <f t="shared" si="35"/>
        <v>10.400000000004184</v>
      </c>
      <c r="I83" s="47">
        <f t="shared" si="36"/>
        <v>-91.324521882777447</v>
      </c>
      <c r="J83" s="40">
        <f t="shared" si="24"/>
        <v>181.32452188277747</v>
      </c>
      <c r="K83" s="47">
        <f t="shared" si="25"/>
        <v>34.609247215919879</v>
      </c>
      <c r="L83" s="40">
        <f t="shared" si="26"/>
        <v>36.138068471526601</v>
      </c>
      <c r="M83" s="12">
        <f t="shared" si="27"/>
        <v>-1.8181817722506821E-2</v>
      </c>
      <c r="N83" s="12">
        <f t="shared" si="28"/>
        <v>-0.78636363402686338</v>
      </c>
      <c r="O83" s="12">
        <f t="shared" si="29"/>
        <v>0.23636363636373145</v>
      </c>
      <c r="P83" s="81">
        <f t="shared" si="30"/>
        <v>0.82131973798924096</v>
      </c>
      <c r="Q83" s="12">
        <f t="shared" si="31"/>
        <v>-4.1322313005697322E-4</v>
      </c>
      <c r="R83" s="12">
        <f t="shared" si="32"/>
        <v>-1.7871900773337803E-2</v>
      </c>
      <c r="S83" s="12">
        <f t="shared" si="33"/>
        <v>5.3719008264484424E-3</v>
      </c>
      <c r="T83" s="12">
        <f t="shared" si="34"/>
        <v>1.8666357681573657E-2</v>
      </c>
    </row>
    <row r="84" spans="2:20" ht="15.9" customHeight="1">
      <c r="B84" s="18">
        <v>45869</v>
      </c>
      <c r="C84" s="12">
        <v>401047.43109999999</v>
      </c>
      <c r="D84" s="9">
        <f t="shared" si="37"/>
        <v>-1.4000000082887709</v>
      </c>
      <c r="E84" s="39">
        <v>6665657.8750999998</v>
      </c>
      <c r="F84" s="9">
        <f t="shared" si="38"/>
        <v>-48.89999981969595</v>
      </c>
      <c r="G84" s="12">
        <v>104.9164</v>
      </c>
      <c r="H84" s="9">
        <f t="shared" si="35"/>
        <v>37.999999999996703</v>
      </c>
      <c r="I84" s="47">
        <f t="shared" si="36"/>
        <v>-91.639922015005936</v>
      </c>
      <c r="J84" s="40">
        <f t="shared" si="24"/>
        <v>181.63992201500599</v>
      </c>
      <c r="K84" s="47">
        <f t="shared" si="25"/>
        <v>48.920036614760136</v>
      </c>
      <c r="L84" s="40">
        <f t="shared" si="26"/>
        <v>61.944894724175789</v>
      </c>
      <c r="M84" s="12">
        <f t="shared" si="27"/>
        <v>-3.111111129530602E-2</v>
      </c>
      <c r="N84" s="12">
        <f t="shared" si="28"/>
        <v>-1.08666666265991</v>
      </c>
      <c r="O84" s="12">
        <f t="shared" si="29"/>
        <v>0.84444444444437117</v>
      </c>
      <c r="P84" s="81">
        <f t="shared" si="30"/>
        <v>1.3765532160927954</v>
      </c>
      <c r="Q84" s="12">
        <f t="shared" si="31"/>
        <v>-6.9135802878457823E-4</v>
      </c>
      <c r="R84" s="12">
        <f t="shared" si="32"/>
        <v>-2.4148148059109111E-2</v>
      </c>
      <c r="S84" s="12">
        <f t="shared" si="33"/>
        <v>1.8765432098763805E-2</v>
      </c>
      <c r="T84" s="12">
        <f t="shared" si="34"/>
        <v>3.0590071468728785E-2</v>
      </c>
    </row>
    <row r="85" spans="2:20" ht="15.9" customHeight="1">
      <c r="B85" s="18">
        <v>45869</v>
      </c>
      <c r="C85" s="12">
        <v>401047.43569999997</v>
      </c>
      <c r="D85" s="9">
        <f t="shared" si="37"/>
        <v>3.1999999773688614</v>
      </c>
      <c r="E85" s="39">
        <v>6665657.9079</v>
      </c>
      <c r="F85" s="9">
        <f t="shared" si="38"/>
        <v>-16.099999658763409</v>
      </c>
      <c r="G85" s="12">
        <v>104.8839</v>
      </c>
      <c r="H85" s="9">
        <f t="shared" si="35"/>
        <v>5.49999999999784</v>
      </c>
      <c r="I85" s="47">
        <f t="shared" si="36"/>
        <v>-78.758521077657747</v>
      </c>
      <c r="J85" s="40">
        <f t="shared" si="24"/>
        <v>168.75852107765775</v>
      </c>
      <c r="K85" s="47">
        <f t="shared" si="25"/>
        <v>16.414931887380543</v>
      </c>
      <c r="L85" s="40">
        <f t="shared" si="26"/>
        <v>17.311845333970577</v>
      </c>
      <c r="M85" s="12">
        <f t="shared" si="27"/>
        <v>7.1111110608196915E-2</v>
      </c>
      <c r="N85" s="12">
        <f t="shared" si="28"/>
        <v>-0.35777777019474244</v>
      </c>
      <c r="O85" s="12">
        <f t="shared" si="29"/>
        <v>0.12222222222217421</v>
      </c>
      <c r="P85" s="81">
        <f t="shared" si="30"/>
        <v>0.38470767408823503</v>
      </c>
      <c r="Q85" s="12">
        <f t="shared" si="31"/>
        <v>1.5802469024043758E-3</v>
      </c>
      <c r="R85" s="12">
        <f t="shared" si="32"/>
        <v>-7.9506171154387212E-3</v>
      </c>
      <c r="S85" s="12">
        <f t="shared" si="33"/>
        <v>2.7160493827149824E-3</v>
      </c>
      <c r="T85" s="12">
        <f t="shared" si="34"/>
        <v>8.5490594241830007E-3</v>
      </c>
    </row>
    <row r="86" spans="2:20" ht="15.9" customHeight="1">
      <c r="B86" s="18">
        <v>45870</v>
      </c>
      <c r="C86" s="12">
        <v>401047.43459999998</v>
      </c>
      <c r="D86" s="9">
        <f t="shared" si="37"/>
        <v>2.0999999833293259</v>
      </c>
      <c r="E86" s="39">
        <v>6665657.8317999998</v>
      </c>
      <c r="F86" s="9">
        <f t="shared" si="38"/>
        <v>-92.199999839067459</v>
      </c>
      <c r="G86" s="12">
        <v>104.9161</v>
      </c>
      <c r="H86" s="9">
        <f t="shared" si="35"/>
        <v>37.700000000000955</v>
      </c>
      <c r="I86" s="47">
        <f t="shared" si="36"/>
        <v>-88.695224118397221</v>
      </c>
      <c r="J86" s="40">
        <f t="shared" si="24"/>
        <v>178.69522411839716</v>
      </c>
      <c r="K86" s="47">
        <f t="shared" si="25"/>
        <v>92.223912139173663</v>
      </c>
      <c r="L86" s="40">
        <f t="shared" si="26"/>
        <v>99.632022815227913</v>
      </c>
      <c r="M86" s="12">
        <f t="shared" si="27"/>
        <v>4.5652173550637519E-2</v>
      </c>
      <c r="N86" s="12">
        <f t="shared" si="28"/>
        <v>-2.0043478225884228</v>
      </c>
      <c r="O86" s="12">
        <f t="shared" si="29"/>
        <v>0.81956521739132515</v>
      </c>
      <c r="P86" s="81">
        <f t="shared" si="30"/>
        <v>2.1659135394614766</v>
      </c>
      <c r="Q86" s="12">
        <f t="shared" si="31"/>
        <v>9.9243855544864173E-4</v>
      </c>
      <c r="R86" s="12">
        <f t="shared" si="32"/>
        <v>-4.3572778751922232E-2</v>
      </c>
      <c r="S86" s="12">
        <f t="shared" si="33"/>
        <v>1.7816635160680983E-2</v>
      </c>
      <c r="T86" s="12">
        <f t="shared" si="34"/>
        <v>4.7085076944814709E-2</v>
      </c>
    </row>
    <row r="87" spans="2:20" ht="15.9" customHeight="1">
      <c r="B87" s="28">
        <v>45870</v>
      </c>
      <c r="C87" s="12">
        <v>401047.4375</v>
      </c>
      <c r="D87" s="9">
        <f t="shared" si="37"/>
        <v>5.0000000046566129</v>
      </c>
      <c r="E87" s="39">
        <v>6665657.9248000002</v>
      </c>
      <c r="F87" s="9">
        <f t="shared" si="38"/>
        <v>0.80000050365924835</v>
      </c>
      <c r="G87" s="12">
        <v>104.8772</v>
      </c>
      <c r="H87" s="9">
        <f t="shared" si="35"/>
        <v>-1.1999999999972033</v>
      </c>
      <c r="I87" s="47">
        <f t="shared" si="36"/>
        <v>9.0902825399448037</v>
      </c>
      <c r="J87" s="40">
        <f t="shared" si="24"/>
        <v>80.909717460055219</v>
      </c>
      <c r="K87" s="47">
        <f t="shared" si="25"/>
        <v>5.0635956446403956</v>
      </c>
      <c r="L87" s="40">
        <f t="shared" si="26"/>
        <v>5.2038448144054472</v>
      </c>
      <c r="M87" s="12">
        <f t="shared" si="27"/>
        <v>0.10869565227514376</v>
      </c>
      <c r="N87" s="12">
        <f t="shared" si="28"/>
        <v>1.7391315296940182E-2</v>
      </c>
      <c r="O87" s="12">
        <f t="shared" si="29"/>
        <v>-2.6086956521678334E-2</v>
      </c>
      <c r="P87" s="81">
        <f t="shared" si="30"/>
        <v>0.11312706118272711</v>
      </c>
      <c r="Q87" s="12">
        <f t="shared" si="31"/>
        <v>2.3629489625031251E-3</v>
      </c>
      <c r="R87" s="12">
        <f t="shared" si="32"/>
        <v>3.7807207167261264E-4</v>
      </c>
      <c r="S87" s="12">
        <f t="shared" si="33"/>
        <v>-5.671077504712681E-4</v>
      </c>
      <c r="T87" s="12">
        <f t="shared" si="34"/>
        <v>2.4592839387549371E-3</v>
      </c>
    </row>
    <row r="88" spans="2:20" ht="15.9" customHeight="1">
      <c r="B88" s="18">
        <v>45871</v>
      </c>
      <c r="C88" s="12">
        <v>401047.43670000002</v>
      </c>
      <c r="D88" s="9">
        <f t="shared" si="37"/>
        <v>4.2000000248663127</v>
      </c>
      <c r="E88" s="39">
        <v>6665657.9343999997</v>
      </c>
      <c r="F88" s="9">
        <f t="shared" si="38"/>
        <v>10.400000028312206</v>
      </c>
      <c r="G88" s="12">
        <v>104.91849999999999</v>
      </c>
      <c r="H88" s="9">
        <f t="shared" si="35"/>
        <v>40.099999999995362</v>
      </c>
      <c r="I88" s="48"/>
      <c r="J88" s="40">
        <f t="shared" si="24"/>
        <v>21.991129980802953</v>
      </c>
      <c r="K88" s="47">
        <f t="shared" si="25"/>
        <v>11.21605994981174</v>
      </c>
      <c r="L88" s="40">
        <f t="shared" si="26"/>
        <v>41.63904418688545</v>
      </c>
      <c r="M88" s="12">
        <f t="shared" si="27"/>
        <v>8.936170265673006E-2</v>
      </c>
      <c r="N88" s="12">
        <f t="shared" si="28"/>
        <v>0.22127659634706823</v>
      </c>
      <c r="O88" s="12">
        <f t="shared" si="29"/>
        <v>0.85319148936160338</v>
      </c>
      <c r="P88" s="81">
        <f t="shared" si="30"/>
        <v>0.88593711035926492</v>
      </c>
      <c r="Q88" s="12">
        <f t="shared" si="31"/>
        <v>1.9013128224836184E-3</v>
      </c>
      <c r="R88" s="12">
        <f t="shared" si="32"/>
        <v>4.7080126882354939E-3</v>
      </c>
      <c r="S88" s="12">
        <f t="shared" si="33"/>
        <v>1.8153010411949007E-2</v>
      </c>
      <c r="T88" s="12">
        <f t="shared" si="34"/>
        <v>1.8849725752324787E-2</v>
      </c>
    </row>
    <row r="89" spans="2:20" ht="15.9" customHeight="1">
      <c r="B89" s="18">
        <v>45871</v>
      </c>
      <c r="C89" s="12">
        <v>401047.4399</v>
      </c>
      <c r="D89" s="9">
        <f t="shared" ref="D89:D152" si="39">IF(C89="","",(C89-$C$9)*1000)</f>
        <v>7.4000000022351742</v>
      </c>
      <c r="E89" s="39">
        <v>6665657.9258000003</v>
      </c>
      <c r="F89" s="9">
        <f t="shared" ref="F89:F152" si="40">IF(E89="","",(E89-$E$9)*1000)</f>
        <v>1.8000006675720215</v>
      </c>
      <c r="G89" s="12">
        <v>104.89619999999999</v>
      </c>
      <c r="H89" s="9">
        <f t="shared" ref="H89:H152" si="41">IF(G89="","",(G89-$G$9)*1000)</f>
        <v>17.799999999994043</v>
      </c>
      <c r="I89" s="48"/>
      <c r="J89" s="40">
        <f t="shared" si="24"/>
        <v>76.328687991726326</v>
      </c>
      <c r="K89" s="47">
        <f t="shared" si="25"/>
        <v>7.6157732658174835</v>
      </c>
      <c r="L89" s="40">
        <f t="shared" si="26"/>
        <v>19.360785170961645</v>
      </c>
      <c r="M89" s="12">
        <f t="shared" si="27"/>
        <v>0.15744680855819521</v>
      </c>
      <c r="N89" s="12">
        <f t="shared" si="28"/>
        <v>3.8297886544085565E-2</v>
      </c>
      <c r="O89" s="12">
        <f t="shared" si="29"/>
        <v>0.37872340425519241</v>
      </c>
      <c r="P89" s="81">
        <f t="shared" si="30"/>
        <v>0.41193159938216267</v>
      </c>
      <c r="Q89" s="12">
        <f t="shared" si="31"/>
        <v>3.3499320969828769E-3</v>
      </c>
      <c r="R89" s="12">
        <f t="shared" si="32"/>
        <v>8.1484864987416096E-4</v>
      </c>
      <c r="S89" s="12">
        <f t="shared" si="33"/>
        <v>8.0579447713870732E-3</v>
      </c>
      <c r="T89" s="12">
        <f t="shared" si="34"/>
        <v>8.7645021145141E-3</v>
      </c>
    </row>
    <row r="90" spans="2:20" ht="15.9" customHeight="1">
      <c r="B90" s="18">
        <v>45873</v>
      </c>
      <c r="C90" s="12">
        <v>401047.43199999997</v>
      </c>
      <c r="D90" s="9">
        <f t="shared" si="39"/>
        <v>-0.50000002374872565</v>
      </c>
      <c r="E90" s="39">
        <v>6665657.9395000003</v>
      </c>
      <c r="F90" s="9">
        <f t="shared" si="40"/>
        <v>15.500000678002834</v>
      </c>
      <c r="G90" s="12">
        <v>104.92319999999999</v>
      </c>
      <c r="H90" s="9">
        <f t="shared" si="41"/>
        <v>44.799999999995066</v>
      </c>
      <c r="I90" s="48"/>
      <c r="J90" s="40">
        <f t="shared" si="24"/>
        <v>358.15238972707181</v>
      </c>
      <c r="K90" s="47">
        <f t="shared" si="25"/>
        <v>15.508063097686863</v>
      </c>
      <c r="L90" s="40">
        <f t="shared" si="26"/>
        <v>47.408227356033834</v>
      </c>
      <c r="M90" s="12">
        <f t="shared" si="27"/>
        <v>-1.0204082117320932E-2</v>
      </c>
      <c r="N90" s="12">
        <f t="shared" si="28"/>
        <v>0.31632654444903746</v>
      </c>
      <c r="O90" s="12">
        <f t="shared" si="29"/>
        <v>0.91428571428561356</v>
      </c>
      <c r="P90" s="81">
        <f t="shared" si="30"/>
        <v>0.96751484400069043</v>
      </c>
      <c r="Q90" s="12">
        <f t="shared" si="31"/>
        <v>-2.0824657382287616E-4</v>
      </c>
      <c r="R90" s="12">
        <f t="shared" si="32"/>
        <v>6.4556437642660711E-3</v>
      </c>
      <c r="S90" s="12">
        <f t="shared" si="33"/>
        <v>1.8658892128277829E-2</v>
      </c>
      <c r="T90" s="12">
        <f t="shared" si="34"/>
        <v>1.9745200897973273E-2</v>
      </c>
    </row>
    <row r="91" spans="2:20" ht="15.9" customHeight="1">
      <c r="B91" s="18">
        <v>45873</v>
      </c>
      <c r="C91" s="12">
        <v>401047.43229999999</v>
      </c>
      <c r="D91" s="9">
        <f t="shared" si="39"/>
        <v>-0.20000000949949026</v>
      </c>
      <c r="E91" s="39">
        <v>6665657.9122000001</v>
      </c>
      <c r="F91" s="9">
        <f t="shared" si="40"/>
        <v>-11.799999512732029</v>
      </c>
      <c r="G91" s="12">
        <v>104.9061</v>
      </c>
      <c r="H91" s="9">
        <f t="shared" si="41"/>
        <v>27.699999999995839</v>
      </c>
      <c r="I91" s="48"/>
      <c r="J91" s="40">
        <f t="shared" si="24"/>
        <v>180.971022017281</v>
      </c>
      <c r="K91" s="47">
        <f t="shared" si="25"/>
        <v>11.801694306508532</v>
      </c>
      <c r="L91" s="40">
        <f t="shared" si="26"/>
        <v>30.109300697692159</v>
      </c>
      <c r="M91" s="12">
        <f t="shared" si="27"/>
        <v>-4.0816328469283729E-3</v>
      </c>
      <c r="N91" s="12">
        <f t="shared" si="28"/>
        <v>-0.24081631658636793</v>
      </c>
      <c r="O91" s="12">
        <f t="shared" si="29"/>
        <v>0.56530612244889467</v>
      </c>
      <c r="P91" s="81">
        <f t="shared" si="30"/>
        <v>0.61447552444269715</v>
      </c>
      <c r="Q91" s="12">
        <f t="shared" si="31"/>
        <v>-8.3298629529150462E-5</v>
      </c>
      <c r="R91" s="12">
        <f t="shared" si="32"/>
        <v>-4.9146187058442432E-3</v>
      </c>
      <c r="S91" s="12">
        <f t="shared" si="33"/>
        <v>1.1536859641814176E-2</v>
      </c>
      <c r="T91" s="12">
        <f t="shared" si="34"/>
        <v>1.2540316825361166E-2</v>
      </c>
    </row>
    <row r="92" spans="2:20" ht="15.9" customHeight="1">
      <c r="B92" s="18">
        <v>45874</v>
      </c>
      <c r="C92" s="12">
        <v>401047.4301</v>
      </c>
      <c r="D92" s="9">
        <f t="shared" si="39"/>
        <v>-2.3999999975785613</v>
      </c>
      <c r="E92" s="39">
        <v>6665657.9134999998</v>
      </c>
      <c r="F92" s="9">
        <f t="shared" si="40"/>
        <v>-10.499999858438969</v>
      </c>
      <c r="G92" s="12">
        <v>104.9032</v>
      </c>
      <c r="H92" s="9">
        <f t="shared" si="41"/>
        <v>24.799999999999045</v>
      </c>
      <c r="I92" s="48"/>
      <c r="J92" s="40">
        <f t="shared" si="24"/>
        <v>192.87500171485158</v>
      </c>
      <c r="K92" s="47">
        <f t="shared" si="25"/>
        <v>10.770793704068213</v>
      </c>
      <c r="L92" s="40">
        <f t="shared" si="26"/>
        <v>27.037936256592292</v>
      </c>
      <c r="M92" s="12">
        <f t="shared" si="27"/>
        <v>-4.7999999951571226E-2</v>
      </c>
      <c r="N92" s="12">
        <f t="shared" si="28"/>
        <v>-0.20999999716877937</v>
      </c>
      <c r="O92" s="12">
        <f t="shared" si="29"/>
        <v>0.4959999999999809</v>
      </c>
      <c r="P92" s="81">
        <f t="shared" si="30"/>
        <v>0.54075872513184586</v>
      </c>
      <c r="Q92" s="12">
        <f t="shared" si="31"/>
        <v>-9.5999999903142454E-4</v>
      </c>
      <c r="R92" s="12">
        <f t="shared" si="32"/>
        <v>-4.1999999433755871E-3</v>
      </c>
      <c r="S92" s="12">
        <f t="shared" si="33"/>
        <v>9.9199999999996184E-3</v>
      </c>
      <c r="T92" s="12">
        <f t="shared" si="34"/>
        <v>1.0815174502636917E-2</v>
      </c>
    </row>
    <row r="93" spans="2:20" ht="15.9" customHeight="1">
      <c r="B93" s="18">
        <v>45874</v>
      </c>
      <c r="C93" s="12">
        <v>401047.43</v>
      </c>
      <c r="D93" s="9">
        <f t="shared" si="39"/>
        <v>-2.5000000023283064</v>
      </c>
      <c r="E93" s="39">
        <v>6665658.0399000002</v>
      </c>
      <c r="F93" s="9">
        <f t="shared" si="40"/>
        <v>115.90000055730343</v>
      </c>
      <c r="G93" s="12">
        <v>104.8784</v>
      </c>
      <c r="H93" s="9">
        <f t="shared" si="41"/>
        <v>0</v>
      </c>
      <c r="I93" s="48"/>
      <c r="J93" s="40">
        <f t="shared" si="24"/>
        <v>358.76430337353594</v>
      </c>
      <c r="K93" s="47">
        <f t="shared" si="25"/>
        <v>115.92696032068889</v>
      </c>
      <c r="L93" s="40">
        <f t="shared" si="26"/>
        <v>115.92696032068889</v>
      </c>
      <c r="M93" s="12">
        <f t="shared" si="27"/>
        <v>-5.0000000046566129E-2</v>
      </c>
      <c r="N93" s="12">
        <f t="shared" si="28"/>
        <v>2.3180000111460686</v>
      </c>
      <c r="O93" s="12">
        <f t="shared" si="29"/>
        <v>0</v>
      </c>
      <c r="P93" s="81">
        <f t="shared" si="30"/>
        <v>2.318539206413778</v>
      </c>
      <c r="Q93" s="12">
        <f t="shared" si="31"/>
        <v>-1.0000000009313225E-3</v>
      </c>
      <c r="R93" s="12">
        <f t="shared" si="32"/>
        <v>4.6360000222921374E-2</v>
      </c>
      <c r="S93" s="12">
        <f t="shared" si="33"/>
        <v>0</v>
      </c>
      <c r="T93" s="12">
        <f t="shared" si="34"/>
        <v>4.6370784128275562E-2</v>
      </c>
    </row>
    <row r="94" spans="2:20" ht="15.9" customHeight="1">
      <c r="B94" s="18">
        <v>45875</v>
      </c>
      <c r="C94" s="12">
        <v>401047.43329999998</v>
      </c>
      <c r="D94" s="9">
        <f t="shared" si="39"/>
        <v>0.79999997979030013</v>
      </c>
      <c r="E94" s="39">
        <v>6665657.8820000002</v>
      </c>
      <c r="F94" s="9">
        <f t="shared" si="40"/>
        <v>-41.999999433755875</v>
      </c>
      <c r="G94" s="12">
        <v>104.91589999999999</v>
      </c>
      <c r="H94" s="9">
        <f t="shared" si="41"/>
        <v>37.499999999994316</v>
      </c>
      <c r="I94" s="48"/>
      <c r="J94" s="40">
        <f t="shared" si="24"/>
        <v>178.90878378758896</v>
      </c>
      <c r="K94" s="47">
        <f t="shared" si="25"/>
        <v>42.007617790147989</v>
      </c>
      <c r="L94" s="40">
        <f t="shared" si="26"/>
        <v>56.310655762499621</v>
      </c>
      <c r="M94" s="12">
        <f t="shared" si="27"/>
        <v>1.5686274113535296E-2</v>
      </c>
      <c r="N94" s="12">
        <f t="shared" si="28"/>
        <v>-0.82352940066187985</v>
      </c>
      <c r="O94" s="12">
        <f t="shared" si="29"/>
        <v>0.73529411764694741</v>
      </c>
      <c r="P94" s="81">
        <f t="shared" si="30"/>
        <v>1.1041305051470514</v>
      </c>
      <c r="Q94" s="12">
        <f t="shared" si="31"/>
        <v>3.0757400222618226E-4</v>
      </c>
      <c r="R94" s="12">
        <f t="shared" si="32"/>
        <v>-1.6147635307095683E-2</v>
      </c>
      <c r="S94" s="12">
        <f t="shared" si="33"/>
        <v>1.4417531718567597E-2</v>
      </c>
      <c r="T94" s="12">
        <f t="shared" si="34"/>
        <v>2.1649617747981399E-2</v>
      </c>
    </row>
    <row r="95" spans="2:20" ht="15.9" customHeight="1">
      <c r="B95" s="18">
        <v>45875</v>
      </c>
      <c r="C95" s="12">
        <v>401047.43609999999</v>
      </c>
      <c r="D95" s="9">
        <f t="shared" si="39"/>
        <v>3.599999996367842</v>
      </c>
      <c r="E95" s="39">
        <v>6665657.9195999997</v>
      </c>
      <c r="F95" s="9">
        <f t="shared" si="40"/>
        <v>-4.3999999761581421</v>
      </c>
      <c r="G95" s="12">
        <v>104.9014</v>
      </c>
      <c r="H95" s="9">
        <f t="shared" si="41"/>
        <v>22.999999999996135</v>
      </c>
      <c r="I95" s="48"/>
      <c r="J95" s="40">
        <f t="shared" si="24"/>
        <v>140.71059301367342</v>
      </c>
      <c r="K95" s="47">
        <f t="shared" si="25"/>
        <v>5.6850681406681582</v>
      </c>
      <c r="L95" s="40">
        <f t="shared" si="26"/>
        <v>23.692192801930812</v>
      </c>
      <c r="M95" s="12">
        <f t="shared" si="27"/>
        <v>7.0588235222898865E-2</v>
      </c>
      <c r="N95" s="12">
        <f t="shared" si="28"/>
        <v>-8.6274509336434158E-2</v>
      </c>
      <c r="O95" s="12">
        <f t="shared" si="29"/>
        <v>0.45098039215678698</v>
      </c>
      <c r="P95" s="81">
        <f t="shared" si="30"/>
        <v>0.46455280003785904</v>
      </c>
      <c r="Q95" s="12">
        <f t="shared" si="31"/>
        <v>1.3840830435862522E-3</v>
      </c>
      <c r="R95" s="12">
        <f t="shared" si="32"/>
        <v>-1.6916570458124344E-3</v>
      </c>
      <c r="S95" s="12">
        <f t="shared" si="33"/>
        <v>8.8427527873879801E-3</v>
      </c>
      <c r="T95" s="12">
        <f t="shared" si="34"/>
        <v>9.1088784321148829E-3</v>
      </c>
    </row>
    <row r="96" spans="2:20" ht="15.9" customHeight="1">
      <c r="B96" s="18">
        <v>45876</v>
      </c>
      <c r="C96" s="12">
        <v>401047.4339</v>
      </c>
      <c r="D96" s="9">
        <f t="shared" si="39"/>
        <v>1.4000000082887709</v>
      </c>
      <c r="E96" s="39">
        <v>6665657.9269000003</v>
      </c>
      <c r="F96" s="9">
        <f t="shared" si="40"/>
        <v>2.900000661611557</v>
      </c>
      <c r="G96" s="12">
        <v>104.9269</v>
      </c>
      <c r="H96" s="9">
        <f t="shared" si="41"/>
        <v>48.500000000004206</v>
      </c>
      <c r="I96" s="48"/>
      <c r="J96" s="40">
        <f t="shared" si="24"/>
        <v>25.769322639448035</v>
      </c>
      <c r="K96" s="47">
        <f t="shared" si="25"/>
        <v>3.2202490370398418</v>
      </c>
      <c r="L96" s="40">
        <f t="shared" si="26"/>
        <v>48.606789688900086</v>
      </c>
      <c r="M96" s="12">
        <f t="shared" si="27"/>
        <v>2.6923077082476363E-2</v>
      </c>
      <c r="N96" s="12">
        <f t="shared" si="28"/>
        <v>5.5769243492529944E-2</v>
      </c>
      <c r="O96" s="12">
        <f t="shared" si="29"/>
        <v>0.93269230769238853</v>
      </c>
      <c r="P96" s="81">
        <f t="shared" si="30"/>
        <v>0.93474595555577089</v>
      </c>
      <c r="Q96" s="12">
        <f t="shared" si="31"/>
        <v>5.1775148235531465E-4</v>
      </c>
      <c r="R96" s="12">
        <f t="shared" si="32"/>
        <v>1.072485451779422E-3</v>
      </c>
      <c r="S96" s="12">
        <f t="shared" si="33"/>
        <v>1.7936390532545934E-2</v>
      </c>
      <c r="T96" s="12">
        <f t="shared" si="34"/>
        <v>1.7975883760687903E-2</v>
      </c>
    </row>
    <row r="97" spans="2:20" ht="15.9" customHeight="1">
      <c r="B97" s="18">
        <v>45876</v>
      </c>
      <c r="C97" s="12">
        <v>401047.43609999999</v>
      </c>
      <c r="D97" s="9">
        <f t="shared" si="39"/>
        <v>3.599999996367842</v>
      </c>
      <c r="E97" s="39">
        <v>6665657.9105000002</v>
      </c>
      <c r="F97" s="9">
        <f t="shared" si="40"/>
        <v>-13.499999418854713</v>
      </c>
      <c r="G97" s="12">
        <v>104.9067</v>
      </c>
      <c r="H97" s="9">
        <f t="shared" si="41"/>
        <v>28.300000000001546</v>
      </c>
      <c r="I97" s="48"/>
      <c r="J97" s="40">
        <f t="shared" si="24"/>
        <v>165.06858222219864</v>
      </c>
      <c r="K97" s="47">
        <f t="shared" si="25"/>
        <v>13.97175666417527</v>
      </c>
      <c r="L97" s="40">
        <f t="shared" si="26"/>
        <v>31.561051697987086</v>
      </c>
      <c r="M97" s="12">
        <f t="shared" si="27"/>
        <v>6.9230769160920039E-2</v>
      </c>
      <c r="N97" s="12">
        <f t="shared" si="28"/>
        <v>-0.25961537343951374</v>
      </c>
      <c r="O97" s="12">
        <f t="shared" si="29"/>
        <v>0.54423076923079894</v>
      </c>
      <c r="P97" s="81">
        <f t="shared" si="30"/>
        <v>0.60694330188436707</v>
      </c>
      <c r="Q97" s="12">
        <f t="shared" si="31"/>
        <v>1.3313609454023085E-3</v>
      </c>
      <c r="R97" s="12">
        <f t="shared" si="32"/>
        <v>-4.992603335375264E-3</v>
      </c>
      <c r="S97" s="12">
        <f t="shared" si="33"/>
        <v>1.0465976331361518E-2</v>
      </c>
      <c r="T97" s="12">
        <f t="shared" si="34"/>
        <v>1.1671986574699367E-2</v>
      </c>
    </row>
    <row r="98" spans="2:20" ht="15.9" customHeight="1">
      <c r="B98" s="18">
        <v>45877</v>
      </c>
      <c r="C98" s="12">
        <v>401047.43109999999</v>
      </c>
      <c r="D98" s="9">
        <f t="shared" si="39"/>
        <v>-1.4000000082887709</v>
      </c>
      <c r="E98" s="39">
        <v>6665657.9406000003</v>
      </c>
      <c r="F98" s="9">
        <f t="shared" si="40"/>
        <v>16.60000067204237</v>
      </c>
      <c r="G98" s="12">
        <v>104.928</v>
      </c>
      <c r="H98" s="9">
        <f t="shared" si="41"/>
        <v>49.59999999999809</v>
      </c>
      <c r="I98" s="48"/>
      <c r="J98" s="40">
        <f t="shared" si="24"/>
        <v>355.17923408774669</v>
      </c>
      <c r="K98" s="47">
        <f t="shared" si="25"/>
        <v>16.658932208728615</v>
      </c>
      <c r="L98" s="40">
        <f t="shared" si="26"/>
        <v>52.322844172835502</v>
      </c>
      <c r="M98" s="12">
        <f t="shared" si="27"/>
        <v>-2.6415094496014545E-2</v>
      </c>
      <c r="N98" s="12">
        <f t="shared" si="28"/>
        <v>0.31320755984985604</v>
      </c>
      <c r="O98" s="12">
        <f t="shared" si="29"/>
        <v>0.93584905660373752</v>
      </c>
      <c r="P98" s="81">
        <f t="shared" si="30"/>
        <v>0.98722347495916041</v>
      </c>
      <c r="Q98" s="12">
        <f t="shared" si="31"/>
        <v>-4.9839800935876501E-4</v>
      </c>
      <c r="R98" s="12">
        <f t="shared" si="32"/>
        <v>5.9095766009406797E-3</v>
      </c>
      <c r="S98" s="12">
        <f t="shared" si="33"/>
        <v>1.7657529369881839E-2</v>
      </c>
      <c r="T98" s="12">
        <f t="shared" si="34"/>
        <v>1.8626858018097367E-2</v>
      </c>
    </row>
    <row r="99" spans="2:20" ht="15.9" customHeight="1">
      <c r="B99" s="18">
        <v>45877</v>
      </c>
      <c r="C99" s="12">
        <v>401047.43109999999</v>
      </c>
      <c r="D99" s="9">
        <f t="shared" si="39"/>
        <v>-1.4000000082887709</v>
      </c>
      <c r="E99" s="39">
        <v>6665657.9611999998</v>
      </c>
      <c r="F99" s="9">
        <f t="shared" si="40"/>
        <v>37.200000137090683</v>
      </c>
      <c r="G99" s="12">
        <v>104.89790000000001</v>
      </c>
      <c r="H99" s="9">
        <f t="shared" si="41"/>
        <v>19.500000000007844</v>
      </c>
      <c r="I99" s="48"/>
      <c r="J99" s="40">
        <f t="shared" si="24"/>
        <v>357.8447243743953</v>
      </c>
      <c r="K99" s="47">
        <f t="shared" si="25"/>
        <v>37.22633490182394</v>
      </c>
      <c r="L99" s="40">
        <f t="shared" si="26"/>
        <v>42.024397797268449</v>
      </c>
      <c r="M99" s="12">
        <f t="shared" si="27"/>
        <v>-2.6415094496014545E-2</v>
      </c>
      <c r="N99" s="12">
        <f t="shared" si="28"/>
        <v>0.70188679503944684</v>
      </c>
      <c r="O99" s="12">
        <f t="shared" si="29"/>
        <v>0.36792452830203481</v>
      </c>
      <c r="P99" s="81">
        <f t="shared" si="30"/>
        <v>0.7929131659861971</v>
      </c>
      <c r="Q99" s="12">
        <f t="shared" si="31"/>
        <v>-4.9839800935876501E-4</v>
      </c>
      <c r="R99" s="12">
        <f t="shared" si="32"/>
        <v>1.3243147076215978E-2</v>
      </c>
      <c r="S99" s="12">
        <f t="shared" si="33"/>
        <v>6.9419722321138648E-3</v>
      </c>
      <c r="T99" s="12">
        <f t="shared" si="34"/>
        <v>1.4960625773324474E-2</v>
      </c>
    </row>
    <row r="100" spans="2:20" ht="15.9" customHeight="1">
      <c r="B100" s="18">
        <v>45878</v>
      </c>
      <c r="C100" s="12">
        <v>401047.43150000001</v>
      </c>
      <c r="D100" s="9">
        <f t="shared" si="39"/>
        <v>-0.99999998928979039</v>
      </c>
      <c r="E100" s="39">
        <v>6665657.9033000004</v>
      </c>
      <c r="F100" s="9">
        <f t="shared" si="40"/>
        <v>-20.699999295175076</v>
      </c>
      <c r="G100" s="12">
        <v>104.92270000000001</v>
      </c>
      <c r="H100" s="9">
        <f t="shared" si="41"/>
        <v>44.300000000006889</v>
      </c>
      <c r="I100" s="48"/>
      <c r="J100" s="40">
        <f t="shared" si="24"/>
        <v>182.76576189870025</v>
      </c>
      <c r="K100" s="47">
        <f t="shared" si="25"/>
        <v>20.724139808417338</v>
      </c>
      <c r="L100" s="40">
        <f t="shared" si="26"/>
        <v>48.907872278391331</v>
      </c>
      <c r="M100" s="12">
        <f t="shared" si="27"/>
        <v>-1.8518518320181303E-2</v>
      </c>
      <c r="N100" s="12">
        <f t="shared" si="28"/>
        <v>-0.38333332028101991</v>
      </c>
      <c r="O100" s="12">
        <f t="shared" si="29"/>
        <v>0.82037037037049798</v>
      </c>
      <c r="P100" s="81">
        <f t="shared" si="30"/>
        <v>0.90570133848872836</v>
      </c>
      <c r="Q100" s="12">
        <f t="shared" si="31"/>
        <v>-3.4293552444780191E-4</v>
      </c>
      <c r="R100" s="12">
        <f t="shared" si="32"/>
        <v>-7.0987651903892572E-3</v>
      </c>
      <c r="S100" s="12">
        <f t="shared" si="33"/>
        <v>1.5192043895749963E-2</v>
      </c>
      <c r="T100" s="12">
        <f t="shared" si="34"/>
        <v>1.6772247009050525E-2</v>
      </c>
    </row>
    <row r="101" spans="2:20" ht="15.9" customHeight="1">
      <c r="B101" s="18">
        <v>45880</v>
      </c>
      <c r="C101" s="12">
        <v>401047.43150000001</v>
      </c>
      <c r="D101" s="9">
        <f t="shared" si="39"/>
        <v>-0.99999998928979039</v>
      </c>
      <c r="E101" s="39">
        <v>6665657.8635</v>
      </c>
      <c r="F101" s="9">
        <f t="shared" si="40"/>
        <v>-60.499999672174454</v>
      </c>
      <c r="G101" s="12">
        <v>104.9263</v>
      </c>
      <c r="H101" s="9">
        <f t="shared" si="41"/>
        <v>47.899999999998499</v>
      </c>
      <c r="I101" s="48"/>
      <c r="J101" s="40">
        <f t="shared" si="24"/>
        <v>180.9469514417635</v>
      </c>
      <c r="K101" s="47">
        <f t="shared" si="25"/>
        <v>60.508263570455306</v>
      </c>
      <c r="L101" s="40">
        <f t="shared" si="26"/>
        <v>77.172922455428264</v>
      </c>
      <c r="M101" s="12">
        <f t="shared" si="27"/>
        <v>-1.7857142665889114E-2</v>
      </c>
      <c r="N101" s="12">
        <f t="shared" si="28"/>
        <v>-1.0803571370031153</v>
      </c>
      <c r="O101" s="12">
        <f t="shared" si="29"/>
        <v>0.85535714285711606</v>
      </c>
      <c r="P101" s="81">
        <f t="shared" si="30"/>
        <v>1.3780879009897904</v>
      </c>
      <c r="Q101" s="12">
        <f t="shared" si="31"/>
        <v>-3.1887754760516273E-4</v>
      </c>
      <c r="R101" s="12">
        <f t="shared" si="32"/>
        <v>-1.9292091732198487E-2</v>
      </c>
      <c r="S101" s="12">
        <f t="shared" si="33"/>
        <v>1.5274234693877073E-2</v>
      </c>
      <c r="T101" s="12">
        <f t="shared" si="34"/>
        <v>2.4608712517674828E-2</v>
      </c>
    </row>
    <row r="102" spans="2:20" ht="15.9" customHeight="1">
      <c r="B102" s="18">
        <v>45880</v>
      </c>
      <c r="C102" s="12">
        <v>401047.43540000002</v>
      </c>
      <c r="D102" s="9">
        <f t="shared" si="39"/>
        <v>2.900000021327287</v>
      </c>
      <c r="E102" s="39">
        <v>6665657.8573000003</v>
      </c>
      <c r="F102" s="9">
        <f t="shared" si="40"/>
        <v>-66.699999384582043</v>
      </c>
      <c r="G102" s="12">
        <v>104.89319999999999</v>
      </c>
      <c r="H102" s="9">
        <f t="shared" si="41"/>
        <v>14.799999999993929</v>
      </c>
      <c r="I102" s="48"/>
      <c r="J102" s="40">
        <f t="shared" si="24"/>
        <v>177.51044703677371</v>
      </c>
      <c r="K102" s="47">
        <f t="shared" si="25"/>
        <v>66.763013098773058</v>
      </c>
      <c r="L102" s="40">
        <f t="shared" si="26"/>
        <v>68.383769404930902</v>
      </c>
      <c r="M102" s="12">
        <f t="shared" si="27"/>
        <v>5.1785714666558694E-2</v>
      </c>
      <c r="N102" s="12">
        <f t="shared" si="28"/>
        <v>-1.1910714175818222</v>
      </c>
      <c r="O102" s="12">
        <f t="shared" si="29"/>
        <v>0.26428571428560588</v>
      </c>
      <c r="P102" s="81">
        <f t="shared" si="30"/>
        <v>1.221138739373766</v>
      </c>
      <c r="Q102" s="12">
        <f t="shared" si="31"/>
        <v>9.247449047599767E-4</v>
      </c>
      <c r="R102" s="12">
        <f t="shared" si="32"/>
        <v>-2.1269132456818253E-2</v>
      </c>
      <c r="S102" s="12">
        <f t="shared" si="33"/>
        <v>4.7193877551001051E-3</v>
      </c>
      <c r="T102" s="12">
        <f t="shared" si="34"/>
        <v>2.180604891738868E-2</v>
      </c>
    </row>
    <row r="103" spans="2:20" ht="15.9" customHeight="1">
      <c r="B103" s="18">
        <v>45881</v>
      </c>
      <c r="C103" s="12">
        <v>401047.43300000002</v>
      </c>
      <c r="D103" s="9">
        <f t="shared" si="39"/>
        <v>0.50000002374872565</v>
      </c>
      <c r="E103" s="39">
        <v>6665657.8301999997</v>
      </c>
      <c r="F103" s="9">
        <f t="shared" si="40"/>
        <v>-93.799999915063381</v>
      </c>
      <c r="G103" s="12">
        <v>104.9212</v>
      </c>
      <c r="H103" s="9">
        <f t="shared" si="41"/>
        <v>42.799999999999727</v>
      </c>
      <c r="J103" s="40">
        <f t="shared" si="24"/>
        <v>179.69458827491644</v>
      </c>
      <c r="K103" s="47">
        <f t="shared" si="25"/>
        <v>93.801332528326256</v>
      </c>
      <c r="L103" s="40">
        <f t="shared" si="26"/>
        <v>103.10446151398888</v>
      </c>
      <c r="M103" s="12">
        <f t="shared" si="27"/>
        <v>8.7719302412057124E-3</v>
      </c>
      <c r="N103" s="12">
        <f t="shared" si="28"/>
        <v>-1.6456140335976033</v>
      </c>
      <c r="O103" s="12">
        <f t="shared" si="29"/>
        <v>0.75087719298245137</v>
      </c>
      <c r="P103" s="81">
        <f t="shared" si="30"/>
        <v>1.808850201999805</v>
      </c>
      <c r="Q103" s="12">
        <f t="shared" si="31"/>
        <v>1.5389351300360899E-4</v>
      </c>
      <c r="R103" s="12">
        <f t="shared" si="32"/>
        <v>-2.8870421642063215E-2</v>
      </c>
      <c r="S103" s="12">
        <f t="shared" si="33"/>
        <v>1.3173284087411427E-2</v>
      </c>
      <c r="T103" s="12">
        <f t="shared" si="34"/>
        <v>3.1734214070172018E-2</v>
      </c>
    </row>
    <row r="104" spans="2:20" ht="15.9" customHeight="1">
      <c r="B104" s="18">
        <v>45881</v>
      </c>
      <c r="C104" s="12">
        <v>401047.43829999998</v>
      </c>
      <c r="D104" s="9">
        <f t="shared" si="39"/>
        <v>5.799999984446913</v>
      </c>
      <c r="E104" s="39">
        <v>6665657.7880999995</v>
      </c>
      <c r="F104" s="9">
        <f t="shared" si="40"/>
        <v>-135.90000011026859</v>
      </c>
      <c r="G104" s="12">
        <v>104.8959</v>
      </c>
      <c r="H104" s="9">
        <f t="shared" si="41"/>
        <v>17.499999999998295</v>
      </c>
      <c r="J104" s="40">
        <f t="shared" si="24"/>
        <v>177.55618855813827</v>
      </c>
      <c r="K104" s="47">
        <f t="shared" si="25"/>
        <v>136.02371127781578</v>
      </c>
      <c r="L104" s="40">
        <f t="shared" si="26"/>
        <v>137.1448140827444</v>
      </c>
      <c r="M104" s="12">
        <f t="shared" si="27"/>
        <v>0.1017543856920511</v>
      </c>
      <c r="N104" s="12">
        <f t="shared" si="28"/>
        <v>-2.3842105282503261</v>
      </c>
      <c r="O104" s="12">
        <f t="shared" si="29"/>
        <v>0.30701754385961921</v>
      </c>
      <c r="P104" s="81">
        <f t="shared" si="30"/>
        <v>2.4060493698727088</v>
      </c>
      <c r="Q104" s="12">
        <f t="shared" si="31"/>
        <v>1.7851646612640545E-3</v>
      </c>
      <c r="R104" s="12">
        <f t="shared" si="32"/>
        <v>-4.1828254881584669E-2</v>
      </c>
      <c r="S104" s="12">
        <f t="shared" si="33"/>
        <v>5.3862726992915649E-3</v>
      </c>
      <c r="T104" s="12">
        <f t="shared" si="34"/>
        <v>4.2211392453907169E-2</v>
      </c>
    </row>
    <row r="105" spans="2:20" ht="15.9" customHeight="1">
      <c r="B105" s="18">
        <v>45882</v>
      </c>
      <c r="C105" s="12">
        <v>401047.43160000001</v>
      </c>
      <c r="D105" s="9">
        <f t="shared" si="39"/>
        <v>-0.89999998454004526</v>
      </c>
      <c r="E105" s="39">
        <v>6665657.9518999998</v>
      </c>
      <c r="F105" s="9">
        <f t="shared" si="40"/>
        <v>27.900000102818012</v>
      </c>
      <c r="G105" s="12">
        <v>104.9255</v>
      </c>
      <c r="H105" s="9">
        <f t="shared" si="41"/>
        <v>47.100000000000364</v>
      </c>
      <c r="J105" s="40">
        <f t="shared" si="24"/>
        <v>358.15238977252528</v>
      </c>
      <c r="K105" s="47">
        <f t="shared" si="25"/>
        <v>27.914512456953588</v>
      </c>
      <c r="L105" s="40">
        <f t="shared" si="26"/>
        <v>54.750616487026441</v>
      </c>
      <c r="M105" s="12">
        <f t="shared" si="27"/>
        <v>-1.5517241112759402E-2</v>
      </c>
      <c r="N105" s="12">
        <f t="shared" si="28"/>
        <v>0.48103448453134506</v>
      </c>
      <c r="O105" s="12">
        <f t="shared" si="29"/>
        <v>0.81206896551724761</v>
      </c>
      <c r="P105" s="81">
        <f t="shared" si="30"/>
        <v>0.94397614632804205</v>
      </c>
      <c r="Q105" s="12">
        <f t="shared" si="31"/>
        <v>-2.6753863987516208E-4</v>
      </c>
      <c r="R105" s="12">
        <f t="shared" si="32"/>
        <v>8.2936980091611219E-3</v>
      </c>
      <c r="S105" s="12">
        <f t="shared" si="33"/>
        <v>1.40011890606422E-2</v>
      </c>
      <c r="T105" s="12">
        <f t="shared" si="34"/>
        <v>1.6275450798759347E-2</v>
      </c>
    </row>
    <row r="106" spans="2:20" ht="15.9" customHeight="1">
      <c r="B106" s="18">
        <v>45882</v>
      </c>
      <c r="C106" s="12">
        <v>401047.43770000001</v>
      </c>
      <c r="D106" s="9">
        <f t="shared" si="39"/>
        <v>5.2000000141561031</v>
      </c>
      <c r="E106" s="39">
        <v>6665657.8896000003</v>
      </c>
      <c r="F106" s="9">
        <f t="shared" si="40"/>
        <v>-34.399999305605888</v>
      </c>
      <c r="G106" s="12">
        <v>104.8952</v>
      </c>
      <c r="H106" s="9">
        <f t="shared" si="41"/>
        <v>16.800000000003479</v>
      </c>
      <c r="J106" s="40">
        <f t="shared" si="24"/>
        <v>171.40408836910365</v>
      </c>
      <c r="K106" s="47">
        <f t="shared" si="25"/>
        <v>34.790802698025075</v>
      </c>
      <c r="L106" s="40">
        <f t="shared" si="26"/>
        <v>38.634698813023327</v>
      </c>
      <c r="M106" s="12">
        <f t="shared" si="27"/>
        <v>8.9655172657863852E-2</v>
      </c>
      <c r="N106" s="12">
        <f t="shared" si="28"/>
        <v>-0.59310343630354978</v>
      </c>
      <c r="O106" s="12">
        <f t="shared" si="29"/>
        <v>0.28965517241385308</v>
      </c>
      <c r="P106" s="81">
        <f t="shared" si="30"/>
        <v>0.66611549677626425</v>
      </c>
      <c r="Q106" s="12">
        <f t="shared" si="31"/>
        <v>1.5457788389286872E-3</v>
      </c>
      <c r="R106" s="12">
        <f t="shared" si="32"/>
        <v>-1.0225921315578444E-2</v>
      </c>
      <c r="S106" s="12">
        <f t="shared" si="33"/>
        <v>4.9940546967905701E-3</v>
      </c>
      <c r="T106" s="12">
        <f t="shared" si="34"/>
        <v>1.148474994441835E-2</v>
      </c>
    </row>
    <row r="107" spans="2:20" ht="15.9" customHeight="1">
      <c r="B107" s="18">
        <v>45883</v>
      </c>
      <c r="C107" s="12">
        <v>401047.43099999998</v>
      </c>
      <c r="D107" s="9">
        <f t="shared" si="39"/>
        <v>-1.500000013038516</v>
      </c>
      <c r="E107" s="39">
        <v>6665657.8678000001</v>
      </c>
      <c r="F107" s="9">
        <f t="shared" si="40"/>
        <v>-56.199999526143074</v>
      </c>
      <c r="G107" s="12">
        <v>104.9166</v>
      </c>
      <c r="H107" s="9">
        <f t="shared" si="41"/>
        <v>38.200000000003342</v>
      </c>
      <c r="J107" s="40">
        <f t="shared" si="24"/>
        <v>181.52888383204873</v>
      </c>
      <c r="K107" s="47">
        <f t="shared" si="25"/>
        <v>56.220013756469299</v>
      </c>
      <c r="L107" s="40">
        <f t="shared" si="26"/>
        <v>67.970066549753014</v>
      </c>
      <c r="M107" s="12">
        <f t="shared" si="27"/>
        <v>-2.5423729034551118E-2</v>
      </c>
      <c r="N107" s="12">
        <f t="shared" si="28"/>
        <v>-0.95254236484988264</v>
      </c>
      <c r="O107" s="12">
        <f t="shared" si="29"/>
        <v>0.6474576271187007</v>
      </c>
      <c r="P107" s="81">
        <f t="shared" si="30"/>
        <v>1.1520350262670003</v>
      </c>
      <c r="Q107" s="12">
        <f t="shared" si="31"/>
        <v>-4.3091066160256132E-4</v>
      </c>
      <c r="R107" s="12">
        <f t="shared" si="32"/>
        <v>-1.6144785844913266E-2</v>
      </c>
      <c r="S107" s="12">
        <f t="shared" si="33"/>
        <v>1.0973858086757639E-2</v>
      </c>
      <c r="T107" s="12">
        <f t="shared" si="34"/>
        <v>1.9526017394355936E-2</v>
      </c>
    </row>
    <row r="108" spans="2:20" ht="15.9" customHeight="1">
      <c r="B108" s="18">
        <v>45883</v>
      </c>
      <c r="C108" s="12">
        <v>401047.43479999999</v>
      </c>
      <c r="D108" s="9">
        <f t="shared" si="39"/>
        <v>2.2999999928288162</v>
      </c>
      <c r="E108" s="39">
        <v>6665657.8388</v>
      </c>
      <c r="F108" s="9">
        <f t="shared" si="40"/>
        <v>-85.199999623000622</v>
      </c>
      <c r="G108" s="12">
        <v>104.8806</v>
      </c>
      <c r="H108" s="9">
        <f t="shared" si="41"/>
        <v>2.2000000000019782</v>
      </c>
      <c r="J108" s="40">
        <f t="shared" si="24"/>
        <v>178.45365850274538</v>
      </c>
      <c r="K108" s="47">
        <f t="shared" si="25"/>
        <v>85.231038570032212</v>
      </c>
      <c r="L108" s="40">
        <f t="shared" si="26"/>
        <v>85.259427254270989</v>
      </c>
      <c r="M108" s="12">
        <f t="shared" si="27"/>
        <v>3.8983050725912141E-2</v>
      </c>
      <c r="N108" s="12">
        <f t="shared" si="28"/>
        <v>-1.4440677902203496</v>
      </c>
      <c r="O108" s="12">
        <f t="shared" si="29"/>
        <v>3.728813559325387E-2</v>
      </c>
      <c r="P108" s="81">
        <f t="shared" si="30"/>
        <v>1.4450750382079829</v>
      </c>
      <c r="Q108" s="12">
        <f t="shared" si="31"/>
        <v>6.6072967332054481E-4</v>
      </c>
      <c r="R108" s="12">
        <f t="shared" si="32"/>
        <v>-2.4475725257972026E-2</v>
      </c>
      <c r="S108" s="12">
        <f t="shared" si="33"/>
        <v>6.3200229819074358E-4</v>
      </c>
      <c r="T108" s="12">
        <f t="shared" si="34"/>
        <v>2.4492797257762423E-2</v>
      </c>
    </row>
    <row r="109" spans="2:20" ht="15.9" customHeight="1">
      <c r="B109" s="18">
        <v>45884</v>
      </c>
      <c r="C109" s="12">
        <v>401047.43310000002</v>
      </c>
      <c r="D109" s="9">
        <f t="shared" si="39"/>
        <v>0.60000002849847078</v>
      </c>
      <c r="E109" s="39">
        <v>6665657.8816</v>
      </c>
      <c r="F109" s="9">
        <f t="shared" si="40"/>
        <v>-42.399999685585499</v>
      </c>
      <c r="G109" s="12">
        <v>104.9226</v>
      </c>
      <c r="H109" s="9">
        <f t="shared" si="41"/>
        <v>44.20000000000357</v>
      </c>
      <c r="J109" s="40">
        <f t="shared" si="24"/>
        <v>179.18926473622378</v>
      </c>
      <c r="K109" s="47">
        <f t="shared" si="25"/>
        <v>42.404244756531725</v>
      </c>
      <c r="L109" s="40">
        <f t="shared" si="26"/>
        <v>61.251612006315099</v>
      </c>
      <c r="M109" s="12">
        <f t="shared" si="27"/>
        <v>1.0000000474974513E-2</v>
      </c>
      <c r="N109" s="12">
        <f t="shared" si="28"/>
        <v>-0.70666666142642498</v>
      </c>
      <c r="O109" s="12">
        <f t="shared" si="29"/>
        <v>0.7366666666667262</v>
      </c>
      <c r="P109" s="81">
        <f t="shared" si="30"/>
        <v>1.0208602001052516</v>
      </c>
      <c r="Q109" s="12">
        <f t="shared" si="31"/>
        <v>1.6666667458290854E-4</v>
      </c>
      <c r="R109" s="12">
        <f t="shared" si="32"/>
        <v>-1.1777777690440416E-2</v>
      </c>
      <c r="S109" s="12">
        <f t="shared" si="33"/>
        <v>1.227777777777877E-2</v>
      </c>
      <c r="T109" s="12">
        <f t="shared" si="34"/>
        <v>1.7014336668420858E-2</v>
      </c>
    </row>
    <row r="110" spans="2:20" ht="15.9" customHeight="1">
      <c r="B110" s="18">
        <v>45884</v>
      </c>
      <c r="C110" s="12">
        <v>401047.43400000001</v>
      </c>
      <c r="D110" s="9">
        <f t="shared" si="39"/>
        <v>1.500000013038516</v>
      </c>
      <c r="E110" s="39">
        <v>6665657.9073000001</v>
      </c>
      <c r="F110" s="9">
        <f t="shared" si="40"/>
        <v>-16.699999570846558</v>
      </c>
      <c r="G110" s="12">
        <v>104.923</v>
      </c>
      <c r="H110" s="9">
        <f t="shared" si="41"/>
        <v>44.600000000002638</v>
      </c>
      <c r="J110" s="40">
        <f t="shared" si="24"/>
        <v>174.86744538456048</v>
      </c>
      <c r="K110" s="47">
        <f t="shared" si="25"/>
        <v>16.76722951788371</v>
      </c>
      <c r="L110" s="40">
        <f t="shared" si="26"/>
        <v>47.647665060374429</v>
      </c>
      <c r="M110" s="12">
        <f t="shared" si="27"/>
        <v>2.50000002173086E-2</v>
      </c>
      <c r="N110" s="12">
        <f t="shared" si="28"/>
        <v>-0.27833332618077594</v>
      </c>
      <c r="O110" s="12">
        <f t="shared" si="29"/>
        <v>0.74333333333337726</v>
      </c>
      <c r="P110" s="81">
        <f t="shared" si="30"/>
        <v>0.79412775100624045</v>
      </c>
      <c r="Q110" s="12">
        <f t="shared" si="31"/>
        <v>4.1666667028847669E-4</v>
      </c>
      <c r="R110" s="12">
        <f t="shared" si="32"/>
        <v>-4.6388887696795994E-3</v>
      </c>
      <c r="S110" s="12">
        <f t="shared" si="33"/>
        <v>1.2388888888889621E-2</v>
      </c>
      <c r="T110" s="12">
        <f t="shared" si="34"/>
        <v>1.3235462516770675E-2</v>
      </c>
    </row>
    <row r="111" spans="2:20" ht="15.9" customHeight="1">
      <c r="B111" s="18">
        <v>45885</v>
      </c>
      <c r="C111" s="12">
        <v>401047.43569999997</v>
      </c>
      <c r="D111" s="9">
        <f t="shared" si="39"/>
        <v>3.1999999773688614</v>
      </c>
      <c r="E111" s="39">
        <v>6665657.8634000001</v>
      </c>
      <c r="F111" s="9">
        <f t="shared" si="40"/>
        <v>-60.599999502301216</v>
      </c>
      <c r="G111" s="12">
        <v>104.9118</v>
      </c>
      <c r="H111" s="9">
        <f t="shared" si="41"/>
        <v>33.400000000000318</v>
      </c>
      <c r="J111" s="40">
        <f t="shared" si="24"/>
        <v>176.977287708218</v>
      </c>
      <c r="K111" s="47">
        <f t="shared" si="25"/>
        <v>60.684429135768163</v>
      </c>
      <c r="L111" s="40">
        <f t="shared" si="26"/>
        <v>69.268751537284757</v>
      </c>
      <c r="M111" s="12">
        <f t="shared" si="27"/>
        <v>5.2459016022440352E-2</v>
      </c>
      <c r="N111" s="12">
        <f t="shared" si="28"/>
        <v>-0.99344261479182316</v>
      </c>
      <c r="O111" s="12">
        <f t="shared" si="29"/>
        <v>0.54754098360656256</v>
      </c>
      <c r="P111" s="81">
        <f t="shared" si="30"/>
        <v>1.1355533038899142</v>
      </c>
      <c r="Q111" s="12">
        <f t="shared" si="31"/>
        <v>8.5998386922033366E-4</v>
      </c>
      <c r="R111" s="12">
        <f t="shared" si="32"/>
        <v>-1.6285944504783986E-2</v>
      </c>
      <c r="S111" s="12">
        <f t="shared" si="33"/>
        <v>8.9760816984682384E-3</v>
      </c>
      <c r="T111" s="12">
        <f t="shared" si="34"/>
        <v>1.8615627932621545E-2</v>
      </c>
    </row>
    <row r="112" spans="2:20" ht="15.9" customHeight="1">
      <c r="B112" s="18">
        <v>45885</v>
      </c>
      <c r="C112" s="12">
        <v>401047.4376</v>
      </c>
      <c r="D112" s="9">
        <f t="shared" si="39"/>
        <v>5.100000009406358</v>
      </c>
      <c r="E112" s="39">
        <v>6665657.8475000001</v>
      </c>
      <c r="F112" s="9">
        <f t="shared" si="40"/>
        <v>-76.4999995008111</v>
      </c>
      <c r="G112" s="12">
        <v>104.92870000000001</v>
      </c>
      <c r="H112" s="9">
        <f t="shared" si="41"/>
        <v>50.300000000007117</v>
      </c>
      <c r="J112" s="40">
        <f t="shared" ref="J112:J116" si="42">MOD(DEGREES(ATAN2(F112, D112)) + 360, 360)</f>
        <v>176.18592513388114</v>
      </c>
      <c r="K112" s="47">
        <f t="shared" ref="K112:K116" si="43">SQRT(POWER(C112 - $C$9,2) + POWER(E112 - $E$9,2)) *1000</f>
        <v>76.669811032244255</v>
      </c>
      <c r="L112" s="40">
        <f t="shared" ref="L112:L116" si="44">SQRT((D112^2) + (F112^2) + (H112^2))</f>
        <v>91.69705515293694</v>
      </c>
      <c r="M112" s="12">
        <f t="shared" ref="M112:M116" si="45">(D112-$D$9)/(B112-$B$9)</f>
        <v>8.3606557531251777E-2</v>
      </c>
      <c r="N112" s="12">
        <f t="shared" ref="N112:N116" si="46">(F112-$F$9)/(B112-$B$9)</f>
        <v>-1.254098352472313</v>
      </c>
      <c r="O112" s="12">
        <f t="shared" ref="O112:O116" si="47">(H112-$H$9)/(B112-$B$9)</f>
        <v>0.82459016393454287</v>
      </c>
      <c r="P112" s="81">
        <f t="shared" ref="P112:P116" si="48">(L112-$L$9)/(B112-$B$9)</f>
        <v>1.5032304123432285</v>
      </c>
      <c r="Q112" s="12">
        <f t="shared" ref="Q112:Q116" si="49">(M112-0)/(B112-$B$9)</f>
        <v>1.3705993037910127E-3</v>
      </c>
      <c r="R112" s="12">
        <f t="shared" ref="R112:R116" si="50">(N112-0)/(B112-$B$9)</f>
        <v>-2.0558989384792017E-2</v>
      </c>
      <c r="S112" s="12">
        <f t="shared" ref="S112:S116" si="51">(O112-0)/(B112-$B$9)</f>
        <v>1.3517871539910539E-2</v>
      </c>
      <c r="T112" s="12">
        <f t="shared" ref="T112:T116" si="52">(P112-0)/(B112-$B$9)</f>
        <v>2.4643121513823418E-2</v>
      </c>
    </row>
    <row r="113" spans="2:20" ht="15.9" customHeight="1">
      <c r="B113" s="18">
        <v>45887</v>
      </c>
      <c r="C113" s="12">
        <v>401047.43430000002</v>
      </c>
      <c r="D113" s="9">
        <f t="shared" si="39"/>
        <v>1.8000000272877514</v>
      </c>
      <c r="E113" s="39">
        <v>6665657.9330000002</v>
      </c>
      <c r="F113" s="9">
        <f t="shared" si="40"/>
        <v>9.0000005438923836</v>
      </c>
      <c r="G113" s="12">
        <v>104.91549999999999</v>
      </c>
      <c r="H113" s="9">
        <f t="shared" si="41"/>
        <v>37.099999999995248</v>
      </c>
      <c r="J113" s="40">
        <f t="shared" si="42"/>
        <v>11.30993197518751</v>
      </c>
      <c r="K113" s="47">
        <f t="shared" si="43"/>
        <v>9.178235663148941</v>
      </c>
      <c r="L113" s="40">
        <f t="shared" si="44"/>
        <v>38.218451170710026</v>
      </c>
      <c r="M113" s="12">
        <f t="shared" si="45"/>
        <v>2.8571429004567484E-2</v>
      </c>
      <c r="N113" s="12">
        <f t="shared" si="46"/>
        <v>0.1428571514903553</v>
      </c>
      <c r="O113" s="12">
        <f t="shared" si="47"/>
        <v>0.58888888888881341</v>
      </c>
      <c r="P113" s="81">
        <f t="shared" si="48"/>
        <v>0.60664208207476233</v>
      </c>
      <c r="Q113" s="12">
        <f t="shared" si="49"/>
        <v>4.5351474610424579E-4</v>
      </c>
      <c r="R113" s="12">
        <f t="shared" si="50"/>
        <v>2.2675738331802428E-3</v>
      </c>
      <c r="S113" s="12">
        <f t="shared" si="51"/>
        <v>9.3474426807748159E-3</v>
      </c>
      <c r="T113" s="12">
        <f t="shared" si="52"/>
        <v>9.6292393980121002E-3</v>
      </c>
    </row>
    <row r="114" spans="2:20" ht="15.9" customHeight="1">
      <c r="B114" s="18">
        <v>45887</v>
      </c>
      <c r="C114" s="12">
        <v>401047.43699999998</v>
      </c>
      <c r="D114" s="9">
        <f t="shared" si="39"/>
        <v>4.4999999809078872</v>
      </c>
      <c r="E114" s="39">
        <v>6665657.9013</v>
      </c>
      <c r="F114" s="9">
        <f t="shared" si="40"/>
        <v>-22.699999623000622</v>
      </c>
      <c r="G114" s="12">
        <v>104.925</v>
      </c>
      <c r="H114" s="9">
        <f t="shared" si="41"/>
        <v>46.599999999997976</v>
      </c>
      <c r="J114" s="40">
        <f t="shared" si="42"/>
        <v>168.7871787885523</v>
      </c>
      <c r="K114" s="47">
        <f t="shared" si="43"/>
        <v>23.141736812789123</v>
      </c>
      <c r="L114" s="40">
        <f t="shared" si="44"/>
        <v>52.029798987812846</v>
      </c>
      <c r="M114" s="12">
        <f t="shared" si="45"/>
        <v>7.142857112552202E-2</v>
      </c>
      <c r="N114" s="12">
        <f t="shared" si="46"/>
        <v>-0.36031745433334322</v>
      </c>
      <c r="O114" s="12">
        <f t="shared" si="47"/>
        <v>0.73968253968250752</v>
      </c>
      <c r="P114" s="81">
        <f t="shared" si="48"/>
        <v>0.82586982520337848</v>
      </c>
      <c r="Q114" s="12">
        <f t="shared" si="49"/>
        <v>1.1337868432622542E-3</v>
      </c>
      <c r="R114" s="12">
        <f t="shared" si="50"/>
        <v>-5.7193246719578292E-3</v>
      </c>
      <c r="S114" s="12">
        <f t="shared" si="51"/>
        <v>1.1740992693373135E-2</v>
      </c>
      <c r="T114" s="12">
        <f t="shared" si="52"/>
        <v>1.3109044844498071E-2</v>
      </c>
    </row>
    <row r="115" spans="2:20" ht="15.9" customHeight="1">
      <c r="B115" s="18">
        <v>45888</v>
      </c>
      <c r="C115" s="12">
        <v>401047.43459999998</v>
      </c>
      <c r="D115" s="9">
        <f t="shared" si="39"/>
        <v>2.0999999833293259</v>
      </c>
      <c r="E115" s="39">
        <v>6665657.8317999998</v>
      </c>
      <c r="F115" s="9">
        <f t="shared" si="40"/>
        <v>-92.199999839067459</v>
      </c>
      <c r="G115" s="12">
        <v>104.9161</v>
      </c>
      <c r="H115" s="9">
        <f t="shared" si="41"/>
        <v>37.700000000000955</v>
      </c>
      <c r="J115" s="40">
        <f t="shared" si="42"/>
        <v>178.69522411839716</v>
      </c>
      <c r="K115" s="47">
        <f t="shared" si="43"/>
        <v>92.223912139173663</v>
      </c>
      <c r="L115" s="40">
        <f t="shared" si="44"/>
        <v>99.632022815227913</v>
      </c>
      <c r="M115" s="12">
        <f t="shared" si="45"/>
        <v>3.2812499739520717E-2</v>
      </c>
      <c r="N115" s="12">
        <f t="shared" si="46"/>
        <v>-1.440624997485429</v>
      </c>
      <c r="O115" s="12">
        <f t="shared" si="47"/>
        <v>0.58906250000001492</v>
      </c>
      <c r="P115" s="81">
        <f t="shared" si="48"/>
        <v>1.5567503564879361</v>
      </c>
      <c r="Q115" s="12">
        <f t="shared" si="49"/>
        <v>5.1269530843001121E-4</v>
      </c>
      <c r="R115" s="12">
        <f t="shared" si="50"/>
        <v>-2.2509765585709829E-2</v>
      </c>
      <c r="S115" s="12">
        <f t="shared" si="51"/>
        <v>9.2041015625002331E-3</v>
      </c>
      <c r="T115" s="12">
        <f t="shared" si="52"/>
        <v>2.4324224320124002E-2</v>
      </c>
    </row>
    <row r="116" spans="2:20" ht="15.9" customHeight="1">
      <c r="B116" s="18">
        <v>45888</v>
      </c>
      <c r="C116" s="12">
        <v>401047.44030000002</v>
      </c>
      <c r="D116" s="9">
        <f t="shared" si="39"/>
        <v>7.8000000212341547</v>
      </c>
      <c r="E116" s="39">
        <v>6665657.8848999999</v>
      </c>
      <c r="F116" s="9">
        <f t="shared" si="40"/>
        <v>-39.099999703466892</v>
      </c>
      <c r="G116" s="12">
        <v>104.9284</v>
      </c>
      <c r="H116" s="9">
        <f t="shared" si="41"/>
        <v>49.999999999997158</v>
      </c>
      <c r="J116" s="40">
        <f t="shared" si="42"/>
        <v>168.71825028277851</v>
      </c>
      <c r="K116" s="47">
        <f t="shared" si="43"/>
        <v>39.870414810262055</v>
      </c>
      <c r="L116" s="40">
        <f t="shared" si="44"/>
        <v>63.950371204099191</v>
      </c>
      <c r="M116" s="12">
        <f t="shared" si="45"/>
        <v>0.12187500033178367</v>
      </c>
      <c r="N116" s="12">
        <f t="shared" si="46"/>
        <v>-0.61093749536667019</v>
      </c>
      <c r="O116" s="12">
        <f t="shared" si="47"/>
        <v>0.78124999999995559</v>
      </c>
      <c r="P116" s="81">
        <f t="shared" si="48"/>
        <v>0.99922455006404987</v>
      </c>
      <c r="Q116" s="12">
        <f t="shared" si="49"/>
        <v>1.9042968801841198E-3</v>
      </c>
      <c r="R116" s="12">
        <f t="shared" si="50"/>
        <v>-9.5458983651042217E-3</v>
      </c>
      <c r="S116" s="12">
        <f t="shared" si="51"/>
        <v>1.2207031249999306E-2</v>
      </c>
      <c r="T116" s="12">
        <f t="shared" si="52"/>
        <v>1.5612883594750779E-2</v>
      </c>
    </row>
    <row r="117" spans="2:20" ht="15.9" customHeight="1">
      <c r="B117" s="18">
        <v>45889</v>
      </c>
      <c r="C117" s="12">
        <v>401047.43839999998</v>
      </c>
      <c r="D117" s="9">
        <f t="shared" si="39"/>
        <v>5.8999999891966581</v>
      </c>
      <c r="E117" s="39">
        <v>6665657.9232000001</v>
      </c>
      <c r="F117" s="9">
        <f t="shared" si="40"/>
        <v>-0.79999957233667374</v>
      </c>
      <c r="G117" s="12">
        <v>104.9228</v>
      </c>
      <c r="H117" s="9">
        <f t="shared" si="41"/>
        <v>44.399999999995998</v>
      </c>
      <c r="J117" s="40">
        <f t="shared" ref="J117" si="53">MOD(DEGREES(ATAN2(F117, D117)) + 360, 360)</f>
        <v>97.721821735975709</v>
      </c>
      <c r="K117" s="47">
        <f t="shared" ref="K117" si="54">SQRT(POWER(C117 - $C$9,2) + POWER(E117 - $E$9,2)) *1000</f>
        <v>5.9539901904738999</v>
      </c>
      <c r="L117" s="40">
        <f t="shared" ref="L117" si="55">SQRT((D117^2) + (F117^2) + (H117^2))</f>
        <v>44.797432953104625</v>
      </c>
      <c r="M117" s="12">
        <f t="shared" ref="M117" si="56">(D117-$D$9)/(B117-$B$9)</f>
        <v>9.0769230603025511E-2</v>
      </c>
      <c r="N117" s="12">
        <f t="shared" ref="N117" si="57">(F117-$F$9)/(B117-$B$9)</f>
        <v>-1.230768572825652E-2</v>
      </c>
      <c r="O117" s="12">
        <f t="shared" ref="O117" si="58">(H117-$H$9)/(B117-$B$9)</f>
        <v>0.68307692307686152</v>
      </c>
      <c r="P117" s="81">
        <f t="shared" ref="P117" si="59">(L117-$L$9)/(B117-$B$9)</f>
        <v>0.68919127620160958</v>
      </c>
      <c r="Q117" s="12">
        <f t="shared" ref="Q117" si="60">(M117-0)/(B117-$B$9)</f>
        <v>1.3964497015850079E-3</v>
      </c>
      <c r="R117" s="12">
        <f t="shared" ref="R117" si="61">(N117-0)/(B117-$B$9)</f>
        <v>-1.8934901120394647E-4</v>
      </c>
      <c r="S117" s="12">
        <f t="shared" ref="S117" si="62">(O117-0)/(B117-$B$9)</f>
        <v>1.0508875739644024E-2</v>
      </c>
      <c r="T117" s="12">
        <f t="shared" ref="T117" si="63">(P117-0)/(B117-$B$9)</f>
        <v>1.0602942710793994E-2</v>
      </c>
    </row>
    <row r="118" spans="2:20" ht="15.9" customHeight="1">
      <c r="B118" s="18">
        <v>45889</v>
      </c>
      <c r="C118" s="12">
        <v>401047.43819999998</v>
      </c>
      <c r="D118" s="9">
        <f t="shared" si="39"/>
        <v>5.6999999796971679</v>
      </c>
      <c r="E118" s="39">
        <v>6665657.9409999996</v>
      </c>
      <c r="F118" s="9">
        <f t="shared" si="40"/>
        <v>16.999999992549419</v>
      </c>
      <c r="G118" s="12">
        <v>104.9396</v>
      </c>
      <c r="H118" s="9">
        <f t="shared" si="41"/>
        <v>61.199999999999477</v>
      </c>
      <c r="J118" s="40">
        <f t="shared" ref="J118" si="64">MOD(DEGREES(ATAN2(F118, D118)) + 360, 360)</f>
        <v>18.535999421723773</v>
      </c>
      <c r="K118" s="47">
        <f t="shared" ref="K118" si="65">SQRT(POWER(C118 - $C$9,2) + POWER(E118 - $E$9,2)) *1000</f>
        <v>17.930142205661056</v>
      </c>
      <c r="L118" s="40">
        <f t="shared" ref="L118" si="66">SQRT((D118^2) + (F118^2) + (H118^2))</f>
        <v>63.772486226547294</v>
      </c>
      <c r="M118" s="12">
        <f t="shared" ref="M118" si="67">(D118-$D$9)/(B118-$B$9)</f>
        <v>8.7692307379956425E-2</v>
      </c>
      <c r="N118" s="12">
        <f t="shared" ref="N118" si="68">(F118-$F$9)/(B118-$B$9)</f>
        <v>0.26153846142383724</v>
      </c>
      <c r="O118" s="12">
        <f t="shared" ref="O118" si="69">(H118-$H$9)/(B118-$B$9)</f>
        <v>0.94153846153845344</v>
      </c>
      <c r="P118" s="81">
        <f t="shared" ref="P118" si="70">(L118-$L$9)/(B118-$B$9)</f>
        <v>0.98111517271611226</v>
      </c>
      <c r="Q118" s="12">
        <f t="shared" ref="Q118" si="71">(M118-0)/(B118-$B$9)</f>
        <v>1.3491124212300989E-3</v>
      </c>
      <c r="R118" s="12">
        <f t="shared" ref="R118" si="72">(N118-0)/(B118-$B$9)</f>
        <v>4.0236686372898036E-3</v>
      </c>
      <c r="S118" s="12">
        <f t="shared" ref="S118" si="73">(O118-0)/(B118-$B$9)</f>
        <v>1.4485207100591591E-2</v>
      </c>
      <c r="T118" s="12">
        <f t="shared" ref="T118" si="74">(P118-0)/(B118-$B$9)</f>
        <v>1.5094079580247881E-2</v>
      </c>
    </row>
    <row r="119" spans="2:20" ht="15.9" customHeight="1">
      <c r="B119" s="18">
        <v>45890</v>
      </c>
      <c r="C119" s="12">
        <v>401047.43790000002</v>
      </c>
      <c r="D119" s="9">
        <f t="shared" si="39"/>
        <v>5.4000000236555934</v>
      </c>
      <c r="E119" s="39">
        <v>6665657.8986</v>
      </c>
      <c r="F119" s="9">
        <f t="shared" si="40"/>
        <v>-25.399999693036079</v>
      </c>
      <c r="G119" s="12">
        <v>104.9121</v>
      </c>
      <c r="H119" s="9">
        <f t="shared" si="41"/>
        <v>33.699999999996066</v>
      </c>
      <c r="J119" s="40">
        <f t="shared" ref="J119" si="75">MOD(DEGREES(ATAN2(F119, D119)) + 360, 360)</f>
        <v>167.99770490931917</v>
      </c>
      <c r="K119" s="47">
        <f t="shared" ref="K119" si="76">SQRT(POWER(C119 - $C$9,2) + POWER(E119 - $E$9,2)) *1000</f>
        <v>25.967671914550085</v>
      </c>
      <c r="L119" s="40">
        <f t="shared" ref="L119" si="77">SQRT((D119^2) + (F119^2) + (H119^2))</f>
        <v>42.544212117060631</v>
      </c>
      <c r="M119" s="12">
        <f t="shared" ref="M119" si="78">(D119-$D$9)/(B119-$B$9)</f>
        <v>8.1818182176599905E-2</v>
      </c>
      <c r="N119" s="12">
        <f t="shared" ref="N119" si="79">(F119-$F$9)/(B119-$B$9)</f>
        <v>-0.38484848019751633</v>
      </c>
      <c r="O119" s="12">
        <f t="shared" ref="O119" si="80">(H119-$H$9)/(B119-$B$9)</f>
        <v>0.510606060606001</v>
      </c>
      <c r="P119" s="81">
        <f t="shared" ref="P119" si="81">(L119-$L$9)/(B119-$B$9)</f>
        <v>0.64460927450091865</v>
      </c>
      <c r="Q119" s="12">
        <f t="shared" ref="Q119" si="82">(M119-0)/(B119-$B$9)</f>
        <v>1.2396694269181804E-3</v>
      </c>
      <c r="R119" s="12">
        <f t="shared" ref="R119" si="83">(N119-0)/(B119-$B$9)</f>
        <v>-5.8310375787502472E-3</v>
      </c>
      <c r="S119" s="12">
        <f t="shared" ref="S119" si="84">(O119-0)/(B119-$B$9)</f>
        <v>7.7364554637272881E-3</v>
      </c>
      <c r="T119" s="12">
        <f t="shared" ref="T119" si="85">(P119-0)/(B119-$B$9)</f>
        <v>9.7668071894078581E-3</v>
      </c>
    </row>
    <row r="120" spans="2:20" ht="15.9" customHeight="1">
      <c r="B120" s="18">
        <v>45890</v>
      </c>
      <c r="C120" s="12">
        <v>401047.4399</v>
      </c>
      <c r="D120" s="9">
        <f t="shared" si="39"/>
        <v>7.4000000022351742</v>
      </c>
      <c r="E120" s="39">
        <v>6665657.8323999997</v>
      </c>
      <c r="F120" s="9">
        <f t="shared" si="40"/>
        <v>-91.59999992698431</v>
      </c>
      <c r="G120" s="12">
        <v>104.87520000000001</v>
      </c>
      <c r="H120" s="9">
        <f t="shared" si="41"/>
        <v>-3.1999999999925421</v>
      </c>
      <c r="J120" s="40">
        <f t="shared" ref="J120" si="86">MOD(DEGREES(ATAN2(F120, D120)) + 360, 360)</f>
        <v>175.38133195347734</v>
      </c>
      <c r="K120" s="47">
        <f t="shared" ref="K120" si="87">SQRT(POWER(C120 - $C$9,2) + POWER(E120 - $E$9,2)) *1000</f>
        <v>91.898422111898128</v>
      </c>
      <c r="L120" s="40">
        <f t="shared" ref="L120" si="88">SQRT((D120^2) + (F120^2) + (H120^2))</f>
        <v>91.954118921647876</v>
      </c>
      <c r="M120" s="12">
        <f t="shared" ref="M120" si="89">(D120-$D$9)/(B120-$B$9)</f>
        <v>0.11212121215507839</v>
      </c>
      <c r="N120" s="12">
        <f t="shared" ref="N120" si="90">(F120-$F$9)/(B120-$B$9)</f>
        <v>-1.3878787867724895</v>
      </c>
      <c r="O120" s="12">
        <f t="shared" ref="O120" si="91">(H120-$H$9)/(B120-$B$9)</f>
        <v>-4.8484848484735485E-2</v>
      </c>
      <c r="P120" s="81">
        <f t="shared" ref="P120" si="92">(L120-$L$9)/(B120-$B$9)</f>
        <v>1.393244226085574</v>
      </c>
      <c r="Q120" s="12">
        <f t="shared" ref="Q120" si="93">(M120-0)/(B120-$B$9)</f>
        <v>1.6988062447739151E-3</v>
      </c>
      <c r="R120" s="12">
        <f t="shared" ref="R120" si="94">(N120-0)/(B120-$B$9)</f>
        <v>-2.102846646624984E-2</v>
      </c>
      <c r="S120" s="12">
        <f t="shared" ref="S120" si="95">(O120-0)/(B120-$B$9)</f>
        <v>-7.3461891643538616E-4</v>
      </c>
      <c r="T120" s="12">
        <f t="shared" ref="T120" si="96">(P120-0)/(B120-$B$9)</f>
        <v>2.1109761001296575E-2</v>
      </c>
    </row>
    <row r="121" spans="2:20" ht="15.9" customHeight="1">
      <c r="B121" s="18">
        <v>45891</v>
      </c>
      <c r="C121" s="12">
        <v>401047.43839999998</v>
      </c>
      <c r="D121" s="9">
        <f t="shared" si="39"/>
        <v>5.8999999891966581</v>
      </c>
      <c r="E121" s="39">
        <v>6665657.9446</v>
      </c>
      <c r="F121" s="9">
        <f t="shared" si="40"/>
        <v>20.600000396370888</v>
      </c>
      <c r="G121" s="12">
        <v>104.91970000000001</v>
      </c>
      <c r="H121" s="9">
        <f t="shared" si="41"/>
        <v>41.300000000006776</v>
      </c>
      <c r="J121" s="40">
        <f t="shared" ref="J121" si="97">MOD(DEGREES(ATAN2(F121, D121)) + 360, 360)</f>
        <v>15.982123640100895</v>
      </c>
      <c r="K121" s="47">
        <f t="shared" ref="K121" si="98">SQRT(POWER(C121 - $C$9,2) + POWER(E121 - $E$9,2)) *1000</f>
        <v>21.428252756652871</v>
      </c>
      <c r="L121" s="40">
        <f t="shared" ref="L121" si="99">SQRT((D121^2) + (F121^2) + (H121^2))</f>
        <v>46.528056226362615</v>
      </c>
      <c r="M121" s="12">
        <f t="shared" ref="M121" si="100">(D121-$D$9)/(B121-$B$9)</f>
        <v>8.80597013312934E-2</v>
      </c>
      <c r="N121" s="12">
        <f t="shared" ref="N121" si="101">(F121-$F$9)/(B121-$B$9)</f>
        <v>0.30746269248314756</v>
      </c>
      <c r="O121" s="12">
        <f t="shared" ref="O121" si="102">(H121-$H$9)/(B121-$B$9)</f>
        <v>0.61641791044786232</v>
      </c>
      <c r="P121" s="81">
        <f t="shared" ref="P121" si="103">(L121-$L$9)/(B121-$B$9)</f>
        <v>0.69444860039347189</v>
      </c>
      <c r="Q121" s="12">
        <f t="shared" ref="Q121" si="104">(M121-0)/(B121-$B$9)</f>
        <v>1.3143239004670658E-3</v>
      </c>
      <c r="R121" s="12">
        <f t="shared" ref="R121" si="105">(N121-0)/(B121-$B$9)</f>
        <v>4.5889954101962322E-3</v>
      </c>
      <c r="S121" s="12">
        <f t="shared" ref="S121" si="106">(O121-0)/(B121-$B$9)</f>
        <v>9.2002673201173474E-3</v>
      </c>
      <c r="T121" s="12">
        <f t="shared" ref="T121" si="107">(P121-0)/(B121-$B$9)</f>
        <v>1.0364904483484655E-2</v>
      </c>
    </row>
    <row r="122" spans="2:20" ht="15.9" customHeight="1">
      <c r="B122" s="18">
        <v>45891</v>
      </c>
      <c r="C122" s="12">
        <v>401047.44290000002</v>
      </c>
      <c r="D122" s="9">
        <f t="shared" si="39"/>
        <v>10.400000028312206</v>
      </c>
      <c r="E122" s="39">
        <v>6665657.8170999996</v>
      </c>
      <c r="F122" s="9">
        <f t="shared" si="40"/>
        <v>-106.90000001341105</v>
      </c>
      <c r="G122" s="12">
        <v>104.8991</v>
      </c>
      <c r="H122" s="9">
        <f t="shared" si="41"/>
        <v>20.700000000005048</v>
      </c>
      <c r="J122" s="40">
        <f t="shared" ref="J122" si="108">MOD(DEGREES(ATAN2(F122, D122)) + 360, 360)</f>
        <v>174.44334177571398</v>
      </c>
      <c r="K122" s="47">
        <f t="shared" ref="K122" si="109">SQRT(POWER(C122 - $C$9,2) + POWER(E122 - $E$9,2)) *1000</f>
        <v>107.40470196158161</v>
      </c>
      <c r="L122" s="40">
        <f t="shared" ref="L122" si="110">SQRT((D122^2) + (F122^2) + (H122^2))</f>
        <v>109.38125983666664</v>
      </c>
      <c r="M122" s="12">
        <f t="shared" ref="M122" si="111">(D122-$D$9)/(B122-$B$9)</f>
        <v>0.15522388101958517</v>
      </c>
      <c r="N122" s="12">
        <f t="shared" ref="N122" si="112">(F122-$F$9)/(B122-$B$9)</f>
        <v>-1.5955223882598664</v>
      </c>
      <c r="O122" s="12">
        <f t="shared" ref="O122" si="113">(H122-$H$9)/(B122-$B$9)</f>
        <v>0.30895522388067237</v>
      </c>
      <c r="P122" s="81">
        <f t="shared" ref="P122" si="114">(L122-$L$9)/(B122-$B$9)</f>
        <v>1.6325561169651739</v>
      </c>
      <c r="Q122" s="12">
        <f t="shared" ref="Q122" si="115">(M122-0)/(B122-$B$9)</f>
        <v>2.3167743435758979E-3</v>
      </c>
      <c r="R122" s="12">
        <f t="shared" ref="R122" si="116">(N122-0)/(B122-$B$9)</f>
        <v>-2.3813766988953228E-2</v>
      </c>
      <c r="S122" s="12">
        <f t="shared" ref="S122" si="117">(O122-0)/(B122-$B$9)</f>
        <v>4.6112719982189902E-3</v>
      </c>
      <c r="T122" s="12">
        <f t="shared" ref="T122" si="118">(P122-0)/(B122-$B$9)</f>
        <v>2.436650920843543E-2</v>
      </c>
    </row>
    <row r="123" spans="2:20" ht="15.9" customHeight="1">
      <c r="B123" s="18">
        <v>45892</v>
      </c>
      <c r="C123" s="12">
        <v>401047.43729999999</v>
      </c>
      <c r="D123" s="9">
        <f t="shared" si="39"/>
        <v>4.7999999951571226</v>
      </c>
      <c r="E123" s="39">
        <v>6665657.9208000004</v>
      </c>
      <c r="F123" s="9">
        <f t="shared" si="40"/>
        <v>-3.1999992206692696</v>
      </c>
      <c r="G123" s="12">
        <v>104.926</v>
      </c>
      <c r="H123" s="9">
        <f t="shared" si="41"/>
        <v>47.600000000002751</v>
      </c>
      <c r="J123" s="40">
        <f t="shared" ref="J123" si="119">MOD(DEGREES(ATAN2(F123, D123)) + 360, 360)</f>
        <v>123.69006111241526</v>
      </c>
      <c r="K123" s="47">
        <f t="shared" ref="K123" si="120">SQRT(POWER(C123 - $C$9,2) + POWER(E123 - $E$9,2)) *1000</f>
        <v>5.7688816044179925</v>
      </c>
      <c r="L123" s="40">
        <f t="shared" ref="L123" si="121">SQRT((D123^2) + (F123^2) + (H123^2))</f>
        <v>47.948305444155729</v>
      </c>
      <c r="M123" s="12">
        <f t="shared" ref="M123" si="122">(D123-$D$9)/(B123-$B$9)</f>
        <v>7.0588235222898865E-2</v>
      </c>
      <c r="N123" s="12">
        <f t="shared" ref="N123" si="123">(F123-$F$9)/(B123-$B$9)</f>
        <v>-4.7058812068665731E-2</v>
      </c>
      <c r="O123" s="12">
        <f t="shared" ref="O123" si="124">(H123-$H$9)/(B123-$B$9)</f>
        <v>0.70000000000004048</v>
      </c>
      <c r="P123" s="81">
        <f t="shared" ref="P123" si="125">(L123-$L$9)/(B123-$B$9)</f>
        <v>0.70512213888464303</v>
      </c>
      <c r="Q123" s="12">
        <f t="shared" ref="Q123" si="126">(M123-0)/(B123-$B$9)</f>
        <v>1.0380622826896891E-3</v>
      </c>
      <c r="R123" s="12">
        <f t="shared" ref="R123" si="127">(N123-0)/(B123-$B$9)</f>
        <v>-6.9204135395096664E-4</v>
      </c>
      <c r="S123" s="12">
        <f t="shared" ref="S123" si="128">(O123-0)/(B123-$B$9)</f>
        <v>1.0294117647059418E-2</v>
      </c>
      <c r="T123" s="12">
        <f t="shared" ref="T123" si="129">(P123-0)/(B123-$B$9)</f>
        <v>1.036944321889181E-2</v>
      </c>
    </row>
    <row r="124" spans="2:20" ht="15.9" customHeight="1">
      <c r="B124" s="18">
        <v>45892</v>
      </c>
      <c r="C124" s="12">
        <v>401047.43329999998</v>
      </c>
      <c r="D124" s="9">
        <f t="shared" si="39"/>
        <v>0.79999997979030013</v>
      </c>
      <c r="E124" s="39">
        <v>6665657.9214000003</v>
      </c>
      <c r="F124" s="9">
        <f t="shared" si="40"/>
        <v>-2.5999993085861206</v>
      </c>
      <c r="G124" s="12">
        <v>104.92319999999999</v>
      </c>
      <c r="H124" s="9">
        <f t="shared" si="41"/>
        <v>44.799999999995066</v>
      </c>
      <c r="J124" s="40">
        <f t="shared" ref="J124" si="130">MOD(DEGREES(ATAN2(F124, D124)) + 360, 360)</f>
        <v>162.89726715507391</v>
      </c>
      <c r="K124" s="47">
        <f t="shared" ref="K124" si="131">SQRT(POWER(C124 - $C$9,2) + POWER(E124 - $E$9,2)) *1000</f>
        <v>2.720293434964836</v>
      </c>
      <c r="L124" s="40">
        <f t="shared" ref="L124" si="132">SQRT((D124^2) + (F124^2) + (H124^2))</f>
        <v>44.882513258193008</v>
      </c>
      <c r="M124" s="12">
        <f t="shared" ref="M124" si="133">(D124-$D$9)/(B124-$B$9)</f>
        <v>1.1764705585151473E-2</v>
      </c>
      <c r="N124" s="12">
        <f t="shared" ref="N124" si="134">(F124-$F$9)/(B124-$B$9)</f>
        <v>-3.823528394979589E-2</v>
      </c>
      <c r="O124" s="12">
        <f t="shared" ref="O124" si="135">(H124-$H$9)/(B124-$B$9)</f>
        <v>0.6588235294116922</v>
      </c>
      <c r="P124" s="81">
        <f t="shared" ref="P124" si="136">(L124-$L$9)/(B124-$B$9)</f>
        <v>0.66003695967930898</v>
      </c>
      <c r="Q124" s="12">
        <f t="shared" ref="Q124" si="137">(M124-0)/(B124-$B$9)</f>
        <v>1.7301037625222753E-4</v>
      </c>
      <c r="R124" s="12">
        <f t="shared" ref="R124" si="138">(N124-0)/(B124-$B$9)</f>
        <v>-5.6228358749699833E-4</v>
      </c>
      <c r="S124" s="12">
        <f t="shared" ref="S124" si="139">(O124-0)/(B124-$B$9)</f>
        <v>9.6885813148778269E-3</v>
      </c>
      <c r="T124" s="12">
        <f t="shared" ref="T124" si="140">(P124-0)/(B124-$B$9)</f>
        <v>9.7064258776368966E-3</v>
      </c>
    </row>
    <row r="125" spans="2:20" ht="15.9" customHeight="1">
      <c r="B125" s="18">
        <v>45894</v>
      </c>
      <c r="C125" s="12">
        <v>401047.43199999997</v>
      </c>
      <c r="D125" s="9">
        <f t="shared" si="39"/>
        <v>-0.50000002374872565</v>
      </c>
      <c r="E125" s="39">
        <v>6665657.9045000002</v>
      </c>
      <c r="F125" s="9">
        <f t="shared" si="40"/>
        <v>-19.499999471008778</v>
      </c>
      <c r="G125" s="12">
        <v>104.9269</v>
      </c>
      <c r="H125" s="9">
        <f t="shared" si="41"/>
        <v>48.500000000004206</v>
      </c>
      <c r="J125" s="40">
        <f t="shared" ref="J125" si="141">MOD(DEGREES(ATAN2(F125, D125)) + 360, 360)</f>
        <v>181.46880082394736</v>
      </c>
      <c r="K125" s="47">
        <f t="shared" ref="K125" si="142">SQRT(POWER(C125 - $C$9,2) + POWER(E125 - $E$9,2)) *1000</f>
        <v>19.50640867492249</v>
      </c>
      <c r="L125" s="40">
        <f t="shared" ref="L125" si="143">SQRT((D125^2) + (F125^2) + (H125^2))</f>
        <v>52.275711180179073</v>
      </c>
      <c r="M125" s="12">
        <f t="shared" ref="M125" si="144">(D125-$D$9)/(B125-$B$9)</f>
        <v>-7.1428574821246526E-3</v>
      </c>
      <c r="N125" s="12">
        <f t="shared" ref="N125" si="145">(F125-$F$9)/(B125-$B$9)</f>
        <v>-0.27857142101441112</v>
      </c>
      <c r="O125" s="12">
        <f t="shared" ref="O125" si="146">(H125-$H$9)/(B125-$B$9)</f>
        <v>0.6928571428572029</v>
      </c>
      <c r="P125" s="81">
        <f t="shared" ref="P125" si="147">(L125-$L$9)/(B125-$B$9)</f>
        <v>0.7467958740025582</v>
      </c>
      <c r="Q125" s="12">
        <f t="shared" ref="Q125" si="148">(M125-0)/(B125-$B$9)</f>
        <v>-1.0204082117320932E-4</v>
      </c>
      <c r="R125" s="12">
        <f t="shared" ref="R125" si="149">(N125-0)/(B125-$B$9)</f>
        <v>-3.9795917287773017E-3</v>
      </c>
      <c r="S125" s="12">
        <f t="shared" ref="S125" si="150">(O125-0)/(B125-$B$9)</f>
        <v>9.8979591836743271E-3</v>
      </c>
      <c r="T125" s="12">
        <f t="shared" ref="T125" si="151">(P125-0)/(B125-$B$9)</f>
        <v>1.0668512485750832E-2</v>
      </c>
    </row>
    <row r="126" spans="2:20" ht="15.9" customHeight="1">
      <c r="B126" s="18">
        <v>45894</v>
      </c>
      <c r="C126" s="12">
        <v>401047.43410000001</v>
      </c>
      <c r="D126" s="9">
        <f t="shared" si="39"/>
        <v>1.6000000177882612</v>
      </c>
      <c r="E126" s="39">
        <v>6665657.9336000001</v>
      </c>
      <c r="F126" s="9">
        <f t="shared" si="40"/>
        <v>9.6000004559755325</v>
      </c>
      <c r="G126" s="12">
        <v>104.913</v>
      </c>
      <c r="H126" s="9">
        <f t="shared" si="41"/>
        <v>34.599999999997522</v>
      </c>
      <c r="J126" s="40">
        <f t="shared" ref="J126" si="152">MOD(DEGREES(ATAN2(F126, D126)) + 360, 360)</f>
        <v>9.4623218700134544</v>
      </c>
      <c r="K126" s="47">
        <f t="shared" ref="K126" si="153">SQRT(POWER(C126 - $C$9,2) + POWER(E126 - $E$9,2)) *1000</f>
        <v>9.7324205011730189</v>
      </c>
      <c r="L126" s="40">
        <f t="shared" ref="L126" si="154">SQRT((D126^2) + (F126^2) + (H126^2))</f>
        <v>35.94273235038596</v>
      </c>
      <c r="M126" s="12">
        <f t="shared" ref="M126" si="155">(D126-$D$9)/(B126-$B$9)</f>
        <v>2.2857143111260875E-2</v>
      </c>
      <c r="N126" s="12">
        <f t="shared" ref="N126" si="156">(F126-$F$9)/(B126-$B$9)</f>
        <v>0.13714286365679332</v>
      </c>
      <c r="O126" s="12">
        <f t="shared" ref="O126" si="157">(H126-$H$9)/(B126-$B$9)</f>
        <v>0.49428571428567886</v>
      </c>
      <c r="P126" s="81">
        <f t="shared" ref="P126" si="158">(L126-$L$9)/(B126-$B$9)</f>
        <v>0.51346760500551369</v>
      </c>
      <c r="Q126" s="12">
        <f t="shared" ref="Q126" si="159">(M126-0)/(B126-$B$9)</f>
        <v>3.2653061587515535E-4</v>
      </c>
      <c r="R126" s="12">
        <f t="shared" ref="R126" si="160">(N126-0)/(B126-$B$9)</f>
        <v>1.9591837665256188E-3</v>
      </c>
      <c r="S126" s="12">
        <f t="shared" ref="S126" si="161">(O126-0)/(B126-$B$9)</f>
        <v>7.0612244897954122E-3</v>
      </c>
      <c r="T126" s="12">
        <f t="shared" ref="T126" si="162">(P126-0)/(B126-$B$9)</f>
        <v>7.3352515000787667E-3</v>
      </c>
    </row>
    <row r="127" spans="2:20" ht="15.9" customHeight="1">
      <c r="B127" s="18">
        <v>45895</v>
      </c>
      <c r="C127" s="12">
        <v>401047.43280000001</v>
      </c>
      <c r="D127" s="9">
        <f t="shared" si="39"/>
        <v>0.30000001424923539</v>
      </c>
      <c r="E127" s="39">
        <v>6665657.8366</v>
      </c>
      <c r="F127" s="9">
        <f t="shared" si="40"/>
        <v>-87.399999611079693</v>
      </c>
      <c r="G127" s="12">
        <v>104.92189999999999</v>
      </c>
      <c r="H127" s="9">
        <f t="shared" si="41"/>
        <v>43.499999999994543</v>
      </c>
      <c r="J127" s="40">
        <f t="shared" ref="J127" si="163">MOD(DEGREES(ATAN2(F127, D127)) + 360, 360)</f>
        <v>179.80333332675843</v>
      </c>
      <c r="K127" s="47">
        <f t="shared" ref="K127" si="164">SQRT(POWER(C127 - $C$9,2) + POWER(E127 - $E$9,2)) *1000</f>
        <v>87.400514483756211</v>
      </c>
      <c r="L127" s="40">
        <f t="shared" ref="L127" si="165">SQRT((D127^2) + (F127^2) + (H127^2))</f>
        <v>97.627352376395038</v>
      </c>
      <c r="M127" s="12">
        <f t="shared" ref="M127" si="166">(D127-$D$9)/(B127-$B$9)</f>
        <v>4.2253523133695126E-3</v>
      </c>
      <c r="N127" s="12">
        <f t="shared" ref="N127" si="167">(F127-$F$9)/(B127-$B$9)</f>
        <v>-1.230985910015207</v>
      </c>
      <c r="O127" s="12">
        <f t="shared" ref="O127" si="168">(H127-$H$9)/(B127-$B$9)</f>
        <v>0.6126760563379513</v>
      </c>
      <c r="P127" s="81">
        <f t="shared" ref="P127" si="169">(L127-$L$9)/(B127-$B$9)</f>
        <v>1.375033132061902</v>
      </c>
      <c r="Q127" s="12">
        <f t="shared" ref="Q127" si="170">(M127-0)/(B127-$B$9)</f>
        <v>5.9512004413655106E-5</v>
      </c>
      <c r="R127" s="12">
        <f t="shared" ref="R127" si="171">(N127-0)/(B127-$B$9)</f>
        <v>-1.7337829718524041E-2</v>
      </c>
      <c r="S127" s="12">
        <f t="shared" ref="S127" si="172">(O127-0)/(B127-$B$9)</f>
        <v>8.6292402301119901E-3</v>
      </c>
      <c r="T127" s="12">
        <f t="shared" ref="T127" si="173">(P127-0)/(B127-$B$9)</f>
        <v>1.9366663831857776E-2</v>
      </c>
    </row>
    <row r="128" spans="2:20" ht="15.9" customHeight="1">
      <c r="B128" s="18">
        <v>45895</v>
      </c>
      <c r="C128" s="12">
        <v>401047.4363</v>
      </c>
      <c r="D128" s="9">
        <f t="shared" si="39"/>
        <v>3.8000000058673322</v>
      </c>
      <c r="E128" s="39">
        <v>6665657.8962000003</v>
      </c>
      <c r="F128" s="9">
        <f t="shared" si="40"/>
        <v>-27.799999341368675</v>
      </c>
      <c r="G128" s="12">
        <v>104.9199</v>
      </c>
      <c r="H128" s="9">
        <f t="shared" si="41"/>
        <v>41.499999999999204</v>
      </c>
      <c r="J128" s="40">
        <f t="shared" ref="J128" si="174">MOD(DEGREES(ATAN2(F128, D128)) + 360, 360)</f>
        <v>172.21644027951788</v>
      </c>
      <c r="K128" s="47">
        <f t="shared" ref="K128" si="175">SQRT(POWER(C128 - $C$9,2) + POWER(E128 - $E$9,2)) *1000</f>
        <v>28.058509643683688</v>
      </c>
      <c r="L128" s="40">
        <f t="shared" ref="L128" si="176">SQRT((D128^2) + (F128^2) + (H128^2))</f>
        <v>50.09520898673469</v>
      </c>
      <c r="M128" s="12">
        <f t="shared" ref="M128" si="177">(D128-$D$9)/(B128-$B$9)</f>
        <v>5.3521126843201865E-2</v>
      </c>
      <c r="N128" s="12">
        <f t="shared" ref="N128" si="178">(F128-$F$9)/(B128-$B$9)</f>
        <v>-0.39154928649815035</v>
      </c>
      <c r="O128" s="12">
        <f t="shared" ref="O128" si="179">(H128-$H$9)/(B128-$B$9)</f>
        <v>0.58450704225350991</v>
      </c>
      <c r="P128" s="81">
        <f t="shared" ref="P128" si="180">(L128-$L$9)/(B128-$B$9)</f>
        <v>0.7055663237568266</v>
      </c>
      <c r="Q128" s="12">
        <f t="shared" ref="Q128" si="181">(M128-0)/(B128-$B$9)</f>
        <v>7.5381868793242062E-4</v>
      </c>
      <c r="R128" s="12">
        <f t="shared" ref="R128" si="182">(N128-0)/(B128-$B$9)</f>
        <v>-5.5147786830725401E-3</v>
      </c>
      <c r="S128" s="12">
        <f t="shared" ref="S128" si="183">(O128-0)/(B128-$B$9)</f>
        <v>8.2324935528663365E-3</v>
      </c>
      <c r="T128" s="12">
        <f t="shared" ref="T128" si="184">(P128-0)/(B128-$B$9)</f>
        <v>9.9375538557299522E-3</v>
      </c>
    </row>
    <row r="129" spans="2:20" ht="15.9" customHeight="1">
      <c r="B129" s="18">
        <v>45896</v>
      </c>
      <c r="C129" s="12">
        <v>401047.43719999999</v>
      </c>
      <c r="D129" s="9">
        <f t="shared" si="39"/>
        <v>4.6999999904073775</v>
      </c>
      <c r="E129" s="39">
        <v>6665657.8915999997</v>
      </c>
      <c r="F129" s="9">
        <f t="shared" si="40"/>
        <v>-32.399999909102917</v>
      </c>
      <c r="G129" s="12">
        <v>104.9091</v>
      </c>
      <c r="H129" s="9">
        <f t="shared" si="41"/>
        <v>30.699999999995953</v>
      </c>
      <c r="J129" s="40">
        <f t="shared" ref="J129" si="185">MOD(DEGREES(ATAN2(F129, D129)) + 360, 360)</f>
        <v>171.7461488482146</v>
      </c>
      <c r="K129" s="47">
        <f t="shared" ref="K129" si="186">SQRT(POWER(C129 - $C$9,2) + POWER(E129 - $E$9,2)) *1000</f>
        <v>32.739120238938895</v>
      </c>
      <c r="L129" s="40">
        <f t="shared" ref="L129" si="187">SQRT((D129^2) + (F129^2) + (H129^2))</f>
        <v>44.88139919854828</v>
      </c>
      <c r="M129" s="12">
        <f t="shared" ref="M129" si="188">(D129-$D$9)/(B129-$B$9)</f>
        <v>6.5277777644546911E-2</v>
      </c>
      <c r="N129" s="12">
        <f t="shared" ref="N129" si="189">(F129-$F$9)/(B129-$B$9)</f>
        <v>-0.44999999873754049</v>
      </c>
      <c r="O129" s="12">
        <f t="shared" ref="O129" si="190">(H129-$H$9)/(B129-$B$9)</f>
        <v>0.4263888888888327</v>
      </c>
      <c r="P129" s="81">
        <f t="shared" ref="P129" si="191">(L129-$L$9)/(B129-$B$9)</f>
        <v>0.62335276664650385</v>
      </c>
      <c r="Q129" s="12">
        <f t="shared" ref="Q129" si="192">(M129-0)/(B129-$B$9)</f>
        <v>9.0663580061870711E-4</v>
      </c>
      <c r="R129" s="12">
        <f t="shared" ref="R129" si="193">(N129-0)/(B129-$B$9)</f>
        <v>-6.2499999824658405E-3</v>
      </c>
      <c r="S129" s="12">
        <f t="shared" ref="S129" si="194">(O129-0)/(B129-$B$9)</f>
        <v>5.9220679012337877E-3</v>
      </c>
      <c r="T129" s="12">
        <f t="shared" ref="T129" si="195">(P129-0)/(B129-$B$9)</f>
        <v>8.6576773145347757E-3</v>
      </c>
    </row>
    <row r="130" spans="2:20" ht="15.9" customHeight="1">
      <c r="B130" s="18">
        <v>45896</v>
      </c>
      <c r="C130" s="12">
        <v>401047.4376</v>
      </c>
      <c r="D130" s="9">
        <f t="shared" si="39"/>
        <v>5.100000009406358</v>
      </c>
      <c r="E130" s="39">
        <v>6665657.8700000001</v>
      </c>
      <c r="F130" s="9">
        <f t="shared" si="40"/>
        <v>-53.999999538064003</v>
      </c>
      <c r="G130" s="12">
        <v>104.8837</v>
      </c>
      <c r="H130" s="9">
        <f t="shared" si="41"/>
        <v>5.3000000000054115</v>
      </c>
      <c r="J130" s="40">
        <f t="shared" ref="J130" si="196">MOD(DEGREES(ATAN2(F130, D130)) + 360, 360)</f>
        <v>174.60473537601399</v>
      </c>
      <c r="K130" s="47">
        <f t="shared" ref="K130" si="197">SQRT(POWER(C130 - $C$9,2) + POWER(E130 - $E$9,2)) *1000</f>
        <v>54.240298212738999</v>
      </c>
      <c r="L130" s="40">
        <f t="shared" ref="L130" si="198">SQRT((D130^2) + (F130^2) + (H130^2))</f>
        <v>54.498623379007604</v>
      </c>
      <c r="M130" s="12">
        <f t="shared" ref="M130" si="199">(D130-$D$9)/(B130-$B$9)</f>
        <v>7.0833333463977188E-2</v>
      </c>
      <c r="N130" s="12">
        <f t="shared" ref="N130" si="200">(F130-$F$9)/(B130-$B$9)</f>
        <v>-0.74999999358422231</v>
      </c>
      <c r="O130" s="12">
        <f t="shared" ref="O130" si="201">(H130-$H$9)/(B130-$B$9)</f>
        <v>7.3611111111186275E-2</v>
      </c>
      <c r="P130" s="81">
        <f t="shared" ref="P130" si="202">(L130-$L$9)/(B130-$B$9)</f>
        <v>0.75692532470843898</v>
      </c>
      <c r="Q130" s="12">
        <f t="shared" ref="Q130" si="203">(M130-0)/(B130-$B$9)</f>
        <v>9.8379629811079419E-4</v>
      </c>
      <c r="R130" s="12">
        <f t="shared" ref="R130" si="204">(N130-0)/(B130-$B$9)</f>
        <v>-1.0416666577558643E-2</v>
      </c>
      <c r="S130" s="12">
        <f t="shared" ref="S130" si="205">(O130-0)/(B130-$B$9)</f>
        <v>1.0223765432109204E-3</v>
      </c>
      <c r="T130" s="12">
        <f t="shared" ref="T130" si="206">(P130-0)/(B130-$B$9)</f>
        <v>1.0512851732061653E-2</v>
      </c>
    </row>
    <row r="131" spans="2:20" ht="15.9" customHeight="1">
      <c r="B131" s="18">
        <v>45897</v>
      </c>
      <c r="C131" s="12">
        <v>401047.43719999999</v>
      </c>
      <c r="D131" s="9">
        <f t="shared" si="39"/>
        <v>4.6999999904073775</v>
      </c>
      <c r="E131" s="39">
        <v>6665657.8757999996</v>
      </c>
      <c r="F131" s="9">
        <f t="shared" si="40"/>
        <v>-48.200000077486038</v>
      </c>
      <c r="G131" s="12">
        <v>104.9115</v>
      </c>
      <c r="H131" s="9">
        <f t="shared" si="41"/>
        <v>33.10000000000457</v>
      </c>
      <c r="J131" s="40">
        <f t="shared" ref="J131" si="207">MOD(DEGREES(ATAN2(F131, D131)) + 360, 360)</f>
        <v>174.43067418512408</v>
      </c>
      <c r="K131" s="47">
        <f t="shared" ref="K131" si="208">SQRT(POWER(C131 - $C$9,2) + POWER(E131 - $E$9,2)) *1000</f>
        <v>48.428607324385069</v>
      </c>
      <c r="L131" s="40">
        <f t="shared" ref="L131" si="209">SQRT((D131^2) + (F131^2) + (H131^2))</f>
        <v>58.659526143498518</v>
      </c>
      <c r="M131" s="12">
        <f t="shared" ref="M131" si="210">(D131-$D$9)/(B131-$B$9)</f>
        <v>6.4383561512429827E-2</v>
      </c>
      <c r="N131" s="12">
        <f t="shared" ref="N131" si="211">(F131-$F$9)/(B131-$B$9)</f>
        <v>-0.66027397366419227</v>
      </c>
      <c r="O131" s="12">
        <f t="shared" ref="O131" si="212">(H131-$H$9)/(B131-$B$9)</f>
        <v>0.45342465753430916</v>
      </c>
      <c r="P131" s="81">
        <f t="shared" ref="P131" si="213">(L131-$L$9)/(B131-$B$9)</f>
        <v>0.80355515265066457</v>
      </c>
      <c r="Q131" s="12">
        <f t="shared" ref="Q131" si="214">(M131-0)/(B131-$B$9)</f>
        <v>8.8196659606068256E-4</v>
      </c>
      <c r="R131" s="12">
        <f t="shared" ref="R131" si="215">(N131-0)/(B131-$B$9)</f>
        <v>-9.0448489543040033E-3</v>
      </c>
      <c r="S131" s="12">
        <f t="shared" ref="S131" si="216">(O131-0)/(B131-$B$9)</f>
        <v>6.2112966785521804E-3</v>
      </c>
      <c r="T131" s="12">
        <f t="shared" ref="T131" si="217">(P131-0)/(B131-$B$9)</f>
        <v>1.1007604830831021E-2</v>
      </c>
    </row>
    <row r="132" spans="2:20" ht="15.9" customHeight="1">
      <c r="B132" s="18">
        <v>45897</v>
      </c>
      <c r="C132" s="12">
        <v>401047.43939999997</v>
      </c>
      <c r="D132" s="9">
        <f t="shared" si="39"/>
        <v>6.8999999784864485</v>
      </c>
      <c r="E132" s="39">
        <v>6665657.8523000004</v>
      </c>
      <c r="F132" s="9">
        <f t="shared" si="40"/>
        <v>-71.699999272823334</v>
      </c>
      <c r="G132" s="12">
        <v>104.8877</v>
      </c>
      <c r="H132" s="9">
        <f t="shared" si="41"/>
        <v>9.2999999999960892</v>
      </c>
      <c r="J132" s="40">
        <f t="shared" ref="J132" si="218">MOD(DEGREES(ATAN2(F132, D132)) + 360, 360)</f>
        <v>174.50310745589059</v>
      </c>
      <c r="K132" s="47">
        <f t="shared" ref="K132" si="219">SQRT(POWER(C132 - $C$9,2) + POWER(E132 - $E$9,2)) *1000</f>
        <v>72.031242495364324</v>
      </c>
      <c r="L132" s="40">
        <f t="shared" ref="L132" si="220">SQRT((D132^2) + (F132^2) + (H132^2))</f>
        <v>72.62912566887961</v>
      </c>
      <c r="M132" s="12">
        <f t="shared" ref="M132" si="221">(D132-$D$9)/(B132-$B$9)</f>
        <v>9.452054765049929E-2</v>
      </c>
      <c r="N132" s="12">
        <f t="shared" ref="N132" si="222">(F132-$F$9)/(B132-$B$9)</f>
        <v>-0.98219177086059362</v>
      </c>
      <c r="O132" s="12">
        <f t="shared" ref="O132" si="223">(H132-$H$9)/(B132-$B$9)</f>
        <v>0.12739726027391904</v>
      </c>
      <c r="P132" s="81">
        <f t="shared" ref="P132" si="224">(L132-$L$9)/(B132-$B$9)</f>
        <v>0.99491952971067954</v>
      </c>
      <c r="Q132" s="12">
        <f t="shared" ref="Q132" si="225">(M132-0)/(B132-$B$9)</f>
        <v>1.2948020226095794E-3</v>
      </c>
      <c r="R132" s="12">
        <f t="shared" ref="R132" si="226">(N132-0)/(B132-$B$9)</f>
        <v>-1.3454681792610871E-2</v>
      </c>
      <c r="S132" s="12">
        <f t="shared" ref="S132" si="227">(O132-0)/(B132-$B$9)</f>
        <v>1.7451679489577951E-3</v>
      </c>
      <c r="T132" s="12">
        <f t="shared" ref="T132" si="228">(P132-0)/(B132-$B$9)</f>
        <v>1.3629034653570953E-2</v>
      </c>
    </row>
    <row r="133" spans="2:20" ht="15.9" customHeight="1">
      <c r="B133" s="18">
        <v>45898</v>
      </c>
      <c r="C133" s="12">
        <v>401047.43849999999</v>
      </c>
      <c r="D133" s="9">
        <f t="shared" si="39"/>
        <v>5.9999999939464033</v>
      </c>
      <c r="E133" s="39">
        <v>6665657.8628000002</v>
      </c>
      <c r="F133" s="9">
        <f t="shared" si="40"/>
        <v>-61.199999414384365</v>
      </c>
      <c r="G133" s="12">
        <v>104.9178</v>
      </c>
      <c r="H133" s="9">
        <f t="shared" si="41"/>
        <v>39.400000000000546</v>
      </c>
      <c r="J133" s="40">
        <f t="shared" ref="J133" si="229">MOD(DEGREES(ATAN2(F133, D133)) + 360, 360)</f>
        <v>174.40066061585389</v>
      </c>
      <c r="K133" s="47">
        <f t="shared" ref="K133" si="230">SQRT(POWER(C133 - $C$9,2) + POWER(E133 - $E$9,2)) *1000</f>
        <v>61.49341369811895</v>
      </c>
      <c r="L133" s="40">
        <f t="shared" ref="L133" si="231">SQRT((D133^2) + (F133^2) + (H133^2))</f>
        <v>73.032868821155091</v>
      </c>
      <c r="M133" s="12">
        <f t="shared" ref="M133" si="232">(D133-$D$9)/(B133-$B$9)</f>
        <v>8.1081080999275718E-2</v>
      </c>
      <c r="N133" s="12">
        <f t="shared" ref="N133" si="233">(F133-$F$9)/(B133-$B$9)</f>
        <v>-0.82702701911330223</v>
      </c>
      <c r="O133" s="12">
        <f t="shared" ref="O133" si="234">(H133-$H$9)/(B133-$B$9)</f>
        <v>0.53243243243243976</v>
      </c>
      <c r="P133" s="81">
        <f t="shared" ref="P133" si="235">(L133-$L$9)/(B133-$B$9)</f>
        <v>0.98693065974533911</v>
      </c>
      <c r="Q133" s="12">
        <f t="shared" ref="Q133" si="236">(M133-0)/(B133-$B$9)</f>
        <v>1.0956902837739961E-3</v>
      </c>
      <c r="R133" s="12">
        <f t="shared" ref="R133" si="237">(N133-0)/(B133-$B$9)</f>
        <v>-1.1176040798828408E-2</v>
      </c>
      <c r="S133" s="12">
        <f t="shared" ref="S133" si="238">(O133-0)/(B133-$B$9)</f>
        <v>7.1950328707086455E-3</v>
      </c>
      <c r="T133" s="12">
        <f t="shared" ref="T133" si="239">(P133-0)/(B133-$B$9)</f>
        <v>1.3336900807369448E-2</v>
      </c>
    </row>
    <row r="134" spans="2:20" ht="15.9" customHeight="1">
      <c r="B134" s="18">
        <v>45898</v>
      </c>
      <c r="C134" s="12">
        <v>401047.44</v>
      </c>
      <c r="D134" s="9">
        <f t="shared" si="39"/>
        <v>7.5000000069849193</v>
      </c>
      <c r="E134" s="39">
        <v>6665657.8689000001</v>
      </c>
      <c r="F134" s="9">
        <f t="shared" si="40"/>
        <v>-55.099999532103539</v>
      </c>
      <c r="G134" s="12">
        <v>104.8695</v>
      </c>
      <c r="H134" s="9">
        <f t="shared" si="41"/>
        <v>-8.8999999999970214</v>
      </c>
      <c r="J134" s="40">
        <f t="shared" ref="J134:J141" si="240">MOD(DEGREES(ATAN2(F134, D134)) + 360, 360)</f>
        <v>172.2487552939815</v>
      </c>
      <c r="K134" s="47">
        <f t="shared" ref="K134:K141" si="241">SQRT(POWER(C134 - $C$9,2) + POWER(E134 - $E$9,2)) *1000</f>
        <v>55.608092473511299</v>
      </c>
      <c r="L134" s="40">
        <f t="shared" ref="L134:L141" si="242">SQRT((D134^2) + (F134^2) + (H134^2))</f>
        <v>56.315805494927716</v>
      </c>
      <c r="M134" s="12">
        <f t="shared" ref="M134:M141" si="243">(D134-$D$9)/(B134-$B$9)</f>
        <v>0.10135135144574216</v>
      </c>
      <c r="N134" s="12">
        <f t="shared" ref="N134:N141" si="244">(F134-$F$9)/(B134-$B$9)</f>
        <v>-0.74459458827166947</v>
      </c>
      <c r="O134" s="12">
        <f t="shared" ref="O134:O141" si="245">(H134-$H$9)/(B134-$B$9)</f>
        <v>-0.12027027027023002</v>
      </c>
      <c r="P134" s="81">
        <f t="shared" ref="P134:P141" si="246">(L134-$L$9)/(B134-$B$9)</f>
        <v>0.76102439858010429</v>
      </c>
      <c r="Q134" s="12">
        <f t="shared" ref="Q134:Q141" si="247">(M134-0)/(B134-$B$9)</f>
        <v>1.369612857374894E-3</v>
      </c>
      <c r="R134" s="12">
        <f t="shared" ref="R134:R141" si="248">(N134-0)/(B134-$B$9)</f>
        <v>-1.0062089030698235E-2</v>
      </c>
      <c r="S134" s="12">
        <f t="shared" ref="S134:S141" si="249">(O134-0)/(B134-$B$9)</f>
        <v>-1.6252739225706759E-3</v>
      </c>
      <c r="T134" s="12">
        <f t="shared" ref="T134:T141" si="250">(P134-0)/(B134-$B$9)</f>
        <v>1.0284113494325734E-2</v>
      </c>
    </row>
    <row r="135" spans="2:20" ht="15.9" customHeight="1">
      <c r="B135" s="18">
        <v>45899</v>
      </c>
      <c r="C135" s="12">
        <v>401047.43979999999</v>
      </c>
      <c r="D135" s="9">
        <f t="shared" si="39"/>
        <v>7.299999997485429</v>
      </c>
      <c r="E135" s="39">
        <v>6665657.9029000001</v>
      </c>
      <c r="F135" s="9">
        <f t="shared" si="40"/>
        <v>-21.0999995470047</v>
      </c>
      <c r="G135" s="12">
        <v>104.9143</v>
      </c>
      <c r="H135" s="9">
        <f t="shared" si="41"/>
        <v>35.899999999998045</v>
      </c>
      <c r="J135" s="40">
        <f t="shared" si="240"/>
        <v>160.91583462846484</v>
      </c>
      <c r="K135" s="47">
        <f t="shared" si="241"/>
        <v>22.327113132845586</v>
      </c>
      <c r="L135" s="40">
        <f t="shared" si="242"/>
        <v>42.276589039878154</v>
      </c>
      <c r="M135" s="12">
        <f t="shared" si="243"/>
        <v>9.7333333299805716E-2</v>
      </c>
      <c r="N135" s="12">
        <f t="shared" si="244"/>
        <v>-0.281333327293396</v>
      </c>
      <c r="O135" s="12">
        <f t="shared" si="245"/>
        <v>0.47866666666664059</v>
      </c>
      <c r="P135" s="81">
        <f t="shared" si="246"/>
        <v>0.56368785386504205</v>
      </c>
      <c r="Q135" s="12">
        <f t="shared" si="247"/>
        <v>1.2977777773307429E-3</v>
      </c>
      <c r="R135" s="12">
        <f t="shared" si="248"/>
        <v>-3.7511110305786131E-3</v>
      </c>
      <c r="S135" s="12">
        <f t="shared" si="249"/>
        <v>6.3822222222218745E-3</v>
      </c>
      <c r="T135" s="12">
        <f t="shared" si="250"/>
        <v>7.5158380515338939E-3</v>
      </c>
    </row>
    <row r="136" spans="2:20" ht="15.9" customHeight="1">
      <c r="B136" s="18">
        <v>45899</v>
      </c>
      <c r="C136" s="12">
        <v>401047.44160000002</v>
      </c>
      <c r="D136" s="9">
        <f t="shared" si="39"/>
        <v>9.1000000247731805</v>
      </c>
      <c r="E136" s="39">
        <v>6665657.9225000003</v>
      </c>
      <c r="F136" s="9">
        <f t="shared" si="40"/>
        <v>-1.4999993145465851</v>
      </c>
      <c r="G136" s="12">
        <v>104.9079</v>
      </c>
      <c r="H136" s="9">
        <f t="shared" si="41"/>
        <v>29.499999999998749</v>
      </c>
      <c r="J136" s="40">
        <f t="shared" si="240"/>
        <v>99.360186575264493</v>
      </c>
      <c r="K136" s="47">
        <f t="shared" si="241"/>
        <v>9.2227977530959731</v>
      </c>
      <c r="L136" s="40">
        <f t="shared" si="242"/>
        <v>30.908089529999074</v>
      </c>
      <c r="M136" s="12">
        <f t="shared" si="243"/>
        <v>0.12133333366364241</v>
      </c>
      <c r="N136" s="12">
        <f t="shared" si="244"/>
        <v>-1.9999990860621136E-2</v>
      </c>
      <c r="O136" s="12">
        <f t="shared" si="245"/>
        <v>0.39333333333331666</v>
      </c>
      <c r="P136" s="81">
        <f t="shared" si="246"/>
        <v>0.41210786039998765</v>
      </c>
      <c r="Q136" s="12">
        <f t="shared" si="247"/>
        <v>1.6177777821818988E-3</v>
      </c>
      <c r="R136" s="12">
        <f t="shared" si="248"/>
        <v>-2.6666654480828181E-4</v>
      </c>
      <c r="S136" s="12">
        <f t="shared" si="249"/>
        <v>5.2444444444442219E-3</v>
      </c>
      <c r="T136" s="12">
        <f t="shared" si="250"/>
        <v>5.4947714719998349E-3</v>
      </c>
    </row>
    <row r="137" spans="2:20" ht="15.9" customHeight="1">
      <c r="B137" s="18">
        <v>45901</v>
      </c>
      <c r="C137" s="12">
        <v>401047.44020000001</v>
      </c>
      <c r="D137" s="9">
        <f t="shared" si="39"/>
        <v>7.7000000164844096</v>
      </c>
      <c r="E137" s="39">
        <v>6665657.9090999998</v>
      </c>
      <c r="F137" s="9">
        <f t="shared" si="40"/>
        <v>-14.899999834597111</v>
      </c>
      <c r="G137" s="12">
        <v>104.9121</v>
      </c>
      <c r="H137" s="9">
        <f t="shared" si="41"/>
        <v>33.699999999996066</v>
      </c>
      <c r="J137" s="40">
        <f t="shared" si="240"/>
        <v>152.67105005255405</v>
      </c>
      <c r="K137" s="47">
        <f t="shared" si="241"/>
        <v>16.772000337611907</v>
      </c>
      <c r="L137" s="40">
        <f t="shared" si="242"/>
        <v>37.642927560493867</v>
      </c>
      <c r="M137" s="12">
        <f t="shared" si="243"/>
        <v>0.10000000021408324</v>
      </c>
      <c r="N137" s="12">
        <f t="shared" si="244"/>
        <v>-0.19350649135840403</v>
      </c>
      <c r="O137" s="12">
        <f t="shared" si="245"/>
        <v>0.43766233766228657</v>
      </c>
      <c r="P137" s="81">
        <f t="shared" si="246"/>
        <v>0.48886918909732296</v>
      </c>
      <c r="Q137" s="12">
        <f t="shared" si="247"/>
        <v>1.2987013014816005E-3</v>
      </c>
      <c r="R137" s="12">
        <f t="shared" si="248"/>
        <v>-2.5130713163429093E-3</v>
      </c>
      <c r="S137" s="12">
        <f t="shared" si="249"/>
        <v>5.683926463146579E-3</v>
      </c>
      <c r="T137" s="12">
        <f t="shared" si="250"/>
        <v>6.348950507757441E-3</v>
      </c>
    </row>
    <row r="138" spans="2:20" ht="15.9" customHeight="1">
      <c r="B138" s="18">
        <v>45901</v>
      </c>
      <c r="C138" s="12">
        <v>401047.44179999997</v>
      </c>
      <c r="D138" s="9">
        <f t="shared" si="39"/>
        <v>9.2999999760650098</v>
      </c>
      <c r="E138" s="39">
        <v>6665657.9305999996</v>
      </c>
      <c r="F138" s="9">
        <f t="shared" si="40"/>
        <v>6.5999999642372131</v>
      </c>
      <c r="G138" s="12">
        <v>104.9195</v>
      </c>
      <c r="H138" s="9">
        <f t="shared" si="41"/>
        <v>41.100000000000136</v>
      </c>
      <c r="J138" s="40">
        <f t="shared" si="240"/>
        <v>54.637538189864131</v>
      </c>
      <c r="K138" s="47">
        <f t="shared" si="241"/>
        <v>11.403946645032166</v>
      </c>
      <c r="L138" s="40">
        <f t="shared" si="242"/>
        <v>42.652784189109525</v>
      </c>
      <c r="M138" s="12">
        <f t="shared" si="243"/>
        <v>0.12077922046837675</v>
      </c>
      <c r="N138" s="12">
        <f t="shared" si="244"/>
        <v>8.5714285249833932E-2</v>
      </c>
      <c r="O138" s="12">
        <f t="shared" si="245"/>
        <v>0.53376623376623555</v>
      </c>
      <c r="P138" s="81">
        <f t="shared" si="246"/>
        <v>0.5539322621962276</v>
      </c>
      <c r="Q138" s="12">
        <f t="shared" si="247"/>
        <v>1.5685613047841135E-3</v>
      </c>
      <c r="R138" s="12">
        <f t="shared" si="248"/>
        <v>1.1131725357121289E-3</v>
      </c>
      <c r="S138" s="12">
        <f t="shared" si="249"/>
        <v>6.9320290099511113E-3</v>
      </c>
      <c r="T138" s="12">
        <f t="shared" si="250"/>
        <v>7.1939254830678907E-3</v>
      </c>
    </row>
    <row r="139" spans="2:20" ht="15.9" customHeight="1">
      <c r="B139" s="18">
        <v>45902</v>
      </c>
      <c r="C139" s="12">
        <v>401047.44020000001</v>
      </c>
      <c r="D139" s="9">
        <f t="shared" si="39"/>
        <v>7.7000000164844096</v>
      </c>
      <c r="E139" s="39">
        <v>6665657.9074999997</v>
      </c>
      <c r="F139" s="9">
        <f t="shared" si="40"/>
        <v>-16.499999910593033</v>
      </c>
      <c r="G139" s="12">
        <v>104.91670000000001</v>
      </c>
      <c r="H139" s="9">
        <f t="shared" si="41"/>
        <v>38.300000000006662</v>
      </c>
      <c r="J139" s="40">
        <f t="shared" si="240"/>
        <v>154.9831063559219</v>
      </c>
      <c r="K139" s="47">
        <f t="shared" si="241"/>
        <v>18.208239818923463</v>
      </c>
      <c r="L139" s="40">
        <f t="shared" si="242"/>
        <v>42.407900175603373</v>
      </c>
      <c r="M139" s="12">
        <f t="shared" si="243"/>
        <v>9.87179489292873E-2</v>
      </c>
      <c r="N139" s="12">
        <f t="shared" si="244"/>
        <v>-0.21153846039221838</v>
      </c>
      <c r="O139" s="12">
        <f t="shared" si="245"/>
        <v>0.49102564102572643</v>
      </c>
      <c r="P139" s="81">
        <f t="shared" si="246"/>
        <v>0.54369102789235091</v>
      </c>
      <c r="Q139" s="12">
        <f t="shared" si="247"/>
        <v>1.2656147298626577E-3</v>
      </c>
      <c r="R139" s="12">
        <f t="shared" si="248"/>
        <v>-2.7120315434899793E-3</v>
      </c>
      <c r="S139" s="12">
        <f t="shared" si="249"/>
        <v>6.2952005259708519E-3</v>
      </c>
      <c r="T139" s="12">
        <f t="shared" si="250"/>
        <v>6.9703977934916783E-3</v>
      </c>
    </row>
    <row r="140" spans="2:20" ht="15.9" customHeight="1">
      <c r="B140" s="18">
        <v>45902</v>
      </c>
      <c r="C140" s="12">
        <v>401047.44209999999</v>
      </c>
      <c r="D140" s="9">
        <f t="shared" si="39"/>
        <v>9.5999999903142452</v>
      </c>
      <c r="E140" s="39">
        <v>6665657.9040000001</v>
      </c>
      <c r="F140" s="9">
        <f t="shared" si="40"/>
        <v>-19.999999552965164</v>
      </c>
      <c r="G140" s="12">
        <v>104.9212</v>
      </c>
      <c r="H140" s="9">
        <f t="shared" si="41"/>
        <v>42.799999999999727</v>
      </c>
      <c r="J140" s="40">
        <f t="shared" si="240"/>
        <v>154.35899369863898</v>
      </c>
      <c r="K140" s="47">
        <f t="shared" si="241"/>
        <v>22.184678990975737</v>
      </c>
      <c r="L140" s="40">
        <f t="shared" si="242"/>
        <v>48.20788298538546</v>
      </c>
      <c r="M140" s="12">
        <f t="shared" si="243"/>
        <v>0.12307692295274673</v>
      </c>
      <c r="N140" s="12">
        <f t="shared" si="244"/>
        <v>-0.25641025067904055</v>
      </c>
      <c r="O140" s="12">
        <f t="shared" si="245"/>
        <v>0.54871794871794521</v>
      </c>
      <c r="P140" s="81">
        <f t="shared" si="246"/>
        <v>0.61804978186391613</v>
      </c>
      <c r="Q140" s="12">
        <f t="shared" si="247"/>
        <v>1.5779092686249582E-3</v>
      </c>
      <c r="R140" s="12">
        <f t="shared" si="248"/>
        <v>-3.2873109061415454E-3</v>
      </c>
      <c r="S140" s="12">
        <f t="shared" si="249"/>
        <v>7.0348454963839128E-3</v>
      </c>
      <c r="T140" s="12">
        <f t="shared" si="250"/>
        <v>7.923715152101489E-3</v>
      </c>
    </row>
    <row r="141" spans="2:20" ht="15.9" customHeight="1">
      <c r="B141" s="18">
        <v>45903</v>
      </c>
      <c r="C141" s="12">
        <v>401047.44030000002</v>
      </c>
      <c r="D141" s="9">
        <f t="shared" si="39"/>
        <v>7.8000000212341547</v>
      </c>
      <c r="E141" s="39">
        <v>6665657.9190999996</v>
      </c>
      <c r="F141" s="9">
        <f t="shared" si="40"/>
        <v>-4.9000000581145287</v>
      </c>
      <c r="G141" s="12">
        <v>104.9171</v>
      </c>
      <c r="H141" s="9">
        <f t="shared" si="41"/>
        <v>38.70000000000573</v>
      </c>
      <c r="J141" s="40">
        <f t="shared" si="240"/>
        <v>122.1372492168735</v>
      </c>
      <c r="K141" s="47">
        <f t="shared" si="241"/>
        <v>9.2114060219260345</v>
      </c>
      <c r="L141" s="40">
        <f t="shared" si="242"/>
        <v>39.781151326994276</v>
      </c>
      <c r="M141" s="12">
        <f t="shared" si="243"/>
        <v>9.8734177483976643E-2</v>
      </c>
      <c r="N141" s="12">
        <f t="shared" si="244"/>
        <v>-6.2025317191323148E-2</v>
      </c>
      <c r="O141" s="12">
        <f t="shared" si="245"/>
        <v>0.48987341772159154</v>
      </c>
      <c r="P141" s="81">
        <f t="shared" si="246"/>
        <v>0.50355887755688955</v>
      </c>
      <c r="Q141" s="12">
        <f t="shared" si="247"/>
        <v>1.2497997149870461E-3</v>
      </c>
      <c r="R141" s="12">
        <f t="shared" si="248"/>
        <v>-7.8513059735852082E-4</v>
      </c>
      <c r="S141" s="12">
        <f t="shared" si="249"/>
        <v>6.2009293382479938E-3</v>
      </c>
      <c r="T141" s="12">
        <f t="shared" si="250"/>
        <v>6.3741630070492349E-3</v>
      </c>
    </row>
    <row r="142" spans="2:20" ht="15.9" customHeight="1">
      <c r="B142" s="18">
        <v>45903</v>
      </c>
      <c r="C142" s="12">
        <v>401047.44199999998</v>
      </c>
      <c r="D142" s="9">
        <f t="shared" si="39"/>
        <v>9.4999999855645001</v>
      </c>
      <c r="E142" s="39">
        <v>6665657.9128</v>
      </c>
      <c r="F142" s="9">
        <f t="shared" si="40"/>
        <v>-11.19999960064888</v>
      </c>
      <c r="G142" s="12">
        <v>104.9247</v>
      </c>
      <c r="H142" s="9">
        <f t="shared" si="41"/>
        <v>46.300000000002228</v>
      </c>
      <c r="J142" s="40">
        <f t="shared" ref="J142" si="251">MOD(DEGREES(ATAN2(F142, D142)) + 360, 360)</f>
        <v>139.69491331440645</v>
      </c>
      <c r="K142" s="47">
        <f t="shared" ref="K142" si="252">SQRT(POWER(C142 - $C$9,2) + POWER(E142 - $E$9,2)) *1000</f>
        <v>14.686387941909357</v>
      </c>
      <c r="L142" s="40">
        <f t="shared" ref="L142" si="253">SQRT((D142^2) + (F142^2) + (H142^2))</f>
        <v>48.573449442884609</v>
      </c>
      <c r="M142" s="12">
        <f t="shared" ref="M142" si="254">(D142-$D$9)/(B142-$B$9)</f>
        <v>0.12025316437423418</v>
      </c>
      <c r="N142" s="12">
        <f t="shared" ref="N142" si="255">(F142-$F$9)/(B142-$B$9)</f>
        <v>-0.14177214684365672</v>
      </c>
      <c r="O142" s="12">
        <f t="shared" ref="O142" si="256">(H142-$H$9)/(B142-$B$9)</f>
        <v>0.58607594936711682</v>
      </c>
      <c r="P142" s="81">
        <f t="shared" ref="P142" si="257">(L142-$L$9)/(B142-$B$9)</f>
        <v>0.61485379041626087</v>
      </c>
      <c r="Q142" s="12">
        <f t="shared" ref="Q142" si="258">(M142-0)/(B142-$B$9)</f>
        <v>1.5221919541042301E-3</v>
      </c>
      <c r="R142" s="12">
        <f t="shared" ref="R142" si="259">(N142-0)/(B142-$B$9)</f>
        <v>-1.7945841372614775E-3</v>
      </c>
      <c r="S142" s="12">
        <f t="shared" ref="S142" si="260">(O142-0)/(B142-$B$9)</f>
        <v>7.418682903381226E-3</v>
      </c>
      <c r="T142" s="12">
        <f t="shared" ref="T142" si="261">(P142-0)/(B142-$B$9)</f>
        <v>7.7829593723577322E-3</v>
      </c>
    </row>
    <row r="143" spans="2:20" ht="15.9" customHeight="1">
      <c r="B143" s="18">
        <v>45904</v>
      </c>
      <c r="C143" s="12">
        <v>401047.43589999998</v>
      </c>
      <c r="D143" s="9">
        <f t="shared" si="39"/>
        <v>3.3999999868683517</v>
      </c>
      <c r="E143" s="39">
        <v>6665657.9435999999</v>
      </c>
      <c r="F143" s="9">
        <f t="shared" si="40"/>
        <v>19.600000232458115</v>
      </c>
      <c r="G143" s="12">
        <v>104.92749999999999</v>
      </c>
      <c r="H143" s="9">
        <f t="shared" si="41"/>
        <v>49.099999999995703</v>
      </c>
      <c r="J143" s="40">
        <f t="shared" ref="J143" si="262">MOD(DEGREES(ATAN2(F143, D143)) + 360, 360)</f>
        <v>9.8411316079337894</v>
      </c>
      <c r="K143" s="47">
        <f t="shared" ref="K143" si="263">SQRT(POWER(C143 - $C$9,2) + POWER(E143 - $E$9,2)) *1000</f>
        <v>19.892712460171513</v>
      </c>
      <c r="L143" s="40">
        <f t="shared" ref="L143" si="264">SQRT((D143^2) + (F143^2) + (H143^2))</f>
        <v>52.976693073677609</v>
      </c>
      <c r="M143" s="12">
        <f t="shared" ref="M143" si="265">(D143-$D$9)/(B143-$B$9)</f>
        <v>4.2499999835854396E-2</v>
      </c>
      <c r="N143" s="12">
        <f t="shared" ref="N143" si="266">(F143-$F$9)/(B143-$B$9)</f>
        <v>0.24500000290572643</v>
      </c>
      <c r="O143" s="12">
        <f t="shared" ref="O143" si="267">(H143-$H$9)/(B143-$B$9)</f>
        <v>0.61374999999994628</v>
      </c>
      <c r="P143" s="81">
        <f t="shared" ref="P143" si="268">(L143-$L$9)/(B143-$B$9)</f>
        <v>0.66220866342097007</v>
      </c>
      <c r="Q143" s="12">
        <f t="shared" ref="Q143" si="269">(M143-0)/(B143-$B$9)</f>
        <v>5.3124999794817995E-4</v>
      </c>
      <c r="R143" s="12">
        <f t="shared" ref="R143" si="270">(N143-0)/(B143-$B$9)</f>
        <v>3.0625000363215804E-3</v>
      </c>
      <c r="S143" s="12">
        <f t="shared" ref="S143" si="271">(O143-0)/(B143-$B$9)</f>
        <v>7.6718749999993285E-3</v>
      </c>
      <c r="T143" s="12">
        <f t="shared" ref="T143" si="272">(P143-0)/(B143-$B$9)</f>
        <v>8.2776082927621258E-3</v>
      </c>
    </row>
    <row r="144" spans="2:20" ht="15.9" customHeight="1">
      <c r="B144" s="18">
        <v>45904</v>
      </c>
      <c r="C144" s="12">
        <v>401047.43579999998</v>
      </c>
      <c r="D144" s="9">
        <f t="shared" si="39"/>
        <v>3.2999999821186066</v>
      </c>
      <c r="E144" s="39">
        <v>6665657.9091999996</v>
      </c>
      <c r="F144" s="9">
        <f t="shared" si="40"/>
        <v>-14.800000004470348</v>
      </c>
      <c r="G144" s="12">
        <v>104.9208</v>
      </c>
      <c r="H144" s="9">
        <f t="shared" si="41"/>
        <v>42.400000000000659</v>
      </c>
      <c r="J144" s="40">
        <f t="shared" ref="J144" si="273">MOD(DEGREES(ATAN2(F144, D144)) + 360, 360)</f>
        <v>167.43020826194356</v>
      </c>
      <c r="K144" s="47">
        <f t="shared" ref="K144" si="274">SQRT(POWER(C144 - $C$9,2) + POWER(E144 - $E$9,2)) *1000</f>
        <v>15.1634428812953</v>
      </c>
      <c r="L144" s="40">
        <f t="shared" ref="L144" si="275">SQRT((D144^2) + (F144^2) + (H144^2))</f>
        <v>45.02987896957265</v>
      </c>
      <c r="M144" s="12">
        <f t="shared" ref="M144" si="276">(D144-$D$9)/(B144-$B$9)</f>
        <v>4.1249999776482582E-2</v>
      </c>
      <c r="N144" s="12">
        <f t="shared" ref="N144" si="277">(F144-$F$9)/(B144-$B$9)</f>
        <v>-0.18500000005587935</v>
      </c>
      <c r="O144" s="12">
        <f t="shared" ref="O144" si="278">(H144-$H$9)/(B144-$B$9)</f>
        <v>0.53000000000000824</v>
      </c>
      <c r="P144" s="81">
        <f t="shared" ref="P144" si="279">(L144-$L$9)/(B144-$B$9)</f>
        <v>0.56287348711965812</v>
      </c>
      <c r="Q144" s="12">
        <f t="shared" ref="Q144" si="280">(M144-0)/(B144-$B$9)</f>
        <v>5.1562499720603228E-4</v>
      </c>
      <c r="R144" s="12">
        <f t="shared" ref="R144" si="281">(N144-0)/(B144-$B$9)</f>
        <v>-2.3125000006984919E-3</v>
      </c>
      <c r="S144" s="12">
        <f t="shared" ref="S144" si="282">(O144-0)/(B144-$B$9)</f>
        <v>6.625000000000103E-3</v>
      </c>
      <c r="T144" s="12">
        <f t="shared" ref="T144" si="283">(P144-0)/(B144-$B$9)</f>
        <v>7.0359185889957267E-3</v>
      </c>
    </row>
    <row r="145" spans="2:20" ht="15.9" customHeight="1">
      <c r="B145" s="18">
        <v>45905</v>
      </c>
      <c r="C145" s="12">
        <v>401047.43459999998</v>
      </c>
      <c r="D145" s="9">
        <f t="shared" si="39"/>
        <v>2.0999999833293259</v>
      </c>
      <c r="E145" s="39">
        <v>6665657.8677000003</v>
      </c>
      <c r="F145" s="9">
        <f t="shared" si="40"/>
        <v>-56.299999356269836</v>
      </c>
      <c r="G145" s="12">
        <v>104.9205</v>
      </c>
      <c r="H145" s="9">
        <f t="shared" si="41"/>
        <v>42.100000000004911</v>
      </c>
      <c r="J145" s="40">
        <f t="shared" ref="J145" si="284">MOD(DEGREES(ATAN2(F145, D145)) + 360, 360)</f>
        <v>177.86384755115523</v>
      </c>
      <c r="K145" s="47">
        <f t="shared" ref="K145" si="285">SQRT(POWER(C145 - $C$9,2) + POWER(E145 - $E$9,2)) *1000</f>
        <v>56.339150929402258</v>
      </c>
      <c r="L145" s="40">
        <f t="shared" ref="L145" si="286">SQRT((D145^2) + (F145^2) + (H145^2))</f>
        <v>70.33142915828158</v>
      </c>
      <c r="M145" s="12">
        <f t="shared" ref="M145" si="287">(D145-$D$9)/(B145-$B$9)</f>
        <v>2.5925925720115133E-2</v>
      </c>
      <c r="N145" s="12">
        <f t="shared" ref="N145" si="288">(F145-$F$9)/(B145-$B$9)</f>
        <v>-0.69506172044777581</v>
      </c>
      <c r="O145" s="12">
        <f t="shared" ref="O145" si="289">(H145-$H$9)/(B145-$B$9)</f>
        <v>0.51975308641981377</v>
      </c>
      <c r="P145" s="81">
        <f t="shared" ref="P145" si="290">(L145-$L$9)/(B145-$B$9)</f>
        <v>0.86828924886767378</v>
      </c>
      <c r="Q145" s="12">
        <f t="shared" ref="Q145" si="291">(M145-0)/(B145-$B$9)</f>
        <v>3.2007315703845845E-4</v>
      </c>
      <c r="R145" s="12">
        <f t="shared" ref="R145" si="292">(N145-0)/(B145-$B$9)</f>
        <v>-8.581008894416986E-3</v>
      </c>
      <c r="S145" s="12">
        <f t="shared" ref="S145" si="293">(O145-0)/(B145-$B$9)</f>
        <v>6.4167047706149847E-3</v>
      </c>
      <c r="T145" s="12">
        <f t="shared" ref="T145" si="294">(P145-0)/(B145-$B$9)</f>
        <v>1.0719620356391034E-2</v>
      </c>
    </row>
    <row r="146" spans="2:20" ht="15.9" customHeight="1">
      <c r="B146" s="18">
        <v>45905</v>
      </c>
      <c r="C146" s="12">
        <v>401047.4351</v>
      </c>
      <c r="D146" s="9">
        <f t="shared" si="39"/>
        <v>2.6000000070780516</v>
      </c>
      <c r="E146" s="39">
        <v>6665657.9193000002</v>
      </c>
      <c r="F146" s="9">
        <f t="shared" si="40"/>
        <v>-4.6999994665384293</v>
      </c>
      <c r="G146" s="12">
        <v>104.92749999999999</v>
      </c>
      <c r="H146" s="9">
        <f t="shared" si="41"/>
        <v>49.099999999995703</v>
      </c>
      <c r="J146" s="40">
        <f t="shared" ref="J146" si="295">MOD(DEGREES(ATAN2(F146, D146)) + 360, 360)</f>
        <v>151.04900197189863</v>
      </c>
      <c r="K146" s="47">
        <f t="shared" ref="K146" si="296">SQRT(POWER(C146 - $C$9,2) + POWER(E146 - $E$9,2)) *1000</f>
        <v>5.3712191374274969</v>
      </c>
      <c r="L146" s="40">
        <f t="shared" ref="L146" si="297">SQRT((D146^2) + (F146^2) + (H146^2))</f>
        <v>49.392914421218812</v>
      </c>
      <c r="M146" s="12">
        <f t="shared" ref="M146" si="298">(D146-$D$9)/(B146-$B$9)</f>
        <v>3.2098765519482118E-2</v>
      </c>
      <c r="N146" s="12">
        <f t="shared" ref="N146" si="299">(F146-$F$9)/(B146-$B$9)</f>
        <v>-5.8024684772079373E-2</v>
      </c>
      <c r="O146" s="12">
        <f t="shared" ref="O146" si="300">(H146-$H$9)/(B146-$B$9)</f>
        <v>0.60617283950611978</v>
      </c>
      <c r="P146" s="81">
        <f t="shared" ref="P146" si="301">(L146-$L$9)/(B146-$B$9)</f>
        <v>0.60978906692862733</v>
      </c>
      <c r="Q146" s="12">
        <f t="shared" ref="Q146" si="302">(M146-0)/(B146-$B$9)</f>
        <v>3.9628105579607556E-4</v>
      </c>
      <c r="R146" s="12">
        <f t="shared" ref="R146" si="303">(N146-0)/(B146-$B$9)</f>
        <v>-7.163541329886342E-4</v>
      </c>
      <c r="S146" s="12">
        <f t="shared" ref="S146" si="304">(O146-0)/(B146-$B$9)</f>
        <v>7.4836153025446888E-3</v>
      </c>
      <c r="T146" s="12">
        <f t="shared" ref="T146" si="305">(P146-0)/(B146-$B$9)</f>
        <v>7.5282600855386093E-3</v>
      </c>
    </row>
    <row r="147" spans="2:20" ht="15.9" customHeight="1">
      <c r="B147" s="18">
        <v>45906</v>
      </c>
      <c r="C147" s="12">
        <v>401047.4339</v>
      </c>
      <c r="D147" s="9">
        <f t="shared" si="39"/>
        <v>1.4000000082887709</v>
      </c>
      <c r="E147" s="39">
        <v>6665657.8874000004</v>
      </c>
      <c r="F147" s="9">
        <f t="shared" si="40"/>
        <v>-36.599999293684959</v>
      </c>
      <c r="G147" s="12">
        <v>104.9258</v>
      </c>
      <c r="H147" s="9">
        <f t="shared" si="41"/>
        <v>47.399999999996112</v>
      </c>
      <c r="J147" s="40">
        <f t="shared" ref="J147" si="306">MOD(DEGREES(ATAN2(F147, D147)) + 360, 360)</f>
        <v>177.80942608077203</v>
      </c>
      <c r="K147" s="47">
        <f t="shared" ref="K147" si="307">SQRT(POWER(C147 - $C$9,2) + POWER(E147 - $E$9,2)) *1000</f>
        <v>36.626765463537019</v>
      </c>
      <c r="L147" s="40">
        <f t="shared" ref="L147" si="308">SQRT((D147^2) + (F147^2) + (H147^2))</f>
        <v>59.902253282498307</v>
      </c>
      <c r="M147" s="12">
        <f t="shared" ref="M147" si="309">(D147-$D$9)/(B147-$B$9)</f>
        <v>1.7073170832789888E-2</v>
      </c>
      <c r="N147" s="12">
        <f t="shared" ref="N147" si="310">(F147-$F$9)/(B147-$B$9)</f>
        <v>-0.4463414548010361</v>
      </c>
      <c r="O147" s="12">
        <f t="shared" ref="O147" si="311">(H147-$H$9)/(B147-$B$9)</f>
        <v>0.57804878048775743</v>
      </c>
      <c r="P147" s="81">
        <f t="shared" ref="P147" si="312">(L147-$L$9)/(B147-$B$9)</f>
        <v>0.73051528393290621</v>
      </c>
      <c r="Q147" s="12">
        <f t="shared" ref="Q147" si="313">(M147-0)/(B147-$B$9)</f>
        <v>2.0820940039987669E-4</v>
      </c>
      <c r="R147" s="12">
        <f t="shared" ref="R147" si="314">(N147-0)/(B147-$B$9)</f>
        <v>-5.4431884731833673E-3</v>
      </c>
      <c r="S147" s="12">
        <f t="shared" ref="S147" si="315">(O147-0)/(B147-$B$9)</f>
        <v>7.0493753718019201E-3</v>
      </c>
      <c r="T147" s="12">
        <f t="shared" ref="T147" si="316">(P147-0)/(B147-$B$9)</f>
        <v>8.90872297479154E-3</v>
      </c>
    </row>
    <row r="148" spans="2:20" ht="15.9" customHeight="1">
      <c r="B148" s="18">
        <v>45906</v>
      </c>
      <c r="C148" s="12">
        <v>401047.43359999999</v>
      </c>
      <c r="D148" s="9">
        <f t="shared" si="39"/>
        <v>1.0999999940395355</v>
      </c>
      <c r="E148" s="39">
        <v>6665657.949</v>
      </c>
      <c r="F148" s="9">
        <f t="shared" si="40"/>
        <v>25.00000037252903</v>
      </c>
      <c r="G148" s="12">
        <v>104.908</v>
      </c>
      <c r="H148" s="9">
        <f t="shared" si="41"/>
        <v>29.600000000002069</v>
      </c>
      <c r="J148" s="40">
        <f t="shared" ref="J148" si="317">MOD(DEGREES(ATAN2(F148, D148)) + 360, 360)</f>
        <v>2.5193892400788513</v>
      </c>
      <c r="K148" s="47">
        <f t="shared" ref="K148" si="318">SQRT(POWER(C148 - $C$9,2) + POWER(E148 - $E$9,2)) *1000</f>
        <v>25.024188670431226</v>
      </c>
      <c r="L148" s="40">
        <f t="shared" ref="L148" si="319">SQRT((D148^2) + (F148^2) + (H148^2))</f>
        <v>38.760418194512056</v>
      </c>
      <c r="M148" s="12">
        <f t="shared" ref="M148" si="320">(D148-$D$9)/(B148-$B$9)</f>
        <v>1.3414634073652872E-2</v>
      </c>
      <c r="N148" s="12">
        <f t="shared" ref="N148" si="321">(F148-$F$9)/(B148-$B$9)</f>
        <v>0.30487805332352474</v>
      </c>
      <c r="O148" s="12">
        <f t="shared" ref="O148" si="322">(H148-$H$9)/(B148-$B$9)</f>
        <v>0.36097560975612281</v>
      </c>
      <c r="P148" s="81">
        <f t="shared" ref="P148" si="323">(L148-$L$9)/(B148-$B$9)</f>
        <v>0.47268802676234212</v>
      </c>
      <c r="Q148" s="12">
        <f t="shared" ref="Q148" si="324">(M148-0)/(B148-$B$9)</f>
        <v>1.6359309845918136E-4</v>
      </c>
      <c r="R148" s="12">
        <f t="shared" ref="R148" si="325">(N148-0)/(B148-$B$9)</f>
        <v>3.7180250405307895E-3</v>
      </c>
      <c r="S148" s="12">
        <f t="shared" ref="S148" si="326">(O148-0)/(B148-$B$9)</f>
        <v>4.4021415823917416E-3</v>
      </c>
      <c r="T148" s="12">
        <f t="shared" ref="T148" si="327">(P148-0)/(B148-$B$9)</f>
        <v>5.7644881312480748E-3</v>
      </c>
    </row>
    <row r="149" spans="2:20" ht="15.9" customHeight="1">
      <c r="B149" s="18">
        <v>45908</v>
      </c>
      <c r="C149" s="12">
        <v>401047.43949999998</v>
      </c>
      <c r="D149" s="9">
        <f t="shared" si="39"/>
        <v>6.9999999832361937</v>
      </c>
      <c r="E149" s="39">
        <v>6665657.9118999997</v>
      </c>
      <c r="F149" s="9">
        <f t="shared" si="40"/>
        <v>-12.099999934434891</v>
      </c>
      <c r="G149" s="12">
        <v>104.919</v>
      </c>
      <c r="H149" s="9">
        <f t="shared" si="41"/>
        <v>40.599999999997749</v>
      </c>
      <c r="J149" s="40">
        <f t="shared" ref="J149" si="328">MOD(DEGREES(ATAN2(F149, D149)) + 360, 360)</f>
        <v>149.95008630391794</v>
      </c>
      <c r="K149" s="47">
        <f t="shared" ref="K149" si="329">SQRT(POWER(C149 - $C$9,2) + POWER(E149 - $E$9,2)) *1000</f>
        <v>13.978912625044591</v>
      </c>
      <c r="L149" s="40">
        <f t="shared" ref="L149" si="330">SQRT((D149^2) + (F149^2) + (H149^2))</f>
        <v>42.939142960455655</v>
      </c>
      <c r="M149" s="12">
        <f t="shared" ref="M149" si="331">(D149-$D$9)/(B149-$B$9)</f>
        <v>8.3333333133764204E-2</v>
      </c>
      <c r="N149" s="12">
        <f t="shared" ref="N149" si="332">(F149-$F$9)/(B149-$B$9)</f>
        <v>-0.14404761826708204</v>
      </c>
      <c r="O149" s="12">
        <f t="shared" ref="O149" si="333">(H149-$H$9)/(B149-$B$9)</f>
        <v>0.48333333333330653</v>
      </c>
      <c r="P149" s="81">
        <f t="shared" ref="P149" si="334">(L149-$L$9)/(B149-$B$9)</f>
        <v>0.51118027333875782</v>
      </c>
      <c r="Q149" s="12">
        <f t="shared" ref="Q149" si="335">(M149-0)/(B149-$B$9)</f>
        <v>9.9206348968766916E-4</v>
      </c>
      <c r="R149" s="12">
        <f t="shared" ref="R149" si="336">(N149-0)/(B149-$B$9)</f>
        <v>-1.7148525984176433E-3</v>
      </c>
      <c r="S149" s="12">
        <f t="shared" ref="S149" si="337">(O149-0)/(B149-$B$9)</f>
        <v>5.7539682539679352E-3</v>
      </c>
      <c r="T149" s="12">
        <f t="shared" ref="T149" si="338">(P149-0)/(B149-$B$9)</f>
        <v>6.085479444509022E-3</v>
      </c>
    </row>
    <row r="150" spans="2:20" ht="15.9" customHeight="1">
      <c r="B150" s="18">
        <v>45908</v>
      </c>
      <c r="C150" s="12">
        <v>401047.44030000002</v>
      </c>
      <c r="D150" s="9">
        <f t="shared" si="39"/>
        <v>7.8000000212341547</v>
      </c>
      <c r="E150" s="39">
        <v>6665657.9254000001</v>
      </c>
      <c r="F150" s="9">
        <f t="shared" si="40"/>
        <v>1.4000004157423973</v>
      </c>
      <c r="G150" s="12">
        <v>104.9333</v>
      </c>
      <c r="H150" s="9">
        <f t="shared" si="41"/>
        <v>54.900000000003502</v>
      </c>
      <c r="J150" s="40">
        <f t="shared" ref="J150" si="339">MOD(DEGREES(ATAN2(F150, D150)) + 360, 360)</f>
        <v>79.824486225508736</v>
      </c>
      <c r="K150" s="47">
        <f t="shared" ref="K150" si="340">SQRT(POWER(C150 - $C$9,2) + POWER(E150 - $E$9,2)) *1000</f>
        <v>7.9246451968104976</v>
      </c>
      <c r="L150" s="40">
        <f t="shared" ref="L150" si="341">SQRT((D150^2) + (F150^2) + (H150^2))</f>
        <v>55.469000365030162</v>
      </c>
      <c r="M150" s="12">
        <f t="shared" ref="M150" si="342">(D150-$D$9)/(B150-$B$9)</f>
        <v>9.2857143109930415E-2</v>
      </c>
      <c r="N150" s="12">
        <f t="shared" ref="N150" si="343">(F150-$F$9)/(B150-$B$9)</f>
        <v>1.666667161598092E-2</v>
      </c>
      <c r="O150" s="12">
        <f t="shared" ref="O150" si="344">(H150-$H$9)/(B150-$B$9)</f>
        <v>0.65357142857147021</v>
      </c>
      <c r="P150" s="81">
        <f t="shared" ref="P150" si="345">(L150-$L$9)/(B150-$B$9)</f>
        <v>0.66034524244083526</v>
      </c>
      <c r="Q150" s="12">
        <f t="shared" ref="Q150" si="346">(M150-0)/(B150-$B$9)</f>
        <v>1.1054421798801239E-3</v>
      </c>
      <c r="R150" s="12">
        <f t="shared" ref="R150" si="347">(N150-0)/(B150-$B$9)</f>
        <v>1.9841275733310619E-4</v>
      </c>
      <c r="S150" s="12">
        <f t="shared" ref="S150" si="348">(O150-0)/(B150-$B$9)</f>
        <v>7.7806122448984549E-3</v>
      </c>
      <c r="T150" s="12">
        <f t="shared" ref="T150" si="349">(P150-0)/(B150-$B$9)</f>
        <v>7.8612528862004195E-3</v>
      </c>
    </row>
    <row r="151" spans="2:20" ht="15.9" customHeight="1">
      <c r="B151" s="18">
        <v>45909</v>
      </c>
      <c r="C151" s="12">
        <v>401047.43890000001</v>
      </c>
      <c r="D151" s="9">
        <f t="shared" si="39"/>
        <v>6.4000000129453838</v>
      </c>
      <c r="E151" s="39">
        <v>6665657.9151999997</v>
      </c>
      <c r="F151" s="9">
        <f t="shared" si="40"/>
        <v>-8.7999999523162842</v>
      </c>
      <c r="G151" s="12">
        <v>104.8746</v>
      </c>
      <c r="H151" s="9">
        <f t="shared" si="41"/>
        <v>-3.7999999999982492</v>
      </c>
      <c r="J151" s="40">
        <f t="shared" ref="J151" si="350">MOD(DEGREES(ATAN2(F151, D151)) + 360, 360)</f>
        <v>143.97262641208908</v>
      </c>
      <c r="K151" s="47">
        <f t="shared" ref="K151" si="351">SQRT(POWER(C151 - $C$9,2) + POWER(E151 - $E$9,2)) *1000</f>
        <v>10.881176376038921</v>
      </c>
      <c r="L151" s="40">
        <f t="shared" ref="L151" si="352">SQRT((D151^2) + (F151^2) + (H151^2))</f>
        <v>11.525623598159633</v>
      </c>
      <c r="M151" s="12">
        <f t="shared" ref="M151" si="353">(D151-$D$9)/(B151-$B$9)</f>
        <v>7.5294117799357463E-2</v>
      </c>
      <c r="N151" s="12">
        <f t="shared" ref="N151" si="354">(F151-$F$9)/(B151-$B$9)</f>
        <v>-0.10352941120372099</v>
      </c>
      <c r="O151" s="12">
        <f t="shared" ref="O151" si="355">(H151-$H$9)/(B151-$B$9)</f>
        <v>-4.4705882352920577E-2</v>
      </c>
      <c r="P151" s="81">
        <f t="shared" ref="P151" si="356">(L151-$L$9)/(B151-$B$9)</f>
        <v>0.1355955717430545</v>
      </c>
      <c r="Q151" s="12">
        <f t="shared" ref="Q151" si="357">(M151-0)/(B151-$B$9)</f>
        <v>8.8581315058067602E-4</v>
      </c>
      <c r="R151" s="12">
        <f t="shared" ref="R151" si="358">(N151-0)/(B151-$B$9)</f>
        <v>-1.2179930729849528E-3</v>
      </c>
      <c r="S151" s="12">
        <f t="shared" ref="S151" si="359">(O151-0)/(B151-$B$9)</f>
        <v>-5.259515570931833E-4</v>
      </c>
      <c r="T151" s="12">
        <f t="shared" ref="T151" si="360">(P151-0)/(B151-$B$9)</f>
        <v>1.5952420205065235E-3</v>
      </c>
    </row>
    <row r="152" spans="2:20" ht="15.9" customHeight="1">
      <c r="B152" s="18">
        <v>45909</v>
      </c>
      <c r="C152" s="12">
        <v>401047.43959999998</v>
      </c>
      <c r="D152" s="9">
        <f t="shared" si="39"/>
        <v>7.0999999879859388</v>
      </c>
      <c r="E152" s="39">
        <v>6665657.9314999999</v>
      </c>
      <c r="F152" s="9">
        <f t="shared" si="40"/>
        <v>7.5000002980232239</v>
      </c>
      <c r="G152" s="12">
        <v>104.9132</v>
      </c>
      <c r="H152" s="9">
        <f t="shared" si="41"/>
        <v>34.800000000004161</v>
      </c>
      <c r="J152" s="40">
        <f t="shared" ref="J152" si="361">MOD(DEGREES(ATAN2(F152, D152)) + 360, 360)</f>
        <v>43.430644010190861</v>
      </c>
      <c r="K152" s="47">
        <f t="shared" ref="K152" si="362">SQRT(POWER(C152 - $C$9,2) + POWER(E152 - $E$9,2)) *1000</f>
        <v>10.327633044398352</v>
      </c>
      <c r="L152" s="40">
        <f t="shared" ref="L152" si="363">SQRT((D152^2) + (F152^2) + (H152^2))</f>
        <v>36.300137800014461</v>
      </c>
      <c r="M152" s="12">
        <f t="shared" ref="M152" si="364">(D152-$D$9)/(B152-$B$9)</f>
        <v>8.3529411623363983E-2</v>
      </c>
      <c r="N152" s="12">
        <f t="shared" ref="N152" si="365">(F152-$F$9)/(B152-$B$9)</f>
        <v>8.8235297623802639E-2</v>
      </c>
      <c r="O152" s="12">
        <f t="shared" ref="O152" si="366">(H152-$H$9)/(B152-$B$9)</f>
        <v>0.40941176470593132</v>
      </c>
      <c r="P152" s="81">
        <f t="shared" ref="P152" si="367">(L152-$L$9)/(B152-$B$9)</f>
        <v>0.42706044470605248</v>
      </c>
      <c r="Q152" s="12">
        <f t="shared" ref="Q152" si="368">(M152-0)/(B152-$B$9)</f>
        <v>9.8269896027487042E-4</v>
      </c>
      <c r="R152" s="12">
        <f t="shared" ref="R152" si="369">(N152-0)/(B152-$B$9)</f>
        <v>1.0380623249859134E-3</v>
      </c>
      <c r="S152" s="12">
        <f t="shared" ref="S152" si="370">(O152-0)/(B152-$B$9)</f>
        <v>4.8166089965403685E-3</v>
      </c>
      <c r="T152" s="12">
        <f t="shared" ref="T152" si="371">(P152-0)/(B152-$B$9)</f>
        <v>5.0242405259535586E-3</v>
      </c>
    </row>
    <row r="153" spans="2:20" ht="15.9" customHeight="1">
      <c r="B153" s="18">
        <v>45910</v>
      </c>
      <c r="C153" s="12">
        <v>401047.43640000001</v>
      </c>
      <c r="D153" s="9">
        <f t="shared" ref="D153:D216" si="372">IF(C153="","",(C153-$C$9)*1000)</f>
        <v>3.9000000106170774</v>
      </c>
      <c r="E153" s="39">
        <v>6665658.0049999999</v>
      </c>
      <c r="F153" s="9">
        <f t="shared" ref="F153:F216" si="373">IF(E153="","",(E153-$E$9)*1000)</f>
        <v>81.000000238418579</v>
      </c>
      <c r="G153" s="12">
        <v>104.91249999999999</v>
      </c>
      <c r="H153" s="9">
        <f t="shared" ref="H153:H216" si="374">IF(G153="","",(G153-$G$9)*1000)</f>
        <v>34.099999999995134</v>
      </c>
      <c r="J153" s="40">
        <f t="shared" ref="J153" si="375">MOD(DEGREES(ATAN2(F153, D153)) + 360, 360)</f>
        <v>2.756556870927966</v>
      </c>
      <c r="K153" s="47">
        <f t="shared" ref="K153" si="376">SQRT(POWER(C153 - $C$9,2) + POWER(E153 - $E$9,2)) *1000</f>
        <v>81.093834776181495</v>
      </c>
      <c r="L153" s="40">
        <f t="shared" ref="L153" si="377">SQRT((D153^2) + (F153^2) + (H153^2))</f>
        <v>87.971700214934415</v>
      </c>
      <c r="M153" s="12">
        <f t="shared" ref="M153" si="378">(D153-$D$9)/(B153-$B$9)</f>
        <v>4.5348837332756714E-2</v>
      </c>
      <c r="N153" s="12">
        <f t="shared" ref="N153" si="379">(F153-$F$9)/(B153-$B$9)</f>
        <v>0.94186046788858813</v>
      </c>
      <c r="O153" s="12">
        <f t="shared" ref="O153" si="380">(H153-$H$9)/(B153-$B$9)</f>
        <v>0.39651162790692018</v>
      </c>
      <c r="P153" s="81">
        <f t="shared" ref="P153" si="381">(L153-$L$9)/(B153-$B$9)</f>
        <v>1.0229267466852838</v>
      </c>
      <c r="Q153" s="12">
        <f t="shared" ref="Q153" si="382">(M153-0)/(B153-$B$9)</f>
        <v>5.2731206200879897E-4</v>
      </c>
      <c r="R153" s="12">
        <f t="shared" ref="R153" si="383">(N153-0)/(B153-$B$9)</f>
        <v>1.0951865905681257E-2</v>
      </c>
      <c r="S153" s="12">
        <f t="shared" ref="S153" si="384">(O153-0)/(B153-$B$9)</f>
        <v>4.610600324499072E-3</v>
      </c>
      <c r="T153" s="12">
        <f t="shared" ref="T153" si="385">(P153-0)/(B153-$B$9)</f>
        <v>1.1894497054480044E-2</v>
      </c>
    </row>
    <row r="154" spans="2:20" ht="15.9" customHeight="1">
      <c r="B154" s="18">
        <v>45910</v>
      </c>
      <c r="C154" s="12">
        <v>401047.4412</v>
      </c>
      <c r="D154" s="9">
        <f t="shared" si="372"/>
        <v>8.7000000057742</v>
      </c>
      <c r="E154" s="39">
        <v>6665657.8733999999</v>
      </c>
      <c r="F154" s="9">
        <f t="shared" si="373"/>
        <v>-50.599999725818634</v>
      </c>
      <c r="G154" s="12">
        <v>104.86790000000001</v>
      </c>
      <c r="H154" s="9">
        <f t="shared" si="374"/>
        <v>-10.499999999993292</v>
      </c>
      <c r="J154" s="40">
        <f t="shared" ref="J154" si="386">MOD(DEGREES(ATAN2(F154, D154)) + 360, 360)</f>
        <v>170.24413804388166</v>
      </c>
      <c r="K154" s="47">
        <f t="shared" ref="K154" si="387">SQRT(POWER(C154 - $C$9,2) + POWER(E154 - $E$9,2)) *1000</f>
        <v>51.34247727129376</v>
      </c>
      <c r="L154" s="40">
        <f t="shared" ref="L154" si="388">SQRT((D154^2) + (F154^2) + (H154^2))</f>
        <v>52.405152154661053</v>
      </c>
      <c r="M154" s="12">
        <f t="shared" ref="M154" si="389">(D154-$D$9)/(B154-$B$9)</f>
        <v>0.10116279076481628</v>
      </c>
      <c r="N154" s="12">
        <f t="shared" ref="N154" si="390">(F154-$F$9)/(B154-$B$9)</f>
        <v>-0.58837208983510036</v>
      </c>
      <c r="O154" s="12">
        <f t="shared" ref="O154" si="391">(H154-$H$9)/(B154-$B$9)</f>
        <v>-0.12209302325573596</v>
      </c>
      <c r="P154" s="81">
        <f t="shared" ref="P154" si="392">(L154-$L$9)/(B154-$B$9)</f>
        <v>0.60936223435652392</v>
      </c>
      <c r="Q154" s="12">
        <f t="shared" ref="Q154" si="393">(M154-0)/(B154-$B$9)</f>
        <v>1.1763115205211195E-3</v>
      </c>
      <c r="R154" s="12">
        <f t="shared" ref="R154" si="394">(N154-0)/(B154-$B$9)</f>
        <v>-6.8415359283151202E-3</v>
      </c>
      <c r="S154" s="12">
        <f t="shared" ref="S154" si="395">(O154-0)/(B154-$B$9)</f>
        <v>-1.4196863169271623E-3</v>
      </c>
      <c r="T154" s="12">
        <f t="shared" ref="T154" si="396">(P154-0)/(B154-$B$9)</f>
        <v>7.0856073762386503E-3</v>
      </c>
    </row>
    <row r="155" spans="2:20" ht="15.9" customHeight="1">
      <c r="B155" s="18">
        <v>45911</v>
      </c>
      <c r="C155" s="12">
        <v>401047.43959999998</v>
      </c>
      <c r="D155" s="9">
        <f t="shared" si="372"/>
        <v>7.0999999879859388</v>
      </c>
      <c r="E155" s="39">
        <v>6665657.8168000001</v>
      </c>
      <c r="F155" s="9">
        <f t="shared" si="373"/>
        <v>-107.19999950379133</v>
      </c>
      <c r="G155" s="12">
        <v>104.9229</v>
      </c>
      <c r="H155" s="9">
        <f t="shared" si="374"/>
        <v>44.499999999999318</v>
      </c>
      <c r="J155" s="40">
        <f t="shared" ref="J155" si="397">MOD(DEGREES(ATAN2(F155, D155)) + 360, 360)</f>
        <v>176.21075769943991</v>
      </c>
      <c r="K155" s="47">
        <f t="shared" ref="K155" si="398">SQRT(POWER(C155 - $C$9,2) + POWER(E155 - $E$9,2)) *1000</f>
        <v>107.43486349152337</v>
      </c>
      <c r="L155" s="40">
        <f t="shared" ref="L155" si="399">SQRT((D155^2) + (F155^2) + (H155^2))</f>
        <v>116.28628420171573</v>
      </c>
      <c r="M155" s="12">
        <f t="shared" ref="M155" si="400">(D155-$D$9)/(B155-$B$9)</f>
        <v>8.1609195264206194E-2</v>
      </c>
      <c r="N155" s="12">
        <f t="shared" ref="N155" si="401">(F155-$F$9)/(B155-$B$9)</f>
        <v>-1.232183902342429</v>
      </c>
      <c r="O155" s="12">
        <f t="shared" ref="O155" si="402">(H155-$H$9)/(B155-$B$9)</f>
        <v>0.51149425287355543</v>
      </c>
      <c r="P155" s="81">
        <f t="shared" ref="P155" si="403">(L155-$L$9)/(B155-$B$9)</f>
        <v>1.3366239563415601</v>
      </c>
      <c r="Q155" s="12">
        <f t="shared" ref="Q155" si="404">(M155-0)/(B155-$B$9)</f>
        <v>9.3803672717478388E-4</v>
      </c>
      <c r="R155" s="12">
        <f t="shared" ref="R155" si="405">(N155-0)/(B155-$B$9)</f>
        <v>-1.4163033360257805E-2</v>
      </c>
      <c r="S155" s="12">
        <f t="shared" ref="S155" si="406">(O155-0)/(B155-$B$9)</f>
        <v>5.8792442859029364E-3</v>
      </c>
      <c r="T155" s="12">
        <f t="shared" ref="T155" si="407">(P155-0)/(B155-$B$9)</f>
        <v>1.5363493751052415E-2</v>
      </c>
    </row>
    <row r="156" spans="2:20" ht="15.9" customHeight="1">
      <c r="B156" s="18">
        <v>45911</v>
      </c>
      <c r="C156" s="12">
        <v>401047.44160000002</v>
      </c>
      <c r="D156" s="9">
        <f t="shared" si="372"/>
        <v>9.1000000247731805</v>
      </c>
      <c r="E156" s="39">
        <v>6665657.9094000002</v>
      </c>
      <c r="F156" s="9">
        <f t="shared" si="373"/>
        <v>-14.599999412894249</v>
      </c>
      <c r="G156" s="12">
        <v>104.87009999999999</v>
      </c>
      <c r="H156" s="9">
        <f t="shared" si="374"/>
        <v>-8.3000000000055252</v>
      </c>
      <c r="J156" s="40">
        <f t="shared" ref="J156" si="408">MOD(DEGREES(ATAN2(F156, D156)) + 360, 360)</f>
        <v>148.06522043256234</v>
      </c>
      <c r="K156" s="47">
        <f t="shared" ref="K156" si="409">SQRT(POWER(C156 - $C$9,2) + POWER(E156 - $E$9,2)) *1000</f>
        <v>17.203778169558692</v>
      </c>
      <c r="L156" s="40">
        <f t="shared" ref="L156" si="410">SQRT((D156^2) + (F156^2) + (H156^2))</f>
        <v>19.101308418730795</v>
      </c>
      <c r="M156" s="12">
        <f t="shared" ref="M156" si="411">(D156-$D$9)/(B156-$B$9)</f>
        <v>0.10459770143417449</v>
      </c>
      <c r="N156" s="12">
        <f t="shared" ref="N156" si="412">(F156-$F$9)/(B156-$B$9)</f>
        <v>-0.16781608520568103</v>
      </c>
      <c r="O156" s="12">
        <f t="shared" ref="O156" si="413">(H156-$H$9)/(B156-$B$9)</f>
        <v>-9.5402298850638223E-2</v>
      </c>
      <c r="P156" s="81">
        <f t="shared" ref="P156" si="414">(L156-$L$9)/(B156-$B$9)</f>
        <v>0.21955526918081375</v>
      </c>
      <c r="Q156" s="12">
        <f t="shared" ref="Q156" si="415">(M156-0)/(B156-$B$9)</f>
        <v>1.2022724302778677E-3</v>
      </c>
      <c r="R156" s="12">
        <f t="shared" ref="R156" si="416">(N156-0)/(B156-$B$9)</f>
        <v>-1.9289205196055292E-3</v>
      </c>
      <c r="S156" s="12">
        <f t="shared" ref="S156" si="417">(O156-0)/(B156-$B$9)</f>
        <v>-1.0965781477084854E-3</v>
      </c>
      <c r="T156" s="12">
        <f t="shared" ref="T156" si="418">(P156-0)/(B156-$B$9)</f>
        <v>2.5236237836875142E-3</v>
      </c>
    </row>
    <row r="157" spans="2:20" ht="15.9" customHeight="1">
      <c r="B157" s="18">
        <v>45912</v>
      </c>
      <c r="C157" s="12">
        <v>401047.43719999999</v>
      </c>
      <c r="D157" s="9">
        <f t="shared" si="372"/>
        <v>4.6999999904073775</v>
      </c>
      <c r="E157" s="39">
        <v>6665657.9301000005</v>
      </c>
      <c r="F157" s="9">
        <f t="shared" si="373"/>
        <v>6.1000008136034012</v>
      </c>
      <c r="G157" s="12">
        <v>104.9217</v>
      </c>
      <c r="H157" s="9">
        <f t="shared" si="374"/>
        <v>43.300000000002115</v>
      </c>
      <c r="J157" s="40">
        <f t="shared" ref="J157" si="419">MOD(DEGREES(ATAN2(F157, D157)) + 360, 360)</f>
        <v>37.613953097501053</v>
      </c>
      <c r="K157" s="47">
        <f t="shared" ref="K157" si="420">SQRT(POWER(C157 - $C$9,2) + POWER(E157 - $E$9,2)) *1000</f>
        <v>7.7006499619052615</v>
      </c>
      <c r="L157" s="40">
        <f t="shared" ref="L157" si="421">SQRT((D157^2) + (F157^2) + (H157^2))</f>
        <v>43.979427120370438</v>
      </c>
      <c r="M157" s="12">
        <f t="shared" ref="M157" si="422">(D157-$D$9)/(B157-$B$9)</f>
        <v>5.3409090800083832E-2</v>
      </c>
      <c r="N157" s="12">
        <f t="shared" ref="N157" si="423">(F157-$F$9)/(B157-$B$9)</f>
        <v>6.9318191063675011E-2</v>
      </c>
      <c r="O157" s="12">
        <f t="shared" ref="O157" si="424">(H157-$H$9)/(B157-$B$9)</f>
        <v>0.4920454545454786</v>
      </c>
      <c r="P157" s="81">
        <f t="shared" ref="P157" si="425">(L157-$L$9)/(B157-$B$9)</f>
        <v>0.49976621727693682</v>
      </c>
      <c r="Q157" s="12">
        <f t="shared" ref="Q157" si="426">(M157-0)/(B157-$B$9)</f>
        <v>6.0692148636458897E-4</v>
      </c>
      <c r="R157" s="12">
        <f t="shared" ref="R157" si="427">(N157-0)/(B157-$B$9)</f>
        <v>7.8770671663267063E-4</v>
      </c>
      <c r="S157" s="12">
        <f t="shared" ref="S157" si="428">(O157-0)/(B157-$B$9)</f>
        <v>5.5914256198349842E-3</v>
      </c>
      <c r="T157" s="12">
        <f t="shared" ref="T157" si="429">(P157-0)/(B157-$B$9)</f>
        <v>5.6791615599651908E-3</v>
      </c>
    </row>
    <row r="158" spans="2:20" ht="15.9" customHeight="1">
      <c r="B158" s="18">
        <v>45912</v>
      </c>
      <c r="C158" s="12">
        <v>401047.44020000001</v>
      </c>
      <c r="D158" s="9">
        <f t="shared" si="372"/>
        <v>7.7000000164844096</v>
      </c>
      <c r="E158" s="39">
        <v>6665657.8826000001</v>
      </c>
      <c r="F158" s="9">
        <f t="shared" si="373"/>
        <v>-41.399999521672726</v>
      </c>
      <c r="G158" s="12">
        <v>104.8745</v>
      </c>
      <c r="H158" s="9">
        <f t="shared" si="374"/>
        <v>-3.9000000000015689</v>
      </c>
      <c r="J158" s="40">
        <f t="shared" ref="J158" si="430">MOD(DEGREES(ATAN2(F158, D158)) + 360, 360)</f>
        <v>169.46392698814191</v>
      </c>
      <c r="K158" s="47">
        <f t="shared" ref="K158" si="431">SQRT(POWER(C158 - $C$9,2) + POWER(E158 - $E$9,2)) *1000</f>
        <v>42.109974598049355</v>
      </c>
      <c r="L158" s="40">
        <f t="shared" ref="L158" si="432">SQRT((D158^2) + (F158^2) + (H158^2))</f>
        <v>42.290187522028965</v>
      </c>
      <c r="M158" s="12">
        <f t="shared" ref="M158" si="433">(D158-$D$9)/(B158-$B$9)</f>
        <v>8.7500000187322832E-2</v>
      </c>
      <c r="N158" s="12">
        <f t="shared" ref="N158" si="434">(F158-$F$9)/(B158-$B$9)</f>
        <v>-0.47045454001900827</v>
      </c>
      <c r="O158" s="12">
        <f t="shared" ref="O158" si="435">(H158-$H$9)/(B158-$B$9)</f>
        <v>-4.4318181818199645E-2</v>
      </c>
      <c r="P158" s="81">
        <f t="shared" ref="P158" si="436">(L158-$L$9)/(B158-$B$9)</f>
        <v>0.48057031275032913</v>
      </c>
      <c r="Q158" s="12">
        <f t="shared" ref="Q158" si="437">(M158-0)/(B158-$B$9)</f>
        <v>9.9431818394685027E-4</v>
      </c>
      <c r="R158" s="12">
        <f t="shared" ref="R158" si="438">(N158-0)/(B158-$B$9)</f>
        <v>-5.3460743183978213E-3</v>
      </c>
      <c r="S158" s="12">
        <f t="shared" ref="S158" si="439">(O158-0)/(B158-$B$9)</f>
        <v>-5.0361570247954145E-4</v>
      </c>
      <c r="T158" s="12">
        <f t="shared" ref="T158" si="440">(P158-0)/(B158-$B$9)</f>
        <v>5.4610262812537398E-3</v>
      </c>
    </row>
    <row r="159" spans="2:20" ht="15.9" customHeight="1">
      <c r="B159" s="18">
        <v>45913</v>
      </c>
      <c r="C159" s="12">
        <v>401047.43910000002</v>
      </c>
      <c r="D159" s="9">
        <f t="shared" si="372"/>
        <v>6.600000022444874</v>
      </c>
      <c r="E159" s="39">
        <v>6665657.8979000002</v>
      </c>
      <c r="F159" s="9">
        <f t="shared" si="373"/>
        <v>-26.099999435245991</v>
      </c>
      <c r="G159" s="12">
        <v>104.9188</v>
      </c>
      <c r="H159" s="9">
        <f t="shared" si="374"/>
        <v>40.400000000005321</v>
      </c>
      <c r="J159" s="40">
        <f t="shared" ref="J159" si="441">MOD(DEGREES(ATAN2(F159, D159)) + 360, 360)</f>
        <v>165.80890311000235</v>
      </c>
      <c r="K159" s="47">
        <f t="shared" ref="K159" si="442">SQRT(POWER(C159 - $C$9,2) + POWER(E159 - $E$9,2)) *1000</f>
        <v>26.921552162089643</v>
      </c>
      <c r="L159" s="40">
        <f t="shared" ref="L159" si="443">SQRT((D159^2) + (F159^2) + (H159^2))</f>
        <v>48.548223147881977</v>
      </c>
      <c r="M159" s="12">
        <f t="shared" ref="M159" si="444">(D159-$D$9)/(B159-$B$9)</f>
        <v>7.4157303622976109E-2</v>
      </c>
      <c r="N159" s="12">
        <f t="shared" ref="N159" si="445">(F159-$F$9)/(B159-$B$9)</f>
        <v>-0.29325842062074148</v>
      </c>
      <c r="O159" s="12">
        <f t="shared" ref="O159" si="446">(H159-$H$9)/(B159-$B$9)</f>
        <v>0.45393258426972272</v>
      </c>
      <c r="P159" s="81">
        <f t="shared" ref="P159" si="447">(L159-$L$9)/(B159-$B$9)</f>
        <v>0.54548565334698851</v>
      </c>
      <c r="Q159" s="12">
        <f t="shared" ref="Q159" si="448">(M159-0)/(B159-$B$9)</f>
        <v>8.3322813059523719E-4</v>
      </c>
      <c r="R159" s="12">
        <f t="shared" ref="R159" si="449">(N159-0)/(B159-$B$9)</f>
        <v>-3.2950384339409155E-3</v>
      </c>
      <c r="S159" s="12">
        <f t="shared" ref="S159" si="450">(O159-0)/(B159-$B$9)</f>
        <v>5.100366115390143E-3</v>
      </c>
      <c r="T159" s="12">
        <f t="shared" ref="T159" si="451">(P159-0)/(B159-$B$9)</f>
        <v>6.1290522847976233E-3</v>
      </c>
    </row>
    <row r="160" spans="2:20" ht="15.9" customHeight="1">
      <c r="B160" s="18">
        <v>45913</v>
      </c>
      <c r="C160" s="12">
        <v>401047.43719999999</v>
      </c>
      <c r="D160" s="9">
        <f t="shared" si="372"/>
        <v>4.6999999904073775</v>
      </c>
      <c r="E160" s="39">
        <v>6665657.9301000005</v>
      </c>
      <c r="F160" s="9">
        <f t="shared" si="373"/>
        <v>6.1000008136034012</v>
      </c>
      <c r="G160" s="12">
        <v>104.9217</v>
      </c>
      <c r="H160" s="9">
        <f t="shared" si="374"/>
        <v>43.300000000002115</v>
      </c>
      <c r="J160" s="40">
        <f t="shared" ref="J160" si="452">MOD(DEGREES(ATAN2(F160, D160)) + 360, 360)</f>
        <v>37.613953097501053</v>
      </c>
      <c r="K160" s="47">
        <f t="shared" ref="K160" si="453">SQRT(POWER(C160 - $C$9,2) + POWER(E160 - $E$9,2)) *1000</f>
        <v>7.7006499619052615</v>
      </c>
      <c r="L160" s="40">
        <f t="shared" ref="L160" si="454">SQRT((D160^2) + (F160^2) + (H160^2))</f>
        <v>43.979427120370438</v>
      </c>
      <c r="M160" s="12">
        <f t="shared" ref="M160" si="455">(D160-$D$9)/(B160-$B$9)</f>
        <v>5.280898865626267E-2</v>
      </c>
      <c r="N160" s="12">
        <f t="shared" ref="N160" si="456">(F160-$F$9)/(B160-$B$9)</f>
        <v>6.8539334984307879E-2</v>
      </c>
      <c r="O160" s="12">
        <f t="shared" ref="O160" si="457">(H160-$H$9)/(B160-$B$9)</f>
        <v>0.48651685393260802</v>
      </c>
      <c r="P160" s="81">
        <f t="shared" ref="P160" si="458">(L160-$L$9)/(B160-$B$9)</f>
        <v>0.49415086652101614</v>
      </c>
      <c r="Q160" s="12">
        <f t="shared" ref="Q160" si="459">(M160-0)/(B160-$B$9)</f>
        <v>5.933594231040749E-4</v>
      </c>
      <c r="R160" s="12">
        <f t="shared" ref="R160" si="460">(N160-0)/(B160-$B$9)</f>
        <v>7.7010488746413351E-4</v>
      </c>
      <c r="S160" s="12">
        <f t="shared" ref="S160" si="461">(O160-0)/(B160-$B$9)</f>
        <v>5.4664815048607639E-3</v>
      </c>
      <c r="T160" s="12">
        <f t="shared" ref="T160" si="462">(P160-0)/(B160-$B$9)</f>
        <v>5.5522569272024288E-3</v>
      </c>
    </row>
    <row r="161" spans="2:20" ht="15.9" customHeight="1">
      <c r="B161" s="18">
        <v>45915</v>
      </c>
      <c r="C161" s="12">
        <v>401047.44020000001</v>
      </c>
      <c r="D161" s="9">
        <f t="shared" si="372"/>
        <v>7.7000000164844096</v>
      </c>
      <c r="E161" s="39">
        <v>6665657.9407000002</v>
      </c>
      <c r="F161" s="9">
        <f t="shared" si="373"/>
        <v>16.700000502169132</v>
      </c>
      <c r="G161" s="12">
        <v>104.9247</v>
      </c>
      <c r="H161" s="9">
        <f t="shared" si="374"/>
        <v>46.300000000002228</v>
      </c>
      <c r="J161" s="40">
        <f t="shared" ref="J161" si="463">MOD(DEGREES(ATAN2(F161, D161)) + 360, 360)</f>
        <v>24.753379315940606</v>
      </c>
      <c r="K161" s="47">
        <f t="shared" ref="K161" si="464">SQRT(POWER(C161 - $C$9,2) + POWER(E161 - $E$9,2)) *1000</f>
        <v>18.389671476845614</v>
      </c>
      <c r="L161" s="40">
        <f t="shared" ref="L161" si="465">SQRT((D161^2) + (F161^2) + (H161^2))</f>
        <v>49.818370276701302</v>
      </c>
      <c r="M161" s="12">
        <f t="shared" ref="M161" si="466">(D161-$D$9)/(B161-$B$9)</f>
        <v>8.4615384796531967E-2</v>
      </c>
      <c r="N161" s="12">
        <f t="shared" ref="N161" si="467">(F161-$F$9)/(B161-$B$9)</f>
        <v>0.18351648903482562</v>
      </c>
      <c r="O161" s="12">
        <f t="shared" ref="O161" si="468">(H161-$H$9)/(B161-$B$9)</f>
        <v>0.5087912087912333</v>
      </c>
      <c r="P161" s="81">
        <f t="shared" ref="P161" si="469">(L161-$L$9)/(B161-$B$9)</f>
        <v>0.54745461842528897</v>
      </c>
      <c r="Q161" s="12">
        <f t="shared" ref="Q161" si="470">(M161-0)/(B161-$B$9)</f>
        <v>9.298393933684832E-4</v>
      </c>
      <c r="R161" s="12">
        <f t="shared" ref="R161" si="471">(N161-0)/(B161-$B$9)</f>
        <v>2.0166647146684135E-3</v>
      </c>
      <c r="S161" s="12">
        <f t="shared" ref="S161" si="472">(O161-0)/(B161-$B$9)</f>
        <v>5.5911121845190473E-3</v>
      </c>
      <c r="T161" s="12">
        <f t="shared" ref="T161" si="473">(P161-0)/(B161-$B$9)</f>
        <v>6.0159848178603188E-3</v>
      </c>
    </row>
    <row r="162" spans="2:20" ht="15.9" customHeight="1">
      <c r="B162" s="18">
        <v>45915</v>
      </c>
      <c r="C162" s="12">
        <v>401047.44059999997</v>
      </c>
      <c r="D162" s="9">
        <f t="shared" si="372"/>
        <v>8.0999999772757292</v>
      </c>
      <c r="E162" s="39">
        <v>6665657.9625000004</v>
      </c>
      <c r="F162" s="9">
        <f t="shared" si="373"/>
        <v>38.500000722706318</v>
      </c>
      <c r="G162" s="12">
        <v>104.91889999999999</v>
      </c>
      <c r="H162" s="9">
        <f t="shared" si="374"/>
        <v>40.499999999994429</v>
      </c>
      <c r="J162" s="40">
        <f t="shared" ref="J162" si="474">MOD(DEGREES(ATAN2(F162, D162)) + 360, 360)</f>
        <v>11.881157361284693</v>
      </c>
      <c r="K162" s="47">
        <f t="shared" ref="K162" si="475">SQRT(POWER(C162 - $C$9,2) + POWER(E162 - $E$9,2)) *1000</f>
        <v>39.34285265814178</v>
      </c>
      <c r="L162" s="40">
        <f t="shared" ref="L162" si="476">SQRT((D162^2) + (F162^2) + (H162^2))</f>
        <v>56.463351435066294</v>
      </c>
      <c r="M162" s="12">
        <f t="shared" ref="M162" si="477">(D162-$D$9)/(B162-$B$9)</f>
        <v>8.9010988761271753E-2</v>
      </c>
      <c r="N162" s="12">
        <f t="shared" ref="N162" si="478">(F162-$F$9)/(B162-$B$9)</f>
        <v>0.42307693101875077</v>
      </c>
      <c r="O162" s="12">
        <f t="shared" ref="O162" si="479">(H162-$H$9)/(B162-$B$9)</f>
        <v>0.44505494505488385</v>
      </c>
      <c r="P162" s="81">
        <f t="shared" ref="P162" si="480">(L162-$L$9)/(B162-$B$9)</f>
        <v>0.62047638939633287</v>
      </c>
      <c r="Q162" s="12">
        <f t="shared" ref="Q162" si="481">(M162-0)/(B162-$B$9)</f>
        <v>9.7814273364034898E-4</v>
      </c>
      <c r="R162" s="12">
        <f t="shared" ref="R162" si="482">(N162-0)/(B162-$B$9)</f>
        <v>4.6491970441620966E-3</v>
      </c>
      <c r="S162" s="12">
        <f t="shared" ref="S162" si="483">(O162-0)/(B162-$B$9)</f>
        <v>4.8907136819218008E-3</v>
      </c>
      <c r="T162" s="12">
        <f t="shared" ref="T162" si="484">(P162-0)/(B162-$B$9)</f>
        <v>6.8184218614981635E-3</v>
      </c>
    </row>
    <row r="163" spans="2:20" ht="15.9" customHeight="1">
      <c r="B163" s="18">
        <v>45916</v>
      </c>
      <c r="C163" s="12">
        <v>401047.43939999997</v>
      </c>
      <c r="D163" s="9">
        <f t="shared" si="372"/>
        <v>6.8999999784864485</v>
      </c>
      <c r="E163" s="39">
        <v>6665657.9204000002</v>
      </c>
      <c r="F163" s="9">
        <f t="shared" si="373"/>
        <v>-3.5999994724988937</v>
      </c>
      <c r="G163" s="12">
        <v>104.9089</v>
      </c>
      <c r="H163" s="9">
        <f t="shared" si="374"/>
        <v>30.500000000003524</v>
      </c>
      <c r="J163" s="40">
        <f t="shared" ref="J163" si="485">MOD(DEGREES(ATAN2(F163, D163)) + 360, 360)</f>
        <v>117.5528082069759</v>
      </c>
      <c r="K163" s="47">
        <f t="shared" ref="K163" si="486">SQRT(POWER(C163 - $C$9,2) + POWER(E163 - $E$9,2)) *1000</f>
        <v>7.7826727995660523</v>
      </c>
      <c r="L163" s="40">
        <f t="shared" ref="L163" si="487">SQRT((D163^2) + (F163^2) + (H163^2))</f>
        <v>31.477293338298963</v>
      </c>
      <c r="M163" s="12">
        <f t="shared" ref="M163" si="488">(D163-$D$9)/(B163-$B$9)</f>
        <v>7.4999999766157052E-2</v>
      </c>
      <c r="N163" s="12">
        <f t="shared" ref="N163" si="489">(F163-$F$9)/(B163-$B$9)</f>
        <v>-3.9130429048901016E-2</v>
      </c>
      <c r="O163" s="12">
        <f t="shared" ref="O163" si="490">(H163-$H$9)/(B163-$B$9)</f>
        <v>0.33152173913047311</v>
      </c>
      <c r="P163" s="81">
        <f t="shared" ref="P163" si="491">(L163-$L$9)/(B163-$B$9)</f>
        <v>0.34214449280759746</v>
      </c>
      <c r="Q163" s="12">
        <f t="shared" ref="Q163" si="492">(M163-0)/(B163-$B$9)</f>
        <v>8.1521738876257663E-4</v>
      </c>
      <c r="R163" s="12">
        <f t="shared" ref="R163" si="493">(N163-0)/(B163-$B$9)</f>
        <v>-4.2533075053153278E-4</v>
      </c>
      <c r="S163" s="12">
        <f t="shared" ref="S163" si="494">(O163-0)/(B163-$B$9)</f>
        <v>3.6034971644616641E-3</v>
      </c>
      <c r="T163" s="12">
        <f t="shared" ref="T163" si="495">(P163-0)/(B163-$B$9)</f>
        <v>3.7189618783434507E-3</v>
      </c>
    </row>
    <row r="164" spans="2:20" ht="15.9" customHeight="1">
      <c r="B164" s="18"/>
      <c r="C164" s="12"/>
      <c r="D164" s="9" t="str">
        <f t="shared" si="372"/>
        <v/>
      </c>
      <c r="E164" s="39"/>
      <c r="F164" s="9" t="str">
        <f t="shared" si="373"/>
        <v/>
      </c>
      <c r="G164" s="12"/>
      <c r="H164" s="9" t="str">
        <f t="shared" si="374"/>
        <v/>
      </c>
    </row>
    <row r="165" spans="2:20" ht="15.9" customHeight="1">
      <c r="B165" s="18"/>
      <c r="C165" s="12"/>
      <c r="D165" s="9" t="str">
        <f t="shared" si="372"/>
        <v/>
      </c>
      <c r="E165" s="39"/>
      <c r="F165" s="9" t="str">
        <f t="shared" si="373"/>
        <v/>
      </c>
      <c r="G165" s="12"/>
      <c r="H165" s="9" t="str">
        <f t="shared" si="374"/>
        <v/>
      </c>
    </row>
    <row r="166" spans="2:20" ht="15.9" customHeight="1">
      <c r="B166" s="18"/>
      <c r="C166" s="12"/>
      <c r="D166" s="9" t="str">
        <f t="shared" si="372"/>
        <v/>
      </c>
      <c r="E166" s="39"/>
      <c r="F166" s="9" t="str">
        <f t="shared" si="373"/>
        <v/>
      </c>
      <c r="G166" s="12"/>
      <c r="H166" s="9" t="str">
        <f t="shared" si="374"/>
        <v/>
      </c>
    </row>
    <row r="167" spans="2:20" ht="15.9" customHeight="1">
      <c r="B167" s="18"/>
      <c r="C167" s="12"/>
      <c r="D167" s="9" t="str">
        <f t="shared" si="372"/>
        <v/>
      </c>
      <c r="E167" s="39"/>
      <c r="F167" s="9" t="str">
        <f t="shared" si="373"/>
        <v/>
      </c>
      <c r="G167" s="12"/>
      <c r="H167" s="9" t="str">
        <f t="shared" si="374"/>
        <v/>
      </c>
    </row>
    <row r="168" spans="2:20" ht="15.9" customHeight="1">
      <c r="B168" s="18"/>
      <c r="C168" s="12"/>
      <c r="D168" s="9" t="str">
        <f t="shared" si="372"/>
        <v/>
      </c>
      <c r="E168" s="39"/>
      <c r="F168" s="9" t="str">
        <f t="shared" si="373"/>
        <v/>
      </c>
      <c r="G168" s="12"/>
      <c r="H168" s="9" t="str">
        <f t="shared" si="374"/>
        <v/>
      </c>
    </row>
    <row r="169" spans="2:20" ht="15.9" customHeight="1">
      <c r="B169" s="18"/>
      <c r="C169" s="12"/>
      <c r="D169" s="9" t="str">
        <f t="shared" si="372"/>
        <v/>
      </c>
      <c r="E169" s="39"/>
      <c r="F169" s="9" t="str">
        <f t="shared" si="373"/>
        <v/>
      </c>
      <c r="G169" s="12"/>
      <c r="H169" s="9" t="str">
        <f t="shared" si="374"/>
        <v/>
      </c>
    </row>
    <row r="170" spans="2:20" ht="15.9" customHeight="1">
      <c r="B170" s="18"/>
      <c r="C170" s="12"/>
      <c r="D170" s="9" t="str">
        <f t="shared" si="372"/>
        <v/>
      </c>
      <c r="E170" s="39"/>
      <c r="F170" s="9" t="str">
        <f t="shared" si="373"/>
        <v/>
      </c>
      <c r="G170" s="12"/>
      <c r="H170" s="9" t="str">
        <f t="shared" si="374"/>
        <v/>
      </c>
    </row>
    <row r="171" spans="2:20" ht="15.9" customHeight="1">
      <c r="B171" s="18"/>
      <c r="C171" s="12"/>
      <c r="D171" s="9" t="str">
        <f t="shared" si="372"/>
        <v/>
      </c>
      <c r="E171" s="39"/>
      <c r="F171" s="9" t="str">
        <f t="shared" si="373"/>
        <v/>
      </c>
      <c r="G171" s="12"/>
      <c r="H171" s="9" t="str">
        <f t="shared" si="374"/>
        <v/>
      </c>
    </row>
    <row r="172" spans="2:20" ht="15.9" customHeight="1">
      <c r="B172" s="18"/>
      <c r="C172" s="12"/>
      <c r="D172" s="9" t="str">
        <f t="shared" si="372"/>
        <v/>
      </c>
      <c r="E172" s="39"/>
      <c r="F172" s="9" t="str">
        <f t="shared" si="373"/>
        <v/>
      </c>
      <c r="G172" s="12"/>
      <c r="H172" s="9" t="str">
        <f t="shared" si="374"/>
        <v/>
      </c>
    </row>
    <row r="173" spans="2:20" ht="15.9" customHeight="1">
      <c r="B173" s="18"/>
      <c r="C173" s="12"/>
      <c r="D173" s="9" t="str">
        <f t="shared" si="372"/>
        <v/>
      </c>
      <c r="E173" s="39"/>
      <c r="F173" s="9" t="str">
        <f t="shared" si="373"/>
        <v/>
      </c>
      <c r="G173" s="12"/>
      <c r="H173" s="9" t="str">
        <f t="shared" si="374"/>
        <v/>
      </c>
    </row>
    <row r="174" spans="2:20" ht="15.9" customHeight="1">
      <c r="B174" s="18"/>
      <c r="C174" s="12"/>
      <c r="D174" s="9" t="str">
        <f t="shared" si="372"/>
        <v/>
      </c>
      <c r="E174" s="39"/>
      <c r="F174" s="9" t="str">
        <f t="shared" si="373"/>
        <v/>
      </c>
      <c r="G174" s="12"/>
      <c r="H174" s="9" t="str">
        <f t="shared" si="374"/>
        <v/>
      </c>
    </row>
    <row r="175" spans="2:20" ht="15.9" customHeight="1">
      <c r="B175" s="18"/>
      <c r="C175" s="12"/>
      <c r="D175" s="9" t="str">
        <f t="shared" si="372"/>
        <v/>
      </c>
      <c r="E175" s="39"/>
      <c r="F175" s="9" t="str">
        <f t="shared" si="373"/>
        <v/>
      </c>
      <c r="G175" s="12"/>
      <c r="H175" s="9" t="str">
        <f t="shared" si="374"/>
        <v/>
      </c>
    </row>
    <row r="176" spans="2:20" ht="15.9" customHeight="1">
      <c r="B176" s="18"/>
      <c r="C176" s="12"/>
      <c r="D176" s="9" t="str">
        <f t="shared" si="372"/>
        <v/>
      </c>
      <c r="E176" s="39"/>
      <c r="F176" s="9" t="str">
        <f t="shared" si="373"/>
        <v/>
      </c>
      <c r="G176" s="12"/>
      <c r="H176" s="9" t="str">
        <f t="shared" si="374"/>
        <v/>
      </c>
    </row>
    <row r="177" spans="1:8" ht="15.9" customHeight="1">
      <c r="B177" s="18"/>
      <c r="C177" s="12"/>
      <c r="D177" s="9" t="str">
        <f t="shared" si="372"/>
        <v/>
      </c>
      <c r="E177" s="39"/>
      <c r="F177" s="9" t="str">
        <f t="shared" si="373"/>
        <v/>
      </c>
      <c r="G177" s="12"/>
      <c r="H177" s="9" t="str">
        <f t="shared" si="374"/>
        <v/>
      </c>
    </row>
    <row r="178" spans="1:8" ht="15.9" customHeight="1">
      <c r="B178" s="18"/>
      <c r="C178" s="12"/>
      <c r="D178" s="9" t="str">
        <f t="shared" si="372"/>
        <v/>
      </c>
      <c r="E178" s="39"/>
      <c r="F178" s="9" t="str">
        <f t="shared" si="373"/>
        <v/>
      </c>
      <c r="G178" s="12"/>
      <c r="H178" s="9" t="str">
        <f t="shared" si="374"/>
        <v/>
      </c>
    </row>
    <row r="179" spans="1:8" ht="15.9" customHeight="1">
      <c r="B179" s="18"/>
      <c r="C179" s="12"/>
      <c r="D179" s="9" t="str">
        <f t="shared" si="372"/>
        <v/>
      </c>
      <c r="E179" s="39"/>
      <c r="F179" s="9" t="str">
        <f t="shared" si="373"/>
        <v/>
      </c>
      <c r="G179" s="12"/>
      <c r="H179" s="9" t="str">
        <f t="shared" si="374"/>
        <v/>
      </c>
    </row>
    <row r="180" spans="1:8" ht="15.9" customHeight="1">
      <c r="B180" s="18"/>
      <c r="C180" s="12"/>
      <c r="D180" s="9" t="str">
        <f t="shared" si="372"/>
        <v/>
      </c>
      <c r="E180" s="39"/>
      <c r="F180" s="9" t="str">
        <f t="shared" si="373"/>
        <v/>
      </c>
      <c r="G180" s="12"/>
      <c r="H180" s="9" t="str">
        <f t="shared" si="374"/>
        <v/>
      </c>
    </row>
    <row r="181" spans="1:8" ht="15.9" customHeight="1">
      <c r="B181" s="18"/>
      <c r="C181" s="12"/>
      <c r="D181" s="9" t="str">
        <f t="shared" si="372"/>
        <v/>
      </c>
      <c r="E181" s="39"/>
      <c r="F181" s="9" t="str">
        <f t="shared" si="373"/>
        <v/>
      </c>
      <c r="G181" s="12"/>
      <c r="H181" s="9" t="str">
        <f t="shared" si="374"/>
        <v/>
      </c>
    </row>
    <row r="182" spans="1:8" ht="15.9" customHeight="1">
      <c r="B182" s="18"/>
      <c r="C182" s="12"/>
      <c r="D182" s="9" t="str">
        <f t="shared" si="372"/>
        <v/>
      </c>
      <c r="E182" s="39"/>
      <c r="F182" s="9" t="str">
        <f t="shared" si="373"/>
        <v/>
      </c>
      <c r="G182" s="12"/>
      <c r="H182" s="9" t="str">
        <f t="shared" si="374"/>
        <v/>
      </c>
    </row>
    <row r="183" spans="1:8" ht="15.9" customHeight="1">
      <c r="B183" s="18"/>
      <c r="C183" s="12"/>
      <c r="D183" s="9" t="str">
        <f t="shared" si="372"/>
        <v/>
      </c>
      <c r="E183" s="39"/>
      <c r="F183" s="9" t="str">
        <f t="shared" si="373"/>
        <v/>
      </c>
      <c r="G183" s="12"/>
      <c r="H183" s="9" t="str">
        <f t="shared" si="374"/>
        <v/>
      </c>
    </row>
    <row r="184" spans="1:8" ht="15.9" customHeight="1">
      <c r="B184" s="18"/>
      <c r="C184" s="12"/>
      <c r="D184" s="9" t="str">
        <f t="shared" si="372"/>
        <v/>
      </c>
      <c r="E184" s="39"/>
      <c r="F184" s="9" t="str">
        <f t="shared" si="373"/>
        <v/>
      </c>
      <c r="G184" s="12"/>
      <c r="H184" s="9" t="str">
        <f t="shared" si="374"/>
        <v/>
      </c>
    </row>
    <row r="185" spans="1:8" ht="15.9" customHeight="1">
      <c r="B185" s="18"/>
      <c r="C185" s="12"/>
      <c r="D185" s="9" t="str">
        <f t="shared" si="372"/>
        <v/>
      </c>
      <c r="E185" s="39"/>
      <c r="F185" s="9" t="str">
        <f t="shared" si="373"/>
        <v/>
      </c>
      <c r="G185" s="12"/>
      <c r="H185" s="9" t="str">
        <f t="shared" si="374"/>
        <v/>
      </c>
    </row>
    <row r="186" spans="1:8" ht="15.9" customHeight="1">
      <c r="B186" s="18"/>
      <c r="C186" s="12"/>
      <c r="D186" s="9" t="str">
        <f t="shared" si="372"/>
        <v/>
      </c>
      <c r="E186" s="39"/>
      <c r="F186" s="9" t="str">
        <f t="shared" si="373"/>
        <v/>
      </c>
      <c r="G186" s="12"/>
      <c r="H186" s="9" t="str">
        <f t="shared" si="374"/>
        <v/>
      </c>
    </row>
    <row r="187" spans="1:8" ht="15.9" customHeight="1">
      <c r="B187" s="18"/>
      <c r="C187" s="12"/>
      <c r="D187" s="9" t="str">
        <f t="shared" si="372"/>
        <v/>
      </c>
      <c r="E187" s="39"/>
      <c r="F187" s="9" t="str">
        <f t="shared" si="373"/>
        <v/>
      </c>
      <c r="G187" s="12"/>
      <c r="H187" s="9" t="str">
        <f t="shared" si="374"/>
        <v/>
      </c>
    </row>
    <row r="188" spans="1:8" ht="15.9" customHeight="1">
      <c r="B188" s="18"/>
      <c r="C188" s="12"/>
      <c r="D188" s="9" t="str">
        <f t="shared" si="372"/>
        <v/>
      </c>
      <c r="E188" s="39"/>
      <c r="F188" s="9" t="str">
        <f t="shared" si="373"/>
        <v/>
      </c>
      <c r="G188" s="12"/>
      <c r="H188" s="9" t="str">
        <f t="shared" si="374"/>
        <v/>
      </c>
    </row>
    <row r="189" spans="1:8" ht="15.9" customHeight="1">
      <c r="B189" s="18"/>
      <c r="C189" s="12"/>
      <c r="D189" s="9" t="str">
        <f t="shared" si="372"/>
        <v/>
      </c>
      <c r="E189" s="39"/>
      <c r="F189" s="9" t="str">
        <f t="shared" si="373"/>
        <v/>
      </c>
      <c r="G189" s="12"/>
      <c r="H189" s="9" t="str">
        <f t="shared" si="374"/>
        <v/>
      </c>
    </row>
    <row r="190" spans="1:8" ht="15.9" customHeight="1">
      <c r="B190" s="18"/>
      <c r="C190" s="12"/>
      <c r="D190" s="9" t="str">
        <f t="shared" si="372"/>
        <v/>
      </c>
      <c r="E190" s="39"/>
      <c r="F190" s="9" t="str">
        <f t="shared" si="373"/>
        <v/>
      </c>
      <c r="G190" s="12"/>
      <c r="H190" s="9" t="str">
        <f t="shared" si="374"/>
        <v/>
      </c>
    </row>
    <row r="191" spans="1:8" ht="15.9" customHeight="1">
      <c r="B191" s="18"/>
      <c r="C191" s="12"/>
      <c r="D191" s="9" t="str">
        <f t="shared" si="372"/>
        <v/>
      </c>
      <c r="E191" s="39"/>
      <c r="F191" s="9" t="str">
        <f t="shared" si="373"/>
        <v/>
      </c>
      <c r="G191" s="12"/>
      <c r="H191" s="9" t="str">
        <f t="shared" si="374"/>
        <v/>
      </c>
    </row>
    <row r="192" spans="1:8" ht="15.9" customHeight="1">
      <c r="A192" s="15"/>
      <c r="B192" s="18"/>
      <c r="C192" s="12"/>
      <c r="D192" s="9" t="str">
        <f t="shared" si="372"/>
        <v/>
      </c>
      <c r="E192" s="39"/>
      <c r="F192" s="9" t="str">
        <f t="shared" si="373"/>
        <v/>
      </c>
      <c r="G192" s="12"/>
      <c r="H192" s="9" t="str">
        <f t="shared" si="374"/>
        <v/>
      </c>
    </row>
    <row r="193" spans="1:8" ht="15.9" customHeight="1">
      <c r="A193" s="34"/>
      <c r="B193" s="18"/>
      <c r="C193" s="12"/>
      <c r="D193" s="9" t="str">
        <f t="shared" si="372"/>
        <v/>
      </c>
      <c r="E193" s="39"/>
      <c r="F193" s="9" t="str">
        <f t="shared" si="373"/>
        <v/>
      </c>
      <c r="G193" s="12"/>
      <c r="H193" s="9" t="str">
        <f t="shared" si="374"/>
        <v/>
      </c>
    </row>
    <row r="194" spans="1:8" ht="15.9" customHeight="1">
      <c r="A194" s="34"/>
      <c r="B194" s="18"/>
      <c r="C194" s="12"/>
      <c r="D194" s="9" t="str">
        <f t="shared" si="372"/>
        <v/>
      </c>
      <c r="E194" s="39"/>
      <c r="F194" s="9" t="str">
        <f t="shared" si="373"/>
        <v/>
      </c>
      <c r="G194" s="12"/>
      <c r="H194" s="9" t="str">
        <f t="shared" si="374"/>
        <v/>
      </c>
    </row>
    <row r="195" spans="1:8" ht="15.9" customHeight="1">
      <c r="A195" s="180"/>
      <c r="B195" s="18"/>
      <c r="C195" s="12"/>
      <c r="D195" s="9" t="str">
        <f t="shared" si="372"/>
        <v/>
      </c>
      <c r="E195" s="39"/>
      <c r="F195" s="9" t="str">
        <f t="shared" si="373"/>
        <v/>
      </c>
      <c r="G195" s="12"/>
      <c r="H195" s="9" t="str">
        <f t="shared" si="374"/>
        <v/>
      </c>
    </row>
    <row r="196" spans="1:8" ht="15.9" customHeight="1">
      <c r="A196" s="180"/>
      <c r="B196" s="18"/>
      <c r="C196" s="12"/>
      <c r="D196" s="9" t="str">
        <f t="shared" si="372"/>
        <v/>
      </c>
      <c r="E196" s="39"/>
      <c r="F196" s="9" t="str">
        <f t="shared" si="373"/>
        <v/>
      </c>
      <c r="G196" s="12"/>
      <c r="H196" s="9" t="str">
        <f t="shared" si="374"/>
        <v/>
      </c>
    </row>
    <row r="197" spans="1:8" ht="15.9" customHeight="1">
      <c r="A197" s="15"/>
      <c r="B197" s="18"/>
      <c r="C197" s="12"/>
      <c r="D197" s="9" t="str">
        <f t="shared" si="372"/>
        <v/>
      </c>
      <c r="E197" s="39"/>
      <c r="F197" s="9" t="str">
        <f t="shared" si="373"/>
        <v/>
      </c>
      <c r="G197" s="12"/>
      <c r="H197" s="9" t="str">
        <f t="shared" si="374"/>
        <v/>
      </c>
    </row>
    <row r="198" spans="1:8" ht="15.9" customHeight="1">
      <c r="A198" s="15"/>
      <c r="B198" s="18"/>
      <c r="C198" s="12"/>
      <c r="D198" s="9" t="str">
        <f t="shared" si="372"/>
        <v/>
      </c>
      <c r="E198" s="39"/>
      <c r="F198" s="9" t="str">
        <f t="shared" si="373"/>
        <v/>
      </c>
      <c r="G198" s="12"/>
      <c r="H198" s="9" t="str">
        <f t="shared" si="374"/>
        <v/>
      </c>
    </row>
    <row r="199" spans="1:8" ht="15.9" customHeight="1">
      <c r="A199" s="34"/>
      <c r="B199" s="18"/>
      <c r="C199" s="12"/>
      <c r="D199" s="9" t="str">
        <f t="shared" si="372"/>
        <v/>
      </c>
      <c r="E199" s="39"/>
      <c r="F199" s="9" t="str">
        <f t="shared" si="373"/>
        <v/>
      </c>
      <c r="G199" s="12"/>
      <c r="H199" s="9" t="str">
        <f t="shared" si="374"/>
        <v/>
      </c>
    </row>
    <row r="200" spans="1:8" ht="15.9" customHeight="1">
      <c r="A200" s="34"/>
      <c r="B200" s="18"/>
      <c r="C200" s="12"/>
      <c r="D200" s="9" t="str">
        <f t="shared" si="372"/>
        <v/>
      </c>
      <c r="E200" s="39"/>
      <c r="F200" s="9" t="str">
        <f t="shared" si="373"/>
        <v/>
      </c>
      <c r="G200" s="12"/>
      <c r="H200" s="9" t="str">
        <f t="shared" si="374"/>
        <v/>
      </c>
    </row>
    <row r="201" spans="1:8" ht="15.9" customHeight="1">
      <c r="A201" s="181"/>
      <c r="B201" s="18"/>
      <c r="C201" s="12"/>
      <c r="D201" s="9" t="str">
        <f t="shared" si="372"/>
        <v/>
      </c>
      <c r="E201" s="39"/>
      <c r="F201" s="9" t="str">
        <f t="shared" si="373"/>
        <v/>
      </c>
      <c r="G201" s="12"/>
      <c r="H201" s="9" t="str">
        <f t="shared" si="374"/>
        <v/>
      </c>
    </row>
    <row r="202" spans="1:8" ht="15.9" customHeight="1">
      <c r="A202" s="181"/>
      <c r="B202" s="18"/>
      <c r="C202" s="12"/>
      <c r="D202" s="9" t="str">
        <f t="shared" si="372"/>
        <v/>
      </c>
      <c r="E202" s="39"/>
      <c r="F202" s="9" t="str">
        <f t="shared" si="373"/>
        <v/>
      </c>
      <c r="G202" s="12"/>
      <c r="H202" s="9" t="str">
        <f t="shared" si="374"/>
        <v/>
      </c>
    </row>
    <row r="203" spans="1:8" ht="15.9" customHeight="1">
      <c r="A203" s="15"/>
      <c r="B203" s="18"/>
      <c r="C203" s="12"/>
      <c r="D203" s="9" t="str">
        <f t="shared" si="372"/>
        <v/>
      </c>
      <c r="E203" s="39"/>
      <c r="F203" s="9" t="str">
        <f t="shared" si="373"/>
        <v/>
      </c>
      <c r="G203" s="12"/>
      <c r="H203" s="9" t="str">
        <f t="shared" si="374"/>
        <v/>
      </c>
    </row>
    <row r="204" spans="1:8" ht="15.9" customHeight="1">
      <c r="A204" s="15"/>
      <c r="B204" s="18"/>
      <c r="C204" s="12"/>
      <c r="D204" s="9" t="str">
        <f t="shared" si="372"/>
        <v/>
      </c>
      <c r="E204" s="39"/>
      <c r="F204" s="9" t="str">
        <f t="shared" si="373"/>
        <v/>
      </c>
      <c r="G204" s="12"/>
      <c r="H204" s="9" t="str">
        <f t="shared" si="374"/>
        <v/>
      </c>
    </row>
    <row r="205" spans="1:8" ht="15.9" customHeight="1">
      <c r="A205" s="15"/>
      <c r="B205" s="18"/>
      <c r="C205" s="12"/>
      <c r="D205" s="9" t="str">
        <f t="shared" si="372"/>
        <v/>
      </c>
      <c r="E205" s="39"/>
      <c r="F205" s="9" t="str">
        <f t="shared" si="373"/>
        <v/>
      </c>
      <c r="G205" s="12"/>
      <c r="H205" s="9" t="str">
        <f t="shared" si="374"/>
        <v/>
      </c>
    </row>
    <row r="206" spans="1:8" ht="15.9" customHeight="1">
      <c r="B206" s="18"/>
      <c r="C206" s="12"/>
      <c r="D206" s="9" t="str">
        <f t="shared" si="372"/>
        <v/>
      </c>
      <c r="E206" s="39"/>
      <c r="F206" s="9" t="str">
        <f t="shared" si="373"/>
        <v/>
      </c>
      <c r="G206" s="12"/>
      <c r="H206" s="9" t="str">
        <f t="shared" si="374"/>
        <v/>
      </c>
    </row>
    <row r="207" spans="1:8" ht="15.9" customHeight="1">
      <c r="B207" s="18"/>
      <c r="C207" s="12"/>
      <c r="D207" s="9" t="str">
        <f t="shared" si="372"/>
        <v/>
      </c>
      <c r="E207" s="39"/>
      <c r="F207" s="9" t="str">
        <f t="shared" si="373"/>
        <v/>
      </c>
      <c r="G207" s="12"/>
      <c r="H207" s="9" t="str">
        <f t="shared" si="374"/>
        <v/>
      </c>
    </row>
    <row r="208" spans="1:8" ht="15.9" customHeight="1">
      <c r="B208" s="18"/>
      <c r="C208" s="12"/>
      <c r="D208" s="9" t="str">
        <f t="shared" si="372"/>
        <v/>
      </c>
      <c r="E208" s="39"/>
      <c r="F208" s="9" t="str">
        <f t="shared" si="373"/>
        <v/>
      </c>
      <c r="G208" s="12"/>
      <c r="H208" s="9" t="str">
        <f t="shared" si="374"/>
        <v/>
      </c>
    </row>
    <row r="209" spans="2:8" ht="15.9" customHeight="1">
      <c r="B209" s="18"/>
      <c r="C209" s="12"/>
      <c r="D209" s="9" t="str">
        <f t="shared" si="372"/>
        <v/>
      </c>
      <c r="E209" s="39"/>
      <c r="F209" s="9" t="str">
        <f t="shared" si="373"/>
        <v/>
      </c>
      <c r="G209" s="12"/>
      <c r="H209" s="9" t="str">
        <f t="shared" si="374"/>
        <v/>
      </c>
    </row>
    <row r="210" spans="2:8" ht="15.9" customHeight="1">
      <c r="B210" s="18"/>
      <c r="C210" s="12"/>
      <c r="D210" s="9" t="str">
        <f t="shared" si="372"/>
        <v/>
      </c>
      <c r="E210" s="39"/>
      <c r="F210" s="9" t="str">
        <f t="shared" si="373"/>
        <v/>
      </c>
      <c r="G210" s="12"/>
      <c r="H210" s="9" t="str">
        <f t="shared" si="374"/>
        <v/>
      </c>
    </row>
    <row r="211" spans="2:8" ht="15.9" customHeight="1">
      <c r="B211" s="18"/>
      <c r="C211" s="12"/>
      <c r="D211" s="9" t="str">
        <f t="shared" si="372"/>
        <v/>
      </c>
      <c r="E211" s="39"/>
      <c r="F211" s="9" t="str">
        <f t="shared" si="373"/>
        <v/>
      </c>
      <c r="G211" s="12"/>
      <c r="H211" s="9" t="str">
        <f t="shared" si="374"/>
        <v/>
      </c>
    </row>
    <row r="212" spans="2:8" ht="15.9" customHeight="1">
      <c r="B212" s="18"/>
      <c r="C212" s="12"/>
      <c r="D212" s="9" t="str">
        <f t="shared" si="372"/>
        <v/>
      </c>
      <c r="E212" s="39"/>
      <c r="F212" s="9" t="str">
        <f t="shared" si="373"/>
        <v/>
      </c>
      <c r="G212" s="12"/>
      <c r="H212" s="9" t="str">
        <f t="shared" si="374"/>
        <v/>
      </c>
    </row>
    <row r="213" spans="2:8" ht="15.9" customHeight="1">
      <c r="B213" s="18"/>
      <c r="C213" s="12"/>
      <c r="D213" s="9" t="str">
        <f t="shared" si="372"/>
        <v/>
      </c>
      <c r="E213" s="39"/>
      <c r="F213" s="9" t="str">
        <f t="shared" si="373"/>
        <v/>
      </c>
      <c r="G213" s="12"/>
      <c r="H213" s="9" t="str">
        <f t="shared" si="374"/>
        <v/>
      </c>
    </row>
    <row r="214" spans="2:8" ht="15.9" customHeight="1">
      <c r="B214" s="18"/>
      <c r="C214" s="12"/>
      <c r="D214" s="9" t="str">
        <f t="shared" si="372"/>
        <v/>
      </c>
      <c r="E214" s="39"/>
      <c r="F214" s="9" t="str">
        <f t="shared" si="373"/>
        <v/>
      </c>
      <c r="G214" s="12"/>
      <c r="H214" s="9" t="str">
        <f t="shared" si="374"/>
        <v/>
      </c>
    </row>
    <row r="215" spans="2:8" ht="15.9" customHeight="1">
      <c r="B215" s="18"/>
      <c r="C215" s="12"/>
      <c r="D215" s="9" t="str">
        <f t="shared" si="372"/>
        <v/>
      </c>
      <c r="E215" s="39"/>
      <c r="F215" s="9" t="str">
        <f t="shared" si="373"/>
        <v/>
      </c>
      <c r="G215" s="12"/>
      <c r="H215" s="9" t="str">
        <f t="shared" si="374"/>
        <v/>
      </c>
    </row>
    <row r="216" spans="2:8" ht="15.9" customHeight="1">
      <c r="B216" s="18"/>
      <c r="C216" s="12"/>
      <c r="D216" s="9" t="str">
        <f t="shared" si="372"/>
        <v/>
      </c>
      <c r="E216" s="39"/>
      <c r="F216" s="9" t="str">
        <f t="shared" si="373"/>
        <v/>
      </c>
      <c r="G216" s="12"/>
      <c r="H216" s="9" t="str">
        <f t="shared" si="374"/>
        <v/>
      </c>
    </row>
    <row r="217" spans="2:8" ht="15.9" customHeight="1">
      <c r="B217" s="18"/>
      <c r="C217" s="12"/>
      <c r="D217" s="9" t="str">
        <f t="shared" ref="D217:D280" si="496">IF(C217="","",(C217-$C$9)*1000)</f>
        <v/>
      </c>
      <c r="E217" s="39"/>
      <c r="F217" s="9" t="str">
        <f t="shared" ref="F217:F280" si="497">IF(E217="","",(E217-$E$9)*1000)</f>
        <v/>
      </c>
      <c r="G217" s="12"/>
      <c r="H217" s="9" t="str">
        <f t="shared" ref="H217:H280" si="498">IF(G217="","",(G217-$G$9)*1000)</f>
        <v/>
      </c>
    </row>
    <row r="218" spans="2:8" ht="15.9" customHeight="1">
      <c r="B218" s="18"/>
      <c r="C218" s="12"/>
      <c r="D218" s="9" t="str">
        <f t="shared" si="496"/>
        <v/>
      </c>
      <c r="E218" s="39"/>
      <c r="F218" s="9" t="str">
        <f t="shared" si="497"/>
        <v/>
      </c>
      <c r="G218" s="12"/>
      <c r="H218" s="9" t="str">
        <f t="shared" si="498"/>
        <v/>
      </c>
    </row>
    <row r="219" spans="2:8" ht="15.9" customHeight="1">
      <c r="B219" s="18"/>
      <c r="C219" s="12"/>
      <c r="D219" s="9" t="str">
        <f t="shared" si="496"/>
        <v/>
      </c>
      <c r="E219" s="39"/>
      <c r="F219" s="9" t="str">
        <f t="shared" si="497"/>
        <v/>
      </c>
      <c r="G219" s="12"/>
      <c r="H219" s="9" t="str">
        <f t="shared" si="498"/>
        <v/>
      </c>
    </row>
    <row r="220" spans="2:8" ht="15.9" customHeight="1">
      <c r="B220" s="18"/>
      <c r="C220" s="12"/>
      <c r="D220" s="9" t="str">
        <f t="shared" si="496"/>
        <v/>
      </c>
      <c r="E220" s="39"/>
      <c r="F220" s="9" t="str">
        <f t="shared" si="497"/>
        <v/>
      </c>
      <c r="G220" s="12"/>
      <c r="H220" s="9" t="str">
        <f t="shared" si="498"/>
        <v/>
      </c>
    </row>
    <row r="221" spans="2:8" ht="15.9" customHeight="1">
      <c r="B221" s="18"/>
      <c r="C221" s="12"/>
      <c r="D221" s="9" t="str">
        <f t="shared" si="496"/>
        <v/>
      </c>
      <c r="E221" s="39"/>
      <c r="F221" s="9" t="str">
        <f t="shared" si="497"/>
        <v/>
      </c>
      <c r="G221" s="12"/>
      <c r="H221" s="9" t="str">
        <f t="shared" si="498"/>
        <v/>
      </c>
    </row>
    <row r="222" spans="2:8" ht="15.9" customHeight="1">
      <c r="B222" s="18"/>
      <c r="C222" s="12"/>
      <c r="D222" s="9" t="str">
        <f t="shared" si="496"/>
        <v/>
      </c>
      <c r="E222" s="39"/>
      <c r="F222" s="9" t="str">
        <f t="shared" si="497"/>
        <v/>
      </c>
      <c r="G222" s="12"/>
      <c r="H222" s="9" t="str">
        <f t="shared" si="498"/>
        <v/>
      </c>
    </row>
    <row r="223" spans="2:8" ht="15.9" customHeight="1">
      <c r="B223" s="18"/>
      <c r="C223" s="12"/>
      <c r="D223" s="9" t="str">
        <f t="shared" si="496"/>
        <v/>
      </c>
      <c r="E223" s="39"/>
      <c r="F223" s="9" t="str">
        <f t="shared" si="497"/>
        <v/>
      </c>
      <c r="G223" s="12"/>
      <c r="H223" s="9" t="str">
        <f t="shared" si="498"/>
        <v/>
      </c>
    </row>
    <row r="224" spans="2:8" ht="15.9" customHeight="1">
      <c r="B224" s="18"/>
      <c r="C224" s="12"/>
      <c r="D224" s="9" t="str">
        <f t="shared" si="496"/>
        <v/>
      </c>
      <c r="E224" s="39"/>
      <c r="F224" s="9" t="str">
        <f t="shared" si="497"/>
        <v/>
      </c>
      <c r="G224" s="12"/>
      <c r="H224" s="9" t="str">
        <f t="shared" si="498"/>
        <v/>
      </c>
    </row>
    <row r="225" spans="2:8" ht="15.9" customHeight="1">
      <c r="B225" s="18"/>
      <c r="C225" s="12"/>
      <c r="D225" s="9" t="str">
        <f t="shared" si="496"/>
        <v/>
      </c>
      <c r="E225" s="39"/>
      <c r="F225" s="9" t="str">
        <f t="shared" si="497"/>
        <v/>
      </c>
      <c r="G225" s="12"/>
      <c r="H225" s="9" t="str">
        <f t="shared" si="498"/>
        <v/>
      </c>
    </row>
    <row r="226" spans="2:8" ht="15.9" customHeight="1">
      <c r="B226" s="18"/>
      <c r="C226" s="12"/>
      <c r="D226" s="9" t="str">
        <f t="shared" si="496"/>
        <v/>
      </c>
      <c r="E226" s="39"/>
      <c r="F226" s="9" t="str">
        <f t="shared" si="497"/>
        <v/>
      </c>
      <c r="G226" s="12"/>
      <c r="H226" s="9" t="str">
        <f t="shared" si="498"/>
        <v/>
      </c>
    </row>
    <row r="227" spans="2:8" ht="15.9" customHeight="1">
      <c r="B227" s="18"/>
      <c r="C227" s="12"/>
      <c r="D227" s="9" t="str">
        <f t="shared" si="496"/>
        <v/>
      </c>
      <c r="E227" s="39"/>
      <c r="F227" s="9" t="str">
        <f t="shared" si="497"/>
        <v/>
      </c>
      <c r="G227" s="12"/>
      <c r="H227" s="9" t="str">
        <f t="shared" si="498"/>
        <v/>
      </c>
    </row>
    <row r="228" spans="2:8" ht="15.9" customHeight="1">
      <c r="B228" s="18"/>
      <c r="C228" s="12"/>
      <c r="D228" s="9" t="str">
        <f t="shared" si="496"/>
        <v/>
      </c>
      <c r="E228" s="39"/>
      <c r="F228" s="9" t="str">
        <f t="shared" si="497"/>
        <v/>
      </c>
      <c r="G228" s="12"/>
      <c r="H228" s="9" t="str">
        <f t="shared" si="498"/>
        <v/>
      </c>
    </row>
    <row r="229" spans="2:8" ht="15.9" customHeight="1">
      <c r="B229" s="18"/>
      <c r="C229" s="12"/>
      <c r="D229" s="9" t="str">
        <f t="shared" si="496"/>
        <v/>
      </c>
      <c r="E229" s="39"/>
      <c r="F229" s="9" t="str">
        <f t="shared" si="497"/>
        <v/>
      </c>
      <c r="G229" s="12"/>
      <c r="H229" s="9" t="str">
        <f t="shared" si="498"/>
        <v/>
      </c>
    </row>
    <row r="230" spans="2:8" ht="15.9" customHeight="1">
      <c r="B230" s="18"/>
      <c r="C230" s="12"/>
      <c r="D230" s="9" t="str">
        <f t="shared" si="496"/>
        <v/>
      </c>
      <c r="E230" s="39"/>
      <c r="F230" s="9" t="str">
        <f t="shared" si="497"/>
        <v/>
      </c>
      <c r="G230" s="12"/>
      <c r="H230" s="9" t="str">
        <f t="shared" si="498"/>
        <v/>
      </c>
    </row>
    <row r="231" spans="2:8" ht="15.9" customHeight="1">
      <c r="B231" s="18"/>
      <c r="C231" s="12"/>
      <c r="D231" s="9" t="str">
        <f t="shared" si="496"/>
        <v/>
      </c>
      <c r="E231" s="39"/>
      <c r="F231" s="9" t="str">
        <f t="shared" si="497"/>
        <v/>
      </c>
      <c r="G231" s="12"/>
      <c r="H231" s="9" t="str">
        <f t="shared" si="498"/>
        <v/>
      </c>
    </row>
    <row r="232" spans="2:8" ht="15.9" customHeight="1">
      <c r="B232" s="18"/>
      <c r="C232" s="12"/>
      <c r="D232" s="9" t="str">
        <f t="shared" si="496"/>
        <v/>
      </c>
      <c r="E232" s="39"/>
      <c r="F232" s="9" t="str">
        <f t="shared" si="497"/>
        <v/>
      </c>
      <c r="G232" s="12"/>
      <c r="H232" s="9" t="str">
        <f t="shared" si="498"/>
        <v/>
      </c>
    </row>
    <row r="233" spans="2:8" ht="15.9" customHeight="1">
      <c r="B233" s="18"/>
      <c r="C233" s="12"/>
      <c r="D233" s="9" t="str">
        <f t="shared" si="496"/>
        <v/>
      </c>
      <c r="E233" s="39"/>
      <c r="F233" s="9" t="str">
        <f t="shared" si="497"/>
        <v/>
      </c>
      <c r="G233" s="12"/>
      <c r="H233" s="9" t="str">
        <f t="shared" si="498"/>
        <v/>
      </c>
    </row>
    <row r="234" spans="2:8" ht="15.9" customHeight="1">
      <c r="B234" s="18"/>
      <c r="C234" s="12"/>
      <c r="D234" s="9" t="str">
        <f t="shared" si="496"/>
        <v/>
      </c>
      <c r="E234" s="39"/>
      <c r="F234" s="9" t="str">
        <f t="shared" si="497"/>
        <v/>
      </c>
      <c r="G234" s="12"/>
      <c r="H234" s="9" t="str">
        <f t="shared" si="498"/>
        <v/>
      </c>
    </row>
    <row r="235" spans="2:8" ht="15.9" customHeight="1">
      <c r="B235" s="18"/>
      <c r="C235" s="12"/>
      <c r="D235" s="9" t="str">
        <f t="shared" si="496"/>
        <v/>
      </c>
      <c r="E235" s="39"/>
      <c r="F235" s="9" t="str">
        <f t="shared" si="497"/>
        <v/>
      </c>
      <c r="G235" s="12"/>
      <c r="H235" s="9" t="str">
        <f t="shared" si="498"/>
        <v/>
      </c>
    </row>
    <row r="236" spans="2:8" ht="15.9" customHeight="1">
      <c r="B236" s="18"/>
      <c r="C236" s="12"/>
      <c r="D236" s="9" t="str">
        <f t="shared" si="496"/>
        <v/>
      </c>
      <c r="E236" s="39"/>
      <c r="F236" s="9" t="str">
        <f t="shared" si="497"/>
        <v/>
      </c>
      <c r="G236" s="12"/>
      <c r="H236" s="9" t="str">
        <f t="shared" si="498"/>
        <v/>
      </c>
    </row>
    <row r="237" spans="2:8" ht="15.9" customHeight="1">
      <c r="B237" s="18"/>
      <c r="C237" s="12"/>
      <c r="D237" s="9" t="str">
        <f t="shared" si="496"/>
        <v/>
      </c>
      <c r="E237" s="39"/>
      <c r="F237" s="9" t="str">
        <f t="shared" si="497"/>
        <v/>
      </c>
      <c r="G237" s="12"/>
      <c r="H237" s="9" t="str">
        <f t="shared" si="498"/>
        <v/>
      </c>
    </row>
    <row r="238" spans="2:8" ht="15.9" customHeight="1">
      <c r="B238" s="18"/>
      <c r="C238" s="12"/>
      <c r="D238" s="9" t="str">
        <f t="shared" si="496"/>
        <v/>
      </c>
      <c r="E238" s="39"/>
      <c r="F238" s="9" t="str">
        <f t="shared" si="497"/>
        <v/>
      </c>
      <c r="G238" s="12"/>
      <c r="H238" s="9" t="str">
        <f t="shared" si="498"/>
        <v/>
      </c>
    </row>
    <row r="239" spans="2:8" ht="15.9" customHeight="1">
      <c r="B239" s="18"/>
      <c r="C239" s="12"/>
      <c r="D239" s="9" t="str">
        <f t="shared" si="496"/>
        <v/>
      </c>
      <c r="E239" s="39"/>
      <c r="F239" s="9" t="str">
        <f t="shared" si="497"/>
        <v/>
      </c>
      <c r="G239" s="12"/>
      <c r="H239" s="9" t="str">
        <f t="shared" si="498"/>
        <v/>
      </c>
    </row>
    <row r="240" spans="2:8" ht="15.9" customHeight="1">
      <c r="B240" s="18"/>
      <c r="C240" s="12"/>
      <c r="D240" s="9" t="str">
        <f t="shared" si="496"/>
        <v/>
      </c>
      <c r="E240" s="39"/>
      <c r="F240" s="9" t="str">
        <f t="shared" si="497"/>
        <v/>
      </c>
      <c r="G240" s="12"/>
      <c r="H240" s="9" t="str">
        <f t="shared" si="498"/>
        <v/>
      </c>
    </row>
    <row r="241" spans="2:8" ht="15.9" customHeight="1">
      <c r="B241" s="18"/>
      <c r="C241" s="12"/>
      <c r="D241" s="9" t="str">
        <f t="shared" si="496"/>
        <v/>
      </c>
      <c r="E241" s="39"/>
      <c r="F241" s="9" t="str">
        <f t="shared" si="497"/>
        <v/>
      </c>
      <c r="G241" s="12"/>
      <c r="H241" s="9" t="str">
        <f t="shared" si="498"/>
        <v/>
      </c>
    </row>
    <row r="242" spans="2:8" ht="15.9" customHeight="1">
      <c r="B242" s="18"/>
      <c r="C242" s="12"/>
      <c r="D242" s="9" t="str">
        <f t="shared" si="496"/>
        <v/>
      </c>
      <c r="E242" s="39"/>
      <c r="F242" s="9" t="str">
        <f t="shared" si="497"/>
        <v/>
      </c>
      <c r="G242" s="12"/>
      <c r="H242" s="9" t="str">
        <f t="shared" si="498"/>
        <v/>
      </c>
    </row>
    <row r="243" spans="2:8" ht="15.9" customHeight="1">
      <c r="B243" s="18"/>
      <c r="C243" s="12"/>
      <c r="D243" s="9" t="str">
        <f t="shared" si="496"/>
        <v/>
      </c>
      <c r="E243" s="39"/>
      <c r="F243" s="9" t="str">
        <f t="shared" si="497"/>
        <v/>
      </c>
      <c r="G243" s="12"/>
      <c r="H243" s="9" t="str">
        <f t="shared" si="498"/>
        <v/>
      </c>
    </row>
    <row r="244" spans="2:8" ht="15.9" customHeight="1">
      <c r="B244" s="18"/>
      <c r="C244" s="12"/>
      <c r="D244" s="9" t="str">
        <f t="shared" si="496"/>
        <v/>
      </c>
      <c r="E244" s="39"/>
      <c r="F244" s="9" t="str">
        <f t="shared" si="497"/>
        <v/>
      </c>
      <c r="G244" s="12"/>
      <c r="H244" s="9" t="str">
        <f t="shared" si="498"/>
        <v/>
      </c>
    </row>
    <row r="245" spans="2:8" ht="15.9" customHeight="1">
      <c r="B245" s="18"/>
      <c r="C245" s="12"/>
      <c r="D245" s="9" t="str">
        <f t="shared" si="496"/>
        <v/>
      </c>
      <c r="E245" s="39"/>
      <c r="F245" s="9" t="str">
        <f t="shared" si="497"/>
        <v/>
      </c>
      <c r="G245" s="12"/>
      <c r="H245" s="9" t="str">
        <f t="shared" si="498"/>
        <v/>
      </c>
    </row>
    <row r="246" spans="2:8" ht="15.9" customHeight="1">
      <c r="B246" s="18"/>
      <c r="C246" s="12"/>
      <c r="D246" s="9" t="str">
        <f t="shared" si="496"/>
        <v/>
      </c>
      <c r="E246" s="39"/>
      <c r="F246" s="9" t="str">
        <f t="shared" si="497"/>
        <v/>
      </c>
      <c r="G246" s="12"/>
      <c r="H246" s="9" t="str">
        <f t="shared" si="498"/>
        <v/>
      </c>
    </row>
    <row r="247" spans="2:8" ht="15.9" customHeight="1">
      <c r="B247" s="18"/>
      <c r="C247" s="12"/>
      <c r="D247" s="9" t="str">
        <f t="shared" si="496"/>
        <v/>
      </c>
      <c r="E247" s="39"/>
      <c r="F247" s="9" t="str">
        <f t="shared" si="497"/>
        <v/>
      </c>
      <c r="G247" s="12"/>
      <c r="H247" s="9" t="str">
        <f t="shared" si="498"/>
        <v/>
      </c>
    </row>
    <row r="248" spans="2:8" ht="15.9" customHeight="1">
      <c r="B248" s="18"/>
      <c r="C248" s="12"/>
      <c r="D248" s="9" t="str">
        <f t="shared" si="496"/>
        <v/>
      </c>
      <c r="E248" s="39"/>
      <c r="F248" s="9" t="str">
        <f t="shared" si="497"/>
        <v/>
      </c>
      <c r="G248" s="12"/>
      <c r="H248" s="9" t="str">
        <f t="shared" si="498"/>
        <v/>
      </c>
    </row>
    <row r="249" spans="2:8" ht="15.9" customHeight="1">
      <c r="B249" s="18"/>
      <c r="C249" s="12"/>
      <c r="D249" s="9" t="str">
        <f t="shared" si="496"/>
        <v/>
      </c>
      <c r="E249" s="39"/>
      <c r="F249" s="9" t="str">
        <f t="shared" si="497"/>
        <v/>
      </c>
      <c r="G249" s="12"/>
      <c r="H249" s="9" t="str">
        <f t="shared" si="498"/>
        <v/>
      </c>
    </row>
    <row r="250" spans="2:8" ht="15.9" customHeight="1">
      <c r="B250" s="18"/>
      <c r="C250" s="12"/>
      <c r="D250" s="9" t="str">
        <f t="shared" si="496"/>
        <v/>
      </c>
      <c r="E250" s="39"/>
      <c r="F250" s="9" t="str">
        <f t="shared" si="497"/>
        <v/>
      </c>
      <c r="G250" s="12"/>
      <c r="H250" s="9" t="str">
        <f t="shared" si="498"/>
        <v/>
      </c>
    </row>
    <row r="251" spans="2:8" ht="15.9" customHeight="1">
      <c r="B251" s="18"/>
      <c r="C251" s="12"/>
      <c r="D251" s="9" t="str">
        <f t="shared" si="496"/>
        <v/>
      </c>
      <c r="E251" s="39"/>
      <c r="F251" s="9" t="str">
        <f t="shared" si="497"/>
        <v/>
      </c>
      <c r="G251" s="12"/>
      <c r="H251" s="9" t="str">
        <f t="shared" si="498"/>
        <v/>
      </c>
    </row>
    <row r="252" spans="2:8" ht="15.9" customHeight="1">
      <c r="B252" s="18"/>
      <c r="C252" s="12"/>
      <c r="D252" s="9" t="str">
        <f t="shared" si="496"/>
        <v/>
      </c>
      <c r="E252" s="39"/>
      <c r="F252" s="9" t="str">
        <f t="shared" si="497"/>
        <v/>
      </c>
      <c r="G252" s="12"/>
      <c r="H252" s="9" t="str">
        <f t="shared" si="498"/>
        <v/>
      </c>
    </row>
    <row r="253" spans="2:8" ht="15.9" customHeight="1">
      <c r="B253" s="18"/>
      <c r="C253" s="12"/>
      <c r="D253" s="9" t="str">
        <f t="shared" si="496"/>
        <v/>
      </c>
      <c r="E253" s="39"/>
      <c r="F253" s="9" t="str">
        <f t="shared" si="497"/>
        <v/>
      </c>
      <c r="G253" s="12"/>
      <c r="H253" s="9" t="str">
        <f t="shared" si="498"/>
        <v/>
      </c>
    </row>
    <row r="254" spans="2:8" ht="15.9" customHeight="1">
      <c r="B254" s="18"/>
      <c r="C254" s="12"/>
      <c r="D254" s="9" t="str">
        <f t="shared" si="496"/>
        <v/>
      </c>
      <c r="E254" s="39"/>
      <c r="F254" s="9" t="str">
        <f t="shared" si="497"/>
        <v/>
      </c>
      <c r="G254" s="12"/>
      <c r="H254" s="9" t="str">
        <f t="shared" si="498"/>
        <v/>
      </c>
    </row>
    <row r="255" spans="2:8" ht="15.9" customHeight="1">
      <c r="B255" s="18"/>
      <c r="C255" s="12"/>
      <c r="D255" s="9" t="str">
        <f t="shared" si="496"/>
        <v/>
      </c>
      <c r="E255" s="39"/>
      <c r="F255" s="9" t="str">
        <f t="shared" si="497"/>
        <v/>
      </c>
      <c r="G255" s="12"/>
      <c r="H255" s="9" t="str">
        <f t="shared" si="498"/>
        <v/>
      </c>
    </row>
    <row r="256" spans="2:8" ht="15.9" customHeight="1">
      <c r="B256" s="18"/>
      <c r="C256" s="12"/>
      <c r="D256" s="9" t="str">
        <f t="shared" si="496"/>
        <v/>
      </c>
      <c r="E256" s="39"/>
      <c r="F256" s="9" t="str">
        <f t="shared" si="497"/>
        <v/>
      </c>
      <c r="G256" s="12"/>
      <c r="H256" s="9" t="str">
        <f t="shared" si="498"/>
        <v/>
      </c>
    </row>
    <row r="257" spans="2:8" ht="15.9" customHeight="1">
      <c r="B257" s="18"/>
      <c r="C257" s="12"/>
      <c r="D257" s="9" t="str">
        <f t="shared" si="496"/>
        <v/>
      </c>
      <c r="E257" s="39"/>
      <c r="F257" s="9" t="str">
        <f t="shared" si="497"/>
        <v/>
      </c>
      <c r="G257" s="12"/>
      <c r="H257" s="9" t="str">
        <f t="shared" si="498"/>
        <v/>
      </c>
    </row>
    <row r="258" spans="2:8" ht="15.9" customHeight="1">
      <c r="B258" s="18"/>
      <c r="C258" s="12"/>
      <c r="D258" s="9" t="str">
        <f t="shared" si="496"/>
        <v/>
      </c>
      <c r="E258" s="39"/>
      <c r="F258" s="9" t="str">
        <f t="shared" si="497"/>
        <v/>
      </c>
      <c r="G258" s="12"/>
      <c r="H258" s="9" t="str">
        <f t="shared" si="498"/>
        <v/>
      </c>
    </row>
    <row r="259" spans="2:8" ht="15.9" customHeight="1">
      <c r="B259" s="18"/>
      <c r="C259" s="12"/>
      <c r="D259" s="9" t="str">
        <f t="shared" si="496"/>
        <v/>
      </c>
      <c r="E259" s="39"/>
      <c r="F259" s="9" t="str">
        <f t="shared" si="497"/>
        <v/>
      </c>
      <c r="G259" s="12"/>
      <c r="H259" s="9" t="str">
        <f t="shared" si="498"/>
        <v/>
      </c>
    </row>
    <row r="260" spans="2:8" ht="15.9" customHeight="1">
      <c r="B260" s="18"/>
      <c r="C260" s="12"/>
      <c r="D260" s="9" t="str">
        <f t="shared" si="496"/>
        <v/>
      </c>
      <c r="E260" s="39"/>
      <c r="F260" s="9" t="str">
        <f t="shared" si="497"/>
        <v/>
      </c>
      <c r="G260" s="12"/>
      <c r="H260" s="9" t="str">
        <f t="shared" si="498"/>
        <v/>
      </c>
    </row>
    <row r="261" spans="2:8" ht="15.9" customHeight="1">
      <c r="B261" s="18"/>
      <c r="C261" s="12"/>
      <c r="D261" s="9" t="str">
        <f t="shared" si="496"/>
        <v/>
      </c>
      <c r="E261" s="39"/>
      <c r="F261" s="9" t="str">
        <f t="shared" si="497"/>
        <v/>
      </c>
      <c r="G261" s="12"/>
      <c r="H261" s="9" t="str">
        <f t="shared" si="498"/>
        <v/>
      </c>
    </row>
    <row r="262" spans="2:8" ht="15.9" customHeight="1">
      <c r="B262" s="18"/>
      <c r="C262" s="12"/>
      <c r="D262" s="9" t="str">
        <f t="shared" si="496"/>
        <v/>
      </c>
      <c r="E262" s="39"/>
      <c r="F262" s="9" t="str">
        <f t="shared" si="497"/>
        <v/>
      </c>
      <c r="G262" s="12"/>
      <c r="H262" s="9" t="str">
        <f t="shared" si="498"/>
        <v/>
      </c>
    </row>
    <row r="263" spans="2:8" ht="15.9" customHeight="1">
      <c r="B263" s="18"/>
      <c r="C263" s="12"/>
      <c r="D263" s="9" t="str">
        <f t="shared" si="496"/>
        <v/>
      </c>
      <c r="E263" s="39"/>
      <c r="F263" s="9" t="str">
        <f t="shared" si="497"/>
        <v/>
      </c>
      <c r="G263" s="12"/>
      <c r="H263" s="9" t="str">
        <f t="shared" si="498"/>
        <v/>
      </c>
    </row>
    <row r="264" spans="2:8" ht="15.9" customHeight="1">
      <c r="B264" s="18"/>
      <c r="C264" s="12"/>
      <c r="D264" s="9" t="str">
        <f t="shared" si="496"/>
        <v/>
      </c>
      <c r="E264" s="39"/>
      <c r="F264" s="9" t="str">
        <f t="shared" si="497"/>
        <v/>
      </c>
      <c r="G264" s="12"/>
      <c r="H264" s="9" t="str">
        <f t="shared" si="498"/>
        <v/>
      </c>
    </row>
    <row r="265" spans="2:8" ht="15.9" customHeight="1">
      <c r="B265" s="18"/>
      <c r="C265" s="12"/>
      <c r="D265" s="9" t="str">
        <f t="shared" si="496"/>
        <v/>
      </c>
      <c r="E265" s="39"/>
      <c r="F265" s="9" t="str">
        <f t="shared" si="497"/>
        <v/>
      </c>
      <c r="G265" s="12"/>
      <c r="H265" s="9" t="str">
        <f t="shared" si="498"/>
        <v/>
      </c>
    </row>
    <row r="266" spans="2:8" ht="15.9" customHeight="1">
      <c r="B266" s="18"/>
      <c r="C266" s="12"/>
      <c r="D266" s="9" t="str">
        <f t="shared" si="496"/>
        <v/>
      </c>
      <c r="E266" s="39"/>
      <c r="F266" s="9" t="str">
        <f t="shared" si="497"/>
        <v/>
      </c>
      <c r="G266" s="12"/>
      <c r="H266" s="9" t="str">
        <f t="shared" si="498"/>
        <v/>
      </c>
    </row>
    <row r="267" spans="2:8" ht="15.9" customHeight="1">
      <c r="B267" s="18"/>
      <c r="C267" s="12"/>
      <c r="D267" s="9" t="str">
        <f t="shared" si="496"/>
        <v/>
      </c>
      <c r="E267" s="39"/>
      <c r="F267" s="9" t="str">
        <f t="shared" si="497"/>
        <v/>
      </c>
      <c r="G267" s="12"/>
      <c r="H267" s="9" t="str">
        <f t="shared" si="498"/>
        <v/>
      </c>
    </row>
    <row r="268" spans="2:8" ht="15.9" customHeight="1">
      <c r="B268" s="18"/>
      <c r="C268" s="12"/>
      <c r="D268" s="9" t="str">
        <f t="shared" si="496"/>
        <v/>
      </c>
      <c r="E268" s="39"/>
      <c r="F268" s="9" t="str">
        <f t="shared" si="497"/>
        <v/>
      </c>
      <c r="G268" s="12"/>
      <c r="H268" s="9" t="str">
        <f t="shared" si="498"/>
        <v/>
      </c>
    </row>
    <row r="269" spans="2:8" ht="15.9" customHeight="1">
      <c r="B269" s="18"/>
      <c r="C269" s="12"/>
      <c r="D269" s="9" t="str">
        <f t="shared" si="496"/>
        <v/>
      </c>
      <c r="E269" s="39"/>
      <c r="F269" s="9" t="str">
        <f t="shared" si="497"/>
        <v/>
      </c>
      <c r="G269" s="12"/>
      <c r="H269" s="9" t="str">
        <f t="shared" si="498"/>
        <v/>
      </c>
    </row>
    <row r="270" spans="2:8" ht="15.9" customHeight="1">
      <c r="B270" s="18"/>
      <c r="C270" s="12"/>
      <c r="D270" s="9" t="str">
        <f t="shared" si="496"/>
        <v/>
      </c>
      <c r="E270" s="39"/>
      <c r="F270" s="9" t="str">
        <f t="shared" si="497"/>
        <v/>
      </c>
      <c r="G270" s="12"/>
      <c r="H270" s="9" t="str">
        <f t="shared" si="498"/>
        <v/>
      </c>
    </row>
    <row r="271" spans="2:8" ht="15.9" customHeight="1">
      <c r="B271" s="18"/>
      <c r="C271" s="12"/>
      <c r="D271" s="9" t="str">
        <f t="shared" si="496"/>
        <v/>
      </c>
      <c r="E271" s="39"/>
      <c r="F271" s="9" t="str">
        <f t="shared" si="497"/>
        <v/>
      </c>
      <c r="G271" s="12"/>
      <c r="H271" s="9" t="str">
        <f t="shared" si="498"/>
        <v/>
      </c>
    </row>
    <row r="272" spans="2:8" ht="15.9" customHeight="1">
      <c r="B272" s="18"/>
      <c r="C272" s="12"/>
      <c r="D272" s="9" t="str">
        <f t="shared" si="496"/>
        <v/>
      </c>
      <c r="E272" s="39"/>
      <c r="F272" s="9" t="str">
        <f t="shared" si="497"/>
        <v/>
      </c>
      <c r="G272" s="12"/>
      <c r="H272" s="9" t="str">
        <f t="shared" si="498"/>
        <v/>
      </c>
    </row>
    <row r="273" spans="2:8" ht="15.9" customHeight="1">
      <c r="B273" s="18"/>
      <c r="C273" s="12"/>
      <c r="D273" s="9" t="str">
        <f t="shared" si="496"/>
        <v/>
      </c>
      <c r="E273" s="39"/>
      <c r="F273" s="9" t="str">
        <f t="shared" si="497"/>
        <v/>
      </c>
      <c r="G273" s="12"/>
      <c r="H273" s="9" t="str">
        <f t="shared" si="498"/>
        <v/>
      </c>
    </row>
    <row r="274" spans="2:8" ht="15.9" customHeight="1">
      <c r="B274" s="18"/>
      <c r="C274" s="12"/>
      <c r="D274" s="9" t="str">
        <f t="shared" si="496"/>
        <v/>
      </c>
      <c r="E274" s="39"/>
      <c r="F274" s="9" t="str">
        <f t="shared" si="497"/>
        <v/>
      </c>
      <c r="G274" s="12"/>
      <c r="H274" s="9" t="str">
        <f t="shared" si="498"/>
        <v/>
      </c>
    </row>
    <row r="275" spans="2:8" ht="15.9" customHeight="1">
      <c r="B275" s="18"/>
      <c r="C275" s="12"/>
      <c r="D275" s="9" t="str">
        <f t="shared" si="496"/>
        <v/>
      </c>
      <c r="E275" s="39"/>
      <c r="F275" s="9" t="str">
        <f t="shared" si="497"/>
        <v/>
      </c>
      <c r="G275" s="12"/>
      <c r="H275" s="9" t="str">
        <f t="shared" si="498"/>
        <v/>
      </c>
    </row>
    <row r="276" spans="2:8" ht="15.9" customHeight="1">
      <c r="B276" s="18"/>
      <c r="C276" s="12"/>
      <c r="D276" s="9" t="str">
        <f t="shared" si="496"/>
        <v/>
      </c>
      <c r="E276" s="39"/>
      <c r="F276" s="9" t="str">
        <f t="shared" si="497"/>
        <v/>
      </c>
      <c r="G276" s="12"/>
      <c r="H276" s="9" t="str">
        <f t="shared" si="498"/>
        <v/>
      </c>
    </row>
    <row r="277" spans="2:8" ht="15.9" customHeight="1">
      <c r="B277" s="18"/>
      <c r="C277" s="12"/>
      <c r="D277" s="9" t="str">
        <f t="shared" si="496"/>
        <v/>
      </c>
      <c r="E277" s="39"/>
      <c r="F277" s="9" t="str">
        <f t="shared" si="497"/>
        <v/>
      </c>
      <c r="G277" s="12"/>
      <c r="H277" s="9" t="str">
        <f t="shared" si="498"/>
        <v/>
      </c>
    </row>
    <row r="278" spans="2:8" ht="15.9" customHeight="1">
      <c r="B278" s="18"/>
      <c r="C278" s="12"/>
      <c r="D278" s="9" t="str">
        <f t="shared" si="496"/>
        <v/>
      </c>
      <c r="E278" s="39"/>
      <c r="F278" s="9" t="str">
        <f t="shared" si="497"/>
        <v/>
      </c>
      <c r="G278" s="12"/>
      <c r="H278" s="9" t="str">
        <f t="shared" si="498"/>
        <v/>
      </c>
    </row>
    <row r="279" spans="2:8" ht="15.9" customHeight="1">
      <c r="B279" s="18"/>
      <c r="C279" s="12"/>
      <c r="D279" s="9" t="str">
        <f t="shared" si="496"/>
        <v/>
      </c>
      <c r="E279" s="39"/>
      <c r="F279" s="9" t="str">
        <f t="shared" si="497"/>
        <v/>
      </c>
      <c r="G279" s="12"/>
      <c r="H279" s="9" t="str">
        <f t="shared" si="498"/>
        <v/>
      </c>
    </row>
    <row r="280" spans="2:8" ht="15.9" customHeight="1">
      <c r="B280" s="18"/>
      <c r="C280" s="12"/>
      <c r="D280" s="9" t="str">
        <f t="shared" si="496"/>
        <v/>
      </c>
      <c r="E280" s="39"/>
      <c r="F280" s="9" t="str">
        <f t="shared" si="497"/>
        <v/>
      </c>
      <c r="G280" s="12"/>
      <c r="H280" s="9" t="str">
        <f t="shared" si="498"/>
        <v/>
      </c>
    </row>
    <row r="281" spans="2:8" ht="15.9" customHeight="1">
      <c r="B281" s="18"/>
      <c r="C281" s="12"/>
      <c r="D281" s="9" t="str">
        <f t="shared" ref="D281:D307" si="499">IF(C281="","",(C281-$C$9)*1000)</f>
        <v/>
      </c>
      <c r="E281" s="39"/>
      <c r="F281" s="9" t="str">
        <f t="shared" ref="F281:F307" si="500">IF(E281="","",(E281-$E$9)*1000)</f>
        <v/>
      </c>
      <c r="G281" s="12"/>
      <c r="H281" s="9" t="str">
        <f t="shared" ref="H281:H307" si="501">IF(G281="","",(G281-$G$9)*1000)</f>
        <v/>
      </c>
    </row>
    <row r="282" spans="2:8" ht="15.9" customHeight="1">
      <c r="B282" s="18"/>
      <c r="C282" s="12"/>
      <c r="D282" s="9" t="str">
        <f t="shared" si="499"/>
        <v/>
      </c>
      <c r="E282" s="39"/>
      <c r="F282" s="9" t="str">
        <f t="shared" si="500"/>
        <v/>
      </c>
      <c r="G282" s="12"/>
      <c r="H282" s="9" t="str">
        <f t="shared" si="501"/>
        <v/>
      </c>
    </row>
    <row r="283" spans="2:8" ht="15.9" customHeight="1">
      <c r="B283" s="18"/>
      <c r="C283" s="12"/>
      <c r="D283" s="9" t="str">
        <f t="shared" si="499"/>
        <v/>
      </c>
      <c r="E283" s="39"/>
      <c r="F283" s="9" t="str">
        <f t="shared" si="500"/>
        <v/>
      </c>
      <c r="G283" s="12"/>
      <c r="H283" s="9" t="str">
        <f t="shared" si="501"/>
        <v/>
      </c>
    </row>
    <row r="284" spans="2:8" ht="15.9" customHeight="1">
      <c r="B284" s="18"/>
      <c r="C284" s="12"/>
      <c r="D284" s="9" t="str">
        <f t="shared" si="499"/>
        <v/>
      </c>
      <c r="E284" s="39"/>
      <c r="F284" s="9" t="str">
        <f t="shared" si="500"/>
        <v/>
      </c>
      <c r="G284" s="12"/>
      <c r="H284" s="9" t="str">
        <f t="shared" si="501"/>
        <v/>
      </c>
    </row>
    <row r="285" spans="2:8" ht="15.9" customHeight="1">
      <c r="B285" s="18"/>
      <c r="C285" s="12"/>
      <c r="D285" s="9" t="str">
        <f t="shared" si="499"/>
        <v/>
      </c>
      <c r="E285" s="39"/>
      <c r="F285" s="9" t="str">
        <f t="shared" si="500"/>
        <v/>
      </c>
      <c r="G285" s="12"/>
      <c r="H285" s="9" t="str">
        <f t="shared" si="501"/>
        <v/>
      </c>
    </row>
    <row r="286" spans="2:8" ht="15.9" customHeight="1">
      <c r="B286" s="18"/>
      <c r="C286" s="12"/>
      <c r="D286" s="9" t="str">
        <f t="shared" si="499"/>
        <v/>
      </c>
      <c r="E286" s="39"/>
      <c r="F286" s="9" t="str">
        <f t="shared" si="500"/>
        <v/>
      </c>
      <c r="G286" s="12"/>
      <c r="H286" s="9" t="str">
        <f t="shared" si="501"/>
        <v/>
      </c>
    </row>
    <row r="287" spans="2:8" ht="15.9" customHeight="1">
      <c r="B287" s="18"/>
      <c r="C287" s="12"/>
      <c r="D287" s="9" t="str">
        <f t="shared" si="499"/>
        <v/>
      </c>
      <c r="E287" s="39"/>
      <c r="F287" s="9" t="str">
        <f t="shared" si="500"/>
        <v/>
      </c>
      <c r="G287" s="12"/>
      <c r="H287" s="9" t="str">
        <f t="shared" si="501"/>
        <v/>
      </c>
    </row>
    <row r="288" spans="2:8" ht="15.9" customHeight="1">
      <c r="B288" s="18"/>
      <c r="C288" s="12"/>
      <c r="D288" s="9" t="str">
        <f t="shared" si="499"/>
        <v/>
      </c>
      <c r="E288" s="39"/>
      <c r="F288" s="9" t="str">
        <f t="shared" si="500"/>
        <v/>
      </c>
      <c r="G288" s="12"/>
      <c r="H288" s="9" t="str">
        <f t="shared" si="501"/>
        <v/>
      </c>
    </row>
    <row r="289" spans="2:8" ht="15.9" customHeight="1">
      <c r="B289" s="18"/>
      <c r="C289" s="12"/>
      <c r="D289" s="9" t="str">
        <f t="shared" si="499"/>
        <v/>
      </c>
      <c r="E289" s="39"/>
      <c r="F289" s="9" t="str">
        <f t="shared" si="500"/>
        <v/>
      </c>
      <c r="G289" s="12"/>
      <c r="H289" s="9" t="str">
        <f t="shared" si="501"/>
        <v/>
      </c>
    </row>
    <row r="290" spans="2:8" ht="15.9" customHeight="1">
      <c r="B290" s="18"/>
      <c r="C290" s="12"/>
      <c r="D290" s="9" t="str">
        <f t="shared" si="499"/>
        <v/>
      </c>
      <c r="E290" s="39"/>
      <c r="F290" s="9" t="str">
        <f t="shared" si="500"/>
        <v/>
      </c>
      <c r="G290" s="12"/>
      <c r="H290" s="9" t="str">
        <f t="shared" si="501"/>
        <v/>
      </c>
    </row>
    <row r="291" spans="2:8" ht="15.9" customHeight="1">
      <c r="B291" s="18"/>
      <c r="C291" s="12"/>
      <c r="D291" s="9" t="str">
        <f t="shared" si="499"/>
        <v/>
      </c>
      <c r="E291" s="39"/>
      <c r="F291" s="9" t="str">
        <f t="shared" si="500"/>
        <v/>
      </c>
      <c r="G291" s="12"/>
      <c r="H291" s="9" t="str">
        <f t="shared" si="501"/>
        <v/>
      </c>
    </row>
    <row r="292" spans="2:8" ht="15.9" customHeight="1">
      <c r="B292" s="18"/>
      <c r="C292" s="12"/>
      <c r="D292" s="9" t="str">
        <f t="shared" si="499"/>
        <v/>
      </c>
      <c r="E292" s="39"/>
      <c r="F292" s="9" t="str">
        <f t="shared" si="500"/>
        <v/>
      </c>
      <c r="G292" s="12"/>
      <c r="H292" s="9" t="str">
        <f t="shared" si="501"/>
        <v/>
      </c>
    </row>
    <row r="293" spans="2:8" ht="15.9" customHeight="1">
      <c r="B293" s="18"/>
      <c r="C293" s="12"/>
      <c r="D293" s="9" t="str">
        <f t="shared" si="499"/>
        <v/>
      </c>
      <c r="E293" s="39"/>
      <c r="F293" s="9" t="str">
        <f t="shared" si="500"/>
        <v/>
      </c>
      <c r="G293" s="12"/>
      <c r="H293" s="9" t="str">
        <f t="shared" si="501"/>
        <v/>
      </c>
    </row>
    <row r="294" spans="2:8" ht="15.9" customHeight="1">
      <c r="B294" s="18"/>
      <c r="C294" s="12"/>
      <c r="D294" s="9" t="str">
        <f t="shared" si="499"/>
        <v/>
      </c>
      <c r="E294" s="39"/>
      <c r="F294" s="9" t="str">
        <f t="shared" si="500"/>
        <v/>
      </c>
      <c r="G294" s="12"/>
      <c r="H294" s="9" t="str">
        <f t="shared" si="501"/>
        <v/>
      </c>
    </row>
    <row r="295" spans="2:8" ht="15.9" customHeight="1">
      <c r="B295" s="18"/>
      <c r="C295" s="12"/>
      <c r="D295" s="9" t="str">
        <f t="shared" si="499"/>
        <v/>
      </c>
      <c r="E295" s="39"/>
      <c r="F295" s="9" t="str">
        <f t="shared" si="500"/>
        <v/>
      </c>
      <c r="G295" s="12"/>
      <c r="H295" s="9" t="str">
        <f t="shared" si="501"/>
        <v/>
      </c>
    </row>
    <row r="296" spans="2:8" ht="15.9" customHeight="1">
      <c r="B296" s="18"/>
      <c r="C296" s="12"/>
      <c r="D296" s="9" t="str">
        <f t="shared" si="499"/>
        <v/>
      </c>
      <c r="E296" s="39"/>
      <c r="F296" s="9" t="str">
        <f t="shared" si="500"/>
        <v/>
      </c>
      <c r="G296" s="12"/>
      <c r="H296" s="9" t="str">
        <f t="shared" si="501"/>
        <v/>
      </c>
    </row>
    <row r="297" spans="2:8" ht="15.9" customHeight="1">
      <c r="B297" s="18"/>
      <c r="C297" s="12"/>
      <c r="D297" s="9" t="str">
        <f t="shared" si="499"/>
        <v/>
      </c>
      <c r="E297" s="39"/>
      <c r="F297" s="9" t="str">
        <f t="shared" si="500"/>
        <v/>
      </c>
      <c r="G297" s="12"/>
      <c r="H297" s="9" t="str">
        <f t="shared" si="501"/>
        <v/>
      </c>
    </row>
    <row r="298" spans="2:8" ht="15.9" customHeight="1">
      <c r="B298" s="18"/>
      <c r="C298" s="12"/>
      <c r="D298" s="9" t="str">
        <f t="shared" si="499"/>
        <v/>
      </c>
      <c r="E298" s="39"/>
      <c r="F298" s="9" t="str">
        <f t="shared" si="500"/>
        <v/>
      </c>
      <c r="G298" s="12"/>
      <c r="H298" s="9" t="str">
        <f t="shared" si="501"/>
        <v/>
      </c>
    </row>
    <row r="299" spans="2:8" ht="15.9" customHeight="1">
      <c r="B299" s="18"/>
      <c r="C299" s="12"/>
      <c r="D299" s="9" t="str">
        <f t="shared" si="499"/>
        <v/>
      </c>
      <c r="E299" s="39"/>
      <c r="F299" s="9" t="str">
        <f t="shared" si="500"/>
        <v/>
      </c>
      <c r="G299" s="12"/>
      <c r="H299" s="9" t="str">
        <f t="shared" si="501"/>
        <v/>
      </c>
    </row>
    <row r="300" spans="2:8" ht="15.9" customHeight="1">
      <c r="B300" s="18"/>
      <c r="C300" s="12"/>
      <c r="D300" s="9" t="str">
        <f t="shared" si="499"/>
        <v/>
      </c>
      <c r="E300" s="39"/>
      <c r="F300" s="9" t="str">
        <f t="shared" si="500"/>
        <v/>
      </c>
      <c r="G300" s="12"/>
      <c r="H300" s="9" t="str">
        <f t="shared" si="501"/>
        <v/>
      </c>
    </row>
    <row r="301" spans="2:8" ht="15.9" customHeight="1">
      <c r="B301" s="18"/>
      <c r="C301" s="12"/>
      <c r="D301" s="9" t="str">
        <f t="shared" si="499"/>
        <v/>
      </c>
      <c r="E301" s="39"/>
      <c r="F301" s="9" t="str">
        <f t="shared" si="500"/>
        <v/>
      </c>
      <c r="G301" s="12"/>
      <c r="H301" s="9" t="str">
        <f t="shared" si="501"/>
        <v/>
      </c>
    </row>
    <row r="302" spans="2:8" ht="15.9" customHeight="1">
      <c r="B302" s="18"/>
      <c r="C302" s="12"/>
      <c r="D302" s="9" t="str">
        <f t="shared" si="499"/>
        <v/>
      </c>
      <c r="E302" s="39"/>
      <c r="F302" s="9" t="str">
        <f t="shared" si="500"/>
        <v/>
      </c>
      <c r="G302" s="12"/>
      <c r="H302" s="9" t="str">
        <f t="shared" si="501"/>
        <v/>
      </c>
    </row>
    <row r="303" spans="2:8" ht="15.9" customHeight="1">
      <c r="B303" s="18"/>
      <c r="C303" s="12"/>
      <c r="D303" s="9" t="str">
        <f t="shared" si="499"/>
        <v/>
      </c>
      <c r="E303" s="39"/>
      <c r="F303" s="9" t="str">
        <f t="shared" si="500"/>
        <v/>
      </c>
      <c r="G303" s="12"/>
      <c r="H303" s="9" t="str">
        <f t="shared" si="501"/>
        <v/>
      </c>
    </row>
    <row r="304" spans="2:8" ht="15.9" customHeight="1">
      <c r="B304" s="18"/>
      <c r="C304" s="12"/>
      <c r="D304" s="9" t="str">
        <f t="shared" si="499"/>
        <v/>
      </c>
      <c r="E304" s="39"/>
      <c r="F304" s="9" t="str">
        <f t="shared" si="500"/>
        <v/>
      </c>
      <c r="G304" s="12"/>
      <c r="H304" s="9" t="str">
        <f t="shared" si="501"/>
        <v/>
      </c>
    </row>
    <row r="305" spans="2:8" ht="15.9" customHeight="1">
      <c r="B305" s="18"/>
      <c r="C305" s="12"/>
      <c r="D305" s="9" t="str">
        <f t="shared" si="499"/>
        <v/>
      </c>
      <c r="E305" s="39"/>
      <c r="F305" s="9" t="str">
        <f t="shared" si="500"/>
        <v/>
      </c>
      <c r="G305" s="12"/>
      <c r="H305" s="9" t="str">
        <f t="shared" si="501"/>
        <v/>
      </c>
    </row>
    <row r="306" spans="2:8" ht="15.9" customHeight="1">
      <c r="B306" s="18"/>
      <c r="C306" s="12"/>
      <c r="D306" s="9" t="str">
        <f t="shared" si="499"/>
        <v/>
      </c>
      <c r="E306" s="39"/>
      <c r="F306" s="9" t="str">
        <f t="shared" si="500"/>
        <v/>
      </c>
      <c r="G306" s="12"/>
      <c r="H306" s="9" t="str">
        <f t="shared" si="501"/>
        <v/>
      </c>
    </row>
    <row r="307" spans="2:8" ht="15.9" customHeight="1">
      <c r="B307" s="18"/>
      <c r="C307" s="12"/>
      <c r="D307" s="9" t="str">
        <f t="shared" si="499"/>
        <v/>
      </c>
      <c r="E307" s="39"/>
      <c r="F307" s="9" t="str">
        <f t="shared" si="500"/>
        <v/>
      </c>
      <c r="G307" s="12"/>
      <c r="H307" s="9" t="str">
        <f t="shared" si="501"/>
        <v/>
      </c>
    </row>
    <row r="308" spans="2:8" ht="15.9" customHeight="1">
      <c r="B308" s="31"/>
      <c r="C308" s="29"/>
      <c r="D308" s="30"/>
    </row>
  </sheetData>
  <mergeCells count="19"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95:A196"/>
    <mergeCell ref="A201:A202"/>
    <mergeCell ref="N8:N9"/>
    <mergeCell ref="O8:O9"/>
    <mergeCell ref="A1:A3"/>
    <mergeCell ref="B1:U3"/>
  </mergeCells>
  <conditionalFormatting sqref="I88:I102">
    <cfRule type="cellIs" dxfId="107" priority="1" operator="lessThan">
      <formula>$L$6</formula>
    </cfRule>
    <cfRule type="cellIs" dxfId="106" priority="2" operator="greaterThan">
      <formula>$L$5</formula>
    </cfRule>
  </conditionalFormatting>
  <conditionalFormatting sqref="I104:I207 J164:K206">
    <cfRule type="cellIs" dxfId="105" priority="3" operator="lessThan">
      <formula>$L$6</formula>
    </cfRule>
    <cfRule type="cellIs" dxfId="104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59" activePane="bottomLeft" state="frozen"/>
      <selection pane="bottomLeft" activeCell="F166" sqref="F166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1080.1600000122562</v>
      </c>
      <c r="X1" s="85" t="s">
        <v>65</v>
      </c>
      <c r="Y1" s="86">
        <f>AN7</f>
        <v>2242.9963744636138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184.260000474751</v>
      </c>
      <c r="X2" s="87" t="s">
        <v>66</v>
      </c>
      <c r="Y2" s="88">
        <f>IF(MOD(DEGREES(ATAN2(W1, W2)), 360) &gt; 180, MOD(DEGREES(ATAN2(W1, W2)), 360) - 360, MOD(DEGREES(ATAN2(W1, W2)), 360))</f>
        <v>9.680665476094422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1080.1600000122562</v>
      </c>
      <c r="AH2" s="43">
        <f>INDEX(D:D,MATCH(9.99999999999999E+307,D:D))</f>
        <v>1092.1000000089407</v>
      </c>
      <c r="AI2" s="43">
        <f>INDEX(D:D,MATCH(9.99999999999999E+307,D:D)-1)</f>
        <v>1095.1999999815598</v>
      </c>
      <c r="AJ2" s="43">
        <f>INDEX(D:D,MATCH(9.99999999999999E+307,D:D)-2)</f>
        <v>1093.700000026729</v>
      </c>
      <c r="AK2" s="43">
        <f>INDEX(D:D,MATCH(9.99999999999999E+307,D:D)-3)</f>
        <v>1068.5999999986961</v>
      </c>
      <c r="AL2" s="43">
        <f>INDEX(D:D,MATCH(9.99999999999999E+307,D:D)-4)</f>
        <v>1077.1999999997206</v>
      </c>
      <c r="AM2" s="43">
        <f>INDEX(D:D,MATCH(9.99999999999999E+307,D:D)-5)</f>
        <v>1069.2000000271946</v>
      </c>
      <c r="AN2" s="43">
        <f>INDEX(D:D,MATCH(9.99999999999999E+307,D:D)-6)</f>
        <v>1068.5999999986961</v>
      </c>
      <c r="AO2" s="43">
        <f>INDEX(D:D,MATCH(9.99999999999999E+307,D:D)-7)</f>
        <v>1064.5999999833293</v>
      </c>
      <c r="AP2" s="43">
        <f>INDEX(D:D,MATCH(9.99999999999999E+307,D:D)-8)</f>
        <v>1049.4000000180677</v>
      </c>
      <c r="AQ2" s="43">
        <f>INDEX(D:D,MATCH(9.99999999999999E+307,D:D)-9)</f>
        <v>1049.1000000038184</v>
      </c>
      <c r="AR2" s="43">
        <f>INDEX(D:D,MATCH(9.99999999999999E+307,D:D)-10)</f>
        <v>1059.7999999881722</v>
      </c>
      <c r="AS2" s="43">
        <f>INDEX(D:D,MATCH(9.99999999999999E+307,D:D)-11)</f>
        <v>997.90000001667067</v>
      </c>
      <c r="AT2" s="43">
        <f>INDEX(D:D,MATCH(9.99999999999999E+307,D:D)-12)</f>
        <v>1027.2000000113621</v>
      </c>
      <c r="AU2" s="43">
        <f>INDEX(D:D,MATCH(9.99999999999999E+307,D:D)-13)</f>
        <v>1004.4000000343658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-1957.359999999991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184.260000474751</v>
      </c>
      <c r="AH3" s="43">
        <f>INDEX(F:F,MATCH(9.99999999999999E+307,F:F))</f>
        <v>175.40000006556511</v>
      </c>
      <c r="AI3" s="43">
        <f>INDEX(F:F,MATCH(9.99999999999999E+307,F:F)-1)</f>
        <v>203.80000025033951</v>
      </c>
      <c r="AJ3" s="43">
        <f>INDEX(F:F,MATCH(9.99999999999999E+307,F:F)-2)</f>
        <v>207.70000014454126</v>
      </c>
      <c r="AK3" s="43">
        <f>INDEX(F:F,MATCH(9.99999999999999E+307,F:F)-3)</f>
        <v>185.40000077337027</v>
      </c>
      <c r="AL3" s="43">
        <f>INDEX(F:F,MATCH(9.99999999999999E+307,F:F)-4)</f>
        <v>171.30000051110983</v>
      </c>
      <c r="AM3" s="43">
        <f>INDEX(F:F,MATCH(9.99999999999999E+307,F:F)-5)</f>
        <v>151.80000010877848</v>
      </c>
      <c r="AN3" s="43">
        <f>INDEX(F:F,MATCH(9.99999999999999E+307,F:F)-6)</f>
        <v>185.40000077337027</v>
      </c>
      <c r="AO3" s="43">
        <f>INDEX(F:F,MATCH(9.99999999999999E+307,F:F)-7)</f>
        <v>156.70000016689301</v>
      </c>
      <c r="AP3" s="43">
        <f>INDEX(F:F,MATCH(9.99999999999999E+307,F:F)-8)</f>
        <v>88.500000536441803</v>
      </c>
      <c r="AQ3" s="43">
        <f>INDEX(F:F,MATCH(9.99999999999999E+307,F:F)-9)</f>
        <v>132.40000046789646</v>
      </c>
      <c r="AR3" s="43">
        <f>INDEX(F:F,MATCH(9.99999999999999E+307,F:F)-10)</f>
        <v>280.70000000298023</v>
      </c>
      <c r="AS3" s="43">
        <f>INDEX(F:F,MATCH(9.99999999999999E+307,F:F)-11)</f>
        <v>172.1000000834465</v>
      </c>
      <c r="AT3" s="43">
        <f>INDEX(F:F,MATCH(9.99999999999999E+307,F:F)-12)</f>
        <v>177.60000005364418</v>
      </c>
      <c r="AU3" s="43">
        <f>INDEX(F:F,MATCH(9.99999999999999E+307,F:F)-13)</f>
        <v>195.50000037997961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-1957.359999999991</v>
      </c>
      <c r="AH4" s="43">
        <f>INDEX(H:H,MATCH(9.99999999999999E+307,H:H))</f>
        <v>-1985.5000000000018</v>
      </c>
      <c r="AI4" s="43">
        <f>INDEX(H:H,MATCH(9.99999999999999E+307,H:H)-1)</f>
        <v>-1956.5999999999945</v>
      </c>
      <c r="AJ4" s="43">
        <f>INDEX(H:H,MATCH(9.99999999999999E+307,H:H)-2)</f>
        <v>-1966.2999999999897</v>
      </c>
      <c r="AK4" s="43">
        <f>INDEX(H:H,MATCH(9.99999999999999E+307,H:H)-3)</f>
        <v>-1944.4999999999909</v>
      </c>
      <c r="AL4" s="43">
        <f>INDEX(H:H,MATCH(9.99999999999999E+307,H:H)-4)</f>
        <v>-1937.2999999999934</v>
      </c>
      <c r="AM4" s="43">
        <f>INDEX(H:H,MATCH(9.99999999999999E+307,H:H)-5)</f>
        <v>-1974.899999999991</v>
      </c>
      <c r="AN4" s="43">
        <f>INDEX(H:H,MATCH(9.99999999999999E+307,H:H)-6)</f>
        <v>-1944.4999999999909</v>
      </c>
      <c r="AO4" s="43">
        <f>INDEX(H:H,MATCH(9.99999999999999E+307,H:H)-7)</f>
        <v>-1972.29999999999</v>
      </c>
      <c r="AP4" s="43">
        <f>INDEX(H:H,MATCH(9.99999999999999E+307,H:H)-8)</f>
        <v>-1927.3999999999915</v>
      </c>
      <c r="AQ4" s="43">
        <f>INDEX(H:H,MATCH(9.99999999999999E+307,H:H)-9)</f>
        <v>-1956.2999999999988</v>
      </c>
      <c r="AR4" s="43">
        <f>INDEX(H:H,MATCH(9.99999999999999E+307,H:H)-10)</f>
        <v>-1898.7999999999943</v>
      </c>
      <c r="AS4" s="43">
        <f>INDEX(H:H,MATCH(9.99999999999999E+307,H:H)-11)</f>
        <v>-1836.3999999999976</v>
      </c>
      <c r="AT4" s="43">
        <f>INDEX(H:H,MATCH(9.99999999999999E+307,H:H)-12)</f>
        <v>-1909.4999999999941</v>
      </c>
      <c r="AU4" s="43">
        <f>INDEX(H:H,MATCH(9.99999999999999E+307,H:H)-13)</f>
        <v>-1826.8999999999949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2272.8083553266288</v>
      </c>
      <c r="AI5" s="72">
        <f>INDEX(L:L,MATCH(9.99999999999999E+307,L:L)-1)</f>
        <v>2251.5063935200415</v>
      </c>
      <c r="AJ5" s="72">
        <f>INDEX(L:L,MATCH(9.99999999999999E+307,L:L)-2)</f>
        <v>2259.5695762951113</v>
      </c>
      <c r="AK5" s="72">
        <f>INDEX(L:L,MATCH(9.99999999999999E+307,L:L)-3)</f>
        <v>2226.512827334247</v>
      </c>
      <c r="AL5" s="72">
        <f>INDEX(L:L,MATCH(9.99999999999999E+307,L:L)-4)</f>
        <v>2223.248708573667</v>
      </c>
      <c r="AM5" s="72">
        <f>INDEX(L:L,MATCH(9.99999999999999E+307,L:L)-5)</f>
        <v>2250.8802478344205</v>
      </c>
      <c r="AN5" s="72">
        <f>INDEX(L:L,MATCH(9.99999999999999E+307,L:L)-6)</f>
        <v>2226.512827334247</v>
      </c>
      <c r="AO5" s="72">
        <f>INDEX(L:L,MATCH(9.99999999999999E+307,L:L)-7)</f>
        <v>2246.7521759234528</v>
      </c>
      <c r="AP5" s="72">
        <f>INDEX(L:L,MATCH(9.99999999999999E+307,L:L)-8)</f>
        <v>2196.3477343382669</v>
      </c>
      <c r="AQ5" s="72">
        <f>INDEX(L:L,MATCH(9.99999999999999E+307,L:L)-9)</f>
        <v>2223.7918652904336</v>
      </c>
      <c r="AR5" s="72">
        <f>INDEX(L:L,MATCH(9.99999999999999E+307,L:L)-10)</f>
        <v>2192.5806644172935</v>
      </c>
      <c r="AS5" s="72">
        <f>INDEX(L:L,MATCH(9.99999999999999E+307,L:L)-11)</f>
        <v>2097.0903128053365</v>
      </c>
      <c r="AT5" s="72">
        <f>INDEX(L:L,MATCH(9.99999999999999E+307,L:L)-12)</f>
        <v>2175.5164559346304</v>
      </c>
      <c r="AU5" s="73">
        <f>INDEX(L:L,MATCH(9.99999999999999E+307,L:L)-13)</f>
        <v>2093.9444166972503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80.875759840924445</v>
      </c>
      <c r="AI6" s="75">
        <f>INDEX(J:J,MATCH(9.99999999999999E+307,J:J)-1)</f>
        <v>79.458699593178437</v>
      </c>
      <c r="AJ6" s="75">
        <f>INDEX(J:J,MATCH(9.99999999999999E+307,J:J)-2)</f>
        <v>79.247240862525018</v>
      </c>
      <c r="AK6" s="75">
        <f>INDEX(J:J,MATCH(9.99999999999999E+307,J:J)-3)</f>
        <v>80.157274800554887</v>
      </c>
      <c r="AL6" s="75">
        <f>INDEX(J:J,MATCH(9.99999999999999E+307,J:J)-4)</f>
        <v>80.964290050024204</v>
      </c>
      <c r="AM6" s="75">
        <f>INDEX(J:J,MATCH(9.99999999999999E+307,J:J)-5)</f>
        <v>81.919418612887739</v>
      </c>
      <c r="AN6" s="75">
        <f>INDEX(J:J,MATCH(9.99999999999999E+307,J:J)-6)</f>
        <v>80.157274800554887</v>
      </c>
      <c r="AO6" s="75">
        <f>INDEX(J:J,MATCH(9.99999999999999E+307,J:J)-7)</f>
        <v>81.626676860994166</v>
      </c>
      <c r="AP6" s="75">
        <f>INDEX(J:J,MATCH(9.99999999999999E+307,J:J)-8)</f>
        <v>85.179429843576258</v>
      </c>
      <c r="AQ6" s="75">
        <f>INDEX(J:J,MATCH(9.99999999999999E+307,J:J)-9)</f>
        <v>82.8071040334288</v>
      </c>
      <c r="AR6" s="75">
        <f>INDEX(J:J,MATCH(9.99999999999999E+307,J:J)-10)</f>
        <v>75.165198957666576</v>
      </c>
      <c r="AS6" s="75">
        <f>INDEX(J:J,MATCH(9.99999999999999E+307,J:J)-11)</f>
        <v>80.21490117954005</v>
      </c>
      <c r="AT6" s="75">
        <f>INDEX(J:J,MATCH(9.99999999999999E+307,J:J)-12)</f>
        <v>80.190697749322055</v>
      </c>
      <c r="AU6" s="76">
        <f>INDEX(J:J,MATCH(9.99999999999999E+307,J:J)-13)</f>
        <v>78.985466223778417</v>
      </c>
      <c r="AV6" s="8" t="s">
        <v>53</v>
      </c>
    </row>
    <row r="7" spans="1:48" ht="15.9" customHeight="1">
      <c r="B7" s="185" t="s">
        <v>78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1121.4981872318069</v>
      </c>
      <c r="Y7" s="36"/>
      <c r="AF7" s="8" t="s">
        <v>33</v>
      </c>
      <c r="AG7" s="69">
        <f>(SUM(AO2:AU2)-MIN(AO2:AU2)-MAX(AO2:AU2))/(COUNTA(AO2:AU2)-2)</f>
        <v>1037.9800000111572</v>
      </c>
      <c r="AK7" s="8" t="s">
        <v>54</v>
      </c>
      <c r="AN7" s="78">
        <f>(SUM(AH5:AN5)-MIN(AH5:AN5)-MAX(AH5:AN5))/(COUNTA(AH5:AN5)-2)</f>
        <v>2242.9963744636138</v>
      </c>
      <c r="AO7" s="8" t="s">
        <v>54</v>
      </c>
      <c r="AR7" s="78">
        <f>(SUM(AO5:AU5)-MIN(AO5:AU5)-MAX(AO5:AU5))/(COUNTA(AO5:AU5)-2)</f>
        <v>2177.0654065571916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9.680665476094422</v>
      </c>
      <c r="Y8" s="36"/>
      <c r="AF8" s="8" t="s">
        <v>34</v>
      </c>
      <c r="AG8" s="69">
        <f>(SUM(AO3:AU3)-MIN(AO3:AU3)-MAX(AO3:AU3))/(COUNTA(AO3:AU3)-2)</f>
        <v>166.86000023037195</v>
      </c>
      <c r="AK8" s="8" t="s">
        <v>55</v>
      </c>
      <c r="AN8" s="78">
        <f>(SUM(AH6:AN6)-MIN(AH6:AN6)-MAX(AH6:AN6))/(COUNTA(AH6:AN6)-2)</f>
        <v>80.322659817047381</v>
      </c>
      <c r="AO8" s="8" t="s">
        <v>55</v>
      </c>
      <c r="AR8" s="78">
        <f>(SUM(AO6:AU6)-MIN(AO6:AU6)-MAX(AO6:AU6))/(COUNTA(AO6:AU6)-2)</f>
        <v>80.764969209412698</v>
      </c>
    </row>
    <row r="9" spans="1:48" ht="30" customHeight="1">
      <c r="A9" s="5" t="s">
        <v>4</v>
      </c>
      <c r="B9" s="14">
        <v>45824</v>
      </c>
      <c r="C9" s="35">
        <v>401055.21669999999</v>
      </c>
      <c r="D9" s="6"/>
      <c r="E9" s="35">
        <v>6665731.6059999997</v>
      </c>
      <c r="F9" s="6"/>
      <c r="G9" s="35">
        <v>102.0598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-1905.6799999999953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45825</v>
      </c>
      <c r="C10" s="11">
        <v>401055.2243</v>
      </c>
      <c r="D10" s="9">
        <f t="shared" ref="D10:D74" si="1">IF(C10="","",(C10-$C$9)*1000)</f>
        <v>7.6000000117346644</v>
      </c>
      <c r="E10" s="12">
        <v>6665731.648</v>
      </c>
      <c r="F10" s="9">
        <f t="shared" ref="F10:F74" si="2">IF(E10="","",(E10-$E$9)*1000)</f>
        <v>42.000000365078449</v>
      </c>
      <c r="G10" s="12">
        <v>102.0703</v>
      </c>
      <c r="H10" s="9">
        <f t="shared" ref="H10:H73" si="3">IF(G10="","",(G10-$G$9)*1000)</f>
        <v>10.500000000007503</v>
      </c>
      <c r="I10" s="47">
        <f t="shared" ref="I10:I73" si="4">IF(MOD(DEGREES(ATAN2(D10, F10)), 360) &gt; 180, MOD(DEGREES(ATAN2(D10, F10)), 360) - 360, MOD(DEGREES(ATAN2(D10, F10)), 360))</f>
        <v>79.74318023006613</v>
      </c>
      <c r="J10" s="40">
        <f>MOD(DEGREES(ATAN2(F10, D10)) + 360, 360)</f>
        <v>10.256819769933884</v>
      </c>
      <c r="K10" s="47">
        <f t="shared" ref="K10:K47" si="5">SQRT(POWER(C10 - $C$9,2) + POWER(E10 - $E$9,2)) *1000</f>
        <v>42.682080910435431</v>
      </c>
      <c r="L10" s="40">
        <f t="shared" ref="L10:L47" si="6">SQRT((D10^2) + (F10^2) + (H10^2))</f>
        <v>43.95463605633784</v>
      </c>
      <c r="M10" s="12">
        <f t="shared" ref="M10:M23" si="7">(D10-$D$9)/(B10-$B$9)</f>
        <v>7.6000000117346644</v>
      </c>
      <c r="N10" s="12">
        <f t="shared" ref="N10:N23" si="8">(F10-$F$9)/(B10-$B$9)</f>
        <v>42.000000365078449</v>
      </c>
      <c r="O10" s="12">
        <f t="shared" ref="O10:O23" si="9">(H10-$H$9)/(B10-$B$9)</f>
        <v>10.500000000007503</v>
      </c>
      <c r="P10" s="81">
        <f t="shared" ref="P10:P23" si="10">(L10-$L$9)/(B10-$B$9)</f>
        <v>43.95463605633784</v>
      </c>
      <c r="Q10" s="12">
        <f t="shared" ref="Q10:Q23" si="11">(M10-0)/(B10-$B$9)</f>
        <v>7.6000000117346644</v>
      </c>
      <c r="R10" s="12">
        <f t="shared" ref="R10:R23" si="12">(N10-0)/(B10-$B$9)</f>
        <v>42.000000365078449</v>
      </c>
      <c r="S10" s="12">
        <f t="shared" ref="S10:S23" si="13">(O10-0)/(B10-$B$9)</f>
        <v>10.500000000007503</v>
      </c>
      <c r="T10" s="12">
        <f t="shared" ref="T10:T23" si="14">(P10-0)/(B10-$B$9)</f>
        <v>43.95463605633784</v>
      </c>
    </row>
    <row r="11" spans="1:48" ht="15.9" customHeight="1">
      <c r="A11" s="51"/>
      <c r="B11" s="18">
        <v>45825</v>
      </c>
      <c r="C11" s="11">
        <v>401055.22840000002</v>
      </c>
      <c r="D11" s="9">
        <f t="shared" si="1"/>
        <v>11.700000031851232</v>
      </c>
      <c r="E11" s="12">
        <v>6665731.6330000004</v>
      </c>
      <c r="F11" s="9">
        <f t="shared" si="2"/>
        <v>27.000000700354576</v>
      </c>
      <c r="G11" s="12">
        <v>102.0442</v>
      </c>
      <c r="H11" s="9">
        <f t="shared" si="3"/>
        <v>-15.599999999992065</v>
      </c>
      <c r="I11" s="47">
        <f t="shared" si="4"/>
        <v>66.571307676554923</v>
      </c>
      <c r="J11" s="40">
        <f t="shared" ref="J11:J47" si="15">MOD(DEGREES(ATAN2(F11, D11)) + 360, 360)</f>
        <v>23.428692323445091</v>
      </c>
      <c r="K11" s="47">
        <f t="shared" si="5"/>
        <v>29.426009558967838</v>
      </c>
      <c r="L11" s="40">
        <f t="shared" si="6"/>
        <v>33.305405545710123</v>
      </c>
      <c r="M11" s="12">
        <f t="shared" si="7"/>
        <v>11.700000031851232</v>
      </c>
      <c r="N11" s="12">
        <f t="shared" si="8"/>
        <v>27.000000700354576</v>
      </c>
      <c r="O11" s="12">
        <f t="shared" si="9"/>
        <v>-15.599999999992065</v>
      </c>
      <c r="P11" s="81">
        <f t="shared" si="10"/>
        <v>33.305405545710123</v>
      </c>
      <c r="Q11" s="12">
        <f t="shared" si="11"/>
        <v>11.700000031851232</v>
      </c>
      <c r="R11" s="12">
        <f t="shared" si="12"/>
        <v>27.000000700354576</v>
      </c>
      <c r="S11" s="12">
        <f t="shared" si="13"/>
        <v>-15.599999999992065</v>
      </c>
      <c r="T11" s="12">
        <f t="shared" si="14"/>
        <v>33.305405545710123</v>
      </c>
    </row>
    <row r="12" spans="1:48" ht="15.9" customHeight="1">
      <c r="A12" s="52"/>
      <c r="B12" s="18">
        <v>45826</v>
      </c>
      <c r="C12" s="11">
        <v>401055.25089999998</v>
      </c>
      <c r="D12" s="9">
        <f t="shared" si="1"/>
        <v>34.199999994598329</v>
      </c>
      <c r="E12" s="12">
        <v>6665731.6409999998</v>
      </c>
      <c r="F12" s="9">
        <f t="shared" si="2"/>
        <v>35.000000149011612</v>
      </c>
      <c r="G12" s="12">
        <v>101.98860000000001</v>
      </c>
      <c r="H12" s="9">
        <f t="shared" si="3"/>
        <v>-71.199999999990382</v>
      </c>
      <c r="I12" s="47">
        <f t="shared" si="4"/>
        <v>45.662349573830816</v>
      </c>
      <c r="J12" s="40">
        <f t="shared" si="15"/>
        <v>44.337650426169205</v>
      </c>
      <c r="K12" s="47">
        <f t="shared" si="5"/>
        <v>48.935059109613213</v>
      </c>
      <c r="L12" s="40">
        <f t="shared" si="6"/>
        <v>86.394907315535491</v>
      </c>
      <c r="M12" s="12">
        <f t="shared" si="7"/>
        <v>17.099999997299165</v>
      </c>
      <c r="N12" s="12">
        <f t="shared" si="8"/>
        <v>17.500000074505806</v>
      </c>
      <c r="O12" s="12">
        <f t="shared" si="9"/>
        <v>-35.599999999995191</v>
      </c>
      <c r="P12" s="81">
        <f t="shared" si="10"/>
        <v>43.197453657767745</v>
      </c>
      <c r="Q12" s="12">
        <f t="shared" si="11"/>
        <v>8.5499999986495823</v>
      </c>
      <c r="R12" s="12">
        <f t="shared" si="12"/>
        <v>8.750000037252903</v>
      </c>
      <c r="S12" s="12">
        <f t="shared" si="13"/>
        <v>-17.799999999997596</v>
      </c>
      <c r="T12" s="12">
        <f t="shared" si="14"/>
        <v>21.598726828883873</v>
      </c>
    </row>
    <row r="13" spans="1:48" ht="15.9" customHeight="1">
      <c r="A13" s="52"/>
      <c r="B13" s="18">
        <v>45826</v>
      </c>
      <c r="C13" s="12">
        <v>401055.26549999998</v>
      </c>
      <c r="D13" s="9">
        <f t="shared" si="1"/>
        <v>48.799999989569187</v>
      </c>
      <c r="E13" s="11">
        <v>6665731.6670000004</v>
      </c>
      <c r="F13" s="9">
        <f t="shared" si="2"/>
        <v>61.000000685453415</v>
      </c>
      <c r="G13" s="12">
        <v>101.9845</v>
      </c>
      <c r="H13" s="9">
        <f t="shared" si="3"/>
        <v>-75.29999999999859</v>
      </c>
      <c r="I13" s="47">
        <f t="shared" si="4"/>
        <v>51.340192065947008</v>
      </c>
      <c r="J13" s="40">
        <f t="shared" si="15"/>
        <v>38.659807934052992</v>
      </c>
      <c r="K13" s="47">
        <f t="shared" si="5"/>
        <v>78.118116225413871</v>
      </c>
      <c r="L13" s="40">
        <f t="shared" si="6"/>
        <v>108.50129069558139</v>
      </c>
      <c r="M13" s="12">
        <f t="shared" si="7"/>
        <v>24.399999994784594</v>
      </c>
      <c r="N13" s="12">
        <f t="shared" si="8"/>
        <v>30.500000342726707</v>
      </c>
      <c r="O13" s="12">
        <f t="shared" si="9"/>
        <v>-37.649999999999295</v>
      </c>
      <c r="P13" s="81">
        <f t="shared" si="10"/>
        <v>54.250645347790694</v>
      </c>
      <c r="Q13" s="12">
        <f t="shared" si="11"/>
        <v>12.199999997392297</v>
      </c>
      <c r="R13" s="12">
        <f t="shared" si="12"/>
        <v>15.250000171363354</v>
      </c>
      <c r="S13" s="12">
        <f t="shared" si="13"/>
        <v>-18.824999999999648</v>
      </c>
      <c r="T13" s="12">
        <f t="shared" si="14"/>
        <v>27.125322673895347</v>
      </c>
    </row>
    <row r="14" spans="1:48" ht="15.9" customHeight="1">
      <c r="A14" s="53"/>
      <c r="B14" s="18">
        <v>45827</v>
      </c>
      <c r="C14" s="11">
        <v>401055.3137</v>
      </c>
      <c r="D14" s="9">
        <f t="shared" si="1"/>
        <v>97.000000008847564</v>
      </c>
      <c r="E14" s="11">
        <v>6665731.7410000004</v>
      </c>
      <c r="F14" s="9">
        <f t="shared" si="2"/>
        <v>135.00000070780516</v>
      </c>
      <c r="G14" s="12">
        <v>101.9033</v>
      </c>
      <c r="H14" s="9">
        <f t="shared" si="3"/>
        <v>-156.49999999999409</v>
      </c>
      <c r="I14" s="47">
        <f t="shared" si="4"/>
        <v>54.302054851174582</v>
      </c>
      <c r="J14" s="40">
        <f t="shared" si="15"/>
        <v>35.697945148825397</v>
      </c>
      <c r="K14" s="47">
        <f t="shared" si="5"/>
        <v>166.23477431880437</v>
      </c>
      <c r="L14" s="40">
        <f t="shared" si="6"/>
        <v>228.31173906048278</v>
      </c>
      <c r="M14" s="12">
        <f t="shared" si="7"/>
        <v>32.333333336282521</v>
      </c>
      <c r="N14" s="12">
        <f t="shared" si="8"/>
        <v>45.000000235935055</v>
      </c>
      <c r="O14" s="12">
        <f t="shared" si="9"/>
        <v>-52.166666666664696</v>
      </c>
      <c r="P14" s="81">
        <f t="shared" si="10"/>
        <v>76.103913020160931</v>
      </c>
      <c r="Q14" s="12">
        <f t="shared" si="11"/>
        <v>10.777777778760841</v>
      </c>
      <c r="R14" s="12">
        <f t="shared" si="12"/>
        <v>15.000000078645018</v>
      </c>
      <c r="S14" s="12">
        <f t="shared" si="13"/>
        <v>-17.388888888888232</v>
      </c>
      <c r="T14" s="12">
        <f t="shared" si="14"/>
        <v>25.36797100672031</v>
      </c>
    </row>
    <row r="15" spans="1:48" ht="15.9" customHeight="1">
      <c r="B15" s="18">
        <v>45827</v>
      </c>
      <c r="C15" s="11">
        <v>401055.32339999999</v>
      </c>
      <c r="D15" s="9">
        <f t="shared" si="1"/>
        <v>106.70000000391155</v>
      </c>
      <c r="E15" s="11">
        <v>6665731.7000000002</v>
      </c>
      <c r="F15" s="9">
        <f t="shared" si="2"/>
        <v>94.000000506639481</v>
      </c>
      <c r="G15" s="12">
        <v>101.8716</v>
      </c>
      <c r="H15" s="9">
        <f t="shared" si="3"/>
        <v>-188.19999999999482</v>
      </c>
      <c r="I15" s="47">
        <f t="shared" si="4"/>
        <v>41.379235298500184</v>
      </c>
      <c r="J15" s="40">
        <f t="shared" si="15"/>
        <v>48.620764701499809</v>
      </c>
      <c r="K15" s="47">
        <f t="shared" si="5"/>
        <v>142.20017614645542</v>
      </c>
      <c r="L15" s="40">
        <f t="shared" si="6"/>
        <v>235.88160186008784</v>
      </c>
      <c r="M15" s="12">
        <f t="shared" si="7"/>
        <v>35.566666667970516</v>
      </c>
      <c r="N15" s="12">
        <f t="shared" si="8"/>
        <v>31.333333502213161</v>
      </c>
      <c r="O15" s="12">
        <f t="shared" si="9"/>
        <v>-62.733333333331608</v>
      </c>
      <c r="P15" s="81">
        <f t="shared" si="10"/>
        <v>78.627200620029285</v>
      </c>
      <c r="Q15" s="12">
        <f t="shared" si="11"/>
        <v>11.855555555990172</v>
      </c>
      <c r="R15" s="12">
        <f t="shared" si="12"/>
        <v>10.44444450073772</v>
      </c>
      <c r="S15" s="12">
        <f t="shared" si="13"/>
        <v>-20.911111111110536</v>
      </c>
      <c r="T15" s="12">
        <f t="shared" si="14"/>
        <v>26.209066873343094</v>
      </c>
    </row>
    <row r="16" spans="1:48" ht="15.9" customHeight="1">
      <c r="B16" s="18">
        <v>45828</v>
      </c>
      <c r="C16" s="11">
        <v>401055.35110000003</v>
      </c>
      <c r="D16" s="9">
        <f t="shared" si="1"/>
        <v>134.40000003902242</v>
      </c>
      <c r="E16" s="11">
        <v>6665731.7089999998</v>
      </c>
      <c r="F16" s="9">
        <f t="shared" si="2"/>
        <v>103.00000011920929</v>
      </c>
      <c r="G16" s="12">
        <v>101.8083</v>
      </c>
      <c r="H16" s="9">
        <f t="shared" si="3"/>
        <v>-251.49999999999295</v>
      </c>
      <c r="I16" s="47">
        <f t="shared" si="4"/>
        <v>37.465438305137909</v>
      </c>
      <c r="J16" s="40">
        <f t="shared" si="15"/>
        <v>52.534561694862077</v>
      </c>
      <c r="K16" s="47">
        <f t="shared" si="5"/>
        <v>169.32914703336323</v>
      </c>
      <c r="L16" s="40">
        <f t="shared" si="6"/>
        <v>303.19071561484662</v>
      </c>
      <c r="M16" s="12">
        <f t="shared" si="7"/>
        <v>33.600000009755604</v>
      </c>
      <c r="N16" s="12">
        <f t="shared" si="8"/>
        <v>25.750000029802322</v>
      </c>
      <c r="O16" s="12">
        <f t="shared" si="9"/>
        <v>-62.874999999998238</v>
      </c>
      <c r="P16" s="81">
        <f t="shared" si="10"/>
        <v>75.797678903711656</v>
      </c>
      <c r="Q16" s="12">
        <f t="shared" si="11"/>
        <v>8.400000002438901</v>
      </c>
      <c r="R16" s="12">
        <f t="shared" si="12"/>
        <v>6.4375000074505806</v>
      </c>
      <c r="S16" s="12">
        <f t="shared" si="13"/>
        <v>-15.718749999999559</v>
      </c>
      <c r="T16" s="12">
        <f t="shared" si="14"/>
        <v>18.949419725927914</v>
      </c>
    </row>
    <row r="17" spans="2:20" ht="15.9" customHeight="1">
      <c r="B17" s="18">
        <v>45828</v>
      </c>
      <c r="C17" s="11">
        <v>401055.35960000003</v>
      </c>
      <c r="D17" s="9">
        <f t="shared" si="1"/>
        <v>142.90000003529713</v>
      </c>
      <c r="E17" s="11">
        <v>6665731.7139999997</v>
      </c>
      <c r="F17" s="9">
        <f t="shared" si="2"/>
        <v>108.00000000745058</v>
      </c>
      <c r="G17" s="12">
        <v>101.767</v>
      </c>
      <c r="H17" s="9">
        <f t="shared" si="3"/>
        <v>-292.79999999999973</v>
      </c>
      <c r="I17" s="47">
        <f t="shared" si="4"/>
        <v>37.081013336240304</v>
      </c>
      <c r="J17" s="40">
        <f t="shared" si="15"/>
        <v>52.918986663759711</v>
      </c>
      <c r="K17" s="47">
        <f t="shared" si="5"/>
        <v>179.12121597314274</v>
      </c>
      <c r="L17" s="40">
        <f t="shared" si="6"/>
        <v>343.24371809502514</v>
      </c>
      <c r="M17" s="12">
        <f t="shared" si="7"/>
        <v>35.725000008824281</v>
      </c>
      <c r="N17" s="12">
        <f t="shared" si="8"/>
        <v>27.000000001862645</v>
      </c>
      <c r="O17" s="12">
        <f t="shared" si="9"/>
        <v>-73.199999999999932</v>
      </c>
      <c r="P17" s="81">
        <f t="shared" si="10"/>
        <v>85.810929523756286</v>
      </c>
      <c r="Q17" s="12">
        <f t="shared" si="11"/>
        <v>8.9312500022060703</v>
      </c>
      <c r="R17" s="12">
        <f t="shared" si="12"/>
        <v>6.7500000004656613</v>
      </c>
      <c r="S17" s="12">
        <f t="shared" si="13"/>
        <v>-18.299999999999983</v>
      </c>
      <c r="T17" s="12">
        <f t="shared" si="14"/>
        <v>21.452732380939072</v>
      </c>
    </row>
    <row r="18" spans="2:20" ht="15.9" customHeight="1">
      <c r="B18" s="18">
        <v>45829</v>
      </c>
      <c r="C18" s="11">
        <v>401055.35960000003</v>
      </c>
      <c r="D18" s="9">
        <f t="shared" si="1"/>
        <v>142.90000003529713</v>
      </c>
      <c r="E18" s="12">
        <v>6665731.7134999996</v>
      </c>
      <c r="F18" s="9">
        <f t="shared" si="2"/>
        <v>107.49999992549419</v>
      </c>
      <c r="G18" s="12">
        <v>101.767</v>
      </c>
      <c r="H18" s="9">
        <f t="shared" si="3"/>
        <v>-292.79999999999973</v>
      </c>
      <c r="I18" s="47">
        <f t="shared" si="4"/>
        <v>36.953204253319107</v>
      </c>
      <c r="J18" s="40">
        <f t="shared" si="15"/>
        <v>53.046795746680914</v>
      </c>
      <c r="K18" s="47">
        <f t="shared" si="5"/>
        <v>178.82018900020537</v>
      </c>
      <c r="L18" s="40">
        <f t="shared" si="6"/>
        <v>343.08672372166927</v>
      </c>
      <c r="M18" s="12">
        <f t="shared" si="7"/>
        <v>28.580000007059425</v>
      </c>
      <c r="N18" s="12">
        <f t="shared" si="8"/>
        <v>21.499999985098839</v>
      </c>
      <c r="O18" s="12">
        <f t="shared" si="9"/>
        <v>-58.559999999999945</v>
      </c>
      <c r="P18" s="81">
        <f t="shared" si="10"/>
        <v>68.617344744333849</v>
      </c>
      <c r="Q18" s="12">
        <f t="shared" si="11"/>
        <v>5.716000001411885</v>
      </c>
      <c r="R18" s="12">
        <f t="shared" si="12"/>
        <v>4.2999999970197678</v>
      </c>
      <c r="S18" s="12">
        <f t="shared" si="13"/>
        <v>-11.711999999999989</v>
      </c>
      <c r="T18" s="12">
        <f t="shared" si="14"/>
        <v>13.72346894886677</v>
      </c>
    </row>
    <row r="19" spans="2:20" ht="15.9" customHeight="1">
      <c r="B19" s="18">
        <v>45829</v>
      </c>
      <c r="C19" s="11">
        <v>401055.397</v>
      </c>
      <c r="D19" s="9">
        <f t="shared" si="1"/>
        <v>180.30000000726432</v>
      </c>
      <c r="E19" s="11">
        <v>6665731.7180000003</v>
      </c>
      <c r="F19" s="9">
        <f t="shared" si="2"/>
        <v>112.00000066310167</v>
      </c>
      <c r="G19" s="12">
        <v>101.6711</v>
      </c>
      <c r="H19" s="9">
        <f t="shared" si="3"/>
        <v>-388.70000000000005</v>
      </c>
      <c r="I19" s="47">
        <f t="shared" si="4"/>
        <v>31.848009210652645</v>
      </c>
      <c r="J19" s="40">
        <f t="shared" si="15"/>
        <v>58.151990789347337</v>
      </c>
      <c r="K19" s="47">
        <f t="shared" si="5"/>
        <v>212.2547765096331</v>
      </c>
      <c r="L19" s="40">
        <f t="shared" si="6"/>
        <v>442.87670987663637</v>
      </c>
      <c r="M19" s="12">
        <f t="shared" si="7"/>
        <v>36.060000001452863</v>
      </c>
      <c r="N19" s="12">
        <f t="shared" si="8"/>
        <v>22.400000132620335</v>
      </c>
      <c r="O19" s="12">
        <f t="shared" si="9"/>
        <v>-77.740000000000009</v>
      </c>
      <c r="P19" s="81">
        <f t="shared" si="10"/>
        <v>88.575341975327277</v>
      </c>
      <c r="Q19" s="12">
        <f t="shared" si="11"/>
        <v>7.2120000002905726</v>
      </c>
      <c r="R19" s="12">
        <f t="shared" si="12"/>
        <v>4.4800000265240669</v>
      </c>
      <c r="S19" s="12">
        <f t="shared" si="13"/>
        <v>-15.548000000000002</v>
      </c>
      <c r="T19" s="12">
        <f t="shared" si="14"/>
        <v>17.715068395065455</v>
      </c>
    </row>
    <row r="20" spans="2:20" ht="15.9" customHeight="1">
      <c r="B20" s="18">
        <v>45831</v>
      </c>
      <c r="C20" s="11">
        <v>401055.4425</v>
      </c>
      <c r="D20" s="9">
        <f t="shared" si="1"/>
        <v>225.8000000147149</v>
      </c>
      <c r="E20" s="11">
        <v>6665731.7199999997</v>
      </c>
      <c r="F20" s="9">
        <f t="shared" si="2"/>
        <v>114.00000005960464</v>
      </c>
      <c r="G20" s="12">
        <v>101.592</v>
      </c>
      <c r="H20" s="9">
        <f t="shared" si="3"/>
        <v>-467.79999999999688</v>
      </c>
      <c r="I20" s="47">
        <f t="shared" si="4"/>
        <v>26.787912006646657</v>
      </c>
      <c r="J20" s="40">
        <f t="shared" si="15"/>
        <v>63.21208799335335</v>
      </c>
      <c r="K20" s="47">
        <f t="shared" si="5"/>
        <v>252.94592311447738</v>
      </c>
      <c r="L20" s="40">
        <f t="shared" si="6"/>
        <v>531.80680704578447</v>
      </c>
      <c r="M20" s="12">
        <f t="shared" si="7"/>
        <v>32.257142859244986</v>
      </c>
      <c r="N20" s="12">
        <f t="shared" si="8"/>
        <v>16.285714294229233</v>
      </c>
      <c r="O20" s="12">
        <f t="shared" si="9"/>
        <v>-66.828571428570982</v>
      </c>
      <c r="P20" s="81">
        <f t="shared" si="10"/>
        <v>75.972401006540636</v>
      </c>
      <c r="Q20" s="12">
        <f t="shared" si="11"/>
        <v>4.6081632656064269</v>
      </c>
      <c r="R20" s="12">
        <f t="shared" si="12"/>
        <v>2.3265306134613191</v>
      </c>
      <c r="S20" s="12">
        <f t="shared" si="13"/>
        <v>-9.5469387755101405</v>
      </c>
      <c r="T20" s="12">
        <f t="shared" si="14"/>
        <v>10.85320014379152</v>
      </c>
    </row>
    <row r="21" spans="2:20" ht="15.9" customHeight="1">
      <c r="B21" s="18">
        <v>45831</v>
      </c>
      <c r="C21" s="11">
        <v>401055.45039999997</v>
      </c>
      <c r="D21" s="9">
        <f t="shared" si="1"/>
        <v>233.69999998249114</v>
      </c>
      <c r="E21" s="12">
        <v>6665731.7479999997</v>
      </c>
      <c r="F21" s="9">
        <f t="shared" si="2"/>
        <v>141.99999999254942</v>
      </c>
      <c r="G21" s="12">
        <v>101.5564</v>
      </c>
      <c r="H21" s="9">
        <f t="shared" si="3"/>
        <v>-503.39999999999918</v>
      </c>
      <c r="I21" s="47">
        <f t="shared" si="4"/>
        <v>31.283560321968881</v>
      </c>
      <c r="J21" s="40">
        <f t="shared" si="15"/>
        <v>58.716439678031122</v>
      </c>
      <c r="K21" s="47">
        <f t="shared" si="5"/>
        <v>273.45875372659106</v>
      </c>
      <c r="L21" s="40">
        <f t="shared" si="6"/>
        <v>572.8797866827731</v>
      </c>
      <c r="M21" s="12">
        <f t="shared" si="7"/>
        <v>33.385714283213019</v>
      </c>
      <c r="N21" s="12">
        <f t="shared" si="8"/>
        <v>20.285714284649917</v>
      </c>
      <c r="O21" s="12">
        <f t="shared" si="9"/>
        <v>-71.914285714285597</v>
      </c>
      <c r="P21" s="81">
        <f t="shared" si="10"/>
        <v>81.839969526110437</v>
      </c>
      <c r="Q21" s="12">
        <f t="shared" si="11"/>
        <v>4.7693877547447174</v>
      </c>
      <c r="R21" s="12">
        <f t="shared" si="12"/>
        <v>2.8979591835214165</v>
      </c>
      <c r="S21" s="12">
        <f t="shared" si="13"/>
        <v>-10.273469387755085</v>
      </c>
      <c r="T21" s="12">
        <f t="shared" si="14"/>
        <v>11.691424218015777</v>
      </c>
    </row>
    <row r="22" spans="2:20" ht="15.9" customHeight="1">
      <c r="B22" s="18">
        <v>45832</v>
      </c>
      <c r="C22" s="12">
        <v>401055.46019999997</v>
      </c>
      <c r="D22" s="9">
        <f t="shared" si="1"/>
        <v>243.49999998230487</v>
      </c>
      <c r="E22" s="11">
        <v>6665731.7390000001</v>
      </c>
      <c r="F22" s="9">
        <f t="shared" si="2"/>
        <v>133.00000037997961</v>
      </c>
      <c r="G22" s="12">
        <v>101.5411</v>
      </c>
      <c r="H22" s="9">
        <f t="shared" si="3"/>
        <v>-518.6999999999955</v>
      </c>
      <c r="I22" s="47">
        <f t="shared" si="4"/>
        <v>28.643421493056334</v>
      </c>
      <c r="J22" s="40">
        <f t="shared" si="15"/>
        <v>61.356578506943663</v>
      </c>
      <c r="K22" s="47">
        <f t="shared" si="5"/>
        <v>277.45495146502083</v>
      </c>
      <c r="L22" s="40">
        <f t="shared" si="6"/>
        <v>588.24394607378019</v>
      </c>
      <c r="M22" s="12">
        <f t="shared" si="7"/>
        <v>30.437499997788109</v>
      </c>
      <c r="N22" s="12">
        <f t="shared" si="8"/>
        <v>16.625000047497451</v>
      </c>
      <c r="O22" s="12">
        <f t="shared" si="9"/>
        <v>-64.837499999999437</v>
      </c>
      <c r="P22" s="81">
        <f t="shared" si="10"/>
        <v>73.530493259222524</v>
      </c>
      <c r="Q22" s="12">
        <f t="shared" si="11"/>
        <v>3.8046874997235136</v>
      </c>
      <c r="R22" s="12">
        <f t="shared" si="12"/>
        <v>2.0781250059371814</v>
      </c>
      <c r="S22" s="12">
        <f t="shared" si="13"/>
        <v>-8.1046874999999297</v>
      </c>
      <c r="T22" s="12">
        <f t="shared" si="14"/>
        <v>9.1913116574028155</v>
      </c>
    </row>
    <row r="23" spans="2:20" ht="15.9" customHeight="1">
      <c r="B23" s="18">
        <v>45832</v>
      </c>
      <c r="C23" s="11">
        <v>401055.46340000001</v>
      </c>
      <c r="D23" s="9">
        <f t="shared" si="1"/>
        <v>246.70000001788139</v>
      </c>
      <c r="E23" s="11">
        <v>6665731.7089999998</v>
      </c>
      <c r="F23" s="9">
        <f t="shared" si="2"/>
        <v>103.00000011920929</v>
      </c>
      <c r="G23" s="12">
        <v>101.50360000000001</v>
      </c>
      <c r="H23" s="9">
        <f t="shared" si="3"/>
        <v>-556.19999999998981</v>
      </c>
      <c r="I23" s="47">
        <f t="shared" si="4"/>
        <v>22.661080204092208</v>
      </c>
      <c r="J23" s="40">
        <f t="shared" si="15"/>
        <v>67.338919795907827</v>
      </c>
      <c r="K23" s="47">
        <f t="shared" si="5"/>
        <v>267.33853076834959</v>
      </c>
      <c r="L23" s="40">
        <f t="shared" si="6"/>
        <v>617.11289893614151</v>
      </c>
      <c r="M23" s="12">
        <f t="shared" si="7"/>
        <v>30.837500002235174</v>
      </c>
      <c r="N23" s="12">
        <f t="shared" si="8"/>
        <v>12.875000014901161</v>
      </c>
      <c r="O23" s="12">
        <f t="shared" si="9"/>
        <v>-69.524999999998727</v>
      </c>
      <c r="P23" s="81">
        <f t="shared" si="10"/>
        <v>77.139112367017688</v>
      </c>
      <c r="Q23" s="12">
        <f t="shared" si="11"/>
        <v>3.8546875002793968</v>
      </c>
      <c r="R23" s="12">
        <f t="shared" si="12"/>
        <v>1.6093750018626451</v>
      </c>
      <c r="S23" s="12">
        <f t="shared" si="13"/>
        <v>-8.6906249999998408</v>
      </c>
      <c r="T23" s="12">
        <f t="shared" si="14"/>
        <v>9.642389045877211</v>
      </c>
    </row>
    <row r="24" spans="2:20" ht="15.9" customHeight="1">
      <c r="B24" s="18">
        <v>45833</v>
      </c>
      <c r="C24" s="11">
        <v>401055.47039999999</v>
      </c>
      <c r="D24" s="9">
        <f t="shared" si="1"/>
        <v>253.70000000111759</v>
      </c>
      <c r="E24" s="11">
        <v>6665731.7019999996</v>
      </c>
      <c r="F24" s="9">
        <f t="shared" si="2"/>
        <v>95.999999903142452</v>
      </c>
      <c r="G24" s="12">
        <v>101.4894</v>
      </c>
      <c r="H24" s="9">
        <f t="shared" si="3"/>
        <v>-570.39999999999225</v>
      </c>
      <c r="I24" s="47">
        <f t="shared" si="4"/>
        <v>20.726626711656738</v>
      </c>
      <c r="J24" s="40">
        <f t="shared" si="15"/>
        <v>69.273373288343237</v>
      </c>
      <c r="K24" s="47">
        <f t="shared" si="5"/>
        <v>271.25576488246367</v>
      </c>
      <c r="L24" s="40">
        <f t="shared" si="6"/>
        <v>631.61368729783044</v>
      </c>
      <c r="M24" s="12">
        <f>(D24-$D$9)/(B23-$B$9)</f>
        <v>31.712500000139698</v>
      </c>
      <c r="N24" s="12">
        <f>(F24-$F$9)/(B23-$B$9)</f>
        <v>11.999999987892807</v>
      </c>
      <c r="O24" s="12">
        <f>(H24-$H$9)/(B23-$B$9)</f>
        <v>-71.299999999999031</v>
      </c>
      <c r="P24" s="81">
        <f>(L24-$L$9)/(B23-$B$9)</f>
        <v>78.951710912228805</v>
      </c>
      <c r="Q24" s="12">
        <f>(M24-0)/(B23-$B$9)</f>
        <v>3.9640625000174623</v>
      </c>
      <c r="R24" s="12">
        <f>(N24-0)/(B23-$B$9)</f>
        <v>1.4999999984866008</v>
      </c>
      <c r="S24" s="12">
        <f>(O24-0)/(B23-$B$9)</f>
        <v>-8.9124999999998789</v>
      </c>
      <c r="T24" s="12">
        <f>(P24-0)/(B23-$B$9)</f>
        <v>9.8689638640286006</v>
      </c>
    </row>
    <row r="25" spans="2:20" ht="15.9" customHeight="1">
      <c r="B25" s="18">
        <v>45833</v>
      </c>
      <c r="C25" s="11">
        <v>401055.48009999999</v>
      </c>
      <c r="D25" s="9">
        <f t="shared" si="1"/>
        <v>263.39999999618158</v>
      </c>
      <c r="E25" s="11">
        <v>6665731.6985999998</v>
      </c>
      <c r="F25" s="9">
        <f t="shared" si="2"/>
        <v>92.600000090897083</v>
      </c>
      <c r="G25" s="12">
        <v>101.4221</v>
      </c>
      <c r="H25" s="9">
        <f t="shared" si="3"/>
        <v>-637.69999999999527</v>
      </c>
      <c r="I25" s="47">
        <f t="shared" si="4"/>
        <v>19.369459558291503</v>
      </c>
      <c r="J25" s="40">
        <f t="shared" si="15"/>
        <v>70.63054044170849</v>
      </c>
      <c r="K25" s="47">
        <f t="shared" si="5"/>
        <v>279.20300860632318</v>
      </c>
      <c r="L25" s="40">
        <f t="shared" si="6"/>
        <v>696.1433832299324</v>
      </c>
      <c r="M25" s="12">
        <f t="shared" ref="M25:M47" si="16">(D25-$D$9)/(B25-$B$9)</f>
        <v>29.266666666242397</v>
      </c>
      <c r="N25" s="12">
        <f t="shared" ref="N25:N47" si="17">(F25-$F$9)/(B25-$B$9)</f>
        <v>10.288888898988565</v>
      </c>
      <c r="O25" s="12">
        <f t="shared" ref="O25:O47" si="18">(H25-$H$9)/(B25-$B$9)</f>
        <v>-70.855555555555028</v>
      </c>
      <c r="P25" s="81">
        <f t="shared" ref="P25:P47" si="19">(L25-$L$9)/(B25-$B$9)</f>
        <v>77.349264803325823</v>
      </c>
      <c r="Q25" s="12">
        <f t="shared" ref="Q25:Q47" si="20">(M25-0)/(B25-$B$9)</f>
        <v>3.2518518518047106</v>
      </c>
      <c r="R25" s="12">
        <f t="shared" ref="R25:R47" si="21">(N25-0)/(B25-$B$9)</f>
        <v>1.1432098776653961</v>
      </c>
      <c r="S25" s="12">
        <f t="shared" ref="S25:S47" si="22">(O25-0)/(B25-$B$9)</f>
        <v>-7.8728395061727809</v>
      </c>
      <c r="T25" s="12">
        <f t="shared" ref="T25:T47" si="23">(P25-0)/(B25-$B$9)</f>
        <v>8.5943627559250917</v>
      </c>
    </row>
    <row r="26" spans="2:20" ht="15.9" customHeight="1">
      <c r="B26" s="18">
        <v>45834</v>
      </c>
      <c r="C26" s="11">
        <v>401055.49209999997</v>
      </c>
      <c r="D26" s="9">
        <f t="shared" si="1"/>
        <v>275.39999998407438</v>
      </c>
      <c r="E26" s="11">
        <v>6665731.7529999996</v>
      </c>
      <c r="F26" s="9">
        <f t="shared" si="2"/>
        <v>146.99999988079071</v>
      </c>
      <c r="G26" s="12">
        <v>101.4379</v>
      </c>
      <c r="H26" s="9">
        <f t="shared" si="3"/>
        <v>-621.89999999999657</v>
      </c>
      <c r="I26" s="47">
        <f t="shared" si="4"/>
        <v>28.091920194575188</v>
      </c>
      <c r="J26" s="40">
        <f t="shared" si="15"/>
        <v>61.908079805424791</v>
      </c>
      <c r="K26" s="47">
        <f t="shared" si="5"/>
        <v>312.17648847435748</v>
      </c>
      <c r="L26" s="40">
        <f t="shared" si="6"/>
        <v>695.85470463033903</v>
      </c>
      <c r="M26" s="12">
        <f t="shared" si="16"/>
        <v>27.539999998407438</v>
      </c>
      <c r="N26" s="12">
        <f t="shared" si="17"/>
        <v>14.699999988079071</v>
      </c>
      <c r="O26" s="12">
        <f t="shared" si="18"/>
        <v>-62.189999999999657</v>
      </c>
      <c r="P26" s="81">
        <f t="shared" si="19"/>
        <v>69.5854704630339</v>
      </c>
      <c r="Q26" s="12">
        <f t="shared" si="20"/>
        <v>2.7539999998407438</v>
      </c>
      <c r="R26" s="12">
        <f t="shared" si="21"/>
        <v>1.4699999988079071</v>
      </c>
      <c r="S26" s="12">
        <f t="shared" si="22"/>
        <v>-6.2189999999999657</v>
      </c>
      <c r="T26" s="12">
        <f t="shared" si="23"/>
        <v>6.9585470463033898</v>
      </c>
    </row>
    <row r="27" spans="2:20" ht="15.9" customHeight="1">
      <c r="B27" s="18">
        <v>45834</v>
      </c>
      <c r="C27" s="11">
        <v>401055.49849999999</v>
      </c>
      <c r="D27" s="9">
        <f t="shared" si="1"/>
        <v>281.79999999701977</v>
      </c>
      <c r="E27" s="11">
        <v>6665731.7439999999</v>
      </c>
      <c r="F27" s="9">
        <f t="shared" si="2"/>
        <v>138.0000002682209</v>
      </c>
      <c r="G27" s="12">
        <v>101.4462</v>
      </c>
      <c r="H27" s="9">
        <f t="shared" si="3"/>
        <v>-613.59999999999104</v>
      </c>
      <c r="I27" s="47">
        <f t="shared" si="4"/>
        <v>26.091408189224925</v>
      </c>
      <c r="J27" s="40">
        <f t="shared" si="15"/>
        <v>63.908591810775079</v>
      </c>
      <c r="K27" s="47">
        <f t="shared" si="5"/>
        <v>313.77577993266038</v>
      </c>
      <c r="L27" s="40">
        <f t="shared" si="6"/>
        <v>689.17356309738</v>
      </c>
      <c r="M27" s="12">
        <f t="shared" si="16"/>
        <v>28.179999999701977</v>
      </c>
      <c r="N27" s="12">
        <f t="shared" si="17"/>
        <v>13.80000002682209</v>
      </c>
      <c r="O27" s="12">
        <f t="shared" si="18"/>
        <v>-61.359999999999104</v>
      </c>
      <c r="P27" s="81">
        <f t="shared" si="19"/>
        <v>68.917356309737997</v>
      </c>
      <c r="Q27" s="12">
        <f t="shared" si="20"/>
        <v>2.8179999999701977</v>
      </c>
      <c r="R27" s="12">
        <f t="shared" si="21"/>
        <v>1.380000002682209</v>
      </c>
      <c r="S27" s="12">
        <f t="shared" si="22"/>
        <v>-6.1359999999999104</v>
      </c>
      <c r="T27" s="12">
        <f t="shared" si="23"/>
        <v>6.8917356309738</v>
      </c>
    </row>
    <row r="28" spans="2:20" ht="15.9" customHeight="1">
      <c r="B28" s="18">
        <v>45835</v>
      </c>
      <c r="C28" s="11">
        <v>401055.49699999997</v>
      </c>
      <c r="D28" s="9">
        <f t="shared" si="1"/>
        <v>280.29999998398125</v>
      </c>
      <c r="E28" s="11">
        <v>6665731.6660000002</v>
      </c>
      <c r="F28" s="9">
        <f t="shared" si="2"/>
        <v>60.000000521540642</v>
      </c>
      <c r="G28" s="12">
        <v>101.4303</v>
      </c>
      <c r="H28" s="9">
        <f t="shared" si="3"/>
        <v>-629.49999999999307</v>
      </c>
      <c r="I28" s="47">
        <f t="shared" si="4"/>
        <v>12.082192928185073</v>
      </c>
      <c r="J28" s="40">
        <f t="shared" si="15"/>
        <v>77.917807071814934</v>
      </c>
      <c r="K28" s="47">
        <f t="shared" si="5"/>
        <v>286.64976897532074</v>
      </c>
      <c r="L28" s="40">
        <f t="shared" si="6"/>
        <v>691.69237385820304</v>
      </c>
      <c r="M28" s="12">
        <f t="shared" si="16"/>
        <v>25.48181818036193</v>
      </c>
      <c r="N28" s="12">
        <f t="shared" si="17"/>
        <v>5.4545455019582398</v>
      </c>
      <c r="O28" s="12">
        <f t="shared" si="18"/>
        <v>-57.227272727272094</v>
      </c>
      <c r="P28" s="81">
        <f t="shared" si="19"/>
        <v>62.881124896200276</v>
      </c>
      <c r="Q28" s="12">
        <f t="shared" si="20"/>
        <v>2.3165289254874484</v>
      </c>
      <c r="R28" s="12">
        <f t="shared" si="21"/>
        <v>0.49586777290529455</v>
      </c>
      <c r="S28" s="12">
        <f t="shared" si="22"/>
        <v>-5.2024793388429176</v>
      </c>
      <c r="T28" s="12">
        <f t="shared" si="23"/>
        <v>5.7164658996545707</v>
      </c>
    </row>
    <row r="29" spans="2:20" ht="15.9" customHeight="1">
      <c r="B29" s="18">
        <v>45835</v>
      </c>
      <c r="C29" s="11">
        <v>401055.51069999998</v>
      </c>
      <c r="D29" s="9">
        <f t="shared" si="1"/>
        <v>293.99999999441206</v>
      </c>
      <c r="E29" s="11">
        <v>6665731.7470000004</v>
      </c>
      <c r="F29" s="9">
        <f t="shared" si="2"/>
        <v>141.00000075995922</v>
      </c>
      <c r="G29" s="12">
        <v>101.43210000000001</v>
      </c>
      <c r="H29" s="9">
        <f t="shared" si="3"/>
        <v>-627.69999999999015</v>
      </c>
      <c r="I29" s="47">
        <f t="shared" si="4"/>
        <v>25.6219960654402</v>
      </c>
      <c r="J29" s="40">
        <f t="shared" si="15"/>
        <v>64.378003934559786</v>
      </c>
      <c r="K29" s="47">
        <f t="shared" si="5"/>
        <v>326.06287769542666</v>
      </c>
      <c r="L29" s="40">
        <f t="shared" si="6"/>
        <v>707.33605182473946</v>
      </c>
      <c r="M29" s="12">
        <f t="shared" si="16"/>
        <v>26.727272726764735</v>
      </c>
      <c r="N29" s="12">
        <f t="shared" si="17"/>
        <v>12.81818188726902</v>
      </c>
      <c r="O29" s="12">
        <f t="shared" si="18"/>
        <v>-57.063636363635467</v>
      </c>
      <c r="P29" s="81">
        <f t="shared" si="19"/>
        <v>64.303277438612682</v>
      </c>
      <c r="Q29" s="12">
        <f t="shared" si="20"/>
        <v>2.4297520660695215</v>
      </c>
      <c r="R29" s="12">
        <f t="shared" si="21"/>
        <v>1.1652892624790019</v>
      </c>
      <c r="S29" s="12">
        <f t="shared" si="22"/>
        <v>-5.1876033057850428</v>
      </c>
      <c r="T29" s="12">
        <f t="shared" si="23"/>
        <v>5.8457524944193349</v>
      </c>
    </row>
    <row r="30" spans="2:20" ht="15.9" customHeight="1">
      <c r="B30" s="18">
        <v>45836</v>
      </c>
      <c r="C30" s="11">
        <v>401055.52020000003</v>
      </c>
      <c r="D30" s="9">
        <f t="shared" si="1"/>
        <v>303.50000003818423</v>
      </c>
      <c r="E30" s="11">
        <v>6665731.7570000002</v>
      </c>
      <c r="F30" s="9">
        <f t="shared" si="2"/>
        <v>151.0000005364418</v>
      </c>
      <c r="G30" s="12">
        <v>101.3702</v>
      </c>
      <c r="H30" s="9">
        <f t="shared" si="3"/>
        <v>-689.59999999999866</v>
      </c>
      <c r="I30" s="47">
        <f t="shared" si="4"/>
        <v>26.451669253949724</v>
      </c>
      <c r="J30" s="40">
        <f t="shared" si="15"/>
        <v>63.548330746050283</v>
      </c>
      <c r="K30" s="47">
        <f t="shared" si="5"/>
        <v>338.98856940195384</v>
      </c>
      <c r="L30" s="40">
        <f t="shared" si="6"/>
        <v>768.41486853468768</v>
      </c>
      <c r="M30" s="12">
        <f t="shared" si="16"/>
        <v>25.291666669848684</v>
      </c>
      <c r="N30" s="12">
        <f t="shared" si="17"/>
        <v>12.583333378036818</v>
      </c>
      <c r="O30" s="12">
        <f t="shared" si="18"/>
        <v>-57.466666666666555</v>
      </c>
      <c r="P30" s="81">
        <f t="shared" si="19"/>
        <v>64.03457237789064</v>
      </c>
      <c r="Q30" s="12">
        <f t="shared" si="20"/>
        <v>2.1076388891540572</v>
      </c>
      <c r="R30" s="12">
        <f t="shared" si="21"/>
        <v>1.0486111148364015</v>
      </c>
      <c r="S30" s="12">
        <f t="shared" si="22"/>
        <v>-4.7888888888888799</v>
      </c>
      <c r="T30" s="12">
        <f t="shared" si="23"/>
        <v>5.3362143648242197</v>
      </c>
    </row>
    <row r="31" spans="2:20" ht="15.9" customHeight="1">
      <c r="B31" s="18">
        <v>45836</v>
      </c>
      <c r="C31" s="11">
        <v>401055.52649999998</v>
      </c>
      <c r="D31" s="9">
        <f t="shared" si="1"/>
        <v>309.7999999881722</v>
      </c>
      <c r="E31" s="11">
        <v>6665731.7580000004</v>
      </c>
      <c r="F31" s="9">
        <f t="shared" si="2"/>
        <v>152.00000070035458</v>
      </c>
      <c r="G31" s="12">
        <v>101.39409999999999</v>
      </c>
      <c r="H31" s="9">
        <f t="shared" si="3"/>
        <v>-665.70000000000107</v>
      </c>
      <c r="I31" s="47">
        <f t="shared" si="4"/>
        <v>26.134375721885021</v>
      </c>
      <c r="J31" s="40">
        <f t="shared" si="15"/>
        <v>63.865624278114979</v>
      </c>
      <c r="K31" s="47">
        <f t="shared" si="5"/>
        <v>345.07975919427571</v>
      </c>
      <c r="L31" s="40">
        <f t="shared" si="6"/>
        <v>749.82433289776668</v>
      </c>
      <c r="M31" s="12">
        <f t="shared" si="16"/>
        <v>25.816666665681016</v>
      </c>
      <c r="N31" s="12">
        <f t="shared" si="17"/>
        <v>12.666666725029549</v>
      </c>
      <c r="O31" s="12">
        <f t="shared" si="18"/>
        <v>-55.475000000000087</v>
      </c>
      <c r="P31" s="81">
        <f t="shared" si="19"/>
        <v>62.485361074813888</v>
      </c>
      <c r="Q31" s="12">
        <f t="shared" si="20"/>
        <v>2.1513888888067512</v>
      </c>
      <c r="R31" s="12">
        <f t="shared" si="21"/>
        <v>1.0555555604191291</v>
      </c>
      <c r="S31" s="12">
        <f t="shared" si="22"/>
        <v>-4.6229166666666739</v>
      </c>
      <c r="T31" s="12">
        <f t="shared" si="23"/>
        <v>5.2071134229011573</v>
      </c>
    </row>
    <row r="32" spans="2:20" ht="15.9" customHeight="1">
      <c r="B32" s="18">
        <v>45838</v>
      </c>
      <c r="C32" s="11">
        <v>401055.57199999999</v>
      </c>
      <c r="D32" s="9">
        <f t="shared" si="1"/>
        <v>355.29999999562278</v>
      </c>
      <c r="E32" s="11">
        <v>6665731.6940000001</v>
      </c>
      <c r="F32" s="9">
        <f t="shared" si="2"/>
        <v>88.000000454485416</v>
      </c>
      <c r="G32" s="12">
        <v>101.25409999999999</v>
      </c>
      <c r="H32" s="9">
        <f t="shared" si="3"/>
        <v>-805.70000000000164</v>
      </c>
      <c r="I32" s="47">
        <f t="shared" si="4"/>
        <v>13.910961420090812</v>
      </c>
      <c r="J32" s="40">
        <f t="shared" si="15"/>
        <v>76.089038579909186</v>
      </c>
      <c r="K32" s="47">
        <f t="shared" si="5"/>
        <v>366.03564044622618</v>
      </c>
      <c r="L32" s="40">
        <f t="shared" si="6"/>
        <v>884.94891382321146</v>
      </c>
      <c r="M32" s="12">
        <f t="shared" si="16"/>
        <v>25.37857142825877</v>
      </c>
      <c r="N32" s="12">
        <f t="shared" si="17"/>
        <v>6.2857143181775301</v>
      </c>
      <c r="O32" s="12">
        <f t="shared" si="18"/>
        <v>-57.550000000000118</v>
      </c>
      <c r="P32" s="81">
        <f t="shared" si="19"/>
        <v>63.210636701657961</v>
      </c>
      <c r="Q32" s="12">
        <f t="shared" si="20"/>
        <v>1.8127551020184836</v>
      </c>
      <c r="R32" s="12">
        <f t="shared" si="21"/>
        <v>0.44897959415553784</v>
      </c>
      <c r="S32" s="12">
        <f t="shared" si="22"/>
        <v>-4.1107142857142938</v>
      </c>
      <c r="T32" s="12">
        <f t="shared" si="23"/>
        <v>4.5150454786898546</v>
      </c>
    </row>
    <row r="33" spans="2:20" ht="15.9" customHeight="1">
      <c r="B33" s="18">
        <v>45839</v>
      </c>
      <c r="C33" s="11">
        <v>401055.59110000002</v>
      </c>
      <c r="D33" s="9">
        <f t="shared" si="1"/>
        <v>374.40000002970919</v>
      </c>
      <c r="E33" s="11">
        <v>6665731.7819999997</v>
      </c>
      <c r="F33" s="9">
        <f t="shared" si="2"/>
        <v>175.99999997764826</v>
      </c>
      <c r="G33" s="12">
        <v>101.2676</v>
      </c>
      <c r="H33" s="9">
        <f t="shared" si="3"/>
        <v>-792.19999999999402</v>
      </c>
      <c r="I33" s="47">
        <f t="shared" si="4"/>
        <v>25.177535425082858</v>
      </c>
      <c r="J33" s="40">
        <f t="shared" si="15"/>
        <v>64.822464574917149</v>
      </c>
      <c r="K33" s="47">
        <f t="shared" si="5"/>
        <v>413.70443557493849</v>
      </c>
      <c r="L33" s="40">
        <f t="shared" si="6"/>
        <v>893.71818825308071</v>
      </c>
      <c r="M33" s="12">
        <f t="shared" si="16"/>
        <v>24.960000001980614</v>
      </c>
      <c r="N33" s="12">
        <f t="shared" si="17"/>
        <v>11.733333331843218</v>
      </c>
      <c r="O33" s="12">
        <f t="shared" si="18"/>
        <v>-52.813333333332935</v>
      </c>
      <c r="P33" s="81">
        <f t="shared" si="19"/>
        <v>59.581212550205379</v>
      </c>
      <c r="Q33" s="12">
        <f t="shared" si="20"/>
        <v>1.664000000132041</v>
      </c>
      <c r="R33" s="12">
        <f t="shared" si="21"/>
        <v>0.78222222212288117</v>
      </c>
      <c r="S33" s="12">
        <f t="shared" si="22"/>
        <v>-3.5208888888888623</v>
      </c>
      <c r="T33" s="12">
        <f t="shared" si="23"/>
        <v>3.9720808366803584</v>
      </c>
    </row>
    <row r="34" spans="2:20" ht="15.9" customHeight="1">
      <c r="B34" s="18">
        <v>45839</v>
      </c>
      <c r="C34" s="11">
        <v>401055.59989999997</v>
      </c>
      <c r="D34" s="9">
        <f t="shared" si="1"/>
        <v>383.19999998202547</v>
      </c>
      <c r="E34" s="11">
        <v>6665731.7910000002</v>
      </c>
      <c r="F34" s="9">
        <f t="shared" si="2"/>
        <v>185.00000052154064</v>
      </c>
      <c r="G34" s="12">
        <v>101.2283</v>
      </c>
      <c r="H34" s="9">
        <f t="shared" si="3"/>
        <v>-831.49999999999125</v>
      </c>
      <c r="I34" s="47">
        <f t="shared" si="4"/>
        <v>25.770163952453736</v>
      </c>
      <c r="J34" s="40">
        <f t="shared" si="15"/>
        <v>64.229836047546257</v>
      </c>
      <c r="K34" s="47">
        <f t="shared" si="5"/>
        <v>425.51996448955759</v>
      </c>
      <c r="L34" s="40">
        <f t="shared" si="6"/>
        <v>934.05539995183358</v>
      </c>
      <c r="M34" s="12">
        <f t="shared" si="16"/>
        <v>25.546666665468365</v>
      </c>
      <c r="N34" s="12">
        <f t="shared" si="17"/>
        <v>12.333333368102709</v>
      </c>
      <c r="O34" s="12">
        <f t="shared" si="18"/>
        <v>-55.433333333332747</v>
      </c>
      <c r="P34" s="81">
        <f t="shared" si="19"/>
        <v>62.270359996788905</v>
      </c>
      <c r="Q34" s="12">
        <f t="shared" si="20"/>
        <v>1.7031111110312243</v>
      </c>
      <c r="R34" s="12">
        <f t="shared" si="21"/>
        <v>0.82222222454018057</v>
      </c>
      <c r="S34" s="12">
        <f t="shared" si="22"/>
        <v>-3.6955555555555164</v>
      </c>
      <c r="T34" s="12">
        <f t="shared" si="23"/>
        <v>4.1513573331192601</v>
      </c>
    </row>
    <row r="35" spans="2:20" ht="15.9" customHeight="1">
      <c r="B35" s="18">
        <v>45840</v>
      </c>
      <c r="C35" s="11">
        <v>401055.59820000001</v>
      </c>
      <c r="D35" s="9">
        <f t="shared" si="1"/>
        <v>381.50000001769513</v>
      </c>
      <c r="E35" s="11">
        <v>6665731.7599999998</v>
      </c>
      <c r="F35" s="9">
        <f t="shared" si="2"/>
        <v>154.00000009685755</v>
      </c>
      <c r="G35" s="12">
        <v>101.242</v>
      </c>
      <c r="H35" s="9">
        <f t="shared" si="3"/>
        <v>-817.7999999999912</v>
      </c>
      <c r="I35" s="47">
        <f t="shared" si="4"/>
        <v>21.982438214704551</v>
      </c>
      <c r="J35" s="40">
        <f t="shared" si="15"/>
        <v>68.01756178529547</v>
      </c>
      <c r="K35" s="47">
        <f t="shared" si="5"/>
        <v>411.41007528174794</v>
      </c>
      <c r="L35" s="40">
        <f t="shared" si="6"/>
        <v>915.45348873840612</v>
      </c>
      <c r="M35" s="12">
        <f t="shared" si="16"/>
        <v>23.843750001105946</v>
      </c>
      <c r="N35" s="12">
        <f t="shared" si="17"/>
        <v>9.6250000060535967</v>
      </c>
      <c r="O35" s="12">
        <f t="shared" si="18"/>
        <v>-51.11249999999945</v>
      </c>
      <c r="P35" s="81">
        <f t="shared" si="19"/>
        <v>57.215843046150383</v>
      </c>
      <c r="Q35" s="12">
        <f t="shared" si="20"/>
        <v>1.4902343750691216</v>
      </c>
      <c r="R35" s="12">
        <f t="shared" si="21"/>
        <v>0.6015625003783498</v>
      </c>
      <c r="S35" s="12">
        <f t="shared" si="22"/>
        <v>-3.1945312499999656</v>
      </c>
      <c r="T35" s="12">
        <f t="shared" si="23"/>
        <v>3.5759901903843989</v>
      </c>
    </row>
    <row r="36" spans="2:20" ht="15.9" customHeight="1">
      <c r="B36" s="18">
        <v>45840</v>
      </c>
      <c r="C36" s="11">
        <v>401055.60859999998</v>
      </c>
      <c r="D36" s="9">
        <f t="shared" si="1"/>
        <v>391.89999998779967</v>
      </c>
      <c r="E36" s="11">
        <v>6665731.7759999996</v>
      </c>
      <c r="F36" s="9">
        <f t="shared" si="2"/>
        <v>169.99999992549419</v>
      </c>
      <c r="G36" s="12">
        <v>101.2174</v>
      </c>
      <c r="H36" s="9">
        <f t="shared" si="3"/>
        <v>-842.39999999999782</v>
      </c>
      <c r="I36" s="47">
        <f t="shared" si="4"/>
        <v>23.45043459280026</v>
      </c>
      <c r="J36" s="40">
        <f t="shared" si="15"/>
        <v>66.549565407199736</v>
      </c>
      <c r="K36" s="47">
        <f t="shared" si="5"/>
        <v>427.18334467193989</v>
      </c>
      <c r="L36" s="40">
        <f t="shared" si="6"/>
        <v>944.52282659822561</v>
      </c>
      <c r="M36" s="12">
        <f t="shared" si="16"/>
        <v>24.49374999923748</v>
      </c>
      <c r="N36" s="12">
        <f t="shared" si="17"/>
        <v>10.624999995343387</v>
      </c>
      <c r="O36" s="12">
        <f t="shared" si="18"/>
        <v>-52.649999999999864</v>
      </c>
      <c r="P36" s="81">
        <f t="shared" si="19"/>
        <v>59.0326766623891</v>
      </c>
      <c r="Q36" s="12">
        <f t="shared" si="20"/>
        <v>1.5308593749523425</v>
      </c>
      <c r="R36" s="12">
        <f t="shared" si="21"/>
        <v>0.6640624997089617</v>
      </c>
      <c r="S36" s="12">
        <f t="shared" si="22"/>
        <v>-3.2906249999999915</v>
      </c>
      <c r="T36" s="12">
        <f t="shared" si="23"/>
        <v>3.6895422913993188</v>
      </c>
    </row>
    <row r="37" spans="2:20" ht="15.9" customHeight="1">
      <c r="B37" s="18">
        <v>45841</v>
      </c>
      <c r="C37" s="11">
        <v>401055.61310000002</v>
      </c>
      <c r="D37" s="9">
        <f t="shared" si="1"/>
        <v>396.40000002691522</v>
      </c>
      <c r="E37" s="11">
        <v>6665731.7709999997</v>
      </c>
      <c r="F37" s="9">
        <f t="shared" si="2"/>
        <v>165.0000000372529</v>
      </c>
      <c r="G37" s="12">
        <v>101.21040000000001</v>
      </c>
      <c r="H37" s="9">
        <f t="shared" si="3"/>
        <v>-849.39999999998861</v>
      </c>
      <c r="I37" s="47">
        <f t="shared" si="4"/>
        <v>22.599335452858007</v>
      </c>
      <c r="J37" s="40">
        <f t="shared" si="15"/>
        <v>67.400664547142014</v>
      </c>
      <c r="K37" s="47">
        <f t="shared" si="5"/>
        <v>429.36925837049841</v>
      </c>
      <c r="L37" s="40">
        <f t="shared" si="6"/>
        <v>951.75538875995471</v>
      </c>
      <c r="M37" s="12">
        <f t="shared" si="16"/>
        <v>23.317647060406777</v>
      </c>
      <c r="N37" s="12">
        <f t="shared" si="17"/>
        <v>9.7058823551325233</v>
      </c>
      <c r="O37" s="12">
        <f t="shared" si="18"/>
        <v>-49.96470588235227</v>
      </c>
      <c r="P37" s="81">
        <f t="shared" si="19"/>
        <v>55.98561110352675</v>
      </c>
      <c r="Q37" s="12">
        <f t="shared" si="20"/>
        <v>1.371626297670987</v>
      </c>
      <c r="R37" s="12">
        <f t="shared" si="21"/>
        <v>0.57093425618426608</v>
      </c>
      <c r="S37" s="12">
        <f t="shared" si="22"/>
        <v>-2.9391003460207217</v>
      </c>
      <c r="T37" s="12">
        <f t="shared" si="23"/>
        <v>3.2932712413839265</v>
      </c>
    </row>
    <row r="38" spans="2:20" ht="15.9" customHeight="1">
      <c r="B38" s="18">
        <v>45841</v>
      </c>
      <c r="C38" s="11">
        <v>401055.6091</v>
      </c>
      <c r="D38" s="9">
        <f t="shared" si="1"/>
        <v>392.4000000115484</v>
      </c>
      <c r="E38" s="11">
        <v>6665731.6629999997</v>
      </c>
      <c r="F38" s="9">
        <f t="shared" si="2"/>
        <v>57.000000029802322</v>
      </c>
      <c r="G38" s="12">
        <v>101.14490000000001</v>
      </c>
      <c r="H38" s="9">
        <f t="shared" si="3"/>
        <v>-914.89999999998872</v>
      </c>
      <c r="I38" s="47">
        <f t="shared" si="4"/>
        <v>8.2649734068732652</v>
      </c>
      <c r="J38" s="40">
        <f t="shared" si="15"/>
        <v>81.735026593126747</v>
      </c>
      <c r="K38" s="47">
        <f t="shared" si="5"/>
        <v>396.51829719757023</v>
      </c>
      <c r="L38" s="40">
        <f t="shared" si="6"/>
        <v>997.13026732340245</v>
      </c>
      <c r="M38" s="12">
        <f t="shared" si="16"/>
        <v>23.082352941855788</v>
      </c>
      <c r="N38" s="12">
        <f t="shared" si="17"/>
        <v>3.352941178223666</v>
      </c>
      <c r="O38" s="12">
        <f t="shared" si="18"/>
        <v>-53.817647058822864</v>
      </c>
      <c r="P38" s="81">
        <f t="shared" si="19"/>
        <v>58.654721607258971</v>
      </c>
      <c r="Q38" s="12">
        <f t="shared" si="20"/>
        <v>1.3577854671679876</v>
      </c>
      <c r="R38" s="12">
        <f t="shared" si="21"/>
        <v>0.19723183401315683</v>
      </c>
      <c r="S38" s="12">
        <f t="shared" si="22"/>
        <v>-3.1657439446366391</v>
      </c>
      <c r="T38" s="12">
        <f t="shared" si="23"/>
        <v>3.4502777416034687</v>
      </c>
    </row>
    <row r="39" spans="2:20" ht="15.9" customHeight="1">
      <c r="B39" s="18">
        <v>45842</v>
      </c>
      <c r="C39" s="11">
        <v>401055.60869999998</v>
      </c>
      <c r="D39" s="9">
        <f t="shared" si="1"/>
        <v>391.99999999254942</v>
      </c>
      <c r="E39" s="11">
        <v>6665731.6639999999</v>
      </c>
      <c r="F39" s="9">
        <f t="shared" si="2"/>
        <v>58.000000193715096</v>
      </c>
      <c r="G39" s="12">
        <v>101.2067</v>
      </c>
      <c r="H39" s="9">
        <f t="shared" si="3"/>
        <v>-853.09999999999775</v>
      </c>
      <c r="I39" s="47">
        <f t="shared" si="4"/>
        <v>8.4163744156807514</v>
      </c>
      <c r="J39" s="40">
        <f t="shared" si="15"/>
        <v>81.583625584319236</v>
      </c>
      <c r="K39" s="47">
        <f t="shared" si="5"/>
        <v>396.26758638151279</v>
      </c>
      <c r="L39" s="40">
        <f t="shared" si="6"/>
        <v>940.64212643099597</v>
      </c>
      <c r="M39" s="12">
        <f t="shared" si="16"/>
        <v>21.777777777363855</v>
      </c>
      <c r="N39" s="12">
        <f t="shared" si="17"/>
        <v>3.2222222329841719</v>
      </c>
      <c r="O39" s="12">
        <f t="shared" si="18"/>
        <v>-47.394444444444318</v>
      </c>
      <c r="P39" s="81">
        <f t="shared" si="19"/>
        <v>52.257895912833106</v>
      </c>
      <c r="Q39" s="12">
        <f t="shared" si="20"/>
        <v>1.2098765431868808</v>
      </c>
      <c r="R39" s="12">
        <f t="shared" si="21"/>
        <v>0.17901234627689844</v>
      </c>
      <c r="S39" s="12">
        <f t="shared" si="22"/>
        <v>-2.6330246913580178</v>
      </c>
      <c r="T39" s="12">
        <f t="shared" si="23"/>
        <v>2.9032164396018394</v>
      </c>
    </row>
    <row r="40" spans="2:20" ht="15.9" customHeight="1">
      <c r="B40" s="18">
        <v>45842</v>
      </c>
      <c r="C40" s="11">
        <v>401055.61709999997</v>
      </c>
      <c r="D40" s="9">
        <f t="shared" si="1"/>
        <v>400.39999998407438</v>
      </c>
      <c r="E40" s="11">
        <v>6665731.6859999998</v>
      </c>
      <c r="F40" s="9">
        <f t="shared" si="2"/>
        <v>80.000000074505806</v>
      </c>
      <c r="G40" s="12">
        <v>101.1708</v>
      </c>
      <c r="H40" s="9">
        <f t="shared" si="3"/>
        <v>-888.99999999999579</v>
      </c>
      <c r="I40" s="47">
        <f t="shared" si="4"/>
        <v>11.298924650165025</v>
      </c>
      <c r="J40" s="40">
        <f t="shared" si="15"/>
        <v>78.70107534983498</v>
      </c>
      <c r="K40" s="47">
        <f t="shared" si="5"/>
        <v>408.31380089236228</v>
      </c>
      <c r="L40" s="40">
        <f t="shared" si="6"/>
        <v>978.28480515602416</v>
      </c>
      <c r="M40" s="12">
        <f t="shared" si="16"/>
        <v>22.244444443559686</v>
      </c>
      <c r="N40" s="12">
        <f t="shared" si="17"/>
        <v>4.4444444485836563</v>
      </c>
      <c r="O40" s="12">
        <f t="shared" si="18"/>
        <v>-49.388888888888658</v>
      </c>
      <c r="P40" s="81">
        <f t="shared" si="19"/>
        <v>54.349155842001345</v>
      </c>
      <c r="Q40" s="12">
        <f t="shared" si="20"/>
        <v>1.2358024690866491</v>
      </c>
      <c r="R40" s="12">
        <f t="shared" si="21"/>
        <v>0.24691358047686979</v>
      </c>
      <c r="S40" s="12">
        <f t="shared" si="22"/>
        <v>-2.7438271604938143</v>
      </c>
      <c r="T40" s="12">
        <f t="shared" si="23"/>
        <v>3.0193975467778524</v>
      </c>
    </row>
    <row r="41" spans="2:20" ht="15.9" customHeight="1">
      <c r="B41" s="18">
        <v>45843</v>
      </c>
      <c r="C41" s="11">
        <v>401055.62150000001</v>
      </c>
      <c r="D41" s="9">
        <f t="shared" si="1"/>
        <v>404.80000001844019</v>
      </c>
      <c r="E41" s="11">
        <v>6665731.7240000004</v>
      </c>
      <c r="F41" s="9">
        <f t="shared" si="2"/>
        <v>118.00000071525574</v>
      </c>
      <c r="G41" s="12">
        <v>101.1892</v>
      </c>
      <c r="H41" s="9">
        <f t="shared" si="3"/>
        <v>-870.59999999999604</v>
      </c>
      <c r="I41" s="47">
        <f t="shared" si="4"/>
        <v>16.251508139579922</v>
      </c>
      <c r="J41" s="40">
        <f t="shared" si="15"/>
        <v>73.748491860420074</v>
      </c>
      <c r="K41" s="47">
        <f t="shared" si="5"/>
        <v>421.64800507500274</v>
      </c>
      <c r="L41" s="40">
        <f t="shared" si="6"/>
        <v>967.33210439007064</v>
      </c>
      <c r="M41" s="12">
        <f t="shared" si="16"/>
        <v>21.305263158865273</v>
      </c>
      <c r="N41" s="12">
        <f t="shared" si="17"/>
        <v>6.2105263534345125</v>
      </c>
      <c r="O41" s="12">
        <f t="shared" si="18"/>
        <v>-45.821052631578738</v>
      </c>
      <c r="P41" s="81">
        <f t="shared" si="19"/>
        <v>50.912216020530032</v>
      </c>
      <c r="Q41" s="12">
        <f t="shared" si="20"/>
        <v>1.1213296399402775</v>
      </c>
      <c r="R41" s="12">
        <f t="shared" si="21"/>
        <v>0.32686980807550065</v>
      </c>
      <c r="S41" s="12">
        <f t="shared" si="22"/>
        <v>-2.4116343490304599</v>
      </c>
      <c r="T41" s="12">
        <f t="shared" si="23"/>
        <v>2.6795903168700015</v>
      </c>
    </row>
    <row r="42" spans="2:20" ht="15.9" customHeight="1">
      <c r="B42" s="18">
        <v>45843</v>
      </c>
      <c r="C42" s="11">
        <v>401055.62809999997</v>
      </c>
      <c r="D42" s="9">
        <f t="shared" si="1"/>
        <v>411.3999999826774</v>
      </c>
      <c r="E42" s="11">
        <v>6665731.7630000003</v>
      </c>
      <c r="F42" s="9">
        <f t="shared" si="2"/>
        <v>157.00000058859587</v>
      </c>
      <c r="G42" s="12">
        <v>101.1711</v>
      </c>
      <c r="H42" s="9">
        <f t="shared" si="3"/>
        <v>-888.7</v>
      </c>
      <c r="I42" s="47">
        <f t="shared" si="4"/>
        <v>20.888040936593068</v>
      </c>
      <c r="J42" s="40">
        <f t="shared" si="15"/>
        <v>69.111959063406971</v>
      </c>
      <c r="K42" s="47">
        <f t="shared" si="5"/>
        <v>440.33959641459234</v>
      </c>
      <c r="L42" s="40">
        <f t="shared" si="6"/>
        <v>991.80978527667605</v>
      </c>
      <c r="M42" s="12">
        <f t="shared" si="16"/>
        <v>21.652631578035653</v>
      </c>
      <c r="N42" s="12">
        <f t="shared" si="17"/>
        <v>8.2631579257155714</v>
      </c>
      <c r="O42" s="12">
        <f t="shared" si="18"/>
        <v>-46.773684210526319</v>
      </c>
      <c r="P42" s="81">
        <f t="shared" si="19"/>
        <v>52.200515014561894</v>
      </c>
      <c r="Q42" s="12">
        <f t="shared" si="20"/>
        <v>1.139612188317666</v>
      </c>
      <c r="R42" s="12">
        <f t="shared" si="21"/>
        <v>0.43490304872187219</v>
      </c>
      <c r="S42" s="12">
        <f t="shared" si="22"/>
        <v>-2.4617728531855958</v>
      </c>
      <c r="T42" s="12">
        <f t="shared" si="23"/>
        <v>2.747395527082205</v>
      </c>
    </row>
    <row r="43" spans="2:20" ht="15.9" customHeight="1">
      <c r="B43" s="18">
        <v>45845</v>
      </c>
      <c r="C43" s="11">
        <v>401055.62709999998</v>
      </c>
      <c r="D43" s="9">
        <f t="shared" si="1"/>
        <v>410.39999999338761</v>
      </c>
      <c r="E43" s="11">
        <v>6665731.773</v>
      </c>
      <c r="F43" s="9">
        <f t="shared" si="2"/>
        <v>167.00000036507845</v>
      </c>
      <c r="G43" s="12">
        <v>101.163</v>
      </c>
      <c r="H43" s="9">
        <f t="shared" si="3"/>
        <v>-896.79999999999893</v>
      </c>
      <c r="I43" s="47">
        <f t="shared" si="4"/>
        <v>22.142394636716688</v>
      </c>
      <c r="J43" s="40">
        <f t="shared" si="15"/>
        <v>67.857605363283312</v>
      </c>
      <c r="K43" s="47">
        <f t="shared" si="5"/>
        <v>443.07692347549397</v>
      </c>
      <c r="L43" s="40">
        <f t="shared" si="6"/>
        <v>1000.2836598268048</v>
      </c>
      <c r="M43" s="12">
        <f t="shared" si="16"/>
        <v>19.542857142542267</v>
      </c>
      <c r="N43" s="12">
        <f t="shared" si="17"/>
        <v>7.95238096976564</v>
      </c>
      <c r="O43" s="12">
        <f t="shared" si="18"/>
        <v>-42.704761904761853</v>
      </c>
      <c r="P43" s="81">
        <f t="shared" si="19"/>
        <v>47.632555229847846</v>
      </c>
      <c r="Q43" s="12">
        <f t="shared" si="20"/>
        <v>0.93061224488296512</v>
      </c>
      <c r="R43" s="12">
        <f t="shared" si="21"/>
        <v>0.37868480808407812</v>
      </c>
      <c r="S43" s="12">
        <f t="shared" si="22"/>
        <v>-2.0335600907029452</v>
      </c>
      <c r="T43" s="12">
        <f t="shared" si="23"/>
        <v>2.2682169157070402</v>
      </c>
    </row>
    <row r="44" spans="2:20" ht="15.9" customHeight="1">
      <c r="B44" s="18">
        <v>45845</v>
      </c>
      <c r="C44" s="11">
        <v>401055.62969999999</v>
      </c>
      <c r="D44" s="9">
        <f t="shared" si="1"/>
        <v>413.00000000046566</v>
      </c>
      <c r="E44" s="11">
        <v>6665731.7479999997</v>
      </c>
      <c r="F44" s="9">
        <f t="shared" si="2"/>
        <v>141.99999999254942</v>
      </c>
      <c r="G44" s="12">
        <v>101.16930000000001</v>
      </c>
      <c r="H44" s="9">
        <f t="shared" si="3"/>
        <v>-890.49999999998875</v>
      </c>
      <c r="I44" s="47">
        <f t="shared" si="4"/>
        <v>18.974284907246325</v>
      </c>
      <c r="J44" s="40">
        <f t="shared" si="15"/>
        <v>71.025715092753671</v>
      </c>
      <c r="K44" s="47">
        <f t="shared" si="5"/>
        <v>436.72989363938512</v>
      </c>
      <c r="L44" s="40">
        <f t="shared" si="6"/>
        <v>991.82823613680648</v>
      </c>
      <c r="M44" s="12">
        <f t="shared" si="16"/>
        <v>19.66666666668884</v>
      </c>
      <c r="N44" s="12">
        <f t="shared" si="17"/>
        <v>6.7619047615499728</v>
      </c>
      <c r="O44" s="12">
        <f t="shared" si="18"/>
        <v>-42.404761904761372</v>
      </c>
      <c r="P44" s="81">
        <f t="shared" si="19"/>
        <v>47.229916006514593</v>
      </c>
      <c r="Q44" s="12">
        <f t="shared" si="20"/>
        <v>0.93650793650899244</v>
      </c>
      <c r="R44" s="12">
        <f t="shared" si="21"/>
        <v>0.32199546483571301</v>
      </c>
      <c r="S44" s="12">
        <f t="shared" si="22"/>
        <v>-2.0192743764172083</v>
      </c>
      <c r="T44" s="12">
        <f t="shared" si="23"/>
        <v>2.2490436193578378</v>
      </c>
    </row>
    <row r="45" spans="2:20" ht="15.9" customHeight="1">
      <c r="B45" s="18">
        <v>45846</v>
      </c>
      <c r="C45" s="11">
        <v>401055.62949999998</v>
      </c>
      <c r="D45" s="9">
        <f t="shared" si="1"/>
        <v>412.79999999096617</v>
      </c>
      <c r="E45" s="11">
        <v>6665731.75</v>
      </c>
      <c r="F45" s="9">
        <f t="shared" si="2"/>
        <v>144.00000032037497</v>
      </c>
      <c r="G45" s="12">
        <v>101.1631</v>
      </c>
      <c r="H45" s="9">
        <f t="shared" si="3"/>
        <v>-896.69999999999561</v>
      </c>
      <c r="I45" s="47">
        <f t="shared" si="4"/>
        <v>19.230672415694521</v>
      </c>
      <c r="J45" s="40">
        <f t="shared" si="15"/>
        <v>70.769327584305472</v>
      </c>
      <c r="K45" s="47">
        <f t="shared" si="5"/>
        <v>437.19542550764373</v>
      </c>
      <c r="L45" s="40">
        <f t="shared" si="6"/>
        <v>997.60249101774093</v>
      </c>
      <c r="M45" s="12">
        <f t="shared" si="16"/>
        <v>18.763636363225736</v>
      </c>
      <c r="N45" s="12">
        <f t="shared" si="17"/>
        <v>6.5454545600170437</v>
      </c>
      <c r="O45" s="12">
        <f t="shared" si="18"/>
        <v>-40.759090909090709</v>
      </c>
      <c r="P45" s="81">
        <f t="shared" si="19"/>
        <v>45.345567773533681</v>
      </c>
      <c r="Q45" s="12">
        <f t="shared" si="20"/>
        <v>0.85289256196480612</v>
      </c>
      <c r="R45" s="12">
        <f t="shared" si="21"/>
        <v>0.29752066181895653</v>
      </c>
      <c r="S45" s="12">
        <f t="shared" si="22"/>
        <v>-1.852685950413214</v>
      </c>
      <c r="T45" s="12">
        <f t="shared" si="23"/>
        <v>2.0611621715242583</v>
      </c>
    </row>
    <row r="46" spans="2:20" ht="15.9" customHeight="1">
      <c r="B46" s="18">
        <v>45846</v>
      </c>
      <c r="C46" s="11">
        <v>401055.62650000001</v>
      </c>
      <c r="D46" s="9">
        <f t="shared" si="1"/>
        <v>409.8000000230968</v>
      </c>
      <c r="E46" s="11">
        <v>6665731.7060000002</v>
      </c>
      <c r="F46" s="9">
        <f t="shared" si="2"/>
        <v>100.00000055879354</v>
      </c>
      <c r="G46" s="12">
        <v>101.1448</v>
      </c>
      <c r="H46" s="9">
        <f t="shared" si="3"/>
        <v>-914.99999999999204</v>
      </c>
      <c r="I46" s="47">
        <f t="shared" si="4"/>
        <v>13.71339815414022</v>
      </c>
      <c r="J46" s="40">
        <f t="shared" si="15"/>
        <v>76.286601845859764</v>
      </c>
      <c r="K46" s="47">
        <f t="shared" si="5"/>
        <v>421.824655669496</v>
      </c>
      <c r="L46" s="40">
        <f t="shared" si="6"/>
        <v>1007.5520036855042</v>
      </c>
      <c r="M46" s="12">
        <f t="shared" si="16"/>
        <v>18.627272728322581</v>
      </c>
      <c r="N46" s="12">
        <f t="shared" si="17"/>
        <v>4.5454545708542522</v>
      </c>
      <c r="O46" s="12">
        <f t="shared" si="18"/>
        <v>-41.590909090908731</v>
      </c>
      <c r="P46" s="81">
        <f t="shared" si="19"/>
        <v>45.7978183493411</v>
      </c>
      <c r="Q46" s="12">
        <f t="shared" si="20"/>
        <v>0.84669421492375363</v>
      </c>
      <c r="R46" s="12">
        <f t="shared" si="21"/>
        <v>0.206611571402466</v>
      </c>
      <c r="S46" s="12">
        <f t="shared" si="22"/>
        <v>-1.8904958677685786</v>
      </c>
      <c r="T46" s="12">
        <f t="shared" si="23"/>
        <v>2.0817190158791408</v>
      </c>
    </row>
    <row r="47" spans="2:20" ht="15.9" customHeight="1">
      <c r="B47" s="18">
        <v>45847</v>
      </c>
      <c r="C47" s="11">
        <v>401055.63140000001</v>
      </c>
      <c r="D47" s="9">
        <f t="shared" si="1"/>
        <v>414.70000002300367</v>
      </c>
      <c r="E47" s="11">
        <v>6665731.773</v>
      </c>
      <c r="F47" s="9">
        <f t="shared" si="2"/>
        <v>167.00000036507845</v>
      </c>
      <c r="G47" s="12">
        <v>101.1781</v>
      </c>
      <c r="H47" s="9">
        <f t="shared" si="3"/>
        <v>-881.69999999999504</v>
      </c>
      <c r="I47" s="47">
        <f t="shared" si="4"/>
        <v>21.934682960262787</v>
      </c>
      <c r="J47" s="40">
        <f t="shared" si="15"/>
        <v>68.065317039737238</v>
      </c>
      <c r="K47" s="47">
        <f t="shared" si="5"/>
        <v>447.06273624740345</v>
      </c>
      <c r="L47" s="40">
        <f t="shared" si="6"/>
        <v>988.56460595198666</v>
      </c>
      <c r="M47" s="12">
        <f t="shared" si="16"/>
        <v>18.030434783608854</v>
      </c>
      <c r="N47" s="12">
        <f t="shared" si="17"/>
        <v>7.2608695810903674</v>
      </c>
      <c r="O47" s="12">
        <f t="shared" si="18"/>
        <v>-38.334782608695434</v>
      </c>
      <c r="P47" s="81">
        <f t="shared" si="19"/>
        <v>42.98106982399942</v>
      </c>
      <c r="Q47" s="12">
        <f t="shared" si="20"/>
        <v>0.7839319471134284</v>
      </c>
      <c r="R47" s="12">
        <f t="shared" si="21"/>
        <v>0.31568998178653773</v>
      </c>
      <c r="S47" s="12">
        <f t="shared" si="22"/>
        <v>-1.6667296786389318</v>
      </c>
      <c r="T47" s="12">
        <f t="shared" si="23"/>
        <v>1.8687421662608443</v>
      </c>
    </row>
    <row r="48" spans="2:20" ht="15.9" customHeight="1">
      <c r="B48" s="18">
        <v>45847</v>
      </c>
      <c r="C48" s="11">
        <v>401055.63319999998</v>
      </c>
      <c r="D48" s="9">
        <f t="shared" si="1"/>
        <v>416.49999999208376</v>
      </c>
      <c r="E48" s="11">
        <v>6665731.7879999997</v>
      </c>
      <c r="F48" s="9">
        <f t="shared" si="2"/>
        <v>182.00000002980232</v>
      </c>
      <c r="G48" s="12">
        <v>101.1739</v>
      </c>
      <c r="H48" s="9">
        <f t="shared" si="3"/>
        <v>-885.89999999999236</v>
      </c>
      <c r="I48" s="47">
        <f t="shared" si="4"/>
        <v>23.604115046756242</v>
      </c>
      <c r="J48" s="40">
        <f t="shared" ref="J48:J111" si="24">MOD(DEGREES(ATAN2(F48, D48)) + 360, 360)</f>
        <v>66.395884953243751</v>
      </c>
      <c r="K48" s="47">
        <f t="shared" ref="K48:K111" si="25">SQRT(POWER(C48 - $C$9,2) + POWER(E48 - $E$9,2)) *1000</f>
        <v>454.52860196499608</v>
      </c>
      <c r="L48" s="40">
        <f t="shared" ref="L48:L111" si="26">SQRT((D48^2) + (F48^2) + (H48^2))</f>
        <v>995.69827759429222</v>
      </c>
      <c r="M48" s="12">
        <f t="shared" ref="M48:M111" si="27">(D48-$D$9)/(B48-$B$9)</f>
        <v>18.108695651829727</v>
      </c>
      <c r="N48" s="12">
        <f t="shared" ref="N48:N111" si="28">(F48-$F$9)/(B48-$B$9)</f>
        <v>7.9130434795566229</v>
      </c>
      <c r="O48" s="12">
        <f t="shared" ref="O48:O111" si="29">(H48-$H$9)/(B48-$B$9)</f>
        <v>-38.517391304347491</v>
      </c>
      <c r="P48" s="81">
        <f t="shared" ref="P48:P111" si="30">(L48-$L$9)/(B48-$B$9)</f>
        <v>43.291229460621402</v>
      </c>
      <c r="Q48" s="12">
        <f t="shared" ref="Q48:Q111" si="31">(M48-0)/(B48-$B$9)</f>
        <v>0.78733459355781421</v>
      </c>
      <c r="R48" s="12">
        <f t="shared" ref="R48:R111" si="32">(N48-0)/(B48-$B$9)</f>
        <v>0.34404536867637492</v>
      </c>
      <c r="S48" s="12">
        <f t="shared" ref="S48:S111" si="33">(O48-0)/(B48-$B$9)</f>
        <v>-1.674669187145543</v>
      </c>
      <c r="T48" s="12">
        <f t="shared" ref="T48:T111" si="34">(P48-0)/(B48-$B$9)</f>
        <v>1.8822273678531045</v>
      </c>
    </row>
    <row r="49" spans="1:20" ht="15.9" customHeight="1">
      <c r="B49" s="18">
        <v>45848</v>
      </c>
      <c r="C49" s="11">
        <v>401055.63</v>
      </c>
      <c r="D49" s="9">
        <f t="shared" si="1"/>
        <v>413.3000000147149</v>
      </c>
      <c r="E49" s="11">
        <v>6665731.7379999999</v>
      </c>
      <c r="F49" s="9">
        <f t="shared" si="2"/>
        <v>132.00000021606684</v>
      </c>
      <c r="G49" s="12">
        <v>101.17359999999999</v>
      </c>
      <c r="H49" s="9">
        <f t="shared" si="3"/>
        <v>-886.20000000000232</v>
      </c>
      <c r="I49" s="47">
        <f t="shared" si="4"/>
        <v>17.712473122403701</v>
      </c>
      <c r="J49" s="40">
        <f t="shared" si="24"/>
        <v>72.287526877596292</v>
      </c>
      <c r="K49" s="47">
        <f t="shared" si="25"/>
        <v>433.86736460490431</v>
      </c>
      <c r="L49" s="40">
        <f t="shared" si="26"/>
        <v>986.70731732829927</v>
      </c>
      <c r="M49" s="12">
        <f t="shared" si="27"/>
        <v>17.220833333946455</v>
      </c>
      <c r="N49" s="12">
        <f t="shared" si="28"/>
        <v>5.5000000090027852</v>
      </c>
      <c r="O49" s="12">
        <f t="shared" si="29"/>
        <v>-36.925000000000097</v>
      </c>
      <c r="P49" s="81">
        <f t="shared" si="30"/>
        <v>41.112804888679136</v>
      </c>
      <c r="Q49" s="12">
        <f t="shared" si="31"/>
        <v>0.71753472224776893</v>
      </c>
      <c r="R49" s="12">
        <f t="shared" si="32"/>
        <v>0.22916666704178271</v>
      </c>
      <c r="S49" s="12">
        <f t="shared" si="33"/>
        <v>-1.5385416666666707</v>
      </c>
      <c r="T49" s="12">
        <f t="shared" si="34"/>
        <v>1.7130335370282974</v>
      </c>
    </row>
    <row r="50" spans="1:20" ht="15.9" customHeight="1">
      <c r="B50" s="18">
        <v>45848</v>
      </c>
      <c r="C50" s="11">
        <v>401055.63650000002</v>
      </c>
      <c r="D50" s="9">
        <f t="shared" si="1"/>
        <v>419.80000003241003</v>
      </c>
      <c r="E50" s="11">
        <v>6665731.7510000002</v>
      </c>
      <c r="F50" s="9">
        <f t="shared" si="2"/>
        <v>145.00000048428774</v>
      </c>
      <c r="G50" s="12">
        <v>101.158</v>
      </c>
      <c r="H50" s="9">
        <f t="shared" si="3"/>
        <v>-901.79999999999438</v>
      </c>
      <c r="I50" s="47">
        <f t="shared" si="4"/>
        <v>19.055044184927166</v>
      </c>
      <c r="J50" s="40">
        <f t="shared" si="24"/>
        <v>70.944955815072831</v>
      </c>
      <c r="K50" s="47">
        <f t="shared" si="25"/>
        <v>444.13628557871164</v>
      </c>
      <c r="L50" s="40">
        <f t="shared" si="26"/>
        <v>1005.2364299843319</v>
      </c>
      <c r="M50" s="12">
        <f t="shared" si="27"/>
        <v>17.491666668017086</v>
      </c>
      <c r="N50" s="12">
        <f t="shared" si="28"/>
        <v>6.0416666868453222</v>
      </c>
      <c r="O50" s="12">
        <f t="shared" si="29"/>
        <v>-37.574999999999768</v>
      </c>
      <c r="P50" s="81">
        <f t="shared" si="30"/>
        <v>41.884851249347165</v>
      </c>
      <c r="Q50" s="12">
        <f t="shared" si="31"/>
        <v>0.7288194445007119</v>
      </c>
      <c r="R50" s="12">
        <f t="shared" si="32"/>
        <v>0.25173611195188844</v>
      </c>
      <c r="S50" s="12">
        <f t="shared" si="33"/>
        <v>-1.5656249999999903</v>
      </c>
      <c r="T50" s="12">
        <f t="shared" si="34"/>
        <v>1.7452021353894651</v>
      </c>
    </row>
    <row r="51" spans="1:20" ht="15.9" customHeight="1">
      <c r="B51" s="18">
        <v>45849</v>
      </c>
      <c r="C51" s="11">
        <v>401055.62280000001</v>
      </c>
      <c r="D51" s="9">
        <f t="shared" si="1"/>
        <v>406.10000002197921</v>
      </c>
      <c r="E51" s="11">
        <v>6665731.6613999996</v>
      </c>
      <c r="F51" s="9">
        <f t="shared" si="2"/>
        <v>55.3999999538064</v>
      </c>
      <c r="G51" s="12">
        <v>101.17149999999999</v>
      </c>
      <c r="H51" s="9">
        <f t="shared" si="3"/>
        <v>-888.30000000000098</v>
      </c>
      <c r="I51" s="47">
        <f t="shared" si="4"/>
        <v>7.768313992989234</v>
      </c>
      <c r="J51" s="40">
        <f t="shared" si="24"/>
        <v>82.231686007010751</v>
      </c>
      <c r="K51" s="47">
        <f t="shared" si="25"/>
        <v>409.86140341917201</v>
      </c>
      <c r="L51" s="40">
        <f t="shared" si="26"/>
        <v>978.29610037694363</v>
      </c>
      <c r="M51" s="12">
        <f t="shared" si="27"/>
        <v>16.244000000879169</v>
      </c>
      <c r="N51" s="12">
        <f t="shared" si="28"/>
        <v>2.215999998152256</v>
      </c>
      <c r="O51" s="12">
        <f t="shared" si="29"/>
        <v>-35.532000000000039</v>
      </c>
      <c r="P51" s="81">
        <f t="shared" si="30"/>
        <v>39.131844015077746</v>
      </c>
      <c r="Q51" s="12">
        <f t="shared" si="31"/>
        <v>0.64976000003516676</v>
      </c>
      <c r="R51" s="12">
        <f t="shared" si="32"/>
        <v>8.8639999926090243E-2</v>
      </c>
      <c r="S51" s="12">
        <f t="shared" si="33"/>
        <v>-1.4212800000000017</v>
      </c>
      <c r="T51" s="12">
        <f t="shared" si="34"/>
        <v>1.5652737606031097</v>
      </c>
    </row>
    <row r="52" spans="1:20" ht="15.9" customHeight="1">
      <c r="B52" s="18">
        <v>45849</v>
      </c>
      <c r="C52" s="11">
        <v>401055.63620000001</v>
      </c>
      <c r="D52" s="9">
        <f t="shared" si="1"/>
        <v>419.50000001816079</v>
      </c>
      <c r="E52" s="11">
        <v>6665731.7450000001</v>
      </c>
      <c r="F52" s="9">
        <f t="shared" si="2"/>
        <v>139.00000043213367</v>
      </c>
      <c r="G52" s="12">
        <v>101.148</v>
      </c>
      <c r="H52" s="9">
        <f t="shared" si="3"/>
        <v>-911.7999999999995</v>
      </c>
      <c r="I52" s="47">
        <f t="shared" si="4"/>
        <v>18.332452062494426</v>
      </c>
      <c r="J52" s="40">
        <f t="shared" si="24"/>
        <v>71.66754793750556</v>
      </c>
      <c r="K52" s="47">
        <f t="shared" si="25"/>
        <v>441.92901028940162</v>
      </c>
      <c r="L52" s="40">
        <f t="shared" si="26"/>
        <v>1013.2524315960802</v>
      </c>
      <c r="M52" s="12">
        <f t="shared" si="27"/>
        <v>16.780000000726432</v>
      </c>
      <c r="N52" s="12">
        <f t="shared" si="28"/>
        <v>5.560000017285347</v>
      </c>
      <c r="O52" s="12">
        <f t="shared" si="29"/>
        <v>-36.47199999999998</v>
      </c>
      <c r="P52" s="81">
        <f t="shared" si="30"/>
        <v>40.53009726384321</v>
      </c>
      <c r="Q52" s="12">
        <f t="shared" si="31"/>
        <v>0.67120000002905722</v>
      </c>
      <c r="R52" s="12">
        <f t="shared" si="32"/>
        <v>0.22240000069141388</v>
      </c>
      <c r="S52" s="12">
        <f t="shared" si="33"/>
        <v>-1.4588799999999993</v>
      </c>
      <c r="T52" s="12">
        <f t="shared" si="34"/>
        <v>1.6212038905537285</v>
      </c>
    </row>
    <row r="53" spans="1:20" ht="15.9" customHeight="1">
      <c r="B53" s="18">
        <v>45850</v>
      </c>
      <c r="C53" s="11">
        <v>401055.6372</v>
      </c>
      <c r="D53" s="9">
        <f t="shared" si="1"/>
        <v>420.50000000745058</v>
      </c>
      <c r="E53" s="11">
        <v>6665731.7779999999</v>
      </c>
      <c r="F53" s="9">
        <f t="shared" si="2"/>
        <v>172.00000025331974</v>
      </c>
      <c r="G53" s="12">
        <v>101.1661</v>
      </c>
      <c r="H53" s="9">
        <f t="shared" si="3"/>
        <v>-893.6999999999955</v>
      </c>
      <c r="I53" s="47">
        <f t="shared" si="4"/>
        <v>22.246370858410604</v>
      </c>
      <c r="J53" s="40">
        <f t="shared" si="24"/>
        <v>67.753629141589386</v>
      </c>
      <c r="K53" s="47">
        <f t="shared" si="25"/>
        <v>454.31734513818418</v>
      </c>
      <c r="L53" s="40">
        <f t="shared" si="26"/>
        <v>1002.548722054644</v>
      </c>
      <c r="M53" s="12">
        <f t="shared" si="27"/>
        <v>16.173076923363485</v>
      </c>
      <c r="N53" s="12">
        <f t="shared" si="28"/>
        <v>6.6153846251276827</v>
      </c>
      <c r="O53" s="12">
        <f t="shared" si="29"/>
        <v>-34.373076923076752</v>
      </c>
      <c r="P53" s="81">
        <f t="shared" si="30"/>
        <v>38.559566232870921</v>
      </c>
      <c r="Q53" s="12">
        <f t="shared" si="31"/>
        <v>0.62204142012936481</v>
      </c>
      <c r="R53" s="12">
        <f t="shared" si="32"/>
        <v>0.25443787019721859</v>
      </c>
      <c r="S53" s="12">
        <f t="shared" si="33"/>
        <v>-1.3220414201183366</v>
      </c>
      <c r="T53" s="12">
        <f t="shared" si="34"/>
        <v>1.4830602397258046</v>
      </c>
    </row>
    <row r="54" spans="1:20" ht="15.9" customHeight="1">
      <c r="B54" s="18">
        <v>45850</v>
      </c>
      <c r="C54" s="11">
        <v>401055.64199999999</v>
      </c>
      <c r="D54" s="9">
        <f t="shared" si="1"/>
        <v>425.3000000026077</v>
      </c>
      <c r="E54" s="11">
        <v>6665731.8039999995</v>
      </c>
      <c r="F54" s="9">
        <f t="shared" si="2"/>
        <v>197.99999985843897</v>
      </c>
      <c r="G54" s="12">
        <v>101.15600000000001</v>
      </c>
      <c r="H54" s="9">
        <f t="shared" si="3"/>
        <v>-903.79999999998972</v>
      </c>
      <c r="I54" s="47">
        <f t="shared" si="4"/>
        <v>24.964507920963054</v>
      </c>
      <c r="J54" s="40">
        <f t="shared" si="24"/>
        <v>65.035492079036942</v>
      </c>
      <c r="K54" s="47">
        <f t="shared" si="25"/>
        <v>469.13120760205237</v>
      </c>
      <c r="L54" s="40">
        <f t="shared" si="26"/>
        <v>1018.3017872645325</v>
      </c>
      <c r="M54" s="12">
        <f t="shared" si="27"/>
        <v>16.357692307792604</v>
      </c>
      <c r="N54" s="12">
        <f t="shared" si="28"/>
        <v>7.6153846099399605</v>
      </c>
      <c r="O54" s="12">
        <f t="shared" si="29"/>
        <v>-34.761538461538066</v>
      </c>
      <c r="P54" s="81">
        <f t="shared" si="30"/>
        <v>39.165453356328172</v>
      </c>
      <c r="Q54" s="12">
        <f t="shared" si="31"/>
        <v>0.62914201183817708</v>
      </c>
      <c r="R54" s="12">
        <f t="shared" si="32"/>
        <v>0.29289940807461384</v>
      </c>
      <c r="S54" s="12">
        <f t="shared" si="33"/>
        <v>-1.3369822485206948</v>
      </c>
      <c r="T54" s="12">
        <f t="shared" si="34"/>
        <v>1.5063635906280066</v>
      </c>
    </row>
    <row r="55" spans="1:20" ht="15.9" customHeight="1">
      <c r="B55" s="18">
        <v>45852</v>
      </c>
      <c r="C55" s="11">
        <v>401055.64850000001</v>
      </c>
      <c r="D55" s="9">
        <f t="shared" si="1"/>
        <v>431.80000002030283</v>
      </c>
      <c r="E55" s="11">
        <v>6665731.8300000001</v>
      </c>
      <c r="F55" s="9">
        <f t="shared" si="2"/>
        <v>224.00000039488077</v>
      </c>
      <c r="G55" s="12">
        <v>101.152</v>
      </c>
      <c r="H55" s="9">
        <f t="shared" si="3"/>
        <v>-907.79999999999461</v>
      </c>
      <c r="I55" s="47">
        <f t="shared" si="4"/>
        <v>27.418419176428745</v>
      </c>
      <c r="J55" s="40">
        <f t="shared" si="24"/>
        <v>62.581580823571244</v>
      </c>
      <c r="K55" s="47">
        <f t="shared" si="25"/>
        <v>486.44346042930835</v>
      </c>
      <c r="L55" s="40">
        <f t="shared" si="26"/>
        <v>1029.9165404023913</v>
      </c>
      <c r="M55" s="12">
        <f t="shared" si="27"/>
        <v>15.421428572153673</v>
      </c>
      <c r="N55" s="12">
        <f t="shared" si="28"/>
        <v>8.0000000141028842</v>
      </c>
      <c r="O55" s="12">
        <f t="shared" si="29"/>
        <v>-32.421428571428379</v>
      </c>
      <c r="P55" s="81">
        <f t="shared" si="30"/>
        <v>36.78273358579969</v>
      </c>
      <c r="Q55" s="12">
        <f t="shared" si="31"/>
        <v>0.5507653061483454</v>
      </c>
      <c r="R55" s="12">
        <f t="shared" si="32"/>
        <v>0.28571428621796013</v>
      </c>
      <c r="S55" s="12">
        <f t="shared" si="33"/>
        <v>-1.1579081632652992</v>
      </c>
      <c r="T55" s="12">
        <f t="shared" si="34"/>
        <v>1.3136690566357032</v>
      </c>
    </row>
    <row r="56" spans="1:20" ht="15.9" customHeight="1">
      <c r="B56" s="18">
        <v>45852</v>
      </c>
      <c r="C56" s="11">
        <v>401055.64549999998</v>
      </c>
      <c r="D56" s="9">
        <f t="shared" si="1"/>
        <v>428.7999999942258</v>
      </c>
      <c r="E56" s="11">
        <v>6665731.7580000004</v>
      </c>
      <c r="F56" s="9">
        <f t="shared" si="2"/>
        <v>152.00000070035458</v>
      </c>
      <c r="G56" s="12">
        <v>101.1335</v>
      </c>
      <c r="H56" s="9">
        <f t="shared" si="3"/>
        <v>-926.29999999999768</v>
      </c>
      <c r="I56" s="47">
        <f t="shared" si="4"/>
        <v>19.518277246177565</v>
      </c>
      <c r="J56" s="40">
        <f t="shared" si="24"/>
        <v>70.481722753822453</v>
      </c>
      <c r="K56" s="47">
        <f t="shared" si="25"/>
        <v>454.94333735967149</v>
      </c>
      <c r="L56" s="40">
        <f t="shared" si="26"/>
        <v>1031.9908576183957</v>
      </c>
      <c r="M56" s="12">
        <f t="shared" si="27"/>
        <v>15.314285714079492</v>
      </c>
      <c r="N56" s="12">
        <f t="shared" si="28"/>
        <v>5.4285714535840919</v>
      </c>
      <c r="O56" s="12">
        <f t="shared" si="29"/>
        <v>-33.082142857142777</v>
      </c>
      <c r="P56" s="81">
        <f t="shared" si="30"/>
        <v>36.856816343514133</v>
      </c>
      <c r="Q56" s="12">
        <f t="shared" si="31"/>
        <v>0.54693877550283898</v>
      </c>
      <c r="R56" s="12">
        <f t="shared" si="32"/>
        <v>0.19387755191371756</v>
      </c>
      <c r="S56" s="12">
        <f t="shared" si="33"/>
        <v>-1.1815051020408134</v>
      </c>
      <c r="T56" s="12">
        <f t="shared" si="34"/>
        <v>1.316314869411219</v>
      </c>
    </row>
    <row r="57" spans="1:20" ht="15.9" customHeight="1">
      <c r="A57" s="8" t="s">
        <v>172</v>
      </c>
      <c r="B57" s="18">
        <v>45853</v>
      </c>
      <c r="C57" s="11">
        <v>401055.64899999998</v>
      </c>
      <c r="D57" s="9">
        <f t="shared" si="1"/>
        <v>432.2999999858439</v>
      </c>
      <c r="E57" s="11">
        <v>6665731.8090000004</v>
      </c>
      <c r="F57" s="9">
        <f t="shared" si="2"/>
        <v>203.00000067800283</v>
      </c>
      <c r="G57" s="12">
        <v>101.15260000000001</v>
      </c>
      <c r="H57" s="9">
        <f t="shared" si="3"/>
        <v>-907.1999999999889</v>
      </c>
      <c r="I57" s="47">
        <f t="shared" si="4"/>
        <v>25.153872639117147</v>
      </c>
      <c r="J57" s="40">
        <f t="shared" si="24"/>
        <v>64.846127360882861</v>
      </c>
      <c r="K57" s="47">
        <f t="shared" si="25"/>
        <v>477.59008601836558</v>
      </c>
      <c r="L57" s="40">
        <f t="shared" si="26"/>
        <v>1025.2336954387567</v>
      </c>
      <c r="M57" s="12">
        <f t="shared" si="27"/>
        <v>14.906896551235997</v>
      </c>
      <c r="N57" s="12">
        <f t="shared" si="28"/>
        <v>7.0000000233794077</v>
      </c>
      <c r="O57" s="12">
        <f t="shared" si="29"/>
        <v>-31.282758620689272</v>
      </c>
      <c r="P57" s="81">
        <f t="shared" si="30"/>
        <v>35.352886049612302</v>
      </c>
      <c r="Q57" s="12">
        <f t="shared" si="31"/>
        <v>0.51403091555986191</v>
      </c>
      <c r="R57" s="12">
        <f t="shared" si="32"/>
        <v>0.24137931115101405</v>
      </c>
      <c r="S57" s="12">
        <f t="shared" si="33"/>
        <v>-1.0787158145065265</v>
      </c>
      <c r="T57" s="12">
        <f t="shared" si="34"/>
        <v>1.2190650361935276</v>
      </c>
    </row>
    <row r="58" spans="1:20" ht="15.9" customHeight="1">
      <c r="B58" s="18">
        <v>45853</v>
      </c>
      <c r="C58" s="11">
        <v>401055.64350000001</v>
      </c>
      <c r="D58" s="9">
        <f t="shared" si="1"/>
        <v>426.80000001564622</v>
      </c>
      <c r="E58" s="11">
        <v>6665731.7340000002</v>
      </c>
      <c r="F58" s="9">
        <f t="shared" si="2"/>
        <v>128.00000049173832</v>
      </c>
      <c r="G58" s="12">
        <v>101.11109999999999</v>
      </c>
      <c r="H58" s="9">
        <f t="shared" si="3"/>
        <v>-948.70000000000232</v>
      </c>
      <c r="I58" s="47">
        <f t="shared" si="4"/>
        <v>16.694317743734636</v>
      </c>
      <c r="J58" s="40">
        <f t="shared" si="24"/>
        <v>73.305682256265357</v>
      </c>
      <c r="K58" s="47">
        <f t="shared" si="25"/>
        <v>445.58078968829057</v>
      </c>
      <c r="L58" s="40">
        <f t="shared" si="26"/>
        <v>1048.1287755515755</v>
      </c>
      <c r="M58" s="12">
        <f t="shared" si="27"/>
        <v>14.71724137984987</v>
      </c>
      <c r="N58" s="12">
        <f t="shared" si="28"/>
        <v>4.4137931204047698</v>
      </c>
      <c r="O58" s="12">
        <f t="shared" si="29"/>
        <v>-32.713793103448353</v>
      </c>
      <c r="P58" s="81">
        <f t="shared" si="30"/>
        <v>36.142371570743983</v>
      </c>
      <c r="Q58" s="12">
        <f t="shared" si="31"/>
        <v>0.50749108206378868</v>
      </c>
      <c r="R58" s="12">
        <f t="shared" si="32"/>
        <v>0.15219976277257827</v>
      </c>
      <c r="S58" s="12">
        <f t="shared" si="33"/>
        <v>-1.1280618311533914</v>
      </c>
      <c r="T58" s="12">
        <f t="shared" si="34"/>
        <v>1.2462886748532407</v>
      </c>
    </row>
    <row r="59" spans="1:20" ht="15.9" customHeight="1">
      <c r="B59" s="18">
        <v>45854</v>
      </c>
      <c r="C59" s="11">
        <v>401055.64889999997</v>
      </c>
      <c r="D59" s="9">
        <f t="shared" si="1"/>
        <v>432.19999998109415</v>
      </c>
      <c r="E59" s="11">
        <v>6665731.7879999997</v>
      </c>
      <c r="F59" s="9">
        <f t="shared" si="2"/>
        <v>182.00000002980232</v>
      </c>
      <c r="G59" s="12">
        <v>101.1575</v>
      </c>
      <c r="H59" s="9">
        <f t="shared" si="3"/>
        <v>-902.29999999999677</v>
      </c>
      <c r="I59" s="47">
        <f t="shared" si="4"/>
        <v>22.836024764080026</v>
      </c>
      <c r="J59" s="40">
        <f t="shared" si="24"/>
        <v>67.163975235919963</v>
      </c>
      <c r="K59" s="47">
        <f t="shared" si="25"/>
        <v>468.95718354078537</v>
      </c>
      <c r="L59" s="40">
        <f t="shared" si="26"/>
        <v>1016.8904218225778</v>
      </c>
      <c r="M59" s="12">
        <f t="shared" si="27"/>
        <v>14.406666666036472</v>
      </c>
      <c r="N59" s="12">
        <f t="shared" si="28"/>
        <v>6.0666666676600771</v>
      </c>
      <c r="O59" s="12">
        <f t="shared" si="29"/>
        <v>-30.076666666666558</v>
      </c>
      <c r="P59" s="81">
        <f t="shared" si="30"/>
        <v>33.896347394085929</v>
      </c>
      <c r="Q59" s="12">
        <f t="shared" si="31"/>
        <v>0.48022222220121574</v>
      </c>
      <c r="R59" s="12">
        <f t="shared" si="32"/>
        <v>0.2022222222553359</v>
      </c>
      <c r="S59" s="12">
        <f t="shared" si="33"/>
        <v>-1.0025555555555519</v>
      </c>
      <c r="T59" s="12">
        <f t="shared" si="34"/>
        <v>1.1298782464695309</v>
      </c>
    </row>
    <row r="60" spans="1:20" ht="15.9" customHeight="1">
      <c r="B60" s="18">
        <v>45854</v>
      </c>
      <c r="C60" s="11">
        <v>401055.64549999998</v>
      </c>
      <c r="D60" s="9">
        <f t="shared" si="1"/>
        <v>428.7999999942258</v>
      </c>
      <c r="E60" s="11">
        <v>6665731.7240000004</v>
      </c>
      <c r="F60" s="9">
        <f t="shared" si="2"/>
        <v>118.00000071525574</v>
      </c>
      <c r="G60" s="12">
        <v>101.126</v>
      </c>
      <c r="H60" s="9">
        <f t="shared" si="3"/>
        <v>-933.79999999999086</v>
      </c>
      <c r="I60" s="47">
        <f t="shared" si="4"/>
        <v>15.386188817141203</v>
      </c>
      <c r="J60" s="40">
        <f t="shared" si="24"/>
        <v>74.613811182858797</v>
      </c>
      <c r="K60" s="47">
        <f t="shared" si="25"/>
        <v>444.73974430429354</v>
      </c>
      <c r="L60" s="40">
        <f t="shared" si="26"/>
        <v>1034.2997051937275</v>
      </c>
      <c r="M60" s="12">
        <f t="shared" si="27"/>
        <v>14.293333333140859</v>
      </c>
      <c r="N60" s="12">
        <f t="shared" si="28"/>
        <v>3.9333333571751914</v>
      </c>
      <c r="O60" s="12">
        <f t="shared" si="29"/>
        <v>-31.126666666666363</v>
      </c>
      <c r="P60" s="81">
        <f t="shared" si="30"/>
        <v>34.47665683979092</v>
      </c>
      <c r="Q60" s="12">
        <f t="shared" si="31"/>
        <v>0.47644444443802864</v>
      </c>
      <c r="R60" s="12">
        <f t="shared" si="32"/>
        <v>0.13111111190583971</v>
      </c>
      <c r="S60" s="12">
        <f t="shared" si="33"/>
        <v>-1.0375555555555454</v>
      </c>
      <c r="T60" s="12">
        <f t="shared" si="34"/>
        <v>1.1492218946596973</v>
      </c>
    </row>
    <row r="61" spans="1:20" ht="15.9" customHeight="1">
      <c r="B61" s="18">
        <v>45855</v>
      </c>
      <c r="C61" s="11">
        <v>401055.65100000001</v>
      </c>
      <c r="D61" s="9">
        <f t="shared" si="1"/>
        <v>434.30000002263114</v>
      </c>
      <c r="E61" s="11">
        <v>6665731.7999999998</v>
      </c>
      <c r="F61" s="9">
        <f t="shared" si="2"/>
        <v>194.00000013411045</v>
      </c>
      <c r="G61" s="12">
        <v>101.1644</v>
      </c>
      <c r="H61" s="9">
        <f t="shared" si="3"/>
        <v>-895.39999999999509</v>
      </c>
      <c r="I61" s="47">
        <f t="shared" si="4"/>
        <v>24.070116427897066</v>
      </c>
      <c r="J61" s="40">
        <f t="shared" si="24"/>
        <v>65.929883572102938</v>
      </c>
      <c r="K61" s="47">
        <f t="shared" si="25"/>
        <v>475.66005725906001</v>
      </c>
      <c r="L61" s="40">
        <f t="shared" si="26"/>
        <v>1013.9002170192506</v>
      </c>
      <c r="M61" s="12">
        <f t="shared" si="27"/>
        <v>14.009677420084875</v>
      </c>
      <c r="N61" s="12">
        <f t="shared" si="28"/>
        <v>6.2580645204551759</v>
      </c>
      <c r="O61" s="12">
        <f t="shared" si="29"/>
        <v>-28.883870967741778</v>
      </c>
      <c r="P61" s="81">
        <f t="shared" si="30"/>
        <v>32.706458613524212</v>
      </c>
      <c r="Q61" s="12">
        <f t="shared" si="31"/>
        <v>0.45192507806725402</v>
      </c>
      <c r="R61" s="12">
        <f t="shared" si="32"/>
        <v>0.20187304904694117</v>
      </c>
      <c r="S61" s="12">
        <f t="shared" si="33"/>
        <v>-0.93173777315296058</v>
      </c>
      <c r="T61" s="12">
        <f t="shared" si="34"/>
        <v>1.0550470520491682</v>
      </c>
    </row>
    <row r="62" spans="1:20" ht="15.9" customHeight="1">
      <c r="B62" s="18">
        <v>45855</v>
      </c>
      <c r="C62" s="11">
        <v>401055.64990000002</v>
      </c>
      <c r="D62" s="9">
        <f t="shared" si="1"/>
        <v>433.2000000285916</v>
      </c>
      <c r="E62" s="11">
        <v>6665731.7879999997</v>
      </c>
      <c r="F62" s="9">
        <f t="shared" si="2"/>
        <v>182.00000002980232</v>
      </c>
      <c r="G62" s="12">
        <v>101.1529</v>
      </c>
      <c r="H62" s="9">
        <f t="shared" si="3"/>
        <v>-906.89999999999316</v>
      </c>
      <c r="I62" s="47">
        <f t="shared" si="4"/>
        <v>22.788701477791697</v>
      </c>
      <c r="J62" s="40">
        <f t="shared" si="24"/>
        <v>67.211298522208324</v>
      </c>
      <c r="K62" s="47">
        <f t="shared" si="25"/>
        <v>469.87896317628412</v>
      </c>
      <c r="L62" s="40">
        <f t="shared" si="26"/>
        <v>1021.3979880710591</v>
      </c>
      <c r="M62" s="12">
        <f t="shared" si="27"/>
        <v>13.974193549309406</v>
      </c>
      <c r="N62" s="12">
        <f t="shared" si="28"/>
        <v>5.8709677428968492</v>
      </c>
      <c r="O62" s="12">
        <f t="shared" si="29"/>
        <v>-29.254838709677198</v>
      </c>
      <c r="P62" s="81">
        <f t="shared" si="30"/>
        <v>32.948322195840618</v>
      </c>
      <c r="Q62" s="12">
        <f t="shared" si="31"/>
        <v>0.450780437074497</v>
      </c>
      <c r="R62" s="12">
        <f t="shared" si="32"/>
        <v>0.189386056222479</v>
      </c>
      <c r="S62" s="12">
        <f t="shared" si="33"/>
        <v>-0.94370447450571604</v>
      </c>
      <c r="T62" s="12">
        <f t="shared" si="34"/>
        <v>1.0628491030916327</v>
      </c>
    </row>
    <row r="63" spans="1:20" ht="15.9" customHeight="1">
      <c r="B63" s="18">
        <v>45856</v>
      </c>
      <c r="C63" s="11">
        <v>401055.65250000003</v>
      </c>
      <c r="D63" s="9">
        <f t="shared" si="1"/>
        <v>435.80000003566965</v>
      </c>
      <c r="E63" s="11">
        <v>6665731.7929999996</v>
      </c>
      <c r="F63" s="9">
        <f t="shared" si="2"/>
        <v>186.99999991804361</v>
      </c>
      <c r="G63" s="12">
        <v>101.1264</v>
      </c>
      <c r="H63" s="9">
        <f t="shared" si="3"/>
        <v>-933.39999999999179</v>
      </c>
      <c r="I63" s="47">
        <f t="shared" si="4"/>
        <v>23.223973502412726</v>
      </c>
      <c r="J63" s="40">
        <f t="shared" si="24"/>
        <v>66.776026497587281</v>
      </c>
      <c r="K63" s="47">
        <f t="shared" si="25"/>
        <v>474.22635945341329</v>
      </c>
      <c r="L63" s="40">
        <f t="shared" si="26"/>
        <v>1046.9604577062223</v>
      </c>
      <c r="M63" s="12">
        <f t="shared" si="27"/>
        <v>13.618750001114677</v>
      </c>
      <c r="N63" s="12">
        <f t="shared" si="28"/>
        <v>5.8437499974388629</v>
      </c>
      <c r="O63" s="12">
        <f t="shared" si="29"/>
        <v>-29.168749999999743</v>
      </c>
      <c r="P63" s="81">
        <f t="shared" si="30"/>
        <v>32.717514303319447</v>
      </c>
      <c r="Q63" s="12">
        <f t="shared" si="31"/>
        <v>0.42558593753483365</v>
      </c>
      <c r="R63" s="12">
        <f t="shared" si="32"/>
        <v>0.18261718741996447</v>
      </c>
      <c r="S63" s="12">
        <f t="shared" si="33"/>
        <v>-0.91152343749999198</v>
      </c>
      <c r="T63" s="12">
        <f t="shared" si="34"/>
        <v>1.0224223219787327</v>
      </c>
    </row>
    <row r="64" spans="1:20" ht="15.9" customHeight="1">
      <c r="B64" s="18">
        <v>45856</v>
      </c>
      <c r="C64" s="11">
        <v>401055.65379999997</v>
      </c>
      <c r="D64" s="9">
        <f t="shared" si="1"/>
        <v>437.09999998100102</v>
      </c>
      <c r="E64" s="11">
        <v>6665731.784</v>
      </c>
      <c r="F64" s="9">
        <f t="shared" si="2"/>
        <v>178.0000003054738</v>
      </c>
      <c r="G64" s="12">
        <v>101.1369</v>
      </c>
      <c r="H64" s="9">
        <f t="shared" si="3"/>
        <v>-922.8999999999985</v>
      </c>
      <c r="I64" s="47">
        <f t="shared" si="4"/>
        <v>22.157601398041201</v>
      </c>
      <c r="J64" s="40">
        <f t="shared" si="24"/>
        <v>67.842398601958791</v>
      </c>
      <c r="K64" s="47">
        <f t="shared" si="25"/>
        <v>471.95382199124077</v>
      </c>
      <c r="L64" s="40">
        <f t="shared" si="26"/>
        <v>1036.5735960809232</v>
      </c>
      <c r="M64" s="12">
        <f t="shared" si="27"/>
        <v>13.659374999406282</v>
      </c>
      <c r="N64" s="12">
        <f t="shared" si="28"/>
        <v>5.5625000095460564</v>
      </c>
      <c r="O64" s="12">
        <f t="shared" si="29"/>
        <v>-28.840624999999953</v>
      </c>
      <c r="P64" s="81">
        <f t="shared" si="30"/>
        <v>32.392924877528849</v>
      </c>
      <c r="Q64" s="12">
        <f t="shared" si="31"/>
        <v>0.42685546873144631</v>
      </c>
      <c r="R64" s="12">
        <f t="shared" si="32"/>
        <v>0.17382812529831426</v>
      </c>
      <c r="S64" s="12">
        <f t="shared" si="33"/>
        <v>-0.90126953124999853</v>
      </c>
      <c r="T64" s="12">
        <f t="shared" si="34"/>
        <v>1.0122789024227765</v>
      </c>
    </row>
    <row r="65" spans="1:20" ht="15.9" customHeight="1">
      <c r="B65" s="18">
        <v>45857</v>
      </c>
      <c r="C65" s="11">
        <v>401055.65230000002</v>
      </c>
      <c r="D65" s="9">
        <f t="shared" si="1"/>
        <v>435.60000002617016</v>
      </c>
      <c r="E65" s="11">
        <v>6665731.7769999998</v>
      </c>
      <c r="F65" s="9">
        <f t="shared" si="2"/>
        <v>171.00000008940697</v>
      </c>
      <c r="G65" s="12">
        <v>101.169</v>
      </c>
      <c r="H65" s="9">
        <f t="shared" si="3"/>
        <v>-890.7999999999987</v>
      </c>
      <c r="I65" s="47">
        <f t="shared" si="4"/>
        <v>21.433084558023133</v>
      </c>
      <c r="J65" s="40">
        <f t="shared" si="24"/>
        <v>68.566915441976903</v>
      </c>
      <c r="K65" s="47">
        <f t="shared" si="25"/>
        <v>467.96192158484075</v>
      </c>
      <c r="L65" s="40">
        <f t="shared" si="26"/>
        <v>1006.2370496326272</v>
      </c>
      <c r="M65" s="12">
        <f t="shared" si="27"/>
        <v>13.200000000793036</v>
      </c>
      <c r="N65" s="12">
        <f t="shared" si="28"/>
        <v>5.1818181845274838</v>
      </c>
      <c r="O65" s="12">
        <f t="shared" si="29"/>
        <v>-26.993939393939353</v>
      </c>
      <c r="P65" s="81">
        <f t="shared" si="30"/>
        <v>30.492031807049308</v>
      </c>
      <c r="Q65" s="12">
        <f t="shared" si="31"/>
        <v>0.40000000002403141</v>
      </c>
      <c r="R65" s="12">
        <f t="shared" si="32"/>
        <v>0.15702479347052981</v>
      </c>
      <c r="S65" s="12">
        <f t="shared" si="33"/>
        <v>-0.81799816345270771</v>
      </c>
      <c r="T65" s="12">
        <f t="shared" si="34"/>
        <v>0.92400096384997898</v>
      </c>
    </row>
    <row r="66" spans="1:20" ht="15.9" customHeight="1">
      <c r="B66" s="18">
        <v>45859</v>
      </c>
      <c r="C66" s="11">
        <v>401055.6544</v>
      </c>
      <c r="D66" s="9">
        <f t="shared" si="1"/>
        <v>437.70000000949949</v>
      </c>
      <c r="E66" s="11">
        <v>6665731.7450000001</v>
      </c>
      <c r="F66" s="9">
        <f t="shared" si="2"/>
        <v>139.00000043213367</v>
      </c>
      <c r="G66" s="12">
        <v>101.1247</v>
      </c>
      <c r="H66" s="9">
        <f t="shared" si="3"/>
        <v>-935.09999999999138</v>
      </c>
      <c r="I66" s="47">
        <f t="shared" si="4"/>
        <v>17.618240446139964</v>
      </c>
      <c r="J66" s="40">
        <f t="shared" si="24"/>
        <v>72.381759553860036</v>
      </c>
      <c r="K66" s="47">
        <f t="shared" si="25"/>
        <v>459.24099351914242</v>
      </c>
      <c r="L66" s="40">
        <f t="shared" si="26"/>
        <v>1041.7841907652626</v>
      </c>
      <c r="M66" s="12">
        <f t="shared" si="27"/>
        <v>12.5057142859857</v>
      </c>
      <c r="N66" s="12">
        <f t="shared" si="28"/>
        <v>3.9714285837752477</v>
      </c>
      <c r="O66" s="12">
        <f t="shared" si="29"/>
        <v>-26.717142857142612</v>
      </c>
      <c r="P66" s="81">
        <f t="shared" si="30"/>
        <v>29.765262593293215</v>
      </c>
      <c r="Q66" s="12">
        <f t="shared" si="31"/>
        <v>0.35730612245673427</v>
      </c>
      <c r="R66" s="12">
        <f t="shared" si="32"/>
        <v>0.11346938810786422</v>
      </c>
      <c r="S66" s="12">
        <f t="shared" si="33"/>
        <v>-0.76334693877550319</v>
      </c>
      <c r="T66" s="12">
        <f t="shared" si="34"/>
        <v>0.85043607409409183</v>
      </c>
    </row>
    <row r="67" spans="1:20" ht="15.9" customHeight="1">
      <c r="B67" s="18">
        <v>45859</v>
      </c>
      <c r="C67" s="11">
        <v>401055.6605</v>
      </c>
      <c r="D67" s="9">
        <f t="shared" si="1"/>
        <v>443.80000000819564</v>
      </c>
      <c r="E67" s="11">
        <v>6665731.7549999999</v>
      </c>
      <c r="F67" s="9">
        <f t="shared" si="2"/>
        <v>149.00000020861626</v>
      </c>
      <c r="G67" s="12">
        <v>101.11499999999999</v>
      </c>
      <c r="H67" s="9">
        <f t="shared" si="3"/>
        <v>-944.80000000000075</v>
      </c>
      <c r="I67" s="47">
        <f t="shared" si="4"/>
        <v>18.558797947648642</v>
      </c>
      <c r="J67" s="40">
        <f t="shared" si="24"/>
        <v>71.441202052351343</v>
      </c>
      <c r="K67" s="47">
        <f t="shared" si="25"/>
        <v>468.14467856576357</v>
      </c>
      <c r="L67" s="40">
        <f t="shared" si="26"/>
        <v>1054.4223442574819</v>
      </c>
      <c r="M67" s="12">
        <f t="shared" si="27"/>
        <v>12.680000000234161</v>
      </c>
      <c r="N67" s="12">
        <f t="shared" si="28"/>
        <v>4.2571428631033212</v>
      </c>
      <c r="O67" s="12">
        <f t="shared" si="29"/>
        <v>-26.994285714285734</v>
      </c>
      <c r="P67" s="81">
        <f t="shared" si="30"/>
        <v>30.12635269307091</v>
      </c>
      <c r="Q67" s="12">
        <f t="shared" si="31"/>
        <v>0.36228571429240458</v>
      </c>
      <c r="R67" s="12">
        <f t="shared" si="32"/>
        <v>0.12163265323152346</v>
      </c>
      <c r="S67" s="12">
        <f t="shared" si="33"/>
        <v>-0.77126530612244959</v>
      </c>
      <c r="T67" s="12">
        <f t="shared" si="34"/>
        <v>0.86075293408774023</v>
      </c>
    </row>
    <row r="68" spans="1:20" ht="15.9" customHeight="1">
      <c r="A68" s="8" t="s">
        <v>173</v>
      </c>
      <c r="B68" s="18">
        <v>45860</v>
      </c>
      <c r="C68" s="11">
        <v>401055.66269999999</v>
      </c>
      <c r="D68" s="9">
        <f t="shared" si="1"/>
        <v>445.99999999627471</v>
      </c>
      <c r="E68" s="11">
        <v>6665731.7929999996</v>
      </c>
      <c r="F68" s="9">
        <f t="shared" si="2"/>
        <v>186.99999991804361</v>
      </c>
      <c r="G68" s="12">
        <v>101.1384</v>
      </c>
      <c r="H68" s="9">
        <f t="shared" si="3"/>
        <v>-921.39999999999134</v>
      </c>
      <c r="I68" s="47">
        <f t="shared" si="4"/>
        <v>22.747451958077132</v>
      </c>
      <c r="J68" s="40">
        <f t="shared" si="24"/>
        <v>67.252548041922864</v>
      </c>
      <c r="K68" s="47">
        <f t="shared" si="25"/>
        <v>483.61658363421054</v>
      </c>
      <c r="L68" s="40">
        <f t="shared" si="26"/>
        <v>1040.6070151435697</v>
      </c>
      <c r="M68" s="12">
        <f t="shared" si="27"/>
        <v>12.388888888785409</v>
      </c>
      <c r="N68" s="12">
        <f t="shared" si="28"/>
        <v>5.1944444421678782</v>
      </c>
      <c r="O68" s="12">
        <f t="shared" si="29"/>
        <v>-25.594444444444203</v>
      </c>
      <c r="P68" s="81">
        <f t="shared" si="30"/>
        <v>28.905750420654712</v>
      </c>
      <c r="Q68" s="12">
        <f t="shared" si="31"/>
        <v>0.34413580246626135</v>
      </c>
      <c r="R68" s="12">
        <f t="shared" si="32"/>
        <v>0.14429012339355218</v>
      </c>
      <c r="S68" s="12">
        <f t="shared" si="33"/>
        <v>-0.71095679012345014</v>
      </c>
      <c r="T68" s="12">
        <f t="shared" si="34"/>
        <v>0.80293751168485317</v>
      </c>
    </row>
    <row r="69" spans="1:20" ht="15.9" customHeight="1">
      <c r="B69" s="18">
        <v>45860</v>
      </c>
      <c r="C69" s="11">
        <v>401055.66239999997</v>
      </c>
      <c r="D69" s="9">
        <f t="shared" si="1"/>
        <v>445.69999998202547</v>
      </c>
      <c r="E69" s="11">
        <v>6665731.7489999998</v>
      </c>
      <c r="F69" s="9">
        <f t="shared" si="2"/>
        <v>143.00000015646219</v>
      </c>
      <c r="G69" s="12">
        <v>101.1229</v>
      </c>
      <c r="H69" s="9">
        <f t="shared" si="3"/>
        <v>-936.89999999999429</v>
      </c>
      <c r="I69" s="47">
        <f t="shared" si="4"/>
        <v>17.788506765630743</v>
      </c>
      <c r="J69" s="40">
        <f t="shared" si="24"/>
        <v>72.211493234369243</v>
      </c>
      <c r="K69" s="47">
        <f t="shared" si="25"/>
        <v>468.07850840294486</v>
      </c>
      <c r="L69" s="40">
        <f t="shared" si="26"/>
        <v>1047.3199606752059</v>
      </c>
      <c r="M69" s="12">
        <f t="shared" si="27"/>
        <v>12.380555555056263</v>
      </c>
      <c r="N69" s="12">
        <f t="shared" si="28"/>
        <v>3.9722222265683942</v>
      </c>
      <c r="O69" s="12">
        <f t="shared" si="29"/>
        <v>-26.024999999999842</v>
      </c>
      <c r="P69" s="81">
        <f t="shared" si="30"/>
        <v>29.092221129866832</v>
      </c>
      <c r="Q69" s="12">
        <f t="shared" si="31"/>
        <v>0.34390432097378509</v>
      </c>
      <c r="R69" s="12">
        <f t="shared" si="32"/>
        <v>0.11033950629356651</v>
      </c>
      <c r="S69" s="12">
        <f t="shared" si="33"/>
        <v>-0.72291666666666232</v>
      </c>
      <c r="T69" s="12">
        <f t="shared" si="34"/>
        <v>0.80811725360741204</v>
      </c>
    </row>
    <row r="70" spans="1:20" ht="15.9" customHeight="1">
      <c r="B70" s="18">
        <v>45861</v>
      </c>
      <c r="C70" s="11">
        <v>401055.65789999999</v>
      </c>
      <c r="D70" s="9">
        <f t="shared" si="1"/>
        <v>441.20000000111759</v>
      </c>
      <c r="E70" s="11">
        <v>6665731.7609999999</v>
      </c>
      <c r="F70" s="9">
        <f t="shared" si="2"/>
        <v>155.00000026077032</v>
      </c>
      <c r="G70" s="12">
        <v>101.1211</v>
      </c>
      <c r="H70" s="9">
        <f t="shared" si="3"/>
        <v>-938.6999999999972</v>
      </c>
      <c r="I70" s="47">
        <f t="shared" si="4"/>
        <v>19.357119691485686</v>
      </c>
      <c r="J70" s="40">
        <f t="shared" si="24"/>
        <v>70.64288030851435</v>
      </c>
      <c r="K70" s="47">
        <f t="shared" si="25"/>
        <v>467.63494317878445</v>
      </c>
      <c r="L70" s="40">
        <f t="shared" si="26"/>
        <v>1048.7326304076839</v>
      </c>
      <c r="M70" s="12">
        <f t="shared" si="27"/>
        <v>11.924324324354529</v>
      </c>
      <c r="N70" s="12">
        <f t="shared" si="28"/>
        <v>4.1891891962370353</v>
      </c>
      <c r="O70" s="12">
        <f t="shared" si="29"/>
        <v>-25.370270270270193</v>
      </c>
      <c r="P70" s="81">
        <f t="shared" si="30"/>
        <v>28.344125146153619</v>
      </c>
      <c r="Q70" s="12">
        <f t="shared" si="31"/>
        <v>0.32227903579336564</v>
      </c>
      <c r="R70" s="12">
        <f t="shared" si="32"/>
        <v>0.11322132962802799</v>
      </c>
      <c r="S70" s="12">
        <f t="shared" si="33"/>
        <v>-0.6856829802775728</v>
      </c>
      <c r="T70" s="12">
        <f t="shared" si="34"/>
        <v>0.76605743638253021</v>
      </c>
    </row>
    <row r="71" spans="1:20" ht="15.9" customHeight="1">
      <c r="B71" s="18">
        <v>45861</v>
      </c>
      <c r="C71" s="11">
        <v>401055.65960000001</v>
      </c>
      <c r="D71" s="9">
        <f t="shared" si="1"/>
        <v>442.90000002365559</v>
      </c>
      <c r="E71" s="11">
        <v>6665731.7654999997</v>
      </c>
      <c r="F71" s="9">
        <f t="shared" si="2"/>
        <v>159.50000006705523</v>
      </c>
      <c r="G71" s="12">
        <v>101.1416</v>
      </c>
      <c r="H71" s="9">
        <f t="shared" si="3"/>
        <v>-918.19999999999879</v>
      </c>
      <c r="I71" s="47">
        <f t="shared" si="4"/>
        <v>19.805289384172106</v>
      </c>
      <c r="J71" s="40">
        <f t="shared" si="24"/>
        <v>70.194710615827887</v>
      </c>
      <c r="K71" s="47">
        <f t="shared" si="25"/>
        <v>470.7447928998734</v>
      </c>
      <c r="L71" s="40">
        <f t="shared" si="26"/>
        <v>1031.8390863125619</v>
      </c>
      <c r="M71" s="12">
        <f t="shared" si="27"/>
        <v>11.97027027090961</v>
      </c>
      <c r="N71" s="12">
        <f t="shared" si="28"/>
        <v>4.3108108126231146</v>
      </c>
      <c r="O71" s="12">
        <f t="shared" si="29"/>
        <v>-24.816216216216183</v>
      </c>
      <c r="P71" s="81">
        <f t="shared" si="30"/>
        <v>27.887542873312483</v>
      </c>
      <c r="Q71" s="12">
        <f t="shared" si="31"/>
        <v>0.32352081813269218</v>
      </c>
      <c r="R71" s="12">
        <f t="shared" si="32"/>
        <v>0.11650840034116526</v>
      </c>
      <c r="S71" s="12">
        <f t="shared" si="33"/>
        <v>-0.67070854638422117</v>
      </c>
      <c r="T71" s="12">
        <f t="shared" si="34"/>
        <v>0.75371737495439139</v>
      </c>
    </row>
    <row r="72" spans="1:20" ht="15.9" customHeight="1">
      <c r="B72" s="18">
        <v>45862</v>
      </c>
      <c r="C72" s="11">
        <v>401055.65779999999</v>
      </c>
      <c r="D72" s="9">
        <f t="shared" si="1"/>
        <v>441.09999999636784</v>
      </c>
      <c r="E72" s="39">
        <v>6665731.7496999996</v>
      </c>
      <c r="F72" s="9">
        <f t="shared" si="2"/>
        <v>143.6999998986721</v>
      </c>
      <c r="G72" s="11">
        <v>101.10939999999999</v>
      </c>
      <c r="H72" s="9">
        <f t="shared" si="3"/>
        <v>-950.40000000000191</v>
      </c>
      <c r="I72" s="47">
        <f t="shared" si="4"/>
        <v>18.044390582849616</v>
      </c>
      <c r="J72" s="40">
        <f t="shared" si="24"/>
        <v>71.955609417150413</v>
      </c>
      <c r="K72" s="47">
        <f t="shared" si="25"/>
        <v>463.9169106291277</v>
      </c>
      <c r="L72" s="40">
        <f t="shared" si="26"/>
        <v>1057.5817036842486</v>
      </c>
      <c r="M72" s="12">
        <f t="shared" si="27"/>
        <v>11.607894736746522</v>
      </c>
      <c r="N72" s="12">
        <f t="shared" si="28"/>
        <v>3.7815789447018973</v>
      </c>
      <c r="O72" s="12">
        <f t="shared" si="29"/>
        <v>-25.010526315789523</v>
      </c>
      <c r="P72" s="81">
        <f t="shared" si="30"/>
        <v>27.831097465374963</v>
      </c>
      <c r="Q72" s="12">
        <f t="shared" si="31"/>
        <v>0.30547091412490845</v>
      </c>
      <c r="R72" s="12">
        <f t="shared" si="32"/>
        <v>9.951523538689204E-2</v>
      </c>
      <c r="S72" s="12">
        <f t="shared" si="33"/>
        <v>-0.65817174515235588</v>
      </c>
      <c r="T72" s="12">
        <f t="shared" si="34"/>
        <v>0.73239730172039375</v>
      </c>
    </row>
    <row r="73" spans="1:20" ht="15.9" customHeight="1">
      <c r="B73" s="18">
        <v>45862</v>
      </c>
      <c r="C73" s="12">
        <v>401055.65889999998</v>
      </c>
      <c r="D73" s="9">
        <f t="shared" si="1"/>
        <v>442.19999999040738</v>
      </c>
      <c r="E73" s="39">
        <v>6665731.7494999999</v>
      </c>
      <c r="F73" s="9">
        <f t="shared" si="2"/>
        <v>143.50000023841858</v>
      </c>
      <c r="G73" s="12">
        <v>101.0938</v>
      </c>
      <c r="H73" s="9">
        <f t="shared" si="3"/>
        <v>-965.99999999999397</v>
      </c>
      <c r="I73" s="47">
        <f t="shared" si="4"/>
        <v>17.978961865794645</v>
      </c>
      <c r="J73" s="40">
        <f t="shared" si="24"/>
        <v>72.021038134205355</v>
      </c>
      <c r="K73" s="47">
        <f t="shared" si="25"/>
        <v>464.90116160313306</v>
      </c>
      <c r="L73" s="40">
        <f t="shared" si="26"/>
        <v>1072.0490147656174</v>
      </c>
      <c r="M73" s="12">
        <f t="shared" si="27"/>
        <v>11.63684210501072</v>
      </c>
      <c r="N73" s="12">
        <f t="shared" si="28"/>
        <v>3.7763157957478573</v>
      </c>
      <c r="O73" s="12">
        <f t="shared" si="29"/>
        <v>-25.421052631578789</v>
      </c>
      <c r="P73" s="81">
        <f t="shared" si="30"/>
        <v>28.211816178042561</v>
      </c>
      <c r="Q73" s="12">
        <f t="shared" si="31"/>
        <v>0.30623268697396633</v>
      </c>
      <c r="R73" s="12">
        <f t="shared" si="32"/>
        <v>9.9376731467048882E-2</v>
      </c>
      <c r="S73" s="12">
        <f t="shared" si="33"/>
        <v>-0.6689750692520734</v>
      </c>
      <c r="T73" s="12">
        <f t="shared" si="34"/>
        <v>0.74241621521164636</v>
      </c>
    </row>
    <row r="74" spans="1:20" ht="15.9" customHeight="1">
      <c r="B74" s="18">
        <v>45863</v>
      </c>
      <c r="C74" s="12">
        <v>401055.66110000003</v>
      </c>
      <c r="D74" s="9">
        <f t="shared" si="1"/>
        <v>444.40000003669411</v>
      </c>
      <c r="E74" s="39">
        <v>6665731.7498000003</v>
      </c>
      <c r="F74" s="9">
        <f t="shared" si="2"/>
        <v>143.80000066012144</v>
      </c>
      <c r="G74" s="12">
        <v>101.1178</v>
      </c>
      <c r="H74" s="9">
        <f t="shared" ref="H74:H88" si="35">IF(G74="","",(G74-$G$9)*1000)</f>
        <v>-941.99999999999307</v>
      </c>
      <c r="I74" s="47">
        <f t="shared" ref="I74:I86" si="36">IF(MOD(DEGREES(ATAN2(D74, F74)), 360) &gt; 180, MOD(DEGREES(ATAN2(D74, F74)), 360) - 360, MOD(DEGREES(ATAN2(D74, F74)), 360))</f>
        <v>17.930665959832417</v>
      </c>
      <c r="J74" s="40">
        <f t="shared" si="24"/>
        <v>72.069334040167575</v>
      </c>
      <c r="K74" s="47">
        <f t="shared" si="25"/>
        <v>467.08650186283978</v>
      </c>
      <c r="L74" s="40">
        <f t="shared" si="26"/>
        <v>1051.4436742985577</v>
      </c>
      <c r="M74" s="12">
        <f t="shared" si="27"/>
        <v>11.394871795812669</v>
      </c>
      <c r="N74" s="12">
        <f t="shared" si="28"/>
        <v>3.6871795041056781</v>
      </c>
      <c r="O74" s="12">
        <f t="shared" si="29"/>
        <v>-24.153846153845976</v>
      </c>
      <c r="P74" s="81">
        <f t="shared" si="30"/>
        <v>26.960094212783531</v>
      </c>
      <c r="Q74" s="12">
        <f t="shared" si="31"/>
        <v>0.29217619989263255</v>
      </c>
      <c r="R74" s="12">
        <f t="shared" si="32"/>
        <v>9.4543064207837896E-2</v>
      </c>
      <c r="S74" s="12">
        <f t="shared" si="33"/>
        <v>-0.61932938856015318</v>
      </c>
      <c r="T74" s="12">
        <f t="shared" si="34"/>
        <v>0.69128446699444956</v>
      </c>
    </row>
    <row r="75" spans="1:20" ht="15.9" customHeight="1">
      <c r="B75" s="18">
        <v>45863</v>
      </c>
      <c r="C75" s="12">
        <v>401055.6654</v>
      </c>
      <c r="D75" s="9">
        <f t="shared" ref="D75:D88" si="37">IF(C75="","",(C75-$C$9)*1000)</f>
        <v>448.70000000810251</v>
      </c>
      <c r="E75" s="39">
        <v>6665731.7577</v>
      </c>
      <c r="F75" s="9">
        <f t="shared" ref="F75:F88" si="38">IF(E75="","",(E75-$E$9)*1000)</f>
        <v>151.70000027865171</v>
      </c>
      <c r="G75" s="12">
        <v>101.0929</v>
      </c>
      <c r="H75" s="9">
        <f t="shared" si="35"/>
        <v>-966.89999999999543</v>
      </c>
      <c r="I75" s="47">
        <f t="shared" si="36"/>
        <v>18.679768428060704</v>
      </c>
      <c r="J75" s="40">
        <f t="shared" si="24"/>
        <v>71.320231571939303</v>
      </c>
      <c r="K75" s="47">
        <f t="shared" si="25"/>
        <v>473.65027192203127</v>
      </c>
      <c r="L75" s="40">
        <f t="shared" si="26"/>
        <v>1076.6801707525801</v>
      </c>
      <c r="M75" s="12">
        <f t="shared" si="27"/>
        <v>11.505128205335962</v>
      </c>
      <c r="N75" s="12">
        <f t="shared" si="28"/>
        <v>3.8897435968885055</v>
      </c>
      <c r="O75" s="12">
        <f t="shared" si="29"/>
        <v>-24.792307692307574</v>
      </c>
      <c r="P75" s="81">
        <f t="shared" si="30"/>
        <v>27.607183865450772</v>
      </c>
      <c r="Q75" s="12">
        <f t="shared" si="31"/>
        <v>0.29500328731630671</v>
      </c>
      <c r="R75" s="12">
        <f t="shared" si="32"/>
        <v>9.9737015304833476E-2</v>
      </c>
      <c r="S75" s="12">
        <f t="shared" si="33"/>
        <v>-0.63570019723865578</v>
      </c>
      <c r="T75" s="12">
        <f t="shared" si="34"/>
        <v>0.70787650937053259</v>
      </c>
    </row>
    <row r="76" spans="1:20" ht="15.9" customHeight="1">
      <c r="B76" s="18">
        <v>45864</v>
      </c>
      <c r="C76" s="12">
        <v>401055.66460000002</v>
      </c>
      <c r="D76" s="9">
        <f t="shared" si="37"/>
        <v>447.90000002831221</v>
      </c>
      <c r="E76" s="39">
        <v>6665731.7547000004</v>
      </c>
      <c r="F76" s="9">
        <f t="shared" si="38"/>
        <v>148.70000071823597</v>
      </c>
      <c r="G76" s="12">
        <v>101.12560000000001</v>
      </c>
      <c r="H76" s="9">
        <f t="shared" si="35"/>
        <v>-934.19999999998993</v>
      </c>
      <c r="I76" s="47">
        <f t="shared" si="36"/>
        <v>18.365843870345127</v>
      </c>
      <c r="J76" s="40">
        <f t="shared" si="24"/>
        <v>71.634156129654855</v>
      </c>
      <c r="K76" s="47">
        <f t="shared" si="25"/>
        <v>471.938661521776</v>
      </c>
      <c r="L76" s="40">
        <f t="shared" si="26"/>
        <v>1046.6402152788448</v>
      </c>
      <c r="M76" s="12">
        <f t="shared" si="27"/>
        <v>11.197500000707805</v>
      </c>
      <c r="N76" s="12">
        <f t="shared" si="28"/>
        <v>3.7175000179558992</v>
      </c>
      <c r="O76" s="12">
        <f t="shared" si="29"/>
        <v>-23.354999999999748</v>
      </c>
      <c r="P76" s="81">
        <f t="shared" si="30"/>
        <v>26.166005381971122</v>
      </c>
      <c r="Q76" s="12">
        <f t="shared" si="31"/>
        <v>0.27993750001769513</v>
      </c>
      <c r="R76" s="12">
        <f t="shared" si="32"/>
        <v>9.2937500448897481E-2</v>
      </c>
      <c r="S76" s="12">
        <f t="shared" si="33"/>
        <v>-0.5838749999999937</v>
      </c>
      <c r="T76" s="12">
        <f t="shared" si="34"/>
        <v>0.65415013454927806</v>
      </c>
    </row>
    <row r="77" spans="1:20" ht="15.9" customHeight="1">
      <c r="B77" s="18">
        <v>45864</v>
      </c>
      <c r="C77" s="12">
        <v>401055.66759999999</v>
      </c>
      <c r="D77" s="9">
        <f t="shared" si="37"/>
        <v>450.89999999618158</v>
      </c>
      <c r="E77" s="39">
        <v>6665731.7648</v>
      </c>
      <c r="F77" s="9">
        <f t="shared" si="38"/>
        <v>158.80000032484531</v>
      </c>
      <c r="G77" s="12">
        <v>101.11579999999999</v>
      </c>
      <c r="H77" s="9">
        <f t="shared" si="35"/>
        <v>-944.00000000000261</v>
      </c>
      <c r="I77" s="47">
        <f t="shared" si="36"/>
        <v>19.401474686937394</v>
      </c>
      <c r="J77" s="40">
        <f t="shared" si="24"/>
        <v>70.598525313062623</v>
      </c>
      <c r="K77" s="47">
        <f t="shared" si="25"/>
        <v>478.04628447434607</v>
      </c>
      <c r="L77" s="40">
        <f t="shared" si="26"/>
        <v>1058.1418856182436</v>
      </c>
      <c r="M77" s="12">
        <f t="shared" si="27"/>
        <v>11.272499999904539</v>
      </c>
      <c r="N77" s="12">
        <f t="shared" si="28"/>
        <v>3.9700000081211329</v>
      </c>
      <c r="O77" s="12">
        <f t="shared" si="29"/>
        <v>-23.600000000000065</v>
      </c>
      <c r="P77" s="81">
        <f t="shared" si="30"/>
        <v>26.453547140456088</v>
      </c>
      <c r="Q77" s="12">
        <f t="shared" si="31"/>
        <v>0.28181249999761349</v>
      </c>
      <c r="R77" s="12">
        <f t="shared" si="32"/>
        <v>9.9250000203028321E-2</v>
      </c>
      <c r="S77" s="12">
        <f t="shared" si="33"/>
        <v>-0.59000000000000163</v>
      </c>
      <c r="T77" s="12">
        <f t="shared" si="34"/>
        <v>0.66133867851140216</v>
      </c>
    </row>
    <row r="78" spans="1:20" ht="15.9" customHeight="1">
      <c r="B78" s="18">
        <v>45866</v>
      </c>
      <c r="C78" s="12">
        <v>401055.67800000001</v>
      </c>
      <c r="D78" s="9">
        <f t="shared" si="37"/>
        <v>461.30000002449378</v>
      </c>
      <c r="E78" s="39">
        <v>6665731.7762000002</v>
      </c>
      <c r="F78" s="9">
        <f t="shared" si="38"/>
        <v>170.20000051707029</v>
      </c>
      <c r="G78" s="12">
        <v>101.0762</v>
      </c>
      <c r="H78" s="9">
        <f t="shared" si="35"/>
        <v>-983.59999999999559</v>
      </c>
      <c r="I78" s="47">
        <f t="shared" si="36"/>
        <v>20.251907240718619</v>
      </c>
      <c r="J78" s="40">
        <f t="shared" si="24"/>
        <v>69.748092759281406</v>
      </c>
      <c r="K78" s="47">
        <f t="shared" si="25"/>
        <v>491.69678684999428</v>
      </c>
      <c r="L78" s="40">
        <f t="shared" si="26"/>
        <v>1099.652076885503</v>
      </c>
      <c r="M78" s="12">
        <f t="shared" si="27"/>
        <v>10.983333333916519</v>
      </c>
      <c r="N78" s="12">
        <f t="shared" si="28"/>
        <v>4.0523809646921496</v>
      </c>
      <c r="O78" s="12">
        <f t="shared" si="29"/>
        <v>-23.419047619047515</v>
      </c>
      <c r="P78" s="81">
        <f t="shared" si="30"/>
        <v>26.182192306797692</v>
      </c>
      <c r="Q78" s="12">
        <f t="shared" si="31"/>
        <v>0.26150793652182192</v>
      </c>
      <c r="R78" s="12">
        <f t="shared" si="32"/>
        <v>9.6485261064098798E-2</v>
      </c>
      <c r="S78" s="12">
        <f t="shared" si="33"/>
        <v>-0.55759637188208366</v>
      </c>
      <c r="T78" s="12">
        <f t="shared" si="34"/>
        <v>0.62338553111423078</v>
      </c>
    </row>
    <row r="79" spans="1:20" ht="15.9" customHeight="1">
      <c r="B79" s="18">
        <v>45866</v>
      </c>
      <c r="C79" s="12">
        <v>401055.67930000002</v>
      </c>
      <c r="D79" s="9">
        <f t="shared" si="37"/>
        <v>462.60000002803281</v>
      </c>
      <c r="E79" s="39">
        <v>6665731.7825999996</v>
      </c>
      <c r="F79" s="9">
        <f t="shared" si="38"/>
        <v>176.59999988973141</v>
      </c>
      <c r="G79" s="12">
        <v>101.09780000000001</v>
      </c>
      <c r="H79" s="9">
        <f t="shared" si="35"/>
        <v>-961.99999999998909</v>
      </c>
      <c r="I79" s="47">
        <f t="shared" si="36"/>
        <v>20.894620778537174</v>
      </c>
      <c r="J79" s="40">
        <f t="shared" si="24"/>
        <v>69.10537922146284</v>
      </c>
      <c r="K79" s="47">
        <f t="shared" si="25"/>
        <v>495.16292266989166</v>
      </c>
      <c r="L79" s="40">
        <f t="shared" si="26"/>
        <v>1081.9567089246077</v>
      </c>
      <c r="M79" s="12">
        <f t="shared" si="27"/>
        <v>11.014285714953163</v>
      </c>
      <c r="N79" s="12">
        <f t="shared" si="28"/>
        <v>4.2047619021364619</v>
      </c>
      <c r="O79" s="12">
        <f t="shared" si="29"/>
        <v>-22.904761904761646</v>
      </c>
      <c r="P79" s="81">
        <f t="shared" si="30"/>
        <v>25.76087402201447</v>
      </c>
      <c r="Q79" s="12">
        <f t="shared" si="31"/>
        <v>0.26224489797507528</v>
      </c>
      <c r="R79" s="12">
        <f t="shared" si="32"/>
        <v>0.10011337862229672</v>
      </c>
      <c r="S79" s="12">
        <f t="shared" si="33"/>
        <v>-0.54535147392289629</v>
      </c>
      <c r="T79" s="12">
        <f t="shared" si="34"/>
        <v>0.6133541433812969</v>
      </c>
    </row>
    <row r="80" spans="1:20" ht="15.9" customHeight="1">
      <c r="B80" s="18">
        <v>45867</v>
      </c>
      <c r="C80" s="12">
        <v>401055.67950000003</v>
      </c>
      <c r="D80" s="9">
        <f t="shared" si="37"/>
        <v>462.8000000375323</v>
      </c>
      <c r="E80" s="39">
        <v>6665731.7871000003</v>
      </c>
      <c r="F80" s="9">
        <f t="shared" si="38"/>
        <v>181.10000062733889</v>
      </c>
      <c r="G80" s="12">
        <v>101.0774</v>
      </c>
      <c r="H80" s="9">
        <f t="shared" si="35"/>
        <v>-982.39999999999839</v>
      </c>
      <c r="I80" s="47">
        <f t="shared" si="36"/>
        <v>21.371089129799845</v>
      </c>
      <c r="J80" s="40">
        <f t="shared" si="24"/>
        <v>68.628910870200173</v>
      </c>
      <c r="K80" s="47">
        <f t="shared" si="25"/>
        <v>496.97188075580493</v>
      </c>
      <c r="L80" s="40">
        <f t="shared" si="26"/>
        <v>1100.9499581097948</v>
      </c>
      <c r="M80" s="12">
        <f t="shared" si="27"/>
        <v>10.762790698547263</v>
      </c>
      <c r="N80" s="12">
        <f t="shared" si="28"/>
        <v>4.2116279215660208</v>
      </c>
      <c r="O80" s="12">
        <f t="shared" si="29"/>
        <v>-22.846511627906938</v>
      </c>
      <c r="P80" s="81">
        <f t="shared" si="30"/>
        <v>25.603487397902203</v>
      </c>
      <c r="Q80" s="12">
        <f t="shared" si="31"/>
        <v>0.25029745810575033</v>
      </c>
      <c r="R80" s="12">
        <f t="shared" si="32"/>
        <v>9.7944835385256293E-2</v>
      </c>
      <c r="S80" s="12">
        <f t="shared" si="33"/>
        <v>-0.53131422390481253</v>
      </c>
      <c r="T80" s="12">
        <f t="shared" si="34"/>
        <v>0.59542993948609779</v>
      </c>
    </row>
    <row r="81" spans="2:20" ht="15.9" customHeight="1">
      <c r="B81" s="18">
        <v>45867</v>
      </c>
      <c r="C81" s="12">
        <v>401055.68579999998</v>
      </c>
      <c r="D81" s="9">
        <f t="shared" si="37"/>
        <v>469.09999998752028</v>
      </c>
      <c r="E81" s="39">
        <v>6665731.7883000001</v>
      </c>
      <c r="F81" s="9">
        <f t="shared" si="38"/>
        <v>182.30000045150518</v>
      </c>
      <c r="G81" s="12">
        <v>101.06189999999999</v>
      </c>
      <c r="H81" s="9">
        <f t="shared" si="35"/>
        <v>-997.90000000000134</v>
      </c>
      <c r="I81" s="47">
        <f t="shared" si="36"/>
        <v>21.236947773028223</v>
      </c>
      <c r="J81" s="40">
        <f t="shared" si="24"/>
        <v>68.763052226971809</v>
      </c>
      <c r="K81" s="47">
        <f t="shared" si="25"/>
        <v>503.27735907043382</v>
      </c>
      <c r="L81" s="40">
        <f t="shared" si="26"/>
        <v>1117.6280732662869</v>
      </c>
      <c r="M81" s="12">
        <f t="shared" si="27"/>
        <v>10.909302325291169</v>
      </c>
      <c r="N81" s="12">
        <f t="shared" si="28"/>
        <v>4.2395348942210509</v>
      </c>
      <c r="O81" s="12">
        <f t="shared" si="29"/>
        <v>-23.206976744186079</v>
      </c>
      <c r="P81" s="81">
        <f t="shared" si="30"/>
        <v>25.991350541076439</v>
      </c>
      <c r="Q81" s="12">
        <f t="shared" si="31"/>
        <v>0.25370470523932948</v>
      </c>
      <c r="R81" s="12">
        <f t="shared" si="32"/>
        <v>9.8593834749326759E-2</v>
      </c>
      <c r="S81" s="12">
        <f t="shared" si="33"/>
        <v>-0.5396971335857228</v>
      </c>
      <c r="T81" s="12">
        <f t="shared" si="34"/>
        <v>0.60445001258317299</v>
      </c>
    </row>
    <row r="82" spans="2:20" ht="15.9" customHeight="1">
      <c r="B82" s="18">
        <v>45868</v>
      </c>
      <c r="C82" s="12">
        <v>401055.68239999999</v>
      </c>
      <c r="D82" s="9">
        <f t="shared" si="37"/>
        <v>465.70000000065193</v>
      </c>
      <c r="E82" s="39">
        <v>6665731.7620999999</v>
      </c>
      <c r="F82" s="9">
        <f t="shared" si="38"/>
        <v>156.10000025480986</v>
      </c>
      <c r="G82" s="12">
        <v>101.0904</v>
      </c>
      <c r="H82" s="9">
        <f t="shared" si="35"/>
        <v>-969.39999999999316</v>
      </c>
      <c r="I82" s="47">
        <f t="shared" si="36"/>
        <v>18.530859801112868</v>
      </c>
      <c r="J82" s="40">
        <f t="shared" si="24"/>
        <v>71.469140198887146</v>
      </c>
      <c r="K82" s="47">
        <f t="shared" si="25"/>
        <v>491.16565441830198</v>
      </c>
      <c r="L82" s="40">
        <f t="shared" si="26"/>
        <v>1086.7290647075495</v>
      </c>
      <c r="M82" s="12">
        <f t="shared" si="27"/>
        <v>10.584090909105726</v>
      </c>
      <c r="N82" s="12">
        <f t="shared" si="28"/>
        <v>3.5477272785184057</v>
      </c>
      <c r="O82" s="12">
        <f t="shared" si="29"/>
        <v>-22.031818181818025</v>
      </c>
      <c r="P82" s="81">
        <f t="shared" si="30"/>
        <v>24.698387834262487</v>
      </c>
      <c r="Q82" s="12">
        <f t="shared" si="31"/>
        <v>0.24054752066149376</v>
      </c>
      <c r="R82" s="12">
        <f t="shared" si="32"/>
        <v>8.0630165420872854E-2</v>
      </c>
      <c r="S82" s="12">
        <f t="shared" si="33"/>
        <v>-0.50072314049586419</v>
      </c>
      <c r="T82" s="12">
        <f t="shared" si="34"/>
        <v>0.56132699623323834</v>
      </c>
    </row>
    <row r="83" spans="2:20" ht="15.9" customHeight="1">
      <c r="B83" s="18">
        <v>45868</v>
      </c>
      <c r="C83" s="12">
        <v>401055.68599999999</v>
      </c>
      <c r="D83" s="9">
        <f t="shared" si="37"/>
        <v>469.29999999701977</v>
      </c>
      <c r="E83" s="39">
        <v>6665731.7389000002</v>
      </c>
      <c r="F83" s="9">
        <f t="shared" si="38"/>
        <v>132.90000054985285</v>
      </c>
      <c r="G83" s="12">
        <v>101.0558</v>
      </c>
      <c r="H83" s="9">
        <f t="shared" si="35"/>
        <v>-1003.9999999999907</v>
      </c>
      <c r="I83" s="47">
        <f t="shared" si="36"/>
        <v>15.811471013467452</v>
      </c>
      <c r="J83" s="40">
        <f t="shared" si="24"/>
        <v>74.18852898653256</v>
      </c>
      <c r="K83" s="47">
        <f t="shared" si="25"/>
        <v>487.75495911713051</v>
      </c>
      <c r="L83" s="40">
        <f t="shared" si="26"/>
        <v>1116.2082691609728</v>
      </c>
      <c r="M83" s="12">
        <f t="shared" si="27"/>
        <v>10.665909090841359</v>
      </c>
      <c r="N83" s="12">
        <f t="shared" si="28"/>
        <v>3.0204545579512012</v>
      </c>
      <c r="O83" s="12">
        <f t="shared" si="29"/>
        <v>-22.818181818181607</v>
      </c>
      <c r="P83" s="81">
        <f t="shared" si="30"/>
        <v>25.368369753658474</v>
      </c>
      <c r="Q83" s="12">
        <f t="shared" si="31"/>
        <v>0.24240702479184906</v>
      </c>
      <c r="R83" s="12">
        <f t="shared" si="32"/>
        <v>6.8646694498890937E-2</v>
      </c>
      <c r="S83" s="12">
        <f t="shared" si="33"/>
        <v>-0.51859504132230927</v>
      </c>
      <c r="T83" s="12">
        <f t="shared" si="34"/>
        <v>0.57655385803769255</v>
      </c>
    </row>
    <row r="84" spans="2:20" ht="15.9" customHeight="1">
      <c r="B84" s="18">
        <v>45869</v>
      </c>
      <c r="C84" s="12">
        <v>401055.68589999998</v>
      </c>
      <c r="D84" s="9">
        <f t="shared" si="37"/>
        <v>469.19999999227002</v>
      </c>
      <c r="E84" s="39">
        <v>6665731.7200999996</v>
      </c>
      <c r="F84" s="9">
        <f t="shared" si="38"/>
        <v>114.09999988973141</v>
      </c>
      <c r="G84" s="12">
        <v>101.0829</v>
      </c>
      <c r="H84" s="9">
        <f t="shared" si="35"/>
        <v>-976.90000000000055</v>
      </c>
      <c r="I84" s="47">
        <f t="shared" si="36"/>
        <v>13.667879462708157</v>
      </c>
      <c r="J84" s="40">
        <f t="shared" si="24"/>
        <v>76.332120537291871</v>
      </c>
      <c r="K84" s="47">
        <f t="shared" si="25"/>
        <v>482.87415541482744</v>
      </c>
      <c r="L84" s="40">
        <f t="shared" si="26"/>
        <v>1089.7252222315421</v>
      </c>
      <c r="M84" s="12">
        <f t="shared" si="27"/>
        <v>10.426666666494889</v>
      </c>
      <c r="N84" s="12">
        <f t="shared" si="28"/>
        <v>2.5355555531051426</v>
      </c>
      <c r="O84" s="12">
        <f t="shared" si="29"/>
        <v>-21.7088888888889</v>
      </c>
      <c r="P84" s="81">
        <f t="shared" si="30"/>
        <v>24.216116049589825</v>
      </c>
      <c r="Q84" s="12">
        <f t="shared" si="31"/>
        <v>0.23170370369988641</v>
      </c>
      <c r="R84" s="12">
        <f t="shared" si="32"/>
        <v>5.6345678957892061E-2</v>
      </c>
      <c r="S84" s="12">
        <f t="shared" si="33"/>
        <v>-0.48241975308641999</v>
      </c>
      <c r="T84" s="12">
        <f t="shared" si="34"/>
        <v>0.53813591221310719</v>
      </c>
    </row>
    <row r="85" spans="2:20" ht="15.9" customHeight="1">
      <c r="B85" s="18">
        <v>45869</v>
      </c>
      <c r="C85" s="12">
        <v>401055.69449999998</v>
      </c>
      <c r="D85" s="9">
        <f t="shared" si="37"/>
        <v>477.79999999329448</v>
      </c>
      <c r="E85" s="39">
        <v>6665731.7396999998</v>
      </c>
      <c r="F85" s="9">
        <f t="shared" si="38"/>
        <v>133.70000012218952</v>
      </c>
      <c r="G85" s="12">
        <v>101.0318</v>
      </c>
      <c r="H85" s="9">
        <f t="shared" si="35"/>
        <v>-1027.9999999999916</v>
      </c>
      <c r="I85" s="47">
        <f t="shared" si="36"/>
        <v>15.632905420620286</v>
      </c>
      <c r="J85" s="40">
        <f t="shared" si="24"/>
        <v>74.367094579379682</v>
      </c>
      <c r="K85" s="47">
        <f t="shared" si="25"/>
        <v>496.15373628167475</v>
      </c>
      <c r="L85" s="40">
        <f t="shared" si="26"/>
        <v>1141.4694608381988</v>
      </c>
      <c r="M85" s="12">
        <f t="shared" si="27"/>
        <v>10.617777777628767</v>
      </c>
      <c r="N85" s="12">
        <f t="shared" si="28"/>
        <v>2.9711111138264337</v>
      </c>
      <c r="O85" s="12">
        <f t="shared" si="29"/>
        <v>-22.844444444444257</v>
      </c>
      <c r="P85" s="81">
        <f t="shared" si="30"/>
        <v>25.365988018626638</v>
      </c>
      <c r="Q85" s="12">
        <f t="shared" si="31"/>
        <v>0.23595061728063926</v>
      </c>
      <c r="R85" s="12">
        <f t="shared" si="32"/>
        <v>6.6024691418365186E-2</v>
      </c>
      <c r="S85" s="12">
        <f t="shared" si="33"/>
        <v>-0.50765432098765018</v>
      </c>
      <c r="T85" s="12">
        <f t="shared" si="34"/>
        <v>0.5636886226361475</v>
      </c>
    </row>
    <row r="86" spans="2:20" ht="15.9" customHeight="1">
      <c r="B86" s="28">
        <v>45870</v>
      </c>
      <c r="C86" s="12">
        <v>401055.69390000001</v>
      </c>
      <c r="D86" s="9">
        <f t="shared" si="37"/>
        <v>477.20000002300367</v>
      </c>
      <c r="E86" s="39">
        <v>6665731.7209000001</v>
      </c>
      <c r="F86" s="9">
        <f t="shared" si="38"/>
        <v>114.90000039339066</v>
      </c>
      <c r="G86" s="12">
        <v>101.06780000000001</v>
      </c>
      <c r="H86" s="9">
        <f t="shared" si="35"/>
        <v>-991.99999999999022</v>
      </c>
      <c r="I86" s="47">
        <f t="shared" si="36"/>
        <v>13.537958046510846</v>
      </c>
      <c r="J86" s="40">
        <f t="shared" si="24"/>
        <v>76.462041953489177</v>
      </c>
      <c r="K86" s="47">
        <f t="shared" si="25"/>
        <v>490.83790614861425</v>
      </c>
      <c r="L86" s="40">
        <f t="shared" si="26"/>
        <v>1106.7907887728088</v>
      </c>
      <c r="M86" s="12">
        <f t="shared" si="27"/>
        <v>10.373913043978341</v>
      </c>
      <c r="N86" s="12">
        <f t="shared" si="28"/>
        <v>2.4978260955084925</v>
      </c>
      <c r="O86" s="12">
        <f t="shared" si="29"/>
        <v>-21.565217391304135</v>
      </c>
      <c r="P86" s="81">
        <f t="shared" si="30"/>
        <v>24.060669321148019</v>
      </c>
      <c r="Q86" s="12">
        <f t="shared" si="31"/>
        <v>0.22551984878213785</v>
      </c>
      <c r="R86" s="12">
        <f t="shared" si="32"/>
        <v>5.430056729366288E-2</v>
      </c>
      <c r="S86" s="12">
        <f t="shared" si="33"/>
        <v>-0.46880907372400293</v>
      </c>
      <c r="T86" s="12">
        <f t="shared" si="34"/>
        <v>0.52305802872060914</v>
      </c>
    </row>
    <row r="87" spans="2:20" ht="15.9" customHeight="1">
      <c r="B87" s="18">
        <v>45870</v>
      </c>
      <c r="C87" s="12">
        <v>401055.70319999999</v>
      </c>
      <c r="D87" s="9">
        <f t="shared" si="37"/>
        <v>486.49999999906868</v>
      </c>
      <c r="E87" s="39">
        <v>6665731.7503000004</v>
      </c>
      <c r="F87" s="9">
        <f t="shared" si="38"/>
        <v>144.30000074207783</v>
      </c>
      <c r="G87" s="12">
        <v>101.0403</v>
      </c>
      <c r="H87" s="9">
        <f t="shared" si="35"/>
        <v>-1019.4999999999936</v>
      </c>
      <c r="I87" s="48"/>
      <c r="J87" s="40">
        <f t="shared" si="24"/>
        <v>73.479199466265527</v>
      </c>
      <c r="K87" s="47">
        <f t="shared" si="25"/>
        <v>507.44924890402342</v>
      </c>
      <c r="L87" s="40">
        <f t="shared" si="26"/>
        <v>1138.8085836580458</v>
      </c>
      <c r="M87" s="12">
        <f t="shared" si="27"/>
        <v>10.576086956501493</v>
      </c>
      <c r="N87" s="12">
        <f t="shared" si="28"/>
        <v>3.1369565378712569</v>
      </c>
      <c r="O87" s="12">
        <f t="shared" si="29"/>
        <v>-22.163043478260732</v>
      </c>
      <c r="P87" s="81">
        <f t="shared" si="30"/>
        <v>24.756708340392301</v>
      </c>
      <c r="Q87" s="12">
        <f t="shared" si="31"/>
        <v>0.22991493383698899</v>
      </c>
      <c r="R87" s="12">
        <f t="shared" si="32"/>
        <v>6.8194707345027319E-2</v>
      </c>
      <c r="S87" s="12">
        <f t="shared" si="33"/>
        <v>-0.4818052930056681</v>
      </c>
      <c r="T87" s="12">
        <f t="shared" si="34"/>
        <v>0.53818931174765872</v>
      </c>
    </row>
    <row r="88" spans="2:20" ht="15.9" customHeight="1">
      <c r="B88" s="18">
        <v>45871</v>
      </c>
      <c r="C88" s="12">
        <v>401055.71049999999</v>
      </c>
      <c r="D88" s="9">
        <f t="shared" si="37"/>
        <v>493.79999999655411</v>
      </c>
      <c r="E88" s="39">
        <v>6665731.7947000004</v>
      </c>
      <c r="F88" s="9">
        <f t="shared" si="38"/>
        <v>188.70000075548887</v>
      </c>
      <c r="G88" s="12">
        <v>101.06319999999999</v>
      </c>
      <c r="H88" s="9">
        <f t="shared" si="35"/>
        <v>-996.60000000000082</v>
      </c>
      <c r="I88" s="48"/>
      <c r="J88" s="40">
        <f t="shared" si="24"/>
        <v>69.086217520937623</v>
      </c>
      <c r="K88" s="47">
        <f t="shared" si="25"/>
        <v>528.62664545189011</v>
      </c>
      <c r="L88" s="40">
        <f t="shared" si="26"/>
        <v>1128.1213100911266</v>
      </c>
      <c r="M88" s="12">
        <f t="shared" si="27"/>
        <v>10.506382978650088</v>
      </c>
      <c r="N88" s="12">
        <f t="shared" si="28"/>
        <v>4.0148936330955083</v>
      </c>
      <c r="O88" s="12">
        <f t="shared" si="29"/>
        <v>-21.204255319148952</v>
      </c>
      <c r="P88" s="81">
        <f t="shared" si="30"/>
        <v>24.002581065768652</v>
      </c>
      <c r="Q88" s="12">
        <f t="shared" si="31"/>
        <v>0.22354006337553378</v>
      </c>
      <c r="R88" s="12">
        <f t="shared" si="32"/>
        <v>8.5423268789266135E-2</v>
      </c>
      <c r="S88" s="12">
        <f t="shared" si="33"/>
        <v>-0.45115436849253088</v>
      </c>
      <c r="T88" s="12">
        <f t="shared" si="34"/>
        <v>0.51069321416529045</v>
      </c>
    </row>
    <row r="89" spans="2:20" ht="15.9" customHeight="1">
      <c r="B89" s="18">
        <v>45871</v>
      </c>
      <c r="C89" s="12">
        <v>401055.712</v>
      </c>
      <c r="D89" s="9">
        <f t="shared" ref="D89:D152" si="39">IF(C89="","",(C89-$C$9)*1000)</f>
        <v>495.30000000959262</v>
      </c>
      <c r="E89" s="39">
        <v>6665731.7737999996</v>
      </c>
      <c r="F89" s="9">
        <f t="shared" ref="F89:F152" si="40">IF(E89="","",(E89-$E$9)*1000)</f>
        <v>167.79999993741512</v>
      </c>
      <c r="G89" s="12">
        <v>101.0351</v>
      </c>
      <c r="H89" s="9">
        <f t="shared" ref="H89:H152" si="41">IF(G89="","",(G89-$G$9)*1000)</f>
        <v>-1024.6999999999957</v>
      </c>
      <c r="I89" s="48"/>
      <c r="J89" s="40">
        <f t="shared" si="24"/>
        <v>71.28441255376822</v>
      </c>
      <c r="K89" s="47">
        <f t="shared" si="25"/>
        <v>522.95212972938452</v>
      </c>
      <c r="L89" s="40">
        <f t="shared" si="26"/>
        <v>1150.4299283261412</v>
      </c>
      <c r="M89" s="12">
        <f t="shared" si="27"/>
        <v>10.538297872544524</v>
      </c>
      <c r="N89" s="12">
        <f t="shared" si="28"/>
        <v>3.5702127646258535</v>
      </c>
      <c r="O89" s="12">
        <f t="shared" si="29"/>
        <v>-21.802127659574378</v>
      </c>
      <c r="P89" s="81">
        <f t="shared" si="30"/>
        <v>24.477232517577473</v>
      </c>
      <c r="Q89" s="12">
        <f t="shared" si="31"/>
        <v>0.22421910367116007</v>
      </c>
      <c r="R89" s="12">
        <f t="shared" si="32"/>
        <v>7.5961973715443692E-2</v>
      </c>
      <c r="S89" s="12">
        <f t="shared" si="33"/>
        <v>-0.46387505658668887</v>
      </c>
      <c r="T89" s="12">
        <f t="shared" si="34"/>
        <v>0.52079218122505266</v>
      </c>
    </row>
    <row r="90" spans="2:20" ht="15.9" customHeight="1">
      <c r="B90" s="18">
        <v>45873</v>
      </c>
      <c r="C90" s="12">
        <v>401055.7304</v>
      </c>
      <c r="D90" s="9">
        <f t="shared" si="39"/>
        <v>513.70000001043081</v>
      </c>
      <c r="E90" s="39">
        <v>6665731.7828000002</v>
      </c>
      <c r="F90" s="9">
        <f t="shared" si="40"/>
        <v>176.80000048130751</v>
      </c>
      <c r="G90" s="12">
        <v>101.0068</v>
      </c>
      <c r="H90" s="9">
        <f t="shared" si="41"/>
        <v>-1052.9999999999973</v>
      </c>
      <c r="I90" s="48"/>
      <c r="J90" s="40">
        <f t="shared" si="24"/>
        <v>71.008086592061773</v>
      </c>
      <c r="K90" s="47">
        <f t="shared" si="25"/>
        <v>543.27334757091387</v>
      </c>
      <c r="L90" s="40">
        <f t="shared" si="26"/>
        <v>1184.886041010232</v>
      </c>
      <c r="M90" s="12">
        <f t="shared" si="27"/>
        <v>10.483673469600628</v>
      </c>
      <c r="N90" s="12">
        <f t="shared" si="28"/>
        <v>3.6081632751287245</v>
      </c>
      <c r="O90" s="12">
        <f t="shared" si="29"/>
        <v>-21.489795918367292</v>
      </c>
      <c r="P90" s="81">
        <f t="shared" si="30"/>
        <v>24.181347775719022</v>
      </c>
      <c r="Q90" s="12">
        <f t="shared" si="31"/>
        <v>0.21395251978776791</v>
      </c>
      <c r="R90" s="12">
        <f t="shared" si="32"/>
        <v>7.3635985206708665E-2</v>
      </c>
      <c r="S90" s="12">
        <f t="shared" si="33"/>
        <v>-0.43856726364014881</v>
      </c>
      <c r="T90" s="12">
        <f t="shared" si="34"/>
        <v>0.49349689338202085</v>
      </c>
    </row>
    <row r="91" spans="2:20" ht="15.9" customHeight="1">
      <c r="B91" s="18">
        <v>45873</v>
      </c>
      <c r="C91" s="12">
        <v>401055.73359999998</v>
      </c>
      <c r="D91" s="9">
        <f t="shared" si="39"/>
        <v>516.89999998779967</v>
      </c>
      <c r="E91" s="39">
        <v>6665731.7679000003</v>
      </c>
      <c r="F91" s="9">
        <f t="shared" si="40"/>
        <v>161.9000006467104</v>
      </c>
      <c r="G91" s="12">
        <v>100.9649</v>
      </c>
      <c r="H91" s="9">
        <f t="shared" si="41"/>
        <v>-1094.8999999999955</v>
      </c>
      <c r="I91" s="48"/>
      <c r="J91" s="40">
        <f t="shared" si="24"/>
        <v>72.608745256822033</v>
      </c>
      <c r="K91" s="47">
        <f t="shared" si="25"/>
        <v>541.6615365676173</v>
      </c>
      <c r="L91" s="40">
        <f t="shared" si="26"/>
        <v>1221.5577064538468</v>
      </c>
      <c r="M91" s="12">
        <f t="shared" si="27"/>
        <v>10.548979591587749</v>
      </c>
      <c r="N91" s="12">
        <f t="shared" si="28"/>
        <v>3.3040816458512325</v>
      </c>
      <c r="O91" s="12">
        <f t="shared" si="29"/>
        <v>-22.344897959183584</v>
      </c>
      <c r="P91" s="81">
        <f t="shared" si="30"/>
        <v>24.929749111302996</v>
      </c>
      <c r="Q91" s="12">
        <f t="shared" si="31"/>
        <v>0.21528529778750508</v>
      </c>
      <c r="R91" s="12">
        <f t="shared" si="32"/>
        <v>6.7430237670433324E-2</v>
      </c>
      <c r="S91" s="12">
        <f t="shared" si="33"/>
        <v>-0.45601832569762418</v>
      </c>
      <c r="T91" s="12">
        <f t="shared" si="34"/>
        <v>0.50877039002659175</v>
      </c>
    </row>
    <row r="92" spans="2:20" ht="15.9" customHeight="1">
      <c r="B92" s="18">
        <v>45874</v>
      </c>
      <c r="C92" s="12">
        <v>401055.7487</v>
      </c>
      <c r="D92" s="9">
        <f t="shared" si="39"/>
        <v>532.00000000651926</v>
      </c>
      <c r="E92" s="39">
        <v>6665731.7799000004</v>
      </c>
      <c r="F92" s="9">
        <f t="shared" si="40"/>
        <v>173.90000075101852</v>
      </c>
      <c r="G92" s="12">
        <v>100.9598</v>
      </c>
      <c r="H92" s="9">
        <f t="shared" si="41"/>
        <v>-1099.9999999999943</v>
      </c>
      <c r="I92" s="48"/>
      <c r="J92" s="40">
        <f t="shared" si="24"/>
        <v>71.898482296340262</v>
      </c>
      <c r="K92" s="47">
        <f t="shared" si="25"/>
        <v>559.70100077464645</v>
      </c>
      <c r="L92" s="40">
        <f t="shared" si="26"/>
        <v>1234.2063078222086</v>
      </c>
      <c r="M92" s="12">
        <f t="shared" si="27"/>
        <v>10.640000000130385</v>
      </c>
      <c r="N92" s="12">
        <f t="shared" si="28"/>
        <v>3.4780000150203705</v>
      </c>
      <c r="O92" s="12">
        <f t="shared" si="29"/>
        <v>-21.999999999999886</v>
      </c>
      <c r="P92" s="81">
        <f t="shared" si="30"/>
        <v>24.684126156444172</v>
      </c>
      <c r="Q92" s="12">
        <f t="shared" si="31"/>
        <v>0.21280000000260771</v>
      </c>
      <c r="R92" s="12">
        <f t="shared" si="32"/>
        <v>6.9560000300407404E-2</v>
      </c>
      <c r="S92" s="12">
        <f t="shared" si="33"/>
        <v>-0.43999999999999773</v>
      </c>
      <c r="T92" s="12">
        <f t="shared" si="34"/>
        <v>0.49368252312888344</v>
      </c>
    </row>
    <row r="93" spans="2:20" ht="15.9" customHeight="1">
      <c r="B93" s="18">
        <v>45874</v>
      </c>
      <c r="C93" s="12">
        <v>401055.77020000003</v>
      </c>
      <c r="D93" s="9">
        <f t="shared" si="39"/>
        <v>553.50000003818423</v>
      </c>
      <c r="E93" s="39">
        <v>6665731.9027000004</v>
      </c>
      <c r="F93" s="9">
        <f t="shared" si="40"/>
        <v>296.70000076293945</v>
      </c>
      <c r="G93" s="12">
        <v>100.92659999999999</v>
      </c>
      <c r="H93" s="9">
        <f t="shared" si="41"/>
        <v>-1133.2000000000021</v>
      </c>
      <c r="I93" s="48"/>
      <c r="J93" s="40">
        <f t="shared" si="24"/>
        <v>61.806761687914332</v>
      </c>
      <c r="K93" s="47">
        <f t="shared" si="25"/>
        <v>628.00727742200422</v>
      </c>
      <c r="L93" s="40">
        <f t="shared" si="26"/>
        <v>1295.5830272487376</v>
      </c>
      <c r="M93" s="12">
        <f t="shared" si="27"/>
        <v>11.070000000763685</v>
      </c>
      <c r="N93" s="12">
        <f t="shared" si="28"/>
        <v>5.9340000152587891</v>
      </c>
      <c r="O93" s="12">
        <f t="shared" si="29"/>
        <v>-22.664000000000041</v>
      </c>
      <c r="P93" s="81">
        <f t="shared" si="30"/>
        <v>25.911660544974751</v>
      </c>
      <c r="Q93" s="12">
        <f t="shared" si="31"/>
        <v>0.22140000001527368</v>
      </c>
      <c r="R93" s="12">
        <f t="shared" si="32"/>
        <v>0.11868000030517578</v>
      </c>
      <c r="S93" s="12">
        <f t="shared" si="33"/>
        <v>-0.45328000000000079</v>
      </c>
      <c r="T93" s="12">
        <f t="shared" si="34"/>
        <v>0.51823321089949503</v>
      </c>
    </row>
    <row r="94" spans="2:20" ht="15.9" customHeight="1">
      <c r="B94" s="18">
        <v>45875</v>
      </c>
      <c r="C94" s="12">
        <v>401055.76449999999</v>
      </c>
      <c r="D94" s="9">
        <f t="shared" si="39"/>
        <v>547.8000000002794</v>
      </c>
      <c r="E94" s="39">
        <v>6665731.7335999999</v>
      </c>
      <c r="F94" s="9">
        <f t="shared" si="40"/>
        <v>127.6000002399087</v>
      </c>
      <c r="G94" s="12">
        <v>100.93819999999999</v>
      </c>
      <c r="H94" s="9">
        <f t="shared" si="41"/>
        <v>-1121.6000000000008</v>
      </c>
      <c r="I94" s="48"/>
      <c r="J94" s="40">
        <f t="shared" si="24"/>
        <v>76.887801861051457</v>
      </c>
      <c r="K94" s="47">
        <f t="shared" si="25"/>
        <v>562.46475450603191</v>
      </c>
      <c r="L94" s="40">
        <f t="shared" si="26"/>
        <v>1254.7323061360669</v>
      </c>
      <c r="M94" s="12">
        <f t="shared" si="27"/>
        <v>10.741176470593714</v>
      </c>
      <c r="N94" s="12">
        <f t="shared" si="28"/>
        <v>2.5019607890178177</v>
      </c>
      <c r="O94" s="12">
        <f t="shared" si="29"/>
        <v>-21.992156862745116</v>
      </c>
      <c r="P94" s="81">
        <f t="shared" si="30"/>
        <v>24.602594237962094</v>
      </c>
      <c r="Q94" s="12">
        <f t="shared" si="31"/>
        <v>0.2106113033449748</v>
      </c>
      <c r="R94" s="12">
        <f t="shared" si="32"/>
        <v>4.905805468662388E-2</v>
      </c>
      <c r="S94" s="12">
        <f t="shared" si="33"/>
        <v>-0.43121876201461012</v>
      </c>
      <c r="T94" s="12">
        <f t="shared" si="34"/>
        <v>0.48240380858749204</v>
      </c>
    </row>
    <row r="95" spans="2:20" ht="15.9" customHeight="1">
      <c r="B95" s="18">
        <v>45875</v>
      </c>
      <c r="C95" s="12">
        <v>401055.77649999998</v>
      </c>
      <c r="D95" s="9">
        <f t="shared" si="39"/>
        <v>559.7999999881722</v>
      </c>
      <c r="E95" s="39">
        <v>6665731.7698999997</v>
      </c>
      <c r="F95" s="9">
        <f t="shared" si="40"/>
        <v>163.90000004321337</v>
      </c>
      <c r="G95" s="12">
        <v>100.9114</v>
      </c>
      <c r="H95" s="9">
        <f t="shared" si="41"/>
        <v>-1148.3999999999951</v>
      </c>
      <c r="I95" s="48"/>
      <c r="J95" s="40">
        <f t="shared" si="24"/>
        <v>73.680859138508254</v>
      </c>
      <c r="K95" s="47">
        <f t="shared" si="25"/>
        <v>583.30030858977182</v>
      </c>
      <c r="L95" s="40">
        <f t="shared" si="26"/>
        <v>1288.0457328840896</v>
      </c>
      <c r="M95" s="12">
        <f t="shared" si="27"/>
        <v>10.976470588003377</v>
      </c>
      <c r="N95" s="12">
        <f t="shared" si="28"/>
        <v>3.2137254910433994</v>
      </c>
      <c r="O95" s="12">
        <f t="shared" si="29"/>
        <v>-22.517647058823432</v>
      </c>
      <c r="P95" s="81">
        <f t="shared" si="30"/>
        <v>25.255798684001757</v>
      </c>
      <c r="Q95" s="12">
        <f t="shared" si="31"/>
        <v>0.21522491349026229</v>
      </c>
      <c r="R95" s="12">
        <f t="shared" si="32"/>
        <v>6.3014225314576455E-2</v>
      </c>
      <c r="S95" s="12">
        <f t="shared" si="33"/>
        <v>-0.44152249134947907</v>
      </c>
      <c r="T95" s="12">
        <f t="shared" si="34"/>
        <v>0.49521173890199521</v>
      </c>
    </row>
    <row r="96" spans="2:20" ht="15.9" customHeight="1">
      <c r="B96" s="18">
        <v>45876</v>
      </c>
      <c r="C96" s="12">
        <v>401055.7831</v>
      </c>
      <c r="D96" s="9">
        <f t="shared" si="39"/>
        <v>566.40000001061708</v>
      </c>
      <c r="E96" s="39">
        <v>6665731.7374</v>
      </c>
      <c r="F96" s="9">
        <f t="shared" si="40"/>
        <v>131.40000030398369</v>
      </c>
      <c r="G96" s="12">
        <v>100.9037</v>
      </c>
      <c r="H96" s="9">
        <f t="shared" si="41"/>
        <v>-1156.0999999999949</v>
      </c>
      <c r="I96" s="48"/>
      <c r="J96" s="40">
        <f t="shared" si="24"/>
        <v>76.938909646222669</v>
      </c>
      <c r="K96" s="47">
        <f t="shared" si="25"/>
        <v>581.44210381766641</v>
      </c>
      <c r="L96" s="40">
        <f t="shared" si="26"/>
        <v>1294.0796459615237</v>
      </c>
      <c r="M96" s="12">
        <f t="shared" si="27"/>
        <v>10.892307692511867</v>
      </c>
      <c r="N96" s="12">
        <f t="shared" si="28"/>
        <v>2.5269230827689171</v>
      </c>
      <c r="O96" s="12">
        <f t="shared" si="29"/>
        <v>-22.232692307692211</v>
      </c>
      <c r="P96" s="81">
        <f t="shared" si="30"/>
        <v>24.88614703772161</v>
      </c>
      <c r="Q96" s="12">
        <f t="shared" si="31"/>
        <v>0.20946745562522823</v>
      </c>
      <c r="R96" s="12">
        <f t="shared" si="32"/>
        <v>4.8594674668633021E-2</v>
      </c>
      <c r="S96" s="12">
        <f t="shared" si="33"/>
        <v>-0.42755177514792714</v>
      </c>
      <c r="T96" s="12">
        <f t="shared" si="34"/>
        <v>0.47857975072541559</v>
      </c>
    </row>
    <row r="97" spans="2:20" ht="15.9" customHeight="1">
      <c r="B97" s="18">
        <v>45876</v>
      </c>
      <c r="C97" s="12">
        <v>401055.79029999999</v>
      </c>
      <c r="D97" s="9">
        <f t="shared" si="39"/>
        <v>573.60000000335276</v>
      </c>
      <c r="E97" s="39">
        <v>6665731.7509000003</v>
      </c>
      <c r="F97" s="9">
        <f t="shared" si="40"/>
        <v>144.90000065416098</v>
      </c>
      <c r="G97" s="12">
        <v>100.8836</v>
      </c>
      <c r="H97" s="9">
        <f t="shared" si="41"/>
        <v>-1176.1999999999944</v>
      </c>
      <c r="I97" s="48"/>
      <c r="J97" s="40">
        <f t="shared" si="24"/>
        <v>75.822825062631068</v>
      </c>
      <c r="K97" s="47">
        <f t="shared" si="25"/>
        <v>591.61894002256395</v>
      </c>
      <c r="L97" s="40">
        <f t="shared" si="26"/>
        <v>1316.6090574629238</v>
      </c>
      <c r="M97" s="12">
        <f t="shared" si="27"/>
        <v>11.030769230833707</v>
      </c>
      <c r="N97" s="12">
        <f t="shared" si="28"/>
        <v>2.7865384741184802</v>
      </c>
      <c r="O97" s="12">
        <f t="shared" si="29"/>
        <v>-22.619230769230661</v>
      </c>
      <c r="P97" s="81">
        <f t="shared" si="30"/>
        <v>25.319404951210075</v>
      </c>
      <c r="Q97" s="12">
        <f t="shared" si="31"/>
        <v>0.21213017751603283</v>
      </c>
      <c r="R97" s="12">
        <f t="shared" si="32"/>
        <v>5.3587278348432313E-2</v>
      </c>
      <c r="S97" s="12">
        <f t="shared" si="33"/>
        <v>-0.43498520710058963</v>
      </c>
      <c r="T97" s="12">
        <f t="shared" si="34"/>
        <v>0.48691163367711682</v>
      </c>
    </row>
    <row r="98" spans="2:20" ht="15.9" customHeight="1">
      <c r="B98" s="18">
        <v>45877</v>
      </c>
      <c r="C98" s="12">
        <v>401055.80099999998</v>
      </c>
      <c r="D98" s="9">
        <f t="shared" si="39"/>
        <v>584.29999998770654</v>
      </c>
      <c r="E98" s="39">
        <v>6665731.7729000002</v>
      </c>
      <c r="F98" s="9">
        <f t="shared" si="40"/>
        <v>166.90000053495169</v>
      </c>
      <c r="G98" s="12">
        <v>100.8674</v>
      </c>
      <c r="H98" s="9">
        <f t="shared" si="41"/>
        <v>-1192.3999999999921</v>
      </c>
      <c r="I98" s="48"/>
      <c r="J98" s="40">
        <f t="shared" si="24"/>
        <v>74.058489475749695</v>
      </c>
      <c r="K98" s="47">
        <f t="shared" si="25"/>
        <v>607.66940038494681</v>
      </c>
      <c r="L98" s="40">
        <f t="shared" si="26"/>
        <v>1338.3123178706014</v>
      </c>
      <c r="M98" s="12">
        <f t="shared" si="27"/>
        <v>11.02452830165484</v>
      </c>
      <c r="N98" s="12">
        <f t="shared" si="28"/>
        <v>3.1490566138670131</v>
      </c>
      <c r="O98" s="12">
        <f t="shared" si="29"/>
        <v>-22.498113207547021</v>
      </c>
      <c r="P98" s="81">
        <f t="shared" si="30"/>
        <v>25.251175808879271</v>
      </c>
      <c r="Q98" s="12">
        <f t="shared" si="31"/>
        <v>0.20800996795575169</v>
      </c>
      <c r="R98" s="12">
        <f t="shared" si="32"/>
        <v>5.9416162525792703E-2</v>
      </c>
      <c r="S98" s="12">
        <f t="shared" si="33"/>
        <v>-0.4244927020291891</v>
      </c>
      <c r="T98" s="12">
        <f t="shared" si="34"/>
        <v>0.47643727941281644</v>
      </c>
    </row>
    <row r="99" spans="2:20" ht="15.9" customHeight="1">
      <c r="B99" s="18">
        <v>45877</v>
      </c>
      <c r="C99" s="12">
        <v>401055.81459999998</v>
      </c>
      <c r="D99" s="9">
        <f t="shared" si="39"/>
        <v>597.89999999338761</v>
      </c>
      <c r="E99" s="39">
        <v>6665731.8420000002</v>
      </c>
      <c r="F99" s="9">
        <f t="shared" si="40"/>
        <v>236.0000004991889</v>
      </c>
      <c r="G99" s="12">
        <v>100.872</v>
      </c>
      <c r="H99" s="9">
        <f t="shared" si="41"/>
        <v>-1187.7999999999956</v>
      </c>
      <c r="I99" s="48"/>
      <c r="J99" s="40">
        <f t="shared" si="24"/>
        <v>68.460114964136039</v>
      </c>
      <c r="K99" s="47">
        <f t="shared" si="25"/>
        <v>642.79110932534684</v>
      </c>
      <c r="L99" s="40">
        <f t="shared" si="26"/>
        <v>1350.5736744908438</v>
      </c>
      <c r="M99" s="12">
        <f t="shared" si="27"/>
        <v>11.281132075346935</v>
      </c>
      <c r="N99" s="12">
        <f t="shared" si="28"/>
        <v>4.4528301980979039</v>
      </c>
      <c r="O99" s="12">
        <f t="shared" si="29"/>
        <v>-22.4113207547169</v>
      </c>
      <c r="P99" s="81">
        <f t="shared" si="30"/>
        <v>25.482522160204599</v>
      </c>
      <c r="Q99" s="12">
        <f t="shared" si="31"/>
        <v>0.21285154859145161</v>
      </c>
      <c r="R99" s="12">
        <f t="shared" si="32"/>
        <v>8.4015664115054789E-2</v>
      </c>
      <c r="S99" s="12">
        <f t="shared" si="33"/>
        <v>-0.42285510857956415</v>
      </c>
      <c r="T99" s="12">
        <f t="shared" si="34"/>
        <v>0.48080230490952075</v>
      </c>
    </row>
    <row r="100" spans="2:20" ht="15.9" customHeight="1">
      <c r="B100" s="18">
        <v>45878</v>
      </c>
      <c r="C100" s="12">
        <v>401055.79950000002</v>
      </c>
      <c r="D100" s="9">
        <f t="shared" si="39"/>
        <v>582.80000003287569</v>
      </c>
      <c r="E100" s="39">
        <v>6665731.6261</v>
      </c>
      <c r="F100" s="9">
        <f t="shared" si="40"/>
        <v>20.100000314414501</v>
      </c>
      <c r="G100" s="12">
        <v>100.8492</v>
      </c>
      <c r="H100" s="9">
        <f t="shared" si="41"/>
        <v>-1210.5999999999995</v>
      </c>
      <c r="I100" s="48"/>
      <c r="J100" s="40">
        <f t="shared" si="24"/>
        <v>88.024727356832614</v>
      </c>
      <c r="K100" s="47">
        <f t="shared" si="25"/>
        <v>583.14650822152691</v>
      </c>
      <c r="L100" s="40">
        <f t="shared" si="26"/>
        <v>1343.7307059269569</v>
      </c>
      <c r="M100" s="12">
        <f t="shared" si="27"/>
        <v>10.792592593201402</v>
      </c>
      <c r="N100" s="12">
        <f t="shared" si="28"/>
        <v>0.372222228044713</v>
      </c>
      <c r="O100" s="12">
        <f t="shared" si="29"/>
        <v>-22.418518518518507</v>
      </c>
      <c r="P100" s="81">
        <f t="shared" si="30"/>
        <v>24.883901961610313</v>
      </c>
      <c r="Q100" s="12">
        <f t="shared" si="31"/>
        <v>0.19986282580002596</v>
      </c>
      <c r="R100" s="12">
        <f t="shared" si="32"/>
        <v>6.8930042230502409E-3</v>
      </c>
      <c r="S100" s="12">
        <f t="shared" si="33"/>
        <v>-0.41515775034293534</v>
      </c>
      <c r="T100" s="12">
        <f t="shared" si="34"/>
        <v>0.46081299928907987</v>
      </c>
    </row>
    <row r="101" spans="2:20" ht="15.9" customHeight="1">
      <c r="B101" s="18">
        <v>45879</v>
      </c>
      <c r="C101" s="12">
        <v>401055.83740000002</v>
      </c>
      <c r="D101" s="9">
        <f t="shared" si="39"/>
        <v>620.7000000285916</v>
      </c>
      <c r="E101" s="39">
        <v>6665731.8268999998</v>
      </c>
      <c r="F101" s="9">
        <f t="shared" si="40"/>
        <v>220.90000007301569</v>
      </c>
      <c r="G101" s="12">
        <v>100.8233</v>
      </c>
      <c r="H101" s="9">
        <f t="shared" si="41"/>
        <v>-1236.4999999999923</v>
      </c>
      <c r="I101" s="48"/>
      <c r="J101" s="40">
        <f t="shared" si="24"/>
        <v>70.409939936151034</v>
      </c>
      <c r="K101" s="47">
        <f t="shared" si="25"/>
        <v>658.83632266880363</v>
      </c>
      <c r="L101" s="40">
        <f t="shared" si="26"/>
        <v>1401.0701445922446</v>
      </c>
      <c r="M101" s="12">
        <f t="shared" si="27"/>
        <v>11.285454545974392</v>
      </c>
      <c r="N101" s="12">
        <f t="shared" si="28"/>
        <v>4.0163636376911942</v>
      </c>
      <c r="O101" s="12">
        <f t="shared" si="29"/>
        <v>-22.481818181818042</v>
      </c>
      <c r="P101" s="81">
        <f t="shared" si="30"/>
        <v>25.474002628949901</v>
      </c>
      <c r="Q101" s="12">
        <f t="shared" si="31"/>
        <v>0.20519008265407987</v>
      </c>
      <c r="R101" s="12">
        <f t="shared" si="32"/>
        <v>7.3024793412567165E-2</v>
      </c>
      <c r="S101" s="12">
        <f t="shared" si="33"/>
        <v>-0.40876033057850986</v>
      </c>
      <c r="T101" s="12">
        <f t="shared" si="34"/>
        <v>0.46316368416272546</v>
      </c>
    </row>
    <row r="102" spans="2:20" ht="15.9" customHeight="1">
      <c r="B102" s="18">
        <v>45880</v>
      </c>
      <c r="C102" s="12">
        <v>401055.83270000003</v>
      </c>
      <c r="D102" s="9">
        <f t="shared" si="39"/>
        <v>616.00000003818423</v>
      </c>
      <c r="E102" s="39">
        <v>6665731.7378000002</v>
      </c>
      <c r="F102" s="9">
        <f t="shared" si="40"/>
        <v>131.80000055581331</v>
      </c>
      <c r="G102" s="12">
        <v>100.79259999999999</v>
      </c>
      <c r="H102" s="9">
        <f t="shared" si="41"/>
        <v>-1267.2000000000025</v>
      </c>
      <c r="J102" s="40">
        <f t="shared" si="24"/>
        <v>77.923029886440759</v>
      </c>
      <c r="K102" s="47">
        <f t="shared" si="25"/>
        <v>629.94225147512952</v>
      </c>
      <c r="L102" s="40">
        <f t="shared" si="26"/>
        <v>1415.1406573883608</v>
      </c>
      <c r="M102" s="12">
        <f t="shared" si="27"/>
        <v>11.000000000681862</v>
      </c>
      <c r="N102" s="12">
        <f t="shared" si="28"/>
        <v>2.3535714384966662</v>
      </c>
      <c r="O102" s="12">
        <f t="shared" si="29"/>
        <v>-22.628571428571473</v>
      </c>
      <c r="P102" s="81">
        <f t="shared" si="30"/>
        <v>25.270368881935013</v>
      </c>
      <c r="Q102" s="12">
        <f t="shared" si="31"/>
        <v>0.19642857144074752</v>
      </c>
      <c r="R102" s="12">
        <f t="shared" si="32"/>
        <v>4.2028061401726179E-2</v>
      </c>
      <c r="S102" s="12">
        <f t="shared" si="33"/>
        <v>-0.40408163265306202</v>
      </c>
      <c r="T102" s="12">
        <f t="shared" si="34"/>
        <v>0.45125658717741096</v>
      </c>
    </row>
    <row r="103" spans="2:20" ht="15.9" customHeight="1">
      <c r="B103" s="18">
        <v>45880</v>
      </c>
      <c r="C103" s="12">
        <v>401055.82789999997</v>
      </c>
      <c r="D103" s="9">
        <f t="shared" si="39"/>
        <v>611.19999998481944</v>
      </c>
      <c r="E103" s="39">
        <v>6665731.6935999999</v>
      </c>
      <c r="F103" s="9">
        <f t="shared" si="40"/>
        <v>87.600000202655792</v>
      </c>
      <c r="G103" s="12">
        <v>100.7811</v>
      </c>
      <c r="H103" s="9">
        <f t="shared" si="41"/>
        <v>-1278.7000000000007</v>
      </c>
      <c r="J103" s="40">
        <f t="shared" si="24"/>
        <v>81.843651280026961</v>
      </c>
      <c r="K103" s="47">
        <f t="shared" si="25"/>
        <v>617.44570612884547</v>
      </c>
      <c r="L103" s="40">
        <f t="shared" si="26"/>
        <v>1419.969327139481</v>
      </c>
      <c r="M103" s="12">
        <f t="shared" si="27"/>
        <v>10.914285714014634</v>
      </c>
      <c r="N103" s="12">
        <f t="shared" si="28"/>
        <v>1.5642857179045677</v>
      </c>
      <c r="O103" s="12">
        <f t="shared" si="29"/>
        <v>-22.833928571428583</v>
      </c>
      <c r="P103" s="81">
        <f t="shared" si="30"/>
        <v>25.356595127490731</v>
      </c>
      <c r="Q103" s="12">
        <f t="shared" si="31"/>
        <v>0.19489795917883274</v>
      </c>
      <c r="R103" s="12">
        <f t="shared" si="32"/>
        <v>2.7933673534010137E-2</v>
      </c>
      <c r="S103" s="12">
        <f t="shared" si="33"/>
        <v>-0.4077487244897961</v>
      </c>
      <c r="T103" s="12">
        <f t="shared" si="34"/>
        <v>0.4527963415623345</v>
      </c>
    </row>
    <row r="104" spans="2:20" ht="15.9" customHeight="1">
      <c r="B104" s="18">
        <v>45881</v>
      </c>
      <c r="C104" s="12">
        <v>401055.83500000002</v>
      </c>
      <c r="D104" s="9">
        <f t="shared" si="39"/>
        <v>618.30000003101304</v>
      </c>
      <c r="E104" s="39">
        <v>6665731.7284000004</v>
      </c>
      <c r="F104" s="9">
        <f t="shared" si="40"/>
        <v>122.40000069141388</v>
      </c>
      <c r="G104" s="12">
        <v>100.7972</v>
      </c>
      <c r="H104" s="9">
        <f t="shared" si="41"/>
        <v>-1262.599999999992</v>
      </c>
      <c r="J104" s="40">
        <f t="shared" si="24"/>
        <v>78.802380526447735</v>
      </c>
      <c r="K104" s="47">
        <f t="shared" si="25"/>
        <v>630.29885785047145</v>
      </c>
      <c r="L104" s="40">
        <f t="shared" si="26"/>
        <v>1411.1822739134689</v>
      </c>
      <c r="M104" s="12">
        <f t="shared" si="27"/>
        <v>10.84736842159672</v>
      </c>
      <c r="N104" s="12">
        <f t="shared" si="28"/>
        <v>2.1473684331826997</v>
      </c>
      <c r="O104" s="12">
        <f t="shared" si="29"/>
        <v>-22.150877192982314</v>
      </c>
      <c r="P104" s="81">
        <f t="shared" si="30"/>
        <v>24.757583752867873</v>
      </c>
      <c r="Q104" s="12">
        <f t="shared" si="31"/>
        <v>0.19030470915081965</v>
      </c>
      <c r="R104" s="12">
        <f t="shared" si="32"/>
        <v>3.767313040671403E-2</v>
      </c>
      <c r="S104" s="12">
        <f t="shared" si="33"/>
        <v>-0.3886118805786371</v>
      </c>
      <c r="T104" s="12">
        <f t="shared" si="34"/>
        <v>0.43434357461171708</v>
      </c>
    </row>
    <row r="105" spans="2:20" ht="15.9" customHeight="1">
      <c r="B105" s="18">
        <v>45881</v>
      </c>
      <c r="C105" s="12">
        <v>401055.83809999999</v>
      </c>
      <c r="D105" s="9">
        <f t="shared" si="39"/>
        <v>621.40000000363216</v>
      </c>
      <c r="E105" s="39">
        <v>6665731.6984000001</v>
      </c>
      <c r="F105" s="9">
        <f t="shared" si="40"/>
        <v>92.400000430643559</v>
      </c>
      <c r="G105" s="12">
        <v>100.7475</v>
      </c>
      <c r="H105" s="9">
        <f t="shared" si="41"/>
        <v>-1312.2999999999934</v>
      </c>
      <c r="J105" s="40">
        <f t="shared" si="24"/>
        <v>81.542290353920123</v>
      </c>
      <c r="K105" s="47">
        <f t="shared" si="25"/>
        <v>628.23221827927364</v>
      </c>
      <c r="L105" s="40">
        <f t="shared" si="26"/>
        <v>1454.9250874474876</v>
      </c>
      <c r="M105" s="12">
        <f t="shared" si="27"/>
        <v>10.901754386028635</v>
      </c>
      <c r="N105" s="12">
        <f t="shared" si="28"/>
        <v>1.6210526391340976</v>
      </c>
      <c r="O105" s="12">
        <f t="shared" si="29"/>
        <v>-23.022807017543744</v>
      </c>
      <c r="P105" s="81">
        <f t="shared" si="30"/>
        <v>25.525001534166449</v>
      </c>
      <c r="Q105" s="12">
        <f t="shared" si="31"/>
        <v>0.19125884887769534</v>
      </c>
      <c r="R105" s="12">
        <f t="shared" si="32"/>
        <v>2.8439519984808731E-2</v>
      </c>
      <c r="S105" s="12">
        <f t="shared" si="33"/>
        <v>-0.40390889504462707</v>
      </c>
      <c r="T105" s="12">
        <f t="shared" si="34"/>
        <v>0.4478070444590605</v>
      </c>
    </row>
    <row r="106" spans="2:20" ht="15.9" customHeight="1">
      <c r="B106" s="18">
        <v>45882</v>
      </c>
      <c r="C106" s="12">
        <v>401055.85070000001</v>
      </c>
      <c r="D106" s="9">
        <f t="shared" si="39"/>
        <v>634.00000002002344</v>
      </c>
      <c r="E106" s="39">
        <v>6665731.7895999998</v>
      </c>
      <c r="F106" s="9">
        <f t="shared" si="40"/>
        <v>183.60000010579824</v>
      </c>
      <c r="G106" s="12">
        <v>100.78919999999999</v>
      </c>
      <c r="H106" s="9">
        <f t="shared" si="41"/>
        <v>-1270.6000000000017</v>
      </c>
      <c r="J106" s="40">
        <f t="shared" si="24"/>
        <v>73.849517268379259</v>
      </c>
      <c r="K106" s="47">
        <f t="shared" si="25"/>
        <v>660.04921033528922</v>
      </c>
      <c r="L106" s="40">
        <f t="shared" si="26"/>
        <v>1431.8132979073225</v>
      </c>
      <c r="M106" s="12">
        <f t="shared" si="27"/>
        <v>10.931034483103852</v>
      </c>
      <c r="N106" s="12">
        <f t="shared" si="28"/>
        <v>3.1655172432034182</v>
      </c>
      <c r="O106" s="12">
        <f t="shared" si="29"/>
        <v>-21.906896551724166</v>
      </c>
      <c r="P106" s="81">
        <f t="shared" si="30"/>
        <v>24.686436170815906</v>
      </c>
      <c r="Q106" s="12">
        <f t="shared" si="31"/>
        <v>0.18846611177765263</v>
      </c>
      <c r="R106" s="12">
        <f t="shared" si="32"/>
        <v>5.4577883503507209E-2</v>
      </c>
      <c r="S106" s="12">
        <f t="shared" si="33"/>
        <v>-0.37770511296076148</v>
      </c>
      <c r="T106" s="12">
        <f t="shared" si="34"/>
        <v>0.42562820984165356</v>
      </c>
    </row>
    <row r="107" spans="2:20" ht="15.9" customHeight="1">
      <c r="B107" s="18">
        <v>45882</v>
      </c>
      <c r="C107" s="12">
        <v>401055.85310000001</v>
      </c>
      <c r="D107" s="9">
        <f t="shared" si="39"/>
        <v>636.400000017602</v>
      </c>
      <c r="E107" s="39">
        <v>6665731.7495999997</v>
      </c>
      <c r="F107" s="9">
        <f t="shared" si="40"/>
        <v>143.60000006854534</v>
      </c>
      <c r="G107" s="12">
        <v>100.77119999999999</v>
      </c>
      <c r="H107" s="9">
        <f t="shared" si="41"/>
        <v>-1288.6000000000024</v>
      </c>
      <c r="J107" s="40">
        <f t="shared" si="24"/>
        <v>77.284487273749619</v>
      </c>
      <c r="K107" s="47">
        <f t="shared" si="25"/>
        <v>652.40012265640325</v>
      </c>
      <c r="L107" s="40">
        <f t="shared" si="26"/>
        <v>1444.3392537911916</v>
      </c>
      <c r="M107" s="12">
        <f t="shared" si="27"/>
        <v>10.972413793406931</v>
      </c>
      <c r="N107" s="12">
        <f t="shared" si="28"/>
        <v>2.4758620701473335</v>
      </c>
      <c r="O107" s="12">
        <f t="shared" si="29"/>
        <v>-22.217241379310387</v>
      </c>
      <c r="P107" s="81">
        <f t="shared" si="30"/>
        <v>24.902400927434339</v>
      </c>
      <c r="Q107" s="12">
        <f t="shared" si="31"/>
        <v>0.18917954816218846</v>
      </c>
      <c r="R107" s="12">
        <f t="shared" si="32"/>
        <v>4.2687277071505748E-2</v>
      </c>
      <c r="S107" s="12">
        <f t="shared" si="33"/>
        <v>-0.38305588585017908</v>
      </c>
      <c r="T107" s="12">
        <f t="shared" si="34"/>
        <v>0.42935174012817828</v>
      </c>
    </row>
    <row r="108" spans="2:20" ht="15.9" customHeight="1">
      <c r="B108" s="18">
        <v>45883</v>
      </c>
      <c r="C108" s="12">
        <v>401055.84779999999</v>
      </c>
      <c r="D108" s="9">
        <f t="shared" si="39"/>
        <v>631.09999999869615</v>
      </c>
      <c r="E108" s="39">
        <v>6665731.7323000003</v>
      </c>
      <c r="F108" s="9">
        <f t="shared" si="40"/>
        <v>126.30000058561563</v>
      </c>
      <c r="G108" s="12">
        <v>100.7771</v>
      </c>
      <c r="H108" s="9">
        <f t="shared" si="41"/>
        <v>-1282.6999999999912</v>
      </c>
      <c r="J108" s="40">
        <f t="shared" si="24"/>
        <v>78.683084017073384</v>
      </c>
      <c r="K108" s="47">
        <f t="shared" si="25"/>
        <v>643.61393719082923</v>
      </c>
      <c r="L108" s="40">
        <f t="shared" si="26"/>
        <v>1435.1160894318823</v>
      </c>
      <c r="M108" s="12">
        <f t="shared" si="27"/>
        <v>10.696610169469427</v>
      </c>
      <c r="N108" s="12">
        <f t="shared" si="28"/>
        <v>2.1406779760273835</v>
      </c>
      <c r="O108" s="12">
        <f t="shared" si="29"/>
        <v>-21.740677966101547</v>
      </c>
      <c r="P108" s="81">
        <f t="shared" si="30"/>
        <v>24.324001515794617</v>
      </c>
      <c r="Q108" s="12">
        <f t="shared" si="31"/>
        <v>0.18129847744863434</v>
      </c>
      <c r="R108" s="12">
        <f t="shared" si="32"/>
        <v>3.6282677559786161E-2</v>
      </c>
      <c r="S108" s="12">
        <f t="shared" si="33"/>
        <v>-0.36848606722206012</v>
      </c>
      <c r="T108" s="12">
        <f t="shared" si="34"/>
        <v>0.41227121213211215</v>
      </c>
    </row>
    <row r="109" spans="2:20" ht="15.9" customHeight="1">
      <c r="B109" s="18">
        <v>45883</v>
      </c>
      <c r="C109" s="12">
        <v>401055.85249999998</v>
      </c>
      <c r="D109" s="9">
        <f t="shared" si="39"/>
        <v>635.79999998910353</v>
      </c>
      <c r="E109" s="39">
        <v>6665731.7232999997</v>
      </c>
      <c r="F109" s="9">
        <f t="shared" si="40"/>
        <v>117.30000004172325</v>
      </c>
      <c r="G109" s="12">
        <v>100.7289</v>
      </c>
      <c r="H109" s="9">
        <f t="shared" si="41"/>
        <v>-1330.8999999999996</v>
      </c>
      <c r="J109" s="40">
        <f t="shared" si="24"/>
        <v>79.546928652393206</v>
      </c>
      <c r="K109" s="47">
        <f t="shared" si="25"/>
        <v>646.52991423130015</v>
      </c>
      <c r="L109" s="40">
        <f t="shared" si="26"/>
        <v>1479.6268921575909</v>
      </c>
      <c r="M109" s="12">
        <f t="shared" si="27"/>
        <v>10.776271186255991</v>
      </c>
      <c r="N109" s="12">
        <f t="shared" si="28"/>
        <v>1.9881355939275127</v>
      </c>
      <c r="O109" s="12">
        <f t="shared" si="29"/>
        <v>-22.55762711864406</v>
      </c>
      <c r="P109" s="81">
        <f t="shared" si="30"/>
        <v>25.078421900976117</v>
      </c>
      <c r="Q109" s="12">
        <f t="shared" si="31"/>
        <v>0.18264866417383036</v>
      </c>
      <c r="R109" s="12">
        <f t="shared" si="32"/>
        <v>3.369721345639852E-2</v>
      </c>
      <c r="S109" s="12">
        <f t="shared" si="33"/>
        <v>-0.38233266302786545</v>
      </c>
      <c r="T109" s="12">
        <f t="shared" si="34"/>
        <v>0.4250579983216291</v>
      </c>
    </row>
    <row r="110" spans="2:20" ht="15.9" customHeight="1">
      <c r="B110" s="18">
        <v>45884</v>
      </c>
      <c r="C110" s="12">
        <v>401055.8554</v>
      </c>
      <c r="D110" s="9">
        <f t="shared" si="39"/>
        <v>638.70000001043081</v>
      </c>
      <c r="E110" s="39">
        <v>6665731.7296000002</v>
      </c>
      <c r="F110" s="9">
        <f t="shared" si="40"/>
        <v>123.60000051558018</v>
      </c>
      <c r="G110" s="12">
        <v>100.7534</v>
      </c>
      <c r="H110" s="9">
        <f t="shared" si="41"/>
        <v>-1306.3999999999965</v>
      </c>
      <c r="J110" s="40">
        <f t="shared" si="24"/>
        <v>79.047610890191095</v>
      </c>
      <c r="K110" s="47">
        <f t="shared" si="25"/>
        <v>650.54949860927252</v>
      </c>
      <c r="L110" s="40">
        <f t="shared" si="26"/>
        <v>1459.4161881179632</v>
      </c>
      <c r="M110" s="12">
        <f t="shared" si="27"/>
        <v>10.645000000173846</v>
      </c>
      <c r="N110" s="12">
        <f t="shared" si="28"/>
        <v>2.0600000085930028</v>
      </c>
      <c r="O110" s="12">
        <f t="shared" si="29"/>
        <v>-21.773333333333273</v>
      </c>
      <c r="P110" s="81">
        <f t="shared" si="30"/>
        <v>24.323603135299386</v>
      </c>
      <c r="Q110" s="12">
        <f t="shared" si="31"/>
        <v>0.1774166666695641</v>
      </c>
      <c r="R110" s="12">
        <f t="shared" si="32"/>
        <v>3.433333347655005E-2</v>
      </c>
      <c r="S110" s="12">
        <f t="shared" si="33"/>
        <v>-0.36288888888888787</v>
      </c>
      <c r="T110" s="12">
        <f t="shared" si="34"/>
        <v>0.40539338558832311</v>
      </c>
    </row>
    <row r="111" spans="2:20" ht="15.9" customHeight="1">
      <c r="B111" s="18">
        <v>45884</v>
      </c>
      <c r="C111" s="12">
        <v>401055.86469999998</v>
      </c>
      <c r="D111" s="9">
        <f t="shared" si="39"/>
        <v>647.99999998649582</v>
      </c>
      <c r="E111" s="39">
        <v>6665731.7854000004</v>
      </c>
      <c r="F111" s="9">
        <f t="shared" si="40"/>
        <v>179.4000007212162</v>
      </c>
      <c r="G111" s="12">
        <v>100.7683</v>
      </c>
      <c r="H111" s="9">
        <f t="shared" si="41"/>
        <v>-1291.4999999999991</v>
      </c>
      <c r="J111" s="40">
        <f t="shared" si="24"/>
        <v>74.525152080900057</v>
      </c>
      <c r="K111" s="47">
        <f t="shared" si="25"/>
        <v>672.3751633138088</v>
      </c>
      <c r="L111" s="40">
        <f t="shared" si="26"/>
        <v>1456.042791349646</v>
      </c>
      <c r="M111" s="12">
        <f t="shared" si="27"/>
        <v>10.799999999774931</v>
      </c>
      <c r="N111" s="12">
        <f t="shared" si="28"/>
        <v>2.9900000120202699</v>
      </c>
      <c r="O111" s="12">
        <f t="shared" si="29"/>
        <v>-21.524999999999984</v>
      </c>
      <c r="P111" s="81">
        <f t="shared" si="30"/>
        <v>24.267379855827432</v>
      </c>
      <c r="Q111" s="12">
        <f t="shared" si="31"/>
        <v>0.17999999999624886</v>
      </c>
      <c r="R111" s="12">
        <f t="shared" si="32"/>
        <v>4.9833333533671163E-2</v>
      </c>
      <c r="S111" s="12">
        <f t="shared" si="33"/>
        <v>-0.35874999999999974</v>
      </c>
      <c r="T111" s="12">
        <f t="shared" si="34"/>
        <v>0.40445633093045719</v>
      </c>
    </row>
    <row r="112" spans="2:20" ht="15.9" customHeight="1">
      <c r="B112" s="18">
        <v>45885</v>
      </c>
      <c r="C112" s="12">
        <v>401055.86</v>
      </c>
      <c r="D112" s="9">
        <f t="shared" si="39"/>
        <v>643.29999999608845</v>
      </c>
      <c r="E112" s="39">
        <v>6665731.7111999998</v>
      </c>
      <c r="F112" s="9">
        <f t="shared" si="40"/>
        <v>105.20000010728836</v>
      </c>
      <c r="G112" s="12">
        <v>100.75190000000001</v>
      </c>
      <c r="H112" s="9">
        <f t="shared" si="41"/>
        <v>-1307.8999999999894</v>
      </c>
      <c r="J112" s="40">
        <f t="shared" ref="J112:J117" si="42">MOD(DEGREES(ATAN2(F112, D112)) + 360, 360)</f>
        <v>80.712526907448762</v>
      </c>
      <c r="K112" s="47">
        <f t="shared" ref="K112:K117" si="43">SQRT(POWER(C112 - $C$9,2) + POWER(E112 - $E$9,2)) *1000</f>
        <v>651.84501993766958</v>
      </c>
      <c r="L112" s="40">
        <f t="shared" ref="L112:L117" si="44">SQRT((D112^2) + (F112^2) + (H112^2))</f>
        <v>1461.3364910305611</v>
      </c>
      <c r="M112" s="12">
        <f t="shared" ref="M112:M117" si="45">(D112-$D$9)/(B112-$B$9)</f>
        <v>10.545901639280139</v>
      </c>
      <c r="N112" s="12">
        <f t="shared" ref="N112:N117" si="46">(F112-$F$9)/(B112-$B$9)</f>
        <v>1.7245901656932519</v>
      </c>
      <c r="O112" s="12">
        <f t="shared" ref="O112:O117" si="47">(H112-$H$9)/(B112-$B$9)</f>
        <v>-21.440983606557204</v>
      </c>
      <c r="P112" s="81">
        <f t="shared" ref="P112:P117" si="48">(L112-$L$9)/(B112-$B$9)</f>
        <v>23.956335918533789</v>
      </c>
      <c r="Q112" s="12">
        <f t="shared" ref="Q112:Q117" si="49">(M112-0)/(B112-$B$9)</f>
        <v>0.17288363343082194</v>
      </c>
      <c r="R112" s="12">
        <f t="shared" ref="R112:R117" si="50">(N112-0)/(B112-$B$9)</f>
        <v>2.827196992939757E-2</v>
      </c>
      <c r="S112" s="12">
        <f t="shared" ref="S112:S117" si="51">(O112-0)/(B112-$B$9)</f>
        <v>-0.35149153453372467</v>
      </c>
      <c r="T112" s="12">
        <f t="shared" ref="T112:T117" si="52">(P112-0)/(B112-$B$9)</f>
        <v>0.39272681833661949</v>
      </c>
    </row>
    <row r="113" spans="2:20" ht="15.9" customHeight="1">
      <c r="B113" s="18">
        <v>45885</v>
      </c>
      <c r="C113" s="12">
        <v>401055.87270000001</v>
      </c>
      <c r="D113" s="9">
        <f t="shared" si="39"/>
        <v>656.00000001722947</v>
      </c>
      <c r="E113" s="39">
        <v>6665731.7977</v>
      </c>
      <c r="F113" s="9">
        <f t="shared" si="40"/>
        <v>191.70000031590462</v>
      </c>
      <c r="G113" s="12">
        <v>100.7449</v>
      </c>
      <c r="H113" s="9">
        <f t="shared" si="41"/>
        <v>-1314.8999999999944</v>
      </c>
      <c r="J113" s="40">
        <f t="shared" si="42"/>
        <v>73.710285389222008</v>
      </c>
      <c r="K113" s="47">
        <f t="shared" si="43"/>
        <v>683.43609075298536</v>
      </c>
      <c r="L113" s="40">
        <f t="shared" si="44"/>
        <v>1481.9065085705333</v>
      </c>
      <c r="M113" s="12">
        <f t="shared" si="45"/>
        <v>10.754098360938189</v>
      </c>
      <c r="N113" s="12">
        <f t="shared" si="46"/>
        <v>3.1426229559984362</v>
      </c>
      <c r="O113" s="12">
        <f t="shared" si="47"/>
        <v>-21.555737704917941</v>
      </c>
      <c r="P113" s="81">
        <f t="shared" si="48"/>
        <v>24.293549320828415</v>
      </c>
      <c r="Q113" s="12">
        <f t="shared" si="49"/>
        <v>0.17629669444160964</v>
      </c>
      <c r="R113" s="12">
        <f t="shared" si="50"/>
        <v>5.1518409114728464E-2</v>
      </c>
      <c r="S113" s="12">
        <f t="shared" si="51"/>
        <v>-0.35337274926094986</v>
      </c>
      <c r="T113" s="12">
        <f t="shared" si="52"/>
        <v>0.39825490689882648</v>
      </c>
    </row>
    <row r="114" spans="2:20" ht="15.9" customHeight="1">
      <c r="B114" s="18">
        <v>45887</v>
      </c>
      <c r="C114" s="12">
        <v>401055.8763</v>
      </c>
      <c r="D114" s="9">
        <f t="shared" si="39"/>
        <v>659.60000001359731</v>
      </c>
      <c r="E114" s="39">
        <v>6665731.7846999997</v>
      </c>
      <c r="F114" s="9">
        <f t="shared" si="40"/>
        <v>178.70000004768372</v>
      </c>
      <c r="G114" s="12">
        <v>100.74939999999999</v>
      </c>
      <c r="H114" s="9">
        <f t="shared" si="41"/>
        <v>-1310.4000000000015</v>
      </c>
      <c r="J114" s="40">
        <f t="shared" si="42"/>
        <v>74.841211234781838</v>
      </c>
      <c r="K114" s="47">
        <f t="shared" si="43"/>
        <v>683.37826277617273</v>
      </c>
      <c r="L114" s="40">
        <f t="shared" si="44"/>
        <v>1477.8883618308196</v>
      </c>
      <c r="M114" s="12">
        <f t="shared" si="45"/>
        <v>10.469841270057101</v>
      </c>
      <c r="N114" s="12">
        <f t="shared" si="46"/>
        <v>2.836507937264821</v>
      </c>
      <c r="O114" s="12">
        <f t="shared" si="47"/>
        <v>-20.800000000000022</v>
      </c>
      <c r="P114" s="81">
        <f t="shared" si="48"/>
        <v>23.458545425886026</v>
      </c>
      <c r="Q114" s="12">
        <f t="shared" si="49"/>
        <v>0.16618795666757302</v>
      </c>
      <c r="R114" s="12">
        <f t="shared" si="50"/>
        <v>4.5023935512140019E-2</v>
      </c>
      <c r="S114" s="12">
        <f t="shared" si="51"/>
        <v>-0.33015873015873048</v>
      </c>
      <c r="T114" s="12">
        <f t="shared" si="52"/>
        <v>0.37235786390295278</v>
      </c>
    </row>
    <row r="115" spans="2:20" ht="15.9" customHeight="1">
      <c r="B115" s="18">
        <v>45887</v>
      </c>
      <c r="C115" s="12">
        <v>401055.87650000001</v>
      </c>
      <c r="D115" s="9">
        <f t="shared" si="39"/>
        <v>659.8000000230968</v>
      </c>
      <c r="E115" s="39">
        <v>6665731.7615</v>
      </c>
      <c r="F115" s="9">
        <f t="shared" si="40"/>
        <v>155.50000034272671</v>
      </c>
      <c r="G115" s="12">
        <v>100.74509999999999</v>
      </c>
      <c r="H115" s="9">
        <f t="shared" si="41"/>
        <v>-1314.7000000000021</v>
      </c>
      <c r="J115" s="40">
        <f t="shared" si="42"/>
        <v>76.738669163794498</v>
      </c>
      <c r="K115" s="47">
        <f t="shared" si="43"/>
        <v>677.87630887726607</v>
      </c>
      <c r="L115" s="40">
        <f t="shared" si="44"/>
        <v>1479.1728702680671</v>
      </c>
      <c r="M115" s="12">
        <f t="shared" si="45"/>
        <v>10.473015873382488</v>
      </c>
      <c r="N115" s="12">
        <f t="shared" si="46"/>
        <v>2.4682539736940745</v>
      </c>
      <c r="O115" s="12">
        <f t="shared" si="47"/>
        <v>-20.868253968254002</v>
      </c>
      <c r="P115" s="81">
        <f t="shared" si="48"/>
        <v>23.478934448699476</v>
      </c>
      <c r="Q115" s="12">
        <f t="shared" si="49"/>
        <v>0.16623834719654743</v>
      </c>
      <c r="R115" s="12">
        <f t="shared" si="50"/>
        <v>3.9178634503080546E-2</v>
      </c>
      <c r="S115" s="12">
        <f t="shared" si="51"/>
        <v>-0.33124212648022228</v>
      </c>
      <c r="T115" s="12">
        <f t="shared" si="52"/>
        <v>0.37268149918570598</v>
      </c>
    </row>
    <row r="116" spans="2:20" ht="15.9" customHeight="1">
      <c r="B116" s="18">
        <v>45888</v>
      </c>
      <c r="C116" s="12">
        <v>401055.69390000001</v>
      </c>
      <c r="D116" s="9">
        <f t="shared" si="39"/>
        <v>477.20000002300367</v>
      </c>
      <c r="E116" s="39">
        <v>6665731.7209000001</v>
      </c>
      <c r="F116" s="9">
        <f t="shared" si="40"/>
        <v>114.90000039339066</v>
      </c>
      <c r="G116" s="12">
        <v>101.06780000000001</v>
      </c>
      <c r="H116" s="9">
        <f t="shared" si="41"/>
        <v>-991.99999999999022</v>
      </c>
      <c r="J116" s="40">
        <f t="shared" si="42"/>
        <v>76.462041953489177</v>
      </c>
      <c r="K116" s="47">
        <f t="shared" si="43"/>
        <v>490.83790614861425</v>
      </c>
      <c r="L116" s="40">
        <f t="shared" si="44"/>
        <v>1106.7907887728088</v>
      </c>
      <c r="M116" s="12">
        <f t="shared" si="45"/>
        <v>7.4562500003594323</v>
      </c>
      <c r="N116" s="12">
        <f t="shared" si="46"/>
        <v>1.795312506146729</v>
      </c>
      <c r="O116" s="12">
        <f t="shared" si="47"/>
        <v>-15.499999999999847</v>
      </c>
      <c r="P116" s="81">
        <f t="shared" si="48"/>
        <v>17.293606074575138</v>
      </c>
      <c r="Q116" s="12">
        <f t="shared" si="49"/>
        <v>0.11650390625561613</v>
      </c>
      <c r="R116" s="12">
        <f t="shared" si="50"/>
        <v>2.8051757908542641E-2</v>
      </c>
      <c r="S116" s="12">
        <f t="shared" si="51"/>
        <v>-0.24218749999999761</v>
      </c>
      <c r="T116" s="12">
        <f t="shared" si="52"/>
        <v>0.27021259491523653</v>
      </c>
    </row>
    <row r="117" spans="2:20" ht="15.9" customHeight="1">
      <c r="B117" s="18">
        <v>45888</v>
      </c>
      <c r="C117" s="12">
        <v>401055.88270000002</v>
      </c>
      <c r="D117" s="9">
        <f t="shared" si="39"/>
        <v>666.00000002654269</v>
      </c>
      <c r="E117" s="39">
        <v>6665731.7609999999</v>
      </c>
      <c r="F117" s="9">
        <f t="shared" si="40"/>
        <v>155.00000026077032</v>
      </c>
      <c r="G117" s="12">
        <v>100.7405</v>
      </c>
      <c r="H117" s="9">
        <f t="shared" si="41"/>
        <v>-1319.2999999999984</v>
      </c>
      <c r="J117" s="40">
        <f t="shared" si="42"/>
        <v>76.898617087959792</v>
      </c>
      <c r="K117" s="47">
        <f t="shared" si="43"/>
        <v>683.79894714469526</v>
      </c>
      <c r="L117" s="40">
        <f t="shared" si="44"/>
        <v>1485.9789669158138</v>
      </c>
      <c r="M117" s="12">
        <f t="shared" si="45"/>
        <v>10.40625000041473</v>
      </c>
      <c r="N117" s="12">
        <f t="shared" si="46"/>
        <v>2.4218750040745363</v>
      </c>
      <c r="O117" s="12">
        <f t="shared" si="47"/>
        <v>-20.614062499999974</v>
      </c>
      <c r="P117" s="81">
        <f t="shared" si="48"/>
        <v>23.21842135805959</v>
      </c>
      <c r="Q117" s="12">
        <f t="shared" si="49"/>
        <v>0.16259765625648015</v>
      </c>
      <c r="R117" s="12">
        <f t="shared" si="50"/>
        <v>3.7841796938664629E-2</v>
      </c>
      <c r="S117" s="12">
        <f t="shared" si="51"/>
        <v>-0.3220947265624996</v>
      </c>
      <c r="T117" s="12">
        <f t="shared" si="52"/>
        <v>0.3627878337196811</v>
      </c>
    </row>
    <row r="118" spans="2:20" ht="15.9" customHeight="1">
      <c r="B118" s="18">
        <v>45889</v>
      </c>
      <c r="C118" s="12">
        <v>401055.88549999997</v>
      </c>
      <c r="D118" s="9">
        <f t="shared" si="39"/>
        <v>668.79999998491257</v>
      </c>
      <c r="E118" s="39">
        <v>6665731.7757999999</v>
      </c>
      <c r="F118" s="9">
        <f t="shared" si="40"/>
        <v>169.80000026524067</v>
      </c>
      <c r="G118" s="12">
        <v>100.7338</v>
      </c>
      <c r="H118" s="9">
        <f t="shared" si="41"/>
        <v>-1325.9999999999934</v>
      </c>
      <c r="J118" s="40">
        <f t="shared" ref="J118" si="53">MOD(DEGREES(ATAN2(F118, D118)) + 360, 360)</f>
        <v>75.754310657083352</v>
      </c>
      <c r="K118" s="47">
        <f t="shared" ref="K118" si="54">SQRT(POWER(C118 - $C$9,2) + POWER(E118 - $E$9,2)) *1000</f>
        <v>690.01846357173281</v>
      </c>
      <c r="L118" s="40">
        <f t="shared" ref="L118" si="55">SQRT((D118^2) + (F118^2) + (H118^2))</f>
        <v>1494.7914503601758</v>
      </c>
      <c r="M118" s="12">
        <f t="shared" ref="M118" si="56">(D118-$D$9)/(B118-$B$9)</f>
        <v>10.289230768998655</v>
      </c>
      <c r="N118" s="12">
        <f t="shared" ref="N118" si="57">(F118-$F$9)/(B118-$B$9)</f>
        <v>2.6123076963883181</v>
      </c>
      <c r="O118" s="12">
        <f t="shared" ref="O118" si="58">(H118-$H$9)/(B118-$B$9)</f>
        <v>-20.399999999999899</v>
      </c>
      <c r="P118" s="81">
        <f t="shared" ref="P118" si="59">(L118-$L$9)/(B118-$B$9)</f>
        <v>22.996791544002704</v>
      </c>
      <c r="Q118" s="12">
        <f t="shared" ref="Q118" si="60">(M118-0)/(B118-$B$9)</f>
        <v>0.1582958579845947</v>
      </c>
      <c r="R118" s="12">
        <f t="shared" ref="R118" si="61">(N118-0)/(B118-$B$9)</f>
        <v>4.0189349175204891E-2</v>
      </c>
      <c r="S118" s="12">
        <f t="shared" ref="S118" si="62">(O118-0)/(B118-$B$9)</f>
        <v>-0.31384615384615228</v>
      </c>
      <c r="T118" s="12">
        <f t="shared" ref="T118" si="63">(P118-0)/(B118-$B$9)</f>
        <v>0.35379679298465699</v>
      </c>
    </row>
    <row r="119" spans="2:20" ht="15.9" customHeight="1">
      <c r="B119" s="18">
        <v>45889</v>
      </c>
      <c r="C119" s="12">
        <v>401055.89130000002</v>
      </c>
      <c r="D119" s="9">
        <f t="shared" si="39"/>
        <v>674.60000002756715</v>
      </c>
      <c r="E119" s="39">
        <v>6665731.8194000004</v>
      </c>
      <c r="F119" s="9">
        <f t="shared" si="40"/>
        <v>213.40000070631504</v>
      </c>
      <c r="G119" s="12">
        <v>100.73480000000001</v>
      </c>
      <c r="H119" s="9">
        <f t="shared" si="41"/>
        <v>-1324.9999999999886</v>
      </c>
      <c r="J119" s="40">
        <f t="shared" ref="J119" si="64">MOD(DEGREES(ATAN2(F119, D119)) + 360, 360)</f>
        <v>72.445982422647717</v>
      </c>
      <c r="K119" s="47">
        <f t="shared" ref="K119" si="65">SQRT(POWER(C119 - $C$9,2) + POWER(E119 - $E$9,2)) *1000</f>
        <v>707.54838727725814</v>
      </c>
      <c r="L119" s="40">
        <f t="shared" ref="L119" si="66">SQRT((D119^2) + (F119^2) + (H119^2))</f>
        <v>1502.0817954887207</v>
      </c>
      <c r="M119" s="12">
        <f t="shared" ref="M119" si="67">(D119-$D$9)/(B119-$B$9)</f>
        <v>10.378461538885649</v>
      </c>
      <c r="N119" s="12">
        <f t="shared" ref="N119" si="68">(F119-$F$9)/(B119-$B$9)</f>
        <v>3.2830769339433084</v>
      </c>
      <c r="O119" s="12">
        <f t="shared" ref="O119" si="69">(H119-$H$9)/(B119-$B$9)</f>
        <v>-20.384615384615209</v>
      </c>
      <c r="P119" s="81">
        <f t="shared" ref="P119" si="70">(L119-$L$9)/(B119-$B$9)</f>
        <v>23.108950699826472</v>
      </c>
      <c r="Q119" s="12">
        <f t="shared" ref="Q119" si="71">(M119-0)/(B119-$B$9)</f>
        <v>0.15966863905977921</v>
      </c>
      <c r="R119" s="12">
        <f t="shared" ref="R119" si="72">(N119-0)/(B119-$B$9)</f>
        <v>5.0508875906820128E-2</v>
      </c>
      <c r="S119" s="12">
        <f t="shared" ref="S119" si="73">(O119-0)/(B119-$B$9)</f>
        <v>-0.31360946745561863</v>
      </c>
      <c r="T119" s="12">
        <f t="shared" ref="T119" si="74">(P119-0)/(B119-$B$9)</f>
        <v>0.35552231845886878</v>
      </c>
    </row>
    <row r="120" spans="2:20" ht="15.9" customHeight="1">
      <c r="B120" s="18">
        <v>45890</v>
      </c>
      <c r="C120" s="12">
        <v>401055.88270000002</v>
      </c>
      <c r="D120" s="9">
        <f t="shared" si="39"/>
        <v>666.00000002654269</v>
      </c>
      <c r="E120" s="39">
        <v>6665731.7386999996</v>
      </c>
      <c r="F120" s="9">
        <f t="shared" si="40"/>
        <v>132.69999995827675</v>
      </c>
      <c r="G120" s="12">
        <v>100.727</v>
      </c>
      <c r="H120" s="9">
        <f t="shared" si="41"/>
        <v>-1332.7999999999918</v>
      </c>
      <c r="J120" s="40">
        <f t="shared" ref="J120" si="75">MOD(DEGREES(ATAN2(F120, D120)) + 360, 360)</f>
        <v>78.731433927159344</v>
      </c>
      <c r="K120" s="47">
        <f t="shared" ref="K120" si="76">SQRT(POWER(C120 - $C$9,2) + POWER(E120 - $E$9,2)) *1000</f>
        <v>679.09151815074347</v>
      </c>
      <c r="L120" s="40">
        <f t="shared" ref="L120" si="77">SQRT((D120^2) + (F120^2) + (H120^2))</f>
        <v>1495.8345931366407</v>
      </c>
      <c r="M120" s="12">
        <f t="shared" ref="M120" si="78">(D120-$D$9)/(B120-$B$9)</f>
        <v>10.090909091311254</v>
      </c>
      <c r="N120" s="12">
        <f t="shared" ref="N120" si="79">(F120-$F$9)/(B120-$B$9)</f>
        <v>2.01060605997389</v>
      </c>
      <c r="O120" s="12">
        <f t="shared" ref="O120" si="80">(H120-$H$9)/(B120-$B$9)</f>
        <v>-20.193939393939271</v>
      </c>
      <c r="P120" s="81">
        <f t="shared" ref="P120" si="81">(L120-$L$9)/(B120-$B$9)</f>
        <v>22.664160502070313</v>
      </c>
      <c r="Q120" s="12">
        <f t="shared" ref="Q120" si="82">(M120-0)/(B120-$B$9)</f>
        <v>0.15289256198956444</v>
      </c>
      <c r="R120" s="12">
        <f t="shared" ref="R120" si="83">(N120-0)/(B120-$B$9)</f>
        <v>3.0463728181422574E-2</v>
      </c>
      <c r="S120" s="12">
        <f t="shared" ref="S120" si="84">(O120-0)/(B120-$B$9)</f>
        <v>-0.30596877869604955</v>
      </c>
      <c r="T120" s="12">
        <f t="shared" ref="T120" si="85">(P120-0)/(B120-$B$9)</f>
        <v>0.3433963712434896</v>
      </c>
    </row>
    <row r="121" spans="2:20" ht="15.9" customHeight="1">
      <c r="B121" s="18">
        <v>45890</v>
      </c>
      <c r="C121" s="12">
        <v>401055.87849999999</v>
      </c>
      <c r="D121" s="9">
        <f t="shared" si="39"/>
        <v>661.80000000167638</v>
      </c>
      <c r="E121" s="39">
        <v>6665731.6868000003</v>
      </c>
      <c r="F121" s="9">
        <f t="shared" si="40"/>
        <v>80.800000578165054</v>
      </c>
      <c r="G121" s="12">
        <v>100.69589999999999</v>
      </c>
      <c r="H121" s="9">
        <f t="shared" si="41"/>
        <v>-1363.900000000001</v>
      </c>
      <c r="J121" s="40">
        <f t="shared" ref="J121" si="86">MOD(DEGREES(ATAN2(F121, D121)) + 360, 360)</f>
        <v>83.039136115247857</v>
      </c>
      <c r="K121" s="47">
        <f t="shared" ref="K121" si="87">SQRT(POWER(C121 - $C$9,2) + POWER(E121 - $E$9,2)) *1000</f>
        <v>666.71424170753266</v>
      </c>
      <c r="L121" s="40">
        <f t="shared" ref="L121" si="88">SQRT((D121^2) + (F121^2) + (H121^2))</f>
        <v>1518.1340817252121</v>
      </c>
      <c r="M121" s="12">
        <f t="shared" ref="M121" si="89">(D121-$D$9)/(B121-$B$9)</f>
        <v>10.027272727298127</v>
      </c>
      <c r="N121" s="12">
        <f t="shared" ref="N121" si="90">(F121-$F$9)/(B121-$B$9)</f>
        <v>1.2242424330025008</v>
      </c>
      <c r="O121" s="12">
        <f t="shared" ref="O121" si="91">(H121-$H$9)/(B121-$B$9)</f>
        <v>-20.665151515151532</v>
      </c>
      <c r="P121" s="81">
        <f t="shared" ref="P121" si="92">(L121-$L$9)/(B121-$B$9)</f>
        <v>23.002031541291093</v>
      </c>
      <c r="Q121" s="12">
        <f t="shared" ref="Q121" si="93">(M121-0)/(B121-$B$9)</f>
        <v>0.15192837465603223</v>
      </c>
      <c r="R121" s="12">
        <f t="shared" ref="R121" si="94">(N121-0)/(B121-$B$9)</f>
        <v>1.8549127772765163E-2</v>
      </c>
      <c r="S121" s="12">
        <f t="shared" ref="S121" si="95">(O121-0)/(B121-$B$9)</f>
        <v>-0.31310835629017475</v>
      </c>
      <c r="T121" s="12">
        <f t="shared" ref="T121" si="96">(P121-0)/(B121-$B$9)</f>
        <v>0.34851562941350139</v>
      </c>
    </row>
    <row r="122" spans="2:20" ht="15.9" customHeight="1">
      <c r="B122" s="18">
        <v>45891</v>
      </c>
      <c r="C122" s="12">
        <v>401055.89360000001</v>
      </c>
      <c r="D122" s="9">
        <f t="shared" si="39"/>
        <v>676.90000002039596</v>
      </c>
      <c r="E122" s="39">
        <v>6665731.7909000004</v>
      </c>
      <c r="F122" s="9">
        <f t="shared" si="40"/>
        <v>184.90000069141388</v>
      </c>
      <c r="G122" s="12">
        <v>100.7209</v>
      </c>
      <c r="H122" s="9">
        <f t="shared" si="41"/>
        <v>-1338.8999999999953</v>
      </c>
      <c r="J122" s="40">
        <f t="shared" ref="J122" si="97">MOD(DEGREES(ATAN2(F122, D122)) + 360, 360)</f>
        <v>74.721964651081635</v>
      </c>
      <c r="K122" s="47">
        <f t="shared" ref="K122" si="98">SQRT(POWER(C122 - $C$9,2) + POWER(E122 - $E$9,2)) *1000</f>
        <v>701.6990952561481</v>
      </c>
      <c r="L122" s="40">
        <f t="shared" ref="L122" si="99">SQRT((D122^2) + (F122^2) + (H122^2))</f>
        <v>1511.6331665729235</v>
      </c>
      <c r="M122" s="12">
        <f t="shared" ref="M122" si="100">(D122-$D$9)/(B122-$B$9)</f>
        <v>10.102985074931283</v>
      </c>
      <c r="N122" s="12">
        <f t="shared" ref="N122" si="101">(F122-$F$9)/(B122-$B$9)</f>
        <v>2.7597015028569234</v>
      </c>
      <c r="O122" s="12">
        <f t="shared" ref="O122" si="102">(H122-$H$9)/(B122-$B$9)</f>
        <v>-19.983582089552169</v>
      </c>
      <c r="P122" s="81">
        <f t="shared" ref="P122" si="103">(L122-$L$9)/(B122-$B$9)</f>
        <v>22.561689053327218</v>
      </c>
      <c r="Q122" s="12">
        <f t="shared" ref="Q122" si="104">(M122-0)/(B122-$B$9)</f>
        <v>0.15079082201389973</v>
      </c>
      <c r="R122" s="12">
        <f t="shared" ref="R122" si="105">(N122-0)/(B122-$B$9)</f>
        <v>4.1189574669506318E-2</v>
      </c>
      <c r="S122" s="12">
        <f t="shared" ref="S122" si="106">(O122-0)/(B122-$B$9)</f>
        <v>-0.29826241924704727</v>
      </c>
      <c r="T122" s="12">
        <f t="shared" ref="T122" si="107">(P122-0)/(B122-$B$9)</f>
        <v>0.33674162766160026</v>
      </c>
    </row>
    <row r="123" spans="2:20" ht="15.9" customHeight="1">
      <c r="B123" s="18">
        <v>45891</v>
      </c>
      <c r="C123" s="12">
        <v>401055.88909999997</v>
      </c>
      <c r="D123" s="9">
        <f t="shared" si="39"/>
        <v>672.39999998128042</v>
      </c>
      <c r="E123" s="39">
        <v>6665731.6875</v>
      </c>
      <c r="F123" s="9">
        <f t="shared" si="40"/>
        <v>81.500000320374966</v>
      </c>
      <c r="G123" s="12">
        <v>100.6875</v>
      </c>
      <c r="H123" s="9">
        <f t="shared" si="41"/>
        <v>-1372.2999999999956</v>
      </c>
      <c r="J123" s="40">
        <f t="shared" ref="J123" si="108">MOD(DEGREES(ATAN2(F123, D123)) + 360, 360)</f>
        <v>83.089027329876899</v>
      </c>
      <c r="K123" s="47">
        <f t="shared" ref="K123" si="109">SQRT(POWER(C123 - $C$9,2) + POWER(E123 - $E$9,2)) *1000</f>
        <v>677.32120151893002</v>
      </c>
      <c r="L123" s="40">
        <f t="shared" ref="L123" si="110">SQRT((D123^2) + (F123^2) + (H123^2))</f>
        <v>1530.3500580021014</v>
      </c>
      <c r="M123" s="12">
        <f t="shared" ref="M123" si="111">(D123-$D$9)/(B123-$B$9)</f>
        <v>10.035820895242992</v>
      </c>
      <c r="N123" s="12">
        <f t="shared" ref="N123" si="112">(F123-$F$9)/(B123-$B$9)</f>
        <v>1.2164179152294772</v>
      </c>
      <c r="O123" s="12">
        <f t="shared" ref="O123" si="113">(H123-$H$9)/(B123-$B$9)</f>
        <v>-20.48208955223874</v>
      </c>
      <c r="P123" s="81">
        <f t="shared" ref="P123" si="114">(L123-$L$9)/(B123-$B$9)</f>
        <v>22.841045641822408</v>
      </c>
      <c r="Q123" s="12">
        <f t="shared" ref="Q123" si="115">(M123-0)/(B123-$B$9)</f>
        <v>0.14978837157079092</v>
      </c>
      <c r="R123" s="12">
        <f t="shared" ref="R123" si="116">(N123-0)/(B123-$B$9)</f>
        <v>1.8155491272081749E-2</v>
      </c>
      <c r="S123" s="12">
        <f t="shared" ref="S123" si="117">(O123-0)/(B123-$B$9)</f>
        <v>-0.30570282913789165</v>
      </c>
      <c r="T123" s="12">
        <f t="shared" ref="T123" si="118">(P123-0)/(B123-$B$9)</f>
        <v>0.34091112898242398</v>
      </c>
    </row>
    <row r="124" spans="2:20" ht="15.9" customHeight="1">
      <c r="B124" s="18">
        <v>45892</v>
      </c>
      <c r="C124" s="12">
        <v>401055.90840000001</v>
      </c>
      <c r="D124" s="9">
        <f t="shared" si="39"/>
        <v>691.70000002486631</v>
      </c>
      <c r="E124" s="39">
        <v>6665731.7526000002</v>
      </c>
      <c r="F124" s="9">
        <f t="shared" si="40"/>
        <v>146.60000056028366</v>
      </c>
      <c r="G124" s="12">
        <v>100.6987</v>
      </c>
      <c r="H124" s="9">
        <f t="shared" si="41"/>
        <v>-1361.0999999999933</v>
      </c>
      <c r="J124" s="40">
        <f t="shared" ref="J124" si="119">MOD(DEGREES(ATAN2(F124, D124)) + 360, 360)</f>
        <v>78.033716150869395</v>
      </c>
      <c r="K124" s="47">
        <f t="shared" ref="K124" si="120">SQRT(POWER(C124 - $C$9,2) + POWER(E124 - $E$9,2)) *1000</f>
        <v>707.0646718643743</v>
      </c>
      <c r="L124" s="40">
        <f t="shared" ref="L124" si="121">SQRT((D124^2) + (F124^2) + (H124^2))</f>
        <v>1533.7971378897071</v>
      </c>
      <c r="M124" s="12">
        <f t="shared" ref="M124" si="122">(D124-$D$9)/(B124-$B$9)</f>
        <v>10.172058823895092</v>
      </c>
      <c r="N124" s="12">
        <f t="shared" ref="N124" si="123">(F124-$F$9)/(B124-$B$9)</f>
        <v>2.1558823611806419</v>
      </c>
      <c r="O124" s="12">
        <f t="shared" ref="O124" si="124">(H124-$H$9)/(B124-$B$9)</f>
        <v>-20.016176470588135</v>
      </c>
      <c r="P124" s="81">
        <f t="shared" ref="P124" si="125">(L124-$L$9)/(B124-$B$9)</f>
        <v>22.555840263083926</v>
      </c>
      <c r="Q124" s="12">
        <f t="shared" ref="Q124" si="126">(M124-0)/(B124-$B$9)</f>
        <v>0.14958910035139841</v>
      </c>
      <c r="R124" s="12">
        <f t="shared" ref="R124" si="127">(N124-0)/(B124-$B$9)</f>
        <v>3.1704152370303558E-2</v>
      </c>
      <c r="S124" s="12">
        <f t="shared" ref="S124" si="128">(O124-0)/(B124-$B$9)</f>
        <v>-0.29435553633217848</v>
      </c>
      <c r="T124" s="12">
        <f t="shared" ref="T124" si="129">(P124-0)/(B124-$B$9)</f>
        <v>0.33170353328064595</v>
      </c>
    </row>
    <row r="125" spans="2:20" ht="15.9" customHeight="1">
      <c r="B125" s="18">
        <v>45892</v>
      </c>
      <c r="C125" s="12">
        <v>401055.92249999999</v>
      </c>
      <c r="D125" s="9">
        <f t="shared" si="39"/>
        <v>705.79999999608845</v>
      </c>
      <c r="E125" s="39">
        <v>6665731.7796999998</v>
      </c>
      <c r="F125" s="9">
        <f t="shared" si="40"/>
        <v>173.70000015944242</v>
      </c>
      <c r="G125" s="12">
        <v>100.6806</v>
      </c>
      <c r="H125" s="9">
        <f t="shared" si="41"/>
        <v>-1379.1999999999973</v>
      </c>
      <c r="J125" s="40">
        <f t="shared" ref="J125" si="130">MOD(DEGREES(ATAN2(F125, D125)) + 360, 360)</f>
        <v>76.174057412168054</v>
      </c>
      <c r="K125" s="47">
        <f t="shared" ref="K125" si="131">SQRT(POWER(C125 - $C$9,2) + POWER(E125 - $E$9,2)) *1000</f>
        <v>726.85991088370588</v>
      </c>
      <c r="L125" s="40">
        <f t="shared" ref="L125" si="132">SQRT((D125^2) + (F125^2) + (H125^2))</f>
        <v>1559.0118569304921</v>
      </c>
      <c r="M125" s="12">
        <f t="shared" ref="M125" si="133">(D125-$D$9)/(B125-$B$9)</f>
        <v>10.37941176464836</v>
      </c>
      <c r="N125" s="12">
        <f t="shared" ref="N125" si="134">(F125-$F$9)/(B125-$B$9)</f>
        <v>2.5544117670506239</v>
      </c>
      <c r="O125" s="12">
        <f t="shared" ref="O125" si="135">(H125-$H$9)/(B125-$B$9)</f>
        <v>-20.282352941176431</v>
      </c>
      <c r="P125" s="81">
        <f t="shared" ref="P125" si="136">(L125-$L$9)/(B125-$B$9)</f>
        <v>22.926644954860176</v>
      </c>
      <c r="Q125" s="12">
        <f t="shared" ref="Q125" si="137">(M125-0)/(B125-$B$9)</f>
        <v>0.15263840830365236</v>
      </c>
      <c r="R125" s="12">
        <f t="shared" ref="R125" si="138">(N125-0)/(B125-$B$9)</f>
        <v>3.7564878927215058E-2</v>
      </c>
      <c r="S125" s="12">
        <f t="shared" ref="S125" si="139">(O125-0)/(B125-$B$9)</f>
        <v>-0.29826989619377103</v>
      </c>
      <c r="T125" s="12">
        <f t="shared" ref="T125" si="140">(P125-0)/(B125-$B$9)</f>
        <v>0.33715654345382612</v>
      </c>
    </row>
    <row r="126" spans="2:20" ht="15.9" customHeight="1">
      <c r="B126" s="18">
        <v>45894</v>
      </c>
      <c r="C126" s="12">
        <v>401055.96909999999</v>
      </c>
      <c r="D126" s="9">
        <f t="shared" si="39"/>
        <v>752.39999999757856</v>
      </c>
      <c r="E126" s="39">
        <v>6665731.7408999996</v>
      </c>
      <c r="F126" s="9">
        <f t="shared" si="40"/>
        <v>134.89999994635582</v>
      </c>
      <c r="G126" s="12">
        <v>100.6023</v>
      </c>
      <c r="H126" s="9">
        <f t="shared" si="41"/>
        <v>-1457.4999999999959</v>
      </c>
      <c r="J126" s="40">
        <f t="shared" ref="J126" si="141">MOD(DEGREES(ATAN2(F126, D126)) + 360, 360)</f>
        <v>79.835271880693767</v>
      </c>
      <c r="K126" s="47">
        <f t="shared" ref="K126" si="142">SQRT(POWER(C126 - $C$9,2) + POWER(E126 - $E$9,2)) *1000</f>
        <v>764.39765173755143</v>
      </c>
      <c r="L126" s="40">
        <f t="shared" ref="L126" si="143">SQRT((D126^2) + (F126^2) + (H126^2))</f>
        <v>1645.7855328024582</v>
      </c>
      <c r="M126" s="12">
        <f t="shared" ref="M126" si="144">(D126-$D$9)/(B126-$B$9)</f>
        <v>10.748571428536836</v>
      </c>
      <c r="N126" s="12">
        <f t="shared" ref="N126" si="145">(F126-$F$9)/(B126-$B$9)</f>
        <v>1.9271428563765116</v>
      </c>
      <c r="O126" s="12">
        <f t="shared" ref="O126" si="146">(H126-$H$9)/(B126-$B$9)</f>
        <v>-20.821428571428513</v>
      </c>
      <c r="P126" s="81">
        <f t="shared" ref="P126" si="147">(L126-$L$9)/(B126-$B$9)</f>
        <v>23.511221897177975</v>
      </c>
      <c r="Q126" s="12">
        <f t="shared" ref="Q126" si="148">(M126-0)/(B126-$B$9)</f>
        <v>0.1535510204076691</v>
      </c>
      <c r="R126" s="12">
        <f t="shared" ref="R126" si="149">(N126-0)/(B126-$B$9)</f>
        <v>2.7530612233950164E-2</v>
      </c>
      <c r="S126" s="12">
        <f t="shared" ref="S126" si="150">(O126-0)/(B126-$B$9)</f>
        <v>-0.29744897959183592</v>
      </c>
      <c r="T126" s="12">
        <f t="shared" ref="T126" si="151">(P126-0)/(B126-$B$9)</f>
        <v>0.33587459853111395</v>
      </c>
    </row>
    <row r="127" spans="2:20" ht="15.9" customHeight="1">
      <c r="B127" s="18">
        <v>45894</v>
      </c>
      <c r="C127" s="12">
        <v>401055.98190000001</v>
      </c>
      <c r="D127" s="9">
        <f t="shared" si="39"/>
        <v>765.20000002346933</v>
      </c>
      <c r="E127" s="39">
        <v>6665731.7763</v>
      </c>
      <c r="F127" s="9">
        <f t="shared" si="40"/>
        <v>170.30000034719706</v>
      </c>
      <c r="G127" s="12">
        <v>100.5847</v>
      </c>
      <c r="H127" s="9">
        <f t="shared" si="41"/>
        <v>-1475.0999999999976</v>
      </c>
      <c r="J127" s="40">
        <f t="shared" ref="J127" si="152">MOD(DEGREES(ATAN2(F127, D127)) + 360, 360)</f>
        <v>77.45295883694223</v>
      </c>
      <c r="K127" s="47">
        <f t="shared" ref="K127" si="153">SQRT(POWER(C127 - $C$9,2) + POWER(E127 - $E$9,2)) *1000</f>
        <v>783.9216352124572</v>
      </c>
      <c r="L127" s="40">
        <f t="shared" ref="L127" si="154">SQRT((D127^2) + (F127^2) + (H127^2))</f>
        <v>1670.4649472988547</v>
      </c>
      <c r="M127" s="12">
        <f t="shared" ref="M127" si="155">(D127-$D$9)/(B127-$B$9)</f>
        <v>10.931428571763847</v>
      </c>
      <c r="N127" s="12">
        <f t="shared" ref="N127" si="156">(F127-$F$9)/(B127-$B$9)</f>
        <v>2.4328571478171006</v>
      </c>
      <c r="O127" s="12">
        <f t="shared" ref="O127" si="157">(H127-$H$9)/(B127-$B$9)</f>
        <v>-21.07285714285711</v>
      </c>
      <c r="P127" s="81">
        <f t="shared" ref="P127" si="158">(L127-$L$9)/(B127-$B$9)</f>
        <v>23.863784961412211</v>
      </c>
      <c r="Q127" s="12">
        <f t="shared" ref="Q127" si="159">(M127-0)/(B127-$B$9)</f>
        <v>0.1561632653109121</v>
      </c>
      <c r="R127" s="12">
        <f t="shared" ref="R127" si="160">(N127-0)/(B127-$B$9)</f>
        <v>3.4755102111672868E-2</v>
      </c>
      <c r="S127" s="12">
        <f t="shared" ref="S127" si="161">(O127-0)/(B127-$B$9)</f>
        <v>-0.30104081632653013</v>
      </c>
      <c r="T127" s="12">
        <f t="shared" ref="T127" si="162">(P127-0)/(B127-$B$9)</f>
        <v>0.34091121373446015</v>
      </c>
    </row>
    <row r="128" spans="2:20" ht="15.9" customHeight="1">
      <c r="B128" s="18">
        <v>45895</v>
      </c>
      <c r="C128" s="12">
        <v>401055.98330000002</v>
      </c>
      <c r="D128" s="9">
        <f t="shared" si="39"/>
        <v>766.6000000317581</v>
      </c>
      <c r="E128" s="39">
        <v>6665731.6935000001</v>
      </c>
      <c r="F128" s="9">
        <f t="shared" si="40"/>
        <v>87.50000037252903</v>
      </c>
      <c r="G128" s="12">
        <v>100.56489999999999</v>
      </c>
      <c r="H128" s="9">
        <f t="shared" si="41"/>
        <v>-1494.9000000000012</v>
      </c>
      <c r="J128" s="40">
        <f t="shared" ref="J128" si="163">MOD(DEGREES(ATAN2(F128, D128)) + 360, 360)</f>
        <v>83.488419167322149</v>
      </c>
      <c r="K128" s="47">
        <f t="shared" ref="K128" si="164">SQRT(POWER(C128 - $C$9,2) + POWER(E128 - $E$9,2)) *1000</f>
        <v>771.57748160109236</v>
      </c>
      <c r="L128" s="40">
        <f t="shared" ref="L128" si="165">SQRT((D128^2) + (F128^2) + (H128^2))</f>
        <v>1682.2775692833472</v>
      </c>
      <c r="M128" s="12">
        <f t="shared" ref="M128" si="166">(D128-$D$9)/(B128-$B$9)</f>
        <v>10.797183099038847</v>
      </c>
      <c r="N128" s="12">
        <f t="shared" ref="N128" si="167">(F128-$F$9)/(B128-$B$9)</f>
        <v>1.2323943714440708</v>
      </c>
      <c r="O128" s="12">
        <f t="shared" ref="O128" si="168">(H128-$H$9)/(B128-$B$9)</f>
        <v>-21.054929577464804</v>
      </c>
      <c r="P128" s="81">
        <f t="shared" ref="P128" si="169">(L128-$L$9)/(B128-$B$9)</f>
        <v>23.694050271596439</v>
      </c>
      <c r="Q128" s="12">
        <f t="shared" ref="Q128" si="170">(M128-0)/(B128-$B$9)</f>
        <v>0.15207300139491334</v>
      </c>
      <c r="R128" s="12">
        <f t="shared" ref="R128" si="171">(N128-0)/(B128-$B$9)</f>
        <v>1.7357667203437618E-2</v>
      </c>
      <c r="S128" s="12">
        <f t="shared" ref="S128" si="172">(O128-0)/(B128-$B$9)</f>
        <v>-0.296548303907955</v>
      </c>
      <c r="T128" s="12">
        <f t="shared" ref="T128" si="173">(P128-0)/(B128-$B$9)</f>
        <v>0.33371901790980901</v>
      </c>
    </row>
    <row r="129" spans="2:20" ht="15.9" customHeight="1">
      <c r="B129" s="18">
        <v>45895</v>
      </c>
      <c r="C129" s="12">
        <v>401055.99969999999</v>
      </c>
      <c r="D129" s="9">
        <f t="shared" si="39"/>
        <v>782.99999999580905</v>
      </c>
      <c r="E129" s="39">
        <v>6665731.7523999996</v>
      </c>
      <c r="F129" s="9">
        <f t="shared" si="40"/>
        <v>146.39999996870756</v>
      </c>
      <c r="G129" s="12">
        <v>100.5536</v>
      </c>
      <c r="H129" s="9">
        <f t="shared" si="41"/>
        <v>-1506.1999999999925</v>
      </c>
      <c r="J129" s="40">
        <f t="shared" ref="J129" si="174">MOD(DEGREES(ATAN2(F129, D129)) + 360, 360)</f>
        <v>79.409506928492192</v>
      </c>
      <c r="K129" s="47">
        <f t="shared" ref="K129" si="175">SQRT(POWER(C129 - $C$9,2) + POWER(E129 - $E$9,2)) *1000</f>
        <v>796.56886706942964</v>
      </c>
      <c r="L129" s="40">
        <f t="shared" ref="L129" si="176">SQRT((D129^2) + (F129^2) + (H129^2))</f>
        <v>1703.8663093048856</v>
      </c>
      <c r="M129" s="12">
        <f t="shared" ref="M129" si="177">(D129-$D$9)/(B129-$B$9)</f>
        <v>11.02816901402548</v>
      </c>
      <c r="N129" s="12">
        <f t="shared" ref="N129" si="178">(F129-$F$9)/(B129-$B$9)</f>
        <v>2.0619718305451769</v>
      </c>
      <c r="O129" s="12">
        <f t="shared" ref="O129" si="179">(H129-$H$9)/(B129-$B$9)</f>
        <v>-21.214084507042148</v>
      </c>
      <c r="P129" s="81">
        <f t="shared" ref="P129" si="180">(L129-$L$9)/(B129-$B$9)</f>
        <v>23.998117032463178</v>
      </c>
      <c r="Q129" s="12">
        <f t="shared" ref="Q129" si="181">(M129-0)/(B129-$B$9)</f>
        <v>0.15532632414120393</v>
      </c>
      <c r="R129" s="12">
        <f t="shared" ref="R129" si="182">(N129-0)/(B129-$B$9)</f>
        <v>2.9041856768241926E-2</v>
      </c>
      <c r="S129" s="12">
        <f t="shared" ref="S129" si="183">(O129-0)/(B129-$B$9)</f>
        <v>-0.29878992263439647</v>
      </c>
      <c r="T129" s="12">
        <f t="shared" ref="T129" si="184">(P129-0)/(B129-$B$9)</f>
        <v>0.33800164834455182</v>
      </c>
    </row>
    <row r="130" spans="2:20" ht="15.9" customHeight="1">
      <c r="B130" s="18">
        <v>45896</v>
      </c>
      <c r="C130" s="12">
        <v>401056.01079999999</v>
      </c>
      <c r="D130" s="9">
        <f t="shared" si="39"/>
        <v>794.09999999916181</v>
      </c>
      <c r="E130" s="39">
        <v>6665731.7465000004</v>
      </c>
      <c r="F130" s="9">
        <f t="shared" si="40"/>
        <v>140.50000067800283</v>
      </c>
      <c r="G130" s="12">
        <v>100.5266</v>
      </c>
      <c r="H130" s="9">
        <f t="shared" si="41"/>
        <v>-1533.1999999999937</v>
      </c>
      <c r="J130" s="40">
        <f t="shared" ref="J130" si="185">MOD(DEGREES(ATAN2(F130, D130)) + 360, 360)</f>
        <v>79.966502680673671</v>
      </c>
      <c r="K130" s="47">
        <f t="shared" ref="K130" si="186">SQRT(POWER(C130 - $C$9,2) + POWER(E130 - $E$9,2)) *1000</f>
        <v>806.43354356647865</v>
      </c>
      <c r="L130" s="40">
        <f t="shared" ref="L130" si="187">SQRT((D130^2) + (F130^2) + (H130^2))</f>
        <v>1732.3502244607378</v>
      </c>
      <c r="M130" s="12">
        <f t="shared" ref="M130" si="188">(D130-$D$9)/(B130-$B$9)</f>
        <v>11.029166666655025</v>
      </c>
      <c r="N130" s="12">
        <f t="shared" ref="N130" si="189">(F130-$F$9)/(B130-$B$9)</f>
        <v>1.9513888983055949</v>
      </c>
      <c r="O130" s="12">
        <f t="shared" ref="O130" si="190">(H130-$H$9)/(B130-$B$9)</f>
        <v>-21.294444444444355</v>
      </c>
      <c r="P130" s="81">
        <f t="shared" ref="P130" si="191">(L130-$L$9)/(B130-$B$9)</f>
        <v>24.060419784176915</v>
      </c>
      <c r="Q130" s="12">
        <f t="shared" ref="Q130" si="192">(M130-0)/(B130-$B$9)</f>
        <v>0.15318287037020867</v>
      </c>
      <c r="R130" s="12">
        <f t="shared" ref="R130" si="193">(N130-0)/(B130-$B$9)</f>
        <v>2.7102623587577708E-2</v>
      </c>
      <c r="S130" s="12">
        <f t="shared" ref="S130" si="194">(O130-0)/(B130-$B$9)</f>
        <v>-0.29575617283950495</v>
      </c>
      <c r="T130" s="12">
        <f t="shared" ref="T130" si="195">(P130-0)/(B130-$B$9)</f>
        <v>0.33417249700245716</v>
      </c>
    </row>
    <row r="131" spans="2:20" ht="15.9" customHeight="1">
      <c r="B131" s="18">
        <v>45896</v>
      </c>
      <c r="C131" s="12">
        <v>401056.01260000002</v>
      </c>
      <c r="D131" s="9">
        <f t="shared" si="39"/>
        <v>795.90000002644956</v>
      </c>
      <c r="E131" s="39">
        <v>6665731.7297</v>
      </c>
      <c r="F131" s="9">
        <f t="shared" si="40"/>
        <v>123.70000034570694</v>
      </c>
      <c r="G131" s="12">
        <v>100.4919</v>
      </c>
      <c r="H131" s="9">
        <f t="shared" si="41"/>
        <v>-1567.8999999999946</v>
      </c>
      <c r="J131" s="40">
        <f t="shared" ref="J131" si="196">MOD(DEGREES(ATAN2(F131, D131)) + 360, 360)</f>
        <v>81.165682941521311</v>
      </c>
      <c r="K131" s="47">
        <f t="shared" ref="K131" si="197">SQRT(POWER(C131 - $C$9,2) + POWER(E131 - $E$9,2)) *1000</f>
        <v>805.45546129356546</v>
      </c>
      <c r="L131" s="40">
        <f t="shared" ref="L131" si="198">SQRT((D131^2) + (F131^2) + (H131^2))</f>
        <v>1762.6879786642937</v>
      </c>
      <c r="M131" s="12">
        <f t="shared" ref="M131" si="199">(D131-$D$9)/(B131-$B$9)</f>
        <v>11.054166667034021</v>
      </c>
      <c r="N131" s="12">
        <f t="shared" ref="N131" si="200">(F131-$F$9)/(B131-$B$9)</f>
        <v>1.7180555603570409</v>
      </c>
      <c r="O131" s="12">
        <f t="shared" ref="O131" si="201">(H131-$H$9)/(B131-$B$9)</f>
        <v>-21.776388888888814</v>
      </c>
      <c r="P131" s="81">
        <f t="shared" ref="P131" si="202">(L131-$L$9)/(B131-$B$9)</f>
        <v>24.481777481448525</v>
      </c>
      <c r="Q131" s="12">
        <f t="shared" ref="Q131" si="203">(M131-0)/(B131-$B$9)</f>
        <v>0.15353009259769473</v>
      </c>
      <c r="R131" s="12">
        <f t="shared" ref="R131" si="204">(N131-0)/(B131-$B$9)</f>
        <v>2.3861882782736678E-2</v>
      </c>
      <c r="S131" s="12">
        <f t="shared" ref="S131" si="205">(O131-0)/(B131-$B$9)</f>
        <v>-0.30244984567901129</v>
      </c>
      <c r="T131" s="12">
        <f t="shared" ref="T131" si="206">(P131-0)/(B131-$B$9)</f>
        <v>0.34002468724234064</v>
      </c>
    </row>
    <row r="132" spans="2:20" ht="15.9" customHeight="1">
      <c r="B132" s="18">
        <v>45897</v>
      </c>
      <c r="C132" s="12">
        <v>401056.01929999999</v>
      </c>
      <c r="D132" s="9">
        <f t="shared" si="39"/>
        <v>802.59999999543652</v>
      </c>
      <c r="E132" s="39">
        <v>6665731.7176999999</v>
      </c>
      <c r="F132" s="9">
        <f t="shared" si="40"/>
        <v>111.70000024139881</v>
      </c>
      <c r="G132" s="12">
        <v>100.51609999999999</v>
      </c>
      <c r="H132" s="9">
        <f t="shared" si="41"/>
        <v>-1543.7000000000012</v>
      </c>
      <c r="J132" s="40">
        <f t="shared" ref="J132" si="207">MOD(DEGREES(ATAN2(F132, D132)) + 360, 360)</f>
        <v>82.076885094004126</v>
      </c>
      <c r="K132" s="47">
        <f t="shared" ref="K132" si="208">SQRT(POWER(C132 - $C$9,2) + POWER(E132 - $E$9,2)) *1000</f>
        <v>810.33551695985977</v>
      </c>
      <c r="L132" s="40">
        <f t="shared" ref="L132" si="209">SQRT((D132^2) + (F132^2) + (H132^2))</f>
        <v>1743.4601630225472</v>
      </c>
      <c r="M132" s="12">
        <f t="shared" ref="M132" si="210">(D132-$D$9)/(B132-$B$9)</f>
        <v>10.994520547882692</v>
      </c>
      <c r="N132" s="12">
        <f t="shared" ref="N132" si="211">(F132-$F$9)/(B132-$B$9)</f>
        <v>1.5301369896082029</v>
      </c>
      <c r="O132" s="12">
        <f t="shared" ref="O132" si="212">(H132-$H$9)/(B132-$B$9)</f>
        <v>-21.14657534246577</v>
      </c>
      <c r="P132" s="81">
        <f t="shared" ref="P132" si="213">(L132-$L$9)/(B132-$B$9)</f>
        <v>23.883015931815716</v>
      </c>
      <c r="Q132" s="12">
        <f t="shared" ref="Q132" si="214">(M132-0)/(B132-$B$9)</f>
        <v>0.15060987051894098</v>
      </c>
      <c r="R132" s="12">
        <f t="shared" ref="R132" si="215">(N132-0)/(B132-$B$9)</f>
        <v>2.0960780679564424E-2</v>
      </c>
      <c r="S132" s="12">
        <f t="shared" ref="S132" si="216">(O132-0)/(B132-$B$9)</f>
        <v>-0.28967911428035303</v>
      </c>
      <c r="T132" s="12">
        <f t="shared" ref="T132" si="217">(P132-0)/(B132-$B$9)</f>
        <v>0.32716460180569473</v>
      </c>
    </row>
    <row r="133" spans="2:20" ht="15.9" customHeight="1">
      <c r="B133" s="18">
        <v>45897</v>
      </c>
      <c r="C133" s="12">
        <v>401056.02480000001</v>
      </c>
      <c r="D133" s="9">
        <f t="shared" si="39"/>
        <v>808.10000002384186</v>
      </c>
      <c r="E133" s="39">
        <v>6665731.7222999996</v>
      </c>
      <c r="F133" s="9">
        <f t="shared" si="40"/>
        <v>116.29999987781048</v>
      </c>
      <c r="G133" s="12">
        <v>100.46299999999999</v>
      </c>
      <c r="H133" s="9">
        <f t="shared" si="41"/>
        <v>-1596.8000000000018</v>
      </c>
      <c r="J133" s="40">
        <f t="shared" ref="J133" si="218">MOD(DEGREES(ATAN2(F133, D133)) + 360, 360)</f>
        <v>81.810348970471978</v>
      </c>
      <c r="K133" s="47">
        <f t="shared" ref="K133" si="219">SQRT(POWER(C133 - $C$9,2) + POWER(E133 - $E$9,2)) *1000</f>
        <v>816.42593051060794</v>
      </c>
      <c r="L133" s="40">
        <f t="shared" ref="L133" si="220">SQRT((D133^2) + (F133^2) + (H133^2))</f>
        <v>1793.4105887972553</v>
      </c>
      <c r="M133" s="12">
        <f t="shared" ref="M133" si="221">(D133-$D$9)/(B133-$B$9)</f>
        <v>11.069863014025231</v>
      </c>
      <c r="N133" s="12">
        <f t="shared" ref="N133" si="222">(F133-$F$9)/(B133-$B$9)</f>
        <v>1.5931506832576778</v>
      </c>
      <c r="O133" s="12">
        <f t="shared" ref="O133" si="223">(H133-$H$9)/(B133-$B$9)</f>
        <v>-21.873972602739752</v>
      </c>
      <c r="P133" s="81">
        <f t="shared" ref="P133" si="224">(L133-$L$9)/(B133-$B$9)</f>
        <v>24.567268339688429</v>
      </c>
      <c r="Q133" s="12">
        <f t="shared" ref="Q133" si="225">(M133-0)/(B133-$B$9)</f>
        <v>0.15164195909623604</v>
      </c>
      <c r="R133" s="12">
        <f t="shared" ref="R133" si="226">(N133-0)/(B133-$B$9)</f>
        <v>2.1823981962433944E-2</v>
      </c>
      <c r="S133" s="12">
        <f t="shared" ref="S133" si="227">(O133-0)/(B133-$B$9)</f>
        <v>-0.29964346031150346</v>
      </c>
      <c r="T133" s="12">
        <f t="shared" ref="T133" si="228">(P133-0)/(B133-$B$9)</f>
        <v>0.33653792246148534</v>
      </c>
    </row>
    <row r="134" spans="2:20" ht="15.9" customHeight="1">
      <c r="B134" s="18">
        <v>45898</v>
      </c>
      <c r="C134" s="12">
        <v>401056.03090000001</v>
      </c>
      <c r="D134" s="9">
        <f t="shared" si="39"/>
        <v>814.20000002253801</v>
      </c>
      <c r="E134" s="39">
        <v>6665731.7286</v>
      </c>
      <c r="F134" s="9">
        <f t="shared" si="40"/>
        <v>122.6000003516674</v>
      </c>
      <c r="G134" s="12">
        <v>100.4924</v>
      </c>
      <c r="H134" s="9">
        <f t="shared" si="41"/>
        <v>-1567.3999999999921</v>
      </c>
      <c r="J134" s="40">
        <f t="shared" ref="J134" si="229">MOD(DEGREES(ATAN2(F134, D134)) + 360, 360)</f>
        <v>81.436890699323385</v>
      </c>
      <c r="K134" s="47">
        <f t="shared" ref="K134" si="230">SQRT(POWER(C134 - $C$9,2) + POWER(E134 - $E$9,2)) *1000</f>
        <v>823.37864929990121</v>
      </c>
      <c r="L134" s="40">
        <f t="shared" ref="L134" si="231">SQRT((D134^2) + (F134^2) + (H134^2))</f>
        <v>1770.5070347566839</v>
      </c>
      <c r="M134" s="12">
        <f t="shared" ref="M134" si="232">(D134-$D$9)/(B134-$B$9)</f>
        <v>11.002702703007269</v>
      </c>
      <c r="N134" s="12">
        <f t="shared" ref="N134" si="233">(F134-$F$9)/(B134-$B$9)</f>
        <v>1.6567567615090191</v>
      </c>
      <c r="O134" s="12">
        <f t="shared" ref="O134" si="234">(H134-$H$9)/(B134-$B$9)</f>
        <v>-21.181081081080976</v>
      </c>
      <c r="P134" s="81">
        <f t="shared" ref="P134" si="235">(L134-$L$9)/(B134-$B$9)</f>
        <v>23.925770739955187</v>
      </c>
      <c r="Q134" s="12">
        <f t="shared" ref="Q134" si="236">(M134-0)/(B134-$B$9)</f>
        <v>0.14868517166226039</v>
      </c>
      <c r="R134" s="12">
        <f t="shared" ref="R134" si="237">(N134-0)/(B134-$B$9)</f>
        <v>2.2388604885257013E-2</v>
      </c>
      <c r="S134" s="12">
        <f t="shared" ref="S134" si="238">(O134-0)/(B134-$B$9)</f>
        <v>-0.28623082542001316</v>
      </c>
      <c r="T134" s="12">
        <f t="shared" ref="T134" si="239">(P134-0)/(B134-$B$9)</f>
        <v>0.32332122621561066</v>
      </c>
    </row>
    <row r="135" spans="2:20" ht="15.9" customHeight="1">
      <c r="B135" s="18">
        <v>45898</v>
      </c>
      <c r="C135" s="12">
        <v>401056.03529999999</v>
      </c>
      <c r="D135" s="9">
        <f t="shared" si="39"/>
        <v>818.59999999869615</v>
      </c>
      <c r="E135" s="39">
        <v>6665731.7242999999</v>
      </c>
      <c r="F135" s="9">
        <f t="shared" si="40"/>
        <v>118.30000020563602</v>
      </c>
      <c r="G135" s="12">
        <v>100.4425</v>
      </c>
      <c r="H135" s="9">
        <f t="shared" si="41"/>
        <v>-1617.3000000000002</v>
      </c>
      <c r="J135" s="40">
        <f t="shared" ref="J135:J139" si="240">MOD(DEGREES(ATAN2(F135, D135)) + 360, 360)</f>
        <v>81.776829421652508</v>
      </c>
      <c r="K135" s="47">
        <f t="shared" ref="K135:K139" si="241">SQRT(POWER(C135 - $C$9,2) + POWER(E135 - $E$9,2)) *1000</f>
        <v>827.10389313950088</v>
      </c>
      <c r="L135" s="40">
        <f t="shared" ref="L135:L139" si="242">SQRT((D135^2) + (F135^2) + (H135^2))</f>
        <v>1816.5241919794296</v>
      </c>
      <c r="M135" s="12">
        <f t="shared" ref="M135:M139" si="243">(D135-$D$9)/(B135-$B$9)</f>
        <v>11.062162162144542</v>
      </c>
      <c r="N135" s="12">
        <f t="shared" ref="N135:N139" si="244">(F135-$F$9)/(B135-$B$9)</f>
        <v>1.5986486514275138</v>
      </c>
      <c r="O135" s="12">
        <f t="shared" ref="O135:O139" si="245">(H135-$H$9)/(B135-$B$9)</f>
        <v>-21.855405405405406</v>
      </c>
      <c r="P135" s="81">
        <f t="shared" ref="P135:P139" si="246">(L135-$L$9)/(B135-$B$9)</f>
        <v>24.547624215938239</v>
      </c>
      <c r="Q135" s="12">
        <f t="shared" ref="Q135:Q139" si="247">(M135-0)/(B135-$B$9)</f>
        <v>0.14948867786681813</v>
      </c>
      <c r="R135" s="12">
        <f t="shared" ref="R135:R139" si="248">(N135-0)/(B135-$B$9)</f>
        <v>2.1603360154425863E-2</v>
      </c>
      <c r="S135" s="12">
        <f t="shared" ref="S135:S139" si="249">(O135-0)/(B135-$B$9)</f>
        <v>-0.29534331628926225</v>
      </c>
      <c r="T135" s="12">
        <f t="shared" ref="T135:T139" si="250">(P135-0)/(B135-$B$9)</f>
        <v>0.33172465156673298</v>
      </c>
    </row>
    <row r="136" spans="2:20" ht="15.9" customHeight="1">
      <c r="B136" s="18">
        <v>45899</v>
      </c>
      <c r="C136" s="12">
        <v>401056.04440000001</v>
      </c>
      <c r="D136" s="9">
        <f t="shared" si="39"/>
        <v>827.70000002346933</v>
      </c>
      <c r="E136" s="39">
        <v>6665731.7440999998</v>
      </c>
      <c r="F136" s="9">
        <f t="shared" si="40"/>
        <v>138.10000009834766</v>
      </c>
      <c r="G136" s="12">
        <v>100.4823</v>
      </c>
      <c r="H136" s="9">
        <f t="shared" si="41"/>
        <v>-1577.5000000000005</v>
      </c>
      <c r="J136" s="40">
        <f t="shared" si="240"/>
        <v>80.527575283601095</v>
      </c>
      <c r="K136" s="47">
        <f t="shared" si="241"/>
        <v>839.14176398628547</v>
      </c>
      <c r="L136" s="40">
        <f t="shared" si="242"/>
        <v>1786.8030529596754</v>
      </c>
      <c r="M136" s="12">
        <f t="shared" si="243"/>
        <v>11.036000000312924</v>
      </c>
      <c r="N136" s="12">
        <f t="shared" si="244"/>
        <v>1.8413333346446354</v>
      </c>
      <c r="O136" s="12">
        <f t="shared" si="245"/>
        <v>-21.033333333333339</v>
      </c>
      <c r="P136" s="81">
        <f t="shared" si="246"/>
        <v>23.824040706129004</v>
      </c>
      <c r="Q136" s="12">
        <f t="shared" si="247"/>
        <v>0.147146666670839</v>
      </c>
      <c r="R136" s="12">
        <f t="shared" si="248"/>
        <v>2.4551111128595138E-2</v>
      </c>
      <c r="S136" s="12">
        <f t="shared" si="249"/>
        <v>-0.2804444444444445</v>
      </c>
      <c r="T136" s="12">
        <f t="shared" si="250"/>
        <v>0.31765387608172008</v>
      </c>
    </row>
    <row r="137" spans="2:20" ht="15.9" customHeight="1">
      <c r="B137" s="18">
        <v>45899</v>
      </c>
      <c r="C137" s="12">
        <v>401056.04810000001</v>
      </c>
      <c r="D137" s="9">
        <f t="shared" si="39"/>
        <v>831.40000002458692</v>
      </c>
      <c r="E137" s="39">
        <v>6665731.7462999998</v>
      </c>
      <c r="F137" s="9">
        <f t="shared" si="40"/>
        <v>140.30000008642673</v>
      </c>
      <c r="G137" s="12">
        <v>100.4599</v>
      </c>
      <c r="H137" s="9">
        <f t="shared" si="41"/>
        <v>-1599.899999999991</v>
      </c>
      <c r="J137" s="40">
        <f t="shared" si="240"/>
        <v>80.421493316675026</v>
      </c>
      <c r="K137" s="47">
        <f t="shared" si="241"/>
        <v>843.15481974850525</v>
      </c>
      <c r="L137" s="40">
        <f t="shared" si="242"/>
        <v>1808.4772766239298</v>
      </c>
      <c r="M137" s="12">
        <f t="shared" si="243"/>
        <v>11.085333333661159</v>
      </c>
      <c r="N137" s="12">
        <f t="shared" si="244"/>
        <v>1.8706666678190231</v>
      </c>
      <c r="O137" s="12">
        <f t="shared" si="245"/>
        <v>-21.33199999999988</v>
      </c>
      <c r="P137" s="81">
        <f t="shared" si="246"/>
        <v>24.113030354985732</v>
      </c>
      <c r="Q137" s="12">
        <f t="shared" si="247"/>
        <v>0.14780444444881546</v>
      </c>
      <c r="R137" s="12">
        <f t="shared" si="248"/>
        <v>2.4942222237586974E-2</v>
      </c>
      <c r="S137" s="12">
        <f t="shared" si="249"/>
        <v>-0.28442666666666505</v>
      </c>
      <c r="T137" s="12">
        <f t="shared" si="250"/>
        <v>0.32150707139980977</v>
      </c>
    </row>
    <row r="138" spans="2:20" ht="15.9" customHeight="1">
      <c r="B138" s="18">
        <v>45901</v>
      </c>
      <c r="C138" s="12">
        <v>401056.05739999999</v>
      </c>
      <c r="D138" s="9">
        <f t="shared" si="39"/>
        <v>840.70000000065193</v>
      </c>
      <c r="E138" s="39">
        <v>6665731.7558000004</v>
      </c>
      <c r="F138" s="9">
        <f t="shared" si="40"/>
        <v>149.80000071227551</v>
      </c>
      <c r="G138" s="12">
        <v>100.4657</v>
      </c>
      <c r="H138" s="9">
        <f t="shared" si="41"/>
        <v>-1594.0999999999974</v>
      </c>
      <c r="J138" s="40">
        <f t="shared" si="240"/>
        <v>79.896794811446398</v>
      </c>
      <c r="K138" s="47">
        <f t="shared" si="241"/>
        <v>853.94176043480502</v>
      </c>
      <c r="L138" s="40">
        <f t="shared" si="242"/>
        <v>1808.4168048916392</v>
      </c>
      <c r="M138" s="12">
        <f t="shared" si="243"/>
        <v>10.918181818190284</v>
      </c>
      <c r="N138" s="12">
        <f t="shared" si="244"/>
        <v>1.9454545547048767</v>
      </c>
      <c r="O138" s="12">
        <f t="shared" si="245"/>
        <v>-20.70259740259737</v>
      </c>
      <c r="P138" s="81">
        <f t="shared" si="246"/>
        <v>23.48593253106025</v>
      </c>
      <c r="Q138" s="12">
        <f t="shared" si="247"/>
        <v>0.14179456906740628</v>
      </c>
      <c r="R138" s="12">
        <f t="shared" si="248"/>
        <v>2.5265643567595801E-2</v>
      </c>
      <c r="S138" s="12">
        <f t="shared" si="249"/>
        <v>-0.26886490133243335</v>
      </c>
      <c r="T138" s="12">
        <f t="shared" si="250"/>
        <v>0.30501211079299029</v>
      </c>
    </row>
    <row r="139" spans="2:20" ht="15.9" customHeight="1">
      <c r="B139" s="18">
        <v>45901</v>
      </c>
      <c r="C139" s="12">
        <v>401056.06459999998</v>
      </c>
      <c r="D139" s="9">
        <f t="shared" si="39"/>
        <v>847.89999999338761</v>
      </c>
      <c r="E139" s="39">
        <v>6665731.7917999998</v>
      </c>
      <c r="F139" s="9">
        <f t="shared" si="40"/>
        <v>185.80000009387732</v>
      </c>
      <c r="G139" s="12">
        <v>100.4627</v>
      </c>
      <c r="H139" s="9">
        <f t="shared" si="41"/>
        <v>-1597.0999999999976</v>
      </c>
      <c r="J139" s="40">
        <f t="shared" si="240"/>
        <v>77.640157318593822</v>
      </c>
      <c r="K139" s="47">
        <f t="shared" si="241"/>
        <v>868.01846179886718</v>
      </c>
      <c r="L139" s="40">
        <f t="shared" si="242"/>
        <v>1817.741582300318</v>
      </c>
      <c r="M139" s="12">
        <f t="shared" si="243"/>
        <v>11.011688311602436</v>
      </c>
      <c r="N139" s="12">
        <f t="shared" si="244"/>
        <v>2.4129870142061991</v>
      </c>
      <c r="O139" s="12">
        <f t="shared" si="245"/>
        <v>-20.741558441558411</v>
      </c>
      <c r="P139" s="81">
        <f t="shared" si="246"/>
        <v>23.607033536367766</v>
      </c>
      <c r="Q139" s="12">
        <f t="shared" si="247"/>
        <v>0.14300893911171994</v>
      </c>
      <c r="R139" s="12">
        <f t="shared" si="248"/>
        <v>3.13374936909896E-2</v>
      </c>
      <c r="S139" s="12">
        <f t="shared" si="249"/>
        <v>-0.26937088885140792</v>
      </c>
      <c r="T139" s="12">
        <f t="shared" si="250"/>
        <v>0.30658485112165929</v>
      </c>
    </row>
    <row r="140" spans="2:20" ht="15.9" customHeight="1">
      <c r="B140" s="18">
        <v>45902</v>
      </c>
      <c r="C140" s="12">
        <v>401056.0624</v>
      </c>
      <c r="D140" s="9">
        <f t="shared" si="39"/>
        <v>845.70000000530854</v>
      </c>
      <c r="E140" s="39">
        <v>6665731.7707000002</v>
      </c>
      <c r="F140" s="9">
        <f t="shared" si="40"/>
        <v>164.70000054687262</v>
      </c>
      <c r="G140" s="12">
        <v>100.4618</v>
      </c>
      <c r="H140" s="9">
        <f t="shared" si="41"/>
        <v>-1597.9999999999991</v>
      </c>
      <c r="J140" s="40">
        <f t="shared" ref="J140" si="251">MOD(DEGREES(ATAN2(F140, D140)) + 360, 360)</f>
        <v>78.979595733681435</v>
      </c>
      <c r="K140" s="47">
        <f t="shared" ref="K140" si="252">SQRT(POWER(C140 - $C$9,2) + POWER(E140 - $E$9,2)) *1000</f>
        <v>861.58840532421209</v>
      </c>
      <c r="L140" s="40">
        <f t="shared" ref="L140" si="253">SQRT((D140^2) + (F140^2) + (H140^2))</f>
        <v>1815.4719992853418</v>
      </c>
      <c r="M140" s="12">
        <f t="shared" ref="M140" si="254">(D140-$D$9)/(B140-$B$9)</f>
        <v>10.842307692375751</v>
      </c>
      <c r="N140" s="12">
        <f t="shared" ref="N140" si="255">(F140-$F$9)/(B140-$B$9)</f>
        <v>2.1115384685496488</v>
      </c>
      <c r="O140" s="12">
        <f t="shared" ref="O140" si="256">(H140-$H$9)/(B140-$B$9)</f>
        <v>-20.487179487179475</v>
      </c>
      <c r="P140" s="81">
        <f t="shared" ref="P140" si="257">(L140-$L$9)/(B140-$B$9)</f>
        <v>23.275282042119766</v>
      </c>
      <c r="Q140" s="12">
        <f t="shared" ref="Q140" si="258">(M140-0)/(B140-$B$9)</f>
        <v>0.13900394477404809</v>
      </c>
      <c r="R140" s="12">
        <f t="shared" ref="R140" si="259">(N140-0)/(B140-$B$9)</f>
        <v>2.7071006007046778E-2</v>
      </c>
      <c r="S140" s="12">
        <f t="shared" ref="S140" si="260">(O140-0)/(B140-$B$9)</f>
        <v>-0.26265614727153175</v>
      </c>
      <c r="T140" s="12">
        <f t="shared" ref="T140" si="261">(P140-0)/(B140-$B$9)</f>
        <v>0.29840105182204829</v>
      </c>
    </row>
    <row r="141" spans="2:20" ht="15.9" customHeight="1">
      <c r="B141" s="18">
        <v>45902</v>
      </c>
      <c r="C141" s="12">
        <v>401056.06479999999</v>
      </c>
      <c r="D141" s="9">
        <f t="shared" si="39"/>
        <v>848.1000000028871</v>
      </c>
      <c r="E141" s="39">
        <v>6665731.767</v>
      </c>
      <c r="F141" s="9">
        <f t="shared" si="40"/>
        <v>161.00000031292439</v>
      </c>
      <c r="G141" s="12">
        <v>100.456</v>
      </c>
      <c r="H141" s="9">
        <f t="shared" si="41"/>
        <v>-1603.7999999999925</v>
      </c>
      <c r="J141" s="40">
        <f t="shared" ref="J141" si="262">MOD(DEGREES(ATAN2(F141, D141)) + 360, 360)</f>
        <v>79.251096512410641</v>
      </c>
      <c r="K141" s="47">
        <f t="shared" ref="K141" si="263">SQRT(POWER(C141 - $C$9,2) + POWER(E141 - $E$9,2)) *1000</f>
        <v>863.24655232769896</v>
      </c>
      <c r="L141" s="40">
        <f t="shared" ref="L141" si="264">SQRT((D141^2) + (F141^2) + (H141^2))</f>
        <v>1821.3646120712992</v>
      </c>
      <c r="M141" s="12">
        <f t="shared" ref="M141" si="265">(D141-$D$9)/(B141-$B$9)</f>
        <v>10.873076923113937</v>
      </c>
      <c r="N141" s="12">
        <f t="shared" ref="N141" si="266">(F141-$F$9)/(B141-$B$9)</f>
        <v>2.0641025681144152</v>
      </c>
      <c r="O141" s="12">
        <f t="shared" ref="O141" si="267">(H141-$H$9)/(B141-$B$9)</f>
        <v>-20.561538461538365</v>
      </c>
      <c r="P141" s="81">
        <f t="shared" ref="P141" si="268">(L141-$L$9)/(B141-$B$9)</f>
        <v>23.350828359888453</v>
      </c>
      <c r="Q141" s="12">
        <f t="shared" ref="Q141" si="269">(M141-0)/(B141-$B$9)</f>
        <v>0.13939842209120432</v>
      </c>
      <c r="R141" s="12">
        <f t="shared" ref="R141" si="270">(N141-0)/(B141-$B$9)</f>
        <v>2.6462853437364296E-2</v>
      </c>
      <c r="S141" s="12">
        <f t="shared" ref="S141" si="271">(O141-0)/(B141-$B$9)</f>
        <v>-0.26360946745562008</v>
      </c>
      <c r="T141" s="12">
        <f t="shared" ref="T141" si="272">(P141-0)/(B141-$B$9)</f>
        <v>0.29936959435754429</v>
      </c>
    </row>
    <row r="142" spans="2:20" ht="15.9" customHeight="1">
      <c r="B142" s="18">
        <v>45903</v>
      </c>
      <c r="C142" s="12">
        <v>401056.06660000002</v>
      </c>
      <c r="D142" s="9">
        <f t="shared" si="39"/>
        <v>849.90000003017485</v>
      </c>
      <c r="E142" s="39">
        <v>6665731.7714999998</v>
      </c>
      <c r="F142" s="9">
        <f t="shared" si="40"/>
        <v>165.50000011920929</v>
      </c>
      <c r="G142" s="12">
        <v>100.45440000000001</v>
      </c>
      <c r="H142" s="9">
        <f t="shared" si="41"/>
        <v>-1605.3999999999887</v>
      </c>
      <c r="J142" s="40">
        <f t="shared" ref="J142" si="273">MOD(DEGREES(ATAN2(F142, D142)) + 360, 360)</f>
        <v>78.980761618009637</v>
      </c>
      <c r="K142" s="47">
        <f t="shared" ref="K142" si="274">SQRT(POWER(C142 - $C$9,2) + POWER(E142 - $E$9,2)) *1000</f>
        <v>865.86388080965094</v>
      </c>
      <c r="L142" s="40">
        <f t="shared" ref="L142" si="275">SQRT((D142^2) + (F142^2) + (H142^2))</f>
        <v>1824.014643606436</v>
      </c>
      <c r="M142" s="12">
        <f t="shared" ref="M142" si="276">(D142-$D$9)/(B142-$B$9)</f>
        <v>10.758227848483227</v>
      </c>
      <c r="N142" s="12">
        <f t="shared" ref="N142" si="277">(F142-$F$9)/(B142-$B$9)</f>
        <v>2.0949367103697378</v>
      </c>
      <c r="O142" s="12">
        <f t="shared" ref="O142" si="278">(H142-$H$9)/(B142-$B$9)</f>
        <v>-20.32151898734163</v>
      </c>
      <c r="P142" s="81">
        <f t="shared" ref="P142" si="279">(L142-$L$9)/(B142-$B$9)</f>
        <v>23.088792957043495</v>
      </c>
      <c r="Q142" s="12">
        <f t="shared" ref="Q142" si="280">(M142-0)/(B142-$B$9)</f>
        <v>0.13618009934788894</v>
      </c>
      <c r="R142" s="12">
        <f t="shared" ref="R142" si="281">(N142-0)/(B142-$B$9)</f>
        <v>2.6518186207211872E-2</v>
      </c>
      <c r="S142" s="12">
        <f t="shared" ref="S142" si="282">(O142-0)/(B142-$B$9)</f>
        <v>-0.25723441756128645</v>
      </c>
      <c r="T142" s="12">
        <f t="shared" ref="T142" si="283">(P142-0)/(B142-$B$9)</f>
        <v>0.29226320198789235</v>
      </c>
    </row>
    <row r="143" spans="2:20" ht="15.9" customHeight="1">
      <c r="B143" s="18">
        <v>45903</v>
      </c>
      <c r="C143" s="12">
        <v>401056.07</v>
      </c>
      <c r="D143" s="9">
        <f t="shared" si="39"/>
        <v>853.3000000170432</v>
      </c>
      <c r="E143" s="39">
        <v>6665731.7740000002</v>
      </c>
      <c r="F143" s="9">
        <f t="shared" si="40"/>
        <v>168.00000052899122</v>
      </c>
      <c r="G143" s="12">
        <v>100.45829999999999</v>
      </c>
      <c r="H143" s="9">
        <f t="shared" si="41"/>
        <v>-1601.5000000000014</v>
      </c>
      <c r="J143" s="40">
        <f t="shared" ref="J143" si="284">MOD(DEGREES(ATAN2(F143, D143)) + 360, 360)</f>
        <v>78.861909093679628</v>
      </c>
      <c r="K143" s="47">
        <f t="shared" ref="K143" si="285">SQRT(POWER(C143 - $C$9,2) + POWER(E143 - $E$9,2)) *1000</f>
        <v>869.68091286794777</v>
      </c>
      <c r="L143" s="40">
        <f t="shared" ref="L143" si="286">SQRT((D143^2) + (F143^2) + (H143^2))</f>
        <v>1822.4014761316539</v>
      </c>
      <c r="M143" s="12">
        <f t="shared" ref="M143" si="287">(D143-$D$9)/(B143-$B$9)</f>
        <v>10.801265823000547</v>
      </c>
      <c r="N143" s="12">
        <f t="shared" ref="N143" si="288">(F143-$F$9)/(B143-$B$9)</f>
        <v>2.1265822851771041</v>
      </c>
      <c r="O143" s="12">
        <f t="shared" ref="O143" si="289">(H143-$H$9)/(B143-$B$9)</f>
        <v>-20.272151898734194</v>
      </c>
      <c r="P143" s="81">
        <f t="shared" ref="P143" si="290">(L143-$L$9)/(B143-$B$9)</f>
        <v>23.068373115590557</v>
      </c>
      <c r="Q143" s="12">
        <f t="shared" ref="Q143" si="291">(M143-0)/(B143-$B$9)</f>
        <v>0.13672488383544995</v>
      </c>
      <c r="R143" s="12">
        <f t="shared" ref="R143" si="292">(N143-0)/(B143-$B$9)</f>
        <v>2.6918763103507649E-2</v>
      </c>
      <c r="S143" s="12">
        <f t="shared" ref="S143" si="293">(O143-0)/(B143-$B$9)</f>
        <v>-0.25660951770549612</v>
      </c>
      <c r="T143" s="12">
        <f t="shared" ref="T143" si="294">(P143-0)/(B143-$B$9)</f>
        <v>0.29200472298215896</v>
      </c>
    </row>
    <row r="144" spans="2:20" ht="15.9" customHeight="1">
      <c r="B144" s="18">
        <v>45904</v>
      </c>
      <c r="C144" s="12">
        <v>401056.09269999998</v>
      </c>
      <c r="D144" s="9">
        <f t="shared" si="39"/>
        <v>875.99999998928979</v>
      </c>
      <c r="E144" s="39">
        <v>6665731.7918999996</v>
      </c>
      <c r="F144" s="9">
        <f t="shared" si="40"/>
        <v>185.89999992400408</v>
      </c>
      <c r="G144" s="12">
        <v>100.43899999999999</v>
      </c>
      <c r="H144" s="9">
        <f t="shared" si="41"/>
        <v>-1620.8000000000027</v>
      </c>
      <c r="J144" s="40">
        <f t="shared" ref="J144" si="295">MOD(DEGREES(ATAN2(F144, D144)) + 360, 360)</f>
        <v>78.018746667034463</v>
      </c>
      <c r="K144" s="47">
        <f t="shared" ref="K144" si="296">SQRT(POWER(C144 - $C$9,2) + POWER(E144 - $E$9,2)) *1000</f>
        <v>895.50812947341831</v>
      </c>
      <c r="L144" s="40">
        <f t="shared" ref="L144" si="297">SQRT((D144^2) + (F144^2) + (H144^2))</f>
        <v>1851.73633381024</v>
      </c>
      <c r="M144" s="12">
        <f t="shared" ref="M144" si="298">(D144-$D$9)/(B144-$B$9)</f>
        <v>10.949999999866122</v>
      </c>
      <c r="N144" s="12">
        <f t="shared" ref="N144" si="299">(F144-$F$9)/(B144-$B$9)</f>
        <v>2.323749999050051</v>
      </c>
      <c r="O144" s="12">
        <f t="shared" ref="O144" si="300">(H144-$H$9)/(B144-$B$9)</f>
        <v>-20.260000000000034</v>
      </c>
      <c r="P144" s="81">
        <f t="shared" ref="P144" si="301">(L144-$L$9)/(B144-$B$9)</f>
        <v>23.146704172627999</v>
      </c>
      <c r="Q144" s="12">
        <f t="shared" ref="Q144" si="302">(M144-0)/(B144-$B$9)</f>
        <v>0.13687499999832653</v>
      </c>
      <c r="R144" s="12">
        <f t="shared" ref="R144" si="303">(N144-0)/(B144-$B$9)</f>
        <v>2.9046874988125637E-2</v>
      </c>
      <c r="S144" s="12">
        <f t="shared" ref="S144" si="304">(O144-0)/(B144-$B$9)</f>
        <v>-0.25325000000000042</v>
      </c>
      <c r="T144" s="12">
        <f t="shared" ref="T144" si="305">(P144-0)/(B144-$B$9)</f>
        <v>0.28933380215784998</v>
      </c>
    </row>
    <row r="145" spans="2:20" ht="15.9" customHeight="1">
      <c r="B145" s="18">
        <v>45904</v>
      </c>
      <c r="C145" s="12">
        <v>401056.10440000001</v>
      </c>
      <c r="D145" s="9">
        <f t="shared" si="39"/>
        <v>887.70000002114102</v>
      </c>
      <c r="E145" s="39">
        <v>6665731.7770999996</v>
      </c>
      <c r="F145" s="9">
        <f t="shared" si="40"/>
        <v>171.09999991953373</v>
      </c>
      <c r="G145" s="12">
        <v>100.398</v>
      </c>
      <c r="H145" s="9">
        <f t="shared" si="41"/>
        <v>-1661.7999999999995</v>
      </c>
      <c r="J145" s="40">
        <f t="shared" ref="J145" si="306">MOD(DEGREES(ATAN2(F145, D145)) + 360, 360)</f>
        <v>79.090296204623144</v>
      </c>
      <c r="K145" s="47">
        <f t="shared" ref="K145" si="307">SQRT(POWER(C145 - $C$9,2) + POWER(E145 - $E$9,2)) *1000</f>
        <v>904.03899252742315</v>
      </c>
      <c r="L145" s="40">
        <f t="shared" ref="L145" si="308">SQRT((D145^2) + (F145^2) + (H145^2))</f>
        <v>1891.789031580952</v>
      </c>
      <c r="M145" s="12">
        <f t="shared" ref="M145" si="309">(D145-$D$9)/(B145-$B$9)</f>
        <v>11.096250000264263</v>
      </c>
      <c r="N145" s="12">
        <f t="shared" ref="N145" si="310">(F145-$F$9)/(B145-$B$9)</f>
        <v>2.1387499989941716</v>
      </c>
      <c r="O145" s="12">
        <f t="shared" ref="O145" si="311">(H145-$H$9)/(B145-$B$9)</f>
        <v>-20.772499999999994</v>
      </c>
      <c r="P145" s="81">
        <f t="shared" ref="P145" si="312">(L145-$L$9)/(B145-$B$9)</f>
        <v>23.647362894761901</v>
      </c>
      <c r="Q145" s="12">
        <f t="shared" ref="Q145" si="313">(M145-0)/(B145-$B$9)</f>
        <v>0.13870312500330328</v>
      </c>
      <c r="R145" s="12">
        <f t="shared" ref="R145" si="314">(N145-0)/(B145-$B$9)</f>
        <v>2.6734374987427145E-2</v>
      </c>
      <c r="S145" s="12">
        <f t="shared" ref="S145" si="315">(O145-0)/(B145-$B$9)</f>
        <v>-0.25965624999999992</v>
      </c>
      <c r="T145" s="12">
        <f t="shared" ref="T145" si="316">(P145-0)/(B145-$B$9)</f>
        <v>0.29559203618452379</v>
      </c>
    </row>
    <row r="146" spans="2:20" ht="15.9" customHeight="1">
      <c r="B146" s="18">
        <v>45905</v>
      </c>
      <c r="C146" s="12">
        <v>401056.1323</v>
      </c>
      <c r="D146" s="9">
        <f t="shared" si="39"/>
        <v>915.60000000754371</v>
      </c>
      <c r="E146" s="39">
        <v>6665731.7285000002</v>
      </c>
      <c r="F146" s="9">
        <f t="shared" si="40"/>
        <v>122.50000052154064</v>
      </c>
      <c r="G146" s="12">
        <v>100.34910000000001</v>
      </c>
      <c r="H146" s="9">
        <f t="shared" si="41"/>
        <v>-1710.6999999999884</v>
      </c>
      <c r="J146" s="40">
        <f t="shared" ref="J146" si="317">MOD(DEGREES(ATAN2(F146, D146)) + 360, 360)</f>
        <v>82.379534767624932</v>
      </c>
      <c r="K146" s="47">
        <f t="shared" ref="K146" si="318">SQRT(POWER(C146 - $C$9,2) + POWER(E146 - $E$9,2)) *1000</f>
        <v>923.75841546455831</v>
      </c>
      <c r="L146" s="40">
        <f t="shared" ref="L146" si="319">SQRT((D146^2) + (F146^2) + (H146^2))</f>
        <v>1944.1769724337216</v>
      </c>
      <c r="M146" s="12">
        <f t="shared" ref="M146" si="320">(D146-$D$9)/(B146-$B$9)</f>
        <v>11.303703703796836</v>
      </c>
      <c r="N146" s="12">
        <f t="shared" ref="N146" si="321">(F146-$F$9)/(B146-$B$9)</f>
        <v>1.512345685451119</v>
      </c>
      <c r="O146" s="12">
        <f t="shared" ref="O146" si="322">(H146-$H$9)/(B146-$B$9)</f>
        <v>-21.11975308641961</v>
      </c>
      <c r="P146" s="81">
        <f t="shared" ref="P146" si="323">(L146-$L$9)/(B146-$B$9)</f>
        <v>24.002184844860761</v>
      </c>
      <c r="Q146" s="12">
        <f t="shared" ref="Q146" si="324">(M146-0)/(B146-$B$9)</f>
        <v>0.13955189757773873</v>
      </c>
      <c r="R146" s="12">
        <f t="shared" ref="R146" si="325">(N146-0)/(B146-$B$9)</f>
        <v>1.8670934388285421E-2</v>
      </c>
      <c r="S146" s="12">
        <f t="shared" ref="S146" si="326">(O146-0)/(B146-$B$9)</f>
        <v>-0.26073769242493344</v>
      </c>
      <c r="T146" s="12">
        <f t="shared" ref="T146" si="327">(P146-0)/(B146-$B$9)</f>
        <v>0.29632326968963901</v>
      </c>
    </row>
    <row r="147" spans="2:20" ht="15.9" customHeight="1">
      <c r="B147" s="18">
        <v>45905</v>
      </c>
      <c r="C147" s="12">
        <v>401056.15350000001</v>
      </c>
      <c r="D147" s="9">
        <f t="shared" si="39"/>
        <v>936.80000002495944</v>
      </c>
      <c r="E147" s="39">
        <v>6665731.8075999999</v>
      </c>
      <c r="F147" s="9">
        <f t="shared" si="40"/>
        <v>201.60000026226044</v>
      </c>
      <c r="G147" s="12">
        <v>100.322</v>
      </c>
      <c r="H147" s="9">
        <f t="shared" si="41"/>
        <v>-1737.7999999999929</v>
      </c>
      <c r="J147" s="40">
        <f t="shared" ref="J147" si="328">MOD(DEGREES(ATAN2(F147, D147)) + 360, 360)</f>
        <v>77.855129994062452</v>
      </c>
      <c r="K147" s="47">
        <f t="shared" ref="K147" si="329">SQRT(POWER(C147 - $C$9,2) + POWER(E147 - $E$9,2)) *1000</f>
        <v>958.24673239855474</v>
      </c>
      <c r="L147" s="40">
        <f t="shared" ref="L147" si="330">SQRT((D147^2) + (F147^2) + (H147^2))</f>
        <v>1984.4862408574372</v>
      </c>
      <c r="M147" s="12">
        <f t="shared" ref="M147" si="331">(D147-$D$9)/(B147-$B$9)</f>
        <v>11.565432099073574</v>
      </c>
      <c r="N147" s="12">
        <f t="shared" ref="N147" si="332">(F147-$F$9)/(B147-$B$9)</f>
        <v>2.4888888921266719</v>
      </c>
      <c r="O147" s="12">
        <f t="shared" ref="O147" si="333">(H147-$H$9)/(B147-$B$9)</f>
        <v>-21.454320987654235</v>
      </c>
      <c r="P147" s="81">
        <f t="shared" ref="P147" si="334">(L147-$L$9)/(B147-$B$9)</f>
        <v>24.499830134042433</v>
      </c>
      <c r="Q147" s="12">
        <f t="shared" ref="Q147" si="335">(M147-0)/(B147-$B$9)</f>
        <v>0.14278311233424165</v>
      </c>
      <c r="R147" s="12">
        <f t="shared" ref="R147" si="336">(N147-0)/(B147-$B$9)</f>
        <v>3.0727023359588542E-2</v>
      </c>
      <c r="S147" s="12">
        <f t="shared" ref="S147" si="337">(O147-0)/(B147-$B$9)</f>
        <v>-0.26486816034141031</v>
      </c>
      <c r="T147" s="12">
        <f t="shared" ref="T147" si="338">(P147-0)/(B147-$B$9)</f>
        <v>0.30246703869188191</v>
      </c>
    </row>
    <row r="148" spans="2:20" ht="15.9" customHeight="1">
      <c r="B148" s="18">
        <v>45906</v>
      </c>
      <c r="C148" s="12">
        <v>401056.16590000002</v>
      </c>
      <c r="D148" s="9">
        <f t="shared" si="39"/>
        <v>949.20000003185123</v>
      </c>
      <c r="E148" s="39">
        <v>6665731.7614000002</v>
      </c>
      <c r="F148" s="9">
        <f t="shared" si="40"/>
        <v>155.40000051259995</v>
      </c>
      <c r="G148" s="12">
        <v>100.29130000000001</v>
      </c>
      <c r="H148" s="9">
        <f t="shared" si="41"/>
        <v>-1768.4999999999889</v>
      </c>
      <c r="J148" s="40">
        <f t="shared" ref="J148" si="339">MOD(DEGREES(ATAN2(F148, D148)) + 360, 360)</f>
        <v>80.702202161389323</v>
      </c>
      <c r="K148" s="47">
        <f t="shared" ref="K148" si="340">SQRT(POWER(C148 - $C$9,2) + POWER(E148 - $E$9,2)) *1000</f>
        <v>961.83668063750952</v>
      </c>
      <c r="L148" s="40">
        <f t="shared" ref="L148" si="341">SQRT((D148^2) + (F148^2) + (H148^2))</f>
        <v>2013.1373649653772</v>
      </c>
      <c r="M148" s="12">
        <f t="shared" ref="M148" si="342">(D148-$D$9)/(B148-$B$9)</f>
        <v>11.57560975648599</v>
      </c>
      <c r="N148" s="12">
        <f t="shared" ref="N148" si="343">(F148-$F$9)/(B148-$B$9)</f>
        <v>1.895121957470731</v>
      </c>
      <c r="O148" s="12">
        <f t="shared" ref="O148" si="344">(H148-$H$9)/(B148-$B$9)</f>
        <v>-21.567073170731572</v>
      </c>
      <c r="P148" s="81">
        <f t="shared" ref="P148" si="345">(L148-$L$9)/(B148-$B$9)</f>
        <v>24.550455670309479</v>
      </c>
      <c r="Q148" s="12">
        <f t="shared" ref="Q148" si="346">(M148-0)/(B148-$B$9)</f>
        <v>0.14116597264007305</v>
      </c>
      <c r="R148" s="12">
        <f t="shared" ref="R148" si="347">(N148-0)/(B148-$B$9)</f>
        <v>2.3111243383789403E-2</v>
      </c>
      <c r="S148" s="12">
        <f t="shared" ref="S148" si="348">(O148-0)/(B148-$B$9)</f>
        <v>-0.26301308744794599</v>
      </c>
      <c r="T148" s="12">
        <f t="shared" ref="T148" si="349">(P148-0)/(B148-$B$9)</f>
        <v>0.29939580085743267</v>
      </c>
    </row>
    <row r="149" spans="2:20" ht="15.9" customHeight="1">
      <c r="B149" s="18">
        <v>45906</v>
      </c>
      <c r="C149" s="12">
        <v>401056.17800000001</v>
      </c>
      <c r="D149" s="9">
        <f t="shared" si="39"/>
        <v>961.30000002449378</v>
      </c>
      <c r="E149" s="39">
        <v>6665731.8043</v>
      </c>
      <c r="F149" s="9">
        <f t="shared" si="40"/>
        <v>198.30000028014183</v>
      </c>
      <c r="G149" s="12">
        <v>100.2749</v>
      </c>
      <c r="H149" s="9">
        <f t="shared" si="41"/>
        <v>-1784.8999999999933</v>
      </c>
      <c r="J149" s="40">
        <f t="shared" ref="J149" si="350">MOD(DEGREES(ATAN2(F149, D149)) + 360, 360)</f>
        <v>78.344337103377711</v>
      </c>
      <c r="K149" s="47">
        <f t="shared" ref="K149" si="351">SQRT(POWER(C149 - $C$9,2) + POWER(E149 - $E$9,2)) *1000</f>
        <v>981.53990247885281</v>
      </c>
      <c r="L149" s="40">
        <f t="shared" ref="L149" si="352">SQRT((D149^2) + (F149^2) + (H149^2))</f>
        <v>2036.9802625843413</v>
      </c>
      <c r="M149" s="12">
        <f t="shared" ref="M149" si="353">(D149-$D$9)/(B149-$B$9)</f>
        <v>11.723170732006022</v>
      </c>
      <c r="N149" s="12">
        <f t="shared" ref="N149" si="354">(F149-$F$9)/(B149-$B$9)</f>
        <v>2.4182926863431931</v>
      </c>
      <c r="O149" s="12">
        <f t="shared" ref="O149" si="355">(H149-$H$9)/(B149-$B$9)</f>
        <v>-21.767073170731624</v>
      </c>
      <c r="P149" s="81">
        <f t="shared" ref="P149" si="356">(L149-$L$9)/(B149-$B$9)</f>
        <v>24.841222714443187</v>
      </c>
      <c r="Q149" s="12">
        <f t="shared" ref="Q149" si="357">(M149-0)/(B149-$B$9)</f>
        <v>0.14296549673178074</v>
      </c>
      <c r="R149" s="12">
        <f t="shared" ref="R149" si="358">(N149-0)/(B149-$B$9)</f>
        <v>2.9491374223697478E-2</v>
      </c>
      <c r="S149" s="12">
        <f t="shared" ref="S149" si="359">(O149-0)/(B149-$B$9)</f>
        <v>-0.26545211183819056</v>
      </c>
      <c r="T149" s="12">
        <f t="shared" ref="T149" si="360">(P149-0)/(B149-$B$9)</f>
        <v>0.30294174042003885</v>
      </c>
    </row>
    <row r="150" spans="2:20" ht="15.9" customHeight="1">
      <c r="B150" s="18">
        <v>45908</v>
      </c>
      <c r="C150" s="12">
        <v>401056.21460000001</v>
      </c>
      <c r="D150" s="9">
        <f t="shared" si="39"/>
        <v>997.90000001667067</v>
      </c>
      <c r="E150" s="39">
        <v>6665731.7780999998</v>
      </c>
      <c r="F150" s="9">
        <f t="shared" si="40"/>
        <v>172.1000000834465</v>
      </c>
      <c r="G150" s="12">
        <v>100.2234</v>
      </c>
      <c r="H150" s="9">
        <f t="shared" si="41"/>
        <v>-1836.3999999999976</v>
      </c>
      <c r="J150" s="40">
        <f t="shared" ref="J150" si="361">MOD(DEGREES(ATAN2(F150, D150)) + 360, 360)</f>
        <v>80.21490117954005</v>
      </c>
      <c r="K150" s="47">
        <f t="shared" ref="K150" si="362">SQRT(POWER(C150 - $C$9,2) + POWER(E150 - $E$9,2)) *1000</f>
        <v>1012.6316309803844</v>
      </c>
      <c r="L150" s="40">
        <f t="shared" ref="L150" si="363">SQRT((D150^2) + (F150^2) + (H150^2))</f>
        <v>2097.0903128053365</v>
      </c>
      <c r="M150" s="12">
        <f t="shared" ref="M150" si="364">(D150-$D$9)/(B150-$B$9)</f>
        <v>11.879761904960365</v>
      </c>
      <c r="N150" s="12">
        <f t="shared" ref="N150" si="365">(F150-$F$9)/(B150-$B$9)</f>
        <v>2.0488095248029348</v>
      </c>
      <c r="O150" s="12">
        <f t="shared" ref="O150" si="366">(H150-$H$9)/(B150-$B$9)</f>
        <v>-21.861904761904732</v>
      </c>
      <c r="P150" s="81">
        <f t="shared" ref="P150" si="367">(L150-$L$9)/(B150-$B$9)</f>
        <v>24.965360866730197</v>
      </c>
      <c r="Q150" s="12">
        <f t="shared" ref="Q150" si="368">(M150-0)/(B150-$B$9)</f>
        <v>0.14142573696381386</v>
      </c>
      <c r="R150" s="12">
        <f t="shared" ref="R150" si="369">(N150-0)/(B150-$B$9)</f>
        <v>2.4390589580987318E-2</v>
      </c>
      <c r="S150" s="12">
        <f t="shared" ref="S150" si="370">(O150-0)/(B150-$B$9)</f>
        <v>-0.26026077097505634</v>
      </c>
      <c r="T150" s="12">
        <f t="shared" ref="T150" si="371">(P150-0)/(B150-$B$9)</f>
        <v>0.29720667698488329</v>
      </c>
    </row>
    <row r="151" spans="2:20" ht="15.9" customHeight="1">
      <c r="B151" s="18">
        <v>45908</v>
      </c>
      <c r="C151" s="12">
        <v>401056.22110000002</v>
      </c>
      <c r="D151" s="9">
        <f t="shared" si="39"/>
        <v>1004.4000000343658</v>
      </c>
      <c r="E151" s="39">
        <v>6665731.8015000001</v>
      </c>
      <c r="F151" s="9">
        <f t="shared" si="40"/>
        <v>195.50000037997961</v>
      </c>
      <c r="G151" s="12">
        <v>100.2329</v>
      </c>
      <c r="H151" s="9">
        <f t="shared" si="41"/>
        <v>-1826.8999999999949</v>
      </c>
      <c r="J151" s="40">
        <f t="shared" ref="J151" si="372">MOD(DEGREES(ATAN2(F151, D151)) + 360, 360)</f>
        <v>78.985466223778417</v>
      </c>
      <c r="K151" s="47">
        <f t="shared" ref="K151" si="373">SQRT(POWER(C151 - $C$9,2) + POWER(E151 - $E$9,2)) *1000</f>
        <v>1023.2495346774442</v>
      </c>
      <c r="L151" s="40">
        <f t="shared" ref="L151" si="374">SQRT((D151^2) + (F151^2) + (H151^2))</f>
        <v>2093.9444166972503</v>
      </c>
      <c r="M151" s="12">
        <f t="shared" ref="M151" si="375">(D151-$D$9)/(B151-$B$9)</f>
        <v>11.957142857551974</v>
      </c>
      <c r="N151" s="12">
        <f t="shared" ref="N151" si="376">(F151-$F$9)/(B151-$B$9)</f>
        <v>2.327380956904519</v>
      </c>
      <c r="O151" s="12">
        <f t="shared" ref="O151" si="377">(H151-$H$9)/(B151-$B$9)</f>
        <v>-21.748809523809463</v>
      </c>
      <c r="P151" s="81">
        <f t="shared" ref="P151" si="378">(L151-$L$9)/(B151-$B$9)</f>
        <v>24.927909722586314</v>
      </c>
      <c r="Q151" s="12">
        <f t="shared" ref="Q151" si="379">(M151-0)/(B151-$B$9)</f>
        <v>0.14234693878038063</v>
      </c>
      <c r="R151" s="12">
        <f t="shared" ref="R151" si="380">(N151-0)/(B151-$B$9)</f>
        <v>2.7706916153625225E-2</v>
      </c>
      <c r="S151" s="12">
        <f t="shared" ref="S151" si="381">(O151-0)/(B151-$B$9)</f>
        <v>-0.25891439909296982</v>
      </c>
      <c r="T151" s="12">
        <f t="shared" ref="T151" si="382">(P151-0)/(B151-$B$9)</f>
        <v>0.29676083003078946</v>
      </c>
    </row>
    <row r="152" spans="2:20" ht="15.9" customHeight="1">
      <c r="B152" s="18">
        <v>45909</v>
      </c>
      <c r="C152" s="12">
        <v>401056.2439</v>
      </c>
      <c r="D152" s="9">
        <f t="shared" si="39"/>
        <v>1027.2000000113621</v>
      </c>
      <c r="E152" s="39">
        <v>6665731.7835999997</v>
      </c>
      <c r="F152" s="9">
        <f t="shared" si="40"/>
        <v>177.60000005364418</v>
      </c>
      <c r="G152" s="12">
        <v>100.1503</v>
      </c>
      <c r="H152" s="9">
        <f t="shared" si="41"/>
        <v>-1909.4999999999941</v>
      </c>
      <c r="J152" s="40">
        <f t="shared" ref="J152" si="383">MOD(DEGREES(ATAN2(F152, D152)) + 360, 360)</f>
        <v>80.190697749322055</v>
      </c>
      <c r="K152" s="47">
        <f t="shared" ref="K152" si="384">SQRT(POWER(C152 - $C$9,2) + POWER(E152 - $E$9,2)) *1000</f>
        <v>1042.4402141333558</v>
      </c>
      <c r="L152" s="40">
        <f t="shared" ref="L152" si="385">SQRT((D152^2) + (F152^2) + (H152^2))</f>
        <v>2175.5164559346304</v>
      </c>
      <c r="M152" s="12">
        <f t="shared" ref="M152" si="386">(D152-$D$9)/(B152-$B$9)</f>
        <v>12.084705882486613</v>
      </c>
      <c r="N152" s="12">
        <f t="shared" ref="N152" si="387">(F152-$F$9)/(B152-$B$9)</f>
        <v>2.0894117653369904</v>
      </c>
      <c r="O152" s="12">
        <f t="shared" ref="O152" si="388">(H152-$H$9)/(B152-$B$9)</f>
        <v>-22.46470588235287</v>
      </c>
      <c r="P152" s="81">
        <f t="shared" ref="P152" si="389">(L152-$L$9)/(B152-$B$9)</f>
        <v>25.59431124628977</v>
      </c>
      <c r="Q152" s="12">
        <f t="shared" ref="Q152" si="390">(M152-0)/(B152-$B$9)</f>
        <v>0.14217301038219546</v>
      </c>
      <c r="R152" s="12">
        <f t="shared" ref="R152" si="391">(N152-0)/(B152-$B$9)</f>
        <v>2.4581314886317533E-2</v>
      </c>
      <c r="S152" s="12">
        <f t="shared" ref="S152" si="392">(O152-0)/(B152-$B$9)</f>
        <v>-0.26429065743944552</v>
      </c>
      <c r="T152" s="12">
        <f t="shared" ref="T152" si="393">(P152-0)/(B152-$B$9)</f>
        <v>0.30110954407399732</v>
      </c>
    </row>
    <row r="153" spans="2:20" ht="15.9" customHeight="1">
      <c r="B153" s="18">
        <v>45909</v>
      </c>
      <c r="C153" s="12">
        <v>401056.21460000001</v>
      </c>
      <c r="D153" s="9">
        <f t="shared" ref="D153:D216" si="394">IF(C153="","",(C153-$C$9)*1000)</f>
        <v>997.90000001667067</v>
      </c>
      <c r="E153" s="39">
        <v>6665731.7780999998</v>
      </c>
      <c r="F153" s="9">
        <f t="shared" ref="F153:F216" si="395">IF(E153="","",(E153-$E$9)*1000)</f>
        <v>172.1000000834465</v>
      </c>
      <c r="G153" s="12">
        <v>100.2234</v>
      </c>
      <c r="H153" s="9">
        <f t="shared" ref="H153:H216" si="396">IF(G153="","",(G153-$G$9)*1000)</f>
        <v>-1836.3999999999976</v>
      </c>
      <c r="J153" s="40">
        <f t="shared" ref="J153" si="397">MOD(DEGREES(ATAN2(F153, D153)) + 360, 360)</f>
        <v>80.21490117954005</v>
      </c>
      <c r="K153" s="47">
        <f t="shared" ref="K153" si="398">SQRT(POWER(C153 - $C$9,2) + POWER(E153 - $E$9,2)) *1000</f>
        <v>1012.6316309803844</v>
      </c>
      <c r="L153" s="40">
        <f t="shared" ref="L153" si="399">SQRT((D153^2) + (F153^2) + (H153^2))</f>
        <v>2097.0903128053365</v>
      </c>
      <c r="M153" s="12">
        <f t="shared" ref="M153" si="400">(D153-$D$9)/(B153-$B$9)</f>
        <v>11.740000000196126</v>
      </c>
      <c r="N153" s="12">
        <f t="shared" ref="N153" si="401">(F153-$F$9)/(B153-$B$9)</f>
        <v>2.0247058833346649</v>
      </c>
      <c r="O153" s="12">
        <f t="shared" ref="O153" si="402">(H153-$H$9)/(B153-$B$9)</f>
        <v>-21.604705882352913</v>
      </c>
      <c r="P153" s="81">
        <f t="shared" ref="P153" si="403">(L153-$L$9)/(B153-$B$9)</f>
        <v>24.67165073888631</v>
      </c>
      <c r="Q153" s="12">
        <f t="shared" ref="Q153" si="404">(M153-0)/(B153-$B$9)</f>
        <v>0.13811764706113089</v>
      </c>
      <c r="R153" s="12">
        <f t="shared" ref="R153" si="405">(N153-0)/(B153-$B$9)</f>
        <v>2.3820069215701942E-2</v>
      </c>
      <c r="S153" s="12">
        <f t="shared" ref="S153" si="406">(O153-0)/(B153-$B$9)</f>
        <v>-0.25417301038062251</v>
      </c>
      <c r="T153" s="12">
        <f t="shared" ref="T153" si="407">(P153-0)/(B153-$B$9)</f>
        <v>0.29025471457513308</v>
      </c>
    </row>
    <row r="154" spans="2:20" ht="15.9" customHeight="1">
      <c r="B154" s="18">
        <v>45910</v>
      </c>
      <c r="C154" s="12">
        <v>401056.27649999998</v>
      </c>
      <c r="D154" s="9">
        <f t="shared" si="394"/>
        <v>1059.7999999881722</v>
      </c>
      <c r="E154" s="39">
        <v>6665731.8866999997</v>
      </c>
      <c r="F154" s="9">
        <f t="shared" si="395"/>
        <v>280.70000000298023</v>
      </c>
      <c r="G154" s="12">
        <v>100.161</v>
      </c>
      <c r="H154" s="9">
        <f t="shared" si="396"/>
        <v>-1898.7999999999943</v>
      </c>
      <c r="J154" s="40">
        <f t="shared" ref="J154" si="408">MOD(DEGREES(ATAN2(F154, D154)) + 360, 360)</f>
        <v>75.165198957666576</v>
      </c>
      <c r="K154" s="47">
        <f t="shared" ref="K154" si="409">SQRT(POWER(C154 - $C$9,2) + POWER(E154 - $E$9,2)) *1000</f>
        <v>1096.3432537196566</v>
      </c>
      <c r="L154" s="40">
        <f t="shared" ref="L154" si="410">SQRT((D154^2) + (F154^2) + (H154^2))</f>
        <v>2192.5806644172935</v>
      </c>
      <c r="M154" s="12">
        <f t="shared" ref="M154" si="411">(D154-$D$9)/(B154-$B$9)</f>
        <v>12.323255813815956</v>
      </c>
      <c r="N154" s="12">
        <f t="shared" ref="N154" si="412">(F154-$F$9)/(B154-$B$9)</f>
        <v>3.2639534884067469</v>
      </c>
      <c r="O154" s="12">
        <f t="shared" ref="O154" si="413">(H154-$H$9)/(B154-$B$9)</f>
        <v>-22.079069767441794</v>
      </c>
      <c r="P154" s="81">
        <f t="shared" ref="P154" si="414">(L154-$L$9)/(B154-$B$9)</f>
        <v>25.495124004852251</v>
      </c>
      <c r="Q154" s="12">
        <f t="shared" ref="Q154" si="415">(M154-0)/(B154-$B$9)</f>
        <v>0.14329367225367393</v>
      </c>
      <c r="R154" s="12">
        <f t="shared" ref="R154" si="416">(N154-0)/(B154-$B$9)</f>
        <v>3.7952947539613334E-2</v>
      </c>
      <c r="S154" s="12">
        <f t="shared" ref="S154" si="417">(O154-0)/(B154-$B$9)</f>
        <v>-0.25673336938885805</v>
      </c>
      <c r="T154" s="12">
        <f t="shared" ref="T154" si="418">(P154-0)/(B154-$B$9)</f>
        <v>0.29645493028897968</v>
      </c>
    </row>
    <row r="155" spans="2:20" ht="15.9" customHeight="1">
      <c r="B155" s="18">
        <v>45910</v>
      </c>
      <c r="C155" s="12">
        <v>401056.26579999999</v>
      </c>
      <c r="D155" s="9">
        <f t="shared" si="394"/>
        <v>1049.1000000038184</v>
      </c>
      <c r="E155" s="39">
        <v>6665731.7384000001</v>
      </c>
      <c r="F155" s="9">
        <f t="shared" si="395"/>
        <v>132.40000046789646</v>
      </c>
      <c r="G155" s="12">
        <v>100.1035</v>
      </c>
      <c r="H155" s="9">
        <f t="shared" si="396"/>
        <v>-1956.2999999999988</v>
      </c>
      <c r="J155" s="40">
        <f t="shared" ref="J155" si="419">MOD(DEGREES(ATAN2(F155, D155)) + 360, 360)</f>
        <v>82.8071040334288</v>
      </c>
      <c r="K155" s="47">
        <f t="shared" ref="K155" si="420">SQRT(POWER(C155 - $C$9,2) + POWER(E155 - $E$9,2)) *1000</f>
        <v>1057.4216614633497</v>
      </c>
      <c r="L155" s="40">
        <f t="shared" ref="L155" si="421">SQRT((D155^2) + (F155^2) + (H155^2))</f>
        <v>2223.7918652904336</v>
      </c>
      <c r="M155" s="12">
        <f t="shared" ref="M155" si="422">(D155-$D$9)/(B155-$B$9)</f>
        <v>12.198837209346726</v>
      </c>
      <c r="N155" s="12">
        <f t="shared" ref="N155" si="423">(F155-$F$9)/(B155-$B$9)</f>
        <v>1.5395348891615868</v>
      </c>
      <c r="O155" s="12">
        <f t="shared" ref="O155" si="424">(H155-$H$9)/(B155-$B$9)</f>
        <v>-22.747674418604639</v>
      </c>
      <c r="P155" s="81">
        <f t="shared" ref="P155" si="425">(L155-$L$9)/(B155-$B$9)</f>
        <v>25.858044945237602</v>
      </c>
      <c r="Q155" s="12">
        <f t="shared" ref="Q155" si="426">(M155-0)/(B155-$B$9)</f>
        <v>0.14184694429472938</v>
      </c>
      <c r="R155" s="12">
        <f t="shared" ref="R155" si="427">(N155-0)/(B155-$B$9)</f>
        <v>1.7901568478623103E-2</v>
      </c>
      <c r="S155" s="12">
        <f t="shared" ref="S155" si="428">(O155-0)/(B155-$B$9)</f>
        <v>-0.26450784207679812</v>
      </c>
      <c r="T155" s="12">
        <f t="shared" ref="T155" si="429">(P155-0)/(B155-$B$9)</f>
        <v>0.30067494122369304</v>
      </c>
    </row>
    <row r="156" spans="2:20" ht="15.9" customHeight="1">
      <c r="B156" s="18">
        <v>45911</v>
      </c>
      <c r="C156" s="12">
        <v>401056.26610000001</v>
      </c>
      <c r="D156" s="9">
        <f t="shared" si="394"/>
        <v>1049.4000000180677</v>
      </c>
      <c r="E156" s="39">
        <v>6665731.6945000002</v>
      </c>
      <c r="F156" s="9">
        <f t="shared" si="395"/>
        <v>88.500000536441803</v>
      </c>
      <c r="G156" s="12">
        <v>100.1324</v>
      </c>
      <c r="H156" s="9">
        <f t="shared" si="396"/>
        <v>-1927.3999999999915</v>
      </c>
      <c r="J156" s="40">
        <f t="shared" ref="J156" si="430">MOD(DEGREES(ATAN2(F156, D156)) + 360, 360)</f>
        <v>85.179429843576258</v>
      </c>
      <c r="K156" s="47">
        <f t="shared" ref="K156" si="431">SQRT(POWER(C156 - $C$9,2) + POWER(E156 - $E$9,2)) *1000</f>
        <v>1053.1251635645549</v>
      </c>
      <c r="L156" s="40">
        <f t="shared" ref="L156" si="432">SQRT((D156^2) + (F156^2) + (H156^2))</f>
        <v>2196.3477343382669</v>
      </c>
      <c r="M156" s="12">
        <f t="shared" ref="M156" si="433">(D156-$D$9)/(B156-$B$9)</f>
        <v>12.062068965724915</v>
      </c>
      <c r="N156" s="12">
        <f t="shared" ref="N156" si="434">(F156-$F$9)/(B156-$B$9)</f>
        <v>1.0172413854763425</v>
      </c>
      <c r="O156" s="12">
        <f t="shared" ref="O156" si="435">(H156-$H$9)/(B156-$B$9)</f>
        <v>-22.154022988505648</v>
      </c>
      <c r="P156" s="81">
        <f t="shared" ref="P156" si="436">(L156-$L$9)/(B156-$B$9)</f>
        <v>25.245376256761688</v>
      </c>
      <c r="Q156" s="12">
        <f t="shared" ref="Q156" si="437">(M156-0)/(B156-$B$9)</f>
        <v>0.13864447087040133</v>
      </c>
      <c r="R156" s="12">
        <f t="shared" ref="R156" si="438">(N156-0)/(B156-$B$9)</f>
        <v>1.1692429718118879E-2</v>
      </c>
      <c r="S156" s="12">
        <f t="shared" ref="S156" si="439">(O156-0)/(B156-$B$9)</f>
        <v>-0.25464394239661664</v>
      </c>
      <c r="T156" s="12">
        <f t="shared" ref="T156" si="440">(P156-0)/(B156-$B$9)</f>
        <v>0.29017673858346765</v>
      </c>
    </row>
    <row r="157" spans="2:20" ht="15.9" customHeight="1">
      <c r="B157" s="18">
        <v>45911</v>
      </c>
      <c r="C157" s="12">
        <v>401056.28129999997</v>
      </c>
      <c r="D157" s="9">
        <f t="shared" si="394"/>
        <v>1064.5999999833293</v>
      </c>
      <c r="E157" s="39">
        <v>6665731.7626999998</v>
      </c>
      <c r="F157" s="9">
        <f t="shared" si="395"/>
        <v>156.70000016689301</v>
      </c>
      <c r="G157" s="12">
        <v>100.08750000000001</v>
      </c>
      <c r="H157" s="9">
        <f t="shared" si="396"/>
        <v>-1972.29999999999</v>
      </c>
      <c r="J157" s="40">
        <f t="shared" ref="J157" si="441">MOD(DEGREES(ATAN2(F157, D157)) + 360, 360)</f>
        <v>81.626676860994166</v>
      </c>
      <c r="K157" s="47">
        <f t="shared" ref="K157" si="442">SQRT(POWER(C157 - $C$9,2) + POWER(E157 - $E$9,2)) *1000</f>
        <v>1076.0706528926476</v>
      </c>
      <c r="L157" s="40">
        <f t="shared" ref="L157" si="443">SQRT((D157^2) + (F157^2) + (H157^2))</f>
        <v>2246.7521759234528</v>
      </c>
      <c r="M157" s="12">
        <f t="shared" ref="M157" si="444">(D157-$D$9)/(B157-$B$9)</f>
        <v>12.236781609003785</v>
      </c>
      <c r="N157" s="12">
        <f t="shared" ref="N157" si="445">(F157-$F$9)/(B157-$B$9)</f>
        <v>1.8011494272056667</v>
      </c>
      <c r="O157" s="12">
        <f t="shared" ref="O157" si="446">(H157-$H$9)/(B157-$B$9)</f>
        <v>-22.67011494252862</v>
      </c>
      <c r="P157" s="81">
        <f t="shared" ref="P157" si="447">(L157-$L$9)/(B157-$B$9)</f>
        <v>25.824737654292562</v>
      </c>
      <c r="Q157" s="12">
        <f t="shared" ref="Q157" si="448">(M157-0)/(B157-$B$9)</f>
        <v>0.14065266217245731</v>
      </c>
      <c r="R157" s="12">
        <f t="shared" ref="R157" si="449">(N157-0)/(B157-$B$9)</f>
        <v>2.070286697937548E-2</v>
      </c>
      <c r="S157" s="12">
        <f t="shared" ref="S157" si="450">(O157-0)/(B157-$B$9)</f>
        <v>-0.26057603382216804</v>
      </c>
      <c r="T157" s="12">
        <f t="shared" ref="T157" si="451">(P157-0)/(B157-$B$9)</f>
        <v>0.29683606499186854</v>
      </c>
    </row>
    <row r="158" spans="2:20" ht="15.9" customHeight="1">
      <c r="B158" s="18">
        <v>45912</v>
      </c>
      <c r="C158" s="12">
        <v>401056.28529999999</v>
      </c>
      <c r="D158" s="9">
        <f t="shared" si="394"/>
        <v>1068.5999999986961</v>
      </c>
      <c r="E158" s="39">
        <v>6665731.7914000005</v>
      </c>
      <c r="F158" s="9">
        <f t="shared" si="395"/>
        <v>185.40000077337027</v>
      </c>
      <c r="G158" s="12">
        <v>100.1153</v>
      </c>
      <c r="H158" s="9">
        <f t="shared" si="396"/>
        <v>-1944.4999999999909</v>
      </c>
      <c r="J158" s="40">
        <f t="shared" ref="J158" si="452">MOD(DEGREES(ATAN2(F158, D158)) + 360, 360)</f>
        <v>80.157274800554887</v>
      </c>
      <c r="K158" s="47">
        <f t="shared" ref="K158" si="453">SQRT(POWER(C158 - $C$9,2) + POWER(E158 - $E$9,2)) *1000</f>
        <v>1084.5640231373984</v>
      </c>
      <c r="L158" s="40">
        <f t="shared" ref="L158" si="454">SQRT((D158^2) + (F158^2) + (H158^2))</f>
        <v>2226.512827334247</v>
      </c>
      <c r="M158" s="12">
        <f t="shared" ref="M158" si="455">(D158-$D$9)/(B158-$B$9)</f>
        <v>12.143181818167001</v>
      </c>
      <c r="N158" s="12">
        <f t="shared" ref="N158" si="456">(F158-$F$9)/(B158-$B$9)</f>
        <v>2.1068181906064805</v>
      </c>
      <c r="O158" s="12">
        <f t="shared" ref="O158" si="457">(H158-$H$9)/(B158-$B$9)</f>
        <v>-22.096590909090807</v>
      </c>
      <c r="P158" s="81">
        <f t="shared" ref="P158" si="458">(L158-$L$9)/(B158-$B$9)</f>
        <v>25.301282128798263</v>
      </c>
      <c r="Q158" s="12">
        <f t="shared" ref="Q158" si="459">(M158-0)/(B158-$B$9)</f>
        <v>0.13799070247917047</v>
      </c>
      <c r="R158" s="12">
        <f t="shared" ref="R158" si="460">(N158-0)/(B158-$B$9)</f>
        <v>2.3941115802346369E-2</v>
      </c>
      <c r="S158" s="12">
        <f t="shared" ref="S158" si="461">(O158-0)/(B158-$B$9)</f>
        <v>-0.25109762396694096</v>
      </c>
      <c r="T158" s="12">
        <f t="shared" ref="T158" si="462">(P158-0)/(B158-$B$9)</f>
        <v>0.28751456964543481</v>
      </c>
    </row>
    <row r="159" spans="2:20" ht="15.9" customHeight="1">
      <c r="B159" s="18">
        <v>45912</v>
      </c>
      <c r="C159" s="12">
        <v>401056.28590000002</v>
      </c>
      <c r="D159" s="9">
        <f t="shared" si="394"/>
        <v>1069.2000000271946</v>
      </c>
      <c r="E159" s="39">
        <v>6665731.7577999998</v>
      </c>
      <c r="F159" s="9">
        <f t="shared" si="395"/>
        <v>151.80000010877848</v>
      </c>
      <c r="G159" s="12">
        <v>100.0849</v>
      </c>
      <c r="H159" s="9">
        <f t="shared" si="396"/>
        <v>-1974.899999999991</v>
      </c>
      <c r="J159" s="40">
        <f t="shared" ref="J159" si="463">MOD(DEGREES(ATAN2(F159, D159)) + 360, 360)</f>
        <v>81.919418612887739</v>
      </c>
      <c r="K159" s="47">
        <f t="shared" ref="K159" si="464">SQRT(POWER(C159 - $C$9,2) + POWER(E159 - $E$9,2)) *1000</f>
        <v>1079.9221639040372</v>
      </c>
      <c r="L159" s="40">
        <f t="shared" ref="L159" si="465">SQRT((D159^2) + (F159^2) + (H159^2))</f>
        <v>2250.8802478344205</v>
      </c>
      <c r="M159" s="12">
        <f t="shared" ref="M159" si="466">(D159-$D$9)/(B159-$B$9)</f>
        <v>12.15000000030903</v>
      </c>
      <c r="N159" s="12">
        <f t="shared" ref="N159" si="467">(F159-$F$9)/(B159-$B$9)</f>
        <v>1.7250000012361191</v>
      </c>
      <c r="O159" s="12">
        <f t="shared" ref="O159" si="468">(H159-$H$9)/(B159-$B$9)</f>
        <v>-22.442045454545351</v>
      </c>
      <c r="P159" s="81">
        <f t="shared" ref="P159" si="469">(L159-$L$9)/(B159-$B$9)</f>
        <v>25.578184634482053</v>
      </c>
      <c r="Q159" s="12">
        <f t="shared" ref="Q159" si="470">(M159-0)/(B159-$B$9)</f>
        <v>0.13806818182169353</v>
      </c>
      <c r="R159" s="12">
        <f t="shared" ref="R159" si="471">(N159-0)/(B159-$B$9)</f>
        <v>1.9602272741319534E-2</v>
      </c>
      <c r="S159" s="12">
        <f t="shared" ref="S159" si="472">(O159-0)/(B159-$B$9)</f>
        <v>-0.2550232438016517</v>
      </c>
      <c r="T159" s="12">
        <f t="shared" ref="T159" si="473">(P159-0)/(B159-$B$9)</f>
        <v>0.29066118902820515</v>
      </c>
    </row>
    <row r="160" spans="2:20" ht="15.9" customHeight="1">
      <c r="B160" s="18">
        <v>45913</v>
      </c>
      <c r="C160" s="12">
        <v>401056.29389999999</v>
      </c>
      <c r="D160" s="9">
        <f t="shared" si="394"/>
        <v>1077.1999999997206</v>
      </c>
      <c r="E160" s="39">
        <v>6665731.7773000002</v>
      </c>
      <c r="F160" s="9">
        <f t="shared" si="395"/>
        <v>171.30000051110983</v>
      </c>
      <c r="G160" s="12">
        <v>100.1225</v>
      </c>
      <c r="H160" s="9">
        <f t="shared" si="396"/>
        <v>-1937.2999999999934</v>
      </c>
      <c r="J160" s="40">
        <f t="shared" ref="J160" si="474">MOD(DEGREES(ATAN2(F160, D160)) + 360, 360)</f>
        <v>80.964290050024204</v>
      </c>
      <c r="K160" s="47">
        <f t="shared" ref="K160" si="475">SQRT(POWER(C160 - $C$9,2) + POWER(E160 - $E$9,2)) *1000</f>
        <v>1090.7353162772829</v>
      </c>
      <c r="L160" s="40">
        <f t="shared" ref="L160" si="476">SQRT((D160^2) + (F160^2) + (H160^2))</f>
        <v>2223.248708573667</v>
      </c>
      <c r="M160" s="12">
        <f t="shared" ref="M160" si="477">(D160-$D$9)/(B160-$B$9)</f>
        <v>12.103370786513715</v>
      </c>
      <c r="N160" s="12">
        <f t="shared" ref="N160" si="478">(F160-$F$9)/(B160-$B$9)</f>
        <v>1.9247191068664025</v>
      </c>
      <c r="O160" s="12">
        <f t="shared" ref="O160" si="479">(H160-$H$9)/(B160-$B$9)</f>
        <v>-21.767415730337003</v>
      </c>
      <c r="P160" s="81">
        <f t="shared" ref="P160" si="480">(L160-$L$9)/(B160-$B$9)</f>
        <v>24.980322568243452</v>
      </c>
      <c r="Q160" s="12">
        <f t="shared" ref="Q160" si="481">(M160-0)/(B160-$B$9)</f>
        <v>0.13599293018554737</v>
      </c>
      <c r="R160" s="12">
        <f t="shared" ref="R160" si="482">(N160-0)/(B160-$B$9)</f>
        <v>2.1626057380521375E-2</v>
      </c>
      <c r="S160" s="12">
        <f t="shared" ref="S160" si="483">(O160-0)/(B160-$B$9)</f>
        <v>-0.24457770483524721</v>
      </c>
      <c r="T160" s="12">
        <f t="shared" ref="T160" si="484">(P160-0)/(B160-$B$9)</f>
        <v>0.28067778166565677</v>
      </c>
    </row>
    <row r="161" spans="2:20" ht="15.9" customHeight="1">
      <c r="B161" s="18">
        <v>45913</v>
      </c>
      <c r="C161" s="12">
        <v>401056.28529999999</v>
      </c>
      <c r="D161" s="9">
        <f t="shared" si="394"/>
        <v>1068.5999999986961</v>
      </c>
      <c r="E161" s="39">
        <v>6665731.7914000005</v>
      </c>
      <c r="F161" s="9">
        <f t="shared" si="395"/>
        <v>185.40000077337027</v>
      </c>
      <c r="G161" s="12">
        <v>100.1153</v>
      </c>
      <c r="H161" s="9">
        <f t="shared" si="396"/>
        <v>-1944.4999999999909</v>
      </c>
      <c r="J161" s="40">
        <f t="shared" ref="J161" si="485">MOD(DEGREES(ATAN2(F161, D161)) + 360, 360)</f>
        <v>80.157274800554887</v>
      </c>
      <c r="K161" s="47">
        <f t="shared" ref="K161" si="486">SQRT(POWER(C161 - $C$9,2) + POWER(E161 - $E$9,2)) *1000</f>
        <v>1084.5640231373984</v>
      </c>
      <c r="L161" s="40">
        <f t="shared" ref="L161" si="487">SQRT((D161^2) + (F161^2) + (H161^2))</f>
        <v>2226.512827334247</v>
      </c>
      <c r="M161" s="12">
        <f t="shared" ref="M161" si="488">(D161-$D$9)/(B161-$B$9)</f>
        <v>12.006741573019058</v>
      </c>
      <c r="N161" s="12">
        <f t="shared" ref="N161" si="489">(F161-$F$9)/(B161-$B$9)</f>
        <v>2.083146076105284</v>
      </c>
      <c r="O161" s="12">
        <f t="shared" ref="O161" si="490">(H161-$H$9)/(B161-$B$9)</f>
        <v>-21.848314606741472</v>
      </c>
      <c r="P161" s="81">
        <f t="shared" ref="P161" si="491">(L161-$L$9)/(B161-$B$9)</f>
        <v>25.016998059935361</v>
      </c>
      <c r="Q161" s="12">
        <f t="shared" ref="Q161" si="492">(M161-0)/(B161-$B$9)</f>
        <v>0.1349072086856074</v>
      </c>
      <c r="R161" s="12">
        <f t="shared" ref="R161" si="493">(N161-0)/(B161-$B$9)</f>
        <v>2.3406135686576224E-2</v>
      </c>
      <c r="S161" s="12">
        <f t="shared" ref="S161" si="494">(O161-0)/(B161-$B$9)</f>
        <v>-0.24548668097462328</v>
      </c>
      <c r="T161" s="12">
        <f t="shared" ref="T161" si="495">(P161-0)/(B161-$B$9)</f>
        <v>0.28108986584197032</v>
      </c>
    </row>
    <row r="162" spans="2:20" ht="15.9" customHeight="1">
      <c r="B162" s="18">
        <v>45915</v>
      </c>
      <c r="C162" s="12">
        <v>401056.31040000002</v>
      </c>
      <c r="D162" s="9">
        <f t="shared" si="394"/>
        <v>1093.700000026729</v>
      </c>
      <c r="E162" s="39">
        <v>6665731.8136999998</v>
      </c>
      <c r="F162" s="9">
        <f t="shared" si="395"/>
        <v>207.70000014454126</v>
      </c>
      <c r="G162" s="12">
        <v>100.09350000000001</v>
      </c>
      <c r="H162" s="9">
        <f t="shared" si="396"/>
        <v>-1966.2999999999897</v>
      </c>
      <c r="J162" s="40">
        <f t="shared" ref="J162" si="496">MOD(DEGREES(ATAN2(F162, D162)) + 360, 360)</f>
        <v>79.247240862525018</v>
      </c>
      <c r="K162" s="47">
        <f t="shared" ref="K162" si="497">SQRT(POWER(C162 - $C$9,2) + POWER(E162 - $E$9,2)) *1000</f>
        <v>1113.2470436154365</v>
      </c>
      <c r="L162" s="40">
        <f t="shared" ref="L162" si="498">SQRT((D162^2) + (F162^2) + (H162^2))</f>
        <v>2259.5695762951113</v>
      </c>
      <c r="M162" s="12">
        <f t="shared" ref="M162" si="499">(D162-$D$9)/(B162-$B$9)</f>
        <v>12.018681318975043</v>
      </c>
      <c r="N162" s="12">
        <f t="shared" ref="N162" si="500">(F162-$F$9)/(B162-$B$9)</f>
        <v>2.2824175840059477</v>
      </c>
      <c r="O162" s="12">
        <f t="shared" ref="O162" si="501">(H162-$H$9)/(B162-$B$9)</f>
        <v>-21.607692307692194</v>
      </c>
      <c r="P162" s="81">
        <f t="shared" ref="P162" si="502">(L162-$L$9)/(B162-$B$9)</f>
        <v>24.830434904341882</v>
      </c>
      <c r="Q162" s="12">
        <f t="shared" ref="Q162" si="503">(M162-0)/(B162-$B$9)</f>
        <v>0.13207342108763784</v>
      </c>
      <c r="R162" s="12">
        <f t="shared" ref="R162" si="504">(N162-0)/(B162-$B$9)</f>
        <v>2.508151191215327E-2</v>
      </c>
      <c r="S162" s="12">
        <f t="shared" ref="S162" si="505">(O162-0)/(B162-$B$9)</f>
        <v>-0.23744716821639772</v>
      </c>
      <c r="T162" s="12">
        <f t="shared" ref="T162" si="506">(P162-0)/(B162-$B$9)</f>
        <v>0.27286192202573495</v>
      </c>
    </row>
    <row r="163" spans="2:20" ht="15.9" customHeight="1">
      <c r="B163" s="18">
        <v>45915</v>
      </c>
      <c r="C163" s="12">
        <v>401056.31189999997</v>
      </c>
      <c r="D163" s="9">
        <f t="shared" si="394"/>
        <v>1095.1999999815598</v>
      </c>
      <c r="E163" s="39">
        <v>6665731.8097999999</v>
      </c>
      <c r="F163" s="9">
        <f t="shared" si="395"/>
        <v>203.80000025033951</v>
      </c>
      <c r="G163" s="12">
        <v>100.1032</v>
      </c>
      <c r="H163" s="9">
        <f t="shared" si="396"/>
        <v>-1956.5999999999945</v>
      </c>
      <c r="J163" s="40">
        <f t="shared" ref="J163" si="507">MOD(DEGREES(ATAN2(F163, D163)) + 360, 360)</f>
        <v>79.458699593178437</v>
      </c>
      <c r="K163" s="47">
        <f t="shared" ref="K163" si="508">SQRT(POWER(C163 - $C$9,2) + POWER(E163 - $E$9,2)) *1000</f>
        <v>1114.0006643003617</v>
      </c>
      <c r="L163" s="40">
        <f t="shared" ref="L163" si="509">SQRT((D163^2) + (F163^2) + (H163^2))</f>
        <v>2251.5063935200415</v>
      </c>
      <c r="M163" s="12">
        <f t="shared" ref="M163" si="510">(D163-$D$9)/(B163-$B$9)</f>
        <v>12.035164834962195</v>
      </c>
      <c r="N163" s="12">
        <f t="shared" ref="N163" si="511">(F163-$F$9)/(B163-$B$9)</f>
        <v>2.239560442311423</v>
      </c>
      <c r="O163" s="12">
        <f t="shared" ref="O163" si="512">(H163-$H$9)/(B163-$B$9)</f>
        <v>-21.501098901098839</v>
      </c>
      <c r="P163" s="81">
        <f t="shared" ref="P163" si="513">(L163-$L$9)/(B163-$B$9)</f>
        <v>24.741828500220237</v>
      </c>
      <c r="Q163" s="12">
        <f t="shared" ref="Q163" si="514">(M163-0)/(B163-$B$9)</f>
        <v>0.1322545586259582</v>
      </c>
      <c r="R163" s="12">
        <f t="shared" ref="R163" si="515">(N163-0)/(B163-$B$9)</f>
        <v>2.461055431111454E-2</v>
      </c>
      <c r="S163" s="12">
        <f t="shared" ref="S163" si="516">(O163-0)/(B163-$B$9)</f>
        <v>-0.23627581209998724</v>
      </c>
      <c r="T163" s="12">
        <f t="shared" ref="T163" si="517">(P163-0)/(B163-$B$9)</f>
        <v>0.27188822527714546</v>
      </c>
    </row>
    <row r="164" spans="2:20" ht="15.9" customHeight="1">
      <c r="B164" s="18">
        <v>45916</v>
      </c>
      <c r="C164" s="12">
        <v>401056.3088</v>
      </c>
      <c r="D164" s="9">
        <f t="shared" si="394"/>
        <v>1092.1000000089407</v>
      </c>
      <c r="E164" s="39">
        <v>6665731.7813999997</v>
      </c>
      <c r="F164" s="9">
        <f t="shared" si="395"/>
        <v>175.40000006556511</v>
      </c>
      <c r="G164" s="12">
        <v>100.07429999999999</v>
      </c>
      <c r="H164" s="9">
        <f t="shared" si="396"/>
        <v>-1985.5000000000018</v>
      </c>
      <c r="J164" s="40">
        <f t="shared" ref="J164" si="518">MOD(DEGREES(ATAN2(F164, D164)) + 360, 360)</f>
        <v>80.875759840924445</v>
      </c>
      <c r="K164" s="47">
        <f t="shared" ref="K164" si="519">SQRT(POWER(C164 - $C$9,2) + POWER(E164 - $E$9,2)) *1000</f>
        <v>1106.0956423576258</v>
      </c>
      <c r="L164" s="40">
        <f t="shared" ref="L164" si="520">SQRT((D164^2) + (F164^2) + (H164^2))</f>
        <v>2272.8083553266288</v>
      </c>
      <c r="M164" s="12">
        <f t="shared" ref="M164" si="521">(D164-$D$9)/(B164-$B$9)</f>
        <v>11.870652174010225</v>
      </c>
      <c r="N164" s="12">
        <f t="shared" ref="N164" si="522">(F164-$F$9)/(B164-$B$9)</f>
        <v>1.9065217398430989</v>
      </c>
      <c r="O164" s="12">
        <f t="shared" ref="O164" si="523">(H164-$H$9)/(B164-$B$9)</f>
        <v>-21.581521739130455</v>
      </c>
      <c r="P164" s="81">
        <f t="shared" ref="P164" si="524">(L164-$L$9)/(B164-$B$9)</f>
        <v>24.704438644854662</v>
      </c>
      <c r="Q164" s="12">
        <f t="shared" ref="Q164" si="525">(M164-0)/(B164-$B$9)</f>
        <v>0.12902882797837201</v>
      </c>
      <c r="R164" s="12">
        <f t="shared" ref="R164" si="526">(N164-0)/(B164-$B$9)</f>
        <v>2.0723062389598902E-2</v>
      </c>
      <c r="S164" s="12">
        <f t="shared" ref="S164" si="527">(O164-0)/(B164-$B$9)</f>
        <v>-0.23458175803402667</v>
      </c>
      <c r="T164" s="12">
        <f t="shared" ref="T164" si="528">(P164-0)/(B164-$B$9)</f>
        <v>0.26852650700928982</v>
      </c>
    </row>
    <row r="165" spans="2:20" ht="15.9" customHeight="1">
      <c r="B165" s="18"/>
      <c r="C165" s="12"/>
      <c r="D165" s="9" t="str">
        <f t="shared" si="394"/>
        <v/>
      </c>
      <c r="E165" s="39"/>
      <c r="F165" s="9" t="str">
        <f t="shared" si="395"/>
        <v/>
      </c>
      <c r="G165" s="12"/>
      <c r="H165" s="9" t="str">
        <f t="shared" si="396"/>
        <v/>
      </c>
    </row>
    <row r="166" spans="2:20" ht="15.9" customHeight="1">
      <c r="B166" s="18"/>
      <c r="C166" s="12"/>
      <c r="D166" s="9" t="str">
        <f t="shared" si="394"/>
        <v/>
      </c>
      <c r="E166" s="39"/>
      <c r="F166" s="9" t="str">
        <f t="shared" si="395"/>
        <v/>
      </c>
      <c r="G166" s="12"/>
      <c r="H166" s="9" t="str">
        <f t="shared" si="396"/>
        <v/>
      </c>
    </row>
    <row r="167" spans="2:20" ht="15.9" customHeight="1">
      <c r="B167" s="18"/>
      <c r="C167" s="12"/>
      <c r="D167" s="9" t="str">
        <f t="shared" si="394"/>
        <v/>
      </c>
      <c r="E167" s="39"/>
      <c r="F167" s="9" t="str">
        <f t="shared" si="395"/>
        <v/>
      </c>
      <c r="G167" s="12"/>
      <c r="H167" s="9" t="str">
        <f t="shared" si="396"/>
        <v/>
      </c>
    </row>
    <row r="168" spans="2:20" ht="15.9" customHeight="1">
      <c r="B168" s="18"/>
      <c r="C168" s="12"/>
      <c r="D168" s="9" t="str">
        <f t="shared" si="394"/>
        <v/>
      </c>
      <c r="E168" s="39"/>
      <c r="F168" s="9" t="str">
        <f t="shared" si="395"/>
        <v/>
      </c>
      <c r="G168" s="12"/>
      <c r="H168" s="9" t="str">
        <f t="shared" si="396"/>
        <v/>
      </c>
    </row>
    <row r="169" spans="2:20" ht="15.9" customHeight="1">
      <c r="B169" s="18"/>
      <c r="C169" s="12"/>
      <c r="D169" s="9" t="str">
        <f t="shared" si="394"/>
        <v/>
      </c>
      <c r="E169" s="39"/>
      <c r="F169" s="9" t="str">
        <f t="shared" si="395"/>
        <v/>
      </c>
      <c r="G169" s="12"/>
      <c r="H169" s="9" t="str">
        <f t="shared" si="396"/>
        <v/>
      </c>
    </row>
    <row r="170" spans="2:20" ht="15.9" customHeight="1">
      <c r="B170" s="18"/>
      <c r="C170" s="12"/>
      <c r="D170" s="9" t="str">
        <f t="shared" si="394"/>
        <v/>
      </c>
      <c r="E170" s="39"/>
      <c r="F170" s="9" t="str">
        <f t="shared" si="395"/>
        <v/>
      </c>
      <c r="G170" s="12"/>
      <c r="H170" s="9" t="str">
        <f t="shared" si="396"/>
        <v/>
      </c>
    </row>
    <row r="171" spans="2:20" ht="15.9" customHeight="1">
      <c r="B171" s="18"/>
      <c r="C171" s="12"/>
      <c r="D171" s="9" t="str">
        <f t="shared" si="394"/>
        <v/>
      </c>
      <c r="E171" s="39"/>
      <c r="F171" s="9" t="str">
        <f t="shared" si="395"/>
        <v/>
      </c>
      <c r="G171" s="12"/>
      <c r="H171" s="9" t="str">
        <f t="shared" si="396"/>
        <v/>
      </c>
    </row>
    <row r="172" spans="2:20" ht="15.9" customHeight="1">
      <c r="B172" s="18"/>
      <c r="C172" s="12"/>
      <c r="D172" s="9" t="str">
        <f t="shared" si="394"/>
        <v/>
      </c>
      <c r="E172" s="39"/>
      <c r="F172" s="9" t="str">
        <f t="shared" si="395"/>
        <v/>
      </c>
      <c r="G172" s="12"/>
      <c r="H172" s="9" t="str">
        <f t="shared" si="396"/>
        <v/>
      </c>
    </row>
    <row r="173" spans="2:20" ht="15.9" customHeight="1">
      <c r="B173" s="18"/>
      <c r="C173" s="12"/>
      <c r="D173" s="9" t="str">
        <f t="shared" si="394"/>
        <v/>
      </c>
      <c r="E173" s="39"/>
      <c r="F173" s="9" t="str">
        <f t="shared" si="395"/>
        <v/>
      </c>
      <c r="G173" s="12"/>
      <c r="H173" s="9" t="str">
        <f t="shared" si="396"/>
        <v/>
      </c>
    </row>
    <row r="174" spans="2:20" ht="15.9" customHeight="1">
      <c r="B174" s="18"/>
      <c r="C174" s="12"/>
      <c r="D174" s="9" t="str">
        <f t="shared" si="394"/>
        <v/>
      </c>
      <c r="E174" s="39"/>
      <c r="F174" s="9" t="str">
        <f t="shared" si="395"/>
        <v/>
      </c>
      <c r="G174" s="12"/>
      <c r="H174" s="9" t="str">
        <f t="shared" si="396"/>
        <v/>
      </c>
    </row>
    <row r="175" spans="2:20" ht="15.9" customHeight="1">
      <c r="B175" s="18"/>
      <c r="C175" s="12"/>
      <c r="D175" s="9" t="str">
        <f t="shared" si="394"/>
        <v/>
      </c>
      <c r="E175" s="39"/>
      <c r="F175" s="9" t="str">
        <f t="shared" si="395"/>
        <v/>
      </c>
      <c r="G175" s="12"/>
      <c r="H175" s="9" t="str">
        <f t="shared" si="396"/>
        <v/>
      </c>
    </row>
    <row r="176" spans="2:20" ht="15.9" customHeight="1">
      <c r="B176" s="18"/>
      <c r="C176" s="12"/>
      <c r="D176" s="9" t="str">
        <f t="shared" si="394"/>
        <v/>
      </c>
      <c r="E176" s="39"/>
      <c r="F176" s="9" t="str">
        <f t="shared" si="395"/>
        <v/>
      </c>
      <c r="G176" s="12"/>
      <c r="H176" s="9" t="str">
        <f t="shared" si="396"/>
        <v/>
      </c>
    </row>
    <row r="177" spans="1:8" ht="15.9" customHeight="1">
      <c r="B177" s="18"/>
      <c r="C177" s="12"/>
      <c r="D177" s="9" t="str">
        <f t="shared" si="394"/>
        <v/>
      </c>
      <c r="E177" s="39"/>
      <c r="F177" s="9" t="str">
        <f t="shared" si="395"/>
        <v/>
      </c>
      <c r="G177" s="12"/>
      <c r="H177" s="9" t="str">
        <f t="shared" si="396"/>
        <v/>
      </c>
    </row>
    <row r="178" spans="1:8" ht="15.9" customHeight="1">
      <c r="B178" s="18"/>
      <c r="C178" s="12"/>
      <c r="D178" s="9" t="str">
        <f t="shared" si="394"/>
        <v/>
      </c>
      <c r="E178" s="39"/>
      <c r="F178" s="9" t="str">
        <f t="shared" si="395"/>
        <v/>
      </c>
      <c r="G178" s="12"/>
      <c r="H178" s="9" t="str">
        <f t="shared" si="396"/>
        <v/>
      </c>
    </row>
    <row r="179" spans="1:8" ht="15.9" customHeight="1">
      <c r="B179" s="18"/>
      <c r="C179" s="12"/>
      <c r="D179" s="9" t="str">
        <f t="shared" si="394"/>
        <v/>
      </c>
      <c r="E179" s="39"/>
      <c r="F179" s="9" t="str">
        <f t="shared" si="395"/>
        <v/>
      </c>
      <c r="G179" s="12"/>
      <c r="H179" s="9" t="str">
        <f t="shared" si="396"/>
        <v/>
      </c>
    </row>
    <row r="180" spans="1:8" ht="15.9" customHeight="1">
      <c r="B180" s="18"/>
      <c r="C180" s="12"/>
      <c r="D180" s="9" t="str">
        <f t="shared" si="394"/>
        <v/>
      </c>
      <c r="E180" s="39"/>
      <c r="F180" s="9" t="str">
        <f t="shared" si="395"/>
        <v/>
      </c>
      <c r="G180" s="12"/>
      <c r="H180" s="9" t="str">
        <f t="shared" si="396"/>
        <v/>
      </c>
    </row>
    <row r="181" spans="1:8" ht="15.9" customHeight="1">
      <c r="B181" s="18"/>
      <c r="C181" s="12"/>
      <c r="D181" s="9" t="str">
        <f t="shared" si="394"/>
        <v/>
      </c>
      <c r="E181" s="39"/>
      <c r="F181" s="9" t="str">
        <f t="shared" si="395"/>
        <v/>
      </c>
      <c r="G181" s="12"/>
      <c r="H181" s="9" t="str">
        <f t="shared" si="396"/>
        <v/>
      </c>
    </row>
    <row r="182" spans="1:8" ht="15.9" customHeight="1">
      <c r="B182" s="18"/>
      <c r="C182" s="12"/>
      <c r="D182" s="9" t="str">
        <f t="shared" si="394"/>
        <v/>
      </c>
      <c r="E182" s="39"/>
      <c r="F182" s="9" t="str">
        <f t="shared" si="395"/>
        <v/>
      </c>
      <c r="G182" s="12"/>
      <c r="H182" s="9" t="str">
        <f t="shared" si="396"/>
        <v/>
      </c>
    </row>
    <row r="183" spans="1:8" ht="15.9" customHeight="1">
      <c r="B183" s="18"/>
      <c r="C183" s="12"/>
      <c r="D183" s="9" t="str">
        <f t="shared" si="394"/>
        <v/>
      </c>
      <c r="E183" s="39"/>
      <c r="F183" s="9" t="str">
        <f t="shared" si="395"/>
        <v/>
      </c>
      <c r="G183" s="12"/>
      <c r="H183" s="9" t="str">
        <f t="shared" si="396"/>
        <v/>
      </c>
    </row>
    <row r="184" spans="1:8" ht="15.9" customHeight="1">
      <c r="B184" s="18"/>
      <c r="C184" s="12"/>
      <c r="D184" s="9" t="str">
        <f t="shared" si="394"/>
        <v/>
      </c>
      <c r="E184" s="39"/>
      <c r="F184" s="9" t="str">
        <f t="shared" si="395"/>
        <v/>
      </c>
      <c r="G184" s="12"/>
      <c r="H184" s="9" t="str">
        <f t="shared" si="396"/>
        <v/>
      </c>
    </row>
    <row r="185" spans="1:8" ht="15.9" customHeight="1">
      <c r="B185" s="18"/>
      <c r="C185" s="12"/>
      <c r="D185" s="9" t="str">
        <f t="shared" si="394"/>
        <v/>
      </c>
      <c r="E185" s="39"/>
      <c r="F185" s="9" t="str">
        <f t="shared" si="395"/>
        <v/>
      </c>
      <c r="G185" s="12"/>
      <c r="H185" s="9" t="str">
        <f t="shared" si="396"/>
        <v/>
      </c>
    </row>
    <row r="186" spans="1:8" ht="15.9" customHeight="1">
      <c r="B186" s="18"/>
      <c r="C186" s="12"/>
      <c r="D186" s="9" t="str">
        <f t="shared" si="394"/>
        <v/>
      </c>
      <c r="E186" s="39"/>
      <c r="F186" s="9" t="str">
        <f t="shared" si="395"/>
        <v/>
      </c>
      <c r="G186" s="12"/>
      <c r="H186" s="9" t="str">
        <f t="shared" si="396"/>
        <v/>
      </c>
    </row>
    <row r="187" spans="1:8" ht="15.9" customHeight="1">
      <c r="B187" s="18"/>
      <c r="C187" s="12"/>
      <c r="D187" s="9" t="str">
        <f t="shared" si="394"/>
        <v/>
      </c>
      <c r="E187" s="39"/>
      <c r="F187" s="9" t="str">
        <f t="shared" si="395"/>
        <v/>
      </c>
      <c r="G187" s="12"/>
      <c r="H187" s="9" t="str">
        <f t="shared" si="396"/>
        <v/>
      </c>
    </row>
    <row r="188" spans="1:8" ht="15.9" customHeight="1">
      <c r="B188" s="18"/>
      <c r="C188" s="12"/>
      <c r="D188" s="9" t="str">
        <f t="shared" si="394"/>
        <v/>
      </c>
      <c r="E188" s="39"/>
      <c r="F188" s="9" t="str">
        <f t="shared" si="395"/>
        <v/>
      </c>
      <c r="G188" s="12"/>
      <c r="H188" s="9" t="str">
        <f t="shared" si="396"/>
        <v/>
      </c>
    </row>
    <row r="189" spans="1:8" ht="15.9" customHeight="1">
      <c r="B189" s="18"/>
      <c r="C189" s="12"/>
      <c r="D189" s="9" t="str">
        <f t="shared" si="394"/>
        <v/>
      </c>
      <c r="E189" s="39"/>
      <c r="F189" s="9" t="str">
        <f t="shared" si="395"/>
        <v/>
      </c>
      <c r="G189" s="12"/>
      <c r="H189" s="9" t="str">
        <f t="shared" si="396"/>
        <v/>
      </c>
    </row>
    <row r="190" spans="1:8" ht="15.9" customHeight="1">
      <c r="B190" s="18"/>
      <c r="C190" s="12"/>
      <c r="D190" s="9" t="str">
        <f t="shared" si="394"/>
        <v/>
      </c>
      <c r="E190" s="39"/>
      <c r="F190" s="9" t="str">
        <f t="shared" si="395"/>
        <v/>
      </c>
      <c r="G190" s="12"/>
      <c r="H190" s="9" t="str">
        <f t="shared" si="396"/>
        <v/>
      </c>
    </row>
    <row r="191" spans="1:8" ht="15.9" customHeight="1">
      <c r="A191" s="15"/>
      <c r="B191" s="18"/>
      <c r="C191" s="12"/>
      <c r="D191" s="9" t="str">
        <f t="shared" si="394"/>
        <v/>
      </c>
      <c r="E191" s="39"/>
      <c r="F191" s="9" t="str">
        <f t="shared" si="395"/>
        <v/>
      </c>
      <c r="G191" s="12"/>
      <c r="H191" s="9" t="str">
        <f t="shared" si="396"/>
        <v/>
      </c>
    </row>
    <row r="192" spans="1:8" ht="15.9" customHeight="1">
      <c r="A192" s="34"/>
      <c r="B192" s="18"/>
      <c r="C192" s="12"/>
      <c r="D192" s="9" t="str">
        <f t="shared" si="394"/>
        <v/>
      </c>
      <c r="E192" s="39"/>
      <c r="F192" s="9" t="str">
        <f t="shared" si="395"/>
        <v/>
      </c>
      <c r="G192" s="12"/>
      <c r="H192" s="9" t="str">
        <f t="shared" si="396"/>
        <v/>
      </c>
    </row>
    <row r="193" spans="1:8" ht="15.9" customHeight="1">
      <c r="A193" s="34"/>
      <c r="B193" s="18"/>
      <c r="C193" s="12"/>
      <c r="D193" s="9" t="str">
        <f t="shared" si="394"/>
        <v/>
      </c>
      <c r="E193" s="39"/>
      <c r="F193" s="9" t="str">
        <f t="shared" si="395"/>
        <v/>
      </c>
      <c r="G193" s="12"/>
      <c r="H193" s="9" t="str">
        <f t="shared" si="396"/>
        <v/>
      </c>
    </row>
    <row r="194" spans="1:8" ht="15.9" customHeight="1">
      <c r="A194" s="180"/>
      <c r="B194" s="18"/>
      <c r="C194" s="12"/>
      <c r="D194" s="9" t="str">
        <f t="shared" si="394"/>
        <v/>
      </c>
      <c r="E194" s="39"/>
      <c r="F194" s="9" t="str">
        <f t="shared" si="395"/>
        <v/>
      </c>
      <c r="G194" s="12"/>
      <c r="H194" s="9" t="str">
        <f t="shared" si="396"/>
        <v/>
      </c>
    </row>
    <row r="195" spans="1:8" ht="15.9" customHeight="1">
      <c r="A195" s="180"/>
      <c r="B195" s="18"/>
      <c r="C195" s="12"/>
      <c r="D195" s="9" t="str">
        <f t="shared" si="394"/>
        <v/>
      </c>
      <c r="E195" s="39"/>
      <c r="F195" s="9" t="str">
        <f t="shared" si="395"/>
        <v/>
      </c>
      <c r="G195" s="12"/>
      <c r="H195" s="9" t="str">
        <f t="shared" si="396"/>
        <v/>
      </c>
    </row>
    <row r="196" spans="1:8" ht="15.9" customHeight="1">
      <c r="A196" s="15"/>
      <c r="B196" s="18"/>
      <c r="C196" s="12"/>
      <c r="D196" s="9" t="str">
        <f t="shared" si="394"/>
        <v/>
      </c>
      <c r="E196" s="39"/>
      <c r="F196" s="9" t="str">
        <f t="shared" si="395"/>
        <v/>
      </c>
      <c r="G196" s="12"/>
      <c r="H196" s="9" t="str">
        <f t="shared" si="396"/>
        <v/>
      </c>
    </row>
    <row r="197" spans="1:8" ht="15.9" customHeight="1">
      <c r="A197" s="15"/>
      <c r="B197" s="18"/>
      <c r="C197" s="12"/>
      <c r="D197" s="9" t="str">
        <f t="shared" si="394"/>
        <v/>
      </c>
      <c r="E197" s="39"/>
      <c r="F197" s="9" t="str">
        <f t="shared" si="395"/>
        <v/>
      </c>
      <c r="G197" s="12"/>
      <c r="H197" s="9" t="str">
        <f t="shared" si="396"/>
        <v/>
      </c>
    </row>
    <row r="198" spans="1:8" ht="15.9" customHeight="1">
      <c r="A198" s="34"/>
      <c r="B198" s="18"/>
      <c r="C198" s="12"/>
      <c r="D198" s="9" t="str">
        <f t="shared" si="394"/>
        <v/>
      </c>
      <c r="E198" s="39"/>
      <c r="F198" s="9" t="str">
        <f t="shared" si="395"/>
        <v/>
      </c>
      <c r="G198" s="12"/>
      <c r="H198" s="9" t="str">
        <f t="shared" si="396"/>
        <v/>
      </c>
    </row>
    <row r="199" spans="1:8" ht="15.9" customHeight="1">
      <c r="A199" s="34"/>
      <c r="B199" s="18"/>
      <c r="C199" s="12"/>
      <c r="D199" s="9" t="str">
        <f t="shared" si="394"/>
        <v/>
      </c>
      <c r="E199" s="39"/>
      <c r="F199" s="9" t="str">
        <f t="shared" si="395"/>
        <v/>
      </c>
      <c r="G199" s="12"/>
      <c r="H199" s="9" t="str">
        <f t="shared" si="396"/>
        <v/>
      </c>
    </row>
    <row r="200" spans="1:8" ht="15.9" customHeight="1">
      <c r="A200" s="181"/>
      <c r="B200" s="18"/>
      <c r="C200" s="12"/>
      <c r="D200" s="9" t="str">
        <f t="shared" si="394"/>
        <v/>
      </c>
      <c r="E200" s="39"/>
      <c r="F200" s="9" t="str">
        <f t="shared" si="395"/>
        <v/>
      </c>
      <c r="G200" s="12"/>
      <c r="H200" s="9" t="str">
        <f t="shared" si="396"/>
        <v/>
      </c>
    </row>
    <row r="201" spans="1:8" ht="15.9" customHeight="1">
      <c r="A201" s="181"/>
      <c r="B201" s="18"/>
      <c r="C201" s="12"/>
      <c r="D201" s="9" t="str">
        <f t="shared" si="394"/>
        <v/>
      </c>
      <c r="E201" s="39"/>
      <c r="F201" s="9" t="str">
        <f t="shared" si="395"/>
        <v/>
      </c>
      <c r="G201" s="12"/>
      <c r="H201" s="9" t="str">
        <f t="shared" si="396"/>
        <v/>
      </c>
    </row>
    <row r="202" spans="1:8" ht="15.9" customHeight="1">
      <c r="A202" s="15"/>
      <c r="B202" s="18"/>
      <c r="C202" s="12"/>
      <c r="D202" s="9" t="str">
        <f t="shared" si="394"/>
        <v/>
      </c>
      <c r="E202" s="39"/>
      <c r="F202" s="9" t="str">
        <f t="shared" si="395"/>
        <v/>
      </c>
      <c r="G202" s="12"/>
      <c r="H202" s="9" t="str">
        <f t="shared" si="396"/>
        <v/>
      </c>
    </row>
    <row r="203" spans="1:8" ht="15.9" customHeight="1">
      <c r="A203" s="15"/>
      <c r="B203" s="18"/>
      <c r="C203" s="12"/>
      <c r="D203" s="9" t="str">
        <f t="shared" si="394"/>
        <v/>
      </c>
      <c r="E203" s="39"/>
      <c r="F203" s="9" t="str">
        <f t="shared" si="395"/>
        <v/>
      </c>
      <c r="G203" s="12"/>
      <c r="H203" s="9" t="str">
        <f t="shared" si="396"/>
        <v/>
      </c>
    </row>
    <row r="204" spans="1:8" ht="15.9" customHeight="1">
      <c r="A204" s="15"/>
      <c r="B204" s="18"/>
      <c r="C204" s="12"/>
      <c r="D204" s="9" t="str">
        <f t="shared" si="394"/>
        <v/>
      </c>
      <c r="E204" s="39"/>
      <c r="F204" s="9" t="str">
        <f t="shared" si="395"/>
        <v/>
      </c>
      <c r="G204" s="12"/>
      <c r="H204" s="9" t="str">
        <f t="shared" si="396"/>
        <v/>
      </c>
    </row>
    <row r="205" spans="1:8" ht="15.9" customHeight="1">
      <c r="B205" s="18"/>
      <c r="C205" s="12"/>
      <c r="D205" s="9" t="str">
        <f t="shared" si="394"/>
        <v/>
      </c>
      <c r="E205" s="39"/>
      <c r="F205" s="9" t="str">
        <f t="shared" si="395"/>
        <v/>
      </c>
      <c r="G205" s="12"/>
      <c r="H205" s="9" t="str">
        <f t="shared" si="396"/>
        <v/>
      </c>
    </row>
    <row r="206" spans="1:8" ht="15.9" customHeight="1">
      <c r="B206" s="18"/>
      <c r="C206" s="12"/>
      <c r="D206" s="9" t="str">
        <f t="shared" si="394"/>
        <v/>
      </c>
      <c r="E206" s="39"/>
      <c r="F206" s="9" t="str">
        <f t="shared" si="395"/>
        <v/>
      </c>
      <c r="G206" s="12"/>
      <c r="H206" s="9" t="str">
        <f t="shared" si="396"/>
        <v/>
      </c>
    </row>
    <row r="207" spans="1:8" ht="15.9" customHeight="1">
      <c r="B207" s="18"/>
      <c r="C207" s="12"/>
      <c r="D207" s="9" t="str">
        <f t="shared" si="394"/>
        <v/>
      </c>
      <c r="E207" s="39"/>
      <c r="F207" s="9" t="str">
        <f t="shared" si="395"/>
        <v/>
      </c>
      <c r="G207" s="12"/>
      <c r="H207" s="9" t="str">
        <f t="shared" si="396"/>
        <v/>
      </c>
    </row>
    <row r="208" spans="1:8" ht="15.9" customHeight="1">
      <c r="B208" s="18"/>
      <c r="C208" s="12"/>
      <c r="D208" s="9" t="str">
        <f t="shared" si="394"/>
        <v/>
      </c>
      <c r="E208" s="39"/>
      <c r="F208" s="9" t="str">
        <f t="shared" si="395"/>
        <v/>
      </c>
      <c r="G208" s="12"/>
      <c r="H208" s="9" t="str">
        <f t="shared" si="396"/>
        <v/>
      </c>
    </row>
    <row r="209" spans="2:8" ht="15.9" customHeight="1">
      <c r="B209" s="18"/>
      <c r="C209" s="12"/>
      <c r="D209" s="9" t="str">
        <f t="shared" si="394"/>
        <v/>
      </c>
      <c r="E209" s="39"/>
      <c r="F209" s="9" t="str">
        <f t="shared" si="395"/>
        <v/>
      </c>
      <c r="G209" s="12"/>
      <c r="H209" s="9" t="str">
        <f t="shared" si="396"/>
        <v/>
      </c>
    </row>
    <row r="210" spans="2:8" ht="15.9" customHeight="1">
      <c r="B210" s="18"/>
      <c r="C210" s="12"/>
      <c r="D210" s="9" t="str">
        <f t="shared" si="394"/>
        <v/>
      </c>
      <c r="E210" s="39"/>
      <c r="F210" s="9" t="str">
        <f t="shared" si="395"/>
        <v/>
      </c>
      <c r="G210" s="12"/>
      <c r="H210" s="9" t="str">
        <f t="shared" si="396"/>
        <v/>
      </c>
    </row>
    <row r="211" spans="2:8" ht="15.9" customHeight="1">
      <c r="B211" s="18"/>
      <c r="C211" s="12"/>
      <c r="D211" s="9" t="str">
        <f t="shared" si="394"/>
        <v/>
      </c>
      <c r="E211" s="39"/>
      <c r="F211" s="9" t="str">
        <f t="shared" si="395"/>
        <v/>
      </c>
      <c r="G211" s="12"/>
      <c r="H211" s="9" t="str">
        <f t="shared" si="396"/>
        <v/>
      </c>
    </row>
    <row r="212" spans="2:8" ht="15.9" customHeight="1">
      <c r="B212" s="18"/>
      <c r="C212" s="12"/>
      <c r="D212" s="9" t="str">
        <f t="shared" si="394"/>
        <v/>
      </c>
      <c r="E212" s="39"/>
      <c r="F212" s="9" t="str">
        <f t="shared" si="395"/>
        <v/>
      </c>
      <c r="G212" s="12"/>
      <c r="H212" s="9" t="str">
        <f t="shared" si="396"/>
        <v/>
      </c>
    </row>
    <row r="213" spans="2:8" ht="15.9" customHeight="1">
      <c r="B213" s="18"/>
      <c r="C213" s="12"/>
      <c r="D213" s="9" t="str">
        <f t="shared" si="394"/>
        <v/>
      </c>
      <c r="E213" s="39"/>
      <c r="F213" s="9" t="str">
        <f t="shared" si="395"/>
        <v/>
      </c>
      <c r="G213" s="12"/>
      <c r="H213" s="9" t="str">
        <f t="shared" si="396"/>
        <v/>
      </c>
    </row>
    <row r="214" spans="2:8" ht="15.9" customHeight="1">
      <c r="B214" s="18"/>
      <c r="C214" s="12"/>
      <c r="D214" s="9" t="str">
        <f t="shared" si="394"/>
        <v/>
      </c>
      <c r="E214" s="39"/>
      <c r="F214" s="9" t="str">
        <f t="shared" si="395"/>
        <v/>
      </c>
      <c r="G214" s="12"/>
      <c r="H214" s="9" t="str">
        <f t="shared" si="396"/>
        <v/>
      </c>
    </row>
    <row r="215" spans="2:8" ht="15.9" customHeight="1">
      <c r="B215" s="18"/>
      <c r="C215" s="12"/>
      <c r="D215" s="9" t="str">
        <f t="shared" si="394"/>
        <v/>
      </c>
      <c r="E215" s="39"/>
      <c r="F215" s="9" t="str">
        <f t="shared" si="395"/>
        <v/>
      </c>
      <c r="G215" s="12"/>
      <c r="H215" s="9" t="str">
        <f t="shared" si="396"/>
        <v/>
      </c>
    </row>
    <row r="216" spans="2:8" ht="15.9" customHeight="1">
      <c r="B216" s="18"/>
      <c r="C216" s="12"/>
      <c r="D216" s="9" t="str">
        <f t="shared" si="394"/>
        <v/>
      </c>
      <c r="E216" s="39"/>
      <c r="F216" s="9" t="str">
        <f t="shared" si="395"/>
        <v/>
      </c>
      <c r="G216" s="12"/>
      <c r="H216" s="9" t="str">
        <f t="shared" si="396"/>
        <v/>
      </c>
    </row>
    <row r="217" spans="2:8" ht="15.9" customHeight="1">
      <c r="B217" s="18"/>
      <c r="C217" s="12"/>
      <c r="D217" s="9" t="str">
        <f t="shared" ref="D217:D280" si="529">IF(C217="","",(C217-$C$9)*1000)</f>
        <v/>
      </c>
      <c r="E217" s="39"/>
      <c r="F217" s="9" t="str">
        <f t="shared" ref="F217:F280" si="530">IF(E217="","",(E217-$E$9)*1000)</f>
        <v/>
      </c>
      <c r="G217" s="12"/>
      <c r="H217" s="9" t="str">
        <f t="shared" ref="H217:H280" si="531">IF(G217="","",(G217-$G$9)*1000)</f>
        <v/>
      </c>
    </row>
    <row r="218" spans="2:8" ht="15.9" customHeight="1">
      <c r="B218" s="18"/>
      <c r="C218" s="12"/>
      <c r="D218" s="9" t="str">
        <f t="shared" si="529"/>
        <v/>
      </c>
      <c r="E218" s="39"/>
      <c r="F218" s="9" t="str">
        <f t="shared" si="530"/>
        <v/>
      </c>
      <c r="G218" s="12"/>
      <c r="H218" s="9" t="str">
        <f t="shared" si="531"/>
        <v/>
      </c>
    </row>
    <row r="219" spans="2:8" ht="15.9" customHeight="1">
      <c r="B219" s="18"/>
      <c r="C219" s="12"/>
      <c r="D219" s="9" t="str">
        <f t="shared" si="529"/>
        <v/>
      </c>
      <c r="E219" s="39"/>
      <c r="F219" s="9" t="str">
        <f t="shared" si="530"/>
        <v/>
      </c>
      <c r="G219" s="12"/>
      <c r="H219" s="9" t="str">
        <f t="shared" si="531"/>
        <v/>
      </c>
    </row>
    <row r="220" spans="2:8" ht="15.9" customHeight="1">
      <c r="B220" s="18"/>
      <c r="C220" s="12"/>
      <c r="D220" s="9" t="str">
        <f t="shared" si="529"/>
        <v/>
      </c>
      <c r="E220" s="39"/>
      <c r="F220" s="9" t="str">
        <f t="shared" si="530"/>
        <v/>
      </c>
      <c r="G220" s="12"/>
      <c r="H220" s="9" t="str">
        <f t="shared" si="531"/>
        <v/>
      </c>
    </row>
    <row r="221" spans="2:8" ht="15.9" customHeight="1">
      <c r="B221" s="18"/>
      <c r="C221" s="12"/>
      <c r="D221" s="9" t="str">
        <f t="shared" si="529"/>
        <v/>
      </c>
      <c r="E221" s="39"/>
      <c r="F221" s="9" t="str">
        <f t="shared" si="530"/>
        <v/>
      </c>
      <c r="G221" s="12"/>
      <c r="H221" s="9" t="str">
        <f t="shared" si="531"/>
        <v/>
      </c>
    </row>
    <row r="222" spans="2:8" ht="15.9" customHeight="1">
      <c r="B222" s="18"/>
      <c r="C222" s="12"/>
      <c r="D222" s="9" t="str">
        <f t="shared" si="529"/>
        <v/>
      </c>
      <c r="E222" s="39"/>
      <c r="F222" s="9" t="str">
        <f t="shared" si="530"/>
        <v/>
      </c>
      <c r="G222" s="12"/>
      <c r="H222" s="9" t="str">
        <f t="shared" si="531"/>
        <v/>
      </c>
    </row>
    <row r="223" spans="2:8" ht="15.9" customHeight="1">
      <c r="B223" s="18"/>
      <c r="C223" s="12"/>
      <c r="D223" s="9" t="str">
        <f t="shared" si="529"/>
        <v/>
      </c>
      <c r="E223" s="39"/>
      <c r="F223" s="9" t="str">
        <f t="shared" si="530"/>
        <v/>
      </c>
      <c r="G223" s="12"/>
      <c r="H223" s="9" t="str">
        <f t="shared" si="531"/>
        <v/>
      </c>
    </row>
    <row r="224" spans="2:8" ht="15.9" customHeight="1">
      <c r="B224" s="18"/>
      <c r="C224" s="12"/>
      <c r="D224" s="9" t="str">
        <f t="shared" si="529"/>
        <v/>
      </c>
      <c r="E224" s="39"/>
      <c r="F224" s="9" t="str">
        <f t="shared" si="530"/>
        <v/>
      </c>
      <c r="G224" s="12"/>
      <c r="H224" s="9" t="str">
        <f t="shared" si="531"/>
        <v/>
      </c>
    </row>
    <row r="225" spans="2:8" ht="15.9" customHeight="1">
      <c r="B225" s="18"/>
      <c r="C225" s="12"/>
      <c r="D225" s="9" t="str">
        <f t="shared" si="529"/>
        <v/>
      </c>
      <c r="E225" s="39"/>
      <c r="F225" s="9" t="str">
        <f t="shared" si="530"/>
        <v/>
      </c>
      <c r="G225" s="12"/>
      <c r="H225" s="9" t="str">
        <f t="shared" si="531"/>
        <v/>
      </c>
    </row>
    <row r="226" spans="2:8" ht="15.9" customHeight="1">
      <c r="B226" s="18"/>
      <c r="C226" s="12"/>
      <c r="D226" s="9" t="str">
        <f t="shared" si="529"/>
        <v/>
      </c>
      <c r="E226" s="39"/>
      <c r="F226" s="9" t="str">
        <f t="shared" si="530"/>
        <v/>
      </c>
      <c r="G226" s="12"/>
      <c r="H226" s="9" t="str">
        <f t="shared" si="531"/>
        <v/>
      </c>
    </row>
    <row r="227" spans="2:8" ht="15.9" customHeight="1">
      <c r="B227" s="18"/>
      <c r="C227" s="12"/>
      <c r="D227" s="9" t="str">
        <f t="shared" si="529"/>
        <v/>
      </c>
      <c r="E227" s="39"/>
      <c r="F227" s="9" t="str">
        <f t="shared" si="530"/>
        <v/>
      </c>
      <c r="G227" s="12"/>
      <c r="H227" s="9" t="str">
        <f t="shared" si="531"/>
        <v/>
      </c>
    </row>
    <row r="228" spans="2:8" ht="15.9" customHeight="1">
      <c r="B228" s="18"/>
      <c r="C228" s="12"/>
      <c r="D228" s="9" t="str">
        <f t="shared" si="529"/>
        <v/>
      </c>
      <c r="E228" s="39"/>
      <c r="F228" s="9" t="str">
        <f t="shared" si="530"/>
        <v/>
      </c>
      <c r="G228" s="12"/>
      <c r="H228" s="9" t="str">
        <f t="shared" si="531"/>
        <v/>
      </c>
    </row>
    <row r="229" spans="2:8" ht="15.9" customHeight="1">
      <c r="B229" s="18"/>
      <c r="C229" s="12"/>
      <c r="D229" s="9" t="str">
        <f t="shared" si="529"/>
        <v/>
      </c>
      <c r="E229" s="39"/>
      <c r="F229" s="9" t="str">
        <f t="shared" si="530"/>
        <v/>
      </c>
      <c r="G229" s="12"/>
      <c r="H229" s="9" t="str">
        <f t="shared" si="531"/>
        <v/>
      </c>
    </row>
    <row r="230" spans="2:8" ht="15.9" customHeight="1">
      <c r="B230" s="18"/>
      <c r="C230" s="12"/>
      <c r="D230" s="9" t="str">
        <f t="shared" si="529"/>
        <v/>
      </c>
      <c r="E230" s="39"/>
      <c r="F230" s="9" t="str">
        <f t="shared" si="530"/>
        <v/>
      </c>
      <c r="G230" s="12"/>
      <c r="H230" s="9" t="str">
        <f t="shared" si="531"/>
        <v/>
      </c>
    </row>
    <row r="231" spans="2:8" ht="15.9" customHeight="1">
      <c r="B231" s="18"/>
      <c r="C231" s="12"/>
      <c r="D231" s="9" t="str">
        <f t="shared" si="529"/>
        <v/>
      </c>
      <c r="E231" s="39"/>
      <c r="F231" s="9" t="str">
        <f t="shared" si="530"/>
        <v/>
      </c>
      <c r="G231" s="12"/>
      <c r="H231" s="9" t="str">
        <f t="shared" si="531"/>
        <v/>
      </c>
    </row>
    <row r="232" spans="2:8" ht="15.9" customHeight="1">
      <c r="B232" s="18"/>
      <c r="C232" s="12"/>
      <c r="D232" s="9" t="str">
        <f t="shared" si="529"/>
        <v/>
      </c>
      <c r="E232" s="39"/>
      <c r="F232" s="9" t="str">
        <f t="shared" si="530"/>
        <v/>
      </c>
      <c r="G232" s="12"/>
      <c r="H232" s="9" t="str">
        <f t="shared" si="531"/>
        <v/>
      </c>
    </row>
    <row r="233" spans="2:8" ht="15.9" customHeight="1">
      <c r="B233" s="18"/>
      <c r="C233" s="12"/>
      <c r="D233" s="9" t="str">
        <f t="shared" si="529"/>
        <v/>
      </c>
      <c r="E233" s="39"/>
      <c r="F233" s="9" t="str">
        <f t="shared" si="530"/>
        <v/>
      </c>
      <c r="G233" s="12"/>
      <c r="H233" s="9" t="str">
        <f t="shared" si="531"/>
        <v/>
      </c>
    </row>
    <row r="234" spans="2:8" ht="15.9" customHeight="1">
      <c r="B234" s="18"/>
      <c r="C234" s="12"/>
      <c r="D234" s="9" t="str">
        <f t="shared" si="529"/>
        <v/>
      </c>
      <c r="E234" s="39"/>
      <c r="F234" s="9" t="str">
        <f t="shared" si="530"/>
        <v/>
      </c>
      <c r="G234" s="12"/>
      <c r="H234" s="9" t="str">
        <f t="shared" si="531"/>
        <v/>
      </c>
    </row>
    <row r="235" spans="2:8" ht="15.9" customHeight="1">
      <c r="B235" s="18"/>
      <c r="C235" s="12"/>
      <c r="D235" s="9" t="str">
        <f t="shared" si="529"/>
        <v/>
      </c>
      <c r="E235" s="39"/>
      <c r="F235" s="9" t="str">
        <f t="shared" si="530"/>
        <v/>
      </c>
      <c r="G235" s="12"/>
      <c r="H235" s="9" t="str">
        <f t="shared" si="531"/>
        <v/>
      </c>
    </row>
    <row r="236" spans="2:8" ht="15.9" customHeight="1">
      <c r="B236" s="18"/>
      <c r="C236" s="12"/>
      <c r="D236" s="9" t="str">
        <f t="shared" si="529"/>
        <v/>
      </c>
      <c r="E236" s="39"/>
      <c r="F236" s="9" t="str">
        <f t="shared" si="530"/>
        <v/>
      </c>
      <c r="G236" s="12"/>
      <c r="H236" s="9" t="str">
        <f t="shared" si="531"/>
        <v/>
      </c>
    </row>
    <row r="237" spans="2:8" ht="15.9" customHeight="1">
      <c r="B237" s="18"/>
      <c r="C237" s="12"/>
      <c r="D237" s="9" t="str">
        <f t="shared" si="529"/>
        <v/>
      </c>
      <c r="E237" s="39"/>
      <c r="F237" s="9" t="str">
        <f t="shared" si="530"/>
        <v/>
      </c>
      <c r="G237" s="12"/>
      <c r="H237" s="9" t="str">
        <f t="shared" si="531"/>
        <v/>
      </c>
    </row>
    <row r="238" spans="2:8" ht="15.9" customHeight="1">
      <c r="B238" s="18"/>
      <c r="C238" s="12"/>
      <c r="D238" s="9" t="str">
        <f t="shared" si="529"/>
        <v/>
      </c>
      <c r="E238" s="39"/>
      <c r="F238" s="9" t="str">
        <f t="shared" si="530"/>
        <v/>
      </c>
      <c r="G238" s="12"/>
      <c r="H238" s="9" t="str">
        <f t="shared" si="531"/>
        <v/>
      </c>
    </row>
    <row r="239" spans="2:8" ht="15.9" customHeight="1">
      <c r="B239" s="18"/>
      <c r="C239" s="12"/>
      <c r="D239" s="9" t="str">
        <f t="shared" si="529"/>
        <v/>
      </c>
      <c r="E239" s="39"/>
      <c r="F239" s="9" t="str">
        <f t="shared" si="530"/>
        <v/>
      </c>
      <c r="G239" s="12"/>
      <c r="H239" s="9" t="str">
        <f t="shared" si="531"/>
        <v/>
      </c>
    </row>
    <row r="240" spans="2:8" ht="15.9" customHeight="1">
      <c r="B240" s="18"/>
      <c r="C240" s="12"/>
      <c r="D240" s="9" t="str">
        <f t="shared" si="529"/>
        <v/>
      </c>
      <c r="E240" s="39"/>
      <c r="F240" s="9" t="str">
        <f t="shared" si="530"/>
        <v/>
      </c>
      <c r="G240" s="12"/>
      <c r="H240" s="9" t="str">
        <f t="shared" si="531"/>
        <v/>
      </c>
    </row>
    <row r="241" spans="2:8" ht="15.9" customHeight="1">
      <c r="B241" s="18"/>
      <c r="C241" s="12"/>
      <c r="D241" s="9" t="str">
        <f t="shared" si="529"/>
        <v/>
      </c>
      <c r="E241" s="39"/>
      <c r="F241" s="9" t="str">
        <f t="shared" si="530"/>
        <v/>
      </c>
      <c r="G241" s="12"/>
      <c r="H241" s="9" t="str">
        <f t="shared" si="531"/>
        <v/>
      </c>
    </row>
    <row r="242" spans="2:8" ht="15.9" customHeight="1">
      <c r="B242" s="18"/>
      <c r="C242" s="12"/>
      <c r="D242" s="9" t="str">
        <f t="shared" si="529"/>
        <v/>
      </c>
      <c r="E242" s="39"/>
      <c r="F242" s="9" t="str">
        <f t="shared" si="530"/>
        <v/>
      </c>
      <c r="G242" s="12"/>
      <c r="H242" s="9" t="str">
        <f t="shared" si="531"/>
        <v/>
      </c>
    </row>
    <row r="243" spans="2:8" ht="15.9" customHeight="1">
      <c r="B243" s="18"/>
      <c r="C243" s="12"/>
      <c r="D243" s="9" t="str">
        <f t="shared" si="529"/>
        <v/>
      </c>
      <c r="E243" s="39"/>
      <c r="F243" s="9" t="str">
        <f t="shared" si="530"/>
        <v/>
      </c>
      <c r="G243" s="12"/>
      <c r="H243" s="9" t="str">
        <f t="shared" si="531"/>
        <v/>
      </c>
    </row>
    <row r="244" spans="2:8" ht="15.9" customHeight="1">
      <c r="B244" s="18"/>
      <c r="C244" s="12"/>
      <c r="D244" s="9" t="str">
        <f t="shared" si="529"/>
        <v/>
      </c>
      <c r="E244" s="39"/>
      <c r="F244" s="9" t="str">
        <f t="shared" si="530"/>
        <v/>
      </c>
      <c r="G244" s="12"/>
      <c r="H244" s="9" t="str">
        <f t="shared" si="531"/>
        <v/>
      </c>
    </row>
    <row r="245" spans="2:8" ht="15.9" customHeight="1">
      <c r="B245" s="18"/>
      <c r="C245" s="12"/>
      <c r="D245" s="9" t="str">
        <f t="shared" si="529"/>
        <v/>
      </c>
      <c r="E245" s="39"/>
      <c r="F245" s="9" t="str">
        <f t="shared" si="530"/>
        <v/>
      </c>
      <c r="G245" s="12"/>
      <c r="H245" s="9" t="str">
        <f t="shared" si="531"/>
        <v/>
      </c>
    </row>
    <row r="246" spans="2:8" ht="15.9" customHeight="1">
      <c r="B246" s="18"/>
      <c r="C246" s="12"/>
      <c r="D246" s="9" t="str">
        <f t="shared" si="529"/>
        <v/>
      </c>
      <c r="E246" s="39"/>
      <c r="F246" s="9" t="str">
        <f t="shared" si="530"/>
        <v/>
      </c>
      <c r="G246" s="12"/>
      <c r="H246" s="9" t="str">
        <f t="shared" si="531"/>
        <v/>
      </c>
    </row>
    <row r="247" spans="2:8" ht="15.9" customHeight="1">
      <c r="B247" s="18"/>
      <c r="C247" s="12"/>
      <c r="D247" s="9" t="str">
        <f t="shared" si="529"/>
        <v/>
      </c>
      <c r="E247" s="39"/>
      <c r="F247" s="9" t="str">
        <f t="shared" si="530"/>
        <v/>
      </c>
      <c r="G247" s="12"/>
      <c r="H247" s="9" t="str">
        <f t="shared" si="531"/>
        <v/>
      </c>
    </row>
    <row r="248" spans="2:8" ht="15.9" customHeight="1">
      <c r="B248" s="18"/>
      <c r="C248" s="12"/>
      <c r="D248" s="9" t="str">
        <f t="shared" si="529"/>
        <v/>
      </c>
      <c r="E248" s="39"/>
      <c r="F248" s="9" t="str">
        <f t="shared" si="530"/>
        <v/>
      </c>
      <c r="G248" s="12"/>
      <c r="H248" s="9" t="str">
        <f t="shared" si="531"/>
        <v/>
      </c>
    </row>
    <row r="249" spans="2:8" ht="15.9" customHeight="1">
      <c r="B249" s="18"/>
      <c r="C249" s="12"/>
      <c r="D249" s="9" t="str">
        <f t="shared" si="529"/>
        <v/>
      </c>
      <c r="E249" s="39"/>
      <c r="F249" s="9" t="str">
        <f t="shared" si="530"/>
        <v/>
      </c>
      <c r="G249" s="12"/>
      <c r="H249" s="9" t="str">
        <f t="shared" si="531"/>
        <v/>
      </c>
    </row>
    <row r="250" spans="2:8" ht="15.9" customHeight="1">
      <c r="B250" s="18"/>
      <c r="C250" s="12"/>
      <c r="D250" s="9" t="str">
        <f t="shared" si="529"/>
        <v/>
      </c>
      <c r="E250" s="39"/>
      <c r="F250" s="9" t="str">
        <f t="shared" si="530"/>
        <v/>
      </c>
      <c r="G250" s="12"/>
      <c r="H250" s="9" t="str">
        <f t="shared" si="531"/>
        <v/>
      </c>
    </row>
    <row r="251" spans="2:8" ht="15.9" customHeight="1">
      <c r="B251" s="18"/>
      <c r="C251" s="12"/>
      <c r="D251" s="9" t="str">
        <f t="shared" si="529"/>
        <v/>
      </c>
      <c r="E251" s="39"/>
      <c r="F251" s="9" t="str">
        <f t="shared" si="530"/>
        <v/>
      </c>
      <c r="G251" s="12"/>
      <c r="H251" s="9" t="str">
        <f t="shared" si="531"/>
        <v/>
      </c>
    </row>
    <row r="252" spans="2:8" ht="15.9" customHeight="1">
      <c r="B252" s="18"/>
      <c r="C252" s="12"/>
      <c r="D252" s="9" t="str">
        <f t="shared" si="529"/>
        <v/>
      </c>
      <c r="E252" s="39"/>
      <c r="F252" s="9" t="str">
        <f t="shared" si="530"/>
        <v/>
      </c>
      <c r="G252" s="12"/>
      <c r="H252" s="9" t="str">
        <f t="shared" si="531"/>
        <v/>
      </c>
    </row>
    <row r="253" spans="2:8" ht="15.9" customHeight="1">
      <c r="B253" s="18"/>
      <c r="C253" s="12"/>
      <c r="D253" s="9" t="str">
        <f t="shared" si="529"/>
        <v/>
      </c>
      <c r="E253" s="39"/>
      <c r="F253" s="9" t="str">
        <f t="shared" si="530"/>
        <v/>
      </c>
      <c r="G253" s="12"/>
      <c r="H253" s="9" t="str">
        <f t="shared" si="531"/>
        <v/>
      </c>
    </row>
    <row r="254" spans="2:8" ht="15.9" customHeight="1">
      <c r="B254" s="18"/>
      <c r="C254" s="12"/>
      <c r="D254" s="9" t="str">
        <f t="shared" si="529"/>
        <v/>
      </c>
      <c r="E254" s="39"/>
      <c r="F254" s="9" t="str">
        <f t="shared" si="530"/>
        <v/>
      </c>
      <c r="G254" s="12"/>
      <c r="H254" s="9" t="str">
        <f t="shared" si="531"/>
        <v/>
      </c>
    </row>
    <row r="255" spans="2:8" ht="15.9" customHeight="1">
      <c r="B255" s="18"/>
      <c r="C255" s="12"/>
      <c r="D255" s="9" t="str">
        <f t="shared" si="529"/>
        <v/>
      </c>
      <c r="E255" s="39"/>
      <c r="F255" s="9" t="str">
        <f t="shared" si="530"/>
        <v/>
      </c>
      <c r="G255" s="12"/>
      <c r="H255" s="9" t="str">
        <f t="shared" si="531"/>
        <v/>
      </c>
    </row>
    <row r="256" spans="2:8" ht="15.9" customHeight="1">
      <c r="B256" s="18"/>
      <c r="C256" s="12"/>
      <c r="D256" s="9" t="str">
        <f t="shared" si="529"/>
        <v/>
      </c>
      <c r="E256" s="39"/>
      <c r="F256" s="9" t="str">
        <f t="shared" si="530"/>
        <v/>
      </c>
      <c r="G256" s="12"/>
      <c r="H256" s="9" t="str">
        <f t="shared" si="531"/>
        <v/>
      </c>
    </row>
    <row r="257" spans="2:8" ht="15.9" customHeight="1">
      <c r="B257" s="18"/>
      <c r="C257" s="12"/>
      <c r="D257" s="9" t="str">
        <f t="shared" si="529"/>
        <v/>
      </c>
      <c r="E257" s="39"/>
      <c r="F257" s="9" t="str">
        <f t="shared" si="530"/>
        <v/>
      </c>
      <c r="G257" s="12"/>
      <c r="H257" s="9" t="str">
        <f t="shared" si="531"/>
        <v/>
      </c>
    </row>
    <row r="258" spans="2:8" ht="15.9" customHeight="1">
      <c r="B258" s="18"/>
      <c r="C258" s="12"/>
      <c r="D258" s="9" t="str">
        <f t="shared" si="529"/>
        <v/>
      </c>
      <c r="E258" s="39"/>
      <c r="F258" s="9" t="str">
        <f t="shared" si="530"/>
        <v/>
      </c>
      <c r="G258" s="12"/>
      <c r="H258" s="9" t="str">
        <f t="shared" si="531"/>
        <v/>
      </c>
    </row>
    <row r="259" spans="2:8" ht="15.9" customHeight="1">
      <c r="B259" s="18"/>
      <c r="C259" s="12"/>
      <c r="D259" s="9" t="str">
        <f t="shared" si="529"/>
        <v/>
      </c>
      <c r="E259" s="39"/>
      <c r="F259" s="9" t="str">
        <f t="shared" si="530"/>
        <v/>
      </c>
      <c r="G259" s="12"/>
      <c r="H259" s="9" t="str">
        <f t="shared" si="531"/>
        <v/>
      </c>
    </row>
    <row r="260" spans="2:8" ht="15.9" customHeight="1">
      <c r="B260" s="18"/>
      <c r="C260" s="12"/>
      <c r="D260" s="9" t="str">
        <f t="shared" si="529"/>
        <v/>
      </c>
      <c r="E260" s="39"/>
      <c r="F260" s="9" t="str">
        <f t="shared" si="530"/>
        <v/>
      </c>
      <c r="G260" s="12"/>
      <c r="H260" s="9" t="str">
        <f t="shared" si="531"/>
        <v/>
      </c>
    </row>
    <row r="261" spans="2:8" ht="15.9" customHeight="1">
      <c r="B261" s="18"/>
      <c r="C261" s="12"/>
      <c r="D261" s="9" t="str">
        <f t="shared" si="529"/>
        <v/>
      </c>
      <c r="E261" s="39"/>
      <c r="F261" s="9" t="str">
        <f t="shared" si="530"/>
        <v/>
      </c>
      <c r="G261" s="12"/>
      <c r="H261" s="9" t="str">
        <f t="shared" si="531"/>
        <v/>
      </c>
    </row>
    <row r="262" spans="2:8" ht="15.9" customHeight="1">
      <c r="B262" s="18"/>
      <c r="C262" s="12"/>
      <c r="D262" s="9" t="str">
        <f t="shared" si="529"/>
        <v/>
      </c>
      <c r="E262" s="39"/>
      <c r="F262" s="9" t="str">
        <f t="shared" si="530"/>
        <v/>
      </c>
      <c r="G262" s="12"/>
      <c r="H262" s="9" t="str">
        <f t="shared" si="531"/>
        <v/>
      </c>
    </row>
    <row r="263" spans="2:8" ht="15.9" customHeight="1">
      <c r="B263" s="18"/>
      <c r="C263" s="12"/>
      <c r="D263" s="9" t="str">
        <f t="shared" si="529"/>
        <v/>
      </c>
      <c r="E263" s="39"/>
      <c r="F263" s="9" t="str">
        <f t="shared" si="530"/>
        <v/>
      </c>
      <c r="G263" s="12"/>
      <c r="H263" s="9" t="str">
        <f t="shared" si="531"/>
        <v/>
      </c>
    </row>
    <row r="264" spans="2:8" ht="15.9" customHeight="1">
      <c r="B264" s="18"/>
      <c r="C264" s="12"/>
      <c r="D264" s="9" t="str">
        <f t="shared" si="529"/>
        <v/>
      </c>
      <c r="E264" s="39"/>
      <c r="F264" s="9" t="str">
        <f t="shared" si="530"/>
        <v/>
      </c>
      <c r="G264" s="12"/>
      <c r="H264" s="9" t="str">
        <f t="shared" si="531"/>
        <v/>
      </c>
    </row>
    <row r="265" spans="2:8" ht="15.9" customHeight="1">
      <c r="B265" s="18"/>
      <c r="C265" s="12"/>
      <c r="D265" s="9" t="str">
        <f t="shared" si="529"/>
        <v/>
      </c>
      <c r="E265" s="39"/>
      <c r="F265" s="9" t="str">
        <f t="shared" si="530"/>
        <v/>
      </c>
      <c r="G265" s="12"/>
      <c r="H265" s="9" t="str">
        <f t="shared" si="531"/>
        <v/>
      </c>
    </row>
    <row r="266" spans="2:8" ht="15.9" customHeight="1">
      <c r="B266" s="18"/>
      <c r="C266" s="12"/>
      <c r="D266" s="9" t="str">
        <f t="shared" si="529"/>
        <v/>
      </c>
      <c r="E266" s="39"/>
      <c r="F266" s="9" t="str">
        <f t="shared" si="530"/>
        <v/>
      </c>
      <c r="G266" s="12"/>
      <c r="H266" s="9" t="str">
        <f t="shared" si="531"/>
        <v/>
      </c>
    </row>
    <row r="267" spans="2:8" ht="15.9" customHeight="1">
      <c r="B267" s="18"/>
      <c r="C267" s="12"/>
      <c r="D267" s="9" t="str">
        <f t="shared" si="529"/>
        <v/>
      </c>
      <c r="E267" s="39"/>
      <c r="F267" s="9" t="str">
        <f t="shared" si="530"/>
        <v/>
      </c>
      <c r="G267" s="12"/>
      <c r="H267" s="9" t="str">
        <f t="shared" si="531"/>
        <v/>
      </c>
    </row>
    <row r="268" spans="2:8" ht="15.9" customHeight="1">
      <c r="B268" s="18"/>
      <c r="C268" s="12"/>
      <c r="D268" s="9" t="str">
        <f t="shared" si="529"/>
        <v/>
      </c>
      <c r="E268" s="39"/>
      <c r="F268" s="9" t="str">
        <f t="shared" si="530"/>
        <v/>
      </c>
      <c r="G268" s="12"/>
      <c r="H268" s="9" t="str">
        <f t="shared" si="531"/>
        <v/>
      </c>
    </row>
    <row r="269" spans="2:8" ht="15.9" customHeight="1">
      <c r="B269" s="18"/>
      <c r="C269" s="12"/>
      <c r="D269" s="9" t="str">
        <f t="shared" si="529"/>
        <v/>
      </c>
      <c r="E269" s="39"/>
      <c r="F269" s="9" t="str">
        <f t="shared" si="530"/>
        <v/>
      </c>
      <c r="G269" s="12"/>
      <c r="H269" s="9" t="str">
        <f t="shared" si="531"/>
        <v/>
      </c>
    </row>
    <row r="270" spans="2:8" ht="15.9" customHeight="1">
      <c r="B270" s="18"/>
      <c r="C270" s="12"/>
      <c r="D270" s="9" t="str">
        <f t="shared" si="529"/>
        <v/>
      </c>
      <c r="E270" s="39"/>
      <c r="F270" s="9" t="str">
        <f t="shared" si="530"/>
        <v/>
      </c>
      <c r="G270" s="12"/>
      <c r="H270" s="9" t="str">
        <f t="shared" si="531"/>
        <v/>
      </c>
    </row>
    <row r="271" spans="2:8" ht="15.9" customHeight="1">
      <c r="B271" s="18"/>
      <c r="C271" s="12"/>
      <c r="D271" s="9" t="str">
        <f t="shared" si="529"/>
        <v/>
      </c>
      <c r="E271" s="39"/>
      <c r="F271" s="9" t="str">
        <f t="shared" si="530"/>
        <v/>
      </c>
      <c r="G271" s="12"/>
      <c r="H271" s="9" t="str">
        <f t="shared" si="531"/>
        <v/>
      </c>
    </row>
    <row r="272" spans="2:8" ht="15.9" customHeight="1">
      <c r="B272" s="18"/>
      <c r="C272" s="12"/>
      <c r="D272" s="9" t="str">
        <f t="shared" si="529"/>
        <v/>
      </c>
      <c r="E272" s="39"/>
      <c r="F272" s="9" t="str">
        <f t="shared" si="530"/>
        <v/>
      </c>
      <c r="G272" s="12"/>
      <c r="H272" s="9" t="str">
        <f t="shared" si="531"/>
        <v/>
      </c>
    </row>
    <row r="273" spans="2:8" ht="15.9" customHeight="1">
      <c r="B273" s="18"/>
      <c r="C273" s="12"/>
      <c r="D273" s="9" t="str">
        <f t="shared" si="529"/>
        <v/>
      </c>
      <c r="E273" s="39"/>
      <c r="F273" s="9" t="str">
        <f t="shared" si="530"/>
        <v/>
      </c>
      <c r="G273" s="12"/>
      <c r="H273" s="9" t="str">
        <f t="shared" si="531"/>
        <v/>
      </c>
    </row>
    <row r="274" spans="2:8" ht="15.9" customHeight="1">
      <c r="B274" s="18"/>
      <c r="C274" s="12"/>
      <c r="D274" s="9" t="str">
        <f t="shared" si="529"/>
        <v/>
      </c>
      <c r="E274" s="39"/>
      <c r="F274" s="9" t="str">
        <f t="shared" si="530"/>
        <v/>
      </c>
      <c r="G274" s="12"/>
      <c r="H274" s="9" t="str">
        <f t="shared" si="531"/>
        <v/>
      </c>
    </row>
    <row r="275" spans="2:8" ht="15.9" customHeight="1">
      <c r="B275" s="18"/>
      <c r="C275" s="12"/>
      <c r="D275" s="9" t="str">
        <f t="shared" si="529"/>
        <v/>
      </c>
      <c r="E275" s="39"/>
      <c r="F275" s="9" t="str">
        <f t="shared" si="530"/>
        <v/>
      </c>
      <c r="G275" s="12"/>
      <c r="H275" s="9" t="str">
        <f t="shared" si="531"/>
        <v/>
      </c>
    </row>
    <row r="276" spans="2:8" ht="15.9" customHeight="1">
      <c r="B276" s="18"/>
      <c r="C276" s="12"/>
      <c r="D276" s="9" t="str">
        <f t="shared" si="529"/>
        <v/>
      </c>
      <c r="E276" s="39"/>
      <c r="F276" s="9" t="str">
        <f t="shared" si="530"/>
        <v/>
      </c>
      <c r="G276" s="12"/>
      <c r="H276" s="9" t="str">
        <f t="shared" si="531"/>
        <v/>
      </c>
    </row>
    <row r="277" spans="2:8" ht="15.9" customHeight="1">
      <c r="B277" s="18"/>
      <c r="C277" s="12"/>
      <c r="D277" s="9" t="str">
        <f t="shared" si="529"/>
        <v/>
      </c>
      <c r="E277" s="39"/>
      <c r="F277" s="9" t="str">
        <f t="shared" si="530"/>
        <v/>
      </c>
      <c r="G277" s="12"/>
      <c r="H277" s="9" t="str">
        <f t="shared" si="531"/>
        <v/>
      </c>
    </row>
    <row r="278" spans="2:8" ht="15.9" customHeight="1">
      <c r="B278" s="18"/>
      <c r="C278" s="12"/>
      <c r="D278" s="9" t="str">
        <f t="shared" si="529"/>
        <v/>
      </c>
      <c r="E278" s="39"/>
      <c r="F278" s="9" t="str">
        <f t="shared" si="530"/>
        <v/>
      </c>
      <c r="G278" s="12"/>
      <c r="H278" s="9" t="str">
        <f t="shared" si="531"/>
        <v/>
      </c>
    </row>
    <row r="279" spans="2:8" ht="15.9" customHeight="1">
      <c r="B279" s="18"/>
      <c r="C279" s="12"/>
      <c r="D279" s="9" t="str">
        <f t="shared" si="529"/>
        <v/>
      </c>
      <c r="E279" s="39"/>
      <c r="F279" s="9" t="str">
        <f t="shared" si="530"/>
        <v/>
      </c>
      <c r="G279" s="12"/>
      <c r="H279" s="9" t="str">
        <f t="shared" si="531"/>
        <v/>
      </c>
    </row>
    <row r="280" spans="2:8" ht="15.9" customHeight="1">
      <c r="B280" s="18"/>
      <c r="C280" s="12"/>
      <c r="D280" s="9" t="str">
        <f t="shared" si="529"/>
        <v/>
      </c>
      <c r="E280" s="39"/>
      <c r="F280" s="9" t="str">
        <f t="shared" si="530"/>
        <v/>
      </c>
      <c r="G280" s="12"/>
      <c r="H280" s="9" t="str">
        <f t="shared" si="531"/>
        <v/>
      </c>
    </row>
    <row r="281" spans="2:8" ht="15.9" customHeight="1">
      <c r="B281" s="18"/>
      <c r="C281" s="12"/>
      <c r="D281" s="9" t="str">
        <f t="shared" ref="D281:D307" si="532">IF(C281="","",(C281-$C$9)*1000)</f>
        <v/>
      </c>
      <c r="E281" s="39"/>
      <c r="F281" s="9" t="str">
        <f t="shared" ref="F281:F307" si="533">IF(E281="","",(E281-$E$9)*1000)</f>
        <v/>
      </c>
      <c r="G281" s="12"/>
      <c r="H281" s="9" t="str">
        <f t="shared" ref="H281:H307" si="534">IF(G281="","",(G281-$G$9)*1000)</f>
        <v/>
      </c>
    </row>
    <row r="282" spans="2:8" ht="15.9" customHeight="1">
      <c r="B282" s="18"/>
      <c r="C282" s="12"/>
      <c r="D282" s="9" t="str">
        <f t="shared" si="532"/>
        <v/>
      </c>
      <c r="E282" s="39"/>
      <c r="F282" s="9" t="str">
        <f t="shared" si="533"/>
        <v/>
      </c>
      <c r="G282" s="12"/>
      <c r="H282" s="9" t="str">
        <f t="shared" si="534"/>
        <v/>
      </c>
    </row>
    <row r="283" spans="2:8" ht="15.9" customHeight="1">
      <c r="B283" s="18"/>
      <c r="C283" s="12"/>
      <c r="D283" s="9" t="str">
        <f t="shared" si="532"/>
        <v/>
      </c>
      <c r="E283" s="39"/>
      <c r="F283" s="9" t="str">
        <f t="shared" si="533"/>
        <v/>
      </c>
      <c r="G283" s="12"/>
      <c r="H283" s="9" t="str">
        <f t="shared" si="534"/>
        <v/>
      </c>
    </row>
    <row r="284" spans="2:8" ht="15.9" customHeight="1">
      <c r="B284" s="18"/>
      <c r="C284" s="12"/>
      <c r="D284" s="9" t="str">
        <f t="shared" si="532"/>
        <v/>
      </c>
      <c r="E284" s="39"/>
      <c r="F284" s="9" t="str">
        <f t="shared" si="533"/>
        <v/>
      </c>
      <c r="G284" s="12"/>
      <c r="H284" s="9" t="str">
        <f t="shared" si="534"/>
        <v/>
      </c>
    </row>
    <row r="285" spans="2:8" ht="15.9" customHeight="1">
      <c r="B285" s="18"/>
      <c r="C285" s="12"/>
      <c r="D285" s="9" t="str">
        <f t="shared" si="532"/>
        <v/>
      </c>
      <c r="E285" s="39"/>
      <c r="F285" s="9" t="str">
        <f t="shared" si="533"/>
        <v/>
      </c>
      <c r="G285" s="12"/>
      <c r="H285" s="9" t="str">
        <f t="shared" si="534"/>
        <v/>
      </c>
    </row>
    <row r="286" spans="2:8" ht="15.9" customHeight="1">
      <c r="B286" s="18"/>
      <c r="C286" s="12"/>
      <c r="D286" s="9" t="str">
        <f t="shared" si="532"/>
        <v/>
      </c>
      <c r="E286" s="39"/>
      <c r="F286" s="9" t="str">
        <f t="shared" si="533"/>
        <v/>
      </c>
      <c r="G286" s="12"/>
      <c r="H286" s="9" t="str">
        <f t="shared" si="534"/>
        <v/>
      </c>
    </row>
    <row r="287" spans="2:8" ht="15.9" customHeight="1">
      <c r="B287" s="18"/>
      <c r="C287" s="12"/>
      <c r="D287" s="9" t="str">
        <f t="shared" si="532"/>
        <v/>
      </c>
      <c r="E287" s="39"/>
      <c r="F287" s="9" t="str">
        <f t="shared" si="533"/>
        <v/>
      </c>
      <c r="G287" s="12"/>
      <c r="H287" s="9" t="str">
        <f t="shared" si="534"/>
        <v/>
      </c>
    </row>
    <row r="288" spans="2:8" ht="15.9" customHeight="1">
      <c r="B288" s="18"/>
      <c r="C288" s="12"/>
      <c r="D288" s="9" t="str">
        <f t="shared" si="532"/>
        <v/>
      </c>
      <c r="E288" s="39"/>
      <c r="F288" s="9" t="str">
        <f t="shared" si="533"/>
        <v/>
      </c>
      <c r="G288" s="12"/>
      <c r="H288" s="9" t="str">
        <f t="shared" si="534"/>
        <v/>
      </c>
    </row>
    <row r="289" spans="2:8" ht="15.9" customHeight="1">
      <c r="B289" s="18"/>
      <c r="C289" s="12"/>
      <c r="D289" s="9" t="str">
        <f t="shared" si="532"/>
        <v/>
      </c>
      <c r="E289" s="39"/>
      <c r="F289" s="9" t="str">
        <f t="shared" si="533"/>
        <v/>
      </c>
      <c r="G289" s="12"/>
      <c r="H289" s="9" t="str">
        <f t="shared" si="534"/>
        <v/>
      </c>
    </row>
    <row r="290" spans="2:8" ht="15.9" customHeight="1">
      <c r="B290" s="18"/>
      <c r="C290" s="12"/>
      <c r="D290" s="9" t="str">
        <f t="shared" si="532"/>
        <v/>
      </c>
      <c r="E290" s="39"/>
      <c r="F290" s="9" t="str">
        <f t="shared" si="533"/>
        <v/>
      </c>
      <c r="G290" s="12"/>
      <c r="H290" s="9" t="str">
        <f t="shared" si="534"/>
        <v/>
      </c>
    </row>
    <row r="291" spans="2:8" ht="15.9" customHeight="1">
      <c r="B291" s="18"/>
      <c r="C291" s="12"/>
      <c r="D291" s="9" t="str">
        <f t="shared" si="532"/>
        <v/>
      </c>
      <c r="E291" s="39"/>
      <c r="F291" s="9" t="str">
        <f t="shared" si="533"/>
        <v/>
      </c>
      <c r="G291" s="12"/>
      <c r="H291" s="9" t="str">
        <f t="shared" si="534"/>
        <v/>
      </c>
    </row>
    <row r="292" spans="2:8" ht="15.9" customHeight="1">
      <c r="B292" s="18"/>
      <c r="C292" s="12"/>
      <c r="D292" s="9" t="str">
        <f t="shared" si="532"/>
        <v/>
      </c>
      <c r="E292" s="39"/>
      <c r="F292" s="9" t="str">
        <f t="shared" si="533"/>
        <v/>
      </c>
      <c r="G292" s="12"/>
      <c r="H292" s="9" t="str">
        <f t="shared" si="534"/>
        <v/>
      </c>
    </row>
    <row r="293" spans="2:8" ht="15.9" customHeight="1">
      <c r="B293" s="18"/>
      <c r="C293" s="12"/>
      <c r="D293" s="9" t="str">
        <f t="shared" si="532"/>
        <v/>
      </c>
      <c r="E293" s="39"/>
      <c r="F293" s="9" t="str">
        <f t="shared" si="533"/>
        <v/>
      </c>
      <c r="G293" s="12"/>
      <c r="H293" s="9" t="str">
        <f t="shared" si="534"/>
        <v/>
      </c>
    </row>
    <row r="294" spans="2:8" ht="15.9" customHeight="1">
      <c r="B294" s="18"/>
      <c r="C294" s="12"/>
      <c r="D294" s="9" t="str">
        <f t="shared" si="532"/>
        <v/>
      </c>
      <c r="E294" s="39"/>
      <c r="F294" s="9" t="str">
        <f t="shared" si="533"/>
        <v/>
      </c>
      <c r="G294" s="12"/>
      <c r="H294" s="9" t="str">
        <f t="shared" si="534"/>
        <v/>
      </c>
    </row>
    <row r="295" spans="2:8" ht="15.9" customHeight="1">
      <c r="B295" s="18"/>
      <c r="C295" s="12"/>
      <c r="D295" s="9" t="str">
        <f t="shared" si="532"/>
        <v/>
      </c>
      <c r="E295" s="39"/>
      <c r="F295" s="9" t="str">
        <f t="shared" si="533"/>
        <v/>
      </c>
      <c r="G295" s="12"/>
      <c r="H295" s="9" t="str">
        <f t="shared" si="534"/>
        <v/>
      </c>
    </row>
    <row r="296" spans="2:8" ht="15.9" customHeight="1">
      <c r="B296" s="18"/>
      <c r="C296" s="12"/>
      <c r="D296" s="9" t="str">
        <f t="shared" si="532"/>
        <v/>
      </c>
      <c r="E296" s="39"/>
      <c r="F296" s="9" t="str">
        <f t="shared" si="533"/>
        <v/>
      </c>
      <c r="G296" s="12"/>
      <c r="H296" s="9" t="str">
        <f t="shared" si="534"/>
        <v/>
      </c>
    </row>
    <row r="297" spans="2:8" ht="15.9" customHeight="1">
      <c r="B297" s="18"/>
      <c r="C297" s="12"/>
      <c r="D297" s="9" t="str">
        <f t="shared" si="532"/>
        <v/>
      </c>
      <c r="E297" s="39"/>
      <c r="F297" s="9" t="str">
        <f t="shared" si="533"/>
        <v/>
      </c>
      <c r="G297" s="12"/>
      <c r="H297" s="9" t="str">
        <f t="shared" si="534"/>
        <v/>
      </c>
    </row>
    <row r="298" spans="2:8" ht="15.9" customHeight="1">
      <c r="B298" s="18"/>
      <c r="C298" s="12"/>
      <c r="D298" s="9" t="str">
        <f t="shared" si="532"/>
        <v/>
      </c>
      <c r="E298" s="39"/>
      <c r="F298" s="9" t="str">
        <f t="shared" si="533"/>
        <v/>
      </c>
      <c r="G298" s="12"/>
      <c r="H298" s="9" t="str">
        <f t="shared" si="534"/>
        <v/>
      </c>
    </row>
    <row r="299" spans="2:8" ht="15.9" customHeight="1">
      <c r="B299" s="18"/>
      <c r="C299" s="12"/>
      <c r="D299" s="9" t="str">
        <f t="shared" si="532"/>
        <v/>
      </c>
      <c r="E299" s="39"/>
      <c r="F299" s="9" t="str">
        <f t="shared" si="533"/>
        <v/>
      </c>
      <c r="G299" s="12"/>
      <c r="H299" s="9" t="str">
        <f t="shared" si="534"/>
        <v/>
      </c>
    </row>
    <row r="300" spans="2:8" ht="15.9" customHeight="1">
      <c r="B300" s="18"/>
      <c r="C300" s="12"/>
      <c r="D300" s="9" t="str">
        <f t="shared" si="532"/>
        <v/>
      </c>
      <c r="E300" s="39"/>
      <c r="F300" s="9" t="str">
        <f t="shared" si="533"/>
        <v/>
      </c>
      <c r="G300" s="12"/>
      <c r="H300" s="9" t="str">
        <f t="shared" si="534"/>
        <v/>
      </c>
    </row>
    <row r="301" spans="2:8" ht="15.9" customHeight="1">
      <c r="B301" s="18"/>
      <c r="C301" s="12"/>
      <c r="D301" s="9" t="str">
        <f t="shared" si="532"/>
        <v/>
      </c>
      <c r="E301" s="39"/>
      <c r="F301" s="9" t="str">
        <f t="shared" si="533"/>
        <v/>
      </c>
      <c r="G301" s="12"/>
      <c r="H301" s="9" t="str">
        <f t="shared" si="534"/>
        <v/>
      </c>
    </row>
    <row r="302" spans="2:8" ht="15.9" customHeight="1">
      <c r="B302" s="18"/>
      <c r="C302" s="12"/>
      <c r="D302" s="9" t="str">
        <f t="shared" si="532"/>
        <v/>
      </c>
      <c r="E302" s="39"/>
      <c r="F302" s="9" t="str">
        <f t="shared" si="533"/>
        <v/>
      </c>
      <c r="G302" s="12"/>
      <c r="H302" s="9" t="str">
        <f t="shared" si="534"/>
        <v/>
      </c>
    </row>
    <row r="303" spans="2:8" ht="15.9" customHeight="1">
      <c r="B303" s="18"/>
      <c r="C303" s="12"/>
      <c r="D303" s="9" t="str">
        <f t="shared" si="532"/>
        <v/>
      </c>
      <c r="E303" s="39"/>
      <c r="F303" s="9" t="str">
        <f t="shared" si="533"/>
        <v/>
      </c>
      <c r="G303" s="12"/>
      <c r="H303" s="9" t="str">
        <f t="shared" si="534"/>
        <v/>
      </c>
    </row>
    <row r="304" spans="2:8" ht="15.9" customHeight="1">
      <c r="B304" s="18"/>
      <c r="C304" s="12"/>
      <c r="D304" s="9" t="str">
        <f t="shared" si="532"/>
        <v/>
      </c>
      <c r="E304" s="39"/>
      <c r="F304" s="9" t="str">
        <f t="shared" si="533"/>
        <v/>
      </c>
      <c r="G304" s="12"/>
      <c r="H304" s="9" t="str">
        <f t="shared" si="534"/>
        <v/>
      </c>
    </row>
    <row r="305" spans="2:8" ht="15.9" customHeight="1">
      <c r="B305" s="18"/>
      <c r="C305" s="12"/>
      <c r="D305" s="9" t="str">
        <f t="shared" si="532"/>
        <v/>
      </c>
      <c r="E305" s="39"/>
      <c r="F305" s="9" t="str">
        <f t="shared" si="533"/>
        <v/>
      </c>
      <c r="G305" s="12"/>
      <c r="H305" s="9" t="str">
        <f t="shared" si="534"/>
        <v/>
      </c>
    </row>
    <row r="306" spans="2:8" ht="15.9" customHeight="1">
      <c r="B306" s="18"/>
      <c r="C306" s="12"/>
      <c r="D306" s="9" t="str">
        <f t="shared" si="532"/>
        <v/>
      </c>
      <c r="E306" s="39"/>
      <c r="F306" s="9" t="str">
        <f t="shared" si="533"/>
        <v/>
      </c>
      <c r="G306" s="12"/>
      <c r="H306" s="9" t="str">
        <f t="shared" si="534"/>
        <v/>
      </c>
    </row>
    <row r="307" spans="2:8" ht="15.9" customHeight="1">
      <c r="B307" s="18"/>
      <c r="C307" s="12"/>
      <c r="D307" s="9" t="str">
        <f t="shared" si="532"/>
        <v/>
      </c>
      <c r="E307" s="39"/>
      <c r="F307" s="9" t="str">
        <f t="shared" si="533"/>
        <v/>
      </c>
      <c r="G307" s="12"/>
      <c r="H307" s="9" t="str">
        <f t="shared" si="534"/>
        <v/>
      </c>
    </row>
  </sheetData>
  <mergeCells count="19"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94:A195"/>
    <mergeCell ref="A200:A201"/>
    <mergeCell ref="N8:N9"/>
    <mergeCell ref="O8:O9"/>
    <mergeCell ref="A1:A3"/>
    <mergeCell ref="B1:U3"/>
  </mergeCells>
  <conditionalFormatting sqref="I87:I101">
    <cfRule type="cellIs" dxfId="103" priority="1" operator="lessThan">
      <formula>$L$6</formula>
    </cfRule>
    <cfRule type="cellIs" dxfId="102" priority="2" operator="greaterThan">
      <formula>$L$5</formula>
    </cfRule>
  </conditionalFormatting>
  <conditionalFormatting sqref="I103:I206 J165:K205">
    <cfRule type="cellIs" dxfId="101" priority="3" operator="lessThan">
      <formula>$L$6</formula>
    </cfRule>
    <cfRule type="cellIs" dxfId="100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57" activePane="bottomLeft" state="frozen"/>
      <selection pane="bottomLeft" activeCell="J165" sqref="J165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687.76000002399087</v>
      </c>
      <c r="X1" s="85" t="s">
        <v>65</v>
      </c>
      <c r="Y1" s="86">
        <f>AN7</f>
        <v>1627.7107492935006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11.580000258982182</v>
      </c>
      <c r="X2" s="87" t="s">
        <v>66</v>
      </c>
      <c r="Y2" s="88">
        <f>IF(MOD(DEGREES(ATAN2(W1, W2)), 360) &gt; 180, MOD(DEGREES(ATAN2(W1, W2)), 360) - 360, MOD(DEGREES(ATAN2(W1, W2)), 360))</f>
        <v>0.96461331612995327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687.76000002399087</v>
      </c>
      <c r="AH2" s="43">
        <f>INDEX(D:D,MATCH(9.99999999999999E+307,D:D))</f>
        <v>693.70000000344589</v>
      </c>
      <c r="AI2" s="43">
        <f>INDEX(D:D,MATCH(9.99999999999999E+307,D:D)-1)</f>
        <v>700.40000003064051</v>
      </c>
      <c r="AJ2" s="43">
        <f>INDEX(D:D,MATCH(9.99999999999999E+307,D:D)-2)</f>
        <v>704.40000004600734</v>
      </c>
      <c r="AK2" s="43">
        <f>INDEX(D:D,MATCH(9.99999999999999E+307,D:D)-3)</f>
        <v>680.50000001676381</v>
      </c>
      <c r="AL2" s="43">
        <f>INDEX(D:D,MATCH(9.99999999999999E+307,D:D)-4)</f>
        <v>683.70000005234033</v>
      </c>
      <c r="AM2" s="43">
        <f>INDEX(D:D,MATCH(9.99999999999999E+307,D:D)-5)</f>
        <v>676.90000002039596</v>
      </c>
      <c r="AN2" s="43">
        <f>INDEX(D:D,MATCH(9.99999999999999E+307,D:D)-6)</f>
        <v>680.50000001676381</v>
      </c>
      <c r="AO2" s="43">
        <f>INDEX(D:D,MATCH(9.99999999999999E+307,D:D)-7)</f>
        <v>674.5000000228174</v>
      </c>
      <c r="AP2" s="43">
        <f>INDEX(D:D,MATCH(9.99999999999999E+307,D:D)-8)</f>
        <v>653.90000003390014</v>
      </c>
      <c r="AQ2" s="43">
        <f>INDEX(D:D,MATCH(9.99999999999999E+307,D:D)-9)</f>
        <v>664.30000000400469</v>
      </c>
      <c r="AR2" s="43">
        <f>INDEX(D:D,MATCH(9.99999999999999E+307,D:D)-10)</f>
        <v>687.00000003445894</v>
      </c>
      <c r="AS2" s="43">
        <f>INDEX(D:D,MATCH(9.99999999999999E+307,D:D)-11)</f>
        <v>634.70000005327165</v>
      </c>
      <c r="AT2" s="43">
        <f>INDEX(D:D,MATCH(9.99999999999999E+307,D:D)-12)</f>
        <v>654.50000000419095</v>
      </c>
      <c r="AU2" s="43">
        <f>INDEX(D:D,MATCH(9.99999999999999E+307,D:D)-13)</f>
        <v>643.70000001508743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-1474.6000000000038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11.580000258982182</v>
      </c>
      <c r="AH3" s="43">
        <f>INDEX(F:F,MATCH(9.99999999999999E+307,F:F))</f>
        <v>-7.8999996185302734</v>
      </c>
      <c r="AI3" s="43">
        <f>INDEX(F:F,MATCH(9.99999999999999E+307,F:F)-1)</f>
        <v>25.799999944865704</v>
      </c>
      <c r="AJ3" s="43">
        <f>INDEX(F:F,MATCH(9.99999999999999E+307,F:F)-2)</f>
        <v>50.300000235438347</v>
      </c>
      <c r="AK3" s="43">
        <f>INDEX(F:F,MATCH(9.99999999999999E+307,F:F)-3)</f>
        <v>21.300000138580799</v>
      </c>
      <c r="AL3" s="43">
        <f>INDEX(F:F,MATCH(9.99999999999999E+307,F:F)-4)</f>
        <v>-2.5999993085861206</v>
      </c>
      <c r="AM3" s="43">
        <f>INDEX(F:F,MATCH(9.99999999999999E+307,F:F)-5)</f>
        <v>-15.699999406933784</v>
      </c>
      <c r="AN3" s="43">
        <f>INDEX(F:F,MATCH(9.99999999999999E+307,F:F)-6)</f>
        <v>21.300000138580799</v>
      </c>
      <c r="AO3" s="43">
        <f>INDEX(F:F,MATCH(9.99999999999999E+307,F:F)-7)</f>
        <v>-14.399999752640724</v>
      </c>
      <c r="AP3" s="43">
        <f>INDEX(F:F,MATCH(9.99999999999999E+307,F:F)-8)</f>
        <v>-87.600000202655792</v>
      </c>
      <c r="AQ3" s="43">
        <f>INDEX(F:F,MATCH(9.99999999999999E+307,F:F)-9)</f>
        <v>-25.700000114738941</v>
      </c>
      <c r="AR3" s="43">
        <f>INDEX(F:F,MATCH(9.99999999999999E+307,F:F)-10)</f>
        <v>115.5000003054738</v>
      </c>
      <c r="AS3" s="43">
        <f>INDEX(F:F,MATCH(9.99999999999999E+307,F:F)-11)</f>
        <v>-8.4999995306134224</v>
      </c>
      <c r="AT3" s="43">
        <f>INDEX(F:F,MATCH(9.99999999999999E+307,F:F)-12)</f>
        <v>10.200000368058681</v>
      </c>
      <c r="AU3" s="43">
        <f>INDEX(F:F,MATCH(9.99999999999999E+307,F:F)-13)</f>
        <v>24.400000460445881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-1474.6000000000038</v>
      </c>
      <c r="AH4" s="43">
        <f>INDEX(H:H,MATCH(9.99999999999999E+307,H:H))</f>
        <v>-1493.2000000000016</v>
      </c>
      <c r="AI4" s="43">
        <f>INDEX(H:H,MATCH(9.99999999999999E+307,H:H)-1)</f>
        <v>-1473.700000000008</v>
      </c>
      <c r="AJ4" s="43">
        <f>INDEX(H:H,MATCH(9.99999999999999E+307,H:H)-2)</f>
        <v>-1488.800000000012</v>
      </c>
      <c r="AK4" s="43">
        <f>INDEX(H:H,MATCH(9.99999999999999E+307,H:H)-3)</f>
        <v>-1449.1000000000013</v>
      </c>
      <c r="AL4" s="43">
        <f>INDEX(H:H,MATCH(9.99999999999999E+307,H:H)-4)</f>
        <v>-1469.9999999999989</v>
      </c>
      <c r="AM4" s="43">
        <f>INDEX(H:H,MATCH(9.99999999999999E+307,H:H)-5)</f>
        <v>-1491.3999999999987</v>
      </c>
      <c r="AN4" s="43">
        <f>INDEX(H:H,MATCH(9.99999999999999E+307,H:H)-6)</f>
        <v>-1449.1000000000013</v>
      </c>
      <c r="AO4" s="43">
        <f>INDEX(H:H,MATCH(9.99999999999999E+307,H:H)-7)</f>
        <v>-1482.5000000000018</v>
      </c>
      <c r="AP4" s="43">
        <f>INDEX(H:H,MATCH(9.99999999999999E+307,H:H)-8)</f>
        <v>-1446.3000000000079</v>
      </c>
      <c r="AQ4" s="43">
        <f>INDEX(H:H,MATCH(9.99999999999999E+307,H:H)-9)</f>
        <v>-1476.2000000000057</v>
      </c>
      <c r="AR4" s="43">
        <f>INDEX(H:H,MATCH(9.99999999999999E+307,H:H)-10)</f>
        <v>-1433.7000000000016</v>
      </c>
      <c r="AS4" s="43">
        <f>INDEX(H:H,MATCH(9.99999999999999E+307,H:H)-11)</f>
        <v>-1378.2000000000066</v>
      </c>
      <c r="AT4" s="43">
        <f>INDEX(H:H,MATCH(9.99999999999999E+307,H:H)-12)</f>
        <v>-1458.3000000000084</v>
      </c>
      <c r="AU4" s="43">
        <f>INDEX(H:H,MATCH(9.99999999999999E+307,H:H)-13)</f>
        <v>-1376.4000000000037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1646.4897023664491</v>
      </c>
      <c r="AI5" s="72">
        <f>INDEX(L:L,MATCH(9.99999999999999E+307,L:L)-1)</f>
        <v>1631.8754517548514</v>
      </c>
      <c r="AJ5" s="72">
        <f>INDEX(L:L,MATCH(9.99999999999999E+307,L:L)-2)</f>
        <v>1647.7969808470143</v>
      </c>
      <c r="AK5" s="72">
        <f>INDEX(L:L,MATCH(9.99999999999999E+307,L:L)-3)</f>
        <v>1601.0698766851879</v>
      </c>
      <c r="AL5" s="72">
        <f>INDEX(L:L,MATCH(9.99999999999999E+307,L:L)-4)</f>
        <v>1621.2194330404418</v>
      </c>
      <c r="AM5" s="72">
        <f>INDEX(L:L,MATCH(9.99999999999999E+307,L:L)-5)</f>
        <v>1637.8992826205724</v>
      </c>
      <c r="AN5" s="72">
        <f>INDEX(L:L,MATCH(9.99999999999999E+307,L:L)-6)</f>
        <v>1601.0698766851879</v>
      </c>
      <c r="AO5" s="72">
        <f>INDEX(L:L,MATCH(9.99999999999999E+307,L:L)-7)</f>
        <v>1628.7921475816559</v>
      </c>
      <c r="AP5" s="72">
        <f>INDEX(L:L,MATCH(9.99999999999999E+307,L:L)-8)</f>
        <v>1589.6674683970427</v>
      </c>
      <c r="AQ5" s="72">
        <f>INDEX(L:L,MATCH(9.99999999999999E+307,L:L)-9)</f>
        <v>1618.9877763625132</v>
      </c>
      <c r="AR5" s="72">
        <f>INDEX(L:L,MATCH(9.99999999999999E+307,L:L)-10)</f>
        <v>1593.9902572217673</v>
      </c>
      <c r="AS5" s="72">
        <f>INDEX(L:L,MATCH(9.99999999999999E+307,L:L)-11)</f>
        <v>1517.3501837280878</v>
      </c>
      <c r="AT5" s="72">
        <f>INDEX(L:L,MATCH(9.99999999999999E+307,L:L)-12)</f>
        <v>1598.4721392670624</v>
      </c>
      <c r="AU5" s="73">
        <f>INDEX(L:L,MATCH(9.99999999999999E+307,L:L)-13)</f>
        <v>1519.6782587251498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90.652468026730901</v>
      </c>
      <c r="AI6" s="75">
        <f>INDEX(J:J,MATCH(9.99999999999999E+307,J:J)-1)</f>
        <v>87.890401129096404</v>
      </c>
      <c r="AJ6" s="75">
        <f>INDEX(J:J,MATCH(9.99999999999999E+307,J:J)-2)</f>
        <v>85.915539302076127</v>
      </c>
      <c r="AK6" s="75">
        <f>INDEX(J:J,MATCH(9.99999999999999E+307,J:J)-3)</f>
        <v>88.207197950587783</v>
      </c>
      <c r="AL6" s="75">
        <f>INDEX(J:J,MATCH(9.99999999999999E+307,J:J)-4)</f>
        <v>90.217885430752517</v>
      </c>
      <c r="AM6" s="75">
        <f>INDEX(J:J,MATCH(9.99999999999999E+307,J:J)-5)</f>
        <v>91.32867846080768</v>
      </c>
      <c r="AN6" s="75">
        <f>INDEX(J:J,MATCH(9.99999999999999E+307,J:J)-6)</f>
        <v>88.207197950587783</v>
      </c>
      <c r="AO6" s="75">
        <f>INDEX(J:J,MATCH(9.99999999999999E+307,J:J)-7)</f>
        <v>91.223030237045919</v>
      </c>
      <c r="AP6" s="75">
        <f>INDEX(J:J,MATCH(9.99999999999999E+307,J:J)-8)</f>
        <v>97.630224762019509</v>
      </c>
      <c r="AQ6" s="75">
        <f>INDEX(J:J,MATCH(9.99999999999999E+307,J:J)-9)</f>
        <v>92.215516427816283</v>
      </c>
      <c r="AR6" s="75">
        <f>INDEX(J:J,MATCH(9.99999999999999E+307,J:J)-10)</f>
        <v>80.456551054431657</v>
      </c>
      <c r="AS6" s="75">
        <f>INDEX(J:J,MATCH(9.99999999999999E+307,J:J)-11)</f>
        <v>90.76726797978796</v>
      </c>
      <c r="AT6" s="75">
        <f>INDEX(J:J,MATCH(9.99999999999999E+307,J:J)-12)</f>
        <v>89.107151007216203</v>
      </c>
      <c r="AU6" s="76">
        <f>INDEX(J:J,MATCH(9.99999999999999E+307,J:J)-13)</f>
        <v>87.829193660108217</v>
      </c>
      <c r="AV6" s="8" t="s">
        <v>53</v>
      </c>
    </row>
    <row r="7" spans="1:48" ht="15.9" customHeight="1">
      <c r="B7" s="185" t="s">
        <v>79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813.85537464675031</v>
      </c>
      <c r="Y7" s="36"/>
      <c r="AF7" s="8" t="s">
        <v>33</v>
      </c>
      <c r="AG7" s="69">
        <f>(SUM(AO2:AU2)-MIN(AO2:AU2)-MAX(AO2:AU2))/(COUNTA(AO2:AU2)-2)</f>
        <v>658.18000001600012</v>
      </c>
      <c r="AK7" s="8" t="s">
        <v>54</v>
      </c>
      <c r="AN7" s="78">
        <f>(SUM(AH5:AN5)-MIN(AH5:AN5)-MAX(AH5:AN5))/(COUNTA(AH5:AN5)-2)</f>
        <v>1627.7107492935006</v>
      </c>
      <c r="AO7" s="8" t="s">
        <v>54</v>
      </c>
      <c r="AR7" s="78">
        <f>(SUM(AO5:AU5)-MIN(AO5:AU5)-MAX(AO5:AU5))/(COUNTA(AO5:AU5)-2)</f>
        <v>1584.1591799947068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0.96461331612995327</v>
      </c>
      <c r="Y8" s="36"/>
      <c r="AF8" s="8" t="s">
        <v>34</v>
      </c>
      <c r="AG8" s="69">
        <f>(SUM(AO3:AU3)-MIN(AO3:AU3)-MAX(AO3:AU3))/(COUNTA(AO3:AU3)-2)</f>
        <v>-2.7999997138977051</v>
      </c>
      <c r="AK8" s="8" t="s">
        <v>55</v>
      </c>
      <c r="AN8" s="78">
        <f>(SUM(AH6:AN6)-MIN(AH6:AN6)-MAX(AH6:AN6))/(COUNTA(AH6:AN6)-2)</f>
        <v>89.035030097551072</v>
      </c>
      <c r="AO8" s="8" t="s">
        <v>55</v>
      </c>
      <c r="AR8" s="78">
        <f>(SUM(AO6:AU6)-MIN(AO6:AU6)-MAX(AO6:AU6))/(COUNTA(AO6:AU6)-2)</f>
        <v>90.228431862394913</v>
      </c>
    </row>
    <row r="9" spans="1:48" ht="30" customHeight="1">
      <c r="A9" s="5" t="s">
        <v>4</v>
      </c>
      <c r="B9" s="14">
        <v>45824</v>
      </c>
      <c r="C9" s="35">
        <v>401059.62319999997</v>
      </c>
      <c r="D9" s="6"/>
      <c r="E9" s="35">
        <v>6665776.4189999998</v>
      </c>
      <c r="F9" s="6"/>
      <c r="G9" s="35">
        <v>97.904700000000005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-1438.5400000000059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45825</v>
      </c>
      <c r="C10" s="11">
        <v>401059.62640000001</v>
      </c>
      <c r="D10" s="9">
        <f t="shared" ref="D10:D74" si="1">IF(C10="","",(C10-$C$9)*1000)</f>
        <v>3.2000000355765224</v>
      </c>
      <c r="E10" s="12">
        <v>6665776.4369999999</v>
      </c>
      <c r="F10" s="9">
        <f t="shared" ref="F10:F74" si="2">IF(E10="","",(E10-$E$9)*1000)</f>
        <v>18.000000156462193</v>
      </c>
      <c r="G10" s="12">
        <v>97.911699999999996</v>
      </c>
      <c r="H10" s="9">
        <f t="shared" ref="H10:H73" si="3">IF(G10="","",(G10-$G$9)*1000)</f>
        <v>6.9999999999907914</v>
      </c>
      <c r="I10" s="47">
        <f t="shared" ref="I10:I73" si="4">IF(MOD(DEGREES(ATAN2(D10, F10)), 360) &gt; 180, MOD(DEGREES(ATAN2(D10, F10)), 360) - 360, MOD(DEGREES(ATAN2(D10, F10)), 360))</f>
        <v>79.91940198851043</v>
      </c>
      <c r="J10" s="40">
        <f>MOD(DEGREES(ATAN2(F10, D10)) + 360, 360)</f>
        <v>10.080598011489542</v>
      </c>
      <c r="K10" s="47">
        <f t="shared" ref="K10:K73" si="5">SQRT(POWER(C10 - $C$9,2) + POWER(E10 - $E$9,2)) *1000</f>
        <v>18.282231971516186</v>
      </c>
      <c r="L10" s="40">
        <f t="shared" ref="L10:L73" si="6">SQRT((D10^2) + (F10^2) + (H10^2))</f>
        <v>19.576516693737926</v>
      </c>
      <c r="M10" s="12">
        <f t="shared" ref="M10:M23" si="7">(D10-$D$9)/(B10-$B$9)</f>
        <v>3.2000000355765224</v>
      </c>
      <c r="N10" s="12">
        <f t="shared" ref="N10:N23" si="8">(F10-$F$9)/(B10-$B$9)</f>
        <v>18.000000156462193</v>
      </c>
      <c r="O10" s="12">
        <f t="shared" ref="O10:O23" si="9">(H10-$H$9)/(B10-$B$9)</f>
        <v>6.9999999999907914</v>
      </c>
      <c r="P10" s="81">
        <f t="shared" ref="P10:P23" si="10">(L10-$L$9)/(B10-$B$9)</f>
        <v>19.576516693737926</v>
      </c>
      <c r="Q10" s="12">
        <f t="shared" ref="Q10:Q23" si="11">(M10-0)/(B10-$B$9)</f>
        <v>3.2000000355765224</v>
      </c>
      <c r="R10" s="12">
        <f t="shared" ref="R10:R23" si="12">(N10-0)/(B10-$B$9)</f>
        <v>18.000000156462193</v>
      </c>
      <c r="S10" s="12">
        <f t="shared" ref="S10:S23" si="13">(O10-0)/(B10-$B$9)</f>
        <v>6.9999999999907914</v>
      </c>
      <c r="T10" s="12">
        <f t="shared" ref="T10:T23" si="14">(P10-0)/(B10-$B$9)</f>
        <v>19.576516693737926</v>
      </c>
    </row>
    <row r="11" spans="1:48" ht="15.9" customHeight="1">
      <c r="A11" s="51"/>
      <c r="B11" s="18">
        <v>45825</v>
      </c>
      <c r="C11" s="11">
        <v>401059.62809999997</v>
      </c>
      <c r="D11" s="9">
        <f t="shared" si="1"/>
        <v>4.8999999999068677</v>
      </c>
      <c r="E11" s="12">
        <v>6665776.4249999998</v>
      </c>
      <c r="F11" s="9">
        <f t="shared" si="2"/>
        <v>6.0000000521540642</v>
      </c>
      <c r="G11" s="12">
        <v>97.874099999999999</v>
      </c>
      <c r="H11" s="9">
        <f t="shared" si="3"/>
        <v>-30.600000000006844</v>
      </c>
      <c r="I11" s="47">
        <f t="shared" si="4"/>
        <v>50.762633131128275</v>
      </c>
      <c r="J11" s="40">
        <f t="shared" ref="J11:J74" si="15">MOD(DEGREES(ATAN2(F11, D11)) + 360, 360)</f>
        <v>39.237366868871732</v>
      </c>
      <c r="K11" s="47">
        <f t="shared" si="5"/>
        <v>7.7466122030818134</v>
      </c>
      <c r="L11" s="40">
        <f t="shared" si="6"/>
        <v>31.565329091035228</v>
      </c>
      <c r="M11" s="12">
        <f t="shared" si="7"/>
        <v>4.8999999999068677</v>
      </c>
      <c r="N11" s="12">
        <f t="shared" si="8"/>
        <v>6.0000000521540642</v>
      </c>
      <c r="O11" s="12">
        <f t="shared" si="9"/>
        <v>-30.600000000006844</v>
      </c>
      <c r="P11" s="81">
        <f t="shared" si="10"/>
        <v>31.565329091035228</v>
      </c>
      <c r="Q11" s="12">
        <f t="shared" si="11"/>
        <v>4.8999999999068677</v>
      </c>
      <c r="R11" s="12">
        <f t="shared" si="12"/>
        <v>6.0000000521540642</v>
      </c>
      <c r="S11" s="12">
        <f t="shared" si="13"/>
        <v>-30.600000000006844</v>
      </c>
      <c r="T11" s="12">
        <f t="shared" si="14"/>
        <v>31.565329091035228</v>
      </c>
    </row>
    <row r="12" spans="1:48" ht="15.9" customHeight="1">
      <c r="A12" s="52"/>
      <c r="B12" s="18">
        <v>45826</v>
      </c>
      <c r="C12" s="11">
        <v>401059.6335</v>
      </c>
      <c r="D12" s="9">
        <f t="shared" si="1"/>
        <v>10.300000023562461</v>
      </c>
      <c r="E12" s="12">
        <v>6665776.4009999996</v>
      </c>
      <c r="F12" s="9">
        <f t="shared" si="2"/>
        <v>-18.000000156462193</v>
      </c>
      <c r="G12" s="12">
        <v>97.843900000000005</v>
      </c>
      <c r="H12" s="9">
        <f t="shared" si="3"/>
        <v>-60.800000000000409</v>
      </c>
      <c r="I12" s="47">
        <f t="shared" si="4"/>
        <v>-60.220851054618151</v>
      </c>
      <c r="J12" s="40">
        <f t="shared" si="15"/>
        <v>150.22085105461815</v>
      </c>
      <c r="K12" s="47">
        <f t="shared" si="5"/>
        <v>20.73861147999127</v>
      </c>
      <c r="L12" s="40">
        <f t="shared" si="6"/>
        <v>64.239629560872132</v>
      </c>
      <c r="M12" s="12">
        <f t="shared" si="7"/>
        <v>5.1500000117812306</v>
      </c>
      <c r="N12" s="12">
        <f t="shared" si="8"/>
        <v>-9.0000000782310963</v>
      </c>
      <c r="O12" s="12">
        <f t="shared" si="9"/>
        <v>-30.400000000000205</v>
      </c>
      <c r="P12" s="81">
        <f t="shared" si="10"/>
        <v>32.119814780436066</v>
      </c>
      <c r="Q12" s="12">
        <f t="shared" si="11"/>
        <v>2.5750000058906153</v>
      </c>
      <c r="R12" s="12">
        <f t="shared" si="12"/>
        <v>-4.5000000391155481</v>
      </c>
      <c r="S12" s="12">
        <f t="shared" si="13"/>
        <v>-15.200000000000102</v>
      </c>
      <c r="T12" s="12">
        <f t="shared" si="14"/>
        <v>16.059907390218033</v>
      </c>
    </row>
    <row r="13" spans="1:48" ht="15.9" customHeight="1">
      <c r="A13" s="52"/>
      <c r="B13" s="18">
        <v>45826</v>
      </c>
      <c r="C13" s="12">
        <v>401059.64520000003</v>
      </c>
      <c r="D13" s="9">
        <f t="shared" si="1"/>
        <v>22.000000055413693</v>
      </c>
      <c r="E13" s="11">
        <v>6665776.4299999997</v>
      </c>
      <c r="F13" s="9">
        <f t="shared" si="2"/>
        <v>10.999999940395355</v>
      </c>
      <c r="G13" s="12">
        <v>97.8386</v>
      </c>
      <c r="H13" s="9">
        <f t="shared" si="3"/>
        <v>-66.100000000005821</v>
      </c>
      <c r="I13" s="47">
        <f t="shared" si="4"/>
        <v>26.565050995165993</v>
      </c>
      <c r="J13" s="40">
        <f t="shared" si="15"/>
        <v>63.434949004834039</v>
      </c>
      <c r="K13" s="47">
        <f t="shared" si="5"/>
        <v>24.596747775405195</v>
      </c>
      <c r="L13" s="40">
        <f t="shared" si="6"/>
        <v>70.528079522468701</v>
      </c>
      <c r="M13" s="12">
        <f t="shared" si="7"/>
        <v>11.000000027706847</v>
      </c>
      <c r="N13" s="12">
        <f t="shared" si="8"/>
        <v>5.4999999701976776</v>
      </c>
      <c r="O13" s="12">
        <f t="shared" si="9"/>
        <v>-33.05000000000291</v>
      </c>
      <c r="P13" s="81">
        <f t="shared" si="10"/>
        <v>35.264039761234351</v>
      </c>
      <c r="Q13" s="12">
        <f t="shared" si="11"/>
        <v>5.5000000138534233</v>
      </c>
      <c r="R13" s="12">
        <f t="shared" si="12"/>
        <v>2.7499999850988388</v>
      </c>
      <c r="S13" s="12">
        <f t="shared" si="13"/>
        <v>-16.525000000001455</v>
      </c>
      <c r="T13" s="12">
        <f t="shared" si="14"/>
        <v>17.632019880617175</v>
      </c>
    </row>
    <row r="14" spans="1:48" ht="15.9" customHeight="1">
      <c r="A14" s="53"/>
      <c r="B14" s="18">
        <v>45827</v>
      </c>
      <c r="C14" s="11">
        <v>401059.67719999998</v>
      </c>
      <c r="D14" s="9">
        <f t="shared" si="1"/>
        <v>54.00000000372529</v>
      </c>
      <c r="E14" s="11">
        <v>6665776.4689999996</v>
      </c>
      <c r="F14" s="9">
        <f t="shared" si="2"/>
        <v>49.999999813735485</v>
      </c>
      <c r="G14" s="12">
        <v>97.777600000000007</v>
      </c>
      <c r="H14" s="9">
        <f t="shared" si="3"/>
        <v>-127.09999999999866</v>
      </c>
      <c r="I14" s="47">
        <f t="shared" si="4"/>
        <v>42.797401729857278</v>
      </c>
      <c r="J14" s="40">
        <f t="shared" si="15"/>
        <v>47.202598270142744</v>
      </c>
      <c r="K14" s="47">
        <f t="shared" si="5"/>
        <v>73.593477848080269</v>
      </c>
      <c r="L14" s="40">
        <f t="shared" si="6"/>
        <v>146.86868278082821</v>
      </c>
      <c r="M14" s="12">
        <f t="shared" si="7"/>
        <v>18.000000001241762</v>
      </c>
      <c r="N14" s="12">
        <f t="shared" si="8"/>
        <v>16.666666604578495</v>
      </c>
      <c r="O14" s="12">
        <f t="shared" si="9"/>
        <v>-42.366666666666219</v>
      </c>
      <c r="P14" s="81">
        <f t="shared" si="10"/>
        <v>48.956227593609405</v>
      </c>
      <c r="Q14" s="12">
        <f t="shared" si="11"/>
        <v>6.0000000004139205</v>
      </c>
      <c r="R14" s="12">
        <f t="shared" si="12"/>
        <v>5.555555534859498</v>
      </c>
      <c r="S14" s="12">
        <f t="shared" si="13"/>
        <v>-14.122222222222073</v>
      </c>
      <c r="T14" s="12">
        <f t="shared" si="14"/>
        <v>16.318742531203135</v>
      </c>
    </row>
    <row r="15" spans="1:48" ht="15.9" customHeight="1">
      <c r="B15" s="18">
        <v>45827</v>
      </c>
      <c r="C15" s="11">
        <v>401059.68050000002</v>
      </c>
      <c r="D15" s="9">
        <f t="shared" si="1"/>
        <v>57.300000044051558</v>
      </c>
      <c r="E15" s="11">
        <v>6665776.4299999997</v>
      </c>
      <c r="F15" s="9">
        <f t="shared" si="2"/>
        <v>10.999999940395355</v>
      </c>
      <c r="G15" s="12">
        <v>97.756500000000003</v>
      </c>
      <c r="H15" s="9">
        <f t="shared" si="3"/>
        <v>-148.20000000000277</v>
      </c>
      <c r="I15" s="47">
        <f t="shared" si="4"/>
        <v>10.866982265590423</v>
      </c>
      <c r="J15" s="40">
        <f t="shared" si="15"/>
        <v>79.133017734409577</v>
      </c>
      <c r="K15" s="47">
        <f t="shared" si="5"/>
        <v>58.346293830345438</v>
      </c>
      <c r="L15" s="40">
        <f t="shared" si="6"/>
        <v>159.27187449056356</v>
      </c>
      <c r="M15" s="12">
        <f t="shared" si="7"/>
        <v>19.100000014683854</v>
      </c>
      <c r="N15" s="12">
        <f t="shared" si="8"/>
        <v>3.6666666467984519</v>
      </c>
      <c r="O15" s="12">
        <f t="shared" si="9"/>
        <v>-49.400000000000922</v>
      </c>
      <c r="P15" s="81">
        <f t="shared" si="10"/>
        <v>53.090624830187856</v>
      </c>
      <c r="Q15" s="12">
        <f t="shared" si="11"/>
        <v>6.3666666715612843</v>
      </c>
      <c r="R15" s="12">
        <f t="shared" si="12"/>
        <v>1.222222215599484</v>
      </c>
      <c r="S15" s="12">
        <f t="shared" si="13"/>
        <v>-16.466666666666974</v>
      </c>
      <c r="T15" s="12">
        <f t="shared" si="14"/>
        <v>17.696874943395951</v>
      </c>
    </row>
    <row r="16" spans="1:48" ht="15.9" customHeight="1">
      <c r="B16" s="18">
        <v>45828</v>
      </c>
      <c r="C16" s="11">
        <v>401059.69339999999</v>
      </c>
      <c r="D16" s="9">
        <f t="shared" si="1"/>
        <v>70.20000001648441</v>
      </c>
      <c r="E16" s="11">
        <v>6665776.398</v>
      </c>
      <c r="F16" s="9">
        <f t="shared" si="2"/>
        <v>-20.999999716877937</v>
      </c>
      <c r="G16" s="12">
        <v>97.708799999999997</v>
      </c>
      <c r="H16" s="9">
        <f t="shared" si="3"/>
        <v>-195.90000000000884</v>
      </c>
      <c r="I16" s="47">
        <f t="shared" si="4"/>
        <v>-16.654306161131046</v>
      </c>
      <c r="J16" s="40">
        <f t="shared" si="15"/>
        <v>106.65430616113099</v>
      </c>
      <c r="K16" s="47">
        <f t="shared" si="5"/>
        <v>73.273733291154784</v>
      </c>
      <c r="L16" s="40">
        <f t="shared" si="6"/>
        <v>209.15508597790958</v>
      </c>
      <c r="M16" s="12">
        <f t="shared" si="7"/>
        <v>17.550000004121102</v>
      </c>
      <c r="N16" s="12">
        <f t="shared" si="8"/>
        <v>-5.2499999292194843</v>
      </c>
      <c r="O16" s="12">
        <f t="shared" si="9"/>
        <v>-48.975000000002211</v>
      </c>
      <c r="P16" s="81">
        <f t="shared" si="10"/>
        <v>52.288771494477395</v>
      </c>
      <c r="Q16" s="12">
        <f t="shared" si="11"/>
        <v>4.3875000010302756</v>
      </c>
      <c r="R16" s="12">
        <f t="shared" si="12"/>
        <v>-1.3124999823048711</v>
      </c>
      <c r="S16" s="12">
        <f t="shared" si="13"/>
        <v>-12.243750000000553</v>
      </c>
      <c r="T16" s="12">
        <f t="shared" si="14"/>
        <v>13.072192873619349</v>
      </c>
    </row>
    <row r="17" spans="2:20" ht="15.9" customHeight="1">
      <c r="B17" s="18">
        <v>45828</v>
      </c>
      <c r="C17" s="11">
        <v>401059.7034</v>
      </c>
      <c r="D17" s="9">
        <f t="shared" si="1"/>
        <v>80.200000025797635</v>
      </c>
      <c r="E17" s="11">
        <v>6665776.4139999999</v>
      </c>
      <c r="F17" s="9">
        <f t="shared" si="2"/>
        <v>-4.999999888241291</v>
      </c>
      <c r="G17" s="12">
        <v>97.673699999999997</v>
      </c>
      <c r="H17" s="9">
        <f t="shared" si="3"/>
        <v>-231.00000000000875</v>
      </c>
      <c r="I17" s="47">
        <f t="shared" si="4"/>
        <v>-3.5674388155044312</v>
      </c>
      <c r="J17" s="40">
        <f t="shared" si="15"/>
        <v>93.567438815504431</v>
      </c>
      <c r="K17" s="47">
        <f t="shared" si="5"/>
        <v>80.355709212353759</v>
      </c>
      <c r="L17" s="40">
        <f t="shared" si="6"/>
        <v>244.57726796050446</v>
      </c>
      <c r="M17" s="12">
        <f t="shared" si="7"/>
        <v>20.050000006449409</v>
      </c>
      <c r="N17" s="12">
        <f t="shared" si="8"/>
        <v>-1.2499999720603228</v>
      </c>
      <c r="O17" s="12">
        <f t="shared" si="9"/>
        <v>-57.750000000002188</v>
      </c>
      <c r="P17" s="81">
        <f t="shared" si="10"/>
        <v>61.144316990126114</v>
      </c>
      <c r="Q17" s="12">
        <f t="shared" si="11"/>
        <v>5.0125000016123522</v>
      </c>
      <c r="R17" s="12">
        <f t="shared" si="12"/>
        <v>-0.31249999301508069</v>
      </c>
      <c r="S17" s="12">
        <f t="shared" si="13"/>
        <v>-14.437500000000547</v>
      </c>
      <c r="T17" s="12">
        <f t="shared" si="14"/>
        <v>15.286079247531529</v>
      </c>
    </row>
    <row r="18" spans="2:20" ht="15.9" customHeight="1">
      <c r="B18" s="18">
        <v>45829</v>
      </c>
      <c r="C18" s="11">
        <v>401059.7034</v>
      </c>
      <c r="D18" s="9">
        <f t="shared" si="1"/>
        <v>80.200000025797635</v>
      </c>
      <c r="E18" s="12">
        <v>6665776.4143000003</v>
      </c>
      <c r="F18" s="9">
        <f t="shared" si="2"/>
        <v>-4.6999994665384293</v>
      </c>
      <c r="G18" s="12">
        <v>97.673699999999997</v>
      </c>
      <c r="H18" s="9">
        <f t="shared" si="3"/>
        <v>-231.00000000000875</v>
      </c>
      <c r="I18" s="47">
        <f t="shared" si="4"/>
        <v>-3.3538963372370176</v>
      </c>
      <c r="J18" s="40">
        <f t="shared" si="15"/>
        <v>93.353896337237018</v>
      </c>
      <c r="K18" s="47">
        <f t="shared" si="5"/>
        <v>80.337600157855107</v>
      </c>
      <c r="L18" s="40">
        <f t="shared" si="6"/>
        <v>244.57131883998059</v>
      </c>
      <c r="M18" s="12">
        <f t="shared" si="7"/>
        <v>16.040000005159527</v>
      </c>
      <c r="N18" s="12">
        <f t="shared" si="8"/>
        <v>-0.93999989330768585</v>
      </c>
      <c r="O18" s="12">
        <f t="shared" si="9"/>
        <v>-46.200000000001751</v>
      </c>
      <c r="P18" s="81">
        <f t="shared" si="10"/>
        <v>48.914263767996118</v>
      </c>
      <c r="Q18" s="12">
        <f t="shared" si="11"/>
        <v>3.2080000010319054</v>
      </c>
      <c r="R18" s="12">
        <f t="shared" si="12"/>
        <v>-0.18799997866153717</v>
      </c>
      <c r="S18" s="12">
        <f t="shared" si="13"/>
        <v>-9.2400000000003502</v>
      </c>
      <c r="T18" s="12">
        <f t="shared" si="14"/>
        <v>9.782852753599224</v>
      </c>
    </row>
    <row r="19" spans="2:20" ht="15.9" customHeight="1">
      <c r="B19" s="18">
        <v>45829</v>
      </c>
      <c r="C19" s="11">
        <v>401059.72950000002</v>
      </c>
      <c r="D19" s="9">
        <f t="shared" si="1"/>
        <v>106.30000004312024</v>
      </c>
      <c r="E19" s="11">
        <v>6665776.409</v>
      </c>
      <c r="F19" s="9">
        <f t="shared" si="2"/>
        <v>-9.9999997764825821</v>
      </c>
      <c r="G19" s="12">
        <v>97.622900000000001</v>
      </c>
      <c r="H19" s="9">
        <f t="shared" si="3"/>
        <v>-281.80000000000405</v>
      </c>
      <c r="I19" s="47">
        <f t="shared" si="4"/>
        <v>-5.3741910931144048</v>
      </c>
      <c r="J19" s="40">
        <f t="shared" si="15"/>
        <v>95.374191093114405</v>
      </c>
      <c r="K19" s="47">
        <f t="shared" si="5"/>
        <v>106.76933082443205</v>
      </c>
      <c r="L19" s="40">
        <f t="shared" si="6"/>
        <v>301.34851916792172</v>
      </c>
      <c r="M19" s="12">
        <f t="shared" si="7"/>
        <v>21.260000008624047</v>
      </c>
      <c r="N19" s="12">
        <f t="shared" si="8"/>
        <v>-1.9999999552965164</v>
      </c>
      <c r="O19" s="12">
        <f t="shared" si="9"/>
        <v>-56.360000000000809</v>
      </c>
      <c r="P19" s="81">
        <f t="shared" si="10"/>
        <v>60.269703833584344</v>
      </c>
      <c r="Q19" s="12">
        <f t="shared" si="11"/>
        <v>4.2520000017248094</v>
      </c>
      <c r="R19" s="12">
        <f t="shared" si="12"/>
        <v>-0.39999999105930328</v>
      </c>
      <c r="S19" s="12">
        <f t="shared" si="13"/>
        <v>-11.272000000000162</v>
      </c>
      <c r="T19" s="12">
        <f t="shared" si="14"/>
        <v>12.053940766716869</v>
      </c>
    </row>
    <row r="20" spans="2:20" ht="15.9" customHeight="1">
      <c r="B20" s="18">
        <v>45831</v>
      </c>
      <c r="C20" s="11">
        <v>401059.75770000002</v>
      </c>
      <c r="D20" s="9">
        <f t="shared" si="1"/>
        <v>134.50000004377216</v>
      </c>
      <c r="E20" s="11">
        <v>6665776.3799999999</v>
      </c>
      <c r="F20" s="9">
        <f t="shared" si="2"/>
        <v>-38.99999987334013</v>
      </c>
      <c r="G20" s="12">
        <v>97.567400000000006</v>
      </c>
      <c r="H20" s="9">
        <f t="shared" si="3"/>
        <v>-337.29999999999905</v>
      </c>
      <c r="I20" s="47">
        <f t="shared" si="4"/>
        <v>-16.170194219939845</v>
      </c>
      <c r="J20" s="40">
        <f t="shared" si="15"/>
        <v>106.17019421993984</v>
      </c>
      <c r="K20" s="47">
        <f t="shared" si="5"/>
        <v>140.04017281442938</v>
      </c>
      <c r="L20" s="40">
        <f t="shared" si="6"/>
        <v>365.21574446057849</v>
      </c>
      <c r="M20" s="12">
        <f t="shared" si="7"/>
        <v>19.214285720538879</v>
      </c>
      <c r="N20" s="12">
        <f t="shared" si="8"/>
        <v>-5.5714285533343046</v>
      </c>
      <c r="O20" s="12">
        <f t="shared" si="9"/>
        <v>-48.185714285714148</v>
      </c>
      <c r="P20" s="81">
        <f t="shared" si="10"/>
        <v>52.173677780082642</v>
      </c>
      <c r="Q20" s="12">
        <f t="shared" si="11"/>
        <v>2.7448979600769827</v>
      </c>
      <c r="R20" s="12">
        <f t="shared" si="12"/>
        <v>-0.79591836476204347</v>
      </c>
      <c r="S20" s="12">
        <f t="shared" si="13"/>
        <v>-6.8836734693877357</v>
      </c>
      <c r="T20" s="12">
        <f t="shared" si="14"/>
        <v>7.4533825400118063</v>
      </c>
    </row>
    <row r="21" spans="2:20" ht="15.9" customHeight="1">
      <c r="B21" s="18">
        <v>45831</v>
      </c>
      <c r="C21" s="11">
        <v>401059.76439999999</v>
      </c>
      <c r="D21" s="9">
        <f t="shared" si="1"/>
        <v>141.20000001275912</v>
      </c>
      <c r="E21" s="12">
        <v>6665776.3949999996</v>
      </c>
      <c r="F21" s="9">
        <f t="shared" si="2"/>
        <v>-24.000000208616257</v>
      </c>
      <c r="G21" s="12">
        <v>97.548000000000002</v>
      </c>
      <c r="H21" s="9">
        <f t="shared" si="3"/>
        <v>-356.70000000000357</v>
      </c>
      <c r="I21" s="47">
        <f t="shared" si="4"/>
        <v>-9.6464678705490883</v>
      </c>
      <c r="J21" s="40">
        <f t="shared" si="15"/>
        <v>99.646467870549145</v>
      </c>
      <c r="K21" s="47">
        <f t="shared" si="5"/>
        <v>143.22513750601448</v>
      </c>
      <c r="L21" s="40">
        <f t="shared" si="6"/>
        <v>384.38044957258074</v>
      </c>
      <c r="M21" s="12">
        <f t="shared" si="7"/>
        <v>20.171428573251301</v>
      </c>
      <c r="N21" s="12">
        <f t="shared" si="8"/>
        <v>-3.4285714583737508</v>
      </c>
      <c r="O21" s="12">
        <f t="shared" si="9"/>
        <v>-50.957142857143367</v>
      </c>
      <c r="P21" s="81">
        <f t="shared" si="10"/>
        <v>54.91149279608296</v>
      </c>
      <c r="Q21" s="12">
        <f t="shared" si="11"/>
        <v>2.8816326533216143</v>
      </c>
      <c r="R21" s="12">
        <f t="shared" si="12"/>
        <v>-0.48979592262482152</v>
      </c>
      <c r="S21" s="12">
        <f t="shared" si="13"/>
        <v>-7.2795918367347667</v>
      </c>
      <c r="T21" s="12">
        <f t="shared" si="14"/>
        <v>7.8444989708689947</v>
      </c>
    </row>
    <row r="22" spans="2:20" ht="15.9" customHeight="1">
      <c r="B22" s="18">
        <v>45832</v>
      </c>
      <c r="C22" s="12">
        <v>401059.76760000002</v>
      </c>
      <c r="D22" s="9">
        <f t="shared" si="1"/>
        <v>144.40000004833564</v>
      </c>
      <c r="E22" s="11">
        <v>6665776.3739999998</v>
      </c>
      <c r="F22" s="9">
        <f t="shared" si="2"/>
        <v>-44.999999925494194</v>
      </c>
      <c r="G22" s="12">
        <v>97.527199999999993</v>
      </c>
      <c r="H22" s="9">
        <f t="shared" si="3"/>
        <v>-377.50000000001194</v>
      </c>
      <c r="I22" s="47">
        <f t="shared" si="4"/>
        <v>-17.308827974042856</v>
      </c>
      <c r="J22" s="40">
        <f t="shared" si="15"/>
        <v>107.30882797404286</v>
      </c>
      <c r="K22" s="47">
        <f t="shared" si="5"/>
        <v>151.24933060101063</v>
      </c>
      <c r="L22" s="40">
        <f t="shared" si="6"/>
        <v>406.67260788902769</v>
      </c>
      <c r="M22" s="12">
        <f t="shared" si="7"/>
        <v>18.050000006041955</v>
      </c>
      <c r="N22" s="12">
        <f t="shared" si="8"/>
        <v>-5.6249999906867743</v>
      </c>
      <c r="O22" s="12">
        <f t="shared" si="9"/>
        <v>-47.187500000001492</v>
      </c>
      <c r="P22" s="81">
        <f t="shared" si="10"/>
        <v>50.834075986128461</v>
      </c>
      <c r="Q22" s="12">
        <f t="shared" si="11"/>
        <v>2.2562500007552444</v>
      </c>
      <c r="R22" s="12">
        <f t="shared" si="12"/>
        <v>-0.70312499883584678</v>
      </c>
      <c r="S22" s="12">
        <f t="shared" si="13"/>
        <v>-5.8984375000001865</v>
      </c>
      <c r="T22" s="12">
        <f t="shared" si="14"/>
        <v>6.3542594982660576</v>
      </c>
    </row>
    <row r="23" spans="2:20" ht="15.9" customHeight="1">
      <c r="B23" s="18">
        <v>45832</v>
      </c>
      <c r="C23" s="11">
        <v>401059.7671</v>
      </c>
      <c r="D23" s="9">
        <f t="shared" si="1"/>
        <v>143.90000002458692</v>
      </c>
      <c r="E23" s="11">
        <v>6665776.3439999996</v>
      </c>
      <c r="F23" s="9">
        <f t="shared" si="2"/>
        <v>-75.000000186264515</v>
      </c>
      <c r="G23" s="12">
        <v>97.471299999999999</v>
      </c>
      <c r="H23" s="9">
        <f t="shared" si="3"/>
        <v>-433.400000000006</v>
      </c>
      <c r="I23" s="47">
        <f t="shared" si="4"/>
        <v>-27.528312878897395</v>
      </c>
      <c r="J23" s="40">
        <f t="shared" si="15"/>
        <v>117.5283128788974</v>
      </c>
      <c r="K23" s="47">
        <f t="shared" si="5"/>
        <v>162.27202480716073</v>
      </c>
      <c r="L23" s="40">
        <f t="shared" si="6"/>
        <v>462.78263800084483</v>
      </c>
      <c r="M23" s="12">
        <f t="shared" si="7"/>
        <v>17.987500003073364</v>
      </c>
      <c r="N23" s="12">
        <f t="shared" si="8"/>
        <v>-9.3750000232830644</v>
      </c>
      <c r="O23" s="12">
        <f t="shared" si="9"/>
        <v>-54.17500000000075</v>
      </c>
      <c r="P23" s="81">
        <f t="shared" si="10"/>
        <v>57.847829750105603</v>
      </c>
      <c r="Q23" s="12">
        <f t="shared" si="11"/>
        <v>2.2484375003841706</v>
      </c>
      <c r="R23" s="12">
        <f t="shared" si="12"/>
        <v>-1.171875002910383</v>
      </c>
      <c r="S23" s="12">
        <f t="shared" si="13"/>
        <v>-6.7718750000000938</v>
      </c>
      <c r="T23" s="12">
        <f t="shared" si="14"/>
        <v>7.2309787187632004</v>
      </c>
    </row>
    <row r="24" spans="2:20" ht="15.9" customHeight="1">
      <c r="B24" s="18">
        <v>45833</v>
      </c>
      <c r="C24" s="11">
        <v>401059.77429999999</v>
      </c>
      <c r="D24" s="9">
        <f t="shared" si="1"/>
        <v>151.1000000173226</v>
      </c>
      <c r="E24" s="11">
        <v>6665776.3540000003</v>
      </c>
      <c r="F24" s="9">
        <f t="shared" si="2"/>
        <v>-64.999999478459358</v>
      </c>
      <c r="G24" s="12">
        <v>97.486400000000003</v>
      </c>
      <c r="H24" s="9">
        <f t="shared" si="3"/>
        <v>-418.30000000000211</v>
      </c>
      <c r="I24" s="47">
        <f t="shared" si="4"/>
        <v>-23.276344607476972</v>
      </c>
      <c r="J24" s="40">
        <f t="shared" si="15"/>
        <v>113.27634460747697</v>
      </c>
      <c r="K24" s="47">
        <f t="shared" si="5"/>
        <v>164.48771971619831</v>
      </c>
      <c r="L24" s="40">
        <f t="shared" si="6"/>
        <v>449.47869797959987</v>
      </c>
      <c r="M24" s="12">
        <f>(D24-$D$9)/(B23-$B$9)</f>
        <v>18.887500002165325</v>
      </c>
      <c r="N24" s="12">
        <f>(F24-$F$9)/(B23-$B$9)</f>
        <v>-8.1249999348074198</v>
      </c>
      <c r="O24" s="12">
        <f>(H24-$H$9)/(B23-$B$9)</f>
        <v>-52.287500000000264</v>
      </c>
      <c r="P24" s="81">
        <f>(L24-$L$9)/(B23-$B$9)</f>
        <v>56.184837247449984</v>
      </c>
      <c r="Q24" s="12">
        <f>(M24-0)/(B23-$B$9)</f>
        <v>2.3609375002706656</v>
      </c>
      <c r="R24" s="12">
        <f>(N24-0)/(B23-$B$9)</f>
        <v>-1.0156249918509275</v>
      </c>
      <c r="S24" s="12">
        <f>(O24-0)/(B23-$B$9)</f>
        <v>-6.535937500000033</v>
      </c>
      <c r="T24" s="12">
        <f>(P24-0)/(B23-$B$9)</f>
        <v>7.023104655931248</v>
      </c>
    </row>
    <row r="25" spans="2:20" ht="15.9" customHeight="1">
      <c r="B25" s="18">
        <v>45833</v>
      </c>
      <c r="C25" s="11">
        <v>401059.77639999997</v>
      </c>
      <c r="D25" s="9">
        <f t="shared" si="1"/>
        <v>153.20000000065193</v>
      </c>
      <c r="E25" s="11">
        <v>6665776.3213999998</v>
      </c>
      <c r="F25" s="9">
        <f t="shared" si="2"/>
        <v>-97.599999979138374</v>
      </c>
      <c r="G25" s="12">
        <v>97.412599999999998</v>
      </c>
      <c r="H25" s="9">
        <f t="shared" si="3"/>
        <v>-492.10000000000775</v>
      </c>
      <c r="I25" s="47">
        <f t="shared" si="4"/>
        <v>-32.500222402369616</v>
      </c>
      <c r="J25" s="40">
        <f t="shared" si="15"/>
        <v>122.50022240236962</v>
      </c>
      <c r="K25" s="47">
        <f t="shared" si="5"/>
        <v>181.64801126389344</v>
      </c>
      <c r="L25" s="40">
        <f t="shared" si="6"/>
        <v>524.55544034557033</v>
      </c>
      <c r="M25" s="12">
        <f t="shared" ref="M25:M86" si="16">(D25-$D$9)/(B25-$B$9)</f>
        <v>17.022222222294658</v>
      </c>
      <c r="N25" s="12">
        <f t="shared" ref="N25:N86" si="17">(F25-$F$9)/(B25-$B$9)</f>
        <v>-10.844444442126486</v>
      </c>
      <c r="O25" s="12">
        <f t="shared" ref="O25:O86" si="18">(H25-$H$9)/(B25-$B$9)</f>
        <v>-54.677777777778637</v>
      </c>
      <c r="P25" s="81">
        <f t="shared" ref="P25:P86" si="19">(L25-$L$9)/(B25-$B$9)</f>
        <v>58.283937816174479</v>
      </c>
      <c r="Q25" s="12">
        <f t="shared" ref="Q25:Q86" si="20">(M25-0)/(B25-$B$9)</f>
        <v>1.8913580246994064</v>
      </c>
      <c r="R25" s="12">
        <f t="shared" ref="R25:R86" si="21">(N25-0)/(B25-$B$9)</f>
        <v>-1.2049382713473873</v>
      </c>
      <c r="S25" s="12">
        <f t="shared" ref="S25:S86" si="22">(O25-0)/(B25-$B$9)</f>
        <v>-6.0753086419754041</v>
      </c>
      <c r="T25" s="12">
        <f t="shared" ref="T25:T86" si="23">(P25-0)/(B25-$B$9)</f>
        <v>6.4759930906860532</v>
      </c>
    </row>
    <row r="26" spans="2:20" ht="15.9" customHeight="1">
      <c r="B26" s="18">
        <v>45834</v>
      </c>
      <c r="C26" s="11">
        <v>401059.79249999998</v>
      </c>
      <c r="D26" s="9">
        <f t="shared" si="1"/>
        <v>169.3000000086613</v>
      </c>
      <c r="E26" s="11">
        <v>6665776.3930000002</v>
      </c>
      <c r="F26" s="9">
        <f t="shared" si="2"/>
        <v>-25.999999605119228</v>
      </c>
      <c r="G26" s="12">
        <v>97.4465</v>
      </c>
      <c r="H26" s="9">
        <f t="shared" si="3"/>
        <v>-458.20000000000505</v>
      </c>
      <c r="I26" s="47">
        <f t="shared" si="4"/>
        <v>-8.7309029248025922</v>
      </c>
      <c r="J26" s="40">
        <f t="shared" si="15"/>
        <v>98.730902924802535</v>
      </c>
      <c r="K26" s="47">
        <f t="shared" si="5"/>
        <v>171.28482122593033</v>
      </c>
      <c r="L26" s="40">
        <f t="shared" si="6"/>
        <v>489.16840656608593</v>
      </c>
      <c r="M26" s="12">
        <f t="shared" si="16"/>
        <v>16.93000000086613</v>
      </c>
      <c r="N26" s="12">
        <f t="shared" si="17"/>
        <v>-2.5999999605119228</v>
      </c>
      <c r="O26" s="12">
        <f t="shared" si="18"/>
        <v>-45.820000000000505</v>
      </c>
      <c r="P26" s="81">
        <f t="shared" si="19"/>
        <v>48.916840656608592</v>
      </c>
      <c r="Q26" s="12">
        <f t="shared" si="20"/>
        <v>1.693000000086613</v>
      </c>
      <c r="R26" s="12">
        <f t="shared" si="21"/>
        <v>-0.25999999605119228</v>
      </c>
      <c r="S26" s="12">
        <f t="shared" si="22"/>
        <v>-4.5820000000000505</v>
      </c>
      <c r="T26" s="12">
        <f t="shared" si="23"/>
        <v>4.8916840656608596</v>
      </c>
    </row>
    <row r="27" spans="2:20" ht="15.9" customHeight="1">
      <c r="B27" s="18">
        <v>45834</v>
      </c>
      <c r="C27" s="11">
        <v>401059.79320000001</v>
      </c>
      <c r="D27" s="9">
        <f t="shared" si="1"/>
        <v>170.00000004190952</v>
      </c>
      <c r="E27" s="11">
        <v>6665776.3689999999</v>
      </c>
      <c r="F27" s="9">
        <f t="shared" si="2"/>
        <v>-49.999999813735485</v>
      </c>
      <c r="G27" s="12">
        <v>97.439800000000005</v>
      </c>
      <c r="H27" s="9">
        <f t="shared" si="3"/>
        <v>-464.90000000000009</v>
      </c>
      <c r="I27" s="47">
        <f t="shared" si="4"/>
        <v>-16.389540272431873</v>
      </c>
      <c r="J27" s="40">
        <f t="shared" si="15"/>
        <v>106.38954027243187</v>
      </c>
      <c r="K27" s="47">
        <f t="shared" si="5"/>
        <v>177.20045145434247</v>
      </c>
      <c r="L27" s="40">
        <f t="shared" si="6"/>
        <v>497.52588876924074</v>
      </c>
      <c r="M27" s="12">
        <f t="shared" si="16"/>
        <v>17.000000004190952</v>
      </c>
      <c r="N27" s="12">
        <f t="shared" si="17"/>
        <v>-4.9999999813735485</v>
      </c>
      <c r="O27" s="12">
        <f t="shared" si="18"/>
        <v>-46.490000000000009</v>
      </c>
      <c r="P27" s="81">
        <f t="shared" si="19"/>
        <v>49.752588876924072</v>
      </c>
      <c r="Q27" s="12">
        <f t="shared" si="20"/>
        <v>1.7000000004190952</v>
      </c>
      <c r="R27" s="12">
        <f t="shared" si="21"/>
        <v>-0.49999999813735485</v>
      </c>
      <c r="S27" s="12">
        <f t="shared" si="22"/>
        <v>-4.6490000000000009</v>
      </c>
      <c r="T27" s="12">
        <f t="shared" si="23"/>
        <v>4.9752588876924069</v>
      </c>
    </row>
    <row r="28" spans="2:20" ht="15.9" customHeight="1">
      <c r="B28" s="18">
        <v>45835</v>
      </c>
      <c r="C28" s="11">
        <v>401059.78249999997</v>
      </c>
      <c r="D28" s="9">
        <f t="shared" si="1"/>
        <v>159.29999999934807</v>
      </c>
      <c r="E28" s="11">
        <v>6665776.2970000003</v>
      </c>
      <c r="F28" s="9">
        <f t="shared" si="2"/>
        <v>-121.99999950826168</v>
      </c>
      <c r="G28" s="12">
        <v>97.433099999999996</v>
      </c>
      <c r="H28" s="9">
        <f t="shared" si="3"/>
        <v>-471.60000000000935</v>
      </c>
      <c r="I28" s="47">
        <f t="shared" si="4"/>
        <v>-37.446719526408231</v>
      </c>
      <c r="J28" s="40">
        <f t="shared" si="15"/>
        <v>127.44671952640823</v>
      </c>
      <c r="K28" s="47">
        <f t="shared" si="5"/>
        <v>200.65016790376268</v>
      </c>
      <c r="L28" s="40">
        <f t="shared" si="6"/>
        <v>512.51053635980691</v>
      </c>
      <c r="M28" s="12">
        <f t="shared" si="16"/>
        <v>14.481818181758916</v>
      </c>
      <c r="N28" s="12">
        <f t="shared" si="17"/>
        <v>-11.090909046205608</v>
      </c>
      <c r="O28" s="12">
        <f t="shared" si="18"/>
        <v>-42.87272727272812</v>
      </c>
      <c r="P28" s="81">
        <f t="shared" si="19"/>
        <v>46.591866941800625</v>
      </c>
      <c r="Q28" s="12">
        <f t="shared" si="20"/>
        <v>1.316528925614447</v>
      </c>
      <c r="R28" s="12">
        <f t="shared" si="21"/>
        <v>-1.0082644587459644</v>
      </c>
      <c r="S28" s="12">
        <f t="shared" si="22"/>
        <v>-3.8975206611571021</v>
      </c>
      <c r="T28" s="12">
        <f t="shared" si="23"/>
        <v>4.2356242674364202</v>
      </c>
    </row>
    <row r="29" spans="2:20" ht="15.9" customHeight="1">
      <c r="B29" s="18">
        <v>45835</v>
      </c>
      <c r="C29" s="11">
        <v>401059.80129999999</v>
      </c>
      <c r="D29" s="9">
        <f t="shared" si="1"/>
        <v>178.10000001918525</v>
      </c>
      <c r="E29" s="11">
        <v>6665776.3770000003</v>
      </c>
      <c r="F29" s="9">
        <f t="shared" si="2"/>
        <v>-41.999999433755875</v>
      </c>
      <c r="G29" s="12">
        <v>97.428899999999999</v>
      </c>
      <c r="H29" s="9">
        <f t="shared" si="3"/>
        <v>-475.80000000000666</v>
      </c>
      <c r="I29" s="47" t="s">
        <v>96</v>
      </c>
      <c r="J29" s="40">
        <f t="shared" si="15"/>
        <v>103.26920617600081</v>
      </c>
      <c r="K29" s="47">
        <f t="shared" si="5"/>
        <v>182.9852725201383</v>
      </c>
      <c r="L29" s="40">
        <f t="shared" si="6"/>
        <v>509.77372427310883</v>
      </c>
      <c r="M29" s="12">
        <f t="shared" si="16"/>
        <v>16.190909092653204</v>
      </c>
      <c r="N29" s="12">
        <f t="shared" si="17"/>
        <v>-3.8181817667050795</v>
      </c>
      <c r="O29" s="12">
        <f t="shared" si="18"/>
        <v>-43.254545454546061</v>
      </c>
      <c r="P29" s="81">
        <f t="shared" si="19"/>
        <v>46.343065843009896</v>
      </c>
      <c r="Q29" s="12">
        <f t="shared" si="20"/>
        <v>1.4719008266048368</v>
      </c>
      <c r="R29" s="12">
        <f t="shared" si="21"/>
        <v>-0.34710743333682542</v>
      </c>
      <c r="S29" s="12">
        <f t="shared" si="22"/>
        <v>-3.932231404958733</v>
      </c>
      <c r="T29" s="12">
        <f t="shared" si="23"/>
        <v>4.2130059857281728</v>
      </c>
    </row>
    <row r="30" spans="2:20" ht="15.9" customHeight="1">
      <c r="B30" s="18">
        <v>45836</v>
      </c>
      <c r="C30" s="11">
        <v>401059.8052</v>
      </c>
      <c r="D30" s="9">
        <f t="shared" si="1"/>
        <v>182.00000002980232</v>
      </c>
      <c r="E30" s="11">
        <v>6665776.3679999998</v>
      </c>
      <c r="F30" s="9">
        <f t="shared" si="2"/>
        <v>-50.999999977648258</v>
      </c>
      <c r="G30" s="12">
        <v>97.388000000000005</v>
      </c>
      <c r="H30" s="9">
        <f t="shared" si="3"/>
        <v>-516.70000000000016</v>
      </c>
      <c r="I30" s="47">
        <f t="shared" si="4"/>
        <v>-15.653922783832684</v>
      </c>
      <c r="J30" s="40">
        <f t="shared" si="15"/>
        <v>105.65392278383268</v>
      </c>
      <c r="K30" s="47">
        <f t="shared" si="5"/>
        <v>189.01058173702384</v>
      </c>
      <c r="L30" s="40">
        <f t="shared" si="6"/>
        <v>550.18532333075586</v>
      </c>
      <c r="M30" s="12">
        <f t="shared" si="16"/>
        <v>15.166666669150194</v>
      </c>
      <c r="N30" s="12">
        <f t="shared" si="17"/>
        <v>-4.2499999981373549</v>
      </c>
      <c r="O30" s="12">
        <f t="shared" si="18"/>
        <v>-43.058333333333344</v>
      </c>
      <c r="P30" s="81">
        <f t="shared" si="19"/>
        <v>45.848776944229655</v>
      </c>
      <c r="Q30" s="12">
        <f t="shared" si="20"/>
        <v>1.2638888890958495</v>
      </c>
      <c r="R30" s="12">
        <f t="shared" si="21"/>
        <v>-0.35416666651144624</v>
      </c>
      <c r="S30" s="12">
        <f t="shared" si="22"/>
        <v>-3.5881944444444454</v>
      </c>
      <c r="T30" s="12">
        <f t="shared" si="23"/>
        <v>3.8207314120191378</v>
      </c>
    </row>
    <row r="31" spans="2:20" ht="15.9" customHeight="1">
      <c r="B31" s="18">
        <v>45836</v>
      </c>
      <c r="C31" s="11">
        <v>401059.81199999998</v>
      </c>
      <c r="D31" s="9">
        <f t="shared" si="1"/>
        <v>188.80000000353903</v>
      </c>
      <c r="E31" s="11">
        <v>6665776.3820000002</v>
      </c>
      <c r="F31" s="9">
        <f t="shared" si="2"/>
        <v>-36.999999545514584</v>
      </c>
      <c r="G31" s="12">
        <v>97.418400000000005</v>
      </c>
      <c r="H31" s="9">
        <f t="shared" si="3"/>
        <v>-486.29999999999995</v>
      </c>
      <c r="I31" s="47">
        <f t="shared" si="4"/>
        <v>-11.087992612968037</v>
      </c>
      <c r="J31" s="40">
        <f t="shared" si="15"/>
        <v>101.08799261296804</v>
      </c>
      <c r="K31" s="47">
        <f t="shared" si="5"/>
        <v>192.39137186398045</v>
      </c>
      <c r="L31" s="40">
        <f t="shared" si="6"/>
        <v>522.97431100170149</v>
      </c>
      <c r="M31" s="12">
        <f t="shared" si="16"/>
        <v>15.733333333628252</v>
      </c>
      <c r="N31" s="12">
        <f t="shared" si="17"/>
        <v>-3.0833332954595485</v>
      </c>
      <c r="O31" s="12">
        <f t="shared" si="18"/>
        <v>-40.524999999999999</v>
      </c>
      <c r="P31" s="81">
        <f t="shared" si="19"/>
        <v>43.581192583475122</v>
      </c>
      <c r="Q31" s="12">
        <f t="shared" si="20"/>
        <v>1.3111111111356877</v>
      </c>
      <c r="R31" s="12">
        <f t="shared" si="21"/>
        <v>-0.25694444128829569</v>
      </c>
      <c r="S31" s="12">
        <f t="shared" si="22"/>
        <v>-3.3770833333333332</v>
      </c>
      <c r="T31" s="12">
        <f t="shared" si="23"/>
        <v>3.6317660486229268</v>
      </c>
    </row>
    <row r="32" spans="2:20" ht="15.9" customHeight="1">
      <c r="B32" s="18">
        <v>45838</v>
      </c>
      <c r="C32" s="11">
        <v>401059.82640000002</v>
      </c>
      <c r="D32" s="9">
        <f t="shared" si="1"/>
        <v>203.20000004721805</v>
      </c>
      <c r="E32" s="11">
        <v>6665776.3080000002</v>
      </c>
      <c r="F32" s="9">
        <f t="shared" si="2"/>
        <v>-110.99999956786633</v>
      </c>
      <c r="G32" s="12">
        <v>97.3142</v>
      </c>
      <c r="H32" s="9">
        <f t="shared" si="3"/>
        <v>-590.5000000000058</v>
      </c>
      <c r="I32" s="47">
        <f t="shared" si="4"/>
        <v>-28.646007749991838</v>
      </c>
      <c r="J32" s="40">
        <f t="shared" si="15"/>
        <v>118.64600774999184</v>
      </c>
      <c r="K32" s="47">
        <f t="shared" si="5"/>
        <v>231.54101132036143</v>
      </c>
      <c r="L32" s="40">
        <f t="shared" si="6"/>
        <v>634.27240987076095</v>
      </c>
      <c r="M32" s="12">
        <f t="shared" si="16"/>
        <v>14.514285717658433</v>
      </c>
      <c r="N32" s="12">
        <f t="shared" si="17"/>
        <v>-7.9285713977047374</v>
      </c>
      <c r="O32" s="12">
        <f t="shared" si="18"/>
        <v>-42.178571428571843</v>
      </c>
      <c r="P32" s="81">
        <f t="shared" si="19"/>
        <v>45.305172133625781</v>
      </c>
      <c r="Q32" s="12">
        <f t="shared" si="20"/>
        <v>1.0367346941184594</v>
      </c>
      <c r="R32" s="12">
        <f t="shared" si="21"/>
        <v>-0.56632652840748121</v>
      </c>
      <c r="S32" s="12">
        <f t="shared" si="22"/>
        <v>-3.0127551020408458</v>
      </c>
      <c r="T32" s="12">
        <f t="shared" si="23"/>
        <v>3.2360837238304128</v>
      </c>
    </row>
    <row r="33" spans="2:20" ht="15.9" customHeight="1">
      <c r="B33" s="18">
        <v>45839</v>
      </c>
      <c r="C33" s="11">
        <v>401059.8456</v>
      </c>
      <c r="D33" s="9">
        <f t="shared" si="1"/>
        <v>222.40000002784654</v>
      </c>
      <c r="E33" s="11">
        <v>6665776.3899999997</v>
      </c>
      <c r="F33" s="9">
        <f t="shared" si="2"/>
        <v>-29.000000096857548</v>
      </c>
      <c r="G33" s="12">
        <v>97.310900000000004</v>
      </c>
      <c r="H33" s="9">
        <f t="shared" si="3"/>
        <v>-593.80000000000166</v>
      </c>
      <c r="I33" s="47">
        <f t="shared" si="4"/>
        <v>-7.4292052428955913</v>
      </c>
      <c r="J33" s="40">
        <f t="shared" si="15"/>
        <v>97.429205242895591</v>
      </c>
      <c r="K33" s="47">
        <f t="shared" si="5"/>
        <v>224.28276799166687</v>
      </c>
      <c r="L33" s="40">
        <f t="shared" si="6"/>
        <v>634.74498817872188</v>
      </c>
      <c r="M33" s="12">
        <f t="shared" si="16"/>
        <v>14.826666668523103</v>
      </c>
      <c r="N33" s="12">
        <f t="shared" si="17"/>
        <v>-1.9333333397905033</v>
      </c>
      <c r="O33" s="12">
        <f t="shared" si="18"/>
        <v>-39.58666666666678</v>
      </c>
      <c r="P33" s="81">
        <f t="shared" si="19"/>
        <v>42.316332545248123</v>
      </c>
      <c r="Q33" s="12">
        <f t="shared" si="20"/>
        <v>0.9884444445682069</v>
      </c>
      <c r="R33" s="12">
        <f t="shared" si="21"/>
        <v>-0.12888888931936687</v>
      </c>
      <c r="S33" s="12">
        <f t="shared" si="22"/>
        <v>-2.6391111111111187</v>
      </c>
      <c r="T33" s="12">
        <f t="shared" si="23"/>
        <v>2.8210888363498747</v>
      </c>
    </row>
    <row r="34" spans="2:20" ht="15.9" customHeight="1">
      <c r="B34" s="18">
        <v>45839</v>
      </c>
      <c r="C34" s="11">
        <v>401059.85379999998</v>
      </c>
      <c r="D34" s="9">
        <f t="shared" si="1"/>
        <v>230.60000000987202</v>
      </c>
      <c r="E34" s="11">
        <v>6665776.3959999997</v>
      </c>
      <c r="F34" s="9">
        <f t="shared" si="2"/>
        <v>-23.000000044703484</v>
      </c>
      <c r="G34" s="12">
        <v>97.277600000000007</v>
      </c>
      <c r="H34" s="9">
        <f t="shared" si="3"/>
        <v>-627.09999999999866</v>
      </c>
      <c r="I34" s="47">
        <f t="shared" si="4"/>
        <v>-5.6958325355685133</v>
      </c>
      <c r="J34" s="40">
        <f t="shared" si="15"/>
        <v>95.695832535568513</v>
      </c>
      <c r="K34" s="47">
        <f t="shared" si="5"/>
        <v>231.74416930444946</v>
      </c>
      <c r="L34" s="40">
        <f t="shared" si="6"/>
        <v>668.55049921947386</v>
      </c>
      <c r="M34" s="12">
        <f t="shared" si="16"/>
        <v>15.373333333991468</v>
      </c>
      <c r="N34" s="12">
        <f t="shared" si="17"/>
        <v>-1.5333333363135655</v>
      </c>
      <c r="O34" s="12">
        <f t="shared" si="18"/>
        <v>-41.80666666666658</v>
      </c>
      <c r="P34" s="81">
        <f t="shared" si="19"/>
        <v>44.570033281298258</v>
      </c>
      <c r="Q34" s="12">
        <f t="shared" si="20"/>
        <v>1.0248888889327645</v>
      </c>
      <c r="R34" s="12">
        <f t="shared" si="21"/>
        <v>-0.10222222242090437</v>
      </c>
      <c r="S34" s="12">
        <f t="shared" si="22"/>
        <v>-2.7871111111111051</v>
      </c>
      <c r="T34" s="12">
        <f t="shared" si="23"/>
        <v>2.9713355520865505</v>
      </c>
    </row>
    <row r="35" spans="2:20" ht="15.9" customHeight="1">
      <c r="B35" s="18">
        <v>45840</v>
      </c>
      <c r="C35" s="11">
        <v>401059.8455</v>
      </c>
      <c r="D35" s="9">
        <f t="shared" si="1"/>
        <v>222.3000000230968</v>
      </c>
      <c r="E35" s="11">
        <v>6665776.3509999998</v>
      </c>
      <c r="F35" s="9">
        <f t="shared" si="2"/>
        <v>-67.999999970197678</v>
      </c>
      <c r="G35" s="12">
        <v>97.292199999999994</v>
      </c>
      <c r="H35" s="9">
        <f t="shared" si="3"/>
        <v>-612.50000000001137</v>
      </c>
      <c r="I35" s="47">
        <f t="shared" si="4"/>
        <v>-17.008501506976643</v>
      </c>
      <c r="J35" s="40">
        <f t="shared" si="15"/>
        <v>107.00850150697664</v>
      </c>
      <c r="K35" s="47">
        <f t="shared" si="5"/>
        <v>232.46782574415695</v>
      </c>
      <c r="L35" s="40">
        <f t="shared" si="6"/>
        <v>655.13169668871137</v>
      </c>
      <c r="M35" s="12">
        <f t="shared" si="16"/>
        <v>13.89375000144355</v>
      </c>
      <c r="N35" s="12">
        <f t="shared" si="17"/>
        <v>-4.2499999981373549</v>
      </c>
      <c r="O35" s="12">
        <f t="shared" si="18"/>
        <v>-38.281250000000711</v>
      </c>
      <c r="P35" s="81">
        <f t="shared" si="19"/>
        <v>40.945731043044461</v>
      </c>
      <c r="Q35" s="12">
        <f t="shared" si="20"/>
        <v>0.86835937509022187</v>
      </c>
      <c r="R35" s="12">
        <f t="shared" si="21"/>
        <v>-0.26562499988358468</v>
      </c>
      <c r="S35" s="12">
        <f t="shared" si="22"/>
        <v>-2.3925781250000444</v>
      </c>
      <c r="T35" s="12">
        <f t="shared" si="23"/>
        <v>2.5591081901902788</v>
      </c>
    </row>
    <row r="36" spans="2:20" ht="15.9" customHeight="1">
      <c r="B36" s="18">
        <v>45840</v>
      </c>
      <c r="C36" s="11">
        <v>401059.85769999999</v>
      </c>
      <c r="D36" s="9">
        <f t="shared" si="1"/>
        <v>234.5000000204891</v>
      </c>
      <c r="E36" s="11">
        <v>6665776.375</v>
      </c>
      <c r="F36" s="9">
        <f t="shared" si="2"/>
        <v>-43.999999761581421</v>
      </c>
      <c r="G36" s="12">
        <v>97.2774</v>
      </c>
      <c r="H36" s="9">
        <f t="shared" si="3"/>
        <v>-627.3000000000053</v>
      </c>
      <c r="I36" s="47">
        <f t="shared" si="4"/>
        <v>-10.627031091683762</v>
      </c>
      <c r="J36" s="40">
        <f t="shared" si="15"/>
        <v>100.62703109168376</v>
      </c>
      <c r="K36" s="47">
        <f t="shared" si="5"/>
        <v>238.59222533148173</v>
      </c>
      <c r="L36" s="40">
        <f t="shared" si="6"/>
        <v>671.14196708940449</v>
      </c>
      <c r="M36" s="12">
        <f t="shared" si="16"/>
        <v>14.656250001280569</v>
      </c>
      <c r="N36" s="12">
        <f t="shared" si="17"/>
        <v>-2.7499999850988388</v>
      </c>
      <c r="O36" s="12">
        <f t="shared" si="18"/>
        <v>-39.206250000000331</v>
      </c>
      <c r="P36" s="81">
        <f t="shared" si="19"/>
        <v>41.946372943087781</v>
      </c>
      <c r="Q36" s="12">
        <f t="shared" si="20"/>
        <v>0.91601562508003553</v>
      </c>
      <c r="R36" s="12">
        <f t="shared" si="21"/>
        <v>-0.17187499906867743</v>
      </c>
      <c r="S36" s="12">
        <f t="shared" si="22"/>
        <v>-2.4503906250000207</v>
      </c>
      <c r="T36" s="12">
        <f t="shared" si="23"/>
        <v>2.6216483089429863</v>
      </c>
    </row>
    <row r="37" spans="2:20" ht="15.9" customHeight="1">
      <c r="B37" s="18">
        <v>45841</v>
      </c>
      <c r="C37" s="11">
        <v>401059.8616</v>
      </c>
      <c r="D37" s="9">
        <f t="shared" si="1"/>
        <v>238.40000003110617</v>
      </c>
      <c r="E37" s="11">
        <v>6665776.3820000002</v>
      </c>
      <c r="F37" s="9">
        <f t="shared" si="2"/>
        <v>-36.999999545514584</v>
      </c>
      <c r="G37" s="12">
        <v>97.268699999999995</v>
      </c>
      <c r="H37" s="9">
        <f t="shared" si="3"/>
        <v>-636.00000000000989</v>
      </c>
      <c r="I37" s="47">
        <f t="shared" si="4"/>
        <v>-8.8219979462130027</v>
      </c>
      <c r="J37" s="40">
        <f t="shared" si="15"/>
        <v>98.821997946213003</v>
      </c>
      <c r="K37" s="47">
        <f t="shared" si="5"/>
        <v>241.25413982188886</v>
      </c>
      <c r="L37" s="40">
        <f t="shared" si="6"/>
        <v>680.22022902969604</v>
      </c>
      <c r="M37" s="12">
        <f t="shared" si="16"/>
        <v>14.023529413594481</v>
      </c>
      <c r="N37" s="12">
        <f t="shared" si="17"/>
        <v>-2.1764705615008579</v>
      </c>
      <c r="O37" s="12">
        <f t="shared" si="18"/>
        <v>-37.411764705882938</v>
      </c>
      <c r="P37" s="81">
        <f t="shared" si="19"/>
        <v>40.012954648805646</v>
      </c>
      <c r="Q37" s="12">
        <f t="shared" si="20"/>
        <v>0.82491349491732247</v>
      </c>
      <c r="R37" s="12">
        <f t="shared" si="21"/>
        <v>-0.12802768008828577</v>
      </c>
      <c r="S37" s="12">
        <f t="shared" si="22"/>
        <v>-2.200692041522526</v>
      </c>
      <c r="T37" s="12">
        <f t="shared" si="23"/>
        <v>2.353703214635626</v>
      </c>
    </row>
    <row r="38" spans="2:20" ht="15.9" customHeight="1">
      <c r="B38" s="18">
        <v>45841</v>
      </c>
      <c r="C38" s="11">
        <v>401059.84789999999</v>
      </c>
      <c r="D38" s="9">
        <f t="shared" si="1"/>
        <v>224.70000002067536</v>
      </c>
      <c r="E38" s="11">
        <v>6665776.2719999999</v>
      </c>
      <c r="F38" s="9">
        <f t="shared" si="2"/>
        <v>-146.99999988079071</v>
      </c>
      <c r="G38" s="12">
        <v>97.213700000000003</v>
      </c>
      <c r="H38" s="9">
        <f t="shared" si="3"/>
        <v>-691.0000000000025</v>
      </c>
      <c r="I38" s="47">
        <f t="shared" si="4"/>
        <v>-33.1929365546996</v>
      </c>
      <c r="J38" s="40">
        <f t="shared" si="15"/>
        <v>123.1929365546996</v>
      </c>
      <c r="K38" s="47">
        <f t="shared" si="5"/>
        <v>268.51273708009455</v>
      </c>
      <c r="L38" s="40">
        <f t="shared" si="6"/>
        <v>741.33669137190782</v>
      </c>
      <c r="M38" s="12">
        <f t="shared" si="16"/>
        <v>13.217647060039727</v>
      </c>
      <c r="N38" s="12">
        <f t="shared" si="17"/>
        <v>-8.6470588165171005</v>
      </c>
      <c r="O38" s="12">
        <f t="shared" si="18"/>
        <v>-40.647058823529562</v>
      </c>
      <c r="P38" s="81">
        <f t="shared" si="19"/>
        <v>43.608040668935757</v>
      </c>
      <c r="Q38" s="12">
        <f t="shared" si="20"/>
        <v>0.77750865059057217</v>
      </c>
      <c r="R38" s="12">
        <f t="shared" si="21"/>
        <v>-0.50865051861865296</v>
      </c>
      <c r="S38" s="12">
        <f t="shared" si="22"/>
        <v>-2.3910034602076213</v>
      </c>
      <c r="T38" s="12">
        <f t="shared" si="23"/>
        <v>2.5651788628785739</v>
      </c>
    </row>
    <row r="39" spans="2:20" ht="15.9" customHeight="1">
      <c r="B39" s="18">
        <v>45842</v>
      </c>
      <c r="C39" s="11">
        <v>401059.84340000001</v>
      </c>
      <c r="D39" s="9">
        <f t="shared" si="1"/>
        <v>220.20000003976747</v>
      </c>
      <c r="E39" s="11">
        <v>6665776.2589999996</v>
      </c>
      <c r="F39" s="9">
        <f t="shared" si="2"/>
        <v>-160.00000014901161</v>
      </c>
      <c r="G39" s="12">
        <v>97.231999999999999</v>
      </c>
      <c r="H39" s="9">
        <f t="shared" si="3"/>
        <v>-672.70000000000607</v>
      </c>
      <c r="I39" s="47">
        <f t="shared" si="4"/>
        <v>-36.002611577047276</v>
      </c>
      <c r="J39" s="40">
        <f t="shared" si="15"/>
        <v>126.00261157704728</v>
      </c>
      <c r="K39" s="47">
        <f t="shared" si="5"/>
        <v>272.19118293066975</v>
      </c>
      <c r="L39" s="40">
        <f t="shared" si="6"/>
        <v>725.68128683686302</v>
      </c>
      <c r="M39" s="12">
        <f t="shared" si="16"/>
        <v>12.233333335542637</v>
      </c>
      <c r="N39" s="12">
        <f t="shared" si="17"/>
        <v>-8.8888888971673126</v>
      </c>
      <c r="O39" s="12">
        <f t="shared" si="18"/>
        <v>-37.372222222222561</v>
      </c>
      <c r="P39" s="81">
        <f t="shared" si="19"/>
        <v>40.315627046492388</v>
      </c>
      <c r="Q39" s="12">
        <f t="shared" si="20"/>
        <v>0.67962962975236874</v>
      </c>
      <c r="R39" s="12">
        <f t="shared" si="21"/>
        <v>-0.49382716095373957</v>
      </c>
      <c r="S39" s="12">
        <f t="shared" si="22"/>
        <v>-2.0762345679012535</v>
      </c>
      <c r="T39" s="12">
        <f t="shared" si="23"/>
        <v>2.239757058138466</v>
      </c>
    </row>
    <row r="40" spans="2:20" ht="15.9" customHeight="1">
      <c r="B40" s="18">
        <v>45842</v>
      </c>
      <c r="C40" s="11">
        <v>401059.85399999999</v>
      </c>
      <c r="D40" s="9">
        <f t="shared" si="1"/>
        <v>230.80000001937151</v>
      </c>
      <c r="E40" s="11">
        <v>6665776.2819999997</v>
      </c>
      <c r="F40" s="9">
        <f t="shared" si="2"/>
        <v>-137.00000010430813</v>
      </c>
      <c r="G40" s="12">
        <v>97.221900000000005</v>
      </c>
      <c r="H40" s="9">
        <f t="shared" si="3"/>
        <v>-682.8000000000003</v>
      </c>
      <c r="I40" s="47">
        <f t="shared" si="4"/>
        <v>-30.692839227334673</v>
      </c>
      <c r="J40" s="40">
        <f t="shared" si="15"/>
        <v>120.69283922733467</v>
      </c>
      <c r="K40" s="47">
        <f t="shared" si="5"/>
        <v>268.39828620451794</v>
      </c>
      <c r="L40" s="40">
        <f t="shared" si="6"/>
        <v>733.65760408893925</v>
      </c>
      <c r="M40" s="12">
        <f t="shared" si="16"/>
        <v>12.822222223298418</v>
      </c>
      <c r="N40" s="12">
        <f t="shared" si="17"/>
        <v>-7.6111111169060068</v>
      </c>
      <c r="O40" s="12">
        <f t="shared" si="18"/>
        <v>-37.933333333333351</v>
      </c>
      <c r="P40" s="81">
        <f t="shared" si="19"/>
        <v>40.75875578271885</v>
      </c>
      <c r="Q40" s="12">
        <f t="shared" si="20"/>
        <v>0.71234567907213431</v>
      </c>
      <c r="R40" s="12">
        <f t="shared" si="21"/>
        <v>-0.42283950649477814</v>
      </c>
      <c r="S40" s="12">
        <f t="shared" si="22"/>
        <v>-2.1074074074074085</v>
      </c>
      <c r="T40" s="12">
        <f t="shared" si="23"/>
        <v>2.2643753212621585</v>
      </c>
    </row>
    <row r="41" spans="2:20" ht="15.9" customHeight="1">
      <c r="B41" s="18">
        <v>45843</v>
      </c>
      <c r="C41" s="11">
        <v>401059.8665</v>
      </c>
      <c r="D41" s="9">
        <f t="shared" si="1"/>
        <v>243.30000003101304</v>
      </c>
      <c r="E41" s="11">
        <v>6665776.3439999996</v>
      </c>
      <c r="F41" s="9">
        <f t="shared" si="2"/>
        <v>-75.000000186264515</v>
      </c>
      <c r="G41" s="12">
        <v>97.253</v>
      </c>
      <c r="H41" s="9">
        <f t="shared" si="3"/>
        <v>-651.70000000000528</v>
      </c>
      <c r="I41" s="47">
        <f t="shared" si="4"/>
        <v>-17.13251109542955</v>
      </c>
      <c r="J41" s="40">
        <f t="shared" si="15"/>
        <v>107.13251109542955</v>
      </c>
      <c r="K41" s="47">
        <f t="shared" si="5"/>
        <v>254.59750596388531</v>
      </c>
      <c r="L41" s="40">
        <f t="shared" si="6"/>
        <v>699.66619186797755</v>
      </c>
      <c r="M41" s="12">
        <f t="shared" si="16"/>
        <v>12.805263159527001</v>
      </c>
      <c r="N41" s="12">
        <f t="shared" si="17"/>
        <v>-3.9473684308560273</v>
      </c>
      <c r="O41" s="12">
        <f t="shared" si="18"/>
        <v>-34.300000000000274</v>
      </c>
      <c r="P41" s="81">
        <f t="shared" si="19"/>
        <v>36.824536414104081</v>
      </c>
      <c r="Q41" s="12">
        <f t="shared" si="20"/>
        <v>0.67396121892247374</v>
      </c>
      <c r="R41" s="12">
        <f t="shared" si="21"/>
        <v>-0.20775623320294881</v>
      </c>
      <c r="S41" s="12">
        <f t="shared" si="22"/>
        <v>-1.8052631578947513</v>
      </c>
      <c r="T41" s="12">
        <f t="shared" si="23"/>
        <v>1.9381334954791622</v>
      </c>
    </row>
    <row r="42" spans="2:20" ht="15.9" customHeight="1">
      <c r="B42" s="18">
        <v>45843</v>
      </c>
      <c r="C42" s="11">
        <v>401059.87160000001</v>
      </c>
      <c r="D42" s="9">
        <f t="shared" si="1"/>
        <v>248.4000000404194</v>
      </c>
      <c r="E42" s="11">
        <v>6665776.358</v>
      </c>
      <c r="F42" s="9">
        <f t="shared" si="2"/>
        <v>-60.99999975413084</v>
      </c>
      <c r="G42" s="12">
        <v>97.233599999999996</v>
      </c>
      <c r="H42" s="9">
        <f t="shared" si="3"/>
        <v>-671.1000000000098</v>
      </c>
      <c r="I42" s="47">
        <f t="shared" si="4"/>
        <v>-13.797195463222806</v>
      </c>
      <c r="J42" s="40">
        <f t="shared" si="15"/>
        <v>103.79719546322281</v>
      </c>
      <c r="K42" s="47">
        <f t="shared" si="5"/>
        <v>255.78029632886955</v>
      </c>
      <c r="L42" s="40">
        <f t="shared" si="6"/>
        <v>718.19131851484917</v>
      </c>
      <c r="M42" s="12">
        <f t="shared" si="16"/>
        <v>13.073684212653653</v>
      </c>
      <c r="N42" s="12">
        <f t="shared" si="17"/>
        <v>-3.2105263028489914</v>
      </c>
      <c r="O42" s="12">
        <f t="shared" si="18"/>
        <v>-35.321052631579462</v>
      </c>
      <c r="P42" s="81">
        <f t="shared" si="19"/>
        <v>37.799543079728906</v>
      </c>
      <c r="Q42" s="12">
        <f t="shared" si="20"/>
        <v>0.68808864277124493</v>
      </c>
      <c r="R42" s="12">
        <f t="shared" si="21"/>
        <v>-0.16897506857099956</v>
      </c>
      <c r="S42" s="12">
        <f t="shared" si="22"/>
        <v>-1.8590027700831295</v>
      </c>
      <c r="T42" s="12">
        <f t="shared" si="23"/>
        <v>1.9894496357752056</v>
      </c>
    </row>
    <row r="43" spans="2:20" ht="15.9" customHeight="1">
      <c r="B43" s="18">
        <v>45845</v>
      </c>
      <c r="C43" s="11">
        <v>401059.87290000002</v>
      </c>
      <c r="D43" s="9">
        <f t="shared" si="1"/>
        <v>249.70000004395843</v>
      </c>
      <c r="E43" s="11">
        <v>6665776.3770000003</v>
      </c>
      <c r="F43" s="9">
        <f t="shared" si="2"/>
        <v>-41.999999433755875</v>
      </c>
      <c r="G43" s="12">
        <v>97.2072</v>
      </c>
      <c r="H43" s="9">
        <f t="shared" si="3"/>
        <v>-697.50000000000512</v>
      </c>
      <c r="I43" s="47">
        <f t="shared" si="4"/>
        <v>-9.5478825234207534</v>
      </c>
      <c r="J43" s="40">
        <f t="shared" si="15"/>
        <v>99.547882523420753</v>
      </c>
      <c r="K43" s="47">
        <f t="shared" si="5"/>
        <v>253.20760252091233</v>
      </c>
      <c r="L43" s="40">
        <f t="shared" si="6"/>
        <v>742.03796397111341</v>
      </c>
      <c r="M43" s="12">
        <f t="shared" si="16"/>
        <v>11.890476192569448</v>
      </c>
      <c r="N43" s="12">
        <f t="shared" si="17"/>
        <v>-1.9999999730359941</v>
      </c>
      <c r="O43" s="12">
        <f t="shared" si="18"/>
        <v>-33.214285714285957</v>
      </c>
      <c r="P43" s="81">
        <f t="shared" si="19"/>
        <v>35.335141141481593</v>
      </c>
      <c r="Q43" s="12">
        <f t="shared" si="20"/>
        <v>0.56621315202711653</v>
      </c>
      <c r="R43" s="12">
        <f t="shared" si="21"/>
        <v>-9.5238093954094952E-2</v>
      </c>
      <c r="S43" s="12">
        <f t="shared" si="22"/>
        <v>-1.5816326530612361</v>
      </c>
      <c r="T43" s="12">
        <f t="shared" si="23"/>
        <v>1.6826257686419805</v>
      </c>
    </row>
    <row r="44" spans="2:20" ht="15.9" customHeight="1">
      <c r="B44" s="18">
        <v>45845</v>
      </c>
      <c r="C44" s="11">
        <v>401059.87300000002</v>
      </c>
      <c r="D44" s="9">
        <f t="shared" si="1"/>
        <v>249.80000004870817</v>
      </c>
      <c r="E44" s="11">
        <v>6665776.3509999998</v>
      </c>
      <c r="F44" s="9">
        <f t="shared" si="2"/>
        <v>-67.999999970197678</v>
      </c>
      <c r="G44" s="12">
        <v>97.237899999999996</v>
      </c>
      <c r="H44" s="9">
        <f t="shared" si="3"/>
        <v>-666.80000000000916</v>
      </c>
      <c r="I44" s="47">
        <f t="shared" si="4"/>
        <v>-15.227944059637878</v>
      </c>
      <c r="J44" s="40">
        <f t="shared" si="15"/>
        <v>105.22794405963788</v>
      </c>
      <c r="K44" s="47">
        <f t="shared" si="5"/>
        <v>258.89001529661488</v>
      </c>
      <c r="L44" s="40">
        <f t="shared" si="6"/>
        <v>715.2945407454846</v>
      </c>
      <c r="M44" s="12">
        <f t="shared" si="16"/>
        <v>11.895238097557533</v>
      </c>
      <c r="N44" s="12">
        <f t="shared" si="17"/>
        <v>-3.23809523667608</v>
      </c>
      <c r="O44" s="12">
        <f t="shared" si="18"/>
        <v>-31.75238095238139</v>
      </c>
      <c r="P44" s="81">
        <f t="shared" si="19"/>
        <v>34.061644797404028</v>
      </c>
      <c r="Q44" s="12">
        <f t="shared" si="20"/>
        <v>0.56643990940750155</v>
      </c>
      <c r="R44" s="12">
        <f t="shared" si="21"/>
        <v>-0.15419501127028953</v>
      </c>
      <c r="S44" s="12">
        <f t="shared" si="22"/>
        <v>-1.5120181405895901</v>
      </c>
      <c r="T44" s="12">
        <f t="shared" si="23"/>
        <v>1.6219830855906681</v>
      </c>
    </row>
    <row r="45" spans="2:20" ht="15.9" customHeight="1">
      <c r="B45" s="18">
        <v>45846</v>
      </c>
      <c r="C45" s="11">
        <v>401059.87190000003</v>
      </c>
      <c r="D45" s="9">
        <f t="shared" si="1"/>
        <v>248.70000005466864</v>
      </c>
      <c r="E45" s="11">
        <v>6665776.3490000004</v>
      </c>
      <c r="F45" s="9">
        <f t="shared" si="2"/>
        <v>-69.999999366700649</v>
      </c>
      <c r="G45" s="12">
        <v>97.211200000000005</v>
      </c>
      <c r="H45" s="9">
        <f t="shared" si="3"/>
        <v>-693.50000000000023</v>
      </c>
      <c r="I45" s="47">
        <f t="shared" si="4"/>
        <v>-15.71997889773894</v>
      </c>
      <c r="J45" s="40">
        <f t="shared" si="15"/>
        <v>105.71997889773894</v>
      </c>
      <c r="K45" s="47">
        <f t="shared" si="5"/>
        <v>258.36348414303882</v>
      </c>
      <c r="L45" s="40">
        <f t="shared" si="6"/>
        <v>740.06347020950204</v>
      </c>
      <c r="M45" s="12">
        <f t="shared" si="16"/>
        <v>11.304545457030393</v>
      </c>
      <c r="N45" s="12">
        <f t="shared" si="17"/>
        <v>-3.1818181530318479</v>
      </c>
      <c r="O45" s="12">
        <f t="shared" si="18"/>
        <v>-31.522727272727284</v>
      </c>
      <c r="P45" s="81">
        <f t="shared" si="19"/>
        <v>33.639248645886454</v>
      </c>
      <c r="Q45" s="12">
        <f t="shared" si="20"/>
        <v>0.51384297531956336</v>
      </c>
      <c r="R45" s="12">
        <f t="shared" si="21"/>
        <v>-0.14462809786508399</v>
      </c>
      <c r="S45" s="12">
        <f t="shared" si="22"/>
        <v>-1.432851239669422</v>
      </c>
      <c r="T45" s="12">
        <f t="shared" si="23"/>
        <v>1.5290567566312026</v>
      </c>
    </row>
    <row r="46" spans="2:20" ht="15.9" customHeight="1">
      <c r="B46" s="18">
        <v>45846</v>
      </c>
      <c r="C46" s="11">
        <v>401059.86339999997</v>
      </c>
      <c r="D46" s="9">
        <f t="shared" si="1"/>
        <v>240.20000000018626</v>
      </c>
      <c r="E46" s="11">
        <v>6665776.2949999999</v>
      </c>
      <c r="F46" s="9">
        <f t="shared" si="2"/>
        <v>-123.99999983608723</v>
      </c>
      <c r="G46" s="12">
        <v>97.220299999999995</v>
      </c>
      <c r="H46" s="9">
        <f t="shared" si="3"/>
        <v>-684.40000000001078</v>
      </c>
      <c r="I46" s="47">
        <f t="shared" si="4"/>
        <v>-27.304432800949769</v>
      </c>
      <c r="J46" s="40">
        <f t="shared" si="15"/>
        <v>117.30443280094971</v>
      </c>
      <c r="K46" s="47">
        <f t="shared" si="5"/>
        <v>270.31840477377619</v>
      </c>
      <c r="L46" s="40">
        <f t="shared" si="6"/>
        <v>735.85012058125926</v>
      </c>
      <c r="M46" s="12">
        <f t="shared" si="16"/>
        <v>10.918181818190284</v>
      </c>
      <c r="N46" s="12">
        <f t="shared" si="17"/>
        <v>-5.6363636289130561</v>
      </c>
      <c r="O46" s="12">
        <f t="shared" si="18"/>
        <v>-31.1090909090914</v>
      </c>
      <c r="P46" s="81">
        <f t="shared" si="19"/>
        <v>33.4477327536936</v>
      </c>
      <c r="Q46" s="12">
        <f t="shared" si="20"/>
        <v>0.49628099173592199</v>
      </c>
      <c r="R46" s="12">
        <f t="shared" si="21"/>
        <v>-0.25619834676877529</v>
      </c>
      <c r="S46" s="12">
        <f t="shared" si="22"/>
        <v>-1.4140495867768819</v>
      </c>
      <c r="T46" s="12">
        <f t="shared" si="23"/>
        <v>1.5203514888042546</v>
      </c>
    </row>
    <row r="47" spans="2:20" ht="15.9" customHeight="1">
      <c r="B47" s="18">
        <v>45847</v>
      </c>
      <c r="C47" s="11">
        <v>401059.8726</v>
      </c>
      <c r="D47" s="9">
        <f t="shared" si="1"/>
        <v>249.40000002970919</v>
      </c>
      <c r="E47" s="11">
        <v>6665776.3609999996</v>
      </c>
      <c r="F47" s="9">
        <f t="shared" si="2"/>
        <v>-58.000000193715096</v>
      </c>
      <c r="G47" s="12">
        <v>97.246300000000005</v>
      </c>
      <c r="H47" s="9">
        <f t="shared" si="3"/>
        <v>-658.40000000000032</v>
      </c>
      <c r="I47" s="47">
        <f t="shared" si="4"/>
        <v>-13.091893105060706</v>
      </c>
      <c r="J47" s="40">
        <f t="shared" si="15"/>
        <v>103.09189310506065</v>
      </c>
      <c r="K47" s="47">
        <f t="shared" si="5"/>
        <v>256.05538470668779</v>
      </c>
      <c r="L47" s="40">
        <f t="shared" si="6"/>
        <v>706.43819265190518</v>
      </c>
      <c r="M47" s="12">
        <f t="shared" si="16"/>
        <v>10.84347826216127</v>
      </c>
      <c r="N47" s="12">
        <f t="shared" si="17"/>
        <v>-2.5217391388571779</v>
      </c>
      <c r="O47" s="12">
        <f t="shared" si="18"/>
        <v>-28.626086956521753</v>
      </c>
      <c r="P47" s="81">
        <f t="shared" si="19"/>
        <v>30.714704028343704</v>
      </c>
      <c r="Q47" s="12">
        <f t="shared" si="20"/>
        <v>0.47145557661570736</v>
      </c>
      <c r="R47" s="12">
        <f t="shared" si="21"/>
        <v>-0.10964083212422512</v>
      </c>
      <c r="S47" s="12">
        <f t="shared" si="22"/>
        <v>-1.2446124763705111</v>
      </c>
      <c r="T47" s="12">
        <f t="shared" si="23"/>
        <v>1.3354219142758132</v>
      </c>
    </row>
    <row r="48" spans="2:20" ht="15.9" customHeight="1">
      <c r="B48" s="18">
        <v>45847</v>
      </c>
      <c r="C48" s="11">
        <v>401059.88040000002</v>
      </c>
      <c r="D48" s="9">
        <f t="shared" si="1"/>
        <v>257.20000005094334</v>
      </c>
      <c r="E48" s="11">
        <v>6665776.3969999999</v>
      </c>
      <c r="F48" s="9">
        <f t="shared" si="2"/>
        <v>-21.99999988079071</v>
      </c>
      <c r="G48" s="12">
        <v>97.229200000000006</v>
      </c>
      <c r="H48" s="9">
        <f t="shared" si="3"/>
        <v>-675.49999999999955</v>
      </c>
      <c r="I48" s="47">
        <f t="shared" si="4"/>
        <v>-4.8889828933479293</v>
      </c>
      <c r="J48" s="40">
        <f t="shared" si="15"/>
        <v>94.888982893347929</v>
      </c>
      <c r="K48" s="47">
        <f t="shared" si="5"/>
        <v>258.13918730204455</v>
      </c>
      <c r="L48" s="40">
        <f t="shared" si="6"/>
        <v>723.14320160045713</v>
      </c>
      <c r="M48" s="12">
        <f t="shared" si="16"/>
        <v>11.182608697867101</v>
      </c>
      <c r="N48" s="12">
        <f t="shared" si="17"/>
        <v>-0.95652173394742224</v>
      </c>
      <c r="O48" s="12">
        <f t="shared" si="18"/>
        <v>-29.369565217391283</v>
      </c>
      <c r="P48" s="81">
        <f t="shared" si="19"/>
        <v>31.441008765237267</v>
      </c>
      <c r="Q48" s="12">
        <f t="shared" si="20"/>
        <v>0.48620037816813483</v>
      </c>
      <c r="R48" s="12">
        <f t="shared" si="21"/>
        <v>-4.1587901475974881E-2</v>
      </c>
      <c r="S48" s="12">
        <f t="shared" si="22"/>
        <v>-1.276937618147447</v>
      </c>
      <c r="T48" s="12">
        <f t="shared" si="23"/>
        <v>1.3670003810972724</v>
      </c>
    </row>
    <row r="49" spans="1:20" ht="15.9" customHeight="1">
      <c r="B49" s="18">
        <v>45848</v>
      </c>
      <c r="C49" s="11">
        <v>401059.86949999997</v>
      </c>
      <c r="D49" s="9">
        <f t="shared" si="1"/>
        <v>246.29999999888241</v>
      </c>
      <c r="E49" s="11">
        <v>6665776.3329999996</v>
      </c>
      <c r="F49" s="9">
        <f t="shared" si="2"/>
        <v>-86.00000012665987</v>
      </c>
      <c r="G49" s="12">
        <v>97.232399999999998</v>
      </c>
      <c r="H49" s="9">
        <f t="shared" si="3"/>
        <v>-672.300000000007</v>
      </c>
      <c r="I49" s="47">
        <f t="shared" si="4"/>
        <v>-19.247551192542005</v>
      </c>
      <c r="J49" s="40">
        <f t="shared" si="15"/>
        <v>109.24755119254201</v>
      </c>
      <c r="K49" s="47">
        <f t="shared" si="5"/>
        <v>260.88252149432122</v>
      </c>
      <c r="L49" s="40">
        <f t="shared" si="6"/>
        <v>721.14282914083276</v>
      </c>
      <c r="M49" s="12">
        <f t="shared" si="16"/>
        <v>10.262499999953434</v>
      </c>
      <c r="N49" s="12">
        <f t="shared" si="17"/>
        <v>-3.5833333386108279</v>
      </c>
      <c r="O49" s="12">
        <f t="shared" si="18"/>
        <v>-28.012500000000291</v>
      </c>
      <c r="P49" s="81">
        <f t="shared" si="19"/>
        <v>30.047617880868032</v>
      </c>
      <c r="Q49" s="12">
        <f t="shared" si="20"/>
        <v>0.42760416666472639</v>
      </c>
      <c r="R49" s="12">
        <f t="shared" si="21"/>
        <v>-0.14930555577545115</v>
      </c>
      <c r="S49" s="12">
        <f t="shared" si="22"/>
        <v>-1.167187500000012</v>
      </c>
      <c r="T49" s="12">
        <f t="shared" si="23"/>
        <v>1.2519840783695013</v>
      </c>
    </row>
    <row r="50" spans="1:20" ht="15.9" customHeight="1">
      <c r="B50" s="18">
        <v>45848</v>
      </c>
      <c r="C50" s="11">
        <v>401059.87660000002</v>
      </c>
      <c r="D50" s="9">
        <f t="shared" si="1"/>
        <v>253.40000004507601</v>
      </c>
      <c r="E50" s="11">
        <v>6665776.3449999997</v>
      </c>
      <c r="F50" s="9">
        <f t="shared" si="2"/>
        <v>-74.000000022351742</v>
      </c>
      <c r="G50" s="12">
        <v>97.222800000000007</v>
      </c>
      <c r="H50" s="9">
        <f t="shared" si="3"/>
        <v>-681.89999999999884</v>
      </c>
      <c r="I50" s="47">
        <f t="shared" si="4"/>
        <v>-16.279304460250444</v>
      </c>
      <c r="J50" s="40">
        <f t="shared" si="15"/>
        <v>106.27930446025044</v>
      </c>
      <c r="K50" s="47">
        <f t="shared" si="5"/>
        <v>263.98401471708962</v>
      </c>
      <c r="L50" s="40">
        <f t="shared" si="6"/>
        <v>731.21485900257187</v>
      </c>
      <c r="M50" s="12">
        <f t="shared" si="16"/>
        <v>10.558333335211501</v>
      </c>
      <c r="N50" s="12">
        <f t="shared" si="17"/>
        <v>-3.0833333342646561</v>
      </c>
      <c r="O50" s="12">
        <f t="shared" si="18"/>
        <v>-28.412499999999952</v>
      </c>
      <c r="P50" s="81">
        <f t="shared" si="19"/>
        <v>30.467285791773829</v>
      </c>
      <c r="Q50" s="12">
        <f t="shared" si="20"/>
        <v>0.4399305556338125</v>
      </c>
      <c r="R50" s="12">
        <f t="shared" si="21"/>
        <v>-0.12847222226102734</v>
      </c>
      <c r="S50" s="12">
        <f t="shared" si="22"/>
        <v>-1.1838541666666647</v>
      </c>
      <c r="T50" s="12">
        <f t="shared" si="23"/>
        <v>1.2694702413239096</v>
      </c>
    </row>
    <row r="51" spans="1:20" ht="15.9" customHeight="1">
      <c r="B51" s="18">
        <v>45849</v>
      </c>
      <c r="C51" s="11">
        <v>401059.86180000001</v>
      </c>
      <c r="D51" s="9">
        <f t="shared" si="1"/>
        <v>238.60000004060566</v>
      </c>
      <c r="E51" s="11">
        <v>6665776.2880999995</v>
      </c>
      <c r="F51" s="9">
        <f t="shared" si="2"/>
        <v>-130.9000002220273</v>
      </c>
      <c r="G51" s="12">
        <v>97.223299999999995</v>
      </c>
      <c r="H51" s="9">
        <f t="shared" si="3"/>
        <v>-681.40000000001066</v>
      </c>
      <c r="I51" s="47">
        <f t="shared" si="4"/>
        <v>-28.749918362902122</v>
      </c>
      <c r="J51" s="40">
        <f t="shared" si="15"/>
        <v>118.74991836290212</v>
      </c>
      <c r="K51" s="47">
        <f t="shared" si="5"/>
        <v>272.14843390602817</v>
      </c>
      <c r="L51" s="40">
        <f t="shared" si="6"/>
        <v>733.73750761257816</v>
      </c>
      <c r="M51" s="12">
        <f t="shared" si="16"/>
        <v>9.5440000016242266</v>
      </c>
      <c r="N51" s="12">
        <f t="shared" si="17"/>
        <v>-5.2360000088810921</v>
      </c>
      <c r="O51" s="12">
        <f t="shared" si="18"/>
        <v>-27.256000000000427</v>
      </c>
      <c r="P51" s="81">
        <f t="shared" si="19"/>
        <v>29.349500304503128</v>
      </c>
      <c r="Q51" s="12">
        <f t="shared" si="20"/>
        <v>0.38176000006496907</v>
      </c>
      <c r="R51" s="12">
        <f t="shared" si="21"/>
        <v>-0.20944000035524368</v>
      </c>
      <c r="S51" s="12">
        <f t="shared" si="22"/>
        <v>-1.090240000000017</v>
      </c>
      <c r="T51" s="12">
        <f t="shared" si="23"/>
        <v>1.1739800121801252</v>
      </c>
    </row>
    <row r="52" spans="1:20" ht="15.9" customHeight="1">
      <c r="B52" s="18">
        <v>45849</v>
      </c>
      <c r="C52" s="11">
        <v>401059.87699999998</v>
      </c>
      <c r="D52" s="9">
        <f t="shared" si="1"/>
        <v>253.80000000586733</v>
      </c>
      <c r="E52" s="11">
        <v>6665776.3449999997</v>
      </c>
      <c r="F52" s="9">
        <f t="shared" si="2"/>
        <v>-74.000000022351742</v>
      </c>
      <c r="G52" s="12">
        <v>97.234499999999997</v>
      </c>
      <c r="H52" s="9">
        <f t="shared" si="3"/>
        <v>-670.20000000000834</v>
      </c>
      <c r="I52" s="47">
        <f t="shared" si="4"/>
        <v>-16.255003255907866</v>
      </c>
      <c r="J52" s="40">
        <f t="shared" si="15"/>
        <v>106.25500325590781</v>
      </c>
      <c r="K52" s="47">
        <f t="shared" si="5"/>
        <v>264.3680011012799</v>
      </c>
      <c r="L52" s="40">
        <f t="shared" si="6"/>
        <v>720.45713266390635</v>
      </c>
      <c r="M52" s="12">
        <f t="shared" si="16"/>
        <v>10.152000000234693</v>
      </c>
      <c r="N52" s="12">
        <f t="shared" si="17"/>
        <v>-2.9600000008940697</v>
      </c>
      <c r="O52" s="12">
        <f t="shared" si="18"/>
        <v>-26.808000000000334</v>
      </c>
      <c r="P52" s="81">
        <f t="shared" si="19"/>
        <v>28.818285306556255</v>
      </c>
      <c r="Q52" s="12">
        <f t="shared" si="20"/>
        <v>0.40608000000938771</v>
      </c>
      <c r="R52" s="12">
        <f t="shared" si="21"/>
        <v>-0.11840000003576279</v>
      </c>
      <c r="S52" s="12">
        <f t="shared" si="22"/>
        <v>-1.0723200000000133</v>
      </c>
      <c r="T52" s="12">
        <f t="shared" si="23"/>
        <v>1.1527314122622503</v>
      </c>
    </row>
    <row r="53" spans="1:20" ht="15.9" customHeight="1">
      <c r="B53" s="18">
        <v>45850</v>
      </c>
      <c r="C53" s="11">
        <v>401059.8848</v>
      </c>
      <c r="D53" s="9">
        <f t="shared" si="1"/>
        <v>261.60000002710149</v>
      </c>
      <c r="E53" s="11">
        <v>6665776.4000000004</v>
      </c>
      <c r="F53" s="9">
        <f t="shared" si="2"/>
        <v>-18.999999389052391</v>
      </c>
      <c r="G53" s="12">
        <v>97.233099999999993</v>
      </c>
      <c r="H53" s="9">
        <f t="shared" si="3"/>
        <v>-671.60000000001219</v>
      </c>
      <c r="I53" s="47">
        <f t="shared" si="4"/>
        <v>-4.1540963850743537</v>
      </c>
      <c r="J53" s="40">
        <f t="shared" si="15"/>
        <v>94.154096385074354</v>
      </c>
      <c r="K53" s="47">
        <f t="shared" si="5"/>
        <v>262.28907714764546</v>
      </c>
      <c r="L53" s="40">
        <f t="shared" si="6"/>
        <v>721.00077669235543</v>
      </c>
      <c r="M53" s="12">
        <f t="shared" si="16"/>
        <v>10.061538462580826</v>
      </c>
      <c r="N53" s="12">
        <f t="shared" si="17"/>
        <v>-0.73076920727124584</v>
      </c>
      <c r="O53" s="12">
        <f t="shared" si="18"/>
        <v>-25.8307692307697</v>
      </c>
      <c r="P53" s="81">
        <f t="shared" si="19"/>
        <v>27.730799103552133</v>
      </c>
      <c r="Q53" s="12">
        <f t="shared" si="20"/>
        <v>0.38698224856080099</v>
      </c>
      <c r="R53" s="12">
        <f t="shared" si="21"/>
        <v>-2.8106507971970993E-2</v>
      </c>
      <c r="S53" s="12">
        <f t="shared" si="22"/>
        <v>-0.99349112426037312</v>
      </c>
      <c r="T53" s="12">
        <f t="shared" si="23"/>
        <v>1.0665691962904666</v>
      </c>
    </row>
    <row r="54" spans="1:20" ht="15.9" customHeight="1">
      <c r="B54" s="18">
        <v>45850</v>
      </c>
      <c r="C54" s="11">
        <v>401059.88780000003</v>
      </c>
      <c r="D54" s="9">
        <f t="shared" si="1"/>
        <v>264.60000005317852</v>
      </c>
      <c r="E54" s="11">
        <v>6665776.4050000003</v>
      </c>
      <c r="F54" s="9">
        <f t="shared" si="2"/>
        <v>-13.9999995008111</v>
      </c>
      <c r="G54" s="12">
        <v>97.2273</v>
      </c>
      <c r="H54" s="9">
        <f t="shared" si="3"/>
        <v>-677.40000000000578</v>
      </c>
      <c r="I54" s="47">
        <f t="shared" si="4"/>
        <v>-3.0286984699417303</v>
      </c>
      <c r="J54" s="40">
        <f t="shared" si="15"/>
        <v>93.02869846994173</v>
      </c>
      <c r="K54" s="47">
        <f t="shared" si="5"/>
        <v>264.97011154876463</v>
      </c>
      <c r="L54" s="40">
        <f t="shared" si="6"/>
        <v>727.37880091062084</v>
      </c>
      <c r="M54" s="12">
        <f t="shared" si="16"/>
        <v>10.176923078968404</v>
      </c>
      <c r="N54" s="12">
        <f t="shared" si="17"/>
        <v>-0.53846151926196539</v>
      </c>
      <c r="O54" s="12">
        <f t="shared" si="18"/>
        <v>-26.053846153846376</v>
      </c>
      <c r="P54" s="81">
        <f t="shared" si="19"/>
        <v>27.97610772733157</v>
      </c>
      <c r="Q54" s="12">
        <f t="shared" si="20"/>
        <v>0.3914201184218617</v>
      </c>
      <c r="R54" s="12">
        <f t="shared" si="21"/>
        <v>-2.0710058433152514E-2</v>
      </c>
      <c r="S54" s="12">
        <f t="shared" si="22"/>
        <v>-1.0020710059171682</v>
      </c>
      <c r="T54" s="12">
        <f t="shared" si="23"/>
        <v>1.0760041433589065</v>
      </c>
    </row>
    <row r="55" spans="1:20" ht="15.9" customHeight="1">
      <c r="B55" s="18">
        <v>45852</v>
      </c>
      <c r="C55" s="11">
        <v>401059.8996</v>
      </c>
      <c r="D55" s="9">
        <f t="shared" si="1"/>
        <v>276.40000003157184</v>
      </c>
      <c r="E55" s="11">
        <v>6665776.4469999997</v>
      </c>
      <c r="F55" s="9">
        <f t="shared" si="2"/>
        <v>27.999999932944775</v>
      </c>
      <c r="G55" s="12">
        <v>97.221599999999995</v>
      </c>
      <c r="H55" s="9">
        <f t="shared" si="3"/>
        <v>-683.10000000001025</v>
      </c>
      <c r="I55" s="47">
        <f t="shared" si="4"/>
        <v>5.7844701617445509</v>
      </c>
      <c r="J55" s="40">
        <f t="shared" si="15"/>
        <v>84.215529838255463</v>
      </c>
      <c r="K55" s="47">
        <f t="shared" si="5"/>
        <v>277.81461447104942</v>
      </c>
      <c r="L55" s="40">
        <f t="shared" si="6"/>
        <v>737.43241725171788</v>
      </c>
      <c r="M55" s="12">
        <f t="shared" si="16"/>
        <v>9.8714285725561375</v>
      </c>
      <c r="N55" s="12">
        <f t="shared" si="17"/>
        <v>0.99999999760517055</v>
      </c>
      <c r="O55" s="12">
        <f t="shared" si="18"/>
        <v>-24.396428571428938</v>
      </c>
      <c r="P55" s="81">
        <f t="shared" si="19"/>
        <v>26.336872044704212</v>
      </c>
      <c r="Q55" s="12">
        <f t="shared" si="20"/>
        <v>0.35255102044843351</v>
      </c>
      <c r="R55" s="12">
        <f t="shared" si="21"/>
        <v>3.5714285628756094E-2</v>
      </c>
      <c r="S55" s="12">
        <f t="shared" si="22"/>
        <v>-0.87130102040817636</v>
      </c>
      <c r="T55" s="12">
        <f t="shared" si="23"/>
        <v>0.94060257302515038</v>
      </c>
    </row>
    <row r="56" spans="1:20" ht="15.9" customHeight="1">
      <c r="B56" s="18">
        <v>45852</v>
      </c>
      <c r="C56" s="11">
        <v>401059.88569999998</v>
      </c>
      <c r="D56" s="9">
        <f t="shared" si="1"/>
        <v>262.50000001164153</v>
      </c>
      <c r="E56" s="11">
        <v>6665776.3499999996</v>
      </c>
      <c r="F56" s="9">
        <f t="shared" si="2"/>
        <v>-69.000000134110451</v>
      </c>
      <c r="G56" s="12">
        <v>97.203100000000006</v>
      </c>
      <c r="H56" s="9">
        <f t="shared" si="3"/>
        <v>-701.59999999999911</v>
      </c>
      <c r="I56" s="47">
        <f t="shared" si="4"/>
        <v>-14.72744590738904</v>
      </c>
      <c r="J56" s="40">
        <f t="shared" si="15"/>
        <v>104.72744590738898</v>
      </c>
      <c r="K56" s="47">
        <f t="shared" si="5"/>
        <v>271.41711446520657</v>
      </c>
      <c r="L56" s="40">
        <f t="shared" si="6"/>
        <v>752.26977210613597</v>
      </c>
      <c r="M56" s="12">
        <f t="shared" si="16"/>
        <v>9.3750000004157688</v>
      </c>
      <c r="N56" s="12">
        <f t="shared" si="17"/>
        <v>-2.4642857190753733</v>
      </c>
      <c r="O56" s="12">
        <f t="shared" si="18"/>
        <v>-25.057142857142825</v>
      </c>
      <c r="P56" s="81">
        <f t="shared" si="19"/>
        <v>26.866777575219142</v>
      </c>
      <c r="Q56" s="12">
        <f t="shared" si="20"/>
        <v>0.33482142858627745</v>
      </c>
      <c r="R56" s="12">
        <f t="shared" si="21"/>
        <v>-8.8010204252691904E-2</v>
      </c>
      <c r="S56" s="12">
        <f t="shared" si="22"/>
        <v>-0.89489795918367232</v>
      </c>
      <c r="T56" s="12">
        <f t="shared" si="23"/>
        <v>0.95952777054354077</v>
      </c>
    </row>
    <row r="57" spans="1:20" ht="15.9" customHeight="1">
      <c r="A57" s="8" t="s">
        <v>172</v>
      </c>
      <c r="B57" s="18">
        <v>45853</v>
      </c>
      <c r="C57" s="11">
        <v>401059.89510000002</v>
      </c>
      <c r="D57" s="9">
        <f t="shared" si="1"/>
        <v>271.90000005066395</v>
      </c>
      <c r="E57" s="11">
        <v>6665776.4129999997</v>
      </c>
      <c r="F57" s="9">
        <f t="shared" si="2"/>
        <v>-6.0000000521540642</v>
      </c>
      <c r="G57" s="12">
        <v>97.234700000000004</v>
      </c>
      <c r="H57" s="9">
        <f t="shared" si="3"/>
        <v>-670.00000000000171</v>
      </c>
      <c r="I57" s="47">
        <f t="shared" si="4"/>
        <v>-1.264137167986803</v>
      </c>
      <c r="J57" s="40">
        <f t="shared" si="15"/>
        <v>91.26413716798686</v>
      </c>
      <c r="K57" s="47">
        <f t="shared" si="5"/>
        <v>271.9661928037691</v>
      </c>
      <c r="L57" s="40">
        <f t="shared" si="6"/>
        <v>723.09446825997725</v>
      </c>
      <c r="M57" s="12">
        <f t="shared" si="16"/>
        <v>9.3758620707125502</v>
      </c>
      <c r="N57" s="12">
        <f t="shared" si="17"/>
        <v>-0.20689655352255393</v>
      </c>
      <c r="O57" s="12">
        <f t="shared" si="18"/>
        <v>-23.103448275862128</v>
      </c>
      <c r="P57" s="81">
        <f t="shared" si="19"/>
        <v>24.934292008964732</v>
      </c>
      <c r="Q57" s="12">
        <f t="shared" si="20"/>
        <v>0.32330558864526038</v>
      </c>
      <c r="R57" s="12">
        <f t="shared" si="21"/>
        <v>-7.1343639145708248E-3</v>
      </c>
      <c r="S57" s="12">
        <f t="shared" si="22"/>
        <v>-0.79667063020214235</v>
      </c>
      <c r="T57" s="12">
        <f t="shared" si="23"/>
        <v>0.85980317272292184</v>
      </c>
    </row>
    <row r="58" spans="1:20" ht="15.9" customHeight="1">
      <c r="B58" s="18">
        <v>45853</v>
      </c>
      <c r="C58" s="11">
        <v>401059.88890000002</v>
      </c>
      <c r="D58" s="9">
        <f t="shared" si="1"/>
        <v>265.70000004721805</v>
      </c>
      <c r="E58" s="11">
        <v>6665776.3629999999</v>
      </c>
      <c r="F58" s="9">
        <f t="shared" si="2"/>
        <v>-55.999999865889549</v>
      </c>
      <c r="G58" s="12">
        <v>97.183800000000005</v>
      </c>
      <c r="H58" s="9">
        <f t="shared" si="3"/>
        <v>-720.90000000000032</v>
      </c>
      <c r="I58" s="47">
        <f t="shared" si="4"/>
        <v>-11.901698795542245</v>
      </c>
      <c r="J58" s="40">
        <f t="shared" si="15"/>
        <v>101.90169879554225</v>
      </c>
      <c r="K58" s="47">
        <f t="shared" si="5"/>
        <v>271.53727186165679</v>
      </c>
      <c r="L58" s="40">
        <f t="shared" si="6"/>
        <v>770.34362463128866</v>
      </c>
      <c r="M58" s="12">
        <f t="shared" si="16"/>
        <v>9.1620689671454496</v>
      </c>
      <c r="N58" s="12">
        <f t="shared" si="17"/>
        <v>-1.9310344781341224</v>
      </c>
      <c r="O58" s="12">
        <f t="shared" si="18"/>
        <v>-24.858620689655183</v>
      </c>
      <c r="P58" s="81">
        <f t="shared" si="19"/>
        <v>26.563573263147884</v>
      </c>
      <c r="Q58" s="12">
        <f t="shared" si="20"/>
        <v>0.31593341266018793</v>
      </c>
      <c r="R58" s="12">
        <f t="shared" si="21"/>
        <v>-6.6587395797728363E-2</v>
      </c>
      <c r="S58" s="12">
        <f t="shared" si="22"/>
        <v>-0.85719381688466145</v>
      </c>
      <c r="T58" s="12">
        <f t="shared" si="23"/>
        <v>0.91598528493613396</v>
      </c>
    </row>
    <row r="59" spans="1:20" ht="15.9" customHeight="1">
      <c r="B59" s="18">
        <v>45854</v>
      </c>
      <c r="C59" s="11">
        <v>401059.89319999999</v>
      </c>
      <c r="D59" s="9">
        <f t="shared" si="1"/>
        <v>270.00000001862645</v>
      </c>
      <c r="E59" s="11">
        <v>6665776.3890000004</v>
      </c>
      <c r="F59" s="9">
        <f t="shared" si="2"/>
        <v>-29.999999329447746</v>
      </c>
      <c r="G59" s="12">
        <v>97.242800000000003</v>
      </c>
      <c r="H59" s="9">
        <f t="shared" si="3"/>
        <v>-661.90000000000282</v>
      </c>
      <c r="I59" s="47">
        <f t="shared" si="4"/>
        <v>-6.3401916049157876</v>
      </c>
      <c r="J59" s="40">
        <f t="shared" si="15"/>
        <v>96.340191604915788</v>
      </c>
      <c r="K59" s="47">
        <f t="shared" si="5"/>
        <v>271.66155408858486</v>
      </c>
      <c r="L59" s="40">
        <f t="shared" si="6"/>
        <v>715.47998572275162</v>
      </c>
      <c r="M59" s="12">
        <f t="shared" si="16"/>
        <v>9.0000000006208811</v>
      </c>
      <c r="N59" s="12">
        <f t="shared" si="17"/>
        <v>-0.99999997764825821</v>
      </c>
      <c r="O59" s="12">
        <f t="shared" si="18"/>
        <v>-22.063333333333428</v>
      </c>
      <c r="P59" s="81">
        <f t="shared" si="19"/>
        <v>23.849332857425054</v>
      </c>
      <c r="Q59" s="12">
        <f t="shared" si="20"/>
        <v>0.30000000002069604</v>
      </c>
      <c r="R59" s="12">
        <f t="shared" si="21"/>
        <v>-3.3333332588275276E-2</v>
      </c>
      <c r="S59" s="12">
        <f t="shared" si="22"/>
        <v>-0.73544444444444756</v>
      </c>
      <c r="T59" s="12">
        <f t="shared" si="23"/>
        <v>0.79497776191416847</v>
      </c>
    </row>
    <row r="60" spans="1:20" ht="15.9" customHeight="1">
      <c r="B60" s="18">
        <v>45854</v>
      </c>
      <c r="C60" s="11">
        <v>401059.8835</v>
      </c>
      <c r="D60" s="9">
        <f t="shared" si="1"/>
        <v>260.30000002356246</v>
      </c>
      <c r="E60" s="11">
        <v>6665776.3200000003</v>
      </c>
      <c r="F60" s="9">
        <f t="shared" si="2"/>
        <v>-98.999999463558197</v>
      </c>
      <c r="G60" s="12">
        <v>97.201300000000003</v>
      </c>
      <c r="H60" s="9">
        <f t="shared" si="3"/>
        <v>-703.40000000000202</v>
      </c>
      <c r="I60" s="47">
        <f t="shared" si="4"/>
        <v>-20.823330371114082</v>
      </c>
      <c r="J60" s="40">
        <f t="shared" si="15"/>
        <v>110.82333037111408</v>
      </c>
      <c r="K60" s="47">
        <f t="shared" si="5"/>
        <v>278.49073576342022</v>
      </c>
      <c r="L60" s="40">
        <f t="shared" si="6"/>
        <v>756.52405771796441</v>
      </c>
      <c r="M60" s="12">
        <f t="shared" si="16"/>
        <v>8.676666667452082</v>
      </c>
      <c r="N60" s="12">
        <f t="shared" si="17"/>
        <v>-3.2999999821186066</v>
      </c>
      <c r="O60" s="12">
        <f t="shared" si="18"/>
        <v>-23.446666666666733</v>
      </c>
      <c r="P60" s="81">
        <f t="shared" si="19"/>
        <v>25.217468590598813</v>
      </c>
      <c r="Q60" s="12">
        <f t="shared" si="20"/>
        <v>0.28922222224840272</v>
      </c>
      <c r="R60" s="12">
        <f t="shared" si="21"/>
        <v>-0.10999999940395355</v>
      </c>
      <c r="S60" s="12">
        <f t="shared" si="22"/>
        <v>-0.78155555555555778</v>
      </c>
      <c r="T60" s="12">
        <f t="shared" si="23"/>
        <v>0.84058228635329379</v>
      </c>
    </row>
    <row r="61" spans="1:20" ht="15.9" customHeight="1">
      <c r="B61" s="18">
        <v>45855</v>
      </c>
      <c r="C61" s="11">
        <v>401059.88809999998</v>
      </c>
      <c r="D61" s="9">
        <f t="shared" si="1"/>
        <v>264.90000000922009</v>
      </c>
      <c r="E61" s="11">
        <v>6665776.3640000001</v>
      </c>
      <c r="F61" s="9">
        <f t="shared" si="2"/>
        <v>-54.999999701976776</v>
      </c>
      <c r="G61" s="12">
        <v>97.231800000000007</v>
      </c>
      <c r="H61" s="9">
        <f t="shared" si="3"/>
        <v>-672.8999999999985</v>
      </c>
      <c r="I61" s="47">
        <f t="shared" si="4"/>
        <v>-11.729415582090098</v>
      </c>
      <c r="J61" s="40">
        <f t="shared" si="15"/>
        <v>101.7294155820901</v>
      </c>
      <c r="K61" s="47">
        <f t="shared" si="5"/>
        <v>270.54945938238774</v>
      </c>
      <c r="L61" s="40">
        <f t="shared" si="6"/>
        <v>725.25265940367308</v>
      </c>
      <c r="M61" s="12">
        <f t="shared" si="16"/>
        <v>8.545161290620003</v>
      </c>
      <c r="N61" s="12">
        <f t="shared" si="17"/>
        <v>-1.7741935387734444</v>
      </c>
      <c r="O61" s="12">
        <f t="shared" si="18"/>
        <v>-21.706451612903177</v>
      </c>
      <c r="P61" s="81">
        <f t="shared" si="19"/>
        <v>23.395247077537842</v>
      </c>
      <c r="Q61" s="12">
        <f t="shared" si="20"/>
        <v>0.27565036421354849</v>
      </c>
      <c r="R61" s="12">
        <f t="shared" si="21"/>
        <v>-5.7232049637853048E-2</v>
      </c>
      <c r="S61" s="12">
        <f t="shared" si="22"/>
        <v>-0.70020811654526371</v>
      </c>
      <c r="T61" s="12">
        <f t="shared" si="23"/>
        <v>0.75468538959799492</v>
      </c>
    </row>
    <row r="62" spans="1:20" ht="15.9" customHeight="1">
      <c r="B62" s="18">
        <v>45855</v>
      </c>
      <c r="C62" s="11">
        <v>401059.89539999998</v>
      </c>
      <c r="D62" s="9">
        <f t="shared" si="1"/>
        <v>272.20000000670552</v>
      </c>
      <c r="E62" s="11">
        <v>6665776.4009999996</v>
      </c>
      <c r="F62" s="9">
        <f t="shared" si="2"/>
        <v>-18.000000156462193</v>
      </c>
      <c r="G62" s="12">
        <v>97.218299999999999</v>
      </c>
      <c r="H62" s="9">
        <f t="shared" si="3"/>
        <v>-686.40000000000612</v>
      </c>
      <c r="I62" s="47">
        <f t="shared" si="4"/>
        <v>-3.7833382898514287</v>
      </c>
      <c r="J62" s="40">
        <f t="shared" si="15"/>
        <v>93.783338289851429</v>
      </c>
      <c r="K62" s="47">
        <f t="shared" si="5"/>
        <v>272.79450142787545</v>
      </c>
      <c r="L62" s="40">
        <f t="shared" si="6"/>
        <v>738.62155398369703</v>
      </c>
      <c r="M62" s="12">
        <f t="shared" si="16"/>
        <v>8.7806451615066301</v>
      </c>
      <c r="N62" s="12">
        <f t="shared" si="17"/>
        <v>-0.58064516633749008</v>
      </c>
      <c r="O62" s="12">
        <f t="shared" si="18"/>
        <v>-22.141935483871166</v>
      </c>
      <c r="P62" s="81">
        <f t="shared" si="19"/>
        <v>23.826501741409583</v>
      </c>
      <c r="Q62" s="12">
        <f t="shared" si="20"/>
        <v>0.28324661811311708</v>
      </c>
      <c r="R62" s="12">
        <f t="shared" si="21"/>
        <v>-1.8730489236693227E-2</v>
      </c>
      <c r="S62" s="12">
        <f t="shared" si="22"/>
        <v>-0.71425598335068274</v>
      </c>
      <c r="T62" s="12">
        <f t="shared" si="23"/>
        <v>0.76859683036805104</v>
      </c>
    </row>
    <row r="63" spans="1:20" ht="15.9" customHeight="1">
      <c r="B63" s="18">
        <v>45856</v>
      </c>
      <c r="C63" s="11">
        <v>401059.90039999998</v>
      </c>
      <c r="D63" s="9">
        <f t="shared" si="1"/>
        <v>277.20000001136214</v>
      </c>
      <c r="E63" s="11">
        <v>6665776.4189999998</v>
      </c>
      <c r="F63" s="9">
        <f t="shared" si="2"/>
        <v>0</v>
      </c>
      <c r="G63" s="12">
        <v>97.177000000000007</v>
      </c>
      <c r="H63" s="9">
        <f t="shared" si="3"/>
        <v>-727.69999999999868</v>
      </c>
      <c r="I63" s="47">
        <f t="shared" si="4"/>
        <v>0</v>
      </c>
      <c r="J63" s="40">
        <f t="shared" si="15"/>
        <v>90</v>
      </c>
      <c r="K63" s="47">
        <f t="shared" si="5"/>
        <v>277.20000001136214</v>
      </c>
      <c r="L63" s="40">
        <f t="shared" si="6"/>
        <v>778.70862972378654</v>
      </c>
      <c r="M63" s="12">
        <f t="shared" si="16"/>
        <v>8.6625000003550667</v>
      </c>
      <c r="N63" s="12">
        <f t="shared" si="17"/>
        <v>0</v>
      </c>
      <c r="O63" s="12">
        <f t="shared" si="18"/>
        <v>-22.740624999999959</v>
      </c>
      <c r="P63" s="81">
        <f t="shared" si="19"/>
        <v>24.334644678868329</v>
      </c>
      <c r="Q63" s="12">
        <f t="shared" si="20"/>
        <v>0.27070312501109584</v>
      </c>
      <c r="R63" s="12">
        <f t="shared" si="21"/>
        <v>0</v>
      </c>
      <c r="S63" s="12">
        <f t="shared" si="22"/>
        <v>-0.71064453124999871</v>
      </c>
      <c r="T63" s="12">
        <f t="shared" si="23"/>
        <v>0.7604576462146353</v>
      </c>
    </row>
    <row r="64" spans="1:20" ht="15.9" customHeight="1">
      <c r="B64" s="18">
        <v>45856</v>
      </c>
      <c r="C64" s="11">
        <v>401059.89490000001</v>
      </c>
      <c r="D64" s="9">
        <f t="shared" si="1"/>
        <v>271.70000004116446</v>
      </c>
      <c r="E64" s="11">
        <v>6665776.3799999999</v>
      </c>
      <c r="F64" s="9">
        <f t="shared" si="2"/>
        <v>-38.99999987334013</v>
      </c>
      <c r="G64" s="12">
        <v>97.220299999999995</v>
      </c>
      <c r="H64" s="9">
        <f t="shared" si="3"/>
        <v>-684.40000000001078</v>
      </c>
      <c r="I64" s="47">
        <f t="shared" si="4"/>
        <v>-8.1684785966539266</v>
      </c>
      <c r="J64" s="40">
        <f t="shared" si="15"/>
        <v>98.168478596653927</v>
      </c>
      <c r="K64" s="47">
        <f t="shared" si="5"/>
        <v>274.48477191365151</v>
      </c>
      <c r="L64" s="40">
        <f t="shared" si="6"/>
        <v>737.39083938743374</v>
      </c>
      <c r="M64" s="12">
        <f t="shared" si="16"/>
        <v>8.4906250012863893</v>
      </c>
      <c r="N64" s="12">
        <f t="shared" si="17"/>
        <v>-1.2187499960418791</v>
      </c>
      <c r="O64" s="12">
        <f t="shared" si="18"/>
        <v>-21.387500000000337</v>
      </c>
      <c r="P64" s="81">
        <f t="shared" si="19"/>
        <v>23.043463730857304</v>
      </c>
      <c r="Q64" s="12">
        <f t="shared" si="20"/>
        <v>0.26533203129019967</v>
      </c>
      <c r="R64" s="12">
        <f t="shared" si="21"/>
        <v>-3.8085937376308721E-2</v>
      </c>
      <c r="S64" s="12">
        <f t="shared" si="22"/>
        <v>-0.66835937500001052</v>
      </c>
      <c r="T64" s="12">
        <f t="shared" si="23"/>
        <v>0.72010824158929077</v>
      </c>
    </row>
    <row r="65" spans="1:20" ht="15.9" customHeight="1">
      <c r="B65" s="18">
        <v>45857</v>
      </c>
      <c r="C65" s="11">
        <v>401059.897</v>
      </c>
      <c r="D65" s="9">
        <f t="shared" si="1"/>
        <v>273.80000002449378</v>
      </c>
      <c r="E65" s="11">
        <v>6665776.3959999997</v>
      </c>
      <c r="F65" s="9">
        <f t="shared" si="2"/>
        <v>-23.000000044703484</v>
      </c>
      <c r="G65" s="12">
        <v>97.234099999999998</v>
      </c>
      <c r="H65" s="9">
        <f t="shared" si="3"/>
        <v>-670.60000000000741</v>
      </c>
      <c r="I65" s="47">
        <f t="shared" si="4"/>
        <v>-4.8017395948763237</v>
      </c>
      <c r="J65" s="40">
        <f t="shared" si="15"/>
        <v>94.801739594876324</v>
      </c>
      <c r="K65" s="47">
        <f t="shared" si="5"/>
        <v>274.76433541394914</v>
      </c>
      <c r="L65" s="40">
        <f t="shared" si="6"/>
        <v>724.7066993035728</v>
      </c>
      <c r="M65" s="12">
        <f t="shared" si="16"/>
        <v>8.2969696977119334</v>
      </c>
      <c r="N65" s="12">
        <f t="shared" si="17"/>
        <v>-0.69696969832434796</v>
      </c>
      <c r="O65" s="12">
        <f t="shared" si="18"/>
        <v>-20.321212121212344</v>
      </c>
      <c r="P65" s="81">
        <f t="shared" si="19"/>
        <v>21.960809069805237</v>
      </c>
      <c r="Q65" s="12">
        <f t="shared" si="20"/>
        <v>0.25142332417308888</v>
      </c>
      <c r="R65" s="12">
        <f t="shared" si="21"/>
        <v>-2.1120293888616606E-2</v>
      </c>
      <c r="S65" s="12">
        <f t="shared" si="22"/>
        <v>-0.6157943067034044</v>
      </c>
      <c r="T65" s="12">
        <f t="shared" si="23"/>
        <v>0.66547906272137081</v>
      </c>
    </row>
    <row r="66" spans="1:20" ht="15.9" customHeight="1">
      <c r="B66" s="18">
        <v>45859</v>
      </c>
      <c r="C66" s="11">
        <v>401059.89419999998</v>
      </c>
      <c r="D66" s="9">
        <f t="shared" si="1"/>
        <v>271.00000000791624</v>
      </c>
      <c r="E66" s="11">
        <v>6665776.358</v>
      </c>
      <c r="F66" s="9">
        <f t="shared" si="2"/>
        <v>-60.99999975413084</v>
      </c>
      <c r="G66" s="12">
        <v>97.2042</v>
      </c>
      <c r="H66" s="9">
        <f t="shared" si="3"/>
        <v>-700.50000000000523</v>
      </c>
      <c r="I66" s="47">
        <f t="shared" si="4"/>
        <v>-12.685414241824446</v>
      </c>
      <c r="J66" s="40">
        <f t="shared" si="15"/>
        <v>102.68541424182445</v>
      </c>
      <c r="K66" s="47">
        <f t="shared" si="5"/>
        <v>277.78048882938947</v>
      </c>
      <c r="L66" s="40">
        <f t="shared" si="6"/>
        <v>753.56635406200417</v>
      </c>
      <c r="M66" s="12">
        <f t="shared" si="16"/>
        <v>7.7428571430833211</v>
      </c>
      <c r="N66" s="12">
        <f t="shared" si="17"/>
        <v>-1.7428571358323097</v>
      </c>
      <c r="O66" s="12">
        <f t="shared" si="18"/>
        <v>-20.014285714285865</v>
      </c>
      <c r="P66" s="81">
        <f t="shared" si="19"/>
        <v>21.530467258914406</v>
      </c>
      <c r="Q66" s="12">
        <f t="shared" si="20"/>
        <v>0.2212244898023806</v>
      </c>
      <c r="R66" s="12">
        <f t="shared" si="21"/>
        <v>-4.9795918166637421E-2</v>
      </c>
      <c r="S66" s="12">
        <f t="shared" si="22"/>
        <v>-0.57183673469388185</v>
      </c>
      <c r="T66" s="12">
        <f t="shared" si="23"/>
        <v>0.6151562073975545</v>
      </c>
    </row>
    <row r="67" spans="1:20" ht="15.9" customHeight="1">
      <c r="B67" s="18">
        <v>45859</v>
      </c>
      <c r="C67" s="11">
        <v>401059.90299999999</v>
      </c>
      <c r="D67" s="9">
        <f t="shared" si="1"/>
        <v>279.80000001844019</v>
      </c>
      <c r="E67" s="11">
        <v>6665776.3789999997</v>
      </c>
      <c r="F67" s="9">
        <f t="shared" si="2"/>
        <v>-40.000000037252903</v>
      </c>
      <c r="G67" s="12">
        <v>97.183000000000007</v>
      </c>
      <c r="H67" s="9">
        <f t="shared" si="3"/>
        <v>-721.69999999999845</v>
      </c>
      <c r="I67" s="47">
        <f t="shared" si="4"/>
        <v>-8.1358359525488027</v>
      </c>
      <c r="J67" s="40">
        <f t="shared" si="15"/>
        <v>98.135835952548803</v>
      </c>
      <c r="K67" s="47">
        <f t="shared" si="5"/>
        <v>282.64472401461762</v>
      </c>
      <c r="L67" s="40">
        <f t="shared" si="6"/>
        <v>775.07349974908641</v>
      </c>
      <c r="M67" s="12">
        <f t="shared" si="16"/>
        <v>7.9942857148125768</v>
      </c>
      <c r="N67" s="12">
        <f t="shared" si="17"/>
        <v>-1.1428571439215116</v>
      </c>
      <c r="O67" s="12">
        <f t="shared" si="18"/>
        <v>-20.619999999999955</v>
      </c>
      <c r="P67" s="81">
        <f t="shared" si="19"/>
        <v>22.144957135688184</v>
      </c>
      <c r="Q67" s="12">
        <f t="shared" si="20"/>
        <v>0.22840816328035934</v>
      </c>
      <c r="R67" s="12">
        <f t="shared" si="21"/>
        <v>-3.2653061254900334E-2</v>
      </c>
      <c r="S67" s="12">
        <f t="shared" si="22"/>
        <v>-0.58914285714285586</v>
      </c>
      <c r="T67" s="12">
        <f t="shared" si="23"/>
        <v>0.6327130610196624</v>
      </c>
    </row>
    <row r="68" spans="1:20" ht="15.9" customHeight="1">
      <c r="A68" s="8" t="s">
        <v>173</v>
      </c>
      <c r="B68" s="18">
        <v>45860</v>
      </c>
      <c r="C68" s="11">
        <v>401059.90179999999</v>
      </c>
      <c r="D68" s="9">
        <f t="shared" si="1"/>
        <v>278.60000001965091</v>
      </c>
      <c r="E68" s="11">
        <v>6665776.3859999999</v>
      </c>
      <c r="F68" s="9">
        <f t="shared" si="2"/>
        <v>-32.999999821186066</v>
      </c>
      <c r="G68" s="12">
        <v>97.218999999999994</v>
      </c>
      <c r="H68" s="9">
        <f t="shared" si="3"/>
        <v>-685.7000000000113</v>
      </c>
      <c r="I68" s="47">
        <f t="shared" si="4"/>
        <v>-6.7551751402473883</v>
      </c>
      <c r="J68" s="40">
        <f t="shared" si="15"/>
        <v>96.755175140247388</v>
      </c>
      <c r="K68" s="47">
        <f t="shared" si="5"/>
        <v>280.54760736664247</v>
      </c>
      <c r="L68" s="40">
        <f t="shared" si="6"/>
        <v>740.87208747472948</v>
      </c>
      <c r="M68" s="12">
        <f t="shared" si="16"/>
        <v>7.7388888894347474</v>
      </c>
      <c r="N68" s="12">
        <f t="shared" si="17"/>
        <v>-0.91666666169961297</v>
      </c>
      <c r="O68" s="12">
        <f t="shared" si="18"/>
        <v>-19.047222222222537</v>
      </c>
      <c r="P68" s="81">
        <f t="shared" si="19"/>
        <v>20.579780207631373</v>
      </c>
      <c r="Q68" s="12">
        <f t="shared" si="20"/>
        <v>0.21496913581763188</v>
      </c>
      <c r="R68" s="12">
        <f t="shared" si="21"/>
        <v>-2.5462962824989249E-2</v>
      </c>
      <c r="S68" s="12">
        <f t="shared" si="22"/>
        <v>-0.52908950617284822</v>
      </c>
      <c r="T68" s="12">
        <f t="shared" si="23"/>
        <v>0.57166056132309373</v>
      </c>
    </row>
    <row r="69" spans="1:20" ht="15.9" customHeight="1">
      <c r="B69" s="18">
        <v>45860</v>
      </c>
      <c r="C69" s="11">
        <v>401059.90429999999</v>
      </c>
      <c r="D69" s="9">
        <f t="shared" si="1"/>
        <v>281.10000002197921</v>
      </c>
      <c r="E69" s="11">
        <v>6665776.375</v>
      </c>
      <c r="F69" s="9">
        <f t="shared" si="2"/>
        <v>-43.999999761581421</v>
      </c>
      <c r="G69" s="12">
        <v>97.2029</v>
      </c>
      <c r="H69" s="9">
        <f t="shared" si="3"/>
        <v>-701.80000000000575</v>
      </c>
      <c r="I69" s="47">
        <f t="shared" si="4"/>
        <v>-8.8962029262220881</v>
      </c>
      <c r="J69" s="40">
        <f t="shared" si="15"/>
        <v>98.896202926222088</v>
      </c>
      <c r="K69" s="47">
        <f t="shared" si="5"/>
        <v>284.522775874579</v>
      </c>
      <c r="L69" s="40">
        <f t="shared" si="6"/>
        <v>757.28227893658254</v>
      </c>
      <c r="M69" s="12">
        <f t="shared" si="16"/>
        <v>7.8083333339438674</v>
      </c>
      <c r="N69" s="12">
        <f t="shared" si="17"/>
        <v>-1.222222215599484</v>
      </c>
      <c r="O69" s="12">
        <f t="shared" si="18"/>
        <v>-19.494444444444603</v>
      </c>
      <c r="P69" s="81">
        <f t="shared" si="19"/>
        <v>21.035618859349515</v>
      </c>
      <c r="Q69" s="12">
        <f t="shared" si="20"/>
        <v>0.21689814816510744</v>
      </c>
      <c r="R69" s="12">
        <f t="shared" si="21"/>
        <v>-3.3950617099985668E-2</v>
      </c>
      <c r="S69" s="12">
        <f t="shared" si="22"/>
        <v>-0.54151234567901674</v>
      </c>
      <c r="T69" s="12">
        <f t="shared" si="23"/>
        <v>0.58432274609304213</v>
      </c>
    </row>
    <row r="70" spans="1:20" ht="15.9" customHeight="1">
      <c r="B70" s="18">
        <v>45861</v>
      </c>
      <c r="C70" s="12">
        <v>401059.90230000002</v>
      </c>
      <c r="D70" s="9">
        <f t="shared" si="1"/>
        <v>279.10000004339963</v>
      </c>
      <c r="E70" s="11">
        <v>6665776.3959999997</v>
      </c>
      <c r="F70" s="9">
        <f t="shared" si="2"/>
        <v>-23.000000044703484</v>
      </c>
      <c r="G70" s="12">
        <v>97.183300000000003</v>
      </c>
      <c r="H70" s="9">
        <f t="shared" si="3"/>
        <v>-721.40000000000271</v>
      </c>
      <c r="I70" s="47">
        <f t="shared" si="4"/>
        <v>-4.7109707820676476</v>
      </c>
      <c r="J70" s="40">
        <f t="shared" si="15"/>
        <v>94.710970782067648</v>
      </c>
      <c r="K70" s="47">
        <f t="shared" si="5"/>
        <v>280.04608554000896</v>
      </c>
      <c r="L70" s="40">
        <f t="shared" si="6"/>
        <v>773.84996609568054</v>
      </c>
      <c r="M70" s="12">
        <f t="shared" si="16"/>
        <v>7.5432432444162059</v>
      </c>
      <c r="N70" s="12">
        <f t="shared" si="17"/>
        <v>-0.62162162282982392</v>
      </c>
      <c r="O70" s="12">
        <f t="shared" si="18"/>
        <v>-19.497297297297372</v>
      </c>
      <c r="P70" s="81">
        <f t="shared" si="19"/>
        <v>20.914863948531906</v>
      </c>
      <c r="Q70" s="12">
        <f t="shared" si="20"/>
        <v>0.20387143903827584</v>
      </c>
      <c r="R70" s="12">
        <f t="shared" si="21"/>
        <v>-1.6800584400806052E-2</v>
      </c>
      <c r="S70" s="12">
        <f t="shared" si="22"/>
        <v>-0.52695398100803703</v>
      </c>
      <c r="T70" s="12">
        <f t="shared" si="23"/>
        <v>0.56526659320356498</v>
      </c>
    </row>
    <row r="71" spans="1:20" ht="15.9" customHeight="1">
      <c r="B71" s="18">
        <v>45861</v>
      </c>
      <c r="C71" s="12">
        <v>401059.90169999999</v>
      </c>
      <c r="D71" s="9">
        <f t="shared" si="1"/>
        <v>278.50000001490116</v>
      </c>
      <c r="E71" s="11">
        <v>6665776.3860999998</v>
      </c>
      <c r="F71" s="9">
        <f t="shared" si="2"/>
        <v>-32.899999991059303</v>
      </c>
      <c r="G71" s="12">
        <v>97.205600000000004</v>
      </c>
      <c r="H71" s="9">
        <f t="shared" si="3"/>
        <v>-699.10000000000139</v>
      </c>
      <c r="I71" s="47">
        <f t="shared" si="4"/>
        <v>-6.737289315386306</v>
      </c>
      <c r="J71" s="40">
        <f t="shared" si="15"/>
        <v>96.737289315386306</v>
      </c>
      <c r="K71" s="47">
        <f t="shared" si="5"/>
        <v>280.43655255282192</v>
      </c>
      <c r="L71" s="40">
        <f t="shared" si="6"/>
        <v>753.24993860452025</v>
      </c>
      <c r="M71" s="12">
        <f t="shared" si="16"/>
        <v>7.527027027429761</v>
      </c>
      <c r="N71" s="12">
        <f t="shared" si="17"/>
        <v>-0.88918918894754873</v>
      </c>
      <c r="O71" s="12">
        <f t="shared" si="18"/>
        <v>-18.894594594594633</v>
      </c>
      <c r="P71" s="81">
        <f t="shared" si="19"/>
        <v>20.358106448770819</v>
      </c>
      <c r="Q71" s="12">
        <f t="shared" si="20"/>
        <v>0.20343316290350705</v>
      </c>
      <c r="R71" s="12">
        <f t="shared" si="21"/>
        <v>-2.403214024182564E-2</v>
      </c>
      <c r="S71" s="12">
        <f t="shared" si="22"/>
        <v>-0.51066471877282793</v>
      </c>
      <c r="T71" s="12">
        <f t="shared" si="23"/>
        <v>0.55021909321002216</v>
      </c>
    </row>
    <row r="72" spans="1:20" ht="15.9" customHeight="1">
      <c r="B72" s="18">
        <v>45862</v>
      </c>
      <c r="C72" s="12">
        <v>401059.8921</v>
      </c>
      <c r="D72" s="9">
        <f t="shared" si="1"/>
        <v>268.90000002458692</v>
      </c>
      <c r="E72" s="39">
        <v>6665776.3394999998</v>
      </c>
      <c r="F72" s="9">
        <f t="shared" si="2"/>
        <v>-79.499999992549419</v>
      </c>
      <c r="G72" s="12">
        <v>97.179199999999994</v>
      </c>
      <c r="H72" s="9">
        <f t="shared" si="3"/>
        <v>-725.50000000001091</v>
      </c>
      <c r="I72" s="47">
        <f t="shared" si="4"/>
        <v>-16.470258047954985</v>
      </c>
      <c r="J72" s="40">
        <f t="shared" si="15"/>
        <v>106.47025804795499</v>
      </c>
      <c r="K72" s="47">
        <f t="shared" si="5"/>
        <v>280.4058844105063</v>
      </c>
      <c r="L72" s="40">
        <f t="shared" si="6"/>
        <v>777.80313062628773</v>
      </c>
      <c r="M72" s="12">
        <f t="shared" si="16"/>
        <v>7.0763157901207085</v>
      </c>
      <c r="N72" s="12">
        <f t="shared" si="17"/>
        <v>-2.0921052629618266</v>
      </c>
      <c r="O72" s="12">
        <f t="shared" si="18"/>
        <v>-19.092105263158182</v>
      </c>
      <c r="P72" s="81">
        <f t="shared" si="19"/>
        <v>20.468503437533887</v>
      </c>
      <c r="Q72" s="12">
        <f t="shared" si="20"/>
        <v>0.1862188365821239</v>
      </c>
      <c r="R72" s="12">
        <f t="shared" si="21"/>
        <v>-5.5055401656890178E-2</v>
      </c>
      <c r="S72" s="12">
        <f t="shared" si="22"/>
        <v>-0.50242382271468899</v>
      </c>
      <c r="T72" s="12">
        <f t="shared" si="23"/>
        <v>0.53864482730352337</v>
      </c>
    </row>
    <row r="73" spans="1:20" ht="15.9" customHeight="1">
      <c r="B73" s="18">
        <v>45862</v>
      </c>
      <c r="C73" s="12">
        <v>401059.89840000001</v>
      </c>
      <c r="D73" s="9">
        <f t="shared" si="1"/>
        <v>275.20000003278255</v>
      </c>
      <c r="E73" s="39">
        <v>6665776.3627000004</v>
      </c>
      <c r="F73" s="9">
        <f t="shared" si="2"/>
        <v>-56.299999356269836</v>
      </c>
      <c r="G73" s="12">
        <v>97.183400000000006</v>
      </c>
      <c r="H73" s="9">
        <f t="shared" si="3"/>
        <v>-721.29999999999939</v>
      </c>
      <c r="I73" s="47">
        <f t="shared" si="4"/>
        <v>-11.561947343070187</v>
      </c>
      <c r="J73" s="40">
        <f t="shared" si="15"/>
        <v>101.56194734307019</v>
      </c>
      <c r="K73" s="47">
        <f t="shared" si="5"/>
        <v>280.89985750362973</v>
      </c>
      <c r="L73" s="40">
        <f t="shared" si="6"/>
        <v>774.0661599279216</v>
      </c>
      <c r="M73" s="12">
        <f t="shared" si="16"/>
        <v>7.2421052640205934</v>
      </c>
      <c r="N73" s="12">
        <f t="shared" si="17"/>
        <v>-1.4815789304281537</v>
      </c>
      <c r="O73" s="12">
        <f t="shared" si="18"/>
        <v>-18.981578947368405</v>
      </c>
      <c r="P73" s="81">
        <f t="shared" si="19"/>
        <v>20.370162103366358</v>
      </c>
      <c r="Q73" s="12">
        <f t="shared" si="20"/>
        <v>0.19058171747422614</v>
      </c>
      <c r="R73" s="12">
        <f t="shared" si="21"/>
        <v>-3.8988919221793518E-2</v>
      </c>
      <c r="S73" s="12">
        <f t="shared" si="22"/>
        <v>-0.49951523545706328</v>
      </c>
      <c r="T73" s="12">
        <f t="shared" si="23"/>
        <v>0.53605689745700946</v>
      </c>
    </row>
    <row r="74" spans="1:20" ht="15.9" customHeight="1">
      <c r="B74" s="18">
        <v>45863</v>
      </c>
      <c r="C74" s="12">
        <v>401059.89370000002</v>
      </c>
      <c r="D74" s="9">
        <f t="shared" si="1"/>
        <v>270.50000004237518</v>
      </c>
      <c r="E74" s="39">
        <v>6665776.3300000001</v>
      </c>
      <c r="F74" s="9">
        <f t="shared" si="2"/>
        <v>-88.999999687075615</v>
      </c>
      <c r="G74" s="12">
        <v>97.197100000000006</v>
      </c>
      <c r="H74" s="9">
        <f t="shared" ref="H74:H88" si="24">IF(G74="","",(G74-$G$9)*1000)</f>
        <v>-707.59999999999934</v>
      </c>
      <c r="I74" s="47">
        <f t="shared" ref="I74:I86" si="25">IF(MOD(DEGREES(ATAN2(D74, F74)), 360) &gt; 180, MOD(DEGREES(ATAN2(D74, F74)), 360) - 360, MOD(DEGREES(ATAN2(D74, F74)), 360))</f>
        <v>-18.212256679940538</v>
      </c>
      <c r="J74" s="40">
        <f t="shared" si="15"/>
        <v>108.21225667994054</v>
      </c>
      <c r="K74" s="47">
        <f t="shared" ref="K74:K86" si="26">SQRT(POWER(C74 - $C$9,2) + POWER(E74 - $E$9,2)) *1000</f>
        <v>284.76525414317041</v>
      </c>
      <c r="L74" s="40">
        <f t="shared" ref="L74:L86" si="27">SQRT((D74^2) + (F74^2) + (H74^2))</f>
        <v>762.75094884714724</v>
      </c>
      <c r="M74" s="12">
        <f t="shared" si="16"/>
        <v>6.9358974369839785</v>
      </c>
      <c r="N74" s="12">
        <f t="shared" si="17"/>
        <v>-2.2820512740275798</v>
      </c>
      <c r="O74" s="12">
        <f t="shared" si="18"/>
        <v>-18.143589743589725</v>
      </c>
      <c r="P74" s="81">
        <f t="shared" si="19"/>
        <v>19.557716637106338</v>
      </c>
      <c r="Q74" s="12">
        <f t="shared" si="20"/>
        <v>0.17784352402523021</v>
      </c>
      <c r="R74" s="12">
        <f t="shared" si="21"/>
        <v>-5.8514135231476402E-2</v>
      </c>
      <c r="S74" s="12">
        <f t="shared" si="22"/>
        <v>-0.46522024983563398</v>
      </c>
      <c r="T74" s="12">
        <f t="shared" si="23"/>
        <v>0.50147991377195744</v>
      </c>
    </row>
    <row r="75" spans="1:20" ht="15.9" customHeight="1">
      <c r="B75" s="18">
        <v>45863</v>
      </c>
      <c r="C75" s="12">
        <v>401059.89640000003</v>
      </c>
      <c r="D75" s="9">
        <f t="shared" ref="D75:D88" si="28">IF(C75="","",(C75-$C$9)*1000)</f>
        <v>273.20000005420297</v>
      </c>
      <c r="E75" s="39">
        <v>6665776.3261000002</v>
      </c>
      <c r="F75" s="9">
        <f t="shared" ref="F75:F88" si="29">IF(E75="","",(E75-$E$9)*1000)</f>
        <v>-92.89999958127737</v>
      </c>
      <c r="G75" s="12">
        <v>97.162000000000006</v>
      </c>
      <c r="H75" s="9">
        <f t="shared" si="24"/>
        <v>-742.69999999999925</v>
      </c>
      <c r="I75" s="47">
        <f t="shared" si="25"/>
        <v>-18.780288983231969</v>
      </c>
      <c r="J75" s="40">
        <f t="shared" ref="J75:J86" si="30">MOD(DEGREES(ATAN2(F75, D75)) + 360, 360)</f>
        <v>108.78028898323197</v>
      </c>
      <c r="K75" s="47">
        <f t="shared" si="26"/>
        <v>288.56307794279195</v>
      </c>
      <c r="L75" s="40">
        <f t="shared" si="27"/>
        <v>796.78851645327859</v>
      </c>
      <c r="M75" s="12">
        <f t="shared" si="16"/>
        <v>7.0051282065180249</v>
      </c>
      <c r="N75" s="12">
        <f t="shared" si="17"/>
        <v>-2.3820512713148045</v>
      </c>
      <c r="O75" s="12">
        <f t="shared" si="18"/>
        <v>-19.043589743589724</v>
      </c>
      <c r="P75" s="81">
        <f t="shared" si="19"/>
        <v>20.430474780853299</v>
      </c>
      <c r="Q75" s="12">
        <f t="shared" si="20"/>
        <v>0.17961867196200063</v>
      </c>
      <c r="R75" s="12">
        <f t="shared" si="21"/>
        <v>-6.1078237726020626E-2</v>
      </c>
      <c r="S75" s="12">
        <f t="shared" si="22"/>
        <v>-0.48829717291255703</v>
      </c>
      <c r="T75" s="12">
        <f t="shared" si="23"/>
        <v>0.52385832771418717</v>
      </c>
    </row>
    <row r="76" spans="1:20" ht="15.9" customHeight="1">
      <c r="B76" s="18">
        <v>45864</v>
      </c>
      <c r="C76" s="12">
        <v>401059.89730000001</v>
      </c>
      <c r="D76" s="9">
        <f t="shared" si="28"/>
        <v>274.10000003874302</v>
      </c>
      <c r="E76" s="39">
        <v>6665776.3361999998</v>
      </c>
      <c r="F76" s="9">
        <f t="shared" si="29"/>
        <v>-82.799999974668026</v>
      </c>
      <c r="G76" s="12">
        <v>97.198899999999995</v>
      </c>
      <c r="H76" s="9">
        <f t="shared" si="24"/>
        <v>-705.80000000001064</v>
      </c>
      <c r="I76" s="47">
        <f t="shared" si="25"/>
        <v>-16.808492085145758</v>
      </c>
      <c r="J76" s="40">
        <f t="shared" si="30"/>
        <v>106.80849208514576</v>
      </c>
      <c r="K76" s="47">
        <f t="shared" si="26"/>
        <v>286.33311023534105</v>
      </c>
      <c r="L76" s="40">
        <f t="shared" si="27"/>
        <v>761.66940992602485</v>
      </c>
      <c r="M76" s="12">
        <f t="shared" si="16"/>
        <v>6.8525000009685755</v>
      </c>
      <c r="N76" s="12">
        <f t="shared" si="17"/>
        <v>-2.0699999993667006</v>
      </c>
      <c r="O76" s="12">
        <f t="shared" si="18"/>
        <v>-17.645000000000266</v>
      </c>
      <c r="P76" s="81">
        <f t="shared" si="19"/>
        <v>19.041735248150623</v>
      </c>
      <c r="Q76" s="12">
        <f t="shared" si="20"/>
        <v>0.17131250002421439</v>
      </c>
      <c r="R76" s="12">
        <f t="shared" si="21"/>
        <v>-5.1749999984167516E-2</v>
      </c>
      <c r="S76" s="12">
        <f t="shared" si="22"/>
        <v>-0.44112500000000665</v>
      </c>
      <c r="T76" s="12">
        <f t="shared" si="23"/>
        <v>0.47604338120376555</v>
      </c>
    </row>
    <row r="77" spans="1:20" ht="15.9" customHeight="1">
      <c r="B77" s="18">
        <v>45864</v>
      </c>
      <c r="C77" s="12">
        <v>401059.89679999999</v>
      </c>
      <c r="D77" s="9">
        <f t="shared" si="28"/>
        <v>273.60000001499429</v>
      </c>
      <c r="E77" s="39">
        <v>6665776.3256999999</v>
      </c>
      <c r="F77" s="9">
        <f t="shared" si="29"/>
        <v>-93.299999833106995</v>
      </c>
      <c r="G77" s="12">
        <v>97.191599999999994</v>
      </c>
      <c r="H77" s="9">
        <f t="shared" si="24"/>
        <v>-713.10000000001139</v>
      </c>
      <c r="I77" s="47">
        <f t="shared" si="25"/>
        <v>-18.829826480009842</v>
      </c>
      <c r="J77" s="40">
        <f t="shared" si="30"/>
        <v>108.82982648000984</v>
      </c>
      <c r="K77" s="47">
        <f t="shared" si="26"/>
        <v>289.07066606119452</v>
      </c>
      <c r="L77" s="40">
        <f t="shared" si="27"/>
        <v>769.46309851550313</v>
      </c>
      <c r="M77" s="12">
        <f t="shared" si="16"/>
        <v>6.8400000003748573</v>
      </c>
      <c r="N77" s="12">
        <f t="shared" si="17"/>
        <v>-2.3324999958276749</v>
      </c>
      <c r="O77" s="12">
        <f t="shared" si="18"/>
        <v>-17.827500000000285</v>
      </c>
      <c r="P77" s="81">
        <f t="shared" si="19"/>
        <v>19.236577462887578</v>
      </c>
      <c r="Q77" s="12">
        <f t="shared" si="20"/>
        <v>0.17100000000937143</v>
      </c>
      <c r="R77" s="12">
        <f t="shared" si="21"/>
        <v>-5.8312499895691872E-2</v>
      </c>
      <c r="S77" s="12">
        <f t="shared" si="22"/>
        <v>-0.44568750000000712</v>
      </c>
      <c r="T77" s="12">
        <f t="shared" si="23"/>
        <v>0.48091443657218946</v>
      </c>
    </row>
    <row r="78" spans="1:20" ht="15.9" customHeight="1">
      <c r="B78" s="18">
        <v>45866</v>
      </c>
      <c r="C78" s="12">
        <v>401059.91200000001</v>
      </c>
      <c r="D78" s="9">
        <f t="shared" si="28"/>
        <v>288.80000003846362</v>
      </c>
      <c r="E78" s="39">
        <v>6665776.3756999997</v>
      </c>
      <c r="F78" s="9">
        <f t="shared" si="29"/>
        <v>-43.30000001937151</v>
      </c>
      <c r="G78" s="12">
        <v>97.165700000000001</v>
      </c>
      <c r="H78" s="9">
        <f t="shared" si="24"/>
        <v>-739.00000000000432</v>
      </c>
      <c r="I78" s="47">
        <f t="shared" si="25"/>
        <v>-8.5268850335448292</v>
      </c>
      <c r="J78" s="40">
        <f t="shared" si="30"/>
        <v>98.526885033544829</v>
      </c>
      <c r="K78" s="47">
        <f t="shared" si="26"/>
        <v>292.02796103095017</v>
      </c>
      <c r="L78" s="40">
        <f t="shared" si="27"/>
        <v>794.60765791924041</v>
      </c>
      <c r="M78" s="12">
        <f t="shared" si="16"/>
        <v>6.8761904771062765</v>
      </c>
      <c r="N78" s="12">
        <f t="shared" si="17"/>
        <v>-1.0309523814136075</v>
      </c>
      <c r="O78" s="12">
        <f t="shared" si="18"/>
        <v>-17.595238095238198</v>
      </c>
      <c r="P78" s="81">
        <f t="shared" si="19"/>
        <v>18.919229950458107</v>
      </c>
      <c r="Q78" s="12">
        <f t="shared" si="20"/>
        <v>0.16371882088348277</v>
      </c>
      <c r="R78" s="12">
        <f t="shared" si="21"/>
        <v>-2.4546485271752558E-2</v>
      </c>
      <c r="S78" s="12">
        <f t="shared" si="22"/>
        <v>-0.41893424036281424</v>
      </c>
      <c r="T78" s="12">
        <f t="shared" si="23"/>
        <v>0.45045785596328825</v>
      </c>
    </row>
    <row r="79" spans="1:20" ht="15.9" customHeight="1">
      <c r="B79" s="18">
        <v>45866</v>
      </c>
      <c r="C79" s="12">
        <v>401059.91019999998</v>
      </c>
      <c r="D79" s="9">
        <f t="shared" si="28"/>
        <v>287.00000001117587</v>
      </c>
      <c r="E79" s="39">
        <v>6665776.3695999999</v>
      </c>
      <c r="F79" s="9">
        <f t="shared" si="29"/>
        <v>-49.399999901652336</v>
      </c>
      <c r="G79" s="12">
        <v>97.192499999999995</v>
      </c>
      <c r="H79" s="9">
        <f t="shared" si="24"/>
        <v>-712.20000000000994</v>
      </c>
      <c r="I79" s="47">
        <f t="shared" si="25"/>
        <v>-9.7663615202724827</v>
      </c>
      <c r="J79" s="40">
        <f t="shared" si="30"/>
        <v>99.766361520272483</v>
      </c>
      <c r="K79" s="47">
        <f t="shared" si="26"/>
        <v>291.2204663080845</v>
      </c>
      <c r="L79" s="40">
        <f t="shared" si="27"/>
        <v>769.44018610721935</v>
      </c>
      <c r="M79" s="12">
        <f t="shared" si="16"/>
        <v>6.8333333335994251</v>
      </c>
      <c r="N79" s="12">
        <f t="shared" si="17"/>
        <v>-1.1761904738488651</v>
      </c>
      <c r="O79" s="12">
        <f t="shared" si="18"/>
        <v>-16.957142857143094</v>
      </c>
      <c r="P79" s="81">
        <f t="shared" si="19"/>
        <v>18.320004431124271</v>
      </c>
      <c r="Q79" s="12">
        <f t="shared" si="20"/>
        <v>0.16269841270474822</v>
      </c>
      <c r="R79" s="12">
        <f t="shared" si="21"/>
        <v>-2.8004535091639644E-2</v>
      </c>
      <c r="S79" s="12">
        <f t="shared" si="22"/>
        <v>-0.40374149659864511</v>
      </c>
      <c r="T79" s="12">
        <f t="shared" si="23"/>
        <v>0.43619058169343505</v>
      </c>
    </row>
    <row r="80" spans="1:20" ht="15.9" customHeight="1">
      <c r="B80" s="18">
        <v>45867</v>
      </c>
      <c r="C80" s="12">
        <v>401059.90629999997</v>
      </c>
      <c r="D80" s="9">
        <f t="shared" si="28"/>
        <v>283.10000000055879</v>
      </c>
      <c r="E80" s="39">
        <v>6665776.3594000004</v>
      </c>
      <c r="F80" s="9">
        <f t="shared" si="29"/>
        <v>-59.599999338388443</v>
      </c>
      <c r="G80" s="12">
        <v>97.165300000000002</v>
      </c>
      <c r="H80" s="9">
        <f t="shared" si="24"/>
        <v>-739.40000000000339</v>
      </c>
      <c r="I80" s="47">
        <f t="shared" si="25"/>
        <v>-11.88865791138636</v>
      </c>
      <c r="J80" s="40">
        <f t="shared" si="30"/>
        <v>101.88865791138636</v>
      </c>
      <c r="K80" s="47">
        <f t="shared" si="26"/>
        <v>289.30566866456712</v>
      </c>
      <c r="L80" s="40">
        <f t="shared" si="27"/>
        <v>793.98370885142049</v>
      </c>
      <c r="M80" s="12">
        <f t="shared" si="16"/>
        <v>6.583720930245553</v>
      </c>
      <c r="N80" s="12">
        <f t="shared" si="17"/>
        <v>-1.3860464962415917</v>
      </c>
      <c r="O80" s="12">
        <f t="shared" si="18"/>
        <v>-17.19534883720938</v>
      </c>
      <c r="P80" s="81">
        <f t="shared" si="19"/>
        <v>18.464737415149315</v>
      </c>
      <c r="Q80" s="12">
        <f t="shared" si="20"/>
        <v>0.15310978907547798</v>
      </c>
      <c r="R80" s="12">
        <f t="shared" si="21"/>
        <v>-3.2233639447478875E-2</v>
      </c>
      <c r="S80" s="12">
        <f t="shared" si="22"/>
        <v>-0.39989183342347395</v>
      </c>
      <c r="T80" s="12">
        <f t="shared" si="23"/>
        <v>0.42941249802672826</v>
      </c>
    </row>
    <row r="81" spans="2:20" ht="15.9" customHeight="1">
      <c r="B81" s="18">
        <v>45867</v>
      </c>
      <c r="C81" s="12">
        <v>401059.91029999999</v>
      </c>
      <c r="D81" s="9">
        <f t="shared" si="28"/>
        <v>287.10000001592562</v>
      </c>
      <c r="E81" s="39">
        <v>6665776.3507000003</v>
      </c>
      <c r="F81" s="9">
        <f t="shared" si="29"/>
        <v>-68.299999460577965</v>
      </c>
      <c r="G81" s="12">
        <v>97.155000000000001</v>
      </c>
      <c r="H81" s="9">
        <f t="shared" si="24"/>
        <v>-749.70000000000425</v>
      </c>
      <c r="I81" s="47">
        <f t="shared" si="25"/>
        <v>-13.381705114403303</v>
      </c>
      <c r="J81" s="40">
        <f t="shared" si="30"/>
        <v>103.3817051144033</v>
      </c>
      <c r="K81" s="47">
        <f t="shared" si="26"/>
        <v>295.11235137733468</v>
      </c>
      <c r="L81" s="40">
        <f t="shared" si="27"/>
        <v>805.69311151049681</v>
      </c>
      <c r="M81" s="12">
        <f t="shared" si="16"/>
        <v>6.6767441864168751</v>
      </c>
      <c r="N81" s="12">
        <f t="shared" si="17"/>
        <v>-1.5883720804785573</v>
      </c>
      <c r="O81" s="12">
        <f t="shared" si="18"/>
        <v>-17.43488372093033</v>
      </c>
      <c r="P81" s="81">
        <f t="shared" si="19"/>
        <v>18.737049104895274</v>
      </c>
      <c r="Q81" s="12">
        <f t="shared" si="20"/>
        <v>0.15527312061434592</v>
      </c>
      <c r="R81" s="12">
        <f t="shared" si="21"/>
        <v>-3.693888559252459E-2</v>
      </c>
      <c r="S81" s="12">
        <f t="shared" si="22"/>
        <v>-0.40546241211465883</v>
      </c>
      <c r="T81" s="12">
        <f t="shared" si="23"/>
        <v>0.43574532802082033</v>
      </c>
    </row>
    <row r="82" spans="2:20" ht="15.9" customHeight="1">
      <c r="B82" s="18">
        <v>45868</v>
      </c>
      <c r="C82" s="12">
        <v>401059.90409999999</v>
      </c>
      <c r="D82" s="9">
        <f t="shared" si="28"/>
        <v>280.90000001247972</v>
      </c>
      <c r="E82" s="39">
        <v>6665776.3273999998</v>
      </c>
      <c r="F82" s="9">
        <f t="shared" si="29"/>
        <v>-91.59999992698431</v>
      </c>
      <c r="G82" s="12">
        <v>97.196399999999997</v>
      </c>
      <c r="H82" s="9">
        <f t="shared" si="24"/>
        <v>-708.30000000000837</v>
      </c>
      <c r="I82" s="47">
        <f t="shared" si="25"/>
        <v>-18.060872720702264</v>
      </c>
      <c r="J82" s="40">
        <f t="shared" si="30"/>
        <v>108.06087272070226</v>
      </c>
      <c r="K82" s="47">
        <f t="shared" si="26"/>
        <v>295.45789885131626</v>
      </c>
      <c r="L82" s="40">
        <f t="shared" si="27"/>
        <v>767.45309954006086</v>
      </c>
      <c r="M82" s="12">
        <f t="shared" si="16"/>
        <v>6.3840909093745388</v>
      </c>
      <c r="N82" s="12">
        <f t="shared" si="17"/>
        <v>-2.0818181801587343</v>
      </c>
      <c r="O82" s="12">
        <f t="shared" si="18"/>
        <v>-16.097727272727465</v>
      </c>
      <c r="P82" s="81">
        <f t="shared" si="19"/>
        <v>17.442115898637748</v>
      </c>
      <c r="Q82" s="12">
        <f t="shared" si="20"/>
        <v>0.1450929752130577</v>
      </c>
      <c r="R82" s="12">
        <f t="shared" si="21"/>
        <v>-4.7314049549062147E-2</v>
      </c>
      <c r="S82" s="12">
        <f t="shared" si="22"/>
        <v>-0.36585743801653331</v>
      </c>
      <c r="T82" s="12">
        <f t="shared" si="23"/>
        <v>0.39641172496903976</v>
      </c>
    </row>
    <row r="83" spans="2:20" ht="15.9" customHeight="1">
      <c r="B83" s="18">
        <v>45868</v>
      </c>
      <c r="C83" s="12">
        <v>401059.90889999998</v>
      </c>
      <c r="D83" s="9">
        <f t="shared" si="28"/>
        <v>285.70000000763685</v>
      </c>
      <c r="E83" s="39">
        <v>6665776.3218999999</v>
      </c>
      <c r="F83" s="9">
        <f t="shared" si="29"/>
        <v>-97.099999897181988</v>
      </c>
      <c r="G83" s="12">
        <v>97.142700000000005</v>
      </c>
      <c r="H83" s="9">
        <f t="shared" si="24"/>
        <v>-762.00000000000045</v>
      </c>
      <c r="I83" s="47">
        <f t="shared" si="25"/>
        <v>-18.771201876313341</v>
      </c>
      <c r="J83" s="40">
        <f t="shared" si="30"/>
        <v>108.77120187631334</v>
      </c>
      <c r="K83" s="47">
        <f t="shared" si="26"/>
        <v>301.7497307113901</v>
      </c>
      <c r="L83" s="40">
        <f t="shared" si="27"/>
        <v>819.57116834622548</v>
      </c>
      <c r="M83" s="12">
        <f t="shared" si="16"/>
        <v>6.4931818183553824</v>
      </c>
      <c r="N83" s="12">
        <f t="shared" si="17"/>
        <v>-2.206818179481409</v>
      </c>
      <c r="O83" s="12">
        <f t="shared" si="18"/>
        <v>-17.318181818181827</v>
      </c>
      <c r="P83" s="81">
        <f t="shared" si="19"/>
        <v>18.626617462414217</v>
      </c>
      <c r="Q83" s="12">
        <f t="shared" si="20"/>
        <v>0.14757231405353141</v>
      </c>
      <c r="R83" s="12">
        <f t="shared" si="21"/>
        <v>-5.0154958624577479E-2</v>
      </c>
      <c r="S83" s="12">
        <f t="shared" si="22"/>
        <v>-0.39359504132231427</v>
      </c>
      <c r="T83" s="12">
        <f t="shared" si="23"/>
        <v>0.42333221505486857</v>
      </c>
    </row>
    <row r="84" spans="2:20" ht="15.9" customHeight="1">
      <c r="B84" s="18">
        <v>45869</v>
      </c>
      <c r="C84" s="12">
        <v>401059.90500000003</v>
      </c>
      <c r="D84" s="9">
        <f t="shared" si="28"/>
        <v>281.80000005522743</v>
      </c>
      <c r="E84" s="39">
        <v>6665776.2965000002</v>
      </c>
      <c r="F84" s="9">
        <f t="shared" si="29"/>
        <v>-122.49999959021807</v>
      </c>
      <c r="G84" s="12">
        <v>97.176699999999997</v>
      </c>
      <c r="H84" s="9">
        <f t="shared" si="24"/>
        <v>-728.00000000000864</v>
      </c>
      <c r="I84" s="47">
        <f t="shared" si="25"/>
        <v>-23.494848186413321</v>
      </c>
      <c r="J84" s="40">
        <f t="shared" si="30"/>
        <v>113.49484818641332</v>
      </c>
      <c r="K84" s="47">
        <f t="shared" si="26"/>
        <v>307.27429103445928</v>
      </c>
      <c r="L84" s="40">
        <f t="shared" si="27"/>
        <v>790.19079337255141</v>
      </c>
      <c r="M84" s="12">
        <f t="shared" si="16"/>
        <v>6.2622222234494984</v>
      </c>
      <c r="N84" s="12">
        <f t="shared" si="17"/>
        <v>-2.7222222131159572</v>
      </c>
      <c r="O84" s="12">
        <f t="shared" si="18"/>
        <v>-16.177777777777969</v>
      </c>
      <c r="P84" s="81">
        <f t="shared" si="19"/>
        <v>17.559795408278919</v>
      </c>
      <c r="Q84" s="12">
        <f t="shared" si="20"/>
        <v>0.1391604938544333</v>
      </c>
      <c r="R84" s="12">
        <f t="shared" si="21"/>
        <v>-6.0493826958132386E-2</v>
      </c>
      <c r="S84" s="12">
        <f t="shared" si="22"/>
        <v>-0.35950617283951042</v>
      </c>
      <c r="T84" s="12">
        <f t="shared" si="23"/>
        <v>0.39021767573953153</v>
      </c>
    </row>
    <row r="85" spans="2:20" ht="15.9" customHeight="1">
      <c r="B85" s="18">
        <v>45869</v>
      </c>
      <c r="C85" s="12">
        <v>401059.91529999999</v>
      </c>
      <c r="D85" s="9">
        <f t="shared" si="28"/>
        <v>292.10000002058223</v>
      </c>
      <c r="E85" s="39">
        <v>6665776.3159999996</v>
      </c>
      <c r="F85" s="9">
        <f t="shared" si="29"/>
        <v>-103.00000011920929</v>
      </c>
      <c r="G85" s="12">
        <v>97.124499999999998</v>
      </c>
      <c r="H85" s="9">
        <f t="shared" si="24"/>
        <v>-780.20000000000778</v>
      </c>
      <c r="I85" s="47">
        <f t="shared" si="25"/>
        <v>-19.423616837299733</v>
      </c>
      <c r="J85" s="40">
        <f t="shared" si="30"/>
        <v>109.42361683729973</v>
      </c>
      <c r="K85" s="47">
        <f t="shared" si="26"/>
        <v>309.72796134120864</v>
      </c>
      <c r="L85" s="40">
        <f t="shared" si="27"/>
        <v>839.43043192190339</v>
      </c>
      <c r="M85" s="12">
        <f t="shared" si="16"/>
        <v>6.4911111115684941</v>
      </c>
      <c r="N85" s="12">
        <f t="shared" si="17"/>
        <v>-2.2888888915379844</v>
      </c>
      <c r="O85" s="12">
        <f t="shared" si="18"/>
        <v>-17.337777777777951</v>
      </c>
      <c r="P85" s="81">
        <f t="shared" si="19"/>
        <v>18.654009598264519</v>
      </c>
      <c r="Q85" s="12">
        <f t="shared" si="20"/>
        <v>0.14424691359041097</v>
      </c>
      <c r="R85" s="12">
        <f t="shared" si="21"/>
        <v>-5.0864197589732985E-2</v>
      </c>
      <c r="S85" s="12">
        <f t="shared" si="22"/>
        <v>-0.38528395061728782</v>
      </c>
      <c r="T85" s="12">
        <f t="shared" si="23"/>
        <v>0.41453354662810044</v>
      </c>
    </row>
    <row r="86" spans="2:20" ht="15.9" customHeight="1">
      <c r="B86" s="28">
        <v>45870</v>
      </c>
      <c r="C86" s="12">
        <v>401059.9154</v>
      </c>
      <c r="D86" s="9">
        <f t="shared" si="28"/>
        <v>292.20000002533197</v>
      </c>
      <c r="E86" s="39">
        <v>6665776.3156000003</v>
      </c>
      <c r="F86" s="9">
        <f t="shared" si="29"/>
        <v>-103.39999943971634</v>
      </c>
      <c r="G86" s="12">
        <v>97.146000000000001</v>
      </c>
      <c r="H86" s="9">
        <f t="shared" si="24"/>
        <v>-758.70000000000459</v>
      </c>
      <c r="I86" s="47">
        <f t="shared" si="25"/>
        <v>-19.48720186563645</v>
      </c>
      <c r="J86" s="40">
        <f t="shared" si="30"/>
        <v>109.48720186563645</v>
      </c>
      <c r="K86" s="47">
        <f t="shared" si="26"/>
        <v>309.95548051121364</v>
      </c>
      <c r="L86" s="40">
        <f t="shared" si="27"/>
        <v>819.57189428319487</v>
      </c>
      <c r="M86" s="12">
        <f t="shared" si="16"/>
        <v>6.3521739135941733</v>
      </c>
      <c r="N86" s="12">
        <f t="shared" si="17"/>
        <v>-2.2478260747764423</v>
      </c>
      <c r="O86" s="12">
        <f t="shared" si="18"/>
        <v>-16.493478260869665</v>
      </c>
      <c r="P86" s="81">
        <f t="shared" si="19"/>
        <v>17.816780310504235</v>
      </c>
      <c r="Q86" s="12">
        <f t="shared" si="20"/>
        <v>0.13809073725204724</v>
      </c>
      <c r="R86" s="12">
        <f t="shared" si="21"/>
        <v>-4.886578423427048E-2</v>
      </c>
      <c r="S86" s="12">
        <f t="shared" si="22"/>
        <v>-0.35855387523629706</v>
      </c>
      <c r="T86" s="12">
        <f t="shared" si="23"/>
        <v>0.38732131109791818</v>
      </c>
    </row>
    <row r="87" spans="2:20" ht="15.9" customHeight="1">
      <c r="B87" s="18">
        <v>45870</v>
      </c>
      <c r="C87" s="12">
        <v>401059.92210000003</v>
      </c>
      <c r="D87" s="9">
        <f t="shared" si="28"/>
        <v>298.90000005252659</v>
      </c>
      <c r="E87" s="39">
        <v>6665776.3212000001</v>
      </c>
      <c r="F87" s="9">
        <f t="shared" si="29"/>
        <v>-97.799999639391899</v>
      </c>
      <c r="G87" s="12">
        <v>97.141099999999994</v>
      </c>
      <c r="H87" s="9">
        <f t="shared" si="24"/>
        <v>-763.60000000001094</v>
      </c>
      <c r="I87" s="48"/>
      <c r="J87" s="40">
        <f t="shared" ref="J87:J101" si="31">MOD(DEGREES(ATAN2(F87, D87)) + 360, 360)</f>
        <v>108.1180824180301</v>
      </c>
      <c r="K87" s="47">
        <f t="shared" ref="K87:K101" si="32">SQRT(POWER(C87 - $C$9,2) + POWER(E87 - $E$9,2)) *1000</f>
        <v>314.49332260139556</v>
      </c>
      <c r="L87" s="40">
        <f t="shared" ref="L87:L101" si="33">SQRT((D87^2) + (F87^2) + (H87^2))</f>
        <v>825.82746985122878</v>
      </c>
      <c r="M87" s="12">
        <f t="shared" ref="M87:M107" si="34">(D87-$D$9)/(B87-$B$9)</f>
        <v>6.497826088098404</v>
      </c>
      <c r="N87" s="12">
        <f t="shared" ref="N87:N107" si="35">(F87-$F$9)/(B87-$B$9)</f>
        <v>-2.1260869486824325</v>
      </c>
      <c r="O87" s="12">
        <f t="shared" ref="O87:O107" si="36">(H87-$H$9)/(B87-$B$9)</f>
        <v>-16.600000000000239</v>
      </c>
      <c r="P87" s="81">
        <f t="shared" ref="P87:P107" si="37">(L87-$L$9)/(B87-$B$9)</f>
        <v>17.952771083722364</v>
      </c>
      <c r="Q87" s="12">
        <f t="shared" ref="Q87:Q107" si="38">(M87-0)/(B87-$B$9)</f>
        <v>0.14125708887170443</v>
      </c>
      <c r="R87" s="12">
        <f t="shared" ref="R87:R107" si="39">(N87-0)/(B87-$B$9)</f>
        <v>-4.6219281493096356E-2</v>
      </c>
      <c r="S87" s="12">
        <f t="shared" ref="S87:S107" si="40">(O87-0)/(B87-$B$9)</f>
        <v>-0.36086956521739649</v>
      </c>
      <c r="T87" s="12">
        <f t="shared" ref="T87:T107" si="41">(P87-0)/(B87-$B$9)</f>
        <v>0.39027763225483403</v>
      </c>
    </row>
    <row r="88" spans="2:20" ht="15.9" customHeight="1">
      <c r="B88" s="18">
        <v>45871</v>
      </c>
      <c r="C88" s="12">
        <v>401059.935</v>
      </c>
      <c r="D88" s="9">
        <f t="shared" si="28"/>
        <v>311.80000002495944</v>
      </c>
      <c r="E88" s="39">
        <v>6665776.3804000001</v>
      </c>
      <c r="F88" s="9">
        <f t="shared" si="29"/>
        <v>-38.599999621510506</v>
      </c>
      <c r="G88" s="12">
        <v>97.156400000000005</v>
      </c>
      <c r="H88" s="9">
        <f t="shared" si="24"/>
        <v>-748.30000000000041</v>
      </c>
      <c r="I88" s="48"/>
      <c r="J88" s="40">
        <f t="shared" si="31"/>
        <v>97.057157117516908</v>
      </c>
      <c r="K88" s="47">
        <f t="shared" si="32"/>
        <v>314.1802030465085</v>
      </c>
      <c r="L88" s="40">
        <f t="shared" si="33"/>
        <v>811.57999604866188</v>
      </c>
      <c r="M88" s="12">
        <f t="shared" si="34"/>
        <v>6.6340425537225416</v>
      </c>
      <c r="N88" s="12">
        <f t="shared" si="35"/>
        <v>-0.82127658769171286</v>
      </c>
      <c r="O88" s="12">
        <f t="shared" si="36"/>
        <v>-15.92127659574469</v>
      </c>
      <c r="P88" s="81">
        <f t="shared" si="37"/>
        <v>17.267659490397062</v>
      </c>
      <c r="Q88" s="12">
        <f t="shared" si="38"/>
        <v>0.14114984156856472</v>
      </c>
      <c r="R88" s="12">
        <f t="shared" si="39"/>
        <v>-1.7473969950887507E-2</v>
      </c>
      <c r="S88" s="12">
        <f t="shared" si="40"/>
        <v>-0.33875056586690827</v>
      </c>
      <c r="T88" s="12">
        <f t="shared" si="41"/>
        <v>0.36739701043398004</v>
      </c>
    </row>
    <row r="89" spans="2:20" ht="15.9" customHeight="1">
      <c r="B89" s="18">
        <v>45871</v>
      </c>
      <c r="C89" s="12">
        <v>401059.9338</v>
      </c>
      <c r="D89" s="9">
        <f t="shared" ref="D89:D152" si="42">IF(C89="","",(C89-$C$9)*1000)</f>
        <v>310.60000002617016</v>
      </c>
      <c r="E89" s="39">
        <v>6665776.3542999998</v>
      </c>
      <c r="F89" s="9">
        <f t="shared" ref="F89:F152" si="43">IF(E89="","",(E89-$E$9)*1000)</f>
        <v>-64.699999988079071</v>
      </c>
      <c r="G89" s="12">
        <v>97.134</v>
      </c>
      <c r="H89" s="9">
        <f t="shared" ref="H89:H152" si="44">IF(G89="","",(G89-$G$9)*1000)</f>
        <v>-770.70000000000505</v>
      </c>
      <c r="I89" s="48"/>
      <c r="J89" s="40">
        <f t="shared" si="31"/>
        <v>101.76681563205676</v>
      </c>
      <c r="K89" s="47">
        <f t="shared" si="32"/>
        <v>317.2671587396249</v>
      </c>
      <c r="L89" s="40">
        <f t="shared" si="33"/>
        <v>833.44882267282742</v>
      </c>
      <c r="M89" s="12">
        <f t="shared" si="34"/>
        <v>6.6085106388546846</v>
      </c>
      <c r="N89" s="12">
        <f t="shared" si="35"/>
        <v>-1.3765957444272143</v>
      </c>
      <c r="O89" s="12">
        <f t="shared" si="36"/>
        <v>-16.397872340425639</v>
      </c>
      <c r="P89" s="81">
        <f t="shared" si="37"/>
        <v>17.732953673889945</v>
      </c>
      <c r="Q89" s="12">
        <f t="shared" si="38"/>
        <v>0.14060660933733371</v>
      </c>
      <c r="R89" s="12">
        <f t="shared" si="39"/>
        <v>-2.9289271158025838E-2</v>
      </c>
      <c r="S89" s="12">
        <f t="shared" si="40"/>
        <v>-0.34889090086011998</v>
      </c>
      <c r="T89" s="12">
        <f t="shared" si="41"/>
        <v>0.37729688667850947</v>
      </c>
    </row>
    <row r="90" spans="2:20" ht="15.9" customHeight="1">
      <c r="B90" s="18">
        <v>45873</v>
      </c>
      <c r="C90" s="12">
        <v>401059.94689999998</v>
      </c>
      <c r="D90" s="9">
        <f t="shared" si="42"/>
        <v>323.70000000810251</v>
      </c>
      <c r="E90" s="39">
        <v>6665776.3790999996</v>
      </c>
      <c r="F90" s="9">
        <f t="shared" si="43"/>
        <v>-39.900000207126141</v>
      </c>
      <c r="G90" s="12">
        <v>97.124799999999993</v>
      </c>
      <c r="H90" s="9">
        <f t="shared" si="44"/>
        <v>-779.90000000001203</v>
      </c>
      <c r="I90" s="48"/>
      <c r="J90" s="40">
        <f t="shared" si="31"/>
        <v>97.026963235533458</v>
      </c>
      <c r="K90" s="47">
        <f t="shared" si="32"/>
        <v>326.14981223630076</v>
      </c>
      <c r="L90" s="40">
        <f t="shared" si="33"/>
        <v>845.35064323734503</v>
      </c>
      <c r="M90" s="12">
        <f t="shared" si="34"/>
        <v>6.6061224491449488</v>
      </c>
      <c r="N90" s="12">
        <f t="shared" si="35"/>
        <v>-0.81428571851277842</v>
      </c>
      <c r="O90" s="12">
        <f t="shared" si="36"/>
        <v>-15.916326530612491</v>
      </c>
      <c r="P90" s="81">
        <f t="shared" si="37"/>
        <v>17.252053943619288</v>
      </c>
      <c r="Q90" s="12">
        <f t="shared" si="38"/>
        <v>0.13481882549275406</v>
      </c>
      <c r="R90" s="12">
        <f t="shared" si="39"/>
        <v>-1.6618075888015886E-2</v>
      </c>
      <c r="S90" s="12">
        <f t="shared" si="40"/>
        <v>-0.32482299042066309</v>
      </c>
      <c r="T90" s="12">
        <f t="shared" si="41"/>
        <v>0.35208273354325076</v>
      </c>
    </row>
    <row r="91" spans="2:20" ht="15.9" customHeight="1">
      <c r="B91" s="18">
        <v>45873</v>
      </c>
      <c r="C91" s="12">
        <v>401059.94559999998</v>
      </c>
      <c r="D91" s="9">
        <f t="shared" si="42"/>
        <v>322.40000000456348</v>
      </c>
      <c r="E91" s="39">
        <v>6665776.3567000004</v>
      </c>
      <c r="F91" s="9">
        <f t="shared" si="43"/>
        <v>-62.299999408423901</v>
      </c>
      <c r="G91" s="12">
        <v>97.099199999999996</v>
      </c>
      <c r="H91" s="9">
        <f t="shared" si="44"/>
        <v>-805.50000000000921</v>
      </c>
      <c r="I91" s="48"/>
      <c r="J91" s="40">
        <f t="shared" si="31"/>
        <v>100.93693161163156</v>
      </c>
      <c r="K91" s="47">
        <f t="shared" si="32"/>
        <v>328.36420317877554</v>
      </c>
      <c r="L91" s="40">
        <f t="shared" si="33"/>
        <v>869.85820679536448</v>
      </c>
      <c r="M91" s="12">
        <f t="shared" si="34"/>
        <v>6.5795918368278263</v>
      </c>
      <c r="N91" s="12">
        <f t="shared" si="35"/>
        <v>-1.2714285593555898</v>
      </c>
      <c r="O91" s="12">
        <f t="shared" si="36"/>
        <v>-16.43877551020427</v>
      </c>
      <c r="P91" s="81">
        <f t="shared" si="37"/>
        <v>17.752208301946215</v>
      </c>
      <c r="Q91" s="12">
        <f t="shared" si="38"/>
        <v>0.13427738442505768</v>
      </c>
      <c r="R91" s="12">
        <f t="shared" si="39"/>
        <v>-2.5947521619501833E-2</v>
      </c>
      <c r="S91" s="12">
        <f t="shared" si="40"/>
        <v>-0.33548521449396468</v>
      </c>
      <c r="T91" s="12">
        <f t="shared" si="41"/>
        <v>0.36228996534584113</v>
      </c>
    </row>
    <row r="92" spans="2:20" ht="15.9" customHeight="1">
      <c r="B92" s="18">
        <v>45874</v>
      </c>
      <c r="C92" s="12">
        <v>401059.96130000002</v>
      </c>
      <c r="D92" s="9">
        <f t="shared" si="42"/>
        <v>338.10000005178154</v>
      </c>
      <c r="E92" s="39">
        <v>6665776.3942</v>
      </c>
      <c r="F92" s="9">
        <f t="shared" si="43"/>
        <v>-24.79999978095293</v>
      </c>
      <c r="G92" s="12">
        <v>97.072500000000005</v>
      </c>
      <c r="H92" s="9">
        <f t="shared" si="44"/>
        <v>-832.20000000000027</v>
      </c>
      <c r="I92" s="48"/>
      <c r="J92" s="40">
        <f t="shared" si="31"/>
        <v>94.195194094749354</v>
      </c>
      <c r="K92" s="47">
        <f t="shared" si="32"/>
        <v>339.00833326652895</v>
      </c>
      <c r="L92" s="40">
        <f t="shared" si="33"/>
        <v>898.60085133731673</v>
      </c>
      <c r="M92" s="12">
        <f t="shared" si="34"/>
        <v>6.7620000010356307</v>
      </c>
      <c r="N92" s="12">
        <f t="shared" si="35"/>
        <v>-0.49599999561905861</v>
      </c>
      <c r="O92" s="12">
        <f t="shared" si="36"/>
        <v>-16.644000000000005</v>
      </c>
      <c r="P92" s="81">
        <f t="shared" si="37"/>
        <v>17.972017026746336</v>
      </c>
      <c r="Q92" s="12">
        <f t="shared" si="38"/>
        <v>0.13524000002071263</v>
      </c>
      <c r="R92" s="12">
        <f t="shared" si="39"/>
        <v>-9.9199999123811729E-3</v>
      </c>
      <c r="S92" s="12">
        <f t="shared" si="40"/>
        <v>-0.33288000000000012</v>
      </c>
      <c r="T92" s="12">
        <f t="shared" si="41"/>
        <v>0.35944034053492674</v>
      </c>
    </row>
    <row r="93" spans="2:20" ht="15.9" customHeight="1">
      <c r="B93" s="18">
        <v>45874</v>
      </c>
      <c r="C93" s="12">
        <v>401059.99459999998</v>
      </c>
      <c r="D93" s="9">
        <f t="shared" si="42"/>
        <v>371.40000000363216</v>
      </c>
      <c r="E93" s="39">
        <v>6665776.5339000002</v>
      </c>
      <c r="F93" s="9">
        <f t="shared" si="43"/>
        <v>114.90000039339066</v>
      </c>
      <c r="G93" s="12">
        <v>97.045100000000005</v>
      </c>
      <c r="H93" s="9">
        <f t="shared" si="44"/>
        <v>-859.60000000000036</v>
      </c>
      <c r="I93" s="48"/>
      <c r="J93" s="40">
        <f t="shared" si="31"/>
        <v>72.809503766093371</v>
      </c>
      <c r="K93" s="47">
        <f t="shared" si="32"/>
        <v>388.76724411027629</v>
      </c>
      <c r="L93" s="40">
        <f t="shared" si="33"/>
        <v>943.42574169517957</v>
      </c>
      <c r="M93" s="12">
        <f t="shared" si="34"/>
        <v>7.4280000000726432</v>
      </c>
      <c r="N93" s="12">
        <f t="shared" si="35"/>
        <v>2.2980000078678131</v>
      </c>
      <c r="O93" s="12">
        <f t="shared" si="36"/>
        <v>-17.192000000000007</v>
      </c>
      <c r="P93" s="81">
        <f t="shared" si="37"/>
        <v>18.868514833903593</v>
      </c>
      <c r="Q93" s="12">
        <f t="shared" si="38"/>
        <v>0.14856000000145286</v>
      </c>
      <c r="R93" s="12">
        <f t="shared" si="39"/>
        <v>4.5960000157356261E-2</v>
      </c>
      <c r="S93" s="12">
        <f t="shared" si="40"/>
        <v>-0.34384000000000015</v>
      </c>
      <c r="T93" s="12">
        <f t="shared" si="41"/>
        <v>0.37737029667807187</v>
      </c>
    </row>
    <row r="94" spans="2:20" ht="15.9" customHeight="1">
      <c r="B94" s="18">
        <v>45875</v>
      </c>
      <c r="C94" s="12">
        <v>401059.96720000001</v>
      </c>
      <c r="D94" s="9">
        <f t="shared" si="42"/>
        <v>344.00000004097819</v>
      </c>
      <c r="E94" s="39">
        <v>6665776.3496000003</v>
      </c>
      <c r="F94" s="9">
        <f t="shared" si="43"/>
        <v>-69.3999994546175</v>
      </c>
      <c r="G94" s="12">
        <v>97.052599999999998</v>
      </c>
      <c r="H94" s="9">
        <f t="shared" si="44"/>
        <v>-852.10000000000719</v>
      </c>
      <c r="I94" s="48"/>
      <c r="J94" s="40">
        <f t="shared" si="31"/>
        <v>101.40599093995183</v>
      </c>
      <c r="K94" s="47">
        <f t="shared" si="32"/>
        <v>350.93070534294077</v>
      </c>
      <c r="L94" s="40">
        <f t="shared" si="33"/>
        <v>921.53500744817404</v>
      </c>
      <c r="M94" s="12">
        <f t="shared" si="34"/>
        <v>6.7450980400191805</v>
      </c>
      <c r="N94" s="12">
        <f t="shared" si="35"/>
        <v>-1.3607843030317157</v>
      </c>
      <c r="O94" s="12">
        <f t="shared" si="36"/>
        <v>-16.707843137255043</v>
      </c>
      <c r="P94" s="81">
        <f t="shared" si="37"/>
        <v>18.069313871532824</v>
      </c>
      <c r="Q94" s="12">
        <f t="shared" si="38"/>
        <v>0.13225682431410157</v>
      </c>
      <c r="R94" s="12">
        <f t="shared" si="39"/>
        <v>-2.6682045157484621E-2</v>
      </c>
      <c r="S94" s="12">
        <f t="shared" si="40"/>
        <v>-0.32760476739715771</v>
      </c>
      <c r="T94" s="12">
        <f t="shared" si="41"/>
        <v>0.35430027199083969</v>
      </c>
    </row>
    <row r="95" spans="2:20" ht="15.9" customHeight="1">
      <c r="B95" s="18">
        <v>45875</v>
      </c>
      <c r="C95" s="12">
        <v>401059.97340000002</v>
      </c>
      <c r="D95" s="9">
        <f t="shared" si="42"/>
        <v>350.20000004442409</v>
      </c>
      <c r="E95" s="39">
        <v>6665776.3481999999</v>
      </c>
      <c r="F95" s="9">
        <f t="shared" si="43"/>
        <v>-70.799999870359898</v>
      </c>
      <c r="G95" s="12">
        <v>97.032399999999996</v>
      </c>
      <c r="H95" s="9">
        <f t="shared" si="44"/>
        <v>-872.30000000000985</v>
      </c>
      <c r="I95" s="48"/>
      <c r="J95" s="40">
        <f t="shared" si="31"/>
        <v>101.42944263248972</v>
      </c>
      <c r="K95" s="47">
        <f t="shared" si="32"/>
        <v>357.28515224223577</v>
      </c>
      <c r="L95" s="40">
        <f t="shared" si="33"/>
        <v>942.63458986649471</v>
      </c>
      <c r="M95" s="12">
        <f t="shared" si="34"/>
        <v>6.8666666675377268</v>
      </c>
      <c r="N95" s="12">
        <f t="shared" si="35"/>
        <v>-1.3882352915756844</v>
      </c>
      <c r="O95" s="12">
        <f t="shared" si="36"/>
        <v>-17.103921568627644</v>
      </c>
      <c r="P95" s="81">
        <f t="shared" si="37"/>
        <v>18.483031173852837</v>
      </c>
      <c r="Q95" s="12">
        <f t="shared" si="38"/>
        <v>0.1346405228928966</v>
      </c>
      <c r="R95" s="12">
        <f t="shared" si="39"/>
        <v>-2.722029983481734E-2</v>
      </c>
      <c r="S95" s="12">
        <f t="shared" si="40"/>
        <v>-0.33537101114956164</v>
      </c>
      <c r="T95" s="12">
        <f t="shared" si="41"/>
        <v>0.36241237595789877</v>
      </c>
    </row>
    <row r="96" spans="2:20" ht="15.9" customHeight="1">
      <c r="B96" s="18">
        <v>45876</v>
      </c>
      <c r="C96" s="12">
        <v>401059.97940000001</v>
      </c>
      <c r="D96" s="9">
        <f t="shared" si="42"/>
        <v>356.20000003837049</v>
      </c>
      <c r="E96" s="39">
        <v>6665776.3487</v>
      </c>
      <c r="F96" s="9">
        <f t="shared" si="43"/>
        <v>-70.299999788403511</v>
      </c>
      <c r="G96" s="12">
        <v>97.034700000000001</v>
      </c>
      <c r="H96" s="9">
        <f t="shared" si="44"/>
        <v>-870.00000000000455</v>
      </c>
      <c r="I96" s="48"/>
      <c r="J96" s="40">
        <f t="shared" si="31"/>
        <v>101.1644727171024</v>
      </c>
      <c r="K96" s="47">
        <f t="shared" si="32"/>
        <v>363.07097102024647</v>
      </c>
      <c r="L96" s="40">
        <f t="shared" si="33"/>
        <v>942.71975156861572</v>
      </c>
      <c r="M96" s="12">
        <f t="shared" si="34"/>
        <v>6.8500000007378938</v>
      </c>
      <c r="N96" s="12">
        <f t="shared" si="35"/>
        <v>-1.3519230728539138</v>
      </c>
      <c r="O96" s="12">
        <f t="shared" si="36"/>
        <v>-16.730769230769319</v>
      </c>
      <c r="P96" s="81">
        <f t="shared" si="37"/>
        <v>18.12922599170415</v>
      </c>
      <c r="Q96" s="12">
        <f t="shared" si="38"/>
        <v>0.13173076924495949</v>
      </c>
      <c r="R96" s="12">
        <f t="shared" si="39"/>
        <v>-2.5998520631806035E-2</v>
      </c>
      <c r="S96" s="12">
        <f t="shared" si="40"/>
        <v>-0.32174556213017919</v>
      </c>
      <c r="T96" s="12">
        <f t="shared" si="41"/>
        <v>0.34863896137892597</v>
      </c>
    </row>
    <row r="97" spans="2:20" ht="15.9" customHeight="1">
      <c r="B97" s="18">
        <v>45876</v>
      </c>
      <c r="C97" s="12">
        <v>401059.98619999998</v>
      </c>
      <c r="D97" s="9">
        <f t="shared" si="42"/>
        <v>363.00000001210719</v>
      </c>
      <c r="E97" s="39">
        <v>6665776.3611000003</v>
      </c>
      <c r="F97" s="9">
        <f t="shared" si="43"/>
        <v>-57.899999432265759</v>
      </c>
      <c r="G97" s="12">
        <v>97.007400000000004</v>
      </c>
      <c r="H97" s="9">
        <f t="shared" si="44"/>
        <v>-897.30000000000132</v>
      </c>
      <c r="I97" s="48"/>
      <c r="J97" s="40">
        <f t="shared" si="31"/>
        <v>99.062572731992475</v>
      </c>
      <c r="K97" s="47">
        <f t="shared" si="32"/>
        <v>367.58864229331977</v>
      </c>
      <c r="L97" s="40">
        <f t="shared" si="33"/>
        <v>969.67453299705073</v>
      </c>
      <c r="M97" s="12">
        <f t="shared" si="34"/>
        <v>6.9807692310020615</v>
      </c>
      <c r="N97" s="12">
        <f t="shared" si="35"/>
        <v>-1.1134615275435722</v>
      </c>
      <c r="O97" s="12">
        <f t="shared" si="36"/>
        <v>-17.255769230769257</v>
      </c>
      <c r="P97" s="81">
        <f t="shared" si="37"/>
        <v>18.647587173020206</v>
      </c>
      <c r="Q97" s="12">
        <f t="shared" si="38"/>
        <v>0.13424556213465502</v>
      </c>
      <c r="R97" s="12">
        <f t="shared" si="39"/>
        <v>-2.1412721683530235E-2</v>
      </c>
      <c r="S97" s="12">
        <f t="shared" si="40"/>
        <v>-0.33184171597633189</v>
      </c>
      <c r="T97" s="12">
        <f t="shared" si="41"/>
        <v>0.35860744563500396</v>
      </c>
    </row>
    <row r="98" spans="2:20" ht="15.9" customHeight="1">
      <c r="B98" s="18">
        <v>45877</v>
      </c>
      <c r="C98" s="12">
        <v>401059.99859999999</v>
      </c>
      <c r="D98" s="9">
        <f t="shared" si="42"/>
        <v>375.40000001899898</v>
      </c>
      <c r="E98" s="39">
        <v>6665776.409</v>
      </c>
      <c r="F98" s="9">
        <f t="shared" si="43"/>
        <v>-9.9999997764825821</v>
      </c>
      <c r="G98" s="12">
        <v>96.991500000000002</v>
      </c>
      <c r="H98" s="9">
        <f t="shared" si="44"/>
        <v>-913.20000000000334</v>
      </c>
      <c r="I98" s="48"/>
      <c r="J98" s="40">
        <f t="shared" si="31"/>
        <v>91.525898553614184</v>
      </c>
      <c r="K98" s="47">
        <f t="shared" si="32"/>
        <v>375.5331676560595</v>
      </c>
      <c r="L98" s="40">
        <f t="shared" si="33"/>
        <v>987.40032408836089</v>
      </c>
      <c r="M98" s="12">
        <f t="shared" si="34"/>
        <v>7.0830188682829993</v>
      </c>
      <c r="N98" s="12">
        <f t="shared" si="35"/>
        <v>-0.1886792410657091</v>
      </c>
      <c r="O98" s="12">
        <f t="shared" si="36"/>
        <v>-17.230188679245344</v>
      </c>
      <c r="P98" s="81">
        <f t="shared" si="37"/>
        <v>18.630194794120015</v>
      </c>
      <c r="Q98" s="12">
        <f t="shared" si="38"/>
        <v>0.13364186543930187</v>
      </c>
      <c r="R98" s="12">
        <f t="shared" si="39"/>
        <v>-3.5599856804850775E-3</v>
      </c>
      <c r="S98" s="12">
        <f t="shared" si="40"/>
        <v>-0.32509789960840274</v>
      </c>
      <c r="T98" s="12">
        <f t="shared" si="41"/>
        <v>0.35151310932301916</v>
      </c>
    </row>
    <row r="99" spans="2:20" ht="15.9" customHeight="1">
      <c r="B99" s="18">
        <v>45877</v>
      </c>
      <c r="C99" s="12">
        <v>401060.00060000003</v>
      </c>
      <c r="D99" s="9">
        <f t="shared" si="42"/>
        <v>377.40000005578622</v>
      </c>
      <c r="E99" s="39">
        <v>6665776.4022000004</v>
      </c>
      <c r="F99" s="9">
        <f t="shared" si="43"/>
        <v>-16.79999940097332</v>
      </c>
      <c r="G99" s="12">
        <v>96.998400000000004</v>
      </c>
      <c r="H99" s="9">
        <f t="shared" si="44"/>
        <v>-906.30000000000166</v>
      </c>
      <c r="I99" s="48"/>
      <c r="J99" s="40">
        <f t="shared" si="31"/>
        <v>92.548844751240267</v>
      </c>
      <c r="K99" s="47">
        <f t="shared" si="32"/>
        <v>377.77374183759798</v>
      </c>
      <c r="L99" s="40">
        <f t="shared" si="33"/>
        <v>981.88221799866767</v>
      </c>
      <c r="M99" s="12">
        <f t="shared" si="34"/>
        <v>7.1207547180337025</v>
      </c>
      <c r="N99" s="12">
        <f t="shared" si="35"/>
        <v>-0.31698112077308149</v>
      </c>
      <c r="O99" s="12">
        <f t="shared" si="36"/>
        <v>-17.10000000000003</v>
      </c>
      <c r="P99" s="81">
        <f t="shared" si="37"/>
        <v>18.526079584880524</v>
      </c>
      <c r="Q99" s="12">
        <f t="shared" si="38"/>
        <v>0.13435386260440949</v>
      </c>
      <c r="R99" s="12">
        <f t="shared" si="39"/>
        <v>-5.9807758636430466E-3</v>
      </c>
      <c r="S99" s="12">
        <f t="shared" si="40"/>
        <v>-0.3226415094339628</v>
      </c>
      <c r="T99" s="12">
        <f t="shared" si="41"/>
        <v>0.34954867141284007</v>
      </c>
    </row>
    <row r="100" spans="2:20" ht="15.9" customHeight="1">
      <c r="B100" s="18">
        <v>45878</v>
      </c>
      <c r="C100" s="12">
        <v>401059.97110000002</v>
      </c>
      <c r="D100" s="9">
        <f t="shared" si="42"/>
        <v>347.90000005159527</v>
      </c>
      <c r="E100" s="39">
        <v>6665776.2207000004</v>
      </c>
      <c r="F100" s="9">
        <f t="shared" si="43"/>
        <v>-198.29999934881926</v>
      </c>
      <c r="G100" s="12">
        <v>96.984800000000007</v>
      </c>
      <c r="H100" s="9">
        <f t="shared" si="44"/>
        <v>-919.89999999999839</v>
      </c>
      <c r="I100" s="48"/>
      <c r="J100" s="40">
        <f t="shared" si="31"/>
        <v>119.68276718113964</v>
      </c>
      <c r="K100" s="47">
        <f t="shared" si="32"/>
        <v>400.44637565801708</v>
      </c>
      <c r="L100" s="40">
        <f t="shared" si="33"/>
        <v>1003.2812715174338</v>
      </c>
      <c r="M100" s="12">
        <f t="shared" si="34"/>
        <v>6.4425925935480608</v>
      </c>
      <c r="N100" s="12">
        <f t="shared" si="35"/>
        <v>-3.6722222101633197</v>
      </c>
      <c r="O100" s="12">
        <f t="shared" si="36"/>
        <v>-17.035185185185156</v>
      </c>
      <c r="P100" s="81">
        <f t="shared" si="37"/>
        <v>18.579282805878403</v>
      </c>
      <c r="Q100" s="12">
        <f t="shared" si="38"/>
        <v>0.11930727025089001</v>
      </c>
      <c r="R100" s="12">
        <f t="shared" si="39"/>
        <v>-6.8004115003024446E-2</v>
      </c>
      <c r="S100" s="12">
        <f t="shared" si="40"/>
        <v>-0.31546639231824364</v>
      </c>
      <c r="T100" s="12">
        <f t="shared" si="41"/>
        <v>0.3440607927014519</v>
      </c>
    </row>
    <row r="101" spans="2:20" ht="15.9" customHeight="1">
      <c r="B101" s="18">
        <v>45879</v>
      </c>
      <c r="C101" s="12">
        <v>401060.01980000001</v>
      </c>
      <c r="D101" s="9">
        <f t="shared" si="42"/>
        <v>396.60000003641471</v>
      </c>
      <c r="E101" s="39">
        <v>6665776.4160000002</v>
      </c>
      <c r="F101" s="9">
        <f t="shared" si="43"/>
        <v>-2.9999995604157448</v>
      </c>
      <c r="G101" s="12">
        <v>96.971000000000004</v>
      </c>
      <c r="H101" s="9">
        <f t="shared" si="44"/>
        <v>-933.70000000000175</v>
      </c>
      <c r="I101" s="48"/>
      <c r="J101" s="40">
        <f t="shared" si="31"/>
        <v>90.433393936126777</v>
      </c>
      <c r="K101" s="47">
        <f t="shared" si="32"/>
        <v>396.61134631556706</v>
      </c>
      <c r="L101" s="40">
        <f t="shared" si="33"/>
        <v>1014.4438131440548</v>
      </c>
      <c r="M101" s="12">
        <f t="shared" si="34"/>
        <v>7.2109090915711764</v>
      </c>
      <c r="N101" s="12">
        <f t="shared" si="35"/>
        <v>-5.4545446553013542E-2</v>
      </c>
      <c r="O101" s="12">
        <f t="shared" si="36"/>
        <v>-16.976363636363669</v>
      </c>
      <c r="P101" s="81">
        <f t="shared" si="37"/>
        <v>18.444432966255544</v>
      </c>
      <c r="Q101" s="12">
        <f t="shared" si="38"/>
        <v>0.13110743802856684</v>
      </c>
      <c r="R101" s="12">
        <f t="shared" si="39"/>
        <v>-9.9173539187297341E-4</v>
      </c>
      <c r="S101" s="12">
        <f t="shared" si="40"/>
        <v>-0.30866115702479396</v>
      </c>
      <c r="T101" s="12">
        <f t="shared" si="41"/>
        <v>0.33535332665919171</v>
      </c>
    </row>
    <row r="102" spans="2:20" ht="15.9" customHeight="1">
      <c r="B102" s="18">
        <v>45880</v>
      </c>
      <c r="C102" s="12">
        <v>401060.00870000001</v>
      </c>
      <c r="D102" s="9">
        <f t="shared" si="42"/>
        <v>385.50000003306195</v>
      </c>
      <c r="E102" s="39">
        <v>6665776.3476999998</v>
      </c>
      <c r="F102" s="9">
        <f t="shared" si="43"/>
        <v>-71.299999952316284</v>
      </c>
      <c r="G102" s="12">
        <v>96.956500000000005</v>
      </c>
      <c r="H102" s="9">
        <f t="shared" si="44"/>
        <v>-948.19999999999993</v>
      </c>
      <c r="J102" s="40">
        <f t="shared" ref="J102:J164" si="45">MOD(DEGREES(ATAN2(F102, D102)) + 360, 360)</f>
        <v>100.4787032128163</v>
      </c>
      <c r="K102" s="47">
        <f t="shared" ref="K102:K105" si="46">SQRT(POWER(C102 - $C$9,2) + POWER(E102 - $E$9,2)) *1000</f>
        <v>392.0381869393479</v>
      </c>
      <c r="L102" s="40">
        <f t="shared" ref="L102:L105" si="47">SQRT((D102^2) + (F102^2) + (H102^2))</f>
        <v>1026.0493068165345</v>
      </c>
      <c r="M102" s="12">
        <f t="shared" si="34"/>
        <v>6.8839285720189638</v>
      </c>
      <c r="N102" s="12">
        <f t="shared" si="35"/>
        <v>-1.2732142848627908</v>
      </c>
      <c r="O102" s="12">
        <f t="shared" si="36"/>
        <v>-16.932142857142857</v>
      </c>
      <c r="P102" s="81">
        <f t="shared" si="37"/>
        <v>18.322309050295257</v>
      </c>
      <c r="Q102" s="12">
        <f t="shared" si="38"/>
        <v>0.12292729592891007</v>
      </c>
      <c r="R102" s="12">
        <f t="shared" si="39"/>
        <v>-2.2735969372549836E-2</v>
      </c>
      <c r="S102" s="12">
        <f t="shared" si="40"/>
        <v>-0.30235969387755102</v>
      </c>
      <c r="T102" s="12">
        <f t="shared" si="41"/>
        <v>0.32718409018384387</v>
      </c>
    </row>
    <row r="103" spans="2:20" ht="15.9" customHeight="1">
      <c r="B103" s="18">
        <v>45880</v>
      </c>
      <c r="C103" s="12">
        <v>401060.00809999998</v>
      </c>
      <c r="D103" s="9">
        <f t="shared" si="42"/>
        <v>384.90000000456348</v>
      </c>
      <c r="E103" s="39">
        <v>6665776.3164999997</v>
      </c>
      <c r="F103" s="9">
        <f t="shared" si="43"/>
        <v>-102.5000000372529</v>
      </c>
      <c r="G103" s="12">
        <v>96.932900000000004</v>
      </c>
      <c r="H103" s="9">
        <f t="shared" si="44"/>
        <v>-971.80000000000177</v>
      </c>
      <c r="J103" s="40">
        <f t="shared" si="45"/>
        <v>104.91195876439502</v>
      </c>
      <c r="K103" s="47">
        <f t="shared" si="46"/>
        <v>398.31427291919857</v>
      </c>
      <c r="L103" s="40">
        <f t="shared" si="47"/>
        <v>1050.2616340756017</v>
      </c>
      <c r="M103" s="12">
        <f t="shared" si="34"/>
        <v>6.8732142857957763</v>
      </c>
      <c r="N103" s="12">
        <f t="shared" si="35"/>
        <v>-1.8303571435223733</v>
      </c>
      <c r="O103" s="12">
        <f t="shared" si="36"/>
        <v>-17.35357142857146</v>
      </c>
      <c r="P103" s="81">
        <f t="shared" si="37"/>
        <v>18.754672037064317</v>
      </c>
      <c r="Q103" s="12">
        <f t="shared" si="38"/>
        <v>0.12273596938921029</v>
      </c>
      <c r="R103" s="12">
        <f t="shared" si="39"/>
        <v>-3.2684948991470952E-2</v>
      </c>
      <c r="S103" s="12">
        <f t="shared" si="40"/>
        <v>-0.30988520408163323</v>
      </c>
      <c r="T103" s="12">
        <f t="shared" si="41"/>
        <v>0.33490485780471996</v>
      </c>
    </row>
    <row r="104" spans="2:20" ht="15.9" customHeight="1">
      <c r="B104" s="18">
        <v>45881</v>
      </c>
      <c r="C104" s="12">
        <v>401060.01280000003</v>
      </c>
      <c r="D104" s="9">
        <f t="shared" si="42"/>
        <v>389.60000005317852</v>
      </c>
      <c r="E104" s="39">
        <v>6665776.3356999997</v>
      </c>
      <c r="F104" s="9">
        <f t="shared" si="43"/>
        <v>-83.300000056624413</v>
      </c>
      <c r="G104" s="12">
        <v>96.947699999999998</v>
      </c>
      <c r="H104" s="9">
        <f t="shared" si="44"/>
        <v>-957.00000000000784</v>
      </c>
      <c r="J104" s="164">
        <f t="shared" si="45"/>
        <v>102.06864186916641</v>
      </c>
      <c r="K104" s="168">
        <f t="shared" si="46"/>
        <v>398.40563506415208</v>
      </c>
      <c r="L104" s="164">
        <f t="shared" si="47"/>
        <v>1036.6176006854628</v>
      </c>
      <c r="M104" s="12">
        <f t="shared" si="34"/>
        <v>6.8350877202312024</v>
      </c>
      <c r="N104" s="12">
        <f t="shared" si="35"/>
        <v>-1.4614035097653406</v>
      </c>
      <c r="O104" s="12">
        <f t="shared" si="36"/>
        <v>-16.789473684210662</v>
      </c>
      <c r="P104" s="81">
        <f t="shared" si="37"/>
        <v>18.186273696236189</v>
      </c>
      <c r="Q104" s="12">
        <f t="shared" si="38"/>
        <v>0.11991381965317899</v>
      </c>
      <c r="R104" s="12">
        <f t="shared" si="39"/>
        <v>-2.5638658066058608E-2</v>
      </c>
      <c r="S104" s="12">
        <f t="shared" si="40"/>
        <v>-0.29455216989843269</v>
      </c>
      <c r="T104" s="12">
        <f t="shared" si="41"/>
        <v>0.31905743326730157</v>
      </c>
    </row>
    <row r="105" spans="2:20" ht="15.9" customHeight="1">
      <c r="B105" s="18">
        <v>45881</v>
      </c>
      <c r="C105" s="12">
        <v>401060.02779999998</v>
      </c>
      <c r="D105" s="9">
        <f t="shared" si="42"/>
        <v>404.6000000089407</v>
      </c>
      <c r="E105" s="39">
        <v>6665776.3808000004</v>
      </c>
      <c r="F105" s="9">
        <f t="shared" si="43"/>
        <v>-38.199999369680882</v>
      </c>
      <c r="G105" s="12">
        <v>96.913899999999998</v>
      </c>
      <c r="H105" s="9">
        <f t="shared" si="44"/>
        <v>-990.80000000000723</v>
      </c>
      <c r="J105" s="164">
        <f t="shared" si="45"/>
        <v>95.393548976422267</v>
      </c>
      <c r="K105" s="10">
        <f t="shared" si="46"/>
        <v>406.39931097269152</v>
      </c>
      <c r="L105" s="164">
        <f t="shared" si="47"/>
        <v>1070.908511479432</v>
      </c>
      <c r="M105" s="12">
        <f t="shared" si="34"/>
        <v>7.0982456141919421</v>
      </c>
      <c r="N105" s="12">
        <f t="shared" si="35"/>
        <v>-0.67017542753826109</v>
      </c>
      <c r="O105" s="12">
        <f t="shared" si="36"/>
        <v>-17.382456140351003</v>
      </c>
      <c r="P105" s="81">
        <f t="shared" si="37"/>
        <v>18.787868622446176</v>
      </c>
      <c r="Q105" s="12">
        <f t="shared" si="38"/>
        <v>0.12453062481038495</v>
      </c>
      <c r="R105" s="12">
        <f t="shared" si="39"/>
        <v>-1.1757463641022125E-2</v>
      </c>
      <c r="S105" s="12">
        <f t="shared" si="40"/>
        <v>-0.30495537088335095</v>
      </c>
      <c r="T105" s="12">
        <f t="shared" si="41"/>
        <v>0.32961173021835394</v>
      </c>
    </row>
    <row r="106" spans="2:20" ht="15.9" customHeight="1">
      <c r="B106" s="18">
        <v>45882</v>
      </c>
      <c r="C106" s="12">
        <v>401060.03120000003</v>
      </c>
      <c r="D106" s="9">
        <f t="shared" si="42"/>
        <v>408.00000005401671</v>
      </c>
      <c r="E106" s="39">
        <v>6665776.4014999997</v>
      </c>
      <c r="F106" s="9">
        <f t="shared" si="43"/>
        <v>-17.500000074505806</v>
      </c>
      <c r="G106" s="12">
        <v>96.952399999999997</v>
      </c>
      <c r="H106" s="9">
        <f t="shared" si="44"/>
        <v>-952.30000000000814</v>
      </c>
      <c r="J106" s="164">
        <f t="shared" si="45"/>
        <v>92.456034158372177</v>
      </c>
      <c r="K106" s="10">
        <f t="shared" ref="K106:K107" si="48">SQRT(POWER(C106 - $C$9,2) + POWER(E106 - $E$9,2)) *1000</f>
        <v>408.37513397204458</v>
      </c>
      <c r="L106" s="164">
        <f t="shared" ref="L106:L107" si="49">SQRT((D106^2) + (F106^2) + (H106^2))</f>
        <v>1036.1686832010996</v>
      </c>
      <c r="M106" s="12">
        <f t="shared" si="34"/>
        <v>7.0344827595520121</v>
      </c>
      <c r="N106" s="12">
        <f t="shared" si="35"/>
        <v>-0.30172413921561736</v>
      </c>
      <c r="O106" s="12">
        <f t="shared" si="36"/>
        <v>-16.418965517241521</v>
      </c>
      <c r="P106" s="81">
        <f t="shared" si="37"/>
        <v>17.864977296570682</v>
      </c>
      <c r="Q106" s="12">
        <f t="shared" si="38"/>
        <v>0.12128418550951744</v>
      </c>
      <c r="R106" s="12">
        <f t="shared" si="39"/>
        <v>-5.2021403313037475E-3</v>
      </c>
      <c r="S106" s="12">
        <f t="shared" si="40"/>
        <v>-0.28308561236623314</v>
      </c>
      <c r="T106" s="12">
        <f t="shared" si="41"/>
        <v>0.30801684994087386</v>
      </c>
    </row>
    <row r="107" spans="2:20" ht="15.9" customHeight="1">
      <c r="B107" s="18">
        <v>45882</v>
      </c>
      <c r="C107" s="12">
        <v>401060.03080000001</v>
      </c>
      <c r="D107" s="9">
        <f t="shared" si="42"/>
        <v>407.60000003501773</v>
      </c>
      <c r="E107" s="39">
        <v>6665776.3635</v>
      </c>
      <c r="F107" s="9">
        <f t="shared" si="43"/>
        <v>-55.499999783933163</v>
      </c>
      <c r="G107" s="12">
        <v>96.915700000000001</v>
      </c>
      <c r="H107" s="9">
        <f t="shared" si="44"/>
        <v>-989.00000000000432</v>
      </c>
      <c r="J107" s="164">
        <f t="shared" si="45"/>
        <v>97.753874572443976</v>
      </c>
      <c r="K107" s="10">
        <f t="shared" si="48"/>
        <v>411.36116735122562</v>
      </c>
      <c r="L107" s="164">
        <f t="shared" si="49"/>
        <v>1071.1391179508719</v>
      </c>
      <c r="M107" s="12">
        <f t="shared" si="34"/>
        <v>7.0275862075003053</v>
      </c>
      <c r="N107" s="12">
        <f t="shared" si="35"/>
        <v>-0.9568965479988476</v>
      </c>
      <c r="O107" s="12">
        <f t="shared" si="36"/>
        <v>-17.05172413793111</v>
      </c>
      <c r="P107" s="81">
        <f t="shared" si="37"/>
        <v>18.467915826739169</v>
      </c>
      <c r="Q107" s="12">
        <f t="shared" si="38"/>
        <v>0.12116527943966043</v>
      </c>
      <c r="R107" s="12">
        <f t="shared" si="39"/>
        <v>-1.6498216344807717E-2</v>
      </c>
      <c r="S107" s="12">
        <f t="shared" si="40"/>
        <v>-0.29399524375743291</v>
      </c>
      <c r="T107" s="12">
        <f t="shared" si="41"/>
        <v>0.31841234184033052</v>
      </c>
    </row>
    <row r="108" spans="2:20" ht="15.9" customHeight="1">
      <c r="B108" s="18">
        <v>45883</v>
      </c>
      <c r="C108" s="12">
        <v>401060.02529999998</v>
      </c>
      <c r="D108" s="9">
        <f t="shared" si="42"/>
        <v>402.10000000661239</v>
      </c>
      <c r="E108" s="39">
        <v>6665776.3633000003</v>
      </c>
      <c r="F108" s="9">
        <f t="shared" si="43"/>
        <v>-55.699999444186687</v>
      </c>
      <c r="G108" s="12">
        <v>96.933899999999994</v>
      </c>
      <c r="H108" s="9">
        <f t="shared" si="44"/>
        <v>-970.80000000001121</v>
      </c>
      <c r="J108" s="164">
        <f t="shared" si="45"/>
        <v>97.886580711054421</v>
      </c>
      <c r="K108" s="10">
        <f t="shared" ref="K108:K110" si="50">SQRT(POWER(C108 - $C$9,2) + POWER(E108 - $E$9,2)) *1000</f>
        <v>405.93952744639205</v>
      </c>
      <c r="L108" s="164">
        <f t="shared" ref="L108:L110" si="51">SQRT((D108^2) + (F108^2) + (H108^2))</f>
        <v>1052.2545034084776</v>
      </c>
      <c r="M108" s="12">
        <f t="shared" ref="M108:M110" si="52">(D108-$D$9)/(B108-$B$9)</f>
        <v>6.8152542374002101</v>
      </c>
      <c r="N108" s="12">
        <f t="shared" ref="N108:N110" si="53">(F108-$F$9)/(B108-$B$9)</f>
        <v>-0.94406778718960482</v>
      </c>
      <c r="O108" s="12">
        <f t="shared" ref="O108:O110" si="54">(H108-$H$9)/(B108-$B$9)</f>
        <v>-16.454237288135783</v>
      </c>
      <c r="P108" s="81">
        <f t="shared" ref="P108:P110" si="55">(L108-$L$9)/(B108-$B$9)</f>
        <v>17.83482209166911</v>
      </c>
      <c r="Q108" s="12">
        <f t="shared" ref="Q108:Q110" si="56">(M108-0)/(B108-$B$9)</f>
        <v>0.11551278368474932</v>
      </c>
      <c r="R108" s="12">
        <f t="shared" ref="R108:R110" si="57">(N108-0)/(B108-$B$9)</f>
        <v>-1.6001148935417032E-2</v>
      </c>
      <c r="S108" s="12">
        <f t="shared" ref="S108:S110" si="58">(O108-0)/(B108-$B$9)</f>
        <v>-0.27888537776501326</v>
      </c>
      <c r="T108" s="12">
        <f t="shared" ref="T108:T110" si="59">(P108-0)/(B108-$B$9)</f>
        <v>0.30228512019778153</v>
      </c>
    </row>
    <row r="109" spans="2:20" ht="15.9" customHeight="1">
      <c r="B109" s="18">
        <v>45883</v>
      </c>
      <c r="C109" s="12">
        <v>401060.02620000002</v>
      </c>
      <c r="D109" s="9">
        <f t="shared" si="42"/>
        <v>403.0000000493601</v>
      </c>
      <c r="E109" s="39">
        <v>6665776.3388</v>
      </c>
      <c r="F109" s="9">
        <f t="shared" si="43"/>
        <v>-80.199999734759331</v>
      </c>
      <c r="G109" s="12">
        <v>96.895899999999997</v>
      </c>
      <c r="H109" s="9">
        <f t="shared" si="44"/>
        <v>-1008.8000000000079</v>
      </c>
      <c r="J109" s="69">
        <f t="shared" si="45"/>
        <v>101.25524003270857</v>
      </c>
      <c r="K109" s="10">
        <f t="shared" si="50"/>
        <v>410.9027135432907</v>
      </c>
      <c r="L109" s="69">
        <f t="shared" si="51"/>
        <v>1089.2742905243176</v>
      </c>
      <c r="M109" s="12">
        <f t="shared" si="52"/>
        <v>6.8305084754128833</v>
      </c>
      <c r="N109" s="12">
        <f t="shared" si="53"/>
        <v>-1.3593220294027004</v>
      </c>
      <c r="O109" s="12">
        <f t="shared" si="54"/>
        <v>-17.098305084745895</v>
      </c>
      <c r="P109" s="81">
        <f t="shared" si="55"/>
        <v>18.462276110581655</v>
      </c>
      <c r="Q109" s="12">
        <f t="shared" si="56"/>
        <v>0.11577133009174378</v>
      </c>
      <c r="R109" s="12">
        <f t="shared" si="57"/>
        <v>-2.3039356430554245E-2</v>
      </c>
      <c r="S109" s="12">
        <f t="shared" si="58"/>
        <v>-0.28980178109738808</v>
      </c>
      <c r="T109" s="12">
        <f t="shared" si="59"/>
        <v>0.31291993407765517</v>
      </c>
    </row>
    <row r="110" spans="2:20" ht="15.9" customHeight="1">
      <c r="B110" s="18">
        <v>45884</v>
      </c>
      <c r="C110" s="12">
        <v>401060.03289999999</v>
      </c>
      <c r="D110" s="9">
        <f t="shared" si="42"/>
        <v>409.70000001834705</v>
      </c>
      <c r="E110" s="39">
        <v>6665776.3693000004</v>
      </c>
      <c r="F110" s="9">
        <f t="shared" si="43"/>
        <v>-49.699999392032623</v>
      </c>
      <c r="G110" s="12">
        <v>96.9131</v>
      </c>
      <c r="H110" s="9">
        <f t="shared" si="44"/>
        <v>-991.60000000000537</v>
      </c>
      <c r="J110" s="69">
        <f t="shared" si="45"/>
        <v>96.916656370599412</v>
      </c>
      <c r="K110" s="10">
        <f t="shared" si="50"/>
        <v>412.70350126283353</v>
      </c>
      <c r="L110" s="69">
        <f t="shared" si="51"/>
        <v>1074.0552778859253</v>
      </c>
      <c r="M110" s="12">
        <f t="shared" si="52"/>
        <v>6.8283333336391179</v>
      </c>
      <c r="N110" s="12">
        <f t="shared" si="53"/>
        <v>-0.82833332320054376</v>
      </c>
      <c r="O110" s="12">
        <f t="shared" si="54"/>
        <v>-16.526666666666756</v>
      </c>
      <c r="P110" s="81">
        <f t="shared" si="55"/>
        <v>17.900921298098755</v>
      </c>
      <c r="Q110" s="12">
        <f t="shared" si="56"/>
        <v>0.11380555556065196</v>
      </c>
      <c r="R110" s="12">
        <f t="shared" si="57"/>
        <v>-1.3805555386675728E-2</v>
      </c>
      <c r="S110" s="12">
        <f t="shared" si="58"/>
        <v>-0.27544444444444594</v>
      </c>
      <c r="T110" s="12">
        <f t="shared" si="59"/>
        <v>0.2983486883016459</v>
      </c>
    </row>
    <row r="111" spans="2:20" ht="15.9" customHeight="1">
      <c r="B111" s="18">
        <v>45884</v>
      </c>
      <c r="C111" s="12">
        <v>401060.03739999997</v>
      </c>
      <c r="D111" s="9">
        <f t="shared" si="42"/>
        <v>414.19999999925494</v>
      </c>
      <c r="E111" s="39">
        <v>6665776.3799000001</v>
      </c>
      <c r="F111" s="9">
        <f t="shared" si="43"/>
        <v>-39.099999703466892</v>
      </c>
      <c r="G111" s="12">
        <v>96.941400000000002</v>
      </c>
      <c r="H111" s="9">
        <f t="shared" si="44"/>
        <v>-963.30000000000382</v>
      </c>
      <c r="J111" s="69">
        <f t="shared" si="45"/>
        <v>95.39267473977867</v>
      </c>
      <c r="K111" s="10">
        <f t="shared" ref="K111" si="60">SQRT(POWER(C111 - $C$9,2) + POWER(E111 - $E$9,2)) *1000</f>
        <v>416.04140416092474</v>
      </c>
      <c r="L111" s="69">
        <f t="shared" ref="L111" si="61">SQRT((D111^2) + (F111^2) + (H111^2))</f>
        <v>1049.3032640643987</v>
      </c>
      <c r="M111" s="12">
        <f t="shared" ref="M111" si="62">(D111-$D$9)/(B111-$B$9)</f>
        <v>6.9033333333209157</v>
      </c>
      <c r="N111" s="12">
        <f t="shared" ref="N111" si="63">(F111-$F$9)/(B111-$B$9)</f>
        <v>-0.6516666617244482</v>
      </c>
      <c r="O111" s="12">
        <f t="shared" ref="O111" si="64">(H111-$H$9)/(B111-$B$9)</f>
        <v>-16.055000000000064</v>
      </c>
      <c r="P111" s="81">
        <f t="shared" ref="P111" si="65">(L111-$L$9)/(B111-$B$9)</f>
        <v>17.488387734406647</v>
      </c>
      <c r="Q111" s="12">
        <f t="shared" ref="Q111" si="66">(M111-0)/(B111-$B$9)</f>
        <v>0.11505555555534859</v>
      </c>
      <c r="R111" s="12">
        <f t="shared" ref="R111" si="67">(N111-0)/(B111-$B$9)</f>
        <v>-1.0861111028740803E-2</v>
      </c>
      <c r="S111" s="12">
        <f t="shared" ref="S111" si="68">(O111-0)/(B111-$B$9)</f>
        <v>-0.26758333333333439</v>
      </c>
      <c r="T111" s="12">
        <f t="shared" ref="T111" si="69">(P111-0)/(B111-$B$9)</f>
        <v>0.29147312890677746</v>
      </c>
    </row>
    <row r="112" spans="2:20" ht="15.9" customHeight="1">
      <c r="B112" s="18">
        <v>45885</v>
      </c>
      <c r="C112" s="12">
        <v>401060.03580000001</v>
      </c>
      <c r="D112" s="9">
        <f t="shared" si="42"/>
        <v>412.60000003967434</v>
      </c>
      <c r="E112" s="39">
        <v>6665776.3570999997</v>
      </c>
      <c r="F112" s="9">
        <f t="shared" si="43"/>
        <v>-61.900000087916851</v>
      </c>
      <c r="G112" s="12">
        <v>96.912800000000004</v>
      </c>
      <c r="H112" s="9">
        <f t="shared" si="44"/>
        <v>-991.90000000000111</v>
      </c>
      <c r="J112" s="69">
        <f t="shared" si="45"/>
        <v>98.532123711068664</v>
      </c>
      <c r="K112" s="10">
        <f t="shared" ref="K112" si="70">SQRT(POWER(C112 - $C$9,2) + POWER(E112 - $E$9,2)) *1000</f>
        <v>417.21741339932515</v>
      </c>
      <c r="L112" s="69">
        <f t="shared" ref="L112" si="71">SQRT((D112^2) + (F112^2) + (H112^2))</f>
        <v>1076.0743376010903</v>
      </c>
      <c r="M112" s="12">
        <f t="shared" ref="M112" si="72">(D112-$D$9)/(B112-$B$9)</f>
        <v>6.7639344268799073</v>
      </c>
      <c r="N112" s="12">
        <f t="shared" ref="N112" si="73">(F112-$F$9)/(B112-$B$9)</f>
        <v>-1.0147540998019156</v>
      </c>
      <c r="O112" s="12">
        <f t="shared" ref="O112" si="74">(H112-$H$9)/(B112-$B$9)</f>
        <v>-16.260655737704937</v>
      </c>
      <c r="P112" s="81">
        <f t="shared" ref="P112" si="75">(L112-$L$9)/(B112-$B$9)</f>
        <v>17.640562911493284</v>
      </c>
      <c r="Q112" s="12">
        <f t="shared" ref="Q112" si="76">(M112-0)/(B112-$B$9)</f>
        <v>0.11088417093245749</v>
      </c>
      <c r="R112" s="12">
        <f t="shared" ref="R112" si="77">(N112-0)/(B112-$B$9)</f>
        <v>-1.6635313111506813E-2</v>
      </c>
      <c r="S112" s="12">
        <f t="shared" ref="S112" si="78">(O112-0)/(B112-$B$9)</f>
        <v>-0.26656812684762193</v>
      </c>
      <c r="T112" s="12">
        <f t="shared" ref="T112" si="79">(P112-0)/(B112-$B$9)</f>
        <v>0.28918955592611939</v>
      </c>
    </row>
    <row r="113" spans="2:20" ht="15.9" customHeight="1">
      <c r="B113" s="18">
        <v>45885</v>
      </c>
      <c r="C113" s="12">
        <v>401060.03360000002</v>
      </c>
      <c r="D113" s="9">
        <f t="shared" si="42"/>
        <v>410.40000005159527</v>
      </c>
      <c r="E113" s="39">
        <v>6665776.3323999997</v>
      </c>
      <c r="F113" s="9">
        <f t="shared" si="43"/>
        <v>-86.600000038743019</v>
      </c>
      <c r="G113" s="12">
        <v>96.908299999999997</v>
      </c>
      <c r="H113" s="9">
        <f t="shared" si="44"/>
        <v>-996.40000000000839</v>
      </c>
      <c r="J113" s="69">
        <f t="shared" si="45"/>
        <v>101.91539231967101</v>
      </c>
      <c r="K113" s="10">
        <f t="shared" ref="K113" si="80">SQRT(POWER(C113 - $C$9,2) + POWER(E113 - $E$9,2)) *1000</f>
        <v>419.43738513520668</v>
      </c>
      <c r="L113" s="69">
        <f t="shared" ref="L113" si="81">SQRT((D113^2) + (F113^2) + (H113^2))</f>
        <v>1081.0831050613438</v>
      </c>
      <c r="M113" s="12">
        <f t="shared" ref="M113" si="82">(D113-$D$9)/(B113-$B$9)</f>
        <v>6.7278688533048401</v>
      </c>
      <c r="N113" s="12">
        <f t="shared" ref="N113" si="83">(F113-$F$9)/(B113-$B$9)</f>
        <v>-1.4196721317826724</v>
      </c>
      <c r="O113" s="12">
        <f t="shared" ref="O113" si="84">(H113-$H$9)/(B113-$B$9)</f>
        <v>-16.334426229508335</v>
      </c>
      <c r="P113" s="81">
        <f t="shared" ref="P113" si="85">(L113-$L$9)/(B113-$B$9)</f>
        <v>17.722673853464652</v>
      </c>
      <c r="Q113" s="12">
        <f t="shared" ref="Q113" si="86">(M113-0)/(B113-$B$9)</f>
        <v>0.11029293202139082</v>
      </c>
      <c r="R113" s="12">
        <f t="shared" ref="R113" si="87">(N113-0)/(B113-$B$9)</f>
        <v>-2.3273313635781515E-2</v>
      </c>
      <c r="S113" s="12">
        <f t="shared" ref="S113" si="88">(O113-0)/(B113-$B$9)</f>
        <v>-0.2677774791722678</v>
      </c>
      <c r="T113" s="12">
        <f t="shared" ref="T113" si="89">(P113-0)/(B113-$B$9)</f>
        <v>0.29053563694204348</v>
      </c>
    </row>
    <row r="114" spans="2:20" ht="15.9" customHeight="1">
      <c r="B114" s="18">
        <v>45887</v>
      </c>
      <c r="C114" s="12">
        <v>401060.04749999999</v>
      </c>
      <c r="D114" s="9">
        <f t="shared" si="42"/>
        <v>424.30000001331791</v>
      </c>
      <c r="E114" s="39">
        <v>6665776.3872999996</v>
      </c>
      <c r="F114" s="9">
        <f t="shared" si="43"/>
        <v>-31.700000166893005</v>
      </c>
      <c r="G114" s="12">
        <v>96.888900000000007</v>
      </c>
      <c r="H114" s="9">
        <f t="shared" si="44"/>
        <v>-1015.7999999999987</v>
      </c>
      <c r="J114" s="69">
        <f t="shared" si="45"/>
        <v>94.272703613771796</v>
      </c>
      <c r="K114" s="10">
        <f t="shared" ref="K114:K117" si="90">SQRT(POWER(C114 - $C$9,2) + POWER(E114 - $E$9,2)) *1000</f>
        <v>425.48252610639912</v>
      </c>
      <c r="L114" s="69">
        <f t="shared" ref="L114:L117" si="91">SQRT((D114^2) + (F114^2) + (H114^2))</f>
        <v>1101.310591986602</v>
      </c>
      <c r="M114" s="12">
        <f t="shared" ref="M114:M117" si="92">(D114-$D$9)/(B114-$B$9)</f>
        <v>6.7349206351320303</v>
      </c>
      <c r="N114" s="12">
        <f t="shared" ref="N114:N117" si="93">(F114-$F$9)/(B114-$B$9)</f>
        <v>-0.50317460582369855</v>
      </c>
      <c r="O114" s="12">
        <f t="shared" ref="O114:O117" si="94">(H114-$H$9)/(B114-$B$9)</f>
        <v>-16.123809523809502</v>
      </c>
      <c r="P114" s="12">
        <f t="shared" ref="P114:P117" si="95">(L114-$L$9)/(B114-$B$9)</f>
        <v>17.481120507723841</v>
      </c>
      <c r="Q114" s="12">
        <f t="shared" ref="Q114:Q117" si="96">(M114-0)/(B114-$B$9)</f>
        <v>0.10690350214495287</v>
      </c>
      <c r="R114" s="12">
        <f t="shared" ref="R114:R117" si="97">(N114-0)/(B114-$B$9)</f>
        <v>-7.986898505138073E-3</v>
      </c>
      <c r="S114" s="12">
        <f t="shared" ref="S114:S117" si="98">(O114-0)/(B114-$B$9)</f>
        <v>-0.25593348450491271</v>
      </c>
      <c r="T114" s="12">
        <f t="shared" ref="T114:T117" si="99">(P114-0)/(B114-$B$9)</f>
        <v>0.27747810329720379</v>
      </c>
    </row>
    <row r="115" spans="2:20" ht="15.9" customHeight="1">
      <c r="B115" s="18">
        <v>45887</v>
      </c>
      <c r="C115" s="12">
        <v>401060.04590000003</v>
      </c>
      <c r="D115" s="9">
        <f t="shared" si="42"/>
        <v>422.70000005373731</v>
      </c>
      <c r="E115" s="39">
        <v>6665776.3656000001</v>
      </c>
      <c r="F115" s="9">
        <f t="shared" si="43"/>
        <v>-53.399999625980854</v>
      </c>
      <c r="G115" s="12">
        <v>96.908799999999999</v>
      </c>
      <c r="H115" s="9">
        <f t="shared" si="44"/>
        <v>-995.900000000006</v>
      </c>
      <c r="J115" s="69">
        <f t="shared" si="45"/>
        <v>97.200076228316846</v>
      </c>
      <c r="K115" s="10">
        <f t="shared" si="90"/>
        <v>426.05967892477724</v>
      </c>
      <c r="L115" s="69">
        <f t="shared" si="91"/>
        <v>1083.209887328165</v>
      </c>
      <c r="M115" s="12">
        <f t="shared" si="92"/>
        <v>6.7095238103767825</v>
      </c>
      <c r="N115" s="12">
        <f t="shared" si="93"/>
        <v>-0.84761904168223579</v>
      </c>
      <c r="O115" s="12">
        <f t="shared" si="94"/>
        <v>-15.807936507936603</v>
      </c>
      <c r="P115" s="12">
        <f t="shared" si="95"/>
        <v>17.193807735367699</v>
      </c>
      <c r="Q115" s="12">
        <f t="shared" si="96"/>
        <v>0.10650037794248861</v>
      </c>
      <c r="R115" s="12">
        <f t="shared" si="97"/>
        <v>-1.3454270502892631E-2</v>
      </c>
      <c r="S115" s="12">
        <f t="shared" si="98"/>
        <v>-0.25091962711010479</v>
      </c>
      <c r="T115" s="12">
        <f t="shared" si="99"/>
        <v>0.27291758310107456</v>
      </c>
    </row>
    <row r="116" spans="2:20" ht="15.9" customHeight="1">
      <c r="B116" s="18">
        <v>45888</v>
      </c>
      <c r="C116" s="12">
        <v>401059.9154</v>
      </c>
      <c r="D116" s="9">
        <f t="shared" si="42"/>
        <v>292.20000002533197</v>
      </c>
      <c r="E116" s="39">
        <v>6665776.3156000003</v>
      </c>
      <c r="F116" s="9">
        <f t="shared" si="43"/>
        <v>-103.39999943971634</v>
      </c>
      <c r="G116" s="12">
        <v>97.146000000000001</v>
      </c>
      <c r="H116" s="9">
        <f t="shared" si="44"/>
        <v>-758.70000000000459</v>
      </c>
      <c r="J116" s="69">
        <f t="shared" si="45"/>
        <v>109.48720186563645</v>
      </c>
      <c r="K116" s="10">
        <f t="shared" si="90"/>
        <v>309.95548051121364</v>
      </c>
      <c r="L116" s="69">
        <f t="shared" si="91"/>
        <v>819.57189428319487</v>
      </c>
      <c r="M116" s="12">
        <f t="shared" si="92"/>
        <v>4.5656250003958121</v>
      </c>
      <c r="N116" s="12">
        <f t="shared" si="93"/>
        <v>-1.6156249912455678</v>
      </c>
      <c r="O116" s="12">
        <f t="shared" si="94"/>
        <v>-11.854687500000072</v>
      </c>
      <c r="P116" s="12">
        <f t="shared" si="95"/>
        <v>12.80581084817492</v>
      </c>
      <c r="Q116" s="12">
        <f t="shared" si="96"/>
        <v>7.1337890631184564E-2</v>
      </c>
      <c r="R116" s="12">
        <f t="shared" si="97"/>
        <v>-2.5244140488211997E-2</v>
      </c>
      <c r="S116" s="12">
        <f t="shared" si="98"/>
        <v>-0.18522949218750112</v>
      </c>
      <c r="T116" s="12">
        <f t="shared" si="99"/>
        <v>0.20009079450273312</v>
      </c>
    </row>
    <row r="117" spans="2:20" ht="15.9" customHeight="1">
      <c r="B117" s="18">
        <v>45888</v>
      </c>
      <c r="C117" s="12">
        <v>401060.04859999998</v>
      </c>
      <c r="D117" s="9">
        <f t="shared" si="42"/>
        <v>425.40000000735745</v>
      </c>
      <c r="E117" s="39">
        <v>6665776.3543999996</v>
      </c>
      <c r="F117" s="9">
        <f t="shared" si="43"/>
        <v>-64.600000157952309</v>
      </c>
      <c r="G117" s="12">
        <v>96.910499999999999</v>
      </c>
      <c r="H117" s="9">
        <f t="shared" si="44"/>
        <v>-994.20000000000641</v>
      </c>
      <c r="J117" s="69">
        <f t="shared" si="45"/>
        <v>98.634798396398764</v>
      </c>
      <c r="K117" s="10">
        <f t="shared" si="90"/>
        <v>430.27702707286983</v>
      </c>
      <c r="L117" s="69">
        <f t="shared" si="91"/>
        <v>1083.3152634513556</v>
      </c>
      <c r="M117" s="12">
        <f t="shared" si="92"/>
        <v>6.6468750001149601</v>
      </c>
      <c r="N117" s="12">
        <f t="shared" si="93"/>
        <v>-1.0093750024680048</v>
      </c>
      <c r="O117" s="12">
        <f t="shared" si="94"/>
        <v>-15.5343750000001</v>
      </c>
      <c r="P117" s="12">
        <f t="shared" si="95"/>
        <v>16.926800991427431</v>
      </c>
      <c r="Q117" s="12">
        <f t="shared" si="96"/>
        <v>0.10385742187679625</v>
      </c>
      <c r="R117" s="12">
        <f t="shared" si="97"/>
        <v>-1.5771484413562575E-2</v>
      </c>
      <c r="S117" s="12">
        <f t="shared" si="98"/>
        <v>-0.24272460937500157</v>
      </c>
      <c r="T117" s="12">
        <f t="shared" si="99"/>
        <v>0.26448126549105361</v>
      </c>
    </row>
    <row r="118" spans="2:20" ht="15.9" customHeight="1">
      <c r="B118" s="18">
        <v>45889</v>
      </c>
      <c r="C118" s="12">
        <v>401060.05369999999</v>
      </c>
      <c r="D118" s="9">
        <f t="shared" si="42"/>
        <v>430.50000001676381</v>
      </c>
      <c r="E118" s="39">
        <v>6665776.3767999997</v>
      </c>
      <c r="F118" s="9">
        <f t="shared" si="43"/>
        <v>-42.200000025331974</v>
      </c>
      <c r="G118" s="12">
        <v>96.897300000000001</v>
      </c>
      <c r="H118" s="9">
        <f t="shared" si="44"/>
        <v>-1007.4000000000041</v>
      </c>
      <c r="J118" s="69">
        <f t="shared" si="45"/>
        <v>95.598563902210572</v>
      </c>
      <c r="K118" s="10">
        <f t="shared" ref="K118" si="100">SQRT(POWER(C118 - $C$9,2) + POWER(E118 - $E$9,2)) *1000</f>
        <v>432.56339421704615</v>
      </c>
      <c r="L118" s="69">
        <f t="shared" ref="L118" si="101">SQRT((D118^2) + (F118^2) + (H118^2))</f>
        <v>1096.3420314922619</v>
      </c>
      <c r="M118" s="12">
        <f t="shared" ref="M118" si="102">(D118-$D$9)/(B118-$B$9)</f>
        <v>6.6230769233348274</v>
      </c>
      <c r="N118" s="12">
        <f t="shared" ref="N118" si="103">(F118-$F$9)/(B118-$B$9)</f>
        <v>-0.64923076962049187</v>
      </c>
      <c r="O118" s="12">
        <f t="shared" ref="O118" si="104">(H118-$H$9)/(B118-$B$9)</f>
        <v>-15.498461538461601</v>
      </c>
      <c r="P118" s="12">
        <f t="shared" ref="P118" si="105">(L118-$L$9)/(B118-$B$9)</f>
        <v>16.866800484496338</v>
      </c>
      <c r="Q118" s="12">
        <f t="shared" ref="Q118" si="106">(M118-0)/(B118-$B$9)</f>
        <v>0.10189349112822811</v>
      </c>
      <c r="R118" s="12">
        <f t="shared" ref="R118" si="107">(N118-0)/(B118-$B$9)</f>
        <v>-9.9881656864691058E-3</v>
      </c>
      <c r="S118" s="12">
        <f t="shared" ref="S118" si="108">(O118-0)/(B118-$B$9)</f>
        <v>-0.23843786982248619</v>
      </c>
      <c r="T118" s="12">
        <f t="shared" ref="T118" si="109">(P118-0)/(B118-$B$9)</f>
        <v>0.25948923822302056</v>
      </c>
    </row>
    <row r="119" spans="2:20" ht="15.9" customHeight="1">
      <c r="B119" s="18">
        <v>45889</v>
      </c>
      <c r="C119" s="12">
        <v>401060.06430000003</v>
      </c>
      <c r="D119" s="9">
        <f t="shared" si="42"/>
        <v>441.1000000545755</v>
      </c>
      <c r="E119" s="39">
        <v>6665776.4278999995</v>
      </c>
      <c r="F119" s="9">
        <f t="shared" si="43"/>
        <v>8.8999997824430466</v>
      </c>
      <c r="G119" s="12">
        <v>96.912800000000004</v>
      </c>
      <c r="H119" s="9">
        <f t="shared" si="44"/>
        <v>-991.90000000000111</v>
      </c>
      <c r="J119" s="69">
        <f t="shared" si="45"/>
        <v>88.844109627192893</v>
      </c>
      <c r="K119" s="10">
        <f t="shared" ref="K119" si="110">SQRT(POWER(C119 - $C$9,2) + POWER(E119 - $E$9,2)) *1000</f>
        <v>441.18977781026842</v>
      </c>
      <c r="L119" s="69">
        <f t="shared" ref="L119" si="111">SQRT((D119^2) + (F119^2) + (H119^2))</f>
        <v>1085.5938605409835</v>
      </c>
      <c r="M119" s="12">
        <f t="shared" ref="M119" si="112">(D119-$D$9)/(B119-$B$9)</f>
        <v>6.7861538469934697</v>
      </c>
      <c r="N119" s="12">
        <f t="shared" ref="N119" si="113">(F119-$F$9)/(B119-$B$9)</f>
        <v>0.13692307357604688</v>
      </c>
      <c r="O119" s="12">
        <f t="shared" ref="O119" si="114">(H119-$H$9)/(B119-$B$9)</f>
        <v>-15.260000000000018</v>
      </c>
      <c r="P119" s="12">
        <f t="shared" ref="P119" si="115">(L119-$L$9)/(B119-$B$9)</f>
        <v>16.701444008322824</v>
      </c>
      <c r="Q119" s="12">
        <f t="shared" ref="Q119" si="116">(M119-0)/(B119-$B$9)</f>
        <v>0.10440236687682261</v>
      </c>
      <c r="R119" s="12">
        <f t="shared" ref="R119" si="117">(N119-0)/(B119-$B$9)</f>
        <v>2.1065088242468752E-3</v>
      </c>
      <c r="S119" s="12">
        <f t="shared" ref="S119" si="118">(O119-0)/(B119-$B$9)</f>
        <v>-0.23476923076923104</v>
      </c>
      <c r="T119" s="12">
        <f t="shared" ref="T119" si="119">(P119-0)/(B119-$B$9)</f>
        <v>0.25694529243573577</v>
      </c>
    </row>
    <row r="120" spans="2:20" ht="15.9" customHeight="1">
      <c r="B120" s="18">
        <v>45890</v>
      </c>
      <c r="C120" s="12">
        <v>401060.05440000002</v>
      </c>
      <c r="D120" s="9">
        <f t="shared" si="42"/>
        <v>431.20000005001202</v>
      </c>
      <c r="E120" s="39">
        <v>6665776.3778999997</v>
      </c>
      <c r="F120" s="9">
        <f t="shared" si="43"/>
        <v>-41.100000031292439</v>
      </c>
      <c r="G120" s="12">
        <v>96.898499999999999</v>
      </c>
      <c r="H120" s="9">
        <f t="shared" si="44"/>
        <v>-1006.2000000000069</v>
      </c>
      <c r="J120" s="69">
        <f t="shared" si="45"/>
        <v>95.444721362488849</v>
      </c>
      <c r="K120" s="10">
        <f t="shared" ref="K120" si="120">SQRT(POWER(C120 - $C$9,2) + POWER(E120 - $E$9,2)) *1000</f>
        <v>433.15430281333073</v>
      </c>
      <c r="L120" s="69">
        <f t="shared" ref="L120" si="121">SQRT((D120^2) + (F120^2) + (H120^2))</f>
        <v>1095.4729983188615</v>
      </c>
      <c r="M120" s="12">
        <f t="shared" ref="M120" si="122">(D120-$D$9)/(B120-$B$9)</f>
        <v>6.5333333340910915</v>
      </c>
      <c r="N120" s="12">
        <f t="shared" ref="N120" si="123">(F120-$F$9)/(B120-$B$9)</f>
        <v>-0.62272727320140053</v>
      </c>
      <c r="O120" s="12">
        <f t="shared" ref="O120" si="124">(H120-$H$9)/(B120-$B$9)</f>
        <v>-15.245454545454649</v>
      </c>
      <c r="P120" s="12">
        <f t="shared" ref="P120" si="125">(L120-$L$9)/(B120-$B$9)</f>
        <v>16.598075732103961</v>
      </c>
      <c r="Q120" s="12">
        <f t="shared" ref="Q120" si="126">(M120-0)/(B120-$B$9)</f>
        <v>9.898989900138018E-2</v>
      </c>
      <c r="R120" s="12">
        <f t="shared" ref="R120" si="127">(N120-0)/(B120-$B$9)</f>
        <v>-9.4352617151727356E-3</v>
      </c>
      <c r="S120" s="12">
        <f t="shared" ref="S120" si="128">(O120-0)/(B120-$B$9)</f>
        <v>-0.23099173553719166</v>
      </c>
      <c r="T120" s="12">
        <f t="shared" ref="T120" si="129">(P120-0)/(B120-$B$9)</f>
        <v>0.2514859959409691</v>
      </c>
    </row>
    <row r="121" spans="2:20" ht="15.9" customHeight="1">
      <c r="B121" s="18">
        <v>45890</v>
      </c>
      <c r="C121" s="12">
        <v>401060.0454</v>
      </c>
      <c r="D121" s="9">
        <f t="shared" si="42"/>
        <v>422.20000002998859</v>
      </c>
      <c r="E121" s="39">
        <v>6665776.3202999998</v>
      </c>
      <c r="F121" s="9">
        <f t="shared" si="43"/>
        <v>-98.69999997317791</v>
      </c>
      <c r="G121" s="12">
        <v>96.863399999999999</v>
      </c>
      <c r="H121" s="9">
        <f t="shared" si="44"/>
        <v>-1041.3000000000068</v>
      </c>
      <c r="J121" s="69">
        <f t="shared" si="45"/>
        <v>103.15804406955431</v>
      </c>
      <c r="K121" s="10">
        <f t="shared" ref="K121" si="130">SQRT(POWER(C121 - $C$9,2) + POWER(E121 - $E$9,2)) *1000</f>
        <v>433.58335994365336</v>
      </c>
      <c r="L121" s="69">
        <f t="shared" ref="L121" si="131">SQRT((D121^2) + (F121^2) + (H121^2))</f>
        <v>1127.9628628727285</v>
      </c>
      <c r="M121" s="12">
        <f t="shared" ref="M121" si="132">(D121-$D$9)/(B121-$B$9)</f>
        <v>6.3969696974240691</v>
      </c>
      <c r="N121" s="12">
        <f t="shared" ref="N121" si="133">(F121-$F$9)/(B121-$B$9)</f>
        <v>-1.4954545450481502</v>
      </c>
      <c r="O121" s="12">
        <f t="shared" ref="O121" si="134">(H121-$H$9)/(B121-$B$9)</f>
        <v>-15.77727272727283</v>
      </c>
      <c r="P121" s="12">
        <f t="shared" ref="P121" si="135">(L121-$L$9)/(B121-$B$9)</f>
        <v>17.090346407162553</v>
      </c>
      <c r="Q121" s="12">
        <f t="shared" ref="Q121" si="136">(M121-0)/(B121-$B$9)</f>
        <v>9.6923783294304081E-2</v>
      </c>
      <c r="R121" s="12">
        <f t="shared" ref="R121" si="137">(N121-0)/(B121-$B$9)</f>
        <v>-2.2658402197699247E-2</v>
      </c>
      <c r="S121" s="12">
        <f t="shared" ref="S121" si="138">(O121-0)/(B121-$B$9)</f>
        <v>-0.23904958677686106</v>
      </c>
      <c r="T121" s="12">
        <f t="shared" ref="T121" si="139">(P121-0)/(B121-$B$9)</f>
        <v>0.25894464253276595</v>
      </c>
    </row>
    <row r="122" spans="2:20" ht="15.9" customHeight="1">
      <c r="B122" s="18">
        <v>45891</v>
      </c>
      <c r="C122" s="12">
        <v>401060.0625</v>
      </c>
      <c r="D122" s="9">
        <f t="shared" si="42"/>
        <v>439.30000002728775</v>
      </c>
      <c r="E122" s="39">
        <v>6665776.3994000005</v>
      </c>
      <c r="F122" s="9">
        <f t="shared" si="43"/>
        <v>-19.59999930113554</v>
      </c>
      <c r="G122" s="12">
        <v>96.8917</v>
      </c>
      <c r="H122" s="9">
        <f t="shared" si="44"/>
        <v>-1013.0000000000052</v>
      </c>
      <c r="J122" s="69">
        <f t="shared" si="45"/>
        <v>92.55463913313713</v>
      </c>
      <c r="K122" s="10">
        <f t="shared" ref="K122" si="140">SQRT(POWER(C122 - $C$9,2) + POWER(E122 - $E$9,2)) *1000</f>
        <v>439.73702368185866</v>
      </c>
      <c r="L122" s="69">
        <f t="shared" ref="L122" si="141">SQRT((D122^2) + (F122^2) + (H122^2))</f>
        <v>1104.3267858729996</v>
      </c>
      <c r="M122" s="12">
        <f t="shared" ref="M122" si="142">(D122-$D$9)/(B122-$B$9)</f>
        <v>6.5567164183177278</v>
      </c>
      <c r="N122" s="12">
        <f t="shared" ref="N122" si="143">(F122-$F$9)/(B122-$B$9)</f>
        <v>-0.29253730300202296</v>
      </c>
      <c r="O122" s="12">
        <f t="shared" ref="O122" si="144">(H122-$H$9)/(B122-$B$9)</f>
        <v>-15.119402985074705</v>
      </c>
      <c r="P122" s="12">
        <f t="shared" ref="P122" si="145">(L122-$L$9)/(B122-$B$9)</f>
        <v>16.482489341388053</v>
      </c>
      <c r="Q122" s="12">
        <f t="shared" ref="Q122" si="146">(M122-0)/(B122-$B$9)</f>
        <v>9.7861439079369075E-2</v>
      </c>
      <c r="R122" s="12">
        <f t="shared" ref="R122" si="147">(N122-0)/(B122-$B$9)</f>
        <v>-4.3662284030152685E-3</v>
      </c>
      <c r="S122" s="12">
        <f t="shared" ref="S122" si="148">(O122-0)/(B122-$B$9)</f>
        <v>-0.22566273112051799</v>
      </c>
      <c r="T122" s="12">
        <f t="shared" ref="T122" si="149">(P122-0)/(B122-$B$9)</f>
        <v>0.24600730360280676</v>
      </c>
    </row>
    <row r="123" spans="2:20" ht="15.9" customHeight="1">
      <c r="B123" s="18">
        <v>45891</v>
      </c>
      <c r="C123" s="12">
        <v>401060.04759999999</v>
      </c>
      <c r="D123" s="9">
        <f t="shared" si="42"/>
        <v>424.40000001806766</v>
      </c>
      <c r="E123" s="39">
        <v>6665776.2942000004</v>
      </c>
      <c r="F123" s="9">
        <f t="shared" si="43"/>
        <v>-124.7999994084239</v>
      </c>
      <c r="G123" s="12">
        <v>96.863</v>
      </c>
      <c r="H123" s="9">
        <f t="shared" si="44"/>
        <v>-1041.7000000000057</v>
      </c>
      <c r="J123" s="69">
        <f t="shared" si="45"/>
        <v>106.38661655830623</v>
      </c>
      <c r="K123" s="10">
        <f t="shared" ref="K123" si="150">SQRT(POWER(C123 - $C$9,2) + POWER(E123 - $E$9,2)) *1000</f>
        <v>442.36907652737034</v>
      </c>
      <c r="L123" s="69">
        <f t="shared" ref="L123" si="151">SQRT((D123^2) + (F123^2) + (H123^2))</f>
        <v>1131.7372883614335</v>
      </c>
      <c r="M123" s="12">
        <f t="shared" ref="M123" si="152">(D123-$D$9)/(B123-$B$9)</f>
        <v>6.3343283584786221</v>
      </c>
      <c r="N123" s="12">
        <f t="shared" ref="N123" si="153">(F123-$F$9)/(B123-$B$9)</f>
        <v>-1.862686558334685</v>
      </c>
      <c r="O123" s="12">
        <f t="shared" ref="O123" si="154">(H123-$H$9)/(B123-$B$9)</f>
        <v>-15.547761194029937</v>
      </c>
      <c r="P123" s="12">
        <f t="shared" ref="P123" si="155">(L123-$L$9)/(B123-$B$9)</f>
        <v>16.891601318827366</v>
      </c>
      <c r="Q123" s="12">
        <f t="shared" ref="Q123" si="156">(M123-0)/(B123-$B$9)</f>
        <v>9.4542214305651073E-2</v>
      </c>
      <c r="R123" s="12">
        <f t="shared" ref="R123" si="157">(N123-0)/(B123-$B$9)</f>
        <v>-2.780129191544306E-2</v>
      </c>
      <c r="S123" s="12">
        <f t="shared" ref="S123" si="158">(O123-0)/(B123-$B$9)</f>
        <v>-0.23205613722432741</v>
      </c>
      <c r="T123" s="12">
        <f t="shared" ref="T123" si="159">(P123-0)/(B123-$B$9)</f>
        <v>0.25211345251981143</v>
      </c>
    </row>
    <row r="124" spans="2:20" ht="15.9" customHeight="1">
      <c r="B124" s="18">
        <v>45892</v>
      </c>
      <c r="C124" s="12">
        <v>401060.06760000001</v>
      </c>
      <c r="D124" s="9">
        <f t="shared" si="42"/>
        <v>444.40000003669411</v>
      </c>
      <c r="E124" s="39">
        <v>6665776.3772999998</v>
      </c>
      <c r="F124" s="9">
        <f t="shared" si="43"/>
        <v>-41.699999943375587</v>
      </c>
      <c r="G124" s="12">
        <v>96.877799999999993</v>
      </c>
      <c r="H124" s="9">
        <f t="shared" si="44"/>
        <v>-1026.9000000000119</v>
      </c>
      <c r="J124" s="69">
        <f t="shared" si="45"/>
        <v>95.360617689194839</v>
      </c>
      <c r="K124" s="10">
        <f t="shared" ref="K124" si="160">SQRT(POWER(C124 - $C$9,2) + POWER(E124 - $E$9,2)) *1000</f>
        <v>446.35215920603684</v>
      </c>
      <c r="L124" s="69">
        <f t="shared" ref="L124" si="161">SQRT((D124^2) + (F124^2) + (H124^2))</f>
        <v>1119.711507499997</v>
      </c>
      <c r="M124" s="12">
        <f t="shared" ref="M124" si="162">(D124-$D$9)/(B124-$B$9)</f>
        <v>6.5352941181866777</v>
      </c>
      <c r="N124" s="12">
        <f t="shared" ref="N124" si="163">(F124-$F$9)/(B124-$B$9)</f>
        <v>-0.61323529328493509</v>
      </c>
      <c r="O124" s="12">
        <f t="shared" ref="O124" si="164">(H124-$H$9)/(B124-$B$9)</f>
        <v>-15.10147058823547</v>
      </c>
      <c r="P124" s="12">
        <f t="shared" ref="P124" si="165">(L124-$L$9)/(B124-$B$9)</f>
        <v>16.466345698529366</v>
      </c>
      <c r="Q124" s="12">
        <f t="shared" ref="Q124" si="166">(M124-0)/(B124-$B$9)</f>
        <v>9.6107266443921729E-2</v>
      </c>
      <c r="R124" s="12">
        <f t="shared" ref="R124" si="167">(N124-0)/(B124-$B$9)</f>
        <v>-9.0181660777196339E-3</v>
      </c>
      <c r="S124" s="12">
        <f t="shared" ref="S124" si="168">(O124-0)/(B124-$B$9)</f>
        <v>-0.22208044982699221</v>
      </c>
      <c r="T124" s="12">
        <f t="shared" ref="T124" si="169">(P124-0)/(B124-$B$9)</f>
        <v>0.24215214262543186</v>
      </c>
    </row>
    <row r="125" spans="2:20" ht="15.9" customHeight="1">
      <c r="B125" s="18">
        <v>45892</v>
      </c>
      <c r="C125" s="12">
        <v>401060.07429999998</v>
      </c>
      <c r="D125" s="9">
        <f t="shared" si="42"/>
        <v>451.10000000568107</v>
      </c>
      <c r="E125" s="39">
        <v>6665776.3852000004</v>
      </c>
      <c r="F125" s="9">
        <f t="shared" si="43"/>
        <v>-33.799999393522739</v>
      </c>
      <c r="G125" s="12">
        <v>96.855099999999993</v>
      </c>
      <c r="H125" s="9">
        <f t="shared" si="44"/>
        <v>-1049.6000000000122</v>
      </c>
      <c r="J125" s="69">
        <f t="shared" si="45"/>
        <v>94.285048381881154</v>
      </c>
      <c r="K125" s="10">
        <f t="shared" ref="K125" si="170">SQRT(POWER(C125 - $C$9,2) + POWER(E125 - $E$9,2)) *1000</f>
        <v>452.36451006254634</v>
      </c>
      <c r="L125" s="69">
        <f t="shared" ref="L125" si="171">SQRT((D125^2) + (F125^2) + (H125^2))</f>
        <v>1142.9321108290524</v>
      </c>
      <c r="M125" s="12">
        <f t="shared" ref="M125" si="172">(D125-$D$9)/(B125-$B$9)</f>
        <v>6.6338235294953094</v>
      </c>
      <c r="N125" s="12">
        <f t="shared" ref="N125" si="173">(F125-$F$9)/(B125-$B$9)</f>
        <v>-0.49705881461062851</v>
      </c>
      <c r="O125" s="12">
        <f t="shared" ref="O125" si="174">(H125-$H$9)/(B125-$B$9)</f>
        <v>-15.435294117647238</v>
      </c>
      <c r="P125" s="12">
        <f t="shared" ref="P125" si="175">(L125-$L$9)/(B125-$B$9)</f>
        <v>16.807825159250768</v>
      </c>
      <c r="Q125" s="12">
        <f t="shared" ref="Q125" si="176">(M125-0)/(B125-$B$9)</f>
        <v>9.7556228374931026E-2</v>
      </c>
      <c r="R125" s="12">
        <f t="shared" ref="R125" si="177">(N125-0)/(B125-$B$9)</f>
        <v>-7.3096884501563019E-3</v>
      </c>
      <c r="S125" s="12">
        <f t="shared" ref="S125" si="178">(O125-0)/(B125-$B$9)</f>
        <v>-0.22698961937716527</v>
      </c>
      <c r="T125" s="12">
        <f t="shared" ref="T125" si="179">(P125-0)/(B125-$B$9)</f>
        <v>0.24717389940074661</v>
      </c>
    </row>
    <row r="126" spans="2:20" ht="15.9" customHeight="1">
      <c r="B126" s="18">
        <v>45894</v>
      </c>
      <c r="C126" s="12">
        <v>401060.1</v>
      </c>
      <c r="D126" s="9">
        <f t="shared" si="42"/>
        <v>476.80000000400469</v>
      </c>
      <c r="E126" s="39">
        <v>6665776.3724999996</v>
      </c>
      <c r="F126" s="9">
        <f t="shared" si="43"/>
        <v>-46.500000171363354</v>
      </c>
      <c r="G126" s="12">
        <v>96.803899999999999</v>
      </c>
      <c r="H126" s="9">
        <f t="shared" si="44"/>
        <v>-1100.8000000000065</v>
      </c>
      <c r="J126" s="69">
        <f t="shared" si="45"/>
        <v>95.570165523727667</v>
      </c>
      <c r="K126" s="10">
        <f t="shared" ref="K126" si="180">SQRT(POWER(C126 - $C$9,2) + POWER(E126 - $E$9,2)) *1000</f>
        <v>479.06209411698984</v>
      </c>
      <c r="L126" s="69">
        <f t="shared" ref="L126" si="181">SQRT((D126^2) + (F126^2) + (H126^2))</f>
        <v>1200.5253558420873</v>
      </c>
      <c r="M126" s="12">
        <f t="shared" ref="M126" si="182">(D126-$D$9)/(B126-$B$9)</f>
        <v>6.8114285714857816</v>
      </c>
      <c r="N126" s="12">
        <f t="shared" ref="N126" si="183">(F126-$F$9)/(B126-$B$9)</f>
        <v>-0.66428571673376224</v>
      </c>
      <c r="O126" s="12">
        <f t="shared" ref="O126" si="184">(H126-$H$9)/(B126-$B$9)</f>
        <v>-15.72571428571438</v>
      </c>
      <c r="P126" s="12">
        <f t="shared" ref="P126" si="185">(L126-$L$9)/(B126-$B$9)</f>
        <v>17.150362226315533</v>
      </c>
      <c r="Q126" s="12">
        <f t="shared" ref="Q126" si="186">(M126-0)/(B126-$B$9)</f>
        <v>9.7306122449796875E-2</v>
      </c>
      <c r="R126" s="12">
        <f t="shared" ref="R126" si="187">(N126-0)/(B126-$B$9)</f>
        <v>-9.48979595333946E-3</v>
      </c>
      <c r="S126" s="12">
        <f t="shared" ref="S126" si="188">(O126-0)/(B126-$B$9)</f>
        <v>-0.22465306122449114</v>
      </c>
      <c r="T126" s="12">
        <f t="shared" ref="T126" si="189">(P126-0)/(B126-$B$9)</f>
        <v>0.24500517466165048</v>
      </c>
    </row>
    <row r="127" spans="2:20" ht="15.9" customHeight="1">
      <c r="B127" s="18">
        <v>45894</v>
      </c>
      <c r="C127" s="12">
        <v>401060.109</v>
      </c>
      <c r="D127" s="9">
        <f t="shared" si="42"/>
        <v>485.80000002402812</v>
      </c>
      <c r="E127" s="39">
        <v>6665776.3850999996</v>
      </c>
      <c r="F127" s="9">
        <f t="shared" si="43"/>
        <v>-33.900000154972076</v>
      </c>
      <c r="G127" s="12">
        <v>96.795299999999997</v>
      </c>
      <c r="H127" s="9">
        <f t="shared" si="44"/>
        <v>-1109.4000000000078</v>
      </c>
      <c r="J127" s="69">
        <f t="shared" si="45"/>
        <v>93.991731974597712</v>
      </c>
      <c r="K127" s="10">
        <f t="shared" ref="K127" si="190">SQRT(POWER(C127 - $C$9,2) + POWER(E127 - $E$9,2)) *1000</f>
        <v>486.98136518131042</v>
      </c>
      <c r="L127" s="69">
        <f t="shared" ref="L127" si="191">SQRT((D127^2) + (F127^2) + (H127^2))</f>
        <v>1211.5771581017323</v>
      </c>
      <c r="M127" s="12">
        <f t="shared" ref="M127" si="192">(D127-$D$9)/(B127-$B$9)</f>
        <v>6.9400000003432591</v>
      </c>
      <c r="N127" s="12">
        <f t="shared" ref="N127" si="193">(F127-$F$9)/(B127-$B$9)</f>
        <v>-0.48428571649960112</v>
      </c>
      <c r="O127" s="12">
        <f t="shared" ref="O127" si="194">(H127-$H$9)/(B127-$B$9)</f>
        <v>-15.848571428571541</v>
      </c>
      <c r="P127" s="12">
        <f t="shared" ref="P127" si="195">(L127-$L$9)/(B127-$B$9)</f>
        <v>17.308245115739034</v>
      </c>
      <c r="Q127" s="12">
        <f t="shared" ref="Q127" si="196">(M127-0)/(B127-$B$9)</f>
        <v>9.9142857147760846E-2</v>
      </c>
      <c r="R127" s="12">
        <f t="shared" ref="R127" si="197">(N127-0)/(B127-$B$9)</f>
        <v>-6.9183673785657299E-3</v>
      </c>
      <c r="S127" s="12">
        <f t="shared" ref="S127" si="198">(O127-0)/(B127-$B$9)</f>
        <v>-0.22640816326530772</v>
      </c>
      <c r="T127" s="12">
        <f t="shared" ref="T127" si="199">(P127-0)/(B127-$B$9)</f>
        <v>0.24726064451055763</v>
      </c>
    </row>
    <row r="128" spans="2:20" ht="15.9" customHeight="1">
      <c r="B128" s="18">
        <v>45895</v>
      </c>
      <c r="C128" s="12">
        <v>401060.10139999999</v>
      </c>
      <c r="D128" s="9">
        <f t="shared" si="42"/>
        <v>478.20000001229346</v>
      </c>
      <c r="E128" s="39">
        <v>6665776.3211000003</v>
      </c>
      <c r="F128" s="9">
        <f t="shared" si="43"/>
        <v>-97.899999469518661</v>
      </c>
      <c r="G128" s="12">
        <v>96.777699999999996</v>
      </c>
      <c r="H128" s="9">
        <f t="shared" si="44"/>
        <v>-1127.0000000000095</v>
      </c>
      <c r="J128" s="69">
        <f t="shared" si="45"/>
        <v>101.57006253445564</v>
      </c>
      <c r="K128" s="10">
        <f t="shared" ref="K128" si="200">SQRT(POWER(C128 - $C$9,2) + POWER(E128 - $E$9,2)) *1000</f>
        <v>488.11847937553978</v>
      </c>
      <c r="L128" s="69">
        <f t="shared" ref="L128" si="201">SQRT((D128^2) + (F128^2) + (H128^2))</f>
        <v>1228.1647486831359</v>
      </c>
      <c r="M128" s="12">
        <f t="shared" ref="M128" si="202">(D128-$D$9)/(B128-$B$9)</f>
        <v>6.735211267778781</v>
      </c>
      <c r="N128" s="12">
        <f t="shared" ref="N128" si="203">(F128-$F$9)/(B128-$B$9)</f>
        <v>-1.3788732319650516</v>
      </c>
      <c r="O128" s="12">
        <f t="shared" ref="O128" si="204">(H128-$H$9)/(B128-$B$9)</f>
        <v>-15.873239436619853</v>
      </c>
      <c r="P128" s="12">
        <f t="shared" ref="P128" si="205">(L128-$L$9)/(B128-$B$9)</f>
        <v>17.298095051875155</v>
      </c>
      <c r="Q128" s="12">
        <f t="shared" ref="Q128" si="206">(M128-0)/(B128-$B$9)</f>
        <v>9.4862130532095509E-2</v>
      </c>
      <c r="R128" s="12">
        <f t="shared" ref="R128" si="207">(N128-0)/(B128-$B$9)</f>
        <v>-1.9420749745986642E-2</v>
      </c>
      <c r="S128" s="12">
        <f t="shared" ref="S128" si="208">(O128-0)/(B128-$B$9)</f>
        <v>-0.22356675262844863</v>
      </c>
      <c r="T128" s="12">
        <f t="shared" ref="T128" si="209">(P128-0)/(B128-$B$9)</f>
        <v>0.2436351415757064</v>
      </c>
    </row>
    <row r="129" spans="2:20" ht="15.9" customHeight="1">
      <c r="B129" s="18">
        <v>45895</v>
      </c>
      <c r="C129" s="12">
        <v>401060.12099999998</v>
      </c>
      <c r="D129" s="9">
        <f t="shared" si="42"/>
        <v>497.80000001192093</v>
      </c>
      <c r="E129" s="39">
        <v>6665776.3820000002</v>
      </c>
      <c r="F129" s="9">
        <f t="shared" si="43"/>
        <v>-36.999999545514584</v>
      </c>
      <c r="G129" s="12">
        <v>96.764700000000005</v>
      </c>
      <c r="H129" s="9">
        <f t="shared" si="44"/>
        <v>-1140.0000000000005</v>
      </c>
      <c r="J129" s="69">
        <f t="shared" si="45"/>
        <v>94.25080920583332</v>
      </c>
      <c r="K129" s="10">
        <f t="shared" ref="K129" si="210">SQRT(POWER(C129 - $C$9,2) + POWER(E129 - $E$9,2)) *1000</f>
        <v>499.1731563077451</v>
      </c>
      <c r="L129" s="69">
        <f t="shared" ref="L129" si="211">SQRT((D129^2) + (F129^2) + (H129^2))</f>
        <v>1244.4974246571335</v>
      </c>
      <c r="M129" s="12">
        <f t="shared" ref="M129" si="212">(D129-$D$9)/(B129-$B$9)</f>
        <v>7.0112676058017032</v>
      </c>
      <c r="N129" s="12">
        <f t="shared" ref="N129" si="213">(F129-$F$9)/(B129-$B$9)</f>
        <v>-0.52112675416217724</v>
      </c>
      <c r="O129" s="12">
        <f t="shared" ref="O129" si="214">(H129-$H$9)/(B129-$B$9)</f>
        <v>-16.056338028169019</v>
      </c>
      <c r="P129" s="12">
        <f t="shared" ref="P129" si="215">(L129-$L$9)/(B129-$B$9)</f>
        <v>17.528132741649767</v>
      </c>
      <c r="Q129" s="12">
        <f t="shared" ref="Q129" si="216">(M129-0)/(B129-$B$9)</f>
        <v>9.8750247969038071E-2</v>
      </c>
      <c r="R129" s="12">
        <f t="shared" ref="R129" si="217">(N129-0)/(B129-$B$9)</f>
        <v>-7.3398134389039051E-3</v>
      </c>
      <c r="S129" s="12">
        <f t="shared" ref="S129" si="218">(O129-0)/(B129-$B$9)</f>
        <v>-0.22614560603054956</v>
      </c>
      <c r="T129" s="12">
        <f t="shared" ref="T129" si="219">(P129-0)/(B129-$B$9)</f>
        <v>0.24687510903732066</v>
      </c>
    </row>
    <row r="130" spans="2:20" ht="15.9" customHeight="1">
      <c r="B130" s="18">
        <v>45896</v>
      </c>
      <c r="C130" s="12">
        <v>401060.1286</v>
      </c>
      <c r="D130" s="9">
        <f t="shared" si="42"/>
        <v>505.40000002365559</v>
      </c>
      <c r="E130" s="39">
        <v>6665776.3827999998</v>
      </c>
      <c r="F130" s="9">
        <f t="shared" si="43"/>
        <v>-36.19999997317791</v>
      </c>
      <c r="G130" s="12">
        <v>96.755399999999995</v>
      </c>
      <c r="H130" s="9">
        <f t="shared" si="44"/>
        <v>-1149.3000000000109</v>
      </c>
      <c r="J130" s="69">
        <f t="shared" si="45"/>
        <v>94.096895790549979</v>
      </c>
      <c r="K130" s="10">
        <f t="shared" ref="K130" si="220">SQRT(POWER(C130 - $C$9,2) + POWER(E130 - $E$9,2)) *1000</f>
        <v>506.69477994347756</v>
      </c>
      <c r="L130" s="69">
        <f t="shared" ref="L130" si="221">SQRT((D130^2) + (F130^2) + (H130^2))</f>
        <v>1256.0374556604568</v>
      </c>
      <c r="M130" s="12">
        <f t="shared" ref="M130" si="222">(D130-$D$9)/(B130-$B$9)</f>
        <v>7.0194444447729945</v>
      </c>
      <c r="N130" s="12">
        <f t="shared" ref="N130" si="223">(F130-$F$9)/(B130-$B$9)</f>
        <v>-0.50277777740524876</v>
      </c>
      <c r="O130" s="12">
        <f t="shared" ref="O130" si="224">(H130-$H$9)/(B130-$B$9)</f>
        <v>-15.962500000000151</v>
      </c>
      <c r="P130" s="12">
        <f t="shared" ref="P130" si="225">(L130-$L$9)/(B130-$B$9)</f>
        <v>17.444964661950788</v>
      </c>
      <c r="Q130" s="12">
        <f t="shared" ref="Q130" si="226">(M130-0)/(B130-$B$9)</f>
        <v>9.7492283955180475E-2</v>
      </c>
      <c r="R130" s="12">
        <f t="shared" ref="R130" si="227">(N130-0)/(B130-$B$9)</f>
        <v>-6.9830246861840107E-3</v>
      </c>
      <c r="S130" s="12">
        <f t="shared" ref="S130" si="228">(O130-0)/(B130-$B$9)</f>
        <v>-0.22170138888889099</v>
      </c>
      <c r="T130" s="12">
        <f t="shared" ref="T130" si="229">(P130-0)/(B130-$B$9)</f>
        <v>0.24229117586042762</v>
      </c>
    </row>
    <row r="131" spans="2:20" ht="15.9" customHeight="1">
      <c r="B131" s="18">
        <v>45896</v>
      </c>
      <c r="C131" s="12">
        <v>401060.1275</v>
      </c>
      <c r="D131" s="9">
        <f t="shared" si="42"/>
        <v>504.30000002961606</v>
      </c>
      <c r="E131" s="39">
        <v>6665776.3630999997</v>
      </c>
      <c r="F131" s="9">
        <f t="shared" si="43"/>
        <v>-55.900000035762787</v>
      </c>
      <c r="G131" s="12">
        <v>96.713999999999999</v>
      </c>
      <c r="H131" s="9">
        <f t="shared" si="44"/>
        <v>-1190.7000000000066</v>
      </c>
      <c r="J131" s="69">
        <f t="shared" si="45"/>
        <v>96.325227458027769</v>
      </c>
      <c r="K131" s="10">
        <f t="shared" ref="K131" si="230">SQRT(POWER(C131 - $C$9,2) + POWER(E131 - $E$9,2)) *1000</f>
        <v>507.3887070421149</v>
      </c>
      <c r="L131" s="69">
        <f t="shared" ref="L131" si="231">SQRT((D131^2) + (F131^2) + (H131^2))</f>
        <v>1294.2989569778247</v>
      </c>
      <c r="M131" s="12">
        <f t="shared" ref="M131" si="232">(D131-$D$9)/(B131-$B$9)</f>
        <v>7.0041666670780005</v>
      </c>
      <c r="N131" s="12">
        <f t="shared" ref="N131" si="233">(F131-$F$9)/(B131-$B$9)</f>
        <v>-0.77638888938559425</v>
      </c>
      <c r="O131" s="12">
        <f t="shared" ref="O131" si="234">(H131-$H$9)/(B131-$B$9)</f>
        <v>-16.537500000000094</v>
      </c>
      <c r="P131" s="12">
        <f t="shared" ref="P131" si="235">(L131-$L$9)/(B131-$B$9)</f>
        <v>17.976374402469787</v>
      </c>
      <c r="Q131" s="12">
        <f t="shared" ref="Q131" si="236">(M131-0)/(B131-$B$9)</f>
        <v>9.7280092598305556E-2</v>
      </c>
      <c r="R131" s="12">
        <f t="shared" ref="R131" si="237">(N131-0)/(B131-$B$9)</f>
        <v>-1.0783179019244365E-2</v>
      </c>
      <c r="S131" s="12">
        <f t="shared" ref="S131" si="238">(O131-0)/(B131-$B$9)</f>
        <v>-0.22968750000000129</v>
      </c>
      <c r="T131" s="12">
        <f t="shared" ref="T131" si="239">(P131-0)/(B131-$B$9)</f>
        <v>0.24967186670096927</v>
      </c>
    </row>
    <row r="132" spans="2:20" ht="15.9" customHeight="1">
      <c r="B132" s="18">
        <v>45897</v>
      </c>
      <c r="C132" s="12">
        <v>401060.12569999998</v>
      </c>
      <c r="D132" s="9">
        <f t="shared" si="42"/>
        <v>502.50000000232831</v>
      </c>
      <c r="E132" s="39">
        <v>6665776.3316000002</v>
      </c>
      <c r="F132" s="9">
        <f t="shared" si="43"/>
        <v>-87.399999611079693</v>
      </c>
      <c r="G132" s="12">
        <v>96.753100000000003</v>
      </c>
      <c r="H132" s="9">
        <f t="shared" si="44"/>
        <v>-1151.600000000002</v>
      </c>
      <c r="J132" s="69">
        <f t="shared" si="45"/>
        <v>99.866769280080689</v>
      </c>
      <c r="K132" s="10">
        <f t="shared" ref="K132" si="240">SQRT(POWER(C132 - $C$9,2) + POWER(E132 - $E$9,2)) *1000</f>
        <v>510.04412547774405</v>
      </c>
      <c r="L132" s="69">
        <f t="shared" ref="L132" si="241">SQRT((D132^2) + (F132^2) + (H132^2))</f>
        <v>1259.4949662203344</v>
      </c>
      <c r="M132" s="12">
        <f t="shared" ref="M132" si="242">(D132-$D$9)/(B132-$B$9)</f>
        <v>6.8835616438675107</v>
      </c>
      <c r="N132" s="12">
        <f t="shared" ref="N132" si="243">(F132-$F$9)/(B132-$B$9)</f>
        <v>-1.1972602686449274</v>
      </c>
      <c r="O132" s="12">
        <f t="shared" ref="O132" si="244">(H132-$H$9)/(B132-$B$9)</f>
        <v>-15.775342465753452</v>
      </c>
      <c r="P132" s="12">
        <f t="shared" ref="P132" si="245">(L132-$L$9)/(B132-$B$9)</f>
        <v>17.253355701648417</v>
      </c>
      <c r="Q132" s="12">
        <f t="shared" ref="Q132" si="246">(M132-0)/(B132-$B$9)</f>
        <v>9.4295364984486443E-2</v>
      </c>
      <c r="R132" s="12">
        <f t="shared" ref="R132" si="247">(N132-0)/(B132-$B$9)</f>
        <v>-1.6400825597875719E-2</v>
      </c>
      <c r="S132" s="12">
        <f t="shared" ref="S132" si="248">(O132-0)/(B132-$B$9)</f>
        <v>-0.21610058172265004</v>
      </c>
      <c r="T132" s="12">
        <f t="shared" ref="T132" si="249">(P132-0)/(B132-$B$9)</f>
        <v>0.23634733837874544</v>
      </c>
    </row>
    <row r="133" spans="2:20" ht="15.9" customHeight="1">
      <c r="B133" s="18">
        <v>45897</v>
      </c>
      <c r="C133" s="12">
        <v>401060.13189999998</v>
      </c>
      <c r="D133" s="9">
        <f t="shared" si="42"/>
        <v>508.7000000057742</v>
      </c>
      <c r="E133" s="39">
        <v>6665776.3411999997</v>
      </c>
      <c r="F133" s="9">
        <f t="shared" si="43"/>
        <v>-77.800000086426735</v>
      </c>
      <c r="G133" s="12">
        <v>96.695999999999998</v>
      </c>
      <c r="H133" s="9">
        <f t="shared" si="44"/>
        <v>-1208.7000000000075</v>
      </c>
      <c r="J133" s="69">
        <f t="shared" si="45"/>
        <v>98.695373407485363</v>
      </c>
      <c r="K133" s="10">
        <f t="shared" ref="K133" si="250">SQRT(POWER(C133 - $C$9,2) + POWER(E133 - $E$9,2)) *1000</f>
        <v>514.6149337313509</v>
      </c>
      <c r="L133" s="69">
        <f t="shared" ref="L133" si="251">SQRT((D133^2) + (F133^2) + (H133^2))</f>
        <v>1313.6910671917278</v>
      </c>
      <c r="M133" s="12">
        <f t="shared" ref="M133" si="252">(D133-$D$9)/(B133-$B$9)</f>
        <v>6.9684931507640302</v>
      </c>
      <c r="N133" s="12">
        <f t="shared" ref="N133" si="253">(F133-$F$9)/(B133-$B$9)</f>
        <v>-1.065753425841462</v>
      </c>
      <c r="O133" s="12">
        <f t="shared" ref="O133" si="254">(H133-$H$9)/(B133-$B$9)</f>
        <v>-16.557534246575447</v>
      </c>
      <c r="P133" s="12">
        <f t="shared" ref="P133" si="255">(L133-$L$9)/(B133-$B$9)</f>
        <v>17.9957680437223</v>
      </c>
      <c r="Q133" s="12">
        <f t="shared" ref="Q133" si="256">(M133-0)/(B133-$B$9)</f>
        <v>9.5458810284438769E-2</v>
      </c>
      <c r="R133" s="12">
        <f t="shared" ref="R133" si="257">(N133-0)/(B133-$B$9)</f>
        <v>-1.4599361997828247E-2</v>
      </c>
      <c r="S133" s="12">
        <f t="shared" ref="S133" si="258">(O133-0)/(B133-$B$9)</f>
        <v>-0.22681553762432119</v>
      </c>
      <c r="T133" s="12">
        <f t="shared" ref="T133" si="259">(P133-0)/(B133-$B$9)</f>
        <v>0.24651737046194933</v>
      </c>
    </row>
    <row r="134" spans="2:20" ht="15.9" customHeight="1">
      <c r="B134" s="18">
        <v>45898</v>
      </c>
      <c r="C134" s="12">
        <v>401060.13860000001</v>
      </c>
      <c r="D134" s="9">
        <f t="shared" si="42"/>
        <v>515.40000003296882</v>
      </c>
      <c r="E134" s="39">
        <v>6665776.3634000001</v>
      </c>
      <c r="F134" s="9">
        <f t="shared" si="43"/>
        <v>-55.599999614059925</v>
      </c>
      <c r="G134" s="12">
        <v>96.726799999999997</v>
      </c>
      <c r="H134" s="9">
        <f t="shared" si="44"/>
        <v>-1177.9000000000083</v>
      </c>
      <c r="J134" s="69">
        <f t="shared" si="45"/>
        <v>96.15710752102467</v>
      </c>
      <c r="K134" s="10">
        <f t="shared" ref="K134" si="260">SQRT(POWER(C134 - $C$9,2) + POWER(E134 - $E$9,2)) *1000</f>
        <v>518.39031625896303</v>
      </c>
      <c r="L134" s="69">
        <f t="shared" ref="L134" si="261">SQRT((D134^2) + (F134^2) + (H134^2))</f>
        <v>1286.9253785636085</v>
      </c>
      <c r="M134" s="12">
        <f t="shared" ref="M134" si="262">(D134-$D$9)/(B134-$B$9)</f>
        <v>6.9648648653103891</v>
      </c>
      <c r="N134" s="12">
        <f t="shared" ref="N134" si="263">(F134-$F$9)/(B134-$B$9)</f>
        <v>-0.7513513461359449</v>
      </c>
      <c r="O134" s="12">
        <f t="shared" ref="O134" si="264">(H134-$H$9)/(B134-$B$9)</f>
        <v>-15.91756756756768</v>
      </c>
      <c r="P134" s="12">
        <f t="shared" ref="P134" si="265">(L134-$L$9)/(B134-$B$9)</f>
        <v>17.39088349410282</v>
      </c>
      <c r="Q134" s="12">
        <f t="shared" ref="Q134" si="266">(M134-0)/(B134-$B$9)</f>
        <v>9.4119795477167423E-2</v>
      </c>
      <c r="R134" s="12">
        <f t="shared" ref="R134" si="267">(N134-0)/(B134-$B$9)</f>
        <v>-1.0153396569404661E-2</v>
      </c>
      <c r="S134" s="12">
        <f t="shared" ref="S134" si="268">(O134-0)/(B134-$B$9)</f>
        <v>-0.21510226442659028</v>
      </c>
      <c r="T134" s="12">
        <f t="shared" ref="T134" si="269">(P134-0)/(B134-$B$9)</f>
        <v>0.23501193910949755</v>
      </c>
    </row>
    <row r="135" spans="2:20" ht="15.9" customHeight="1">
      <c r="B135" s="18">
        <v>45898</v>
      </c>
      <c r="C135" s="12">
        <v>401060.14179999998</v>
      </c>
      <c r="D135" s="9">
        <f t="shared" si="42"/>
        <v>518.60000001033768</v>
      </c>
      <c r="E135" s="39">
        <v>6665776.3581999997</v>
      </c>
      <c r="F135" s="9">
        <f t="shared" si="43"/>
        <v>-60.800000093877316</v>
      </c>
      <c r="G135" s="12">
        <v>96.690399999999997</v>
      </c>
      <c r="H135" s="9">
        <f t="shared" si="44"/>
        <v>-1214.3000000000086</v>
      </c>
      <c r="J135" s="69">
        <f t="shared" si="45"/>
        <v>96.686759014023608</v>
      </c>
      <c r="K135" s="10">
        <f t="shared" ref="K135:K141" si="270">SQRT(POWER(C135 - $C$9,2) + POWER(E135 - $E$9,2)) *1000</f>
        <v>522.15189363071136</v>
      </c>
      <c r="L135" s="69">
        <f t="shared" ref="L135:L141" si="271">SQRT((D135^2) + (F135^2) + (H135^2))</f>
        <v>1321.8044825246125</v>
      </c>
      <c r="M135" s="12">
        <f t="shared" ref="M135:M141" si="272">(D135-$D$9)/(B135-$B$9)</f>
        <v>7.0081081082478063</v>
      </c>
      <c r="N135" s="12">
        <f t="shared" ref="N135:N141" si="273">(F135-$F$9)/(B135-$B$9)</f>
        <v>-0.82162162289023399</v>
      </c>
      <c r="O135" s="12">
        <f t="shared" ref="O135:O141" si="274">(H135-$H$9)/(B135-$B$9)</f>
        <v>-16.409459459459576</v>
      </c>
      <c r="P135" s="12">
        <f t="shared" ref="P135:P141" si="275">(L135-$L$9)/(B135-$B$9)</f>
        <v>17.862222736819088</v>
      </c>
      <c r="Q135" s="12">
        <f t="shared" ref="Q135:Q141" si="276">(M135-0)/(B135-$B$9)</f>
        <v>9.4704163624970361E-2</v>
      </c>
      <c r="R135" s="12">
        <f t="shared" ref="R135:R141" si="277">(N135-0)/(B135-$B$9)</f>
        <v>-1.1102994903922081E-2</v>
      </c>
      <c r="S135" s="12">
        <f t="shared" ref="S135:S141" si="278">(O135-0)/(B135-$B$9)</f>
        <v>-0.22174945215485914</v>
      </c>
      <c r="T135" s="12">
        <f t="shared" ref="T135:T141" si="279">(P135-0)/(B135-$B$9)</f>
        <v>0.24138138833539308</v>
      </c>
    </row>
    <row r="136" spans="2:20" ht="15.9" customHeight="1">
      <c r="B136" s="18">
        <v>45899</v>
      </c>
      <c r="C136" s="12">
        <v>401060.15210000001</v>
      </c>
      <c r="D136" s="9">
        <f t="shared" si="42"/>
        <v>528.90000003390014</v>
      </c>
      <c r="E136" s="39">
        <v>6665776.3914000001</v>
      </c>
      <c r="F136" s="9">
        <f t="shared" si="43"/>
        <v>-27.59999968111515</v>
      </c>
      <c r="G136" s="12">
        <v>96.712900000000005</v>
      </c>
      <c r="H136" s="9">
        <f t="shared" si="44"/>
        <v>-1191.8000000000006</v>
      </c>
      <c r="J136" s="69">
        <f t="shared" si="45"/>
        <v>92.987200621598049</v>
      </c>
      <c r="K136" s="10">
        <f t="shared" si="270"/>
        <v>529.61964655614611</v>
      </c>
      <c r="L136" s="69">
        <f t="shared" si="271"/>
        <v>1304.1795160246379</v>
      </c>
      <c r="M136" s="12">
        <f t="shared" si="272"/>
        <v>7.0520000004520016</v>
      </c>
      <c r="N136" s="12">
        <f t="shared" si="273"/>
        <v>-0.36799999574820202</v>
      </c>
      <c r="O136" s="12">
        <f t="shared" si="274"/>
        <v>-15.890666666666675</v>
      </c>
      <c r="P136" s="12">
        <f t="shared" si="275"/>
        <v>17.389060213661839</v>
      </c>
      <c r="Q136" s="12">
        <f t="shared" si="276"/>
        <v>9.4026666672693354E-2</v>
      </c>
      <c r="R136" s="12">
        <f t="shared" si="277"/>
        <v>-4.9066666099760268E-3</v>
      </c>
      <c r="S136" s="12">
        <f t="shared" si="278"/>
        <v>-0.21187555555555568</v>
      </c>
      <c r="T136" s="12">
        <f t="shared" si="279"/>
        <v>0.23185413618215786</v>
      </c>
    </row>
    <row r="137" spans="2:20" ht="15.9" customHeight="1">
      <c r="B137" s="18">
        <v>45899</v>
      </c>
      <c r="C137" s="12">
        <v>401060.15669999999</v>
      </c>
      <c r="D137" s="9">
        <f t="shared" si="42"/>
        <v>533.50000001955777</v>
      </c>
      <c r="E137" s="39">
        <v>6665776.3968000002</v>
      </c>
      <c r="F137" s="9">
        <f t="shared" si="43"/>
        <v>-22.199999541044235</v>
      </c>
      <c r="G137" s="12">
        <v>96.700699999999998</v>
      </c>
      <c r="H137" s="9">
        <f t="shared" si="44"/>
        <v>-1204.0000000000077</v>
      </c>
      <c r="J137" s="69">
        <f t="shared" si="45"/>
        <v>92.382817018658955</v>
      </c>
      <c r="K137" s="10">
        <f t="shared" si="270"/>
        <v>533.96169338304639</v>
      </c>
      <c r="L137" s="69">
        <f t="shared" si="271"/>
        <v>1317.0919064364905</v>
      </c>
      <c r="M137" s="12">
        <f t="shared" si="272"/>
        <v>7.1133333335941034</v>
      </c>
      <c r="N137" s="12">
        <f t="shared" si="273"/>
        <v>-0.29599999388058978</v>
      </c>
      <c r="O137" s="12">
        <f t="shared" si="274"/>
        <v>-16.053333333333438</v>
      </c>
      <c r="P137" s="12">
        <f t="shared" si="275"/>
        <v>17.561225419153207</v>
      </c>
      <c r="Q137" s="12">
        <f t="shared" si="276"/>
        <v>9.4844444447921381E-2</v>
      </c>
      <c r="R137" s="12">
        <f t="shared" si="277"/>
        <v>-3.9466665850745302E-3</v>
      </c>
      <c r="S137" s="12">
        <f t="shared" si="278"/>
        <v>-0.21404444444444584</v>
      </c>
      <c r="T137" s="12">
        <f t="shared" si="279"/>
        <v>0.23414967225537608</v>
      </c>
    </row>
    <row r="138" spans="2:20" ht="15.9" customHeight="1">
      <c r="B138" s="18">
        <v>45901</v>
      </c>
      <c r="C138" s="12">
        <v>401060.15610000002</v>
      </c>
      <c r="D138" s="9">
        <f t="shared" si="42"/>
        <v>532.90000004926696</v>
      </c>
      <c r="E138" s="39">
        <v>6665776.3705000002</v>
      </c>
      <c r="F138" s="9">
        <f t="shared" si="43"/>
        <v>-48.499999567866325</v>
      </c>
      <c r="G138" s="12">
        <v>96.704700000000003</v>
      </c>
      <c r="H138" s="9">
        <f t="shared" si="44"/>
        <v>-1200.0000000000027</v>
      </c>
      <c r="J138" s="69">
        <f t="shared" si="45"/>
        <v>95.200245297896629</v>
      </c>
      <c r="K138" s="10">
        <f t="shared" si="270"/>
        <v>535.1024761768457</v>
      </c>
      <c r="L138" s="69">
        <f t="shared" si="271"/>
        <v>1313.9005517962912</v>
      </c>
      <c r="M138" s="12">
        <f t="shared" si="272"/>
        <v>6.9207792214190516</v>
      </c>
      <c r="N138" s="12">
        <f t="shared" si="273"/>
        <v>-0.62987012425800426</v>
      </c>
      <c r="O138" s="12">
        <f t="shared" si="274"/>
        <v>-15.58441558441562</v>
      </c>
      <c r="P138" s="12">
        <f t="shared" si="275"/>
        <v>17.063643529821963</v>
      </c>
      <c r="Q138" s="12">
        <f t="shared" si="276"/>
        <v>8.9880249628818853E-2</v>
      </c>
      <c r="R138" s="12">
        <f t="shared" si="277"/>
        <v>-8.1801314838701854E-3</v>
      </c>
      <c r="S138" s="12">
        <f t="shared" si="278"/>
        <v>-0.20239500758981324</v>
      </c>
      <c r="T138" s="12">
        <f t="shared" si="279"/>
        <v>0.22160576012755795</v>
      </c>
    </row>
    <row r="139" spans="2:20" ht="15.9" customHeight="1">
      <c r="B139" s="18">
        <v>45901</v>
      </c>
      <c r="C139" s="12">
        <v>401060.16560000001</v>
      </c>
      <c r="D139" s="9">
        <f t="shared" si="42"/>
        <v>542.40000003483146</v>
      </c>
      <c r="E139" s="39">
        <v>6665776.4045000002</v>
      </c>
      <c r="F139" s="9">
        <f t="shared" si="43"/>
        <v>-14.499999582767487</v>
      </c>
      <c r="G139" s="12">
        <v>96.702500000000001</v>
      </c>
      <c r="H139" s="9">
        <f t="shared" si="44"/>
        <v>-1202.2000000000048</v>
      </c>
      <c r="J139" s="69">
        <f t="shared" si="45"/>
        <v>91.531325506265944</v>
      </c>
      <c r="K139" s="10">
        <f t="shared" si="270"/>
        <v>542.59377993641374</v>
      </c>
      <c r="L139" s="69">
        <f t="shared" si="271"/>
        <v>1318.9741657916188</v>
      </c>
      <c r="M139" s="12">
        <f t="shared" si="272"/>
        <v>7.0441558446082011</v>
      </c>
      <c r="N139" s="12">
        <f t="shared" si="273"/>
        <v>-0.18831168289308425</v>
      </c>
      <c r="O139" s="12">
        <f t="shared" si="274"/>
        <v>-15.612987012987075</v>
      </c>
      <c r="P139" s="12">
        <f t="shared" si="275"/>
        <v>17.129534620670373</v>
      </c>
      <c r="Q139" s="12">
        <f t="shared" si="276"/>
        <v>9.1482543436470137E-2</v>
      </c>
      <c r="R139" s="12">
        <f t="shared" si="277"/>
        <v>-2.4456062713387565E-3</v>
      </c>
      <c r="S139" s="12">
        <f t="shared" si="278"/>
        <v>-0.20276606510372824</v>
      </c>
      <c r="T139" s="12">
        <f t="shared" si="279"/>
        <v>0.22246148858013473</v>
      </c>
    </row>
    <row r="140" spans="2:20" ht="15.9" customHeight="1">
      <c r="B140" s="18">
        <v>45902</v>
      </c>
      <c r="C140" s="12">
        <v>401060.1643</v>
      </c>
      <c r="D140" s="9">
        <f t="shared" si="42"/>
        <v>541.10000003129244</v>
      </c>
      <c r="E140" s="39">
        <v>6665776.4003999997</v>
      </c>
      <c r="F140" s="9">
        <f t="shared" si="43"/>
        <v>-18.600000068545341</v>
      </c>
      <c r="G140" s="12">
        <v>96.6965</v>
      </c>
      <c r="H140" s="9">
        <f t="shared" si="44"/>
        <v>-1208.200000000005</v>
      </c>
      <c r="J140" s="69">
        <f t="shared" si="45"/>
        <v>91.968734162838587</v>
      </c>
      <c r="K140" s="10">
        <f t="shared" si="270"/>
        <v>541.41958778420144</v>
      </c>
      <c r="L140" s="69">
        <f t="shared" si="271"/>
        <v>1323.9646558864124</v>
      </c>
      <c r="M140" s="12">
        <f t="shared" si="272"/>
        <v>6.9371794875806723</v>
      </c>
      <c r="N140" s="12">
        <f t="shared" si="273"/>
        <v>-0.23846153934032488</v>
      </c>
      <c r="O140" s="12">
        <f t="shared" si="274"/>
        <v>-15.489743589743654</v>
      </c>
      <c r="P140" s="12">
        <f t="shared" si="275"/>
        <v>16.973905844697594</v>
      </c>
      <c r="Q140" s="12">
        <f t="shared" si="276"/>
        <v>8.8938198558726561E-2</v>
      </c>
      <c r="R140" s="12">
        <f t="shared" si="277"/>
        <v>-3.0571992223118573E-3</v>
      </c>
      <c r="S140" s="12">
        <f t="shared" si="278"/>
        <v>-0.19858645627876478</v>
      </c>
      <c r="T140" s="12">
        <f t="shared" si="279"/>
        <v>0.217614177496123</v>
      </c>
    </row>
    <row r="141" spans="2:20" ht="15.9" customHeight="1">
      <c r="B141" s="18">
        <v>45902</v>
      </c>
      <c r="C141" s="12">
        <v>401060.16769999999</v>
      </c>
      <c r="D141" s="9">
        <f t="shared" si="42"/>
        <v>544.50000001816079</v>
      </c>
      <c r="E141" s="39">
        <v>6665776.4035</v>
      </c>
      <c r="F141" s="9">
        <f t="shared" si="43"/>
        <v>-15.49999974668026</v>
      </c>
      <c r="G141" s="12">
        <v>96.702200000000005</v>
      </c>
      <c r="H141" s="9">
        <f t="shared" si="44"/>
        <v>-1202.5000000000005</v>
      </c>
      <c r="J141" s="69">
        <f t="shared" si="45"/>
        <v>91.630568963829262</v>
      </c>
      <c r="K141" s="10">
        <f t="shared" si="270"/>
        <v>544.72057057901191</v>
      </c>
      <c r="L141" s="69">
        <f t="shared" si="271"/>
        <v>1320.1237631418978</v>
      </c>
      <c r="M141" s="12">
        <f t="shared" si="272"/>
        <v>6.9807692310020615</v>
      </c>
      <c r="N141" s="12">
        <f t="shared" si="273"/>
        <v>-0.19871794547025973</v>
      </c>
      <c r="O141" s="12">
        <f t="shared" si="274"/>
        <v>-15.416666666666673</v>
      </c>
      <c r="P141" s="12">
        <f t="shared" si="275"/>
        <v>16.92466363002433</v>
      </c>
      <c r="Q141" s="12">
        <f t="shared" si="276"/>
        <v>8.9497041423103357E-2</v>
      </c>
      <c r="R141" s="12">
        <f t="shared" si="277"/>
        <v>-2.5476659675674326E-3</v>
      </c>
      <c r="S141" s="12">
        <f t="shared" si="278"/>
        <v>-0.19764957264957272</v>
      </c>
      <c r="T141" s="12">
        <f t="shared" si="279"/>
        <v>0.21698286705159398</v>
      </c>
    </row>
    <row r="142" spans="2:20" ht="15.9" customHeight="1">
      <c r="B142" s="18">
        <v>45903</v>
      </c>
      <c r="C142" s="12">
        <v>401060.17119999998</v>
      </c>
      <c r="D142" s="9">
        <f t="shared" si="42"/>
        <v>548.00000000977889</v>
      </c>
      <c r="E142" s="39">
        <v>6665776.4211999997</v>
      </c>
      <c r="F142" s="9">
        <f t="shared" si="43"/>
        <v>2.199999988079071</v>
      </c>
      <c r="G142" s="12">
        <v>96.702699999999993</v>
      </c>
      <c r="H142" s="9">
        <f t="shared" si="44"/>
        <v>-1202.0000000000123</v>
      </c>
      <c r="J142" s="69">
        <f t="shared" si="45"/>
        <v>89.769981684190611</v>
      </c>
      <c r="K142" s="10">
        <f t="shared" ref="K142" si="280">SQRT(POWER(C142 - $C$9,2) + POWER(E142 - $E$9,2)) *1000</f>
        <v>548.00441605033188</v>
      </c>
      <c r="L142" s="69">
        <f t="shared" ref="L142" si="281">SQRT((D142^2) + (F142^2) + (H142^2))</f>
        <v>1321.0271912457724</v>
      </c>
      <c r="M142" s="12">
        <f t="shared" ref="M142" si="282">(D142-$D$9)/(B142-$B$9)</f>
        <v>6.936708860883277</v>
      </c>
      <c r="N142" s="12">
        <f t="shared" ref="N142" si="283">(F142-$F$9)/(B142-$B$9)</f>
        <v>2.7848101114924952E-2</v>
      </c>
      <c r="O142" s="12">
        <f t="shared" ref="O142" si="284">(H142-$H$9)/(B142-$B$9)</f>
        <v>-15.215189873417877</v>
      </c>
      <c r="P142" s="12">
        <f t="shared" ref="P142" si="285">(L142-$L$9)/(B142-$B$9)</f>
        <v>16.721863180326235</v>
      </c>
      <c r="Q142" s="12">
        <f t="shared" ref="Q142" si="286">(M142-0)/(B142-$B$9)</f>
        <v>8.7806441277003502E-2</v>
      </c>
      <c r="R142" s="12">
        <f t="shared" ref="R142" si="287">(N142-0)/(B142-$B$9)</f>
        <v>3.5250760904968292E-4</v>
      </c>
      <c r="S142" s="12">
        <f t="shared" ref="S142" si="288">(O142-0)/(B142-$B$9)</f>
        <v>-0.19259734016984656</v>
      </c>
      <c r="T142" s="12">
        <f t="shared" ref="T142" si="289">(P142-0)/(B142-$B$9)</f>
        <v>0.21166915418134474</v>
      </c>
    </row>
    <row r="143" spans="2:20" ht="15.9" customHeight="1">
      <c r="B143" s="18">
        <v>45903</v>
      </c>
      <c r="C143" s="12">
        <v>401060.16729999997</v>
      </c>
      <c r="D143" s="9">
        <f t="shared" si="42"/>
        <v>544.09999999916181</v>
      </c>
      <c r="E143" s="39">
        <v>6665776.3894999996</v>
      </c>
      <c r="F143" s="9">
        <f t="shared" si="43"/>
        <v>-29.500000178813934</v>
      </c>
      <c r="G143" s="12">
        <v>96.701400000000007</v>
      </c>
      <c r="H143" s="9">
        <f t="shared" si="44"/>
        <v>-1203.2999999999988</v>
      </c>
      <c r="J143" s="69">
        <f t="shared" si="45"/>
        <v>93.103422590601383</v>
      </c>
      <c r="K143" s="10">
        <f t="shared" ref="K143" si="290">SQRT(POWER(C143 - $C$9,2) + POWER(E143 - $E$9,2)) *1000</f>
        <v>544.89912828856495</v>
      </c>
      <c r="L143" s="69">
        <f t="shared" ref="L143" si="291">SQRT((D143^2) + (F143^2) + (H143^2))</f>
        <v>1320.9261712940793</v>
      </c>
      <c r="M143" s="12">
        <f t="shared" ref="M143" si="292">(D143-$D$9)/(B143-$B$9)</f>
        <v>6.8873417721412888</v>
      </c>
      <c r="N143" s="12">
        <f t="shared" ref="N143" si="293">(F143-$F$9)/(B143-$B$9)</f>
        <v>-0.37341772378245486</v>
      </c>
      <c r="O143" s="12">
        <f t="shared" ref="O143" si="294">(H143-$H$9)/(B143-$B$9)</f>
        <v>-15.231645569620238</v>
      </c>
      <c r="P143" s="12">
        <f t="shared" ref="P143" si="295">(L143-$L$9)/(B143-$B$9)</f>
        <v>16.720584446760498</v>
      </c>
      <c r="Q143" s="12">
        <f t="shared" ref="Q143" si="296">(M143-0)/(B143-$B$9)</f>
        <v>8.7181541419509984E-2</v>
      </c>
      <c r="R143" s="12">
        <f t="shared" ref="R143" si="297">(N143-0)/(B143-$B$9)</f>
        <v>-4.7268066301576562E-3</v>
      </c>
      <c r="S143" s="12">
        <f t="shared" ref="S143" si="298">(O143-0)/(B143-$B$9)</f>
        <v>-0.19280564012177515</v>
      </c>
      <c r="T143" s="12">
        <f t="shared" ref="T143" si="299">(P143-0)/(B143-$B$9)</f>
        <v>0.21165296768051262</v>
      </c>
    </row>
    <row r="144" spans="2:20" ht="15.9" customHeight="1">
      <c r="B144" s="18">
        <v>45904</v>
      </c>
      <c r="C144" s="12">
        <v>401060.1814</v>
      </c>
      <c r="D144" s="9">
        <f t="shared" si="42"/>
        <v>558.2000000285916</v>
      </c>
      <c r="E144" s="39">
        <v>6665776.4143000003</v>
      </c>
      <c r="F144" s="9">
        <f t="shared" si="43"/>
        <v>-4.6999994665384293</v>
      </c>
      <c r="G144" s="12">
        <v>96.691699999999997</v>
      </c>
      <c r="H144" s="9">
        <f t="shared" si="44"/>
        <v>-1213.0000000000082</v>
      </c>
      <c r="J144" s="69">
        <f t="shared" si="45"/>
        <v>90.482414492338876</v>
      </c>
      <c r="K144" s="10">
        <f t="shared" ref="K144" si="300">SQRT(POWER(C144 - $C$9,2) + POWER(E144 - $E$9,2)) *1000</f>
        <v>558.21978648817628</v>
      </c>
      <c r="L144" s="69">
        <f t="shared" ref="L144" si="301">SQRT((D144^2) + (F144^2) + (H144^2))</f>
        <v>1335.282116268665</v>
      </c>
      <c r="M144" s="12">
        <f t="shared" ref="M144" si="302">(D144-$D$9)/(B144-$B$9)</f>
        <v>6.977500000357395</v>
      </c>
      <c r="N144" s="12">
        <f t="shared" ref="N144" si="303">(F144-$F$9)/(B144-$B$9)</f>
        <v>-5.8749993331730366E-2</v>
      </c>
      <c r="O144" s="12">
        <f t="shared" ref="O144" si="304">(H144-$H$9)/(B144-$B$9)</f>
        <v>-15.162500000000103</v>
      </c>
      <c r="P144" s="12">
        <f t="shared" ref="P144" si="305">(L144-$L$9)/(B144-$B$9)</f>
        <v>16.691026453358312</v>
      </c>
      <c r="Q144" s="12">
        <f t="shared" ref="Q144" si="306">(M144-0)/(B144-$B$9)</f>
        <v>8.7218750004467438E-2</v>
      </c>
      <c r="R144" s="12">
        <f t="shared" ref="R144" si="307">(N144-0)/(B144-$B$9)</f>
        <v>-7.3437491664662957E-4</v>
      </c>
      <c r="S144" s="12">
        <f t="shared" ref="S144" si="308">(O144-0)/(B144-$B$9)</f>
        <v>-0.18953125000000129</v>
      </c>
      <c r="T144" s="12">
        <f t="shared" ref="T144" si="309">(P144-0)/(B144-$B$9)</f>
        <v>0.20863783066697889</v>
      </c>
    </row>
    <row r="145" spans="1:20" ht="15.9" customHeight="1">
      <c r="B145" s="18">
        <v>45904</v>
      </c>
      <c r="C145" s="12">
        <v>401060.18699999998</v>
      </c>
      <c r="D145" s="9">
        <f t="shared" si="42"/>
        <v>563.80000000353903</v>
      </c>
      <c r="E145" s="39">
        <v>6665776.4035</v>
      </c>
      <c r="F145" s="9">
        <f t="shared" si="43"/>
        <v>-15.49999974668026</v>
      </c>
      <c r="G145" s="12">
        <v>96.657899999999998</v>
      </c>
      <c r="H145" s="9">
        <f t="shared" si="44"/>
        <v>-1246.8000000000075</v>
      </c>
      <c r="J145" s="69">
        <f t="shared" si="45"/>
        <v>91.574779936084383</v>
      </c>
      <c r="K145" s="10">
        <f t="shared" ref="K145" si="310">SQRT(POWER(C145 - $C$9,2) + POWER(E145 - $E$9,2)) *1000</f>
        <v>564.01302289587056</v>
      </c>
      <c r="L145" s="69">
        <f t="shared" ref="L145" si="311">SQRT((D145^2) + (F145^2) + (H145^2))</f>
        <v>1368.4374044859183</v>
      </c>
      <c r="M145" s="12">
        <f t="shared" ref="M145" si="312">(D145-$D$9)/(B145-$B$9)</f>
        <v>7.0475000000442378</v>
      </c>
      <c r="N145" s="12">
        <f t="shared" ref="N145" si="313">(F145-$F$9)/(B145-$B$9)</f>
        <v>-0.19374999683350325</v>
      </c>
      <c r="O145" s="12">
        <f t="shared" ref="O145" si="314">(H145-$H$9)/(B145-$B$9)</f>
        <v>-15.585000000000093</v>
      </c>
      <c r="P145" s="12">
        <f t="shared" ref="P145" si="315">(L145-$L$9)/(B145-$B$9)</f>
        <v>17.105467556073979</v>
      </c>
      <c r="Q145" s="12">
        <f t="shared" ref="Q145" si="316">(M145-0)/(B145-$B$9)</f>
        <v>8.8093750000552973E-2</v>
      </c>
      <c r="R145" s="12">
        <f t="shared" ref="R145" si="317">(N145-0)/(B145-$B$9)</f>
        <v>-2.4218749604187906E-3</v>
      </c>
      <c r="S145" s="12">
        <f t="shared" ref="S145" si="318">(O145-0)/(B145-$B$9)</f>
        <v>-0.19481250000000117</v>
      </c>
      <c r="T145" s="12">
        <f t="shared" ref="T145" si="319">(P145-0)/(B145-$B$9)</f>
        <v>0.21381834445092474</v>
      </c>
    </row>
    <row r="146" spans="1:20" ht="15.9" customHeight="1">
      <c r="B146" s="18">
        <v>45905</v>
      </c>
      <c r="C146" s="12">
        <v>401060.20260000002</v>
      </c>
      <c r="D146" s="9">
        <f t="shared" si="42"/>
        <v>579.40000004600734</v>
      </c>
      <c r="E146" s="39">
        <v>6665776.3854999999</v>
      </c>
      <c r="F146" s="9">
        <f t="shared" si="43"/>
        <v>-33.499999903142452</v>
      </c>
      <c r="G146" s="12">
        <v>96.611099999999993</v>
      </c>
      <c r="H146" s="9">
        <f t="shared" si="44"/>
        <v>-1293.6000000000122</v>
      </c>
      <c r="J146" s="69">
        <f t="shared" si="45"/>
        <v>93.30906807953545</v>
      </c>
      <c r="K146" s="10">
        <f t="shared" ref="K146" si="320">SQRT(POWER(C146 - $C$9,2) + POWER(E146 - $E$9,2)) *1000</f>
        <v>580.36765075839969</v>
      </c>
      <c r="L146" s="69">
        <f t="shared" ref="L146" si="321">SQRT((D146^2) + (F146^2) + (H146^2))</f>
        <v>1417.8249433716617</v>
      </c>
      <c r="M146" s="12">
        <f t="shared" ref="M146" si="322">(D146-$D$9)/(B146-$B$9)</f>
        <v>7.1530864203210784</v>
      </c>
      <c r="N146" s="12">
        <f t="shared" ref="N146" si="323">(F146-$F$9)/(B146-$B$9)</f>
        <v>-0.41358024571780805</v>
      </c>
      <c r="O146" s="12">
        <f t="shared" ref="O146" si="324">(H146-$H$9)/(B146-$B$9)</f>
        <v>-15.970370370370521</v>
      </c>
      <c r="P146" s="12">
        <f t="shared" ref="P146" si="325">(L146-$L$9)/(B146-$B$9)</f>
        <v>17.504011646563725</v>
      </c>
      <c r="Q146" s="12">
        <f t="shared" ref="Q146" si="326">(M146-0)/(B146-$B$9)</f>
        <v>8.830970889285282E-2</v>
      </c>
      <c r="R146" s="12">
        <f t="shared" ref="R146" si="327">(N146-0)/(B146-$B$9)</f>
        <v>-5.1059289594791116E-3</v>
      </c>
      <c r="S146" s="12">
        <f t="shared" ref="S146" si="328">(O146-0)/(B146-$B$9)</f>
        <v>-0.19716506630087063</v>
      </c>
      <c r="T146" s="12">
        <f t="shared" ref="T146" si="329">(P146-0)/(B146-$B$9)</f>
        <v>0.21609890921683611</v>
      </c>
    </row>
    <row r="147" spans="1:20" ht="15.9" customHeight="1">
      <c r="B147" s="18">
        <v>45905</v>
      </c>
      <c r="C147" s="12">
        <v>401060.22590000002</v>
      </c>
      <c r="D147" s="9">
        <f t="shared" si="42"/>
        <v>602.70000004675239</v>
      </c>
      <c r="E147" s="39">
        <v>6665776.4643999999</v>
      </c>
      <c r="F147" s="9">
        <f t="shared" si="43"/>
        <v>45.400000177323818</v>
      </c>
      <c r="G147" s="12">
        <v>96.608999999999995</v>
      </c>
      <c r="H147" s="9">
        <f t="shared" si="44"/>
        <v>-1295.7000000000107</v>
      </c>
      <c r="J147" s="69">
        <f t="shared" si="45"/>
        <v>85.692176760833433</v>
      </c>
      <c r="K147" s="10">
        <f t="shared" ref="K147" si="330">SQRT(POWER(C147 - $C$9,2) + POWER(E147 - $E$9,2)) *1000</f>
        <v>604.40751986756118</v>
      </c>
      <c r="L147" s="69">
        <f t="shared" ref="L147" si="331">SQRT((D147^2) + (F147^2) + (H147^2))</f>
        <v>1429.7366680869886</v>
      </c>
      <c r="M147" s="12">
        <f t="shared" ref="M147" si="332">(D147-$D$9)/(B147-$B$9)</f>
        <v>7.4407407413179305</v>
      </c>
      <c r="N147" s="12">
        <f t="shared" ref="N147" si="333">(F147-$F$9)/(B147-$B$9)</f>
        <v>0.56049382934967673</v>
      </c>
      <c r="O147" s="12">
        <f t="shared" ref="O147" si="334">(H147-$H$9)/(B147-$B$9)</f>
        <v>-15.996296296296428</v>
      </c>
      <c r="P147" s="12">
        <f t="shared" ref="P147" si="335">(L147-$L$9)/(B147-$B$9)</f>
        <v>17.651069976382576</v>
      </c>
      <c r="Q147" s="12">
        <f t="shared" ref="Q147" si="336">(M147-0)/(B147-$B$9)</f>
        <v>9.1860996806394202E-2</v>
      </c>
      <c r="R147" s="12">
        <f t="shared" ref="R147" si="337">(N147-0)/(B147-$B$9)</f>
        <v>6.9196769055515648E-3</v>
      </c>
      <c r="S147" s="12">
        <f t="shared" ref="S147" si="338">(O147-0)/(B147-$B$9)</f>
        <v>-0.19748513946044974</v>
      </c>
      <c r="T147" s="12">
        <f t="shared" ref="T147" si="339">(P147-0)/(B147-$B$9)</f>
        <v>0.21791444415287131</v>
      </c>
    </row>
    <row r="148" spans="1:20" ht="15.9" customHeight="1">
      <c r="B148" s="18">
        <v>45906</v>
      </c>
      <c r="C148" s="12">
        <v>401060.22200000001</v>
      </c>
      <c r="D148" s="9">
        <f t="shared" si="42"/>
        <v>598.80000003613532</v>
      </c>
      <c r="E148" s="39">
        <v>6665776.3903000001</v>
      </c>
      <c r="F148" s="9">
        <f t="shared" si="43"/>
        <v>-28.699999675154686</v>
      </c>
      <c r="G148" s="12">
        <v>96.565600000000003</v>
      </c>
      <c r="H148" s="9">
        <f t="shared" si="44"/>
        <v>-1339.100000000002</v>
      </c>
      <c r="J148" s="69">
        <f t="shared" si="45"/>
        <v>92.744040445251812</v>
      </c>
      <c r="K148" s="10">
        <f t="shared" ref="K148" si="340">SQRT(POWER(C148 - $C$9,2) + POWER(E148 - $E$9,2)) *1000</f>
        <v>599.48738937915084</v>
      </c>
      <c r="L148" s="69">
        <f t="shared" ref="L148" si="341">SQRT((D148^2) + (F148^2) + (H148^2))</f>
        <v>1467.1652735887101</v>
      </c>
      <c r="M148" s="12">
        <f t="shared" ref="M148" si="342">(D148-$D$9)/(B148-$B$9)</f>
        <v>7.3024390248309183</v>
      </c>
      <c r="N148" s="12">
        <f t="shared" ref="N148" si="343">(F148-$F$9)/(B148-$B$9)</f>
        <v>-0.34999999603847176</v>
      </c>
      <c r="O148" s="12">
        <f t="shared" ref="O148" si="344">(H148-$H$9)/(B148-$B$9)</f>
        <v>-16.330487804878072</v>
      </c>
      <c r="P148" s="12">
        <f t="shared" ref="P148" si="345">(L148-$L$9)/(B148-$B$9)</f>
        <v>17.892259434008661</v>
      </c>
      <c r="Q148" s="12">
        <f t="shared" ref="Q148" si="346">(M148-0)/(B148-$B$9)</f>
        <v>8.9054134449157538E-2</v>
      </c>
      <c r="R148" s="12">
        <f t="shared" ref="R148" si="347">(N148-0)/(B148-$B$9)</f>
        <v>-4.2682926346155094E-3</v>
      </c>
      <c r="S148" s="12">
        <f t="shared" ref="S148" si="348">(O148-0)/(B148-$B$9)</f>
        <v>-0.19915229030339113</v>
      </c>
      <c r="T148" s="12">
        <f t="shared" ref="T148" si="349">(P148-0)/(B148-$B$9)</f>
        <v>0.21819828578059342</v>
      </c>
    </row>
    <row r="149" spans="1:20" ht="15.9" customHeight="1">
      <c r="B149" s="18">
        <v>45906</v>
      </c>
      <c r="C149" s="12">
        <v>401060.23729999998</v>
      </c>
      <c r="D149" s="9">
        <f t="shared" si="42"/>
        <v>614.10000000614673</v>
      </c>
      <c r="E149" s="39">
        <v>6665776.4408</v>
      </c>
      <c r="F149" s="9">
        <f t="shared" si="43"/>
        <v>21.800000220537186</v>
      </c>
      <c r="G149" s="12">
        <v>96.558999999999997</v>
      </c>
      <c r="H149" s="9">
        <f t="shared" si="44"/>
        <v>-1345.700000000008</v>
      </c>
      <c r="J149" s="69">
        <f t="shared" si="45"/>
        <v>87.9669048614536</v>
      </c>
      <c r="K149" s="10">
        <f t="shared" ref="K149" si="350">SQRT(POWER(C149 - $C$9,2) + POWER(E149 - $E$9,2)) *1000</f>
        <v>614.48681842425628</v>
      </c>
      <c r="L149" s="69">
        <f t="shared" ref="L149" si="351">SQRT((D149^2) + (F149^2) + (H149^2))</f>
        <v>1479.3588273360817</v>
      </c>
      <c r="M149" s="12">
        <f t="shared" ref="M149" si="352">(D149-$D$9)/(B149-$B$9)</f>
        <v>7.4890243903188622</v>
      </c>
      <c r="N149" s="12">
        <f t="shared" ref="N149" si="353">(F149-$F$9)/(B149-$B$9)</f>
        <v>0.26585366122606324</v>
      </c>
      <c r="O149" s="12">
        <f t="shared" ref="O149" si="354">(H149-$H$9)/(B149-$B$9)</f>
        <v>-16.410975609756196</v>
      </c>
      <c r="P149" s="12">
        <f t="shared" ref="P149" si="355">(L149-$L$9)/(B149-$B$9)</f>
        <v>18.040961308976605</v>
      </c>
      <c r="Q149" s="12">
        <f t="shared" ref="Q149" si="356">(M149-0)/(B149-$B$9)</f>
        <v>9.1329565735595877E-2</v>
      </c>
      <c r="R149" s="12">
        <f t="shared" ref="R149" si="357">(N149-0)/(B149-$B$9)</f>
        <v>3.2421178198300394E-3</v>
      </c>
      <c r="S149" s="12">
        <f t="shared" ref="S149" si="358">(O149-0)/(B149-$B$9)</f>
        <v>-0.20013384889946581</v>
      </c>
      <c r="T149" s="12">
        <f t="shared" ref="T149" si="359">(P149-0)/(B149-$B$9)</f>
        <v>0.22001172328020249</v>
      </c>
    </row>
    <row r="150" spans="1:20" ht="15.9" customHeight="1">
      <c r="B150" s="18">
        <v>45908</v>
      </c>
      <c r="C150" s="12">
        <v>401060.25790000003</v>
      </c>
      <c r="D150" s="9">
        <f t="shared" si="42"/>
        <v>634.70000005327165</v>
      </c>
      <c r="E150" s="39">
        <v>6665776.4105000002</v>
      </c>
      <c r="F150" s="9">
        <f t="shared" si="43"/>
        <v>-8.4999995306134224</v>
      </c>
      <c r="G150" s="12">
        <v>96.526499999999999</v>
      </c>
      <c r="H150" s="9">
        <f t="shared" si="44"/>
        <v>-1378.2000000000066</v>
      </c>
      <c r="J150" s="69">
        <f t="shared" si="45"/>
        <v>90.76726797978796</v>
      </c>
      <c r="K150" s="10">
        <f t="shared" ref="K150" si="360">SQRT(POWER(C150 - $C$9,2) + POWER(E150 - $E$9,2)) *1000</f>
        <v>634.75691414874996</v>
      </c>
      <c r="L150" s="69">
        <f t="shared" ref="L150" si="361">SQRT((D150^2) + (F150^2) + (H150^2))</f>
        <v>1517.3501837280878</v>
      </c>
      <c r="M150" s="12">
        <f t="shared" ref="M150" si="362">(D150-$D$9)/(B150-$B$9)</f>
        <v>7.5559523815865672</v>
      </c>
      <c r="N150" s="12">
        <f t="shared" ref="N150" si="363">(F150-$F$9)/(B150-$B$9)</f>
        <v>-0.10119047060254074</v>
      </c>
      <c r="O150" s="12">
        <f t="shared" ref="O150" si="364">(H150-$H$9)/(B150-$B$9)</f>
        <v>-16.407142857142937</v>
      </c>
      <c r="P150" s="12">
        <f t="shared" ref="P150" si="365">(L150-$L$9)/(B150-$B$9)</f>
        <v>18.063692663429617</v>
      </c>
      <c r="Q150" s="12">
        <f t="shared" ref="Q150" si="366">(M150-0)/(B150-$B$9)</f>
        <v>8.9951814066506749E-2</v>
      </c>
      <c r="R150" s="12">
        <f t="shared" ref="R150" si="367">(N150-0)/(B150-$B$9)</f>
        <v>-1.2046484595540565E-3</v>
      </c>
      <c r="S150" s="12">
        <f t="shared" ref="S150" si="368">(O150-0)/(B150-$B$9)</f>
        <v>-0.19532312925170162</v>
      </c>
      <c r="T150" s="12">
        <f t="shared" ref="T150" si="369">(P150-0)/(B150-$B$9)</f>
        <v>0.215043960278924</v>
      </c>
    </row>
    <row r="151" spans="1:20" ht="15.9" customHeight="1">
      <c r="B151" s="18">
        <v>45908</v>
      </c>
      <c r="C151" s="12">
        <v>401060.26689999999</v>
      </c>
      <c r="D151" s="9">
        <f t="shared" si="42"/>
        <v>643.70000001508743</v>
      </c>
      <c r="E151" s="39">
        <v>6665776.4434000002</v>
      </c>
      <c r="F151" s="9">
        <f t="shared" si="43"/>
        <v>24.400000460445881</v>
      </c>
      <c r="G151" s="12">
        <v>96.528300000000002</v>
      </c>
      <c r="H151" s="9">
        <f t="shared" si="44"/>
        <v>-1376.4000000000037</v>
      </c>
      <c r="J151" s="69">
        <f t="shared" si="45"/>
        <v>87.829193660108217</v>
      </c>
      <c r="K151" s="10">
        <f t="shared" ref="K151" si="370">SQRT(POWER(C151 - $C$9,2) + POWER(E151 - $E$9,2)) *1000</f>
        <v>644.16228548549259</v>
      </c>
      <c r="L151" s="69">
        <f t="shared" ref="L151" si="371">SQRT((D151^2) + (F151^2) + (H151^2))</f>
        <v>1519.6782587251498</v>
      </c>
      <c r="M151" s="12">
        <f t="shared" ref="M151" si="372">(D151-$D$9)/(B151-$B$9)</f>
        <v>7.6630952382748507</v>
      </c>
      <c r="N151" s="12">
        <f t="shared" ref="N151" si="373">(F151-$F$9)/(B151-$B$9)</f>
        <v>0.29047619595768903</v>
      </c>
      <c r="O151" s="12">
        <f t="shared" ref="O151" si="374">(H151-$H$9)/(B151-$B$9)</f>
        <v>-16.385714285714329</v>
      </c>
      <c r="P151" s="12">
        <f t="shared" ref="P151" si="375">(L151-$L$9)/(B151-$B$9)</f>
        <v>18.09140784196607</v>
      </c>
      <c r="Q151" s="12">
        <f t="shared" ref="Q151" si="376">(M151-0)/(B151-$B$9)</f>
        <v>9.1227324265176796E-2</v>
      </c>
      <c r="R151" s="12">
        <f t="shared" ref="R151" si="377">(N151-0)/(B151-$B$9)</f>
        <v>3.4580499518772506E-3</v>
      </c>
      <c r="S151" s="12">
        <f t="shared" ref="S151" si="378">(O151-0)/(B151-$B$9)</f>
        <v>-0.19506802721088487</v>
      </c>
      <c r="T151" s="12">
        <f t="shared" ref="T151" si="379">(P151-0)/(B151-$B$9)</f>
        <v>0.21537390288054845</v>
      </c>
    </row>
    <row r="152" spans="1:20" ht="15.9" customHeight="1">
      <c r="B152" s="18">
        <v>45909</v>
      </c>
      <c r="C152" s="12">
        <v>401060.27769999998</v>
      </c>
      <c r="D152" s="9">
        <f t="shared" si="42"/>
        <v>654.50000000419095</v>
      </c>
      <c r="E152" s="39">
        <v>6665776.4292000001</v>
      </c>
      <c r="F152" s="9">
        <f t="shared" si="43"/>
        <v>10.200000368058681</v>
      </c>
      <c r="G152" s="12">
        <v>96.446399999999997</v>
      </c>
      <c r="H152" s="9">
        <f t="shared" si="44"/>
        <v>-1458.3000000000084</v>
      </c>
      <c r="J152" s="69">
        <f t="shared" si="45"/>
        <v>89.107151007216203</v>
      </c>
      <c r="K152" s="10">
        <f t="shared" ref="K152" si="380">SQRT(POWER(C152 - $C$9,2) + POWER(E152 - $E$9,2)) *1000</f>
        <v>654.57947570405406</v>
      </c>
      <c r="L152" s="69">
        <f t="shared" ref="L152" si="381">SQRT((D152^2) + (F152^2) + (H152^2))</f>
        <v>1598.4721392670624</v>
      </c>
      <c r="M152" s="12">
        <f t="shared" ref="M152" si="382">(D152-$D$9)/(B152-$B$9)</f>
        <v>7.7000000000493056</v>
      </c>
      <c r="N152" s="12">
        <f t="shared" ref="N152" si="383">(F152-$F$9)/(B152-$B$9)</f>
        <v>0.12000000433010213</v>
      </c>
      <c r="O152" s="12">
        <f t="shared" ref="O152" si="384">(H152-$H$9)/(B152-$B$9)</f>
        <v>-17.156470588235393</v>
      </c>
      <c r="P152" s="12">
        <f t="shared" ref="P152" si="385">(L152-$L$9)/(B152-$B$9)</f>
        <v>18.805554579612497</v>
      </c>
      <c r="Q152" s="12">
        <f t="shared" ref="Q152" si="386">(M152-0)/(B152-$B$9)</f>
        <v>9.0588235294697714E-2</v>
      </c>
      <c r="R152" s="12">
        <f t="shared" ref="R152" si="387">(N152-0)/(B152-$B$9)</f>
        <v>1.411764756824731E-3</v>
      </c>
      <c r="S152" s="12">
        <f t="shared" ref="S152" si="388">(O152-0)/(B152-$B$9)</f>
        <v>-0.20184083044982815</v>
      </c>
      <c r="T152" s="12">
        <f t="shared" ref="T152" si="389">(P152-0)/(B152-$B$9)</f>
        <v>0.22124181858367645</v>
      </c>
    </row>
    <row r="153" spans="1:20" ht="15.9" customHeight="1">
      <c r="B153" s="18">
        <v>45909</v>
      </c>
      <c r="C153" s="12">
        <v>401060.25790000003</v>
      </c>
      <c r="D153" s="9">
        <f t="shared" ref="D153:D216" si="390">IF(C153="","",(C153-$C$9)*1000)</f>
        <v>634.70000005327165</v>
      </c>
      <c r="E153" s="39">
        <v>6665776.4105000002</v>
      </c>
      <c r="F153" s="9">
        <f t="shared" ref="F153:F216" si="391">IF(E153="","",(E153-$E$9)*1000)</f>
        <v>-8.4999995306134224</v>
      </c>
      <c r="G153" s="12">
        <v>96.526499999999999</v>
      </c>
      <c r="H153" s="9">
        <f t="shared" ref="H153:H216" si="392">IF(G153="","",(G153-$G$9)*1000)</f>
        <v>-1378.2000000000066</v>
      </c>
      <c r="J153" s="69">
        <f t="shared" si="45"/>
        <v>90.76726797978796</v>
      </c>
      <c r="K153" s="10">
        <f t="shared" ref="K153" si="393">SQRT(POWER(C153 - $C$9,2) + POWER(E153 - $E$9,2)) *1000</f>
        <v>634.75691414874996</v>
      </c>
      <c r="L153" s="69">
        <f t="shared" ref="L153" si="394">SQRT((D153^2) + (F153^2) + (H153^2))</f>
        <v>1517.3501837280878</v>
      </c>
      <c r="M153" s="12">
        <f t="shared" ref="M153" si="395">(D153-$D$9)/(B153-$B$9)</f>
        <v>7.4670588241561369</v>
      </c>
      <c r="N153" s="12">
        <f t="shared" ref="N153" si="396">(F153-$F$9)/(B153-$B$9)</f>
        <v>-9.9999994477804971E-2</v>
      </c>
      <c r="O153" s="12">
        <f t="shared" ref="O153" si="397">(H153-$H$9)/(B153-$B$9)</f>
        <v>-16.214117647058902</v>
      </c>
      <c r="P153" s="12">
        <f t="shared" ref="P153" si="398">(L153-$L$9)/(B153-$B$9)</f>
        <v>17.851178632095152</v>
      </c>
      <c r="Q153" s="12">
        <f t="shared" ref="Q153" si="399">(M153-0)/(B153-$B$9)</f>
        <v>8.7847750872425134E-2</v>
      </c>
      <c r="R153" s="12">
        <f t="shared" ref="R153" si="400">(N153-0)/(B153-$B$9)</f>
        <v>-1.1764705232682937E-3</v>
      </c>
      <c r="S153" s="12">
        <f t="shared" ref="S153" si="401">(O153-0)/(B153-$B$9)</f>
        <v>-0.19075432525951649</v>
      </c>
      <c r="T153" s="12">
        <f t="shared" ref="T153" si="402">(P153-0)/(B153-$B$9)</f>
        <v>0.21001386625994298</v>
      </c>
    </row>
    <row r="154" spans="1:20" ht="15.9" customHeight="1">
      <c r="A154" s="15"/>
      <c r="B154" s="18">
        <v>45910</v>
      </c>
      <c r="C154" s="12">
        <v>401060.31020000001</v>
      </c>
      <c r="D154" s="9">
        <f t="shared" si="390"/>
        <v>687.00000003445894</v>
      </c>
      <c r="E154" s="39">
        <v>6665776.5345000001</v>
      </c>
      <c r="F154" s="9">
        <f t="shared" si="391"/>
        <v>115.5000003054738</v>
      </c>
      <c r="G154" s="12">
        <v>96.471000000000004</v>
      </c>
      <c r="H154" s="9">
        <f t="shared" si="392"/>
        <v>-1433.7000000000016</v>
      </c>
      <c r="J154" s="69">
        <f t="shared" si="45"/>
        <v>80.456551054431657</v>
      </c>
      <c r="K154" s="10">
        <f t="shared" ref="K154" si="403">SQRT(POWER(C154 - $C$9,2) + POWER(E154 - $E$9,2)) *1000</f>
        <v>696.64140712271114</v>
      </c>
      <c r="L154" s="69">
        <f t="shared" ref="L154" si="404">SQRT((D154^2) + (F154^2) + (H154^2))</f>
        <v>1593.9902572217673</v>
      </c>
      <c r="M154" s="12">
        <f t="shared" ref="M154" si="405">(D154-$D$9)/(B154-$B$9)</f>
        <v>7.9883720934239415</v>
      </c>
      <c r="N154" s="12">
        <f t="shared" ref="N154" si="406">(F154-$F$9)/(B154-$B$9)</f>
        <v>1.3430232593659746</v>
      </c>
      <c r="O154" s="12">
        <f t="shared" ref="O154" si="407">(H154-$H$9)/(B154-$B$9)</f>
        <v>-16.67093023255816</v>
      </c>
      <c r="P154" s="12">
        <f t="shared" ref="P154" si="408">(L154-$L$9)/(B154-$B$9)</f>
        <v>18.534770432811246</v>
      </c>
      <c r="Q154" s="12">
        <f t="shared" ref="Q154" si="409">(M154-0)/(B154-$B$9)</f>
        <v>9.2888047597952814E-2</v>
      </c>
      <c r="R154" s="12">
        <f t="shared" ref="R154" si="410">(N154-0)/(B154-$B$9)</f>
        <v>1.5616549527511332E-2</v>
      </c>
      <c r="S154" s="12">
        <f t="shared" ref="S154" si="411">(O154-0)/(B154-$B$9)</f>
        <v>-0.1938480259599786</v>
      </c>
      <c r="T154" s="12">
        <f t="shared" ref="T154" si="412">(P154-0)/(B154-$B$9)</f>
        <v>0.21552058642803776</v>
      </c>
    </row>
    <row r="155" spans="1:20" ht="15.9" customHeight="1">
      <c r="A155" s="15"/>
      <c r="B155" s="18">
        <v>45910</v>
      </c>
      <c r="C155" s="12">
        <v>401060.28749999998</v>
      </c>
      <c r="D155" s="9">
        <f t="shared" si="390"/>
        <v>664.30000000400469</v>
      </c>
      <c r="E155" s="39">
        <v>6665776.3932999996</v>
      </c>
      <c r="F155" s="9">
        <f t="shared" si="391"/>
        <v>-25.700000114738941</v>
      </c>
      <c r="G155" s="12">
        <v>96.4285</v>
      </c>
      <c r="H155" s="9">
        <f t="shared" si="392"/>
        <v>-1476.2000000000057</v>
      </c>
      <c r="J155" s="69">
        <f t="shared" si="45"/>
        <v>92.215516427816283</v>
      </c>
      <c r="K155" s="10">
        <f t="shared" ref="K155" si="413">SQRT(POWER(C155 - $C$9,2) + POWER(E155 - $E$9,2)) *1000</f>
        <v>664.7969464514847</v>
      </c>
      <c r="L155" s="69">
        <f t="shared" ref="L155" si="414">SQRT((D155^2) + (F155^2) + (H155^2))</f>
        <v>1618.9877763625132</v>
      </c>
      <c r="M155" s="12">
        <f t="shared" ref="M155" si="415">(D155-$D$9)/(B155-$B$9)</f>
        <v>7.7244186046977292</v>
      </c>
      <c r="N155" s="12">
        <f t="shared" ref="N155" si="416">(F155-$F$9)/(B155-$B$9)</f>
        <v>-0.29883721063649932</v>
      </c>
      <c r="O155" s="12">
        <f t="shared" ref="O155" si="417">(H155-$H$9)/(B155-$B$9)</f>
        <v>-17.165116279069835</v>
      </c>
      <c r="P155" s="12">
        <f t="shared" ref="P155" si="418">(L155-$L$9)/(B155-$B$9)</f>
        <v>18.825439260029224</v>
      </c>
      <c r="Q155" s="12">
        <f t="shared" ref="Q155" si="419">(M155-0)/(B155-$B$9)</f>
        <v>8.9818820984857314E-2</v>
      </c>
      <c r="R155" s="12">
        <f t="shared" ref="R155" si="420">(N155-0)/(B155-$B$9)</f>
        <v>-3.4748512864709222E-3</v>
      </c>
      <c r="S155" s="12">
        <f t="shared" ref="S155" si="421">(O155-0)/(B155-$B$9)</f>
        <v>-0.19959437533802135</v>
      </c>
      <c r="T155" s="12">
        <f t="shared" ref="T155" si="422">(P155-0)/(B155-$B$9)</f>
        <v>0.21890045651196771</v>
      </c>
    </row>
    <row r="156" spans="1:20" ht="15.9" customHeight="1">
      <c r="A156" s="15"/>
      <c r="B156" s="18">
        <v>45911</v>
      </c>
      <c r="C156" s="12">
        <v>401060.27710000001</v>
      </c>
      <c r="D156" s="9">
        <f t="shared" si="390"/>
        <v>653.90000003390014</v>
      </c>
      <c r="E156" s="39">
        <v>6665776.3313999996</v>
      </c>
      <c r="F156" s="9">
        <f t="shared" si="391"/>
        <v>-87.600000202655792</v>
      </c>
      <c r="G156" s="12">
        <v>96.458399999999997</v>
      </c>
      <c r="H156" s="9">
        <f t="shared" si="392"/>
        <v>-1446.3000000000079</v>
      </c>
      <c r="J156" s="69">
        <f t="shared" si="45"/>
        <v>97.630224762019509</v>
      </c>
      <c r="K156" s="10">
        <f t="shared" ref="K156" si="423">SQRT(POWER(C156 - $C$9,2) + POWER(E156 - $E$9,2)) *1000</f>
        <v>659.74159341354243</v>
      </c>
      <c r="L156" s="69">
        <f t="shared" ref="L156" si="424">SQRT((D156^2) + (F156^2) + (H156^2))</f>
        <v>1589.6674683970427</v>
      </c>
      <c r="M156" s="12">
        <f t="shared" ref="M156" si="425">(D156-$D$9)/(B156-$B$9)</f>
        <v>7.5160919544126452</v>
      </c>
      <c r="N156" s="12">
        <f t="shared" ref="N156" si="426">(F156-$F$9)/(B156-$B$9)</f>
        <v>-1.0068965540535149</v>
      </c>
      <c r="O156" s="12">
        <f t="shared" ref="O156" si="427">(H156-$H$9)/(B156-$B$9)</f>
        <v>-16.624137931034575</v>
      </c>
      <c r="P156" s="12">
        <f t="shared" ref="P156" si="428">(L156-$L$9)/(B156-$B$9)</f>
        <v>18.272039866632674</v>
      </c>
      <c r="Q156" s="12">
        <f t="shared" ref="Q156" si="429">(M156-0)/(B156-$B$9)</f>
        <v>8.6391861544972928E-2</v>
      </c>
      <c r="R156" s="12">
        <f t="shared" ref="R156" si="430">(N156-0)/(B156-$B$9)</f>
        <v>-1.1573523609810515E-2</v>
      </c>
      <c r="S156" s="12">
        <f t="shared" ref="S156" si="431">(O156-0)/(B156-$B$9)</f>
        <v>-0.19108204518430547</v>
      </c>
      <c r="T156" s="12">
        <f t="shared" ref="T156" si="432">(P156-0)/(B156-$B$9)</f>
        <v>0.2100234467429043</v>
      </c>
    </row>
    <row r="157" spans="1:20" ht="15.9" customHeight="1">
      <c r="A157" s="15"/>
      <c r="B157" s="18">
        <v>45911</v>
      </c>
      <c r="C157" s="12">
        <v>401060.2977</v>
      </c>
      <c r="D157" s="9">
        <f t="shared" si="390"/>
        <v>674.5000000228174</v>
      </c>
      <c r="E157" s="39">
        <v>6665776.4046</v>
      </c>
      <c r="F157" s="9">
        <f t="shared" si="391"/>
        <v>-14.399999752640724</v>
      </c>
      <c r="G157" s="12">
        <v>96.422200000000004</v>
      </c>
      <c r="H157" s="9">
        <f t="shared" si="392"/>
        <v>-1482.5000000000018</v>
      </c>
      <c r="J157" s="69">
        <f t="shared" si="45"/>
        <v>91.223030237045919</v>
      </c>
      <c r="K157" s="10">
        <f t="shared" ref="K157" si="433">SQRT(POWER(C157 - $C$9,2) + POWER(E157 - $E$9,2)) *1000</f>
        <v>674.65369636848266</v>
      </c>
      <c r="L157" s="69">
        <f t="shared" ref="L157" si="434">SQRT((D157^2) + (F157^2) + (H157^2))</f>
        <v>1628.7921475816559</v>
      </c>
      <c r="M157" s="12">
        <f t="shared" ref="M157" si="435">(D157-$D$9)/(B157-$B$9)</f>
        <v>7.7528735634806596</v>
      </c>
      <c r="N157" s="12">
        <f t="shared" ref="N157" si="436">(F157-$F$9)/(B157-$B$9)</f>
        <v>-0.16551723853610029</v>
      </c>
      <c r="O157" s="12">
        <f t="shared" ref="O157" si="437">(H157-$H$9)/(B157-$B$9)</f>
        <v>-17.040229885057492</v>
      </c>
      <c r="P157" s="12">
        <f t="shared" ref="P157" si="438">(L157-$L$9)/(B157-$B$9)</f>
        <v>18.721748822777652</v>
      </c>
      <c r="Q157" s="12">
        <f t="shared" ref="Q157" si="439">(M157-0)/(B157-$B$9)</f>
        <v>8.9113489235409876E-2</v>
      </c>
      <c r="R157" s="12">
        <f t="shared" ref="R157" si="440">(N157-0)/(B157-$B$9)</f>
        <v>-1.9024969946678193E-3</v>
      </c>
      <c r="S157" s="12">
        <f t="shared" ref="S157" si="441">(O157-0)/(B157-$B$9)</f>
        <v>-0.19586471132249991</v>
      </c>
      <c r="T157" s="12">
        <f t="shared" ref="T157" si="442">(P157-0)/(B157-$B$9)</f>
        <v>0.21519251520434082</v>
      </c>
    </row>
    <row r="158" spans="1:20" ht="15.9" customHeight="1">
      <c r="A158" s="15"/>
      <c r="B158" s="18">
        <v>45912</v>
      </c>
      <c r="C158" s="12">
        <v>401060.30369999999</v>
      </c>
      <c r="D158" s="9">
        <f t="shared" si="390"/>
        <v>680.50000001676381</v>
      </c>
      <c r="E158" s="39">
        <v>6665776.4402999999</v>
      </c>
      <c r="F158" s="9">
        <f t="shared" si="391"/>
        <v>21.300000138580799</v>
      </c>
      <c r="G158" s="12">
        <v>96.455600000000004</v>
      </c>
      <c r="H158" s="9">
        <f t="shared" si="392"/>
        <v>-1449.1000000000013</v>
      </c>
      <c r="J158" s="69">
        <f t="shared" si="45"/>
        <v>88.207197950587783</v>
      </c>
      <c r="K158" s="10">
        <f t="shared" ref="K158" si="443">SQRT(POWER(C158 - $C$9,2) + POWER(E158 - $E$9,2)) *1000</f>
        <v>680.83326889093712</v>
      </c>
      <c r="L158" s="69">
        <f t="shared" ref="L158" si="444">SQRT((D158^2) + (F158^2) + (H158^2))</f>
        <v>1601.0698766851879</v>
      </c>
      <c r="M158" s="12">
        <f t="shared" ref="M158" si="445">(D158-$D$9)/(B158-$B$9)</f>
        <v>7.7329545456450433</v>
      </c>
      <c r="N158" s="12">
        <f t="shared" ref="N158" si="446">(F158-$F$9)/(B158-$B$9)</f>
        <v>0.24204545612023634</v>
      </c>
      <c r="O158" s="12">
        <f t="shared" ref="O158" si="447">(H158-$H$9)/(B158-$B$9)</f>
        <v>-16.46704545454547</v>
      </c>
      <c r="P158" s="12">
        <f t="shared" ref="P158" si="448">(L158-$L$9)/(B158-$B$9)</f>
        <v>18.193975871422591</v>
      </c>
      <c r="Q158" s="12">
        <f t="shared" ref="Q158" si="449">(M158-0)/(B158-$B$9)</f>
        <v>8.7874483473239132E-2</v>
      </c>
      <c r="R158" s="12">
        <f t="shared" ref="R158" si="450">(N158-0)/(B158-$B$9)</f>
        <v>2.7505165468208674E-3</v>
      </c>
      <c r="S158" s="12">
        <f t="shared" ref="S158" si="451">(O158-0)/(B158-$B$9)</f>
        <v>-0.18712551652892581</v>
      </c>
      <c r="T158" s="12">
        <f t="shared" ref="T158" si="452">(P158-0)/(B158-$B$9)</f>
        <v>0.20674972581162035</v>
      </c>
    </row>
    <row r="159" spans="1:20" ht="15.9" customHeight="1">
      <c r="A159" s="15"/>
      <c r="B159" s="18">
        <v>45912</v>
      </c>
      <c r="C159" s="12">
        <v>401060.30009999999</v>
      </c>
      <c r="D159" s="9">
        <f t="shared" si="390"/>
        <v>676.90000002039596</v>
      </c>
      <c r="E159" s="39">
        <v>6665776.4033000004</v>
      </c>
      <c r="F159" s="9">
        <f t="shared" si="391"/>
        <v>-15.699999406933784</v>
      </c>
      <c r="G159" s="12">
        <v>96.413300000000007</v>
      </c>
      <c r="H159" s="9">
        <f t="shared" si="392"/>
        <v>-1491.3999999999987</v>
      </c>
      <c r="J159" s="69">
        <f t="shared" si="45"/>
        <v>91.32867846080768</v>
      </c>
      <c r="K159" s="10">
        <f t="shared" ref="K159" si="453">SQRT(POWER(C159 - $C$9,2) + POWER(E159 - $E$9,2)) *1000</f>
        <v>677.08204821054721</v>
      </c>
      <c r="L159" s="69">
        <f t="shared" ref="L159" si="454">SQRT((D159^2) + (F159^2) + (H159^2))</f>
        <v>1637.8992826205724</v>
      </c>
      <c r="M159" s="12">
        <f t="shared" ref="M159" si="455">(D159-$D$9)/(B159-$B$9)</f>
        <v>7.6920454547772268</v>
      </c>
      <c r="N159" s="12">
        <f t="shared" ref="N159" si="456">(F159-$F$9)/(B159-$B$9)</f>
        <v>-0.17840908416970211</v>
      </c>
      <c r="O159" s="12">
        <f t="shared" ref="O159" si="457">(H159-$H$9)/(B159-$B$9)</f>
        <v>-16.94772727272726</v>
      </c>
      <c r="P159" s="12">
        <f t="shared" ref="P159" si="458">(L159-$L$9)/(B159-$B$9)</f>
        <v>18.612491847961049</v>
      </c>
      <c r="Q159" s="12">
        <f t="shared" ref="Q159" si="459">(M159-0)/(B159-$B$9)</f>
        <v>8.7409607440650308E-2</v>
      </c>
      <c r="R159" s="12">
        <f t="shared" ref="R159" si="460">(N159-0)/(B159-$B$9)</f>
        <v>-2.0273759564738876E-3</v>
      </c>
      <c r="S159" s="12">
        <f t="shared" ref="S159" si="461">(O159-0)/(B159-$B$9)</f>
        <v>-0.19258780991735522</v>
      </c>
      <c r="T159" s="12">
        <f t="shared" ref="T159" si="462">(P159-0)/(B159-$B$9)</f>
        <v>0.21150558918137555</v>
      </c>
    </row>
    <row r="160" spans="1:20" ht="15.9" customHeight="1">
      <c r="A160" s="15"/>
      <c r="B160" s="18">
        <v>45913</v>
      </c>
      <c r="C160" s="12">
        <v>401060.30690000003</v>
      </c>
      <c r="D160" s="9">
        <f t="shared" si="390"/>
        <v>683.70000005234033</v>
      </c>
      <c r="E160" s="39">
        <v>6665776.4164000005</v>
      </c>
      <c r="F160" s="9">
        <f t="shared" si="391"/>
        <v>-2.5999993085861206</v>
      </c>
      <c r="G160" s="12">
        <v>96.434700000000007</v>
      </c>
      <c r="H160" s="9">
        <f t="shared" si="392"/>
        <v>-1469.9999999999989</v>
      </c>
      <c r="J160" s="69">
        <f t="shared" si="45"/>
        <v>90.217885430752517</v>
      </c>
      <c r="K160" s="10">
        <f t="shared" ref="K160" si="463">SQRT(POWER(C160 - $C$9,2) + POWER(E160 - $E$9,2)) *1000</f>
        <v>683.70494372058977</v>
      </c>
      <c r="L160" s="69">
        <f t="shared" ref="L160" si="464">SQRT((D160^2) + (F160^2) + (H160^2))</f>
        <v>1621.2194330404418</v>
      </c>
      <c r="M160" s="12">
        <f t="shared" ref="M160" si="465">(D160-$D$9)/(B160-$B$9)</f>
        <v>7.6820224724982058</v>
      </c>
      <c r="N160" s="12">
        <f t="shared" ref="N160" si="466">(F160-$F$9)/(B160-$B$9)</f>
        <v>-2.9213475377372143E-2</v>
      </c>
      <c r="O160" s="12">
        <f t="shared" ref="O160" si="467">(H160-$H$9)/(B160-$B$9)</f>
        <v>-16.516853932584258</v>
      </c>
      <c r="P160" s="12">
        <f t="shared" ref="P160" si="468">(L160-$L$9)/(B160-$B$9)</f>
        <v>18.21594868584766</v>
      </c>
      <c r="Q160" s="12">
        <f t="shared" ref="Q160" si="469">(M160-0)/(B160-$B$9)</f>
        <v>8.6314859241552869E-2</v>
      </c>
      <c r="R160" s="12">
        <f t="shared" ref="R160" si="470">(N160-0)/(B160-$B$9)</f>
        <v>-3.2824129637496792E-4</v>
      </c>
      <c r="S160" s="12">
        <f t="shared" ref="S160" si="471">(O160-0)/(B160-$B$9)</f>
        <v>-0.1855826284560029</v>
      </c>
      <c r="T160" s="12">
        <f t="shared" ref="T160" si="472">(P160-0)/(B160-$B$9)</f>
        <v>0.20467358073986136</v>
      </c>
    </row>
    <row r="161" spans="1:20" ht="15.9" customHeight="1">
      <c r="A161" s="15"/>
      <c r="B161" s="18">
        <v>45913</v>
      </c>
      <c r="C161" s="12">
        <v>401060.30369999999</v>
      </c>
      <c r="D161" s="9">
        <f t="shared" si="390"/>
        <v>680.50000001676381</v>
      </c>
      <c r="E161" s="39">
        <v>6665776.4402999999</v>
      </c>
      <c r="F161" s="9">
        <f t="shared" si="391"/>
        <v>21.300000138580799</v>
      </c>
      <c r="G161" s="12">
        <v>96.455600000000004</v>
      </c>
      <c r="H161" s="9">
        <f t="shared" si="392"/>
        <v>-1449.1000000000013</v>
      </c>
      <c r="J161" s="69">
        <f t="shared" si="45"/>
        <v>88.207197950587783</v>
      </c>
      <c r="K161" s="10">
        <f t="shared" ref="K161" si="473">SQRT(POWER(C161 - $C$9,2) + POWER(E161 - $E$9,2)) *1000</f>
        <v>680.83326889093712</v>
      </c>
      <c r="L161" s="69">
        <f t="shared" ref="L161" si="474">SQRT((D161^2) + (F161^2) + (H161^2))</f>
        <v>1601.0698766851879</v>
      </c>
      <c r="M161" s="12">
        <f t="shared" ref="M161" si="475">(D161-$D$9)/(B161-$B$9)</f>
        <v>7.6460674159186945</v>
      </c>
      <c r="N161" s="12">
        <f t="shared" ref="N161" si="476">(F161-$F$9)/(B161-$B$9)</f>
        <v>0.23932584425371684</v>
      </c>
      <c r="O161" s="12">
        <f t="shared" ref="O161" si="477">(H161-$H$9)/(B161-$B$9)</f>
        <v>-16.282022471910128</v>
      </c>
      <c r="P161" s="12">
        <f t="shared" ref="P161" si="478">(L161-$L$9)/(B161-$B$9)</f>
        <v>17.989549176238064</v>
      </c>
      <c r="Q161" s="12">
        <f t="shared" ref="Q161" si="479">(M161-0)/(B161-$B$9)</f>
        <v>8.5910869841783088E-2</v>
      </c>
      <c r="R161" s="12">
        <f t="shared" ref="R161" si="480">(N161-0)/(B161-$B$9)</f>
        <v>2.6890544298170433E-3</v>
      </c>
      <c r="S161" s="12">
        <f t="shared" ref="S161" si="481">(O161-0)/(B161-$B$9)</f>
        <v>-0.18294407271809132</v>
      </c>
      <c r="T161" s="12">
        <f t="shared" ref="T161" si="482">(P161-0)/(B161-$B$9)</f>
        <v>0.20212976602514679</v>
      </c>
    </row>
    <row r="162" spans="1:20" ht="15.9" customHeight="1">
      <c r="A162" s="15"/>
      <c r="B162" s="18">
        <v>45915</v>
      </c>
      <c r="C162" s="12">
        <v>401060.32760000002</v>
      </c>
      <c r="D162" s="9">
        <f t="shared" si="390"/>
        <v>704.40000004600734</v>
      </c>
      <c r="E162" s="39">
        <v>6665776.4693</v>
      </c>
      <c r="F162" s="9">
        <f t="shared" si="391"/>
        <v>50.300000235438347</v>
      </c>
      <c r="G162" s="12">
        <v>96.415899999999993</v>
      </c>
      <c r="H162" s="9">
        <f t="shared" si="392"/>
        <v>-1488.800000000012</v>
      </c>
      <c r="J162" s="69">
        <f t="shared" si="45"/>
        <v>85.915539302076127</v>
      </c>
      <c r="K162" s="10">
        <f t="shared" ref="K162" si="483">SQRT(POWER(C162 - $C$9,2) + POWER(E162 - $E$9,2)) *1000</f>
        <v>706.19363498158225</v>
      </c>
      <c r="L162" s="69">
        <f t="shared" ref="L162" si="484">SQRT((D162^2) + (F162^2) + (H162^2))</f>
        <v>1647.7969808470143</v>
      </c>
      <c r="M162" s="12">
        <f t="shared" ref="M162" si="485">(D162-$D$9)/(B162-$B$9)</f>
        <v>7.7406593411649158</v>
      </c>
      <c r="N162" s="12">
        <f t="shared" ref="N162" si="486">(F162-$F$9)/(B162-$B$9)</f>
        <v>0.55274725533448732</v>
      </c>
      <c r="O162" s="12">
        <f t="shared" ref="O162" si="487">(H162-$H$9)/(B162-$B$9)</f>
        <v>-16.360439560439691</v>
      </c>
      <c r="P162" s="12">
        <f t="shared" ref="P162" si="488">(L162-$L$9)/(B162-$B$9)</f>
        <v>18.10765913018697</v>
      </c>
      <c r="Q162" s="12">
        <f t="shared" ref="Q162" si="489">(M162-0)/(B162-$B$9)</f>
        <v>8.5062190562251824E-2</v>
      </c>
      <c r="R162" s="12">
        <f t="shared" ref="R162" si="490">(N162-0)/(B162-$B$9)</f>
        <v>6.0741456630163445E-3</v>
      </c>
      <c r="S162" s="12">
        <f t="shared" ref="S162" si="491">(O162-0)/(B162-$B$9)</f>
        <v>-0.17978505011472187</v>
      </c>
      <c r="T162" s="12">
        <f t="shared" ref="T162" si="492">(P162-0)/(B162-$B$9)</f>
        <v>0.19898526516688977</v>
      </c>
    </row>
    <row r="163" spans="1:20" ht="15.9" customHeight="1">
      <c r="B163" s="18">
        <v>45915</v>
      </c>
      <c r="C163" s="12">
        <v>401060.3236</v>
      </c>
      <c r="D163" s="9">
        <f t="shared" si="390"/>
        <v>700.40000003064051</v>
      </c>
      <c r="E163" s="39">
        <v>6665776.4447999997</v>
      </c>
      <c r="F163" s="9">
        <f t="shared" si="391"/>
        <v>25.799999944865704</v>
      </c>
      <c r="G163" s="12">
        <v>96.430999999999997</v>
      </c>
      <c r="H163" s="9">
        <f t="shared" si="392"/>
        <v>-1473.700000000008</v>
      </c>
      <c r="J163" s="69">
        <f t="shared" si="45"/>
        <v>87.890401129096404</v>
      </c>
      <c r="K163" s="10">
        <f t="shared" ref="K163" si="493">SQRT(POWER(C163 - $C$9,2) + POWER(E163 - $E$9,2)) *1000</f>
        <v>700.87502455150752</v>
      </c>
      <c r="L163" s="69">
        <f t="shared" ref="L163" si="494">SQRT((D163^2) + (F163^2) + (H163^2))</f>
        <v>1631.8754517548514</v>
      </c>
      <c r="M163" s="12">
        <f t="shared" ref="M163" si="495">(D163-$D$9)/(B163-$B$9)</f>
        <v>7.6967032970400053</v>
      </c>
      <c r="N163" s="12">
        <f t="shared" ref="N163" si="496">(F163-$F$9)/(B163-$B$9)</f>
        <v>0.2835164829106121</v>
      </c>
      <c r="O163" s="12">
        <f t="shared" ref="O163" si="497">(H163-$H$9)/(B163-$B$9)</f>
        <v>-16.194505494505581</v>
      </c>
      <c r="P163" s="12">
        <f t="shared" ref="P163" si="498">(L163-$L$9)/(B163-$B$9)</f>
        <v>17.932697272031334</v>
      </c>
      <c r="Q163" s="12">
        <f t="shared" ref="Q163" si="499">(M163-0)/(B163-$B$9)</f>
        <v>8.4579157110329733E-2</v>
      </c>
      <c r="R163" s="12">
        <f t="shared" ref="R163" si="500">(N163-0)/(B163-$B$9)</f>
        <v>3.1155657462704628E-3</v>
      </c>
      <c r="S163" s="12">
        <f t="shared" ref="S163" si="501">(O163-0)/(B163-$B$9)</f>
        <v>-0.17796159884072066</v>
      </c>
      <c r="T163" s="12">
        <f t="shared" ref="T163" si="502">(P163-0)/(B163-$B$9)</f>
        <v>0.1970626073849597</v>
      </c>
    </row>
    <row r="164" spans="1:20" ht="15.9" customHeight="1">
      <c r="B164" s="18">
        <v>45916</v>
      </c>
      <c r="C164" s="12">
        <v>401060.31689999998</v>
      </c>
      <c r="D164" s="9">
        <f t="shared" si="390"/>
        <v>693.70000000344589</v>
      </c>
      <c r="E164" s="39">
        <v>6665776.4111000001</v>
      </c>
      <c r="F164" s="9">
        <f t="shared" si="391"/>
        <v>-7.8999996185302734</v>
      </c>
      <c r="G164" s="12">
        <v>96.411500000000004</v>
      </c>
      <c r="H164" s="9">
        <f t="shared" si="392"/>
        <v>-1493.2000000000016</v>
      </c>
      <c r="J164" s="69">
        <f t="shared" si="45"/>
        <v>90.652468026730901</v>
      </c>
      <c r="K164" s="10">
        <f t="shared" ref="K164" si="503">SQRT(POWER(C164 - $C$9,2) + POWER(E164 - $E$9,2)) *1000</f>
        <v>693.74498196293541</v>
      </c>
      <c r="L164" s="69">
        <f t="shared" ref="L164" si="504">SQRT((D164^2) + (F164^2) + (H164^2))</f>
        <v>1646.4897023664491</v>
      </c>
      <c r="M164" s="12">
        <f t="shared" ref="M164" si="505">(D164-$D$9)/(B164-$B$9)</f>
        <v>7.5402173913418036</v>
      </c>
      <c r="N164" s="12">
        <f t="shared" ref="N164" si="506">(F164-$F$9)/(B164-$B$9)</f>
        <v>-8.5869561070981232E-2</v>
      </c>
      <c r="O164" s="12">
        <f t="shared" ref="O164" si="507">(H164-$H$9)/(B164-$B$9)</f>
        <v>-16.230434782608715</v>
      </c>
      <c r="P164" s="12">
        <f t="shared" ref="P164" si="508">(L164-$L$9)/(B164-$B$9)</f>
        <v>17.896627199635315</v>
      </c>
      <c r="Q164" s="12">
        <f t="shared" ref="Q164" si="509">(M164-0)/(B164-$B$9)</f>
        <v>8.1958884688497866E-2</v>
      </c>
      <c r="R164" s="12">
        <f t="shared" ref="R164" si="510">(N164-0)/(B164-$B$9)</f>
        <v>-9.3336479424979604E-4</v>
      </c>
      <c r="S164" s="12">
        <f t="shared" ref="S164" si="511">(O164-0)/(B164-$B$9)</f>
        <v>-0.17641776937618167</v>
      </c>
      <c r="T164" s="12">
        <f t="shared" ref="T164" si="512">(P164-0)/(B164-$B$9)</f>
        <v>0.19452855651777518</v>
      </c>
    </row>
    <row r="165" spans="1:20" ht="15.9" customHeight="1">
      <c r="B165" s="18"/>
      <c r="C165" s="12"/>
      <c r="D165" s="9" t="str">
        <f t="shared" si="390"/>
        <v/>
      </c>
      <c r="E165" s="39"/>
      <c r="F165" s="9" t="str">
        <f t="shared" si="391"/>
        <v/>
      </c>
      <c r="G165" s="12"/>
      <c r="H165" s="9" t="str">
        <f t="shared" si="392"/>
        <v/>
      </c>
    </row>
    <row r="166" spans="1:20" ht="15.9" customHeight="1">
      <c r="B166" s="18"/>
      <c r="C166" s="12"/>
      <c r="D166" s="9" t="str">
        <f t="shared" si="390"/>
        <v/>
      </c>
      <c r="E166" s="39"/>
      <c r="F166" s="9" t="str">
        <f t="shared" si="391"/>
        <v/>
      </c>
      <c r="G166" s="12"/>
      <c r="H166" s="9" t="str">
        <f t="shared" si="392"/>
        <v/>
      </c>
    </row>
    <row r="167" spans="1:20" ht="15.9" customHeight="1">
      <c r="B167" s="18"/>
      <c r="C167" s="12"/>
      <c r="D167" s="9" t="str">
        <f t="shared" si="390"/>
        <v/>
      </c>
      <c r="E167" s="39"/>
      <c r="F167" s="9" t="str">
        <f t="shared" si="391"/>
        <v/>
      </c>
      <c r="G167" s="12"/>
      <c r="H167" s="9" t="str">
        <f t="shared" si="392"/>
        <v/>
      </c>
    </row>
    <row r="168" spans="1:20" ht="15.9" customHeight="1">
      <c r="B168" s="18"/>
      <c r="C168" s="12"/>
      <c r="D168" s="9" t="str">
        <f t="shared" si="390"/>
        <v/>
      </c>
      <c r="E168" s="39"/>
      <c r="F168" s="9" t="str">
        <f t="shared" si="391"/>
        <v/>
      </c>
      <c r="G168" s="12"/>
      <c r="H168" s="9" t="str">
        <f t="shared" si="392"/>
        <v/>
      </c>
    </row>
    <row r="169" spans="1:20" ht="15.9" customHeight="1">
      <c r="B169" s="18"/>
      <c r="C169" s="12"/>
      <c r="D169" s="9" t="str">
        <f t="shared" si="390"/>
        <v/>
      </c>
      <c r="E169" s="39"/>
      <c r="F169" s="9" t="str">
        <f t="shared" si="391"/>
        <v/>
      </c>
      <c r="G169" s="12"/>
      <c r="H169" s="9" t="str">
        <f t="shared" si="392"/>
        <v/>
      </c>
    </row>
    <row r="170" spans="1:20" ht="15.9" customHeight="1">
      <c r="B170" s="18"/>
      <c r="C170" s="12"/>
      <c r="D170" s="9" t="str">
        <f t="shared" si="390"/>
        <v/>
      </c>
      <c r="E170" s="39"/>
      <c r="F170" s="9" t="str">
        <f t="shared" si="391"/>
        <v/>
      </c>
      <c r="G170" s="12"/>
      <c r="H170" s="9" t="str">
        <f t="shared" si="392"/>
        <v/>
      </c>
    </row>
    <row r="171" spans="1:20" ht="15.9" customHeight="1">
      <c r="B171" s="18"/>
      <c r="C171" s="12"/>
      <c r="D171" s="9" t="str">
        <f t="shared" si="390"/>
        <v/>
      </c>
      <c r="E171" s="39"/>
      <c r="F171" s="9" t="str">
        <f t="shared" si="391"/>
        <v/>
      </c>
      <c r="G171" s="12"/>
      <c r="H171" s="9" t="str">
        <f t="shared" si="392"/>
        <v/>
      </c>
    </row>
    <row r="172" spans="1:20" ht="15.9" customHeight="1">
      <c r="B172" s="18"/>
      <c r="C172" s="12"/>
      <c r="D172" s="9" t="str">
        <f t="shared" si="390"/>
        <v/>
      </c>
      <c r="E172" s="39"/>
      <c r="F172" s="9" t="str">
        <f t="shared" si="391"/>
        <v/>
      </c>
      <c r="G172" s="12"/>
      <c r="H172" s="9" t="str">
        <f t="shared" si="392"/>
        <v/>
      </c>
    </row>
    <row r="173" spans="1:20" ht="15.9" customHeight="1">
      <c r="B173" s="18"/>
      <c r="C173" s="12"/>
      <c r="D173" s="9" t="str">
        <f t="shared" si="390"/>
        <v/>
      </c>
      <c r="E173" s="39"/>
      <c r="F173" s="9" t="str">
        <f t="shared" si="391"/>
        <v/>
      </c>
      <c r="G173" s="12"/>
      <c r="H173" s="9" t="str">
        <f t="shared" si="392"/>
        <v/>
      </c>
    </row>
    <row r="174" spans="1:20" ht="15.9" customHeight="1">
      <c r="B174" s="18"/>
      <c r="C174" s="12"/>
      <c r="D174" s="9" t="str">
        <f t="shared" si="390"/>
        <v/>
      </c>
      <c r="E174" s="39"/>
      <c r="F174" s="9" t="str">
        <f t="shared" si="391"/>
        <v/>
      </c>
      <c r="G174" s="12"/>
      <c r="H174" s="9" t="str">
        <f t="shared" si="392"/>
        <v/>
      </c>
    </row>
    <row r="175" spans="1:20" ht="15.9" customHeight="1">
      <c r="B175" s="18"/>
      <c r="C175" s="12"/>
      <c r="D175" s="9" t="str">
        <f t="shared" si="390"/>
        <v/>
      </c>
      <c r="E175" s="39"/>
      <c r="F175" s="9" t="str">
        <f t="shared" si="391"/>
        <v/>
      </c>
      <c r="G175" s="12"/>
      <c r="H175" s="9" t="str">
        <f t="shared" si="392"/>
        <v/>
      </c>
    </row>
    <row r="176" spans="1:20" ht="15.9" customHeight="1">
      <c r="B176" s="18"/>
      <c r="C176" s="12"/>
      <c r="D176" s="9" t="str">
        <f t="shared" si="390"/>
        <v/>
      </c>
      <c r="E176" s="39"/>
      <c r="F176" s="9" t="str">
        <f t="shared" si="391"/>
        <v/>
      </c>
      <c r="G176" s="12"/>
      <c r="H176" s="9" t="str">
        <f t="shared" si="392"/>
        <v/>
      </c>
    </row>
    <row r="177" spans="1:8" ht="15.9" customHeight="1">
      <c r="B177" s="18"/>
      <c r="C177" s="12"/>
      <c r="D177" s="9" t="str">
        <f t="shared" si="390"/>
        <v/>
      </c>
      <c r="E177" s="39"/>
      <c r="F177" s="9" t="str">
        <f t="shared" si="391"/>
        <v/>
      </c>
      <c r="G177" s="12"/>
      <c r="H177" s="9" t="str">
        <f t="shared" si="392"/>
        <v/>
      </c>
    </row>
    <row r="178" spans="1:8" ht="15.9" customHeight="1">
      <c r="B178" s="18"/>
      <c r="C178" s="12"/>
      <c r="D178" s="9" t="str">
        <f t="shared" si="390"/>
        <v/>
      </c>
      <c r="E178" s="39"/>
      <c r="F178" s="9" t="str">
        <f t="shared" si="391"/>
        <v/>
      </c>
      <c r="G178" s="12"/>
      <c r="H178" s="9" t="str">
        <f t="shared" si="392"/>
        <v/>
      </c>
    </row>
    <row r="179" spans="1:8" ht="15.9" customHeight="1">
      <c r="B179" s="18"/>
      <c r="C179" s="12"/>
      <c r="D179" s="9" t="str">
        <f t="shared" si="390"/>
        <v/>
      </c>
      <c r="E179" s="39"/>
      <c r="F179" s="9" t="str">
        <f t="shared" si="391"/>
        <v/>
      </c>
      <c r="G179" s="12"/>
      <c r="H179" s="9" t="str">
        <f t="shared" si="392"/>
        <v/>
      </c>
    </row>
    <row r="180" spans="1:8" ht="15.9" customHeight="1">
      <c r="B180" s="18"/>
      <c r="C180" s="12"/>
      <c r="D180" s="9" t="str">
        <f t="shared" si="390"/>
        <v/>
      </c>
      <c r="E180" s="39"/>
      <c r="F180" s="9" t="str">
        <f t="shared" si="391"/>
        <v/>
      </c>
      <c r="G180" s="12"/>
      <c r="H180" s="9" t="str">
        <f t="shared" si="392"/>
        <v/>
      </c>
    </row>
    <row r="181" spans="1:8" ht="15.9" customHeight="1">
      <c r="B181" s="18"/>
      <c r="C181" s="12"/>
      <c r="D181" s="9" t="str">
        <f t="shared" si="390"/>
        <v/>
      </c>
      <c r="E181" s="39"/>
      <c r="F181" s="9" t="str">
        <f t="shared" si="391"/>
        <v/>
      </c>
      <c r="G181" s="12"/>
      <c r="H181" s="9" t="str">
        <f t="shared" si="392"/>
        <v/>
      </c>
    </row>
    <row r="182" spans="1:8" ht="15.9" customHeight="1">
      <c r="B182" s="18"/>
      <c r="C182" s="12"/>
      <c r="D182" s="9" t="str">
        <f t="shared" si="390"/>
        <v/>
      </c>
      <c r="E182" s="39"/>
      <c r="F182" s="9" t="str">
        <f t="shared" si="391"/>
        <v/>
      </c>
      <c r="G182" s="12"/>
      <c r="H182" s="9" t="str">
        <f t="shared" si="392"/>
        <v/>
      </c>
    </row>
    <row r="183" spans="1:8" ht="15.9" customHeight="1">
      <c r="B183" s="18"/>
      <c r="C183" s="12"/>
      <c r="D183" s="9" t="str">
        <f t="shared" si="390"/>
        <v/>
      </c>
      <c r="E183" s="39"/>
      <c r="F183" s="9" t="str">
        <f t="shared" si="391"/>
        <v/>
      </c>
      <c r="G183" s="12"/>
      <c r="H183" s="9" t="str">
        <f t="shared" si="392"/>
        <v/>
      </c>
    </row>
    <row r="184" spans="1:8" ht="15.9" customHeight="1">
      <c r="B184" s="18"/>
      <c r="C184" s="12"/>
      <c r="D184" s="9" t="str">
        <f t="shared" si="390"/>
        <v/>
      </c>
      <c r="E184" s="39"/>
      <c r="F184" s="9" t="str">
        <f t="shared" si="391"/>
        <v/>
      </c>
      <c r="G184" s="12"/>
      <c r="H184" s="9" t="str">
        <f t="shared" si="392"/>
        <v/>
      </c>
    </row>
    <row r="185" spans="1:8" ht="15.9" customHeight="1">
      <c r="B185" s="18"/>
      <c r="C185" s="12"/>
      <c r="D185" s="9" t="str">
        <f t="shared" si="390"/>
        <v/>
      </c>
      <c r="E185" s="39"/>
      <c r="F185" s="9" t="str">
        <f t="shared" si="391"/>
        <v/>
      </c>
      <c r="G185" s="12"/>
      <c r="H185" s="9" t="str">
        <f t="shared" si="392"/>
        <v/>
      </c>
    </row>
    <row r="186" spans="1:8" ht="15.9" customHeight="1">
      <c r="B186" s="18"/>
      <c r="C186" s="12"/>
      <c r="D186" s="9" t="str">
        <f t="shared" si="390"/>
        <v/>
      </c>
      <c r="E186" s="39"/>
      <c r="F186" s="9" t="str">
        <f t="shared" si="391"/>
        <v/>
      </c>
      <c r="G186" s="12"/>
      <c r="H186" s="9" t="str">
        <f t="shared" si="392"/>
        <v/>
      </c>
    </row>
    <row r="187" spans="1:8" ht="15.9" customHeight="1">
      <c r="B187" s="18"/>
      <c r="C187" s="12"/>
      <c r="D187" s="9" t="str">
        <f t="shared" si="390"/>
        <v/>
      </c>
      <c r="E187" s="39"/>
      <c r="F187" s="9" t="str">
        <f t="shared" si="391"/>
        <v/>
      </c>
      <c r="G187" s="12"/>
      <c r="H187" s="9" t="str">
        <f t="shared" si="392"/>
        <v/>
      </c>
    </row>
    <row r="188" spans="1:8" ht="15.9" customHeight="1">
      <c r="B188" s="18"/>
      <c r="C188" s="12"/>
      <c r="D188" s="9" t="str">
        <f t="shared" si="390"/>
        <v/>
      </c>
      <c r="E188" s="39"/>
      <c r="F188" s="9" t="str">
        <f t="shared" si="391"/>
        <v/>
      </c>
      <c r="G188" s="12"/>
      <c r="H188" s="9" t="str">
        <f t="shared" si="392"/>
        <v/>
      </c>
    </row>
    <row r="189" spans="1:8" ht="15.9" customHeight="1">
      <c r="B189" s="18"/>
      <c r="C189" s="12"/>
      <c r="D189" s="9" t="str">
        <f t="shared" si="390"/>
        <v/>
      </c>
      <c r="E189" s="39"/>
      <c r="F189" s="9" t="str">
        <f t="shared" si="391"/>
        <v/>
      </c>
      <c r="G189" s="12"/>
      <c r="H189" s="9" t="str">
        <f t="shared" si="392"/>
        <v/>
      </c>
    </row>
    <row r="190" spans="1:8" ht="15.9" customHeight="1">
      <c r="B190" s="18"/>
      <c r="C190" s="12"/>
      <c r="D190" s="9" t="str">
        <f t="shared" si="390"/>
        <v/>
      </c>
      <c r="E190" s="39"/>
      <c r="F190" s="9" t="str">
        <f t="shared" si="391"/>
        <v/>
      </c>
      <c r="G190" s="12"/>
      <c r="H190" s="9" t="str">
        <f t="shared" si="392"/>
        <v/>
      </c>
    </row>
    <row r="191" spans="1:8" ht="15.9" customHeight="1">
      <c r="A191" s="15"/>
      <c r="B191" s="18"/>
      <c r="C191" s="12"/>
      <c r="D191" s="9" t="str">
        <f t="shared" si="390"/>
        <v/>
      </c>
      <c r="E191" s="39"/>
      <c r="F191" s="9" t="str">
        <f t="shared" si="391"/>
        <v/>
      </c>
      <c r="G191" s="12"/>
      <c r="H191" s="9" t="str">
        <f t="shared" si="392"/>
        <v/>
      </c>
    </row>
    <row r="192" spans="1:8" ht="15.9" customHeight="1">
      <c r="A192" s="34"/>
      <c r="B192" s="18"/>
      <c r="C192" s="12"/>
      <c r="D192" s="9" t="str">
        <f t="shared" si="390"/>
        <v/>
      </c>
      <c r="E192" s="39"/>
      <c r="F192" s="9" t="str">
        <f t="shared" si="391"/>
        <v/>
      </c>
      <c r="G192" s="12"/>
      <c r="H192" s="9" t="str">
        <f t="shared" si="392"/>
        <v/>
      </c>
    </row>
    <row r="193" spans="1:8" ht="15.9" customHeight="1">
      <c r="A193" s="34"/>
      <c r="B193" s="18"/>
      <c r="C193" s="12"/>
      <c r="D193" s="9" t="str">
        <f t="shared" si="390"/>
        <v/>
      </c>
      <c r="E193" s="39"/>
      <c r="F193" s="9" t="str">
        <f t="shared" si="391"/>
        <v/>
      </c>
      <c r="G193" s="12"/>
      <c r="H193" s="9" t="str">
        <f t="shared" si="392"/>
        <v/>
      </c>
    </row>
    <row r="194" spans="1:8" ht="15.9" customHeight="1">
      <c r="A194" s="180"/>
      <c r="B194" s="18"/>
      <c r="C194" s="12"/>
      <c r="D194" s="9" t="str">
        <f t="shared" si="390"/>
        <v/>
      </c>
      <c r="E194" s="39"/>
      <c r="F194" s="9" t="str">
        <f t="shared" si="391"/>
        <v/>
      </c>
      <c r="G194" s="12"/>
      <c r="H194" s="9" t="str">
        <f t="shared" si="392"/>
        <v/>
      </c>
    </row>
    <row r="195" spans="1:8" ht="15.9" customHeight="1">
      <c r="A195" s="180"/>
      <c r="B195" s="18"/>
      <c r="C195" s="12"/>
      <c r="D195" s="9" t="str">
        <f t="shared" si="390"/>
        <v/>
      </c>
      <c r="E195" s="39"/>
      <c r="F195" s="9" t="str">
        <f t="shared" si="391"/>
        <v/>
      </c>
      <c r="G195" s="12"/>
      <c r="H195" s="9" t="str">
        <f t="shared" si="392"/>
        <v/>
      </c>
    </row>
    <row r="196" spans="1:8" ht="15.9" customHeight="1">
      <c r="A196" s="15"/>
      <c r="B196" s="18"/>
      <c r="C196" s="12"/>
      <c r="D196" s="9" t="str">
        <f t="shared" si="390"/>
        <v/>
      </c>
      <c r="E196" s="39"/>
      <c r="F196" s="9" t="str">
        <f t="shared" si="391"/>
        <v/>
      </c>
      <c r="G196" s="12"/>
      <c r="H196" s="9" t="str">
        <f t="shared" si="392"/>
        <v/>
      </c>
    </row>
    <row r="197" spans="1:8" ht="15.9" customHeight="1">
      <c r="A197" s="15"/>
      <c r="B197" s="18"/>
      <c r="C197" s="12"/>
      <c r="D197" s="9" t="str">
        <f t="shared" si="390"/>
        <v/>
      </c>
      <c r="E197" s="39"/>
      <c r="F197" s="9" t="str">
        <f t="shared" si="391"/>
        <v/>
      </c>
      <c r="G197" s="12"/>
      <c r="H197" s="9" t="str">
        <f t="shared" si="392"/>
        <v/>
      </c>
    </row>
    <row r="198" spans="1:8" ht="15.9" customHeight="1">
      <c r="A198" s="34"/>
      <c r="B198" s="18"/>
      <c r="C198" s="12"/>
      <c r="D198" s="9" t="str">
        <f t="shared" si="390"/>
        <v/>
      </c>
      <c r="E198" s="39"/>
      <c r="F198" s="9" t="str">
        <f t="shared" si="391"/>
        <v/>
      </c>
      <c r="G198" s="12"/>
      <c r="H198" s="9" t="str">
        <f t="shared" si="392"/>
        <v/>
      </c>
    </row>
    <row r="199" spans="1:8" ht="15.9" customHeight="1">
      <c r="A199" s="34"/>
      <c r="B199" s="18"/>
      <c r="C199" s="12"/>
      <c r="D199" s="9" t="str">
        <f t="shared" si="390"/>
        <v/>
      </c>
      <c r="E199" s="39"/>
      <c r="F199" s="9" t="str">
        <f t="shared" si="391"/>
        <v/>
      </c>
      <c r="G199" s="12"/>
      <c r="H199" s="9" t="str">
        <f t="shared" si="392"/>
        <v/>
      </c>
    </row>
    <row r="200" spans="1:8" ht="15.9" customHeight="1">
      <c r="A200" s="181"/>
      <c r="B200" s="18"/>
      <c r="C200" s="12"/>
      <c r="D200" s="9" t="str">
        <f t="shared" si="390"/>
        <v/>
      </c>
      <c r="E200" s="39"/>
      <c r="F200" s="9" t="str">
        <f t="shared" si="391"/>
        <v/>
      </c>
      <c r="G200" s="12"/>
      <c r="H200" s="9" t="str">
        <f t="shared" si="392"/>
        <v/>
      </c>
    </row>
    <row r="201" spans="1:8" ht="15.9" customHeight="1">
      <c r="A201" s="181"/>
      <c r="B201" s="18"/>
      <c r="C201" s="12"/>
      <c r="D201" s="9" t="str">
        <f t="shared" si="390"/>
        <v/>
      </c>
      <c r="E201" s="39"/>
      <c r="F201" s="9" t="str">
        <f t="shared" si="391"/>
        <v/>
      </c>
      <c r="G201" s="12"/>
      <c r="H201" s="9" t="str">
        <f t="shared" si="392"/>
        <v/>
      </c>
    </row>
    <row r="202" spans="1:8" ht="15.9" customHeight="1">
      <c r="A202" s="15"/>
      <c r="B202" s="18"/>
      <c r="C202" s="12"/>
      <c r="D202" s="9" t="str">
        <f t="shared" si="390"/>
        <v/>
      </c>
      <c r="E202" s="39"/>
      <c r="F202" s="9" t="str">
        <f t="shared" si="391"/>
        <v/>
      </c>
      <c r="G202" s="12"/>
      <c r="H202" s="9" t="str">
        <f t="shared" si="392"/>
        <v/>
      </c>
    </row>
    <row r="203" spans="1:8" ht="15.9" customHeight="1">
      <c r="A203" s="15"/>
      <c r="B203" s="18"/>
      <c r="C203" s="12"/>
      <c r="D203" s="9" t="str">
        <f t="shared" si="390"/>
        <v/>
      </c>
      <c r="E203" s="39"/>
      <c r="F203" s="9" t="str">
        <f t="shared" si="391"/>
        <v/>
      </c>
      <c r="G203" s="12"/>
      <c r="H203" s="9" t="str">
        <f t="shared" si="392"/>
        <v/>
      </c>
    </row>
    <row r="204" spans="1:8" ht="15.9" customHeight="1">
      <c r="A204" s="15"/>
      <c r="B204" s="18"/>
      <c r="C204" s="12"/>
      <c r="D204" s="9" t="str">
        <f t="shared" si="390"/>
        <v/>
      </c>
      <c r="E204" s="39"/>
      <c r="F204" s="9" t="str">
        <f t="shared" si="391"/>
        <v/>
      </c>
      <c r="G204" s="12"/>
      <c r="H204" s="9" t="str">
        <f t="shared" si="392"/>
        <v/>
      </c>
    </row>
    <row r="205" spans="1:8" ht="15.9" customHeight="1">
      <c r="B205" s="18"/>
      <c r="C205" s="12"/>
      <c r="D205" s="9" t="str">
        <f t="shared" si="390"/>
        <v/>
      </c>
      <c r="E205" s="39"/>
      <c r="F205" s="9" t="str">
        <f t="shared" si="391"/>
        <v/>
      </c>
      <c r="G205" s="12"/>
      <c r="H205" s="9" t="str">
        <f t="shared" si="392"/>
        <v/>
      </c>
    </row>
    <row r="206" spans="1:8" ht="15.9" customHeight="1">
      <c r="B206" s="18"/>
      <c r="C206" s="12"/>
      <c r="D206" s="9" t="str">
        <f t="shared" si="390"/>
        <v/>
      </c>
      <c r="E206" s="39"/>
      <c r="F206" s="9" t="str">
        <f t="shared" si="391"/>
        <v/>
      </c>
      <c r="G206" s="12"/>
      <c r="H206" s="9" t="str">
        <f t="shared" si="392"/>
        <v/>
      </c>
    </row>
    <row r="207" spans="1:8" ht="15.9" customHeight="1">
      <c r="B207" s="18"/>
      <c r="C207" s="12"/>
      <c r="D207" s="9" t="str">
        <f t="shared" si="390"/>
        <v/>
      </c>
      <c r="E207" s="39"/>
      <c r="F207" s="9" t="str">
        <f t="shared" si="391"/>
        <v/>
      </c>
      <c r="G207" s="12"/>
      <c r="H207" s="9" t="str">
        <f t="shared" si="392"/>
        <v/>
      </c>
    </row>
    <row r="208" spans="1:8" ht="15.9" customHeight="1">
      <c r="B208" s="18"/>
      <c r="C208" s="12"/>
      <c r="D208" s="9" t="str">
        <f t="shared" si="390"/>
        <v/>
      </c>
      <c r="E208" s="39"/>
      <c r="F208" s="9" t="str">
        <f t="shared" si="391"/>
        <v/>
      </c>
      <c r="G208" s="12"/>
      <c r="H208" s="9" t="str">
        <f t="shared" si="392"/>
        <v/>
      </c>
    </row>
    <row r="209" spans="2:8" ht="15.9" customHeight="1">
      <c r="B209" s="18"/>
      <c r="C209" s="12"/>
      <c r="D209" s="9" t="str">
        <f t="shared" si="390"/>
        <v/>
      </c>
      <c r="E209" s="39"/>
      <c r="F209" s="9" t="str">
        <f t="shared" si="391"/>
        <v/>
      </c>
      <c r="G209" s="12"/>
      <c r="H209" s="9" t="str">
        <f t="shared" si="392"/>
        <v/>
      </c>
    </row>
    <row r="210" spans="2:8" ht="15.9" customHeight="1">
      <c r="B210" s="18"/>
      <c r="C210" s="12"/>
      <c r="D210" s="9" t="str">
        <f t="shared" si="390"/>
        <v/>
      </c>
      <c r="E210" s="39"/>
      <c r="F210" s="9" t="str">
        <f t="shared" si="391"/>
        <v/>
      </c>
      <c r="G210" s="12"/>
      <c r="H210" s="9" t="str">
        <f t="shared" si="392"/>
        <v/>
      </c>
    </row>
    <row r="211" spans="2:8" ht="15.9" customHeight="1">
      <c r="B211" s="18"/>
      <c r="C211" s="12"/>
      <c r="D211" s="9" t="str">
        <f t="shared" si="390"/>
        <v/>
      </c>
      <c r="E211" s="39"/>
      <c r="F211" s="9" t="str">
        <f t="shared" si="391"/>
        <v/>
      </c>
      <c r="G211" s="12"/>
      <c r="H211" s="9" t="str">
        <f t="shared" si="392"/>
        <v/>
      </c>
    </row>
    <row r="212" spans="2:8" ht="15.9" customHeight="1">
      <c r="B212" s="18"/>
      <c r="C212" s="12"/>
      <c r="D212" s="9" t="str">
        <f t="shared" si="390"/>
        <v/>
      </c>
      <c r="E212" s="39"/>
      <c r="F212" s="9" t="str">
        <f t="shared" si="391"/>
        <v/>
      </c>
      <c r="G212" s="12"/>
      <c r="H212" s="9" t="str">
        <f t="shared" si="392"/>
        <v/>
      </c>
    </row>
    <row r="213" spans="2:8" ht="15.9" customHeight="1">
      <c r="B213" s="18"/>
      <c r="C213" s="12"/>
      <c r="D213" s="9" t="str">
        <f t="shared" si="390"/>
        <v/>
      </c>
      <c r="E213" s="39"/>
      <c r="F213" s="9" t="str">
        <f t="shared" si="391"/>
        <v/>
      </c>
      <c r="G213" s="12"/>
      <c r="H213" s="9" t="str">
        <f t="shared" si="392"/>
        <v/>
      </c>
    </row>
    <row r="214" spans="2:8" ht="15.9" customHeight="1">
      <c r="B214" s="18"/>
      <c r="C214" s="12"/>
      <c r="D214" s="9" t="str">
        <f t="shared" si="390"/>
        <v/>
      </c>
      <c r="E214" s="39"/>
      <c r="F214" s="9" t="str">
        <f t="shared" si="391"/>
        <v/>
      </c>
      <c r="G214" s="12"/>
      <c r="H214" s="9" t="str">
        <f t="shared" si="392"/>
        <v/>
      </c>
    </row>
    <row r="215" spans="2:8" ht="15.9" customHeight="1">
      <c r="B215" s="18"/>
      <c r="C215" s="12"/>
      <c r="D215" s="9" t="str">
        <f t="shared" si="390"/>
        <v/>
      </c>
      <c r="E215" s="39"/>
      <c r="F215" s="9" t="str">
        <f t="shared" si="391"/>
        <v/>
      </c>
      <c r="G215" s="12"/>
      <c r="H215" s="9" t="str">
        <f t="shared" si="392"/>
        <v/>
      </c>
    </row>
    <row r="216" spans="2:8" ht="15.9" customHeight="1">
      <c r="B216" s="18"/>
      <c r="C216" s="12"/>
      <c r="D216" s="9" t="str">
        <f t="shared" si="390"/>
        <v/>
      </c>
      <c r="E216" s="39"/>
      <c r="F216" s="9" t="str">
        <f t="shared" si="391"/>
        <v/>
      </c>
      <c r="G216" s="12"/>
      <c r="H216" s="9" t="str">
        <f t="shared" si="392"/>
        <v/>
      </c>
    </row>
    <row r="217" spans="2:8" ht="15.9" customHeight="1">
      <c r="B217" s="18"/>
      <c r="C217" s="12"/>
      <c r="D217" s="9" t="str">
        <f t="shared" ref="D217:D280" si="513">IF(C217="","",(C217-$C$9)*1000)</f>
        <v/>
      </c>
      <c r="E217" s="39"/>
      <c r="F217" s="9" t="str">
        <f t="shared" ref="F217:F280" si="514">IF(E217="","",(E217-$E$9)*1000)</f>
        <v/>
      </c>
      <c r="G217" s="12"/>
      <c r="H217" s="9" t="str">
        <f t="shared" ref="H217:H280" si="515">IF(G217="","",(G217-$G$9)*1000)</f>
        <v/>
      </c>
    </row>
    <row r="218" spans="2:8" ht="15.9" customHeight="1">
      <c r="B218" s="18"/>
      <c r="C218" s="12"/>
      <c r="D218" s="9" t="str">
        <f t="shared" si="513"/>
        <v/>
      </c>
      <c r="E218" s="39"/>
      <c r="F218" s="9" t="str">
        <f t="shared" si="514"/>
        <v/>
      </c>
      <c r="G218" s="12"/>
      <c r="H218" s="9" t="str">
        <f t="shared" si="515"/>
        <v/>
      </c>
    </row>
    <row r="219" spans="2:8" ht="15.9" customHeight="1">
      <c r="B219" s="18"/>
      <c r="C219" s="12"/>
      <c r="D219" s="9" t="str">
        <f t="shared" si="513"/>
        <v/>
      </c>
      <c r="E219" s="39"/>
      <c r="F219" s="9" t="str">
        <f t="shared" si="514"/>
        <v/>
      </c>
      <c r="G219" s="12"/>
      <c r="H219" s="9" t="str">
        <f t="shared" si="515"/>
        <v/>
      </c>
    </row>
    <row r="220" spans="2:8" ht="15.9" customHeight="1">
      <c r="B220" s="18"/>
      <c r="C220" s="12"/>
      <c r="D220" s="9" t="str">
        <f t="shared" si="513"/>
        <v/>
      </c>
      <c r="E220" s="39"/>
      <c r="F220" s="9" t="str">
        <f t="shared" si="514"/>
        <v/>
      </c>
      <c r="G220" s="12"/>
      <c r="H220" s="9" t="str">
        <f t="shared" si="515"/>
        <v/>
      </c>
    </row>
    <row r="221" spans="2:8" ht="15.9" customHeight="1">
      <c r="B221" s="18"/>
      <c r="C221" s="12"/>
      <c r="D221" s="9" t="str">
        <f t="shared" si="513"/>
        <v/>
      </c>
      <c r="E221" s="39"/>
      <c r="F221" s="9" t="str">
        <f t="shared" si="514"/>
        <v/>
      </c>
      <c r="G221" s="12"/>
      <c r="H221" s="9" t="str">
        <f t="shared" si="515"/>
        <v/>
      </c>
    </row>
    <row r="222" spans="2:8" ht="15.9" customHeight="1">
      <c r="B222" s="18"/>
      <c r="C222" s="12"/>
      <c r="D222" s="9" t="str">
        <f t="shared" si="513"/>
        <v/>
      </c>
      <c r="E222" s="39"/>
      <c r="F222" s="9" t="str">
        <f t="shared" si="514"/>
        <v/>
      </c>
      <c r="G222" s="12"/>
      <c r="H222" s="9" t="str">
        <f t="shared" si="515"/>
        <v/>
      </c>
    </row>
    <row r="223" spans="2:8" ht="15.9" customHeight="1">
      <c r="B223" s="18"/>
      <c r="C223" s="12"/>
      <c r="D223" s="9" t="str">
        <f t="shared" si="513"/>
        <v/>
      </c>
      <c r="E223" s="39"/>
      <c r="F223" s="9" t="str">
        <f t="shared" si="514"/>
        <v/>
      </c>
      <c r="G223" s="12"/>
      <c r="H223" s="9" t="str">
        <f t="shared" si="515"/>
        <v/>
      </c>
    </row>
    <row r="224" spans="2:8" ht="15.9" customHeight="1">
      <c r="B224" s="18"/>
      <c r="C224" s="12"/>
      <c r="D224" s="9" t="str">
        <f t="shared" si="513"/>
        <v/>
      </c>
      <c r="E224" s="39"/>
      <c r="F224" s="9" t="str">
        <f t="shared" si="514"/>
        <v/>
      </c>
      <c r="G224" s="12"/>
      <c r="H224" s="9" t="str">
        <f t="shared" si="515"/>
        <v/>
      </c>
    </row>
    <row r="225" spans="2:8" ht="15.9" customHeight="1">
      <c r="B225" s="18"/>
      <c r="C225" s="12"/>
      <c r="D225" s="9" t="str">
        <f t="shared" si="513"/>
        <v/>
      </c>
      <c r="E225" s="39"/>
      <c r="F225" s="9" t="str">
        <f t="shared" si="514"/>
        <v/>
      </c>
      <c r="G225" s="12"/>
      <c r="H225" s="9" t="str">
        <f t="shared" si="515"/>
        <v/>
      </c>
    </row>
    <row r="226" spans="2:8" ht="15.9" customHeight="1">
      <c r="B226" s="18"/>
      <c r="C226" s="12"/>
      <c r="D226" s="9" t="str">
        <f t="shared" si="513"/>
        <v/>
      </c>
      <c r="E226" s="39"/>
      <c r="F226" s="9" t="str">
        <f t="shared" si="514"/>
        <v/>
      </c>
      <c r="G226" s="12"/>
      <c r="H226" s="9" t="str">
        <f t="shared" si="515"/>
        <v/>
      </c>
    </row>
    <row r="227" spans="2:8" ht="15.9" customHeight="1">
      <c r="B227" s="18"/>
      <c r="C227" s="12"/>
      <c r="D227" s="9" t="str">
        <f t="shared" si="513"/>
        <v/>
      </c>
      <c r="E227" s="39"/>
      <c r="F227" s="9" t="str">
        <f t="shared" si="514"/>
        <v/>
      </c>
      <c r="G227" s="12"/>
      <c r="H227" s="9" t="str">
        <f t="shared" si="515"/>
        <v/>
      </c>
    </row>
    <row r="228" spans="2:8" ht="15.9" customHeight="1">
      <c r="B228" s="18"/>
      <c r="C228" s="12"/>
      <c r="D228" s="9" t="str">
        <f t="shared" si="513"/>
        <v/>
      </c>
      <c r="E228" s="39"/>
      <c r="F228" s="9" t="str">
        <f t="shared" si="514"/>
        <v/>
      </c>
      <c r="G228" s="12"/>
      <c r="H228" s="9" t="str">
        <f t="shared" si="515"/>
        <v/>
      </c>
    </row>
    <row r="229" spans="2:8" ht="15.9" customHeight="1">
      <c r="B229" s="18"/>
      <c r="C229" s="12"/>
      <c r="D229" s="9" t="str">
        <f t="shared" si="513"/>
        <v/>
      </c>
      <c r="E229" s="39"/>
      <c r="F229" s="9" t="str">
        <f t="shared" si="514"/>
        <v/>
      </c>
      <c r="G229" s="12"/>
      <c r="H229" s="9" t="str">
        <f t="shared" si="515"/>
        <v/>
      </c>
    </row>
    <row r="230" spans="2:8" ht="15.9" customHeight="1">
      <c r="B230" s="18"/>
      <c r="C230" s="12"/>
      <c r="D230" s="9" t="str">
        <f t="shared" si="513"/>
        <v/>
      </c>
      <c r="E230" s="39"/>
      <c r="F230" s="9" t="str">
        <f t="shared" si="514"/>
        <v/>
      </c>
      <c r="G230" s="12"/>
      <c r="H230" s="9" t="str">
        <f t="shared" si="515"/>
        <v/>
      </c>
    </row>
    <row r="231" spans="2:8" ht="15.9" customHeight="1">
      <c r="B231" s="18"/>
      <c r="C231" s="12"/>
      <c r="D231" s="9" t="str">
        <f t="shared" si="513"/>
        <v/>
      </c>
      <c r="E231" s="39"/>
      <c r="F231" s="9" t="str">
        <f t="shared" si="514"/>
        <v/>
      </c>
      <c r="G231" s="12"/>
      <c r="H231" s="9" t="str">
        <f t="shared" si="515"/>
        <v/>
      </c>
    </row>
    <row r="232" spans="2:8" ht="15.9" customHeight="1">
      <c r="B232" s="18"/>
      <c r="C232" s="12"/>
      <c r="D232" s="9" t="str">
        <f t="shared" si="513"/>
        <v/>
      </c>
      <c r="E232" s="39"/>
      <c r="F232" s="9" t="str">
        <f t="shared" si="514"/>
        <v/>
      </c>
      <c r="G232" s="12"/>
      <c r="H232" s="9" t="str">
        <f t="shared" si="515"/>
        <v/>
      </c>
    </row>
    <row r="233" spans="2:8" ht="15.9" customHeight="1">
      <c r="B233" s="18"/>
      <c r="C233" s="12"/>
      <c r="D233" s="9" t="str">
        <f t="shared" si="513"/>
        <v/>
      </c>
      <c r="E233" s="39"/>
      <c r="F233" s="9" t="str">
        <f t="shared" si="514"/>
        <v/>
      </c>
      <c r="G233" s="12"/>
      <c r="H233" s="9" t="str">
        <f t="shared" si="515"/>
        <v/>
      </c>
    </row>
    <row r="234" spans="2:8" ht="15.9" customHeight="1">
      <c r="B234" s="18"/>
      <c r="C234" s="12"/>
      <c r="D234" s="9" t="str">
        <f t="shared" si="513"/>
        <v/>
      </c>
      <c r="E234" s="39"/>
      <c r="F234" s="9" t="str">
        <f t="shared" si="514"/>
        <v/>
      </c>
      <c r="G234" s="12"/>
      <c r="H234" s="9" t="str">
        <f t="shared" si="515"/>
        <v/>
      </c>
    </row>
    <row r="235" spans="2:8" ht="15.9" customHeight="1">
      <c r="B235" s="18"/>
      <c r="C235" s="12"/>
      <c r="D235" s="9" t="str">
        <f t="shared" si="513"/>
        <v/>
      </c>
      <c r="E235" s="39"/>
      <c r="F235" s="9" t="str">
        <f t="shared" si="514"/>
        <v/>
      </c>
      <c r="G235" s="12"/>
      <c r="H235" s="9" t="str">
        <f t="shared" si="515"/>
        <v/>
      </c>
    </row>
    <row r="236" spans="2:8" ht="15.9" customHeight="1">
      <c r="B236" s="18"/>
      <c r="C236" s="12"/>
      <c r="D236" s="9" t="str">
        <f t="shared" si="513"/>
        <v/>
      </c>
      <c r="E236" s="39"/>
      <c r="F236" s="9" t="str">
        <f t="shared" si="514"/>
        <v/>
      </c>
      <c r="G236" s="12"/>
      <c r="H236" s="9" t="str">
        <f t="shared" si="515"/>
        <v/>
      </c>
    </row>
    <row r="237" spans="2:8" ht="15.9" customHeight="1">
      <c r="B237" s="18"/>
      <c r="C237" s="12"/>
      <c r="D237" s="9" t="str">
        <f t="shared" si="513"/>
        <v/>
      </c>
      <c r="E237" s="39"/>
      <c r="F237" s="9" t="str">
        <f t="shared" si="514"/>
        <v/>
      </c>
      <c r="G237" s="12"/>
      <c r="H237" s="9" t="str">
        <f t="shared" si="515"/>
        <v/>
      </c>
    </row>
    <row r="238" spans="2:8" ht="15.9" customHeight="1">
      <c r="B238" s="18"/>
      <c r="C238" s="12"/>
      <c r="D238" s="9" t="str">
        <f t="shared" si="513"/>
        <v/>
      </c>
      <c r="E238" s="39"/>
      <c r="F238" s="9" t="str">
        <f t="shared" si="514"/>
        <v/>
      </c>
      <c r="G238" s="12"/>
      <c r="H238" s="9" t="str">
        <f t="shared" si="515"/>
        <v/>
      </c>
    </row>
    <row r="239" spans="2:8" ht="15.9" customHeight="1">
      <c r="B239" s="18"/>
      <c r="C239" s="12"/>
      <c r="D239" s="9" t="str">
        <f t="shared" si="513"/>
        <v/>
      </c>
      <c r="E239" s="39"/>
      <c r="F239" s="9" t="str">
        <f t="shared" si="514"/>
        <v/>
      </c>
      <c r="G239" s="12"/>
      <c r="H239" s="9" t="str">
        <f t="shared" si="515"/>
        <v/>
      </c>
    </row>
    <row r="240" spans="2:8" ht="15.9" customHeight="1">
      <c r="B240" s="18"/>
      <c r="C240" s="12"/>
      <c r="D240" s="9" t="str">
        <f t="shared" si="513"/>
        <v/>
      </c>
      <c r="E240" s="39"/>
      <c r="F240" s="9" t="str">
        <f t="shared" si="514"/>
        <v/>
      </c>
      <c r="G240" s="12"/>
      <c r="H240" s="9" t="str">
        <f t="shared" si="515"/>
        <v/>
      </c>
    </row>
    <row r="241" spans="2:8" ht="15.9" customHeight="1">
      <c r="B241" s="18"/>
      <c r="C241" s="12"/>
      <c r="D241" s="9" t="str">
        <f t="shared" si="513"/>
        <v/>
      </c>
      <c r="E241" s="39"/>
      <c r="F241" s="9" t="str">
        <f t="shared" si="514"/>
        <v/>
      </c>
      <c r="G241" s="12"/>
      <c r="H241" s="9" t="str">
        <f t="shared" si="515"/>
        <v/>
      </c>
    </row>
    <row r="242" spans="2:8" ht="15.9" customHeight="1">
      <c r="B242" s="18"/>
      <c r="C242" s="12"/>
      <c r="D242" s="9" t="str">
        <f t="shared" si="513"/>
        <v/>
      </c>
      <c r="E242" s="39"/>
      <c r="F242" s="9" t="str">
        <f t="shared" si="514"/>
        <v/>
      </c>
      <c r="G242" s="12"/>
      <c r="H242" s="9" t="str">
        <f t="shared" si="515"/>
        <v/>
      </c>
    </row>
    <row r="243" spans="2:8" ht="15.9" customHeight="1">
      <c r="B243" s="18"/>
      <c r="C243" s="12"/>
      <c r="D243" s="9" t="str">
        <f t="shared" si="513"/>
        <v/>
      </c>
      <c r="E243" s="39"/>
      <c r="F243" s="9" t="str">
        <f t="shared" si="514"/>
        <v/>
      </c>
      <c r="G243" s="12"/>
      <c r="H243" s="9" t="str">
        <f t="shared" si="515"/>
        <v/>
      </c>
    </row>
    <row r="244" spans="2:8" ht="15.9" customHeight="1">
      <c r="B244" s="18"/>
      <c r="C244" s="12"/>
      <c r="D244" s="9" t="str">
        <f t="shared" si="513"/>
        <v/>
      </c>
      <c r="E244" s="39"/>
      <c r="F244" s="9" t="str">
        <f t="shared" si="514"/>
        <v/>
      </c>
      <c r="G244" s="12"/>
      <c r="H244" s="9" t="str">
        <f t="shared" si="515"/>
        <v/>
      </c>
    </row>
    <row r="245" spans="2:8" ht="15.9" customHeight="1">
      <c r="B245" s="18"/>
      <c r="C245" s="12"/>
      <c r="D245" s="9" t="str">
        <f t="shared" si="513"/>
        <v/>
      </c>
      <c r="E245" s="39"/>
      <c r="F245" s="9" t="str">
        <f t="shared" si="514"/>
        <v/>
      </c>
      <c r="G245" s="12"/>
      <c r="H245" s="9" t="str">
        <f t="shared" si="515"/>
        <v/>
      </c>
    </row>
    <row r="246" spans="2:8" ht="15.9" customHeight="1">
      <c r="B246" s="18"/>
      <c r="C246" s="12"/>
      <c r="D246" s="9" t="str">
        <f t="shared" si="513"/>
        <v/>
      </c>
      <c r="E246" s="39"/>
      <c r="F246" s="9" t="str">
        <f t="shared" si="514"/>
        <v/>
      </c>
      <c r="G246" s="12"/>
      <c r="H246" s="9" t="str">
        <f t="shared" si="515"/>
        <v/>
      </c>
    </row>
    <row r="247" spans="2:8" ht="15.9" customHeight="1">
      <c r="B247" s="18"/>
      <c r="C247" s="12"/>
      <c r="D247" s="9" t="str">
        <f t="shared" si="513"/>
        <v/>
      </c>
      <c r="E247" s="39"/>
      <c r="F247" s="9" t="str">
        <f t="shared" si="514"/>
        <v/>
      </c>
      <c r="G247" s="12"/>
      <c r="H247" s="9" t="str">
        <f t="shared" si="515"/>
        <v/>
      </c>
    </row>
    <row r="248" spans="2:8" ht="15.9" customHeight="1">
      <c r="B248" s="18"/>
      <c r="C248" s="12"/>
      <c r="D248" s="9" t="str">
        <f t="shared" si="513"/>
        <v/>
      </c>
      <c r="E248" s="39"/>
      <c r="F248" s="9" t="str">
        <f t="shared" si="514"/>
        <v/>
      </c>
      <c r="G248" s="12"/>
      <c r="H248" s="9" t="str">
        <f t="shared" si="515"/>
        <v/>
      </c>
    </row>
    <row r="249" spans="2:8" ht="15.9" customHeight="1">
      <c r="B249" s="18"/>
      <c r="C249" s="12"/>
      <c r="D249" s="9" t="str">
        <f t="shared" si="513"/>
        <v/>
      </c>
      <c r="E249" s="39"/>
      <c r="F249" s="9" t="str">
        <f t="shared" si="514"/>
        <v/>
      </c>
      <c r="G249" s="12"/>
      <c r="H249" s="9" t="str">
        <f t="shared" si="515"/>
        <v/>
      </c>
    </row>
    <row r="250" spans="2:8" ht="15.9" customHeight="1">
      <c r="B250" s="18"/>
      <c r="C250" s="12"/>
      <c r="D250" s="9" t="str">
        <f t="shared" si="513"/>
        <v/>
      </c>
      <c r="E250" s="39"/>
      <c r="F250" s="9" t="str">
        <f t="shared" si="514"/>
        <v/>
      </c>
      <c r="G250" s="12"/>
      <c r="H250" s="9" t="str">
        <f t="shared" si="515"/>
        <v/>
      </c>
    </row>
    <row r="251" spans="2:8" ht="15.9" customHeight="1">
      <c r="B251" s="18"/>
      <c r="C251" s="12"/>
      <c r="D251" s="9" t="str">
        <f t="shared" si="513"/>
        <v/>
      </c>
      <c r="E251" s="39"/>
      <c r="F251" s="9" t="str">
        <f t="shared" si="514"/>
        <v/>
      </c>
      <c r="G251" s="12"/>
      <c r="H251" s="9" t="str">
        <f t="shared" si="515"/>
        <v/>
      </c>
    </row>
    <row r="252" spans="2:8" ht="15.9" customHeight="1">
      <c r="B252" s="18"/>
      <c r="C252" s="12"/>
      <c r="D252" s="9" t="str">
        <f t="shared" si="513"/>
        <v/>
      </c>
      <c r="E252" s="39"/>
      <c r="F252" s="9" t="str">
        <f t="shared" si="514"/>
        <v/>
      </c>
      <c r="G252" s="12"/>
      <c r="H252" s="9" t="str">
        <f t="shared" si="515"/>
        <v/>
      </c>
    </row>
    <row r="253" spans="2:8" ht="15.9" customHeight="1">
      <c r="B253" s="18"/>
      <c r="C253" s="12"/>
      <c r="D253" s="9" t="str">
        <f t="shared" si="513"/>
        <v/>
      </c>
      <c r="E253" s="39"/>
      <c r="F253" s="9" t="str">
        <f t="shared" si="514"/>
        <v/>
      </c>
      <c r="G253" s="12"/>
      <c r="H253" s="9" t="str">
        <f t="shared" si="515"/>
        <v/>
      </c>
    </row>
    <row r="254" spans="2:8" ht="15.9" customHeight="1">
      <c r="B254" s="18"/>
      <c r="C254" s="12"/>
      <c r="D254" s="9" t="str">
        <f t="shared" si="513"/>
        <v/>
      </c>
      <c r="E254" s="39"/>
      <c r="F254" s="9" t="str">
        <f t="shared" si="514"/>
        <v/>
      </c>
      <c r="G254" s="12"/>
      <c r="H254" s="9" t="str">
        <f t="shared" si="515"/>
        <v/>
      </c>
    </row>
    <row r="255" spans="2:8" ht="15.9" customHeight="1">
      <c r="B255" s="18"/>
      <c r="C255" s="12"/>
      <c r="D255" s="9" t="str">
        <f t="shared" si="513"/>
        <v/>
      </c>
      <c r="E255" s="39"/>
      <c r="F255" s="9" t="str">
        <f t="shared" si="514"/>
        <v/>
      </c>
      <c r="G255" s="12"/>
      <c r="H255" s="9" t="str">
        <f t="shared" si="515"/>
        <v/>
      </c>
    </row>
    <row r="256" spans="2:8" ht="15.9" customHeight="1">
      <c r="B256" s="18"/>
      <c r="C256" s="12"/>
      <c r="D256" s="9" t="str">
        <f t="shared" si="513"/>
        <v/>
      </c>
      <c r="E256" s="39"/>
      <c r="F256" s="9" t="str">
        <f t="shared" si="514"/>
        <v/>
      </c>
      <c r="G256" s="12"/>
      <c r="H256" s="9" t="str">
        <f t="shared" si="515"/>
        <v/>
      </c>
    </row>
    <row r="257" spans="2:8" ht="15.9" customHeight="1">
      <c r="B257" s="18"/>
      <c r="C257" s="12"/>
      <c r="D257" s="9" t="str">
        <f t="shared" si="513"/>
        <v/>
      </c>
      <c r="E257" s="39"/>
      <c r="F257" s="9" t="str">
        <f t="shared" si="514"/>
        <v/>
      </c>
      <c r="G257" s="12"/>
      <c r="H257" s="9" t="str">
        <f t="shared" si="515"/>
        <v/>
      </c>
    </row>
    <row r="258" spans="2:8" ht="15.9" customHeight="1">
      <c r="B258" s="18"/>
      <c r="C258" s="12"/>
      <c r="D258" s="9" t="str">
        <f t="shared" si="513"/>
        <v/>
      </c>
      <c r="E258" s="39"/>
      <c r="F258" s="9" t="str">
        <f t="shared" si="514"/>
        <v/>
      </c>
      <c r="G258" s="12"/>
      <c r="H258" s="9" t="str">
        <f t="shared" si="515"/>
        <v/>
      </c>
    </row>
    <row r="259" spans="2:8" ht="15.9" customHeight="1">
      <c r="B259" s="18"/>
      <c r="C259" s="12"/>
      <c r="D259" s="9" t="str">
        <f t="shared" si="513"/>
        <v/>
      </c>
      <c r="E259" s="39"/>
      <c r="F259" s="9" t="str">
        <f t="shared" si="514"/>
        <v/>
      </c>
      <c r="G259" s="12"/>
      <c r="H259" s="9" t="str">
        <f t="shared" si="515"/>
        <v/>
      </c>
    </row>
    <row r="260" spans="2:8" ht="15.9" customHeight="1">
      <c r="B260" s="18"/>
      <c r="C260" s="12"/>
      <c r="D260" s="9" t="str">
        <f t="shared" si="513"/>
        <v/>
      </c>
      <c r="E260" s="39"/>
      <c r="F260" s="9" t="str">
        <f t="shared" si="514"/>
        <v/>
      </c>
      <c r="G260" s="12"/>
      <c r="H260" s="9" t="str">
        <f t="shared" si="515"/>
        <v/>
      </c>
    </row>
    <row r="261" spans="2:8" ht="15.9" customHeight="1">
      <c r="B261" s="18"/>
      <c r="C261" s="12"/>
      <c r="D261" s="9" t="str">
        <f t="shared" si="513"/>
        <v/>
      </c>
      <c r="E261" s="39"/>
      <c r="F261" s="9" t="str">
        <f t="shared" si="514"/>
        <v/>
      </c>
      <c r="G261" s="12"/>
      <c r="H261" s="9" t="str">
        <f t="shared" si="515"/>
        <v/>
      </c>
    </row>
    <row r="262" spans="2:8" ht="15.9" customHeight="1">
      <c r="B262" s="18"/>
      <c r="C262" s="12"/>
      <c r="D262" s="9" t="str">
        <f t="shared" si="513"/>
        <v/>
      </c>
      <c r="E262" s="39"/>
      <c r="F262" s="9" t="str">
        <f t="shared" si="514"/>
        <v/>
      </c>
      <c r="G262" s="12"/>
      <c r="H262" s="9" t="str">
        <f t="shared" si="515"/>
        <v/>
      </c>
    </row>
    <row r="263" spans="2:8" ht="15.9" customHeight="1">
      <c r="B263" s="18"/>
      <c r="C263" s="12"/>
      <c r="D263" s="9" t="str">
        <f t="shared" si="513"/>
        <v/>
      </c>
      <c r="E263" s="39"/>
      <c r="F263" s="9" t="str">
        <f t="shared" si="514"/>
        <v/>
      </c>
      <c r="G263" s="12"/>
      <c r="H263" s="9" t="str">
        <f t="shared" si="515"/>
        <v/>
      </c>
    </row>
    <row r="264" spans="2:8" ht="15.9" customHeight="1">
      <c r="B264" s="18"/>
      <c r="C264" s="12"/>
      <c r="D264" s="9" t="str">
        <f t="shared" si="513"/>
        <v/>
      </c>
      <c r="E264" s="39"/>
      <c r="F264" s="9" t="str">
        <f t="shared" si="514"/>
        <v/>
      </c>
      <c r="G264" s="12"/>
      <c r="H264" s="9" t="str">
        <f t="shared" si="515"/>
        <v/>
      </c>
    </row>
    <row r="265" spans="2:8" ht="15.9" customHeight="1">
      <c r="B265" s="18"/>
      <c r="C265" s="12"/>
      <c r="D265" s="9" t="str">
        <f t="shared" si="513"/>
        <v/>
      </c>
      <c r="E265" s="39"/>
      <c r="F265" s="9" t="str">
        <f t="shared" si="514"/>
        <v/>
      </c>
      <c r="G265" s="12"/>
      <c r="H265" s="9" t="str">
        <f t="shared" si="515"/>
        <v/>
      </c>
    </row>
    <row r="266" spans="2:8" ht="15.9" customHeight="1">
      <c r="B266" s="18"/>
      <c r="C266" s="12"/>
      <c r="D266" s="9" t="str">
        <f t="shared" si="513"/>
        <v/>
      </c>
      <c r="E266" s="39"/>
      <c r="F266" s="9" t="str">
        <f t="shared" si="514"/>
        <v/>
      </c>
      <c r="G266" s="12"/>
      <c r="H266" s="9" t="str">
        <f t="shared" si="515"/>
        <v/>
      </c>
    </row>
    <row r="267" spans="2:8" ht="15.9" customHeight="1">
      <c r="B267" s="18"/>
      <c r="C267" s="12"/>
      <c r="D267" s="9" t="str">
        <f t="shared" si="513"/>
        <v/>
      </c>
      <c r="E267" s="39"/>
      <c r="F267" s="9" t="str">
        <f t="shared" si="514"/>
        <v/>
      </c>
      <c r="G267" s="12"/>
      <c r="H267" s="9" t="str">
        <f t="shared" si="515"/>
        <v/>
      </c>
    </row>
    <row r="268" spans="2:8" ht="15.9" customHeight="1">
      <c r="B268" s="18"/>
      <c r="C268" s="12"/>
      <c r="D268" s="9" t="str">
        <f t="shared" si="513"/>
        <v/>
      </c>
      <c r="E268" s="39"/>
      <c r="F268" s="9" t="str">
        <f t="shared" si="514"/>
        <v/>
      </c>
      <c r="G268" s="12"/>
      <c r="H268" s="9" t="str">
        <f t="shared" si="515"/>
        <v/>
      </c>
    </row>
    <row r="269" spans="2:8" ht="15.9" customHeight="1">
      <c r="B269" s="18"/>
      <c r="C269" s="12"/>
      <c r="D269" s="9" t="str">
        <f t="shared" si="513"/>
        <v/>
      </c>
      <c r="E269" s="39"/>
      <c r="F269" s="9" t="str">
        <f t="shared" si="514"/>
        <v/>
      </c>
      <c r="G269" s="12"/>
      <c r="H269" s="9" t="str">
        <f t="shared" si="515"/>
        <v/>
      </c>
    </row>
    <row r="270" spans="2:8" ht="15.9" customHeight="1">
      <c r="B270" s="18"/>
      <c r="C270" s="12"/>
      <c r="D270" s="9" t="str">
        <f t="shared" si="513"/>
        <v/>
      </c>
      <c r="E270" s="39"/>
      <c r="F270" s="9" t="str">
        <f t="shared" si="514"/>
        <v/>
      </c>
      <c r="G270" s="12"/>
      <c r="H270" s="9" t="str">
        <f t="shared" si="515"/>
        <v/>
      </c>
    </row>
    <row r="271" spans="2:8" ht="15.9" customHeight="1">
      <c r="B271" s="18"/>
      <c r="C271" s="12"/>
      <c r="D271" s="9" t="str">
        <f t="shared" si="513"/>
        <v/>
      </c>
      <c r="E271" s="39"/>
      <c r="F271" s="9" t="str">
        <f t="shared" si="514"/>
        <v/>
      </c>
      <c r="G271" s="12"/>
      <c r="H271" s="9" t="str">
        <f t="shared" si="515"/>
        <v/>
      </c>
    </row>
    <row r="272" spans="2:8" ht="15.9" customHeight="1">
      <c r="B272" s="18"/>
      <c r="C272" s="12"/>
      <c r="D272" s="9" t="str">
        <f t="shared" si="513"/>
        <v/>
      </c>
      <c r="E272" s="39"/>
      <c r="F272" s="9" t="str">
        <f t="shared" si="514"/>
        <v/>
      </c>
      <c r="G272" s="12"/>
      <c r="H272" s="9" t="str">
        <f t="shared" si="515"/>
        <v/>
      </c>
    </row>
    <row r="273" spans="2:8" ht="15.9" customHeight="1">
      <c r="B273" s="18"/>
      <c r="C273" s="12"/>
      <c r="D273" s="9" t="str">
        <f t="shared" si="513"/>
        <v/>
      </c>
      <c r="E273" s="39"/>
      <c r="F273" s="9" t="str">
        <f t="shared" si="514"/>
        <v/>
      </c>
      <c r="G273" s="12"/>
      <c r="H273" s="9" t="str">
        <f t="shared" si="515"/>
        <v/>
      </c>
    </row>
    <row r="274" spans="2:8" ht="15.9" customHeight="1">
      <c r="B274" s="18"/>
      <c r="C274" s="12"/>
      <c r="D274" s="9" t="str">
        <f t="shared" si="513"/>
        <v/>
      </c>
      <c r="E274" s="39"/>
      <c r="F274" s="9" t="str">
        <f t="shared" si="514"/>
        <v/>
      </c>
      <c r="G274" s="12"/>
      <c r="H274" s="9" t="str">
        <f t="shared" si="515"/>
        <v/>
      </c>
    </row>
    <row r="275" spans="2:8" ht="15.9" customHeight="1">
      <c r="B275" s="18"/>
      <c r="C275" s="12"/>
      <c r="D275" s="9" t="str">
        <f t="shared" si="513"/>
        <v/>
      </c>
      <c r="E275" s="39"/>
      <c r="F275" s="9" t="str">
        <f t="shared" si="514"/>
        <v/>
      </c>
      <c r="G275" s="12"/>
      <c r="H275" s="9" t="str">
        <f t="shared" si="515"/>
        <v/>
      </c>
    </row>
    <row r="276" spans="2:8" ht="15.9" customHeight="1">
      <c r="B276" s="18"/>
      <c r="C276" s="12"/>
      <c r="D276" s="9" t="str">
        <f t="shared" si="513"/>
        <v/>
      </c>
      <c r="E276" s="39"/>
      <c r="F276" s="9" t="str">
        <f t="shared" si="514"/>
        <v/>
      </c>
      <c r="G276" s="12"/>
      <c r="H276" s="9" t="str">
        <f t="shared" si="515"/>
        <v/>
      </c>
    </row>
    <row r="277" spans="2:8" ht="15.9" customHeight="1">
      <c r="B277" s="18"/>
      <c r="C277" s="12"/>
      <c r="D277" s="9" t="str">
        <f t="shared" si="513"/>
        <v/>
      </c>
      <c r="E277" s="39"/>
      <c r="F277" s="9" t="str">
        <f t="shared" si="514"/>
        <v/>
      </c>
      <c r="G277" s="12"/>
      <c r="H277" s="9" t="str">
        <f t="shared" si="515"/>
        <v/>
      </c>
    </row>
    <row r="278" spans="2:8" ht="15.9" customHeight="1">
      <c r="B278" s="18"/>
      <c r="C278" s="12"/>
      <c r="D278" s="9" t="str">
        <f t="shared" si="513"/>
        <v/>
      </c>
      <c r="E278" s="39"/>
      <c r="F278" s="9" t="str">
        <f t="shared" si="514"/>
        <v/>
      </c>
      <c r="G278" s="12"/>
      <c r="H278" s="9" t="str">
        <f t="shared" si="515"/>
        <v/>
      </c>
    </row>
    <row r="279" spans="2:8" ht="15.9" customHeight="1">
      <c r="B279" s="18"/>
      <c r="C279" s="12"/>
      <c r="D279" s="9" t="str">
        <f t="shared" si="513"/>
        <v/>
      </c>
      <c r="E279" s="39"/>
      <c r="F279" s="9" t="str">
        <f t="shared" si="514"/>
        <v/>
      </c>
      <c r="G279" s="12"/>
      <c r="H279" s="9" t="str">
        <f t="shared" si="515"/>
        <v/>
      </c>
    </row>
    <row r="280" spans="2:8" ht="15.9" customHeight="1">
      <c r="B280" s="18"/>
      <c r="C280" s="12"/>
      <c r="D280" s="9" t="str">
        <f t="shared" si="513"/>
        <v/>
      </c>
      <c r="E280" s="39"/>
      <c r="F280" s="9" t="str">
        <f t="shared" si="514"/>
        <v/>
      </c>
      <c r="G280" s="12"/>
      <c r="H280" s="9" t="str">
        <f t="shared" si="515"/>
        <v/>
      </c>
    </row>
    <row r="281" spans="2:8" ht="15.9" customHeight="1">
      <c r="B281" s="18"/>
      <c r="C281" s="12"/>
      <c r="D281" s="9" t="str">
        <f t="shared" ref="D281:D305" si="516">IF(C281="","",(C281-$C$9)*1000)</f>
        <v/>
      </c>
      <c r="E281" s="39"/>
      <c r="F281" s="9" t="str">
        <f t="shared" ref="F281:F305" si="517">IF(E281="","",(E281-$E$9)*1000)</f>
        <v/>
      </c>
      <c r="G281" s="12"/>
      <c r="H281" s="9" t="str">
        <f t="shared" ref="H281:H305" si="518">IF(G281="","",(G281-$G$9)*1000)</f>
        <v/>
      </c>
    </row>
    <row r="282" spans="2:8" ht="15.9" customHeight="1">
      <c r="B282" s="18"/>
      <c r="C282" s="12"/>
      <c r="D282" s="9" t="str">
        <f t="shared" si="516"/>
        <v/>
      </c>
      <c r="E282" s="39"/>
      <c r="F282" s="9" t="str">
        <f t="shared" si="517"/>
        <v/>
      </c>
      <c r="G282" s="12"/>
      <c r="H282" s="9" t="str">
        <f t="shared" si="518"/>
        <v/>
      </c>
    </row>
    <row r="283" spans="2:8" ht="15.9" customHeight="1">
      <c r="B283" s="18"/>
      <c r="C283" s="12"/>
      <c r="D283" s="9" t="str">
        <f t="shared" si="516"/>
        <v/>
      </c>
      <c r="E283" s="39"/>
      <c r="F283" s="9" t="str">
        <f t="shared" si="517"/>
        <v/>
      </c>
      <c r="G283" s="12"/>
      <c r="H283" s="9" t="str">
        <f t="shared" si="518"/>
        <v/>
      </c>
    </row>
    <row r="284" spans="2:8" ht="15.9" customHeight="1">
      <c r="B284" s="18"/>
      <c r="C284" s="12"/>
      <c r="D284" s="9" t="str">
        <f t="shared" si="516"/>
        <v/>
      </c>
      <c r="E284" s="39"/>
      <c r="F284" s="9" t="str">
        <f t="shared" si="517"/>
        <v/>
      </c>
      <c r="G284" s="12"/>
      <c r="H284" s="9" t="str">
        <f t="shared" si="518"/>
        <v/>
      </c>
    </row>
    <row r="285" spans="2:8" ht="15.9" customHeight="1">
      <c r="B285" s="18"/>
      <c r="C285" s="12"/>
      <c r="D285" s="9" t="str">
        <f t="shared" si="516"/>
        <v/>
      </c>
      <c r="E285" s="39"/>
      <c r="F285" s="9" t="str">
        <f t="shared" si="517"/>
        <v/>
      </c>
      <c r="G285" s="12"/>
      <c r="H285" s="9" t="str">
        <f t="shared" si="518"/>
        <v/>
      </c>
    </row>
    <row r="286" spans="2:8" ht="15.9" customHeight="1">
      <c r="B286" s="18"/>
      <c r="C286" s="12"/>
      <c r="D286" s="9" t="str">
        <f t="shared" si="516"/>
        <v/>
      </c>
      <c r="E286" s="39"/>
      <c r="F286" s="9" t="str">
        <f t="shared" si="517"/>
        <v/>
      </c>
      <c r="G286" s="12"/>
      <c r="H286" s="9" t="str">
        <f t="shared" si="518"/>
        <v/>
      </c>
    </row>
    <row r="287" spans="2:8" ht="15.9" customHeight="1">
      <c r="B287" s="18"/>
      <c r="C287" s="12"/>
      <c r="D287" s="9" t="str">
        <f t="shared" si="516"/>
        <v/>
      </c>
      <c r="E287" s="39"/>
      <c r="F287" s="9" t="str">
        <f t="shared" si="517"/>
        <v/>
      </c>
      <c r="G287" s="12"/>
      <c r="H287" s="9" t="str">
        <f t="shared" si="518"/>
        <v/>
      </c>
    </row>
    <row r="288" spans="2:8" ht="15.9" customHeight="1">
      <c r="B288" s="18"/>
      <c r="C288" s="12"/>
      <c r="D288" s="9" t="str">
        <f t="shared" si="516"/>
        <v/>
      </c>
      <c r="E288" s="39"/>
      <c r="F288" s="9" t="str">
        <f t="shared" si="517"/>
        <v/>
      </c>
      <c r="G288" s="12"/>
      <c r="H288" s="9" t="str">
        <f t="shared" si="518"/>
        <v/>
      </c>
    </row>
    <row r="289" spans="2:8" ht="15.9" customHeight="1">
      <c r="B289" s="18"/>
      <c r="C289" s="12"/>
      <c r="D289" s="9" t="str">
        <f t="shared" si="516"/>
        <v/>
      </c>
      <c r="E289" s="39"/>
      <c r="F289" s="9" t="str">
        <f t="shared" si="517"/>
        <v/>
      </c>
      <c r="G289" s="12"/>
      <c r="H289" s="9" t="str">
        <f t="shared" si="518"/>
        <v/>
      </c>
    </row>
    <row r="290" spans="2:8" ht="15.9" customHeight="1">
      <c r="B290" s="18"/>
      <c r="C290" s="12"/>
      <c r="D290" s="9" t="str">
        <f t="shared" si="516"/>
        <v/>
      </c>
      <c r="E290" s="39"/>
      <c r="F290" s="9" t="str">
        <f t="shared" si="517"/>
        <v/>
      </c>
      <c r="G290" s="12"/>
      <c r="H290" s="9" t="str">
        <f t="shared" si="518"/>
        <v/>
      </c>
    </row>
    <row r="291" spans="2:8" ht="15.9" customHeight="1">
      <c r="B291" s="18"/>
      <c r="C291" s="12"/>
      <c r="D291" s="9" t="str">
        <f t="shared" si="516"/>
        <v/>
      </c>
      <c r="E291" s="39"/>
      <c r="F291" s="9" t="str">
        <f t="shared" si="517"/>
        <v/>
      </c>
      <c r="G291" s="12"/>
      <c r="H291" s="9" t="str">
        <f t="shared" si="518"/>
        <v/>
      </c>
    </row>
    <row r="292" spans="2:8" ht="15.9" customHeight="1">
      <c r="B292" s="18"/>
      <c r="C292" s="12"/>
      <c r="D292" s="9" t="str">
        <f t="shared" si="516"/>
        <v/>
      </c>
      <c r="E292" s="39"/>
      <c r="F292" s="9" t="str">
        <f t="shared" si="517"/>
        <v/>
      </c>
      <c r="G292" s="12"/>
      <c r="H292" s="9" t="str">
        <f t="shared" si="518"/>
        <v/>
      </c>
    </row>
    <row r="293" spans="2:8" ht="15.9" customHeight="1">
      <c r="B293" s="18"/>
      <c r="C293" s="12"/>
      <c r="D293" s="9" t="str">
        <f t="shared" si="516"/>
        <v/>
      </c>
      <c r="E293" s="39"/>
      <c r="F293" s="9" t="str">
        <f t="shared" si="517"/>
        <v/>
      </c>
      <c r="G293" s="12"/>
      <c r="H293" s="9" t="str">
        <f t="shared" si="518"/>
        <v/>
      </c>
    </row>
    <row r="294" spans="2:8" ht="15.9" customHeight="1">
      <c r="B294" s="18"/>
      <c r="C294" s="12"/>
      <c r="D294" s="9" t="str">
        <f t="shared" si="516"/>
        <v/>
      </c>
      <c r="E294" s="39"/>
      <c r="F294" s="9" t="str">
        <f t="shared" si="517"/>
        <v/>
      </c>
      <c r="G294" s="12"/>
      <c r="H294" s="9" t="str">
        <f t="shared" si="518"/>
        <v/>
      </c>
    </row>
    <row r="295" spans="2:8" ht="15.9" customHeight="1">
      <c r="B295" s="18"/>
      <c r="C295" s="12"/>
      <c r="D295" s="9" t="str">
        <f t="shared" si="516"/>
        <v/>
      </c>
      <c r="E295" s="39"/>
      <c r="F295" s="9" t="str">
        <f t="shared" si="517"/>
        <v/>
      </c>
      <c r="G295" s="12"/>
      <c r="H295" s="9" t="str">
        <f t="shared" si="518"/>
        <v/>
      </c>
    </row>
    <row r="296" spans="2:8" ht="15.9" customHeight="1">
      <c r="B296" s="18"/>
      <c r="C296" s="12"/>
      <c r="D296" s="9" t="str">
        <f t="shared" si="516"/>
        <v/>
      </c>
      <c r="E296" s="39"/>
      <c r="F296" s="9" t="str">
        <f t="shared" si="517"/>
        <v/>
      </c>
      <c r="G296" s="12"/>
      <c r="H296" s="9" t="str">
        <f t="shared" si="518"/>
        <v/>
      </c>
    </row>
    <row r="297" spans="2:8" ht="15.9" customHeight="1">
      <c r="B297" s="18"/>
      <c r="C297" s="12"/>
      <c r="D297" s="9" t="str">
        <f t="shared" si="516"/>
        <v/>
      </c>
      <c r="E297" s="39"/>
      <c r="F297" s="9" t="str">
        <f t="shared" si="517"/>
        <v/>
      </c>
      <c r="G297" s="12"/>
      <c r="H297" s="9" t="str">
        <f t="shared" si="518"/>
        <v/>
      </c>
    </row>
    <row r="298" spans="2:8" ht="15.9" customHeight="1">
      <c r="B298" s="18"/>
      <c r="C298" s="12"/>
      <c r="D298" s="9" t="str">
        <f t="shared" si="516"/>
        <v/>
      </c>
      <c r="E298" s="39"/>
      <c r="F298" s="9" t="str">
        <f t="shared" si="517"/>
        <v/>
      </c>
      <c r="G298" s="12"/>
      <c r="H298" s="9" t="str">
        <f t="shared" si="518"/>
        <v/>
      </c>
    </row>
    <row r="299" spans="2:8" ht="15.9" customHeight="1">
      <c r="B299" s="18"/>
      <c r="C299" s="12"/>
      <c r="D299" s="9" t="str">
        <f t="shared" si="516"/>
        <v/>
      </c>
      <c r="E299" s="39"/>
      <c r="F299" s="9" t="str">
        <f t="shared" si="517"/>
        <v/>
      </c>
      <c r="G299" s="12"/>
      <c r="H299" s="9" t="str">
        <f t="shared" si="518"/>
        <v/>
      </c>
    </row>
    <row r="300" spans="2:8" ht="15.9" customHeight="1">
      <c r="B300" s="18"/>
      <c r="C300" s="12"/>
      <c r="D300" s="9" t="str">
        <f t="shared" si="516"/>
        <v/>
      </c>
      <c r="E300" s="39"/>
      <c r="F300" s="9" t="str">
        <f t="shared" si="517"/>
        <v/>
      </c>
      <c r="G300" s="12"/>
      <c r="H300" s="9" t="str">
        <f t="shared" si="518"/>
        <v/>
      </c>
    </row>
    <row r="301" spans="2:8" ht="15.9" customHeight="1">
      <c r="B301" s="18"/>
      <c r="C301" s="12"/>
      <c r="D301" s="9" t="str">
        <f t="shared" si="516"/>
        <v/>
      </c>
      <c r="E301" s="39"/>
      <c r="F301" s="9" t="str">
        <f t="shared" si="517"/>
        <v/>
      </c>
      <c r="G301" s="12"/>
      <c r="H301" s="9" t="str">
        <f t="shared" si="518"/>
        <v/>
      </c>
    </row>
    <row r="302" spans="2:8" ht="15.9" customHeight="1">
      <c r="B302" s="18"/>
      <c r="C302" s="12"/>
      <c r="D302" s="9" t="str">
        <f t="shared" si="516"/>
        <v/>
      </c>
      <c r="E302" s="39"/>
      <c r="F302" s="9" t="str">
        <f t="shared" si="517"/>
        <v/>
      </c>
      <c r="G302" s="12"/>
      <c r="H302" s="9" t="str">
        <f t="shared" si="518"/>
        <v/>
      </c>
    </row>
    <row r="303" spans="2:8" ht="15.9" customHeight="1">
      <c r="B303" s="18"/>
      <c r="C303" s="12"/>
      <c r="D303" s="9" t="str">
        <f t="shared" si="516"/>
        <v/>
      </c>
      <c r="E303" s="39"/>
      <c r="F303" s="9" t="str">
        <f t="shared" si="517"/>
        <v/>
      </c>
      <c r="G303" s="12"/>
      <c r="H303" s="9" t="str">
        <f t="shared" si="518"/>
        <v/>
      </c>
    </row>
    <row r="304" spans="2:8" ht="15.9" customHeight="1">
      <c r="B304" s="18"/>
      <c r="C304" s="12"/>
      <c r="D304" s="9" t="str">
        <f t="shared" si="516"/>
        <v/>
      </c>
      <c r="E304" s="39"/>
      <c r="F304" s="9" t="str">
        <f t="shared" si="517"/>
        <v/>
      </c>
      <c r="G304" s="12"/>
      <c r="H304" s="9" t="str">
        <f t="shared" si="518"/>
        <v/>
      </c>
    </row>
    <row r="305" spans="2:8" ht="15.9" customHeight="1">
      <c r="B305" s="18"/>
      <c r="C305" s="12"/>
      <c r="D305" s="9" t="str">
        <f t="shared" si="516"/>
        <v/>
      </c>
      <c r="E305" s="39"/>
      <c r="F305" s="9" t="str">
        <f t="shared" si="517"/>
        <v/>
      </c>
      <c r="G305" s="12"/>
      <c r="H305" s="9" t="str">
        <f t="shared" si="518"/>
        <v/>
      </c>
    </row>
    <row r="306" spans="2:8" ht="15.9" customHeight="1">
      <c r="B306" s="18"/>
      <c r="D306" s="9"/>
      <c r="F306" s="9"/>
    </row>
    <row r="307" spans="2:8" ht="15.9" customHeight="1">
      <c r="B307" s="31"/>
      <c r="C307" s="29"/>
      <c r="D307" s="30"/>
    </row>
  </sheetData>
  <mergeCells count="19"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94:A195"/>
    <mergeCell ref="A200:A201"/>
    <mergeCell ref="N8:N9"/>
    <mergeCell ref="O8:O9"/>
    <mergeCell ref="A1:A3"/>
    <mergeCell ref="B1:U3"/>
  </mergeCells>
  <conditionalFormatting sqref="I87:I101">
    <cfRule type="cellIs" dxfId="99" priority="1" operator="lessThan">
      <formula>$L$6</formula>
    </cfRule>
    <cfRule type="cellIs" dxfId="98" priority="2" operator="greaterThan">
      <formula>$L$5</formula>
    </cfRule>
  </conditionalFormatting>
  <conditionalFormatting sqref="F306 D306 I103:I206 K105:K205 J165:J205">
    <cfRule type="cellIs" dxfId="97" priority="3" operator="lessThan">
      <formula>$L$6</formula>
    </cfRule>
    <cfRule type="cellIs" dxfId="96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57" activePane="bottomLeft" state="frozen"/>
      <selection pane="bottomLeft" activeCell="H165" sqref="H165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111.14000001689419</v>
      </c>
      <c r="X1" s="85" t="s">
        <v>65</v>
      </c>
      <c r="Y1" s="86">
        <f>AN7</f>
        <v>135.614840852193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75.720000080764294</v>
      </c>
      <c r="X2" s="87" t="s">
        <v>66</v>
      </c>
      <c r="Y2" s="88">
        <f>IF(MOD(DEGREES(ATAN2(W1, W2)), 360) &gt; 180, MOD(DEGREES(ATAN2(W1, W2)), 360) - 360, MOD(DEGREES(ATAN2(W1, W2)), 360))</f>
        <v>34.266716404419405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111.14000001689419</v>
      </c>
      <c r="AH2" s="43">
        <f>INDEX(D:D,MATCH(9.99999999999999E+307,D:D))</f>
        <v>112.90000000735745</v>
      </c>
      <c r="AI2" s="43">
        <f>INDEX(D:D,MATCH(9.99999999999999E+307,D:D)-1)</f>
        <v>116.19999998947605</v>
      </c>
      <c r="AJ2" s="43">
        <f>INDEX(D:D,MATCH(9.99999999999999E+307,D:D)-2)</f>
        <v>117.39999998826534</v>
      </c>
      <c r="AK2" s="43">
        <f>INDEX(D:D,MATCH(9.99999999999999E+307,D:D)-3)</f>
        <v>112.20000003231689</v>
      </c>
      <c r="AL2" s="43">
        <f>INDEX(D:D,MATCH(9.99999999999999E+307,D:D)-4)</f>
        <v>102.20000002300367</v>
      </c>
      <c r="AM2" s="43">
        <f>INDEX(D:D,MATCH(9.99999999999999E+307,D:D)-5)</f>
        <v>96.399999980349094</v>
      </c>
      <c r="AN2" s="43">
        <f>INDEX(D:D,MATCH(9.99999999999999E+307,D:D)-6)</f>
        <v>112.20000003231689</v>
      </c>
      <c r="AO2" s="43">
        <f>INDEX(D:D,MATCH(9.99999999999999E+307,D:D)-7)</f>
        <v>104.70000002533197</v>
      </c>
      <c r="AP2" s="43">
        <f>INDEX(D:D,MATCH(9.99999999999999E+307,D:D)-8)</f>
        <v>78.800000017508864</v>
      </c>
      <c r="AQ2" s="43">
        <f>INDEX(D:D,MATCH(9.99999999999999E+307,D:D)-9)</f>
        <v>107.10000002291054</v>
      </c>
      <c r="AR2" s="43">
        <f>INDEX(D:D,MATCH(9.99999999999999E+307,D:D)-10)</f>
        <v>134.4999999855645</v>
      </c>
      <c r="AS2" s="43">
        <f>INDEX(D:D,MATCH(9.99999999999999E+307,D:D)-11)</f>
        <v>99.199999996926636</v>
      </c>
      <c r="AT2" s="43">
        <f>INDEX(D:D,MATCH(9.99999999999999E+307,D:D)-12)</f>
        <v>95.700000005308539</v>
      </c>
      <c r="AU2" s="43">
        <f>INDEX(D:D,MATCH(9.99999999999999E+307,D:D)-13)</f>
        <v>112.39999998360872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-2.4599999999992406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75.720000080764294</v>
      </c>
      <c r="AH3" s="43">
        <f>INDEX(F:F,MATCH(9.99999999999999E+307,F:F))</f>
        <v>72.700000368058681</v>
      </c>
      <c r="AI3" s="43">
        <f>INDEX(F:F,MATCH(9.99999999999999E+307,F:F)-1)</f>
        <v>81.400000490248203</v>
      </c>
      <c r="AJ3" s="43">
        <f>INDEX(F:F,MATCH(9.99999999999999E+307,F:F)-2)</f>
        <v>86.299999617040157</v>
      </c>
      <c r="AK3" s="43">
        <f>INDEX(F:F,MATCH(9.99999999999999E+307,F:F)-3)</f>
        <v>90.900000184774399</v>
      </c>
      <c r="AL3" s="43">
        <f>INDEX(F:F,MATCH(9.99999999999999E+307,F:F)-4)</f>
        <v>47.299999743700027</v>
      </c>
      <c r="AM3" s="43">
        <f>INDEX(F:F,MATCH(9.99999999999999E+307,F:F)-5)</f>
        <v>21.599999628961086</v>
      </c>
      <c r="AN3" s="43">
        <f>INDEX(F:F,MATCH(9.99999999999999E+307,F:F)-6)</f>
        <v>90.900000184774399</v>
      </c>
      <c r="AO3" s="43">
        <f>INDEX(F:F,MATCH(9.99999999999999E+307,F:F)-7)</f>
        <v>48.299999907612801</v>
      </c>
      <c r="AP3" s="43">
        <f>INDEX(F:F,MATCH(9.99999999999999E+307,F:F)-8)</f>
        <v>-25.299999862909317</v>
      </c>
      <c r="AQ3" s="43">
        <f>INDEX(F:F,MATCH(9.99999999999999E+307,F:F)-9)</f>
        <v>66.200000233948231</v>
      </c>
      <c r="AR3" s="43">
        <f>INDEX(F:F,MATCH(9.99999999999999E+307,F:F)-10)</f>
        <v>175.30000023543835</v>
      </c>
      <c r="AS3" s="43">
        <f>INDEX(F:F,MATCH(9.99999999999999E+307,F:F)-11)</f>
        <v>55.599999614059925</v>
      </c>
      <c r="AT3" s="43">
        <f>INDEX(F:F,MATCH(9.99999999999999E+307,F:F)-12)</f>
        <v>42.000000365078449</v>
      </c>
      <c r="AU3" s="43">
        <f>INDEX(F:F,MATCH(9.99999999999999E+307,F:F)-13)</f>
        <v>99.299999885261059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-2.4599999999992406</v>
      </c>
      <c r="AH4" s="43">
        <f>INDEX(H:H,MATCH(9.99999999999999E+307,H:H))</f>
        <v>-6.6000000000059345</v>
      </c>
      <c r="AI4" s="43">
        <f>INDEX(H:H,MATCH(9.99999999999999E+307,H:H)-1)</f>
        <v>2.899999999996794</v>
      </c>
      <c r="AJ4" s="43">
        <f>INDEX(H:H,MATCH(9.99999999999999E+307,H:H)-2)</f>
        <v>-17.899999999997362</v>
      </c>
      <c r="AK4" s="43">
        <f>INDEX(H:H,MATCH(9.99999999999999E+307,H:H)-3)</f>
        <v>6.2000000000068667</v>
      </c>
      <c r="AL4" s="43">
        <f>INDEX(H:H,MATCH(9.99999999999999E+307,H:H)-4)</f>
        <v>3.1000000000034333</v>
      </c>
      <c r="AM4" s="43">
        <f>INDEX(H:H,MATCH(9.99999999999999E+307,H:H)-5)</f>
        <v>-31.800000000004047</v>
      </c>
      <c r="AN4" s="43">
        <f>INDEX(H:H,MATCH(9.99999999999999E+307,H:H)-6)</f>
        <v>6.2000000000068667</v>
      </c>
      <c r="AO4" s="43">
        <f>INDEX(H:H,MATCH(9.99999999999999E+307,H:H)-7)</f>
        <v>-34.599999999997522</v>
      </c>
      <c r="AP4" s="43">
        <f>INDEX(H:H,MATCH(9.99999999999999E+307,H:H)-8)</f>
        <v>12.200000000007094</v>
      </c>
      <c r="AQ4" s="43">
        <f>INDEX(H:H,MATCH(9.99999999999999E+307,H:H)-9)</f>
        <v>-19.499999999993634</v>
      </c>
      <c r="AR4" s="43">
        <f>INDEX(H:H,MATCH(9.99999999999999E+307,H:H)-10)</f>
        <v>6.2999999999959755</v>
      </c>
      <c r="AS4" s="43">
        <f>INDEX(H:H,MATCH(9.99999999999999E+307,H:H)-11)</f>
        <v>-1.6999999999995907</v>
      </c>
      <c r="AT4" s="43">
        <f>INDEX(H:H,MATCH(9.99999999999999E+307,H:H)-12)</f>
        <v>-33.400000000000318</v>
      </c>
      <c r="AU4" s="43">
        <f>INDEX(H:H,MATCH(9.99999999999999E+307,H:H)-13)</f>
        <v>11.600000000001387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134.44426374961901</v>
      </c>
      <c r="AI5" s="72">
        <f>INDEX(L:L,MATCH(9.99999999999999E+307,L:L)-1)</f>
        <v>141.90422853941536</v>
      </c>
      <c r="AJ5" s="72">
        <f>INDEX(L:L,MATCH(9.99999999999999E+307,L:L)-2)</f>
        <v>146.80211146691909</v>
      </c>
      <c r="AK5" s="72">
        <f>INDEX(L:L,MATCH(9.99999999999999E+307,L:L)-3)</f>
        <v>144.5340445737404</v>
      </c>
      <c r="AL5" s="72">
        <f>INDEX(L:L,MATCH(9.99999999999999E+307,L:L)-4)</f>
        <v>112.6576228244498</v>
      </c>
      <c r="AM5" s="72">
        <f>INDEX(L:L,MATCH(9.99999999999999E+307,L:L)-5)</f>
        <v>103.78227199374025</v>
      </c>
      <c r="AN5" s="72">
        <f>INDEX(L:L,MATCH(9.99999999999999E+307,L:L)-6)</f>
        <v>144.5340445737404</v>
      </c>
      <c r="AO5" s="72">
        <f>INDEX(L:L,MATCH(9.99999999999999E+307,L:L)-7)</f>
        <v>120.38330447524582</v>
      </c>
      <c r="AP5" s="72">
        <f>INDEX(L:L,MATCH(9.99999999999999E+307,L:L)-8)</f>
        <v>83.656260948136946</v>
      </c>
      <c r="AQ5" s="72">
        <f>INDEX(L:L,MATCH(9.99999999999999E+307,L:L)-9)</f>
        <v>127.40918348330287</v>
      </c>
      <c r="AR5" s="72">
        <f>INDEX(L:L,MATCH(9.99999999999999E+307,L:L)-10)</f>
        <v>221.04305028356239</v>
      </c>
      <c r="AS5" s="72">
        <f>INDEX(L:L,MATCH(9.99999999999999E+307,L:L)-11)</f>
        <v>113.73165767047321</v>
      </c>
      <c r="AT5" s="72">
        <f>INDEX(L:L,MATCH(9.99999999999999E+307,L:L)-12)</f>
        <v>109.71804788494309</v>
      </c>
      <c r="AU5" s="73">
        <f>INDEX(L:L,MATCH(9.99999999999999E+307,L:L)-13)</f>
        <v>150.42875381232179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57.221190973550677</v>
      </c>
      <c r="AI6" s="75">
        <f>INDEX(J:J,MATCH(9.99999999999999E+307,J:J)-1)</f>
        <v>54.988128922945748</v>
      </c>
      <c r="AJ6" s="75">
        <f>INDEX(J:J,MATCH(9.99999999999999E+307,J:J)-2)</f>
        <v>53.680628366828046</v>
      </c>
      <c r="AK6" s="75">
        <f>INDEX(J:J,MATCH(9.99999999999999E+307,J:J)-3)</f>
        <v>50.98697754385978</v>
      </c>
      <c r="AL6" s="75">
        <f>INDEX(J:J,MATCH(9.99999999999999E+307,J:J)-4)</f>
        <v>65.164450977717252</v>
      </c>
      <c r="AM6" s="75">
        <f>INDEX(J:J,MATCH(9.99999999999999E+307,J:J)-5)</f>
        <v>77.37054125446889</v>
      </c>
      <c r="AN6" s="75">
        <f>INDEX(J:J,MATCH(9.99999999999999E+307,J:J)-6)</f>
        <v>50.98697754385978</v>
      </c>
      <c r="AO6" s="75">
        <f>INDEX(J:J,MATCH(9.99999999999999E+307,J:J)-7)</f>
        <v>65.235271213341264</v>
      </c>
      <c r="AP6" s="75">
        <f>INDEX(J:J,MATCH(9.99999999999999E+307,J:J)-8)</f>
        <v>107.80005778559018</v>
      </c>
      <c r="AQ6" s="75">
        <f>INDEX(J:J,MATCH(9.99999999999999E+307,J:J)-9)</f>
        <v>58.279212025077754</v>
      </c>
      <c r="AR6" s="75">
        <f>INDEX(J:J,MATCH(9.99999999999999E+307,J:J)-10)</f>
        <v>37.49744464045358</v>
      </c>
      <c r="AS6" s="75">
        <f>INDEX(J:J,MATCH(9.99999999999999E+307,J:J)-11)</f>
        <v>60.730073006053715</v>
      </c>
      <c r="AT6" s="75">
        <f>INDEX(J:J,MATCH(9.99999999999999E+307,J:J)-12)</f>
        <v>66.304699950550685</v>
      </c>
      <c r="AU6" s="76">
        <f>INDEX(J:J,MATCH(9.99999999999999E+307,J:J)-13)</f>
        <v>48.540948960745993</v>
      </c>
      <c r="AV6" s="8" t="s">
        <v>53</v>
      </c>
    </row>
    <row r="7" spans="1:48" ht="15.9" customHeight="1">
      <c r="B7" s="185" t="s">
        <v>80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67.807420426096499</v>
      </c>
      <c r="Y7" s="36"/>
      <c r="AF7" s="8" t="s">
        <v>33</v>
      </c>
      <c r="AG7" s="69">
        <f>(SUM(AO2:AU2)-MIN(AO2:AU2)-MAX(AO2:AU2))/(COUNTA(AO2:AU2)-2)</f>
        <v>103.82000000681728</v>
      </c>
      <c r="AK7" s="8" t="s">
        <v>54</v>
      </c>
      <c r="AN7" s="78">
        <f>(SUM(AH5:AN5)-MIN(AH5:AN5)-MAX(AH5:AN5))/(COUNTA(AH5:AN5)-2)</f>
        <v>135.614840852193</v>
      </c>
      <c r="AO7" s="8" t="s">
        <v>54</v>
      </c>
      <c r="AR7" s="78">
        <f>(SUM(AO5:AU5)-MIN(AO5:AU5)-MAX(AO5:AU5))/(COUNTA(AO5:AU5)-2)</f>
        <v>124.33418946525735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34.266716404419405</v>
      </c>
      <c r="Y8" s="36"/>
      <c r="AF8" s="8" t="s">
        <v>34</v>
      </c>
      <c r="AG8" s="69">
        <f>(SUM(AO3:AU3)-MIN(AO3:AU3)-MAX(AO3:AU3))/(COUNTA(AO3:AU3)-2)</f>
        <v>62.280000001192093</v>
      </c>
      <c r="AK8" s="8" t="s">
        <v>55</v>
      </c>
      <c r="AN8" s="78">
        <f>(SUM(AH6:AN6)-MIN(AH6:AN6)-MAX(AH6:AN6))/(COUNTA(AH6:AN6)-2)</f>
        <v>56.408275356980297</v>
      </c>
      <c r="AO8" s="8" t="s">
        <v>55</v>
      </c>
      <c r="AR8" s="78">
        <f>(SUM(AO6:AU6)-MIN(AO6:AU6)-MAX(AO6:AU6))/(COUNTA(AO6:AU6)-2)</f>
        <v>59.818041031153882</v>
      </c>
    </row>
    <row r="9" spans="1:48" ht="30" customHeight="1">
      <c r="A9" s="5" t="s">
        <v>4</v>
      </c>
      <c r="B9" s="14">
        <v>45824</v>
      </c>
      <c r="C9" s="35">
        <v>401064.10159999999</v>
      </c>
      <c r="D9" s="6"/>
      <c r="E9" s="35">
        <v>6665821.7609999999</v>
      </c>
      <c r="F9" s="6"/>
      <c r="G9" s="35">
        <v>91.6601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-7.339999999999236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45825</v>
      </c>
      <c r="C10" s="11">
        <v>401064.1115</v>
      </c>
      <c r="D10" s="9">
        <f>IF(C10="","",(C10-$C$9)*1000)</f>
        <v>9.9000000045634806</v>
      </c>
      <c r="E10" s="12">
        <v>6665821.7949999999</v>
      </c>
      <c r="F10" s="9">
        <f>IF(E10="","",(E10-$E$9)*1000)</f>
        <v>33.999999985098839</v>
      </c>
      <c r="G10" s="12">
        <v>91.6691</v>
      </c>
      <c r="H10" s="9">
        <f t="shared" ref="H10:H73" si="1">IF(G10="","",(G10-$G$9)*1000)</f>
        <v>9.0000000000003411</v>
      </c>
      <c r="I10" s="47">
        <f t="shared" ref="I10:I73" si="2">IF(MOD(DEGREES(ATAN2(D10, F10)), 360) &gt; 180, MOD(DEGREES(ATAN2(D10, F10)), 360) - 360, MOD(DEGREES(ATAN2(D10, F10)), 360))</f>
        <v>73.765682898151923</v>
      </c>
      <c r="J10" s="40">
        <f>MOD(DEGREES(ATAN2(F10, D10)) + 360, 360)</f>
        <v>16.234317101848092</v>
      </c>
      <c r="K10" s="47">
        <f t="shared" ref="K10:K73" si="3">SQRT(POWER(C10 - $C$9,2) + POWER(E10 - $E$9,2)) *1000</f>
        <v>35.412003601562532</v>
      </c>
      <c r="L10" s="40">
        <f t="shared" ref="L10:L73" si="4">SQRT((D10^2) + (F10^2) + (H10^2))</f>
        <v>36.537788645142228</v>
      </c>
      <c r="M10" s="12">
        <f t="shared" ref="M10:M23" si="5">(D10-$D$9)/(B10-$B$9)</f>
        <v>9.9000000045634806</v>
      </c>
      <c r="N10" s="12">
        <f t="shared" ref="N10:N23" si="6">(F10-$F$9)/(B10-$B$9)</f>
        <v>33.999999985098839</v>
      </c>
      <c r="O10" s="12">
        <f t="shared" ref="O10:O23" si="7">(H10-$H$9)/(B10-$B$9)</f>
        <v>9.0000000000003411</v>
      </c>
      <c r="P10" s="81">
        <f t="shared" ref="P10:P23" si="8">(L10-$L$9)/(B10-$B$9)</f>
        <v>36.537788645142228</v>
      </c>
      <c r="Q10" s="12">
        <f t="shared" ref="Q10:Q23" si="9">(M10-0)/(B10-$B$9)</f>
        <v>9.9000000045634806</v>
      </c>
      <c r="R10" s="12">
        <f t="shared" ref="R10:R23" si="10">(N10-0)/(B10-$B$9)</f>
        <v>33.999999985098839</v>
      </c>
      <c r="S10" s="12">
        <f t="shared" ref="S10:S23" si="11">(O10-0)/(B10-$B$9)</f>
        <v>9.0000000000003411</v>
      </c>
      <c r="T10" s="12">
        <f t="shared" ref="T10:T23" si="12">(P10-0)/(B10-$B$9)</f>
        <v>36.537788645142228</v>
      </c>
    </row>
    <row r="11" spans="1:48" ht="15.9" customHeight="1">
      <c r="A11" s="51"/>
      <c r="B11" s="18">
        <v>45825</v>
      </c>
      <c r="C11" s="11">
        <v>401064.12040000001</v>
      </c>
      <c r="D11" s="9">
        <f t="shared" ref="D11:D74" si="13">IF(C11="","",(C11-$C$9)*1000)</f>
        <v>18.800000019837171</v>
      </c>
      <c r="E11" s="12">
        <v>6665821.8200000003</v>
      </c>
      <c r="F11" s="9">
        <f t="shared" ref="F11:F73" si="14">IF(E11="","",(E11-$E$9)*1000)</f>
        <v>59.000000357627869</v>
      </c>
      <c r="G11" s="12">
        <v>91.650899999999993</v>
      </c>
      <c r="H11" s="9">
        <f t="shared" si="1"/>
        <v>-9.2000000000069804</v>
      </c>
      <c r="I11" s="47">
        <f t="shared" si="2"/>
        <v>72.325828950839494</v>
      </c>
      <c r="J11" s="40">
        <f t="shared" ref="J11:J74" si="15">MOD(DEGREES(ATAN2(F11, D11)) + 360, 360)</f>
        <v>17.67417104916052</v>
      </c>
      <c r="K11" s="47">
        <f t="shared" si="3"/>
        <v>61.922855578097867</v>
      </c>
      <c r="L11" s="40">
        <f t="shared" si="4"/>
        <v>62.60255620137324</v>
      </c>
      <c r="M11" s="12">
        <f t="shared" si="5"/>
        <v>18.800000019837171</v>
      </c>
      <c r="N11" s="12">
        <f t="shared" si="6"/>
        <v>59.000000357627869</v>
      </c>
      <c r="O11" s="12">
        <f t="shared" si="7"/>
        <v>-9.2000000000069804</v>
      </c>
      <c r="P11" s="81">
        <f t="shared" si="8"/>
        <v>62.60255620137324</v>
      </c>
      <c r="Q11" s="12">
        <f t="shared" si="9"/>
        <v>18.800000019837171</v>
      </c>
      <c r="R11" s="12">
        <f t="shared" si="10"/>
        <v>59.000000357627869</v>
      </c>
      <c r="S11" s="12">
        <f t="shared" si="11"/>
        <v>-9.2000000000069804</v>
      </c>
      <c r="T11" s="12">
        <f t="shared" si="12"/>
        <v>62.60255620137324</v>
      </c>
    </row>
    <row r="12" spans="1:48" ht="15.9" customHeight="1">
      <c r="A12" s="52"/>
      <c r="B12" s="18">
        <v>45826</v>
      </c>
      <c r="C12" s="11">
        <v>401064.10940000002</v>
      </c>
      <c r="D12" s="9">
        <f t="shared" si="13"/>
        <v>7.8000000212341547</v>
      </c>
      <c r="E12" s="12">
        <v>6665821.7740000002</v>
      </c>
      <c r="F12" s="9">
        <f t="shared" si="14"/>
        <v>13.000000268220901</v>
      </c>
      <c r="G12" s="12">
        <v>91.649799999999999</v>
      </c>
      <c r="H12" s="9">
        <f t="shared" si="1"/>
        <v>-10.300000000000864</v>
      </c>
      <c r="I12" s="47">
        <f t="shared" si="2"/>
        <v>59.036243920648644</v>
      </c>
      <c r="J12" s="40">
        <f t="shared" si="15"/>
        <v>30.963756079351356</v>
      </c>
      <c r="K12" s="47">
        <f t="shared" si="3"/>
        <v>15.16047516752019</v>
      </c>
      <c r="L12" s="40">
        <f t="shared" si="4"/>
        <v>18.32839347310653</v>
      </c>
      <c r="M12" s="12">
        <f t="shared" si="5"/>
        <v>3.9000000106170774</v>
      </c>
      <c r="N12" s="12">
        <f t="shared" si="6"/>
        <v>6.5000001341104507</v>
      </c>
      <c r="O12" s="12">
        <f t="shared" si="7"/>
        <v>-5.150000000000432</v>
      </c>
      <c r="P12" s="81">
        <f t="shared" si="8"/>
        <v>9.1641967365532651</v>
      </c>
      <c r="Q12" s="12">
        <f t="shared" si="9"/>
        <v>1.9500000053085387</v>
      </c>
      <c r="R12" s="12">
        <f t="shared" si="10"/>
        <v>3.2500000670552254</v>
      </c>
      <c r="S12" s="12">
        <f t="shared" si="11"/>
        <v>-2.575000000000216</v>
      </c>
      <c r="T12" s="12">
        <f t="shared" si="12"/>
        <v>4.5820983682766325</v>
      </c>
    </row>
    <row r="13" spans="1:48" ht="15.9" customHeight="1">
      <c r="A13" s="52"/>
      <c r="B13" s="18">
        <v>45826</v>
      </c>
      <c r="C13" s="12">
        <v>401064.11969999998</v>
      </c>
      <c r="D13" s="9">
        <f t="shared" si="13"/>
        <v>18.099999986588955</v>
      </c>
      <c r="E13" s="11">
        <v>6665821.807</v>
      </c>
      <c r="F13" s="9">
        <f t="shared" si="14"/>
        <v>46.000000089406967</v>
      </c>
      <c r="G13" s="12">
        <v>91.666700000000006</v>
      </c>
      <c r="H13" s="9">
        <f t="shared" si="1"/>
        <v>6.6000000000059345</v>
      </c>
      <c r="I13" s="47">
        <f t="shared" si="2"/>
        <v>68.521440902904743</v>
      </c>
      <c r="J13" s="40">
        <f t="shared" si="15"/>
        <v>21.478559097095285</v>
      </c>
      <c r="K13" s="47">
        <f t="shared" si="3"/>
        <v>49.432883870354573</v>
      </c>
      <c r="L13" s="40">
        <f t="shared" si="4"/>
        <v>49.871535044953639</v>
      </c>
      <c r="M13" s="12">
        <f t="shared" si="5"/>
        <v>9.0499999932944775</v>
      </c>
      <c r="N13" s="12">
        <f t="shared" si="6"/>
        <v>23.000000044703484</v>
      </c>
      <c r="O13" s="12">
        <f t="shared" si="7"/>
        <v>3.3000000000029672</v>
      </c>
      <c r="P13" s="81">
        <f t="shared" si="8"/>
        <v>24.935767522476819</v>
      </c>
      <c r="Q13" s="12">
        <f t="shared" si="9"/>
        <v>4.5249999966472387</v>
      </c>
      <c r="R13" s="12">
        <f t="shared" si="10"/>
        <v>11.500000022351742</v>
      </c>
      <c r="S13" s="12">
        <f t="shared" si="11"/>
        <v>1.6500000000014836</v>
      </c>
      <c r="T13" s="12">
        <f t="shared" si="12"/>
        <v>12.46788376123841</v>
      </c>
    </row>
    <row r="14" spans="1:48" ht="15.9" customHeight="1">
      <c r="A14" s="53"/>
      <c r="B14" s="18">
        <v>45827</v>
      </c>
      <c r="C14" s="11">
        <v>401064.13900000002</v>
      </c>
      <c r="D14" s="9">
        <f t="shared" si="13"/>
        <v>37.400000030174851</v>
      </c>
      <c r="E14" s="11">
        <v>6665821.8779999996</v>
      </c>
      <c r="F14" s="9">
        <f t="shared" si="14"/>
        <v>116.99999962002039</v>
      </c>
      <c r="G14" s="12">
        <v>91.686599999999999</v>
      </c>
      <c r="H14" s="9">
        <f t="shared" si="1"/>
        <v>26.499999999998636</v>
      </c>
      <c r="I14" s="47">
        <f t="shared" si="2"/>
        <v>72.273098848377813</v>
      </c>
      <c r="J14" s="40">
        <f t="shared" si="15"/>
        <v>17.726901151622201</v>
      </c>
      <c r="K14" s="47">
        <f t="shared" si="3"/>
        <v>122.83224297122416</v>
      </c>
      <c r="L14" s="40">
        <f t="shared" si="4"/>
        <v>125.65830618523304</v>
      </c>
      <c r="M14" s="12">
        <f t="shared" si="5"/>
        <v>12.46666667672495</v>
      </c>
      <c r="N14" s="12">
        <f t="shared" si="6"/>
        <v>38.99999987334013</v>
      </c>
      <c r="O14" s="12">
        <f t="shared" si="7"/>
        <v>8.8333333333328792</v>
      </c>
      <c r="P14" s="81">
        <f t="shared" si="8"/>
        <v>41.886102061744346</v>
      </c>
      <c r="Q14" s="12">
        <f t="shared" si="9"/>
        <v>4.1555555589083166</v>
      </c>
      <c r="R14" s="12">
        <f t="shared" si="10"/>
        <v>12.999999957780043</v>
      </c>
      <c r="S14" s="12">
        <f t="shared" si="11"/>
        <v>2.9444444444442932</v>
      </c>
      <c r="T14" s="12">
        <f t="shared" si="12"/>
        <v>13.962034020581449</v>
      </c>
    </row>
    <row r="15" spans="1:48" ht="15.9" customHeight="1">
      <c r="B15" s="18">
        <v>45827</v>
      </c>
      <c r="C15" s="11">
        <v>401064.1214</v>
      </c>
      <c r="D15" s="9">
        <f t="shared" si="13"/>
        <v>19.800000009126961</v>
      </c>
      <c r="E15" s="11">
        <v>6665821.8099999996</v>
      </c>
      <c r="F15" s="9">
        <f t="shared" si="14"/>
        <v>48.999999649822712</v>
      </c>
      <c r="G15" s="12">
        <v>91.667100000000005</v>
      </c>
      <c r="H15" s="9">
        <f t="shared" si="1"/>
        <v>7.0000000000050022</v>
      </c>
      <c r="I15" s="47">
        <f t="shared" si="2"/>
        <v>67.997270812974307</v>
      </c>
      <c r="J15" s="40">
        <f t="shared" si="15"/>
        <v>22.002729187025693</v>
      </c>
      <c r="K15" s="47">
        <f t="shared" si="3"/>
        <v>52.849219162103559</v>
      </c>
      <c r="L15" s="40">
        <f t="shared" si="4"/>
        <v>53.310786582493073</v>
      </c>
      <c r="M15" s="12">
        <f t="shared" si="5"/>
        <v>6.6000000030423207</v>
      </c>
      <c r="N15" s="12">
        <f t="shared" si="6"/>
        <v>16.333333216607571</v>
      </c>
      <c r="O15" s="12">
        <f t="shared" si="7"/>
        <v>2.3333333333350006</v>
      </c>
      <c r="P15" s="81">
        <f t="shared" si="8"/>
        <v>17.770262194164356</v>
      </c>
      <c r="Q15" s="12">
        <f t="shared" si="9"/>
        <v>2.2000000010141068</v>
      </c>
      <c r="R15" s="12">
        <f t="shared" si="10"/>
        <v>5.4444444055358572</v>
      </c>
      <c r="S15" s="12">
        <f t="shared" si="11"/>
        <v>0.77777777777833357</v>
      </c>
      <c r="T15" s="12">
        <f t="shared" si="12"/>
        <v>5.9234207313881191</v>
      </c>
    </row>
    <row r="16" spans="1:48" ht="15.9" customHeight="1">
      <c r="B16" s="18">
        <v>45828</v>
      </c>
      <c r="C16" s="11">
        <v>401064.11930000002</v>
      </c>
      <c r="D16" s="9">
        <f t="shared" si="13"/>
        <v>17.700000025797635</v>
      </c>
      <c r="E16" s="11">
        <v>6665821.7939999998</v>
      </c>
      <c r="F16" s="9">
        <f t="shared" si="14"/>
        <v>32.999999821186066</v>
      </c>
      <c r="G16" s="12">
        <v>91.681399999999996</v>
      </c>
      <c r="H16" s="9">
        <f t="shared" si="1"/>
        <v>21.299999999996544</v>
      </c>
      <c r="I16" s="47">
        <f t="shared" si="2"/>
        <v>61.792508956882642</v>
      </c>
      <c r="J16" s="40">
        <f t="shared" si="15"/>
        <v>28.207491043117329</v>
      </c>
      <c r="K16" s="47">
        <f t="shared" si="3"/>
        <v>37.447162630986035</v>
      </c>
      <c r="L16" s="40">
        <f t="shared" si="4"/>
        <v>43.08108621090431</v>
      </c>
      <c r="M16" s="12">
        <f t="shared" si="5"/>
        <v>4.4250000064494088</v>
      </c>
      <c r="N16" s="12">
        <f t="shared" si="6"/>
        <v>8.2499999552965164</v>
      </c>
      <c r="O16" s="12">
        <f t="shared" si="7"/>
        <v>5.324999999999136</v>
      </c>
      <c r="P16" s="81">
        <f t="shared" si="8"/>
        <v>10.770271552726078</v>
      </c>
      <c r="Q16" s="12">
        <f t="shared" si="9"/>
        <v>1.1062500016123522</v>
      </c>
      <c r="R16" s="12">
        <f t="shared" si="10"/>
        <v>2.0624999888241291</v>
      </c>
      <c r="S16" s="12">
        <f t="shared" si="11"/>
        <v>1.331249999999784</v>
      </c>
      <c r="T16" s="12">
        <f t="shared" si="12"/>
        <v>2.6925678881815194</v>
      </c>
    </row>
    <row r="17" spans="2:20" ht="15.9" customHeight="1">
      <c r="B17" s="18">
        <v>45828</v>
      </c>
      <c r="C17" s="11">
        <v>401064.12439999997</v>
      </c>
      <c r="D17" s="9">
        <f t="shared" si="13"/>
        <v>22.799999976996332</v>
      </c>
      <c r="E17" s="11">
        <v>6665821.8109999998</v>
      </c>
      <c r="F17" s="9">
        <f t="shared" si="14"/>
        <v>49.999999813735485</v>
      </c>
      <c r="G17" s="12">
        <v>91.646900000000002</v>
      </c>
      <c r="H17" s="9">
        <f t="shared" si="1"/>
        <v>-13.199999999997658</v>
      </c>
      <c r="I17" s="47">
        <f t="shared" si="2"/>
        <v>65.487014134577649</v>
      </c>
      <c r="J17" s="40">
        <f t="shared" si="15"/>
        <v>24.512985865422365</v>
      </c>
      <c r="K17" s="47">
        <f t="shared" si="3"/>
        <v>54.953070708783706</v>
      </c>
      <c r="L17" s="40">
        <f t="shared" si="4"/>
        <v>56.516192195905404</v>
      </c>
      <c r="M17" s="12">
        <f t="shared" si="5"/>
        <v>5.6999999942490831</v>
      </c>
      <c r="N17" s="12">
        <f t="shared" si="6"/>
        <v>12.499999953433871</v>
      </c>
      <c r="O17" s="12">
        <f t="shared" si="7"/>
        <v>-3.2999999999994145</v>
      </c>
      <c r="P17" s="81">
        <f t="shared" si="8"/>
        <v>14.129048048976351</v>
      </c>
      <c r="Q17" s="12">
        <f t="shared" si="9"/>
        <v>1.4249999985622708</v>
      </c>
      <c r="R17" s="12">
        <f t="shared" si="10"/>
        <v>3.1249999883584678</v>
      </c>
      <c r="S17" s="12">
        <f t="shared" si="11"/>
        <v>-0.82499999999985363</v>
      </c>
      <c r="T17" s="12">
        <f t="shared" si="12"/>
        <v>3.5322620122440878</v>
      </c>
    </row>
    <row r="18" spans="2:20" ht="15.9" customHeight="1">
      <c r="B18" s="18">
        <v>45829</v>
      </c>
      <c r="C18" s="11">
        <v>401064.12439999997</v>
      </c>
      <c r="D18" s="9">
        <f t="shared" si="13"/>
        <v>22.799999976996332</v>
      </c>
      <c r="E18" s="12">
        <v>6665821.8108999999</v>
      </c>
      <c r="F18" s="9">
        <f t="shared" si="14"/>
        <v>49.899999983608723</v>
      </c>
      <c r="G18" s="12">
        <v>91.646900000000002</v>
      </c>
      <c r="H18" s="9">
        <f t="shared" si="1"/>
        <v>-13.199999999997658</v>
      </c>
      <c r="I18" s="47">
        <f t="shared" si="2"/>
        <v>65.443683765196667</v>
      </c>
      <c r="J18" s="40">
        <f t="shared" si="15"/>
        <v>24.556316234803319</v>
      </c>
      <c r="K18" s="47">
        <f t="shared" si="3"/>
        <v>54.862099825974425</v>
      </c>
      <c r="L18" s="40">
        <f t="shared" si="4"/>
        <v>56.427741380593297</v>
      </c>
      <c r="M18" s="12">
        <f t="shared" si="5"/>
        <v>4.5599999953992665</v>
      </c>
      <c r="N18" s="12">
        <f t="shared" si="6"/>
        <v>9.9799999967217445</v>
      </c>
      <c r="O18" s="12">
        <f t="shared" si="7"/>
        <v>-2.6399999999995316</v>
      </c>
      <c r="P18" s="81">
        <f t="shared" si="8"/>
        <v>11.285548276118659</v>
      </c>
      <c r="Q18" s="12">
        <f t="shared" si="9"/>
        <v>0.9119999990798533</v>
      </c>
      <c r="R18" s="12">
        <f t="shared" si="10"/>
        <v>1.9959999993443489</v>
      </c>
      <c r="S18" s="12">
        <f t="shared" si="11"/>
        <v>-0.52799999999990632</v>
      </c>
      <c r="T18" s="12">
        <f t="shared" si="12"/>
        <v>2.257109655223732</v>
      </c>
    </row>
    <row r="19" spans="2:20" ht="15.9" customHeight="1">
      <c r="B19" s="18">
        <v>45829</v>
      </c>
      <c r="C19" s="11">
        <v>401064.12469999999</v>
      </c>
      <c r="D19" s="9">
        <f t="shared" si="13"/>
        <v>23.099999991245568</v>
      </c>
      <c r="E19" s="11">
        <v>6665821.818</v>
      </c>
      <c r="F19" s="9">
        <f t="shared" si="14"/>
        <v>57.000000029802322</v>
      </c>
      <c r="G19" s="12">
        <v>91.667400000000001</v>
      </c>
      <c r="H19" s="9">
        <f t="shared" si="1"/>
        <v>7.3000000000007503</v>
      </c>
      <c r="I19" s="47">
        <f t="shared" si="2"/>
        <v>67.939100550778022</v>
      </c>
      <c r="J19" s="40">
        <f t="shared" si="15"/>
        <v>22.060899449222006</v>
      </c>
      <c r="K19" s="47">
        <f t="shared" si="3"/>
        <v>61.502926783958905</v>
      </c>
      <c r="L19" s="40">
        <f t="shared" si="4"/>
        <v>61.934642995604818</v>
      </c>
      <c r="M19" s="12">
        <f t="shared" si="5"/>
        <v>4.6199999982491136</v>
      </c>
      <c r="N19" s="12">
        <f t="shared" si="6"/>
        <v>11.400000005960464</v>
      </c>
      <c r="O19" s="12">
        <f t="shared" si="7"/>
        <v>1.4600000000001501</v>
      </c>
      <c r="P19" s="81">
        <f t="shared" si="8"/>
        <v>12.386928599120964</v>
      </c>
      <c r="Q19" s="12">
        <f t="shared" si="9"/>
        <v>0.92399999964982271</v>
      </c>
      <c r="R19" s="12">
        <f t="shared" si="10"/>
        <v>2.2800000011920929</v>
      </c>
      <c r="S19" s="12">
        <f t="shared" si="11"/>
        <v>0.29200000000003001</v>
      </c>
      <c r="T19" s="12">
        <f t="shared" si="12"/>
        <v>2.4773857198241926</v>
      </c>
    </row>
    <row r="20" spans="2:20" ht="15.9" customHeight="1">
      <c r="B20" s="18">
        <v>45831</v>
      </c>
      <c r="C20" s="11">
        <v>401064.12339999998</v>
      </c>
      <c r="D20" s="9">
        <f t="shared" si="13"/>
        <v>21.799999987706542</v>
      </c>
      <c r="E20" s="11">
        <v>6665821.8130000001</v>
      </c>
      <c r="F20" s="9">
        <f t="shared" si="14"/>
        <v>52.000000141561031</v>
      </c>
      <c r="G20" s="12">
        <v>91.684100000000001</v>
      </c>
      <c r="H20" s="9">
        <f t="shared" si="1"/>
        <v>24.000000000000909</v>
      </c>
      <c r="I20" s="47">
        <f t="shared" si="2"/>
        <v>67.255069496143904</v>
      </c>
      <c r="J20" s="40">
        <f t="shared" si="15"/>
        <v>22.744930503856096</v>
      </c>
      <c r="K20" s="47">
        <f t="shared" si="3"/>
        <v>56.384749837046833</v>
      </c>
      <c r="L20" s="40">
        <f t="shared" si="4"/>
        <v>61.280013170579494</v>
      </c>
      <c r="M20" s="12">
        <f t="shared" si="5"/>
        <v>3.1142857125295058</v>
      </c>
      <c r="N20" s="12">
        <f t="shared" si="6"/>
        <v>7.4285714487944334</v>
      </c>
      <c r="O20" s="12">
        <f t="shared" si="7"/>
        <v>3.4285714285715585</v>
      </c>
      <c r="P20" s="81">
        <f t="shared" si="8"/>
        <v>8.7542875957970701</v>
      </c>
      <c r="Q20" s="12">
        <f t="shared" si="9"/>
        <v>0.44489795893278655</v>
      </c>
      <c r="R20" s="12">
        <f t="shared" si="10"/>
        <v>1.061224492684919</v>
      </c>
      <c r="S20" s="12">
        <f t="shared" si="11"/>
        <v>0.48979591836736552</v>
      </c>
      <c r="T20" s="12">
        <f t="shared" si="12"/>
        <v>1.2506125136852957</v>
      </c>
    </row>
    <row r="21" spans="2:20" ht="15.9" customHeight="1">
      <c r="B21" s="18">
        <v>45831</v>
      </c>
      <c r="C21" s="11">
        <v>401064.18170000002</v>
      </c>
      <c r="D21" s="9">
        <f t="shared" si="13"/>
        <v>80.10000002104789</v>
      </c>
      <c r="E21" s="12">
        <v>6665822.0199999996</v>
      </c>
      <c r="F21" s="9">
        <f t="shared" si="14"/>
        <v>258.99999961256981</v>
      </c>
      <c r="G21" s="12">
        <v>91.642399999999995</v>
      </c>
      <c r="H21" s="9">
        <f t="shared" si="1"/>
        <v>-17.700000000004934</v>
      </c>
      <c r="I21" s="47">
        <f t="shared" si="2"/>
        <v>72.814918281807181</v>
      </c>
      <c r="J21" s="40">
        <f t="shared" si="15"/>
        <v>17.185081718192805</v>
      </c>
      <c r="K21" s="47">
        <f t="shared" si="3"/>
        <v>271.10331942394771</v>
      </c>
      <c r="L21" s="40">
        <f t="shared" si="4"/>
        <v>271.6805105315492</v>
      </c>
      <c r="M21" s="12">
        <f t="shared" si="5"/>
        <v>11.442857145863984</v>
      </c>
      <c r="N21" s="12">
        <f t="shared" si="6"/>
        <v>36.999999944652828</v>
      </c>
      <c r="O21" s="12">
        <f t="shared" si="7"/>
        <v>-2.5285714285721332</v>
      </c>
      <c r="P21" s="81">
        <f t="shared" si="8"/>
        <v>38.811501504507028</v>
      </c>
      <c r="Q21" s="12">
        <f t="shared" si="9"/>
        <v>1.6346938779805691</v>
      </c>
      <c r="R21" s="12">
        <f t="shared" si="10"/>
        <v>5.2857142778075472</v>
      </c>
      <c r="S21" s="12">
        <f t="shared" si="11"/>
        <v>-0.36122448979601901</v>
      </c>
      <c r="T21" s="12">
        <f t="shared" si="12"/>
        <v>5.5445002149295757</v>
      </c>
    </row>
    <row r="22" spans="2:20" ht="15.9" customHeight="1">
      <c r="B22" s="18">
        <v>45832</v>
      </c>
      <c r="C22" s="12">
        <v>401064.11119999998</v>
      </c>
      <c r="D22" s="9">
        <f t="shared" si="13"/>
        <v>9.5999999903142452</v>
      </c>
      <c r="E22" s="11">
        <v>6665821.7810000004</v>
      </c>
      <c r="F22" s="9">
        <f t="shared" si="14"/>
        <v>20.000000484287739</v>
      </c>
      <c r="G22" s="12">
        <v>91.682400000000001</v>
      </c>
      <c r="H22" s="9">
        <f t="shared" si="1"/>
        <v>22.300000000001319</v>
      </c>
      <c r="I22" s="47">
        <f t="shared" si="2"/>
        <v>64.358994739487855</v>
      </c>
      <c r="J22" s="40">
        <f t="shared" si="15"/>
        <v>25.641005260512145</v>
      </c>
      <c r="K22" s="47">
        <f t="shared" si="3"/>
        <v>22.184679830584514</v>
      </c>
      <c r="L22" s="40">
        <f t="shared" si="4"/>
        <v>31.455524462097308</v>
      </c>
      <c r="M22" s="12">
        <f t="shared" si="5"/>
        <v>1.1999999987892807</v>
      </c>
      <c r="N22" s="12">
        <f t="shared" si="6"/>
        <v>2.5000000605359674</v>
      </c>
      <c r="O22" s="12">
        <f t="shared" si="7"/>
        <v>2.7875000000001648</v>
      </c>
      <c r="P22" s="81">
        <f t="shared" si="8"/>
        <v>3.9319405577621636</v>
      </c>
      <c r="Q22" s="12">
        <f t="shared" si="9"/>
        <v>0.14999999984866008</v>
      </c>
      <c r="R22" s="12">
        <f t="shared" si="10"/>
        <v>0.31250000756699592</v>
      </c>
      <c r="S22" s="12">
        <f t="shared" si="11"/>
        <v>0.34843750000002061</v>
      </c>
      <c r="T22" s="12">
        <f t="shared" si="12"/>
        <v>0.49149256972027044</v>
      </c>
    </row>
    <row r="23" spans="2:20" ht="15.9" customHeight="1">
      <c r="B23" s="18">
        <v>45832</v>
      </c>
      <c r="C23" s="11">
        <v>401064.10279999999</v>
      </c>
      <c r="D23" s="9">
        <f t="shared" si="13"/>
        <v>1.1999999987892807</v>
      </c>
      <c r="E23" s="11">
        <v>6665821.7419999996</v>
      </c>
      <c r="F23" s="9">
        <f t="shared" si="14"/>
        <v>-19.000000320374966</v>
      </c>
      <c r="G23" s="12">
        <v>91.656899999999993</v>
      </c>
      <c r="H23" s="9">
        <f t="shared" si="1"/>
        <v>-3.200000000006753</v>
      </c>
      <c r="I23" s="47">
        <f t="shared" si="2"/>
        <v>-86.386119312408027</v>
      </c>
      <c r="J23" s="40">
        <f t="shared" si="15"/>
        <v>176.38611931240803</v>
      </c>
      <c r="K23" s="47">
        <f t="shared" si="3"/>
        <v>19.037857341921203</v>
      </c>
      <c r="L23" s="40">
        <f t="shared" si="4"/>
        <v>19.304921967503166</v>
      </c>
      <c r="M23" s="12">
        <f t="shared" si="5"/>
        <v>0.14999999984866008</v>
      </c>
      <c r="N23" s="12">
        <f t="shared" si="6"/>
        <v>-2.3750000400468707</v>
      </c>
      <c r="O23" s="12">
        <f t="shared" si="7"/>
        <v>-0.40000000000084412</v>
      </c>
      <c r="P23" s="81">
        <f t="shared" si="8"/>
        <v>2.4131152459378957</v>
      </c>
      <c r="Q23" s="12">
        <f t="shared" si="9"/>
        <v>1.874999998108251E-2</v>
      </c>
      <c r="R23" s="12">
        <f t="shared" si="10"/>
        <v>-0.29687500500585884</v>
      </c>
      <c r="S23" s="12">
        <f t="shared" si="11"/>
        <v>-5.0000000000105516E-2</v>
      </c>
      <c r="T23" s="12">
        <f t="shared" si="12"/>
        <v>0.30163940574223697</v>
      </c>
    </row>
    <row r="24" spans="2:20" ht="15.9" customHeight="1">
      <c r="B24" s="18">
        <v>45833</v>
      </c>
      <c r="C24" s="11">
        <v>401064.10139999999</v>
      </c>
      <c r="D24" s="9">
        <f t="shared" si="13"/>
        <v>-0.20000000949949026</v>
      </c>
      <c r="E24" s="11">
        <v>6665821.7489999998</v>
      </c>
      <c r="F24" s="9">
        <f t="shared" si="14"/>
        <v>-12.000000104308128</v>
      </c>
      <c r="G24" s="12">
        <v>91.681700000000006</v>
      </c>
      <c r="H24" s="9">
        <f t="shared" si="1"/>
        <v>21.600000000006503</v>
      </c>
      <c r="I24" s="47">
        <f t="shared" si="2"/>
        <v>-90.954841290918012</v>
      </c>
      <c r="J24" s="40">
        <f t="shared" si="15"/>
        <v>180.95484129091804</v>
      </c>
      <c r="K24" s="47">
        <f t="shared" si="3"/>
        <v>12.001666655393946</v>
      </c>
      <c r="L24" s="40">
        <f t="shared" si="4"/>
        <v>24.710321780735185</v>
      </c>
      <c r="M24" s="12">
        <f>(D24-$D$9)/(B23-$B$9)</f>
        <v>-2.5000001187436283E-2</v>
      </c>
      <c r="N24" s="12">
        <f>(F24-$F$9)/(B23-$B$9)</f>
        <v>-1.500000013038516</v>
      </c>
      <c r="O24" s="12">
        <f>(H24-$H$9)/(B23-$B$9)</f>
        <v>2.7000000000008129</v>
      </c>
      <c r="P24" s="81">
        <f>(L24-$L$9)/(B23-$B$9)</f>
        <v>3.0887902225918982</v>
      </c>
      <c r="Q24" s="12">
        <f>(M24-0)/(B23-$B$9)</f>
        <v>-3.1250001484295353E-3</v>
      </c>
      <c r="R24" s="12">
        <f>(N24-0)/(B23-$B$9)</f>
        <v>-0.18750000162981451</v>
      </c>
      <c r="S24" s="12">
        <f>(O24-0)/(B23-$B$9)</f>
        <v>0.33750000000010161</v>
      </c>
      <c r="T24" s="12">
        <f>(P24-0)/(B23-$B$9)</f>
        <v>0.38609877782398727</v>
      </c>
    </row>
    <row r="25" spans="2:20" ht="15.9" customHeight="1">
      <c r="B25" s="18">
        <v>45833</v>
      </c>
      <c r="C25" s="11">
        <v>401064.10710000002</v>
      </c>
      <c r="D25" s="9">
        <f t="shared" si="13"/>
        <v>5.5000000284053385</v>
      </c>
      <c r="E25" s="11">
        <v>6665821.7451999998</v>
      </c>
      <c r="F25" s="9">
        <f t="shared" si="14"/>
        <v>-15.800000168383121</v>
      </c>
      <c r="G25" s="12">
        <v>91.613</v>
      </c>
      <c r="H25" s="9">
        <f t="shared" si="1"/>
        <v>-47.100000000000364</v>
      </c>
      <c r="I25" s="47">
        <f t="shared" si="2"/>
        <v>-70.806928306957843</v>
      </c>
      <c r="J25" s="40">
        <f t="shared" si="15"/>
        <v>160.80692830695784</v>
      </c>
      <c r="K25" s="47">
        <f t="shared" si="3"/>
        <v>16.729913497486034</v>
      </c>
      <c r="L25" s="40">
        <f t="shared" si="4"/>
        <v>49.982997165370143</v>
      </c>
      <c r="M25" s="12">
        <f t="shared" ref="M25:M86" si="16">(D25-$D$9)/(B25-$B$9)</f>
        <v>0.61111111426725984</v>
      </c>
      <c r="N25" s="12">
        <f t="shared" ref="N25:N86" si="17">(F25-$F$9)/(B25-$B$9)</f>
        <v>-1.7555555742647913</v>
      </c>
      <c r="O25" s="12">
        <f t="shared" ref="O25:O86" si="18">(H25-$H$9)/(B25-$B$9)</f>
        <v>-5.2333333333333734</v>
      </c>
      <c r="P25" s="81">
        <f t="shared" ref="P25:P86" si="19">(L25-$L$9)/(B25-$B$9)</f>
        <v>5.5536663517077933</v>
      </c>
      <c r="Q25" s="12">
        <f t="shared" ref="Q25:Q86" si="20">(M25-0)/(B25-$B$9)</f>
        <v>6.7901234918584422E-2</v>
      </c>
      <c r="R25" s="12">
        <f t="shared" ref="R25:R86" si="21">(N25-0)/(B25-$B$9)</f>
        <v>-0.19506173047386569</v>
      </c>
      <c r="S25" s="12">
        <f t="shared" ref="S25:S86" si="22">(O25-0)/(B25-$B$9)</f>
        <v>-0.58148148148148593</v>
      </c>
      <c r="T25" s="12">
        <f t="shared" ref="T25:T86" si="23">(P25-0)/(B25-$B$9)</f>
        <v>0.61707403907864367</v>
      </c>
    </row>
    <row r="26" spans="2:20" ht="15.9" customHeight="1">
      <c r="B26" s="18">
        <v>45834</v>
      </c>
      <c r="C26" s="11">
        <v>401064.11599999998</v>
      </c>
      <c r="D26" s="9">
        <f t="shared" si="13"/>
        <v>14.399999985471368</v>
      </c>
      <c r="E26" s="11">
        <v>6665821.7895</v>
      </c>
      <c r="F26" s="9">
        <f t="shared" si="14"/>
        <v>28.500000014901161</v>
      </c>
      <c r="G26" s="12">
        <v>91.661299999999997</v>
      </c>
      <c r="H26" s="9">
        <f t="shared" si="1"/>
        <v>1.1999999999972033</v>
      </c>
      <c r="I26" s="47">
        <f t="shared" si="2"/>
        <v>63.194211705526044</v>
      </c>
      <c r="J26" s="40">
        <f t="shared" si="15"/>
        <v>26.805788294473928</v>
      </c>
      <c r="K26" s="47">
        <f t="shared" si="3"/>
        <v>31.93133258150905</v>
      </c>
      <c r="L26" s="40">
        <f t="shared" si="4"/>
        <v>31.953873011435324</v>
      </c>
      <c r="M26" s="12">
        <f t="shared" si="16"/>
        <v>1.4399999985471368</v>
      </c>
      <c r="N26" s="12">
        <f t="shared" si="17"/>
        <v>2.8500000014901161</v>
      </c>
      <c r="O26" s="12">
        <f t="shared" si="18"/>
        <v>0.11999999999972033</v>
      </c>
      <c r="P26" s="81">
        <f t="shared" si="19"/>
        <v>3.1953873011435325</v>
      </c>
      <c r="Q26" s="12">
        <f t="shared" si="20"/>
        <v>0.14399999985471368</v>
      </c>
      <c r="R26" s="12">
        <f t="shared" si="21"/>
        <v>0.28500000014901161</v>
      </c>
      <c r="S26" s="12">
        <f t="shared" si="22"/>
        <v>1.1999999999972033E-2</v>
      </c>
      <c r="T26" s="12">
        <f t="shared" si="23"/>
        <v>0.31953873011435324</v>
      </c>
    </row>
    <row r="27" spans="2:20" ht="15.9" customHeight="1">
      <c r="B27" s="18">
        <v>45834</v>
      </c>
      <c r="C27" s="11">
        <v>401064.11859999999</v>
      </c>
      <c r="D27" s="9">
        <f t="shared" si="13"/>
        <v>16.999999992549419</v>
      </c>
      <c r="E27" s="11">
        <v>6665821.7889999999</v>
      </c>
      <c r="F27" s="9">
        <f t="shared" si="14"/>
        <v>27.999999932944775</v>
      </c>
      <c r="G27" s="12">
        <v>91.670199999999994</v>
      </c>
      <c r="H27" s="9">
        <f t="shared" si="1"/>
        <v>10.099999999994225</v>
      </c>
      <c r="I27" s="47">
        <f t="shared" si="2"/>
        <v>58.73626825589205</v>
      </c>
      <c r="J27" s="40">
        <f t="shared" si="15"/>
        <v>31.263731744107986</v>
      </c>
      <c r="K27" s="47">
        <f t="shared" si="3"/>
        <v>32.756678647133739</v>
      </c>
      <c r="L27" s="40">
        <f t="shared" si="4"/>
        <v>34.278418808216216</v>
      </c>
      <c r="M27" s="12">
        <f t="shared" si="16"/>
        <v>1.6999999992549419</v>
      </c>
      <c r="N27" s="12">
        <f t="shared" si="17"/>
        <v>2.7999999932944775</v>
      </c>
      <c r="O27" s="12">
        <f t="shared" si="18"/>
        <v>1.0099999999994225</v>
      </c>
      <c r="P27" s="81">
        <f t="shared" si="19"/>
        <v>3.4278418808216218</v>
      </c>
      <c r="Q27" s="12">
        <f t="shared" si="20"/>
        <v>0.16999999992549419</v>
      </c>
      <c r="R27" s="12">
        <f t="shared" si="21"/>
        <v>0.27999999932944775</v>
      </c>
      <c r="S27" s="12">
        <f t="shared" si="22"/>
        <v>0.10099999999994225</v>
      </c>
      <c r="T27" s="12">
        <f t="shared" si="23"/>
        <v>0.34278418808216216</v>
      </c>
    </row>
    <row r="28" spans="2:20" ht="15.9" customHeight="1">
      <c r="B28" s="18">
        <v>45835</v>
      </c>
      <c r="C28" s="11">
        <v>401064.0944</v>
      </c>
      <c r="D28" s="9">
        <f t="shared" si="13"/>
        <v>-7.1999999927356839</v>
      </c>
      <c r="E28" s="11">
        <v>6665821.7130000005</v>
      </c>
      <c r="F28" s="9">
        <f t="shared" si="14"/>
        <v>-47.999999485909939</v>
      </c>
      <c r="G28" s="12">
        <v>91.6614</v>
      </c>
      <c r="H28" s="9">
        <f t="shared" si="1"/>
        <v>1.300000000000523</v>
      </c>
      <c r="I28" s="47">
        <f t="shared" si="2"/>
        <v>-98.530765691489762</v>
      </c>
      <c r="J28" s="40">
        <f t="shared" si="15"/>
        <v>188.53076569148979</v>
      </c>
      <c r="K28" s="47">
        <f t="shared" si="3"/>
        <v>48.536995689296106</v>
      </c>
      <c r="L28" s="40">
        <f t="shared" si="4"/>
        <v>48.554401968747896</v>
      </c>
      <c r="M28" s="12">
        <f t="shared" si="16"/>
        <v>-0.65454545388506213</v>
      </c>
      <c r="N28" s="12">
        <f t="shared" si="17"/>
        <v>-4.3636363169009034</v>
      </c>
      <c r="O28" s="12">
        <f t="shared" si="18"/>
        <v>0.11818181818186572</v>
      </c>
      <c r="P28" s="81">
        <f t="shared" si="19"/>
        <v>4.4140365426134451</v>
      </c>
      <c r="Q28" s="12">
        <f t="shared" si="20"/>
        <v>-5.9504132171369288E-2</v>
      </c>
      <c r="R28" s="12">
        <f t="shared" si="21"/>
        <v>-0.39669421062735483</v>
      </c>
      <c r="S28" s="12">
        <f t="shared" si="22"/>
        <v>1.0743801652896885E-2</v>
      </c>
      <c r="T28" s="12">
        <f t="shared" si="23"/>
        <v>0.40127604932849503</v>
      </c>
    </row>
    <row r="29" spans="2:20" ht="15.9" customHeight="1">
      <c r="B29" s="18">
        <v>45835</v>
      </c>
      <c r="C29" s="11">
        <v>401064.11949999997</v>
      </c>
      <c r="D29" s="9">
        <f t="shared" si="13"/>
        <v>17.899999977089465</v>
      </c>
      <c r="E29" s="11">
        <v>6665821.7989999996</v>
      </c>
      <c r="F29" s="9">
        <f t="shared" si="14"/>
        <v>37.999999709427357</v>
      </c>
      <c r="G29" s="12">
        <v>91.674800000000005</v>
      </c>
      <c r="H29" s="9">
        <f t="shared" si="1"/>
        <v>14.70000000000482</v>
      </c>
      <c r="I29" s="47" t="s">
        <v>95</v>
      </c>
      <c r="J29" s="40">
        <f t="shared" si="15"/>
        <v>25.222903731651911</v>
      </c>
      <c r="K29" s="47">
        <f t="shared" si="3"/>
        <v>42.004880396166854</v>
      </c>
      <c r="L29" s="40">
        <f t="shared" si="4"/>
        <v>44.502808642785951</v>
      </c>
      <c r="M29" s="12">
        <f t="shared" si="16"/>
        <v>1.6272727251899513</v>
      </c>
      <c r="N29" s="12">
        <f t="shared" si="17"/>
        <v>3.4545454281297596</v>
      </c>
      <c r="O29" s="12">
        <f t="shared" si="18"/>
        <v>1.3363636363640745</v>
      </c>
      <c r="P29" s="81">
        <f t="shared" si="19"/>
        <v>4.0457098766169048</v>
      </c>
      <c r="Q29" s="12">
        <f t="shared" si="20"/>
        <v>0.1479338841081774</v>
      </c>
      <c r="R29" s="12">
        <f t="shared" si="21"/>
        <v>0.31404958437543268</v>
      </c>
      <c r="S29" s="12">
        <f t="shared" si="22"/>
        <v>0.12148760330582496</v>
      </c>
      <c r="T29" s="12">
        <f t="shared" si="23"/>
        <v>0.36779180696517316</v>
      </c>
    </row>
    <row r="30" spans="2:20" ht="15.9" customHeight="1">
      <c r="B30" s="18">
        <v>45836</v>
      </c>
      <c r="C30" s="11">
        <v>401064.12180000002</v>
      </c>
      <c r="D30" s="9">
        <f t="shared" si="13"/>
        <v>20.200000028125942</v>
      </c>
      <c r="E30" s="11">
        <v>6665821.8059999999</v>
      </c>
      <c r="F30" s="9">
        <f t="shared" si="14"/>
        <v>44.999999925494194</v>
      </c>
      <c r="G30" s="12">
        <v>91.660700000000006</v>
      </c>
      <c r="H30" s="9">
        <f t="shared" si="1"/>
        <v>0.60000000000570708</v>
      </c>
      <c r="I30" s="47">
        <f t="shared" si="2"/>
        <v>65.825217977118271</v>
      </c>
      <c r="J30" s="40">
        <f t="shared" si="15"/>
        <v>24.174782022881743</v>
      </c>
      <c r="K30" s="47">
        <f t="shared" si="3"/>
        <v>49.325855232633991</v>
      </c>
      <c r="L30" s="40">
        <f t="shared" si="4"/>
        <v>49.329504299463345</v>
      </c>
      <c r="M30" s="12">
        <f t="shared" si="16"/>
        <v>1.6833333356771618</v>
      </c>
      <c r="N30" s="12">
        <f t="shared" si="17"/>
        <v>3.749999993791183</v>
      </c>
      <c r="O30" s="12">
        <f t="shared" si="18"/>
        <v>5.0000000000475588E-2</v>
      </c>
      <c r="P30" s="81">
        <f t="shared" si="19"/>
        <v>4.1107920249552787</v>
      </c>
      <c r="Q30" s="12">
        <f t="shared" si="20"/>
        <v>0.14027777797309682</v>
      </c>
      <c r="R30" s="12">
        <f t="shared" si="21"/>
        <v>0.3124999994825986</v>
      </c>
      <c r="S30" s="12">
        <f t="shared" si="22"/>
        <v>4.166666666706299E-3</v>
      </c>
      <c r="T30" s="12">
        <f t="shared" si="23"/>
        <v>0.34256600207960658</v>
      </c>
    </row>
    <row r="31" spans="2:20" ht="15.9" customHeight="1">
      <c r="B31" s="18">
        <v>45836</v>
      </c>
      <c r="C31" s="11">
        <v>401064.11829999997</v>
      </c>
      <c r="D31" s="9">
        <f t="shared" si="13"/>
        <v>16.699999978300184</v>
      </c>
      <c r="E31" s="11">
        <v>6665821.7860000003</v>
      </c>
      <c r="F31" s="9">
        <f t="shared" si="14"/>
        <v>25.00000037252903</v>
      </c>
      <c r="G31" s="12">
        <v>91.662800000000004</v>
      </c>
      <c r="H31" s="9">
        <f t="shared" si="1"/>
        <v>2.7000000000043656</v>
      </c>
      <c r="I31" s="47">
        <f t="shared" si="2"/>
        <v>56.257077032593727</v>
      </c>
      <c r="J31" s="40">
        <f t="shared" si="15"/>
        <v>33.742922967406287</v>
      </c>
      <c r="K31" s="47">
        <f t="shared" si="3"/>
        <v>30.064763726024488</v>
      </c>
      <c r="L31" s="40">
        <f t="shared" si="4"/>
        <v>30.185758527850535</v>
      </c>
      <c r="M31" s="12">
        <f t="shared" si="16"/>
        <v>1.3916666648583487</v>
      </c>
      <c r="N31" s="12">
        <f t="shared" si="17"/>
        <v>2.083333364377419</v>
      </c>
      <c r="O31" s="12">
        <f t="shared" si="18"/>
        <v>0.2250000000003638</v>
      </c>
      <c r="P31" s="81">
        <f t="shared" si="19"/>
        <v>2.5154798773208777</v>
      </c>
      <c r="Q31" s="12">
        <f t="shared" si="20"/>
        <v>0.11597222207152906</v>
      </c>
      <c r="R31" s="12">
        <f t="shared" si="21"/>
        <v>0.17361111369811824</v>
      </c>
      <c r="S31" s="12">
        <f t="shared" si="22"/>
        <v>1.8750000000030315E-2</v>
      </c>
      <c r="T31" s="12">
        <f t="shared" si="23"/>
        <v>0.20962332311007315</v>
      </c>
    </row>
    <row r="32" spans="2:20" ht="15.9" customHeight="1">
      <c r="B32" s="18">
        <v>45838</v>
      </c>
      <c r="C32" s="11">
        <v>401064.10090000002</v>
      </c>
      <c r="D32" s="9">
        <f t="shared" si="13"/>
        <v>-0.699999975040555</v>
      </c>
      <c r="E32" s="11">
        <v>6665821.7300000004</v>
      </c>
      <c r="F32" s="9">
        <f t="shared" si="14"/>
        <v>-30.999999493360519</v>
      </c>
      <c r="G32" s="12">
        <v>91.643100000000004</v>
      </c>
      <c r="H32" s="9">
        <f t="shared" si="1"/>
        <v>-16.999999999995907</v>
      </c>
      <c r="I32" s="47">
        <f t="shared" si="2"/>
        <v>-91.293555816198136</v>
      </c>
      <c r="J32" s="40">
        <f t="shared" si="15"/>
        <v>181.29355581619814</v>
      </c>
      <c r="K32" s="47">
        <f t="shared" si="3"/>
        <v>31.007901711554254</v>
      </c>
      <c r="L32" s="40">
        <f t="shared" si="4"/>
        <v>35.362267582173942</v>
      </c>
      <c r="M32" s="12">
        <f t="shared" si="16"/>
        <v>-4.9999998217182498E-2</v>
      </c>
      <c r="N32" s="12">
        <f t="shared" si="17"/>
        <v>-2.21428567809718</v>
      </c>
      <c r="O32" s="12">
        <f t="shared" si="18"/>
        <v>-1.214285714285422</v>
      </c>
      <c r="P32" s="81">
        <f t="shared" si="19"/>
        <v>2.5258762558695671</v>
      </c>
      <c r="Q32" s="12">
        <f t="shared" si="20"/>
        <v>-3.5714284440844643E-3</v>
      </c>
      <c r="R32" s="12">
        <f t="shared" si="21"/>
        <v>-0.15816326272122713</v>
      </c>
      <c r="S32" s="12">
        <f t="shared" si="22"/>
        <v>-8.6734693877530147E-2</v>
      </c>
      <c r="T32" s="12">
        <f t="shared" si="23"/>
        <v>0.18041973256211194</v>
      </c>
    </row>
    <row r="33" spans="2:20" ht="15.9" customHeight="1">
      <c r="B33" s="18">
        <v>45839</v>
      </c>
      <c r="C33" s="11">
        <v>401064.10100000002</v>
      </c>
      <c r="D33" s="9">
        <f t="shared" si="13"/>
        <v>-0.59999997029080987</v>
      </c>
      <c r="E33" s="11">
        <v>6665821.7539999997</v>
      </c>
      <c r="F33" s="9">
        <f t="shared" si="14"/>
        <v>-7.0000002160668373</v>
      </c>
      <c r="G33" s="12">
        <v>91.703900000000004</v>
      </c>
      <c r="H33" s="9">
        <f t="shared" si="1"/>
        <v>43.800000000004502</v>
      </c>
      <c r="I33" s="47">
        <f t="shared" si="2"/>
        <v>-94.899092061905492</v>
      </c>
      <c r="J33" s="40">
        <f t="shared" si="15"/>
        <v>184.89909206190549</v>
      </c>
      <c r="K33" s="47">
        <f t="shared" si="3"/>
        <v>7.0256674408403885</v>
      </c>
      <c r="L33" s="40">
        <f t="shared" si="4"/>
        <v>44.359891827975403</v>
      </c>
      <c r="M33" s="12">
        <f t="shared" si="16"/>
        <v>-3.9999998019387327E-2</v>
      </c>
      <c r="N33" s="12">
        <f t="shared" si="17"/>
        <v>-0.46666668107112247</v>
      </c>
      <c r="O33" s="12">
        <f t="shared" si="18"/>
        <v>2.9200000000003001</v>
      </c>
      <c r="P33" s="81">
        <f t="shared" si="19"/>
        <v>2.9573261218650271</v>
      </c>
      <c r="Q33" s="12">
        <f t="shared" si="20"/>
        <v>-2.6666665346258217E-3</v>
      </c>
      <c r="R33" s="12">
        <f t="shared" si="21"/>
        <v>-3.1111112071408164E-2</v>
      </c>
      <c r="S33" s="12">
        <f t="shared" si="22"/>
        <v>0.19466666666668667</v>
      </c>
      <c r="T33" s="12">
        <f t="shared" si="23"/>
        <v>0.19715507479100181</v>
      </c>
    </row>
    <row r="34" spans="2:20" ht="15.9" customHeight="1">
      <c r="B34" s="18">
        <v>45839</v>
      </c>
      <c r="C34" s="11">
        <v>401064.12459999998</v>
      </c>
      <c r="D34" s="9">
        <f t="shared" si="13"/>
        <v>22.999999986495823</v>
      </c>
      <c r="E34" s="11">
        <v>6665821.818</v>
      </c>
      <c r="F34" s="9">
        <f t="shared" si="14"/>
        <v>57.000000029802322</v>
      </c>
      <c r="G34" s="12">
        <v>91.659599999999998</v>
      </c>
      <c r="H34" s="9">
        <f t="shared" si="1"/>
        <v>-0.50000000000238742</v>
      </c>
      <c r="I34" s="47">
        <f t="shared" si="2"/>
        <v>68.025492030596936</v>
      </c>
      <c r="J34" s="40">
        <f t="shared" si="15"/>
        <v>21.974507969403078</v>
      </c>
      <c r="K34" s="47">
        <f t="shared" si="3"/>
        <v>61.465437465101246</v>
      </c>
      <c r="L34" s="40">
        <f t="shared" si="4"/>
        <v>61.46747109468776</v>
      </c>
      <c r="M34" s="12">
        <f t="shared" si="16"/>
        <v>1.5333333324330549</v>
      </c>
      <c r="N34" s="12">
        <f t="shared" si="17"/>
        <v>3.8000000019868216</v>
      </c>
      <c r="O34" s="12">
        <f t="shared" si="18"/>
        <v>-3.3333333333492497E-2</v>
      </c>
      <c r="P34" s="81">
        <f t="shared" si="19"/>
        <v>4.0978314063125172</v>
      </c>
      <c r="Q34" s="12">
        <f t="shared" si="20"/>
        <v>0.10222222216220365</v>
      </c>
      <c r="R34" s="12">
        <f t="shared" si="21"/>
        <v>0.25333333346578812</v>
      </c>
      <c r="S34" s="12">
        <f t="shared" si="22"/>
        <v>-2.2222222222328331E-3</v>
      </c>
      <c r="T34" s="12">
        <f t="shared" si="23"/>
        <v>0.27318876042083445</v>
      </c>
    </row>
    <row r="35" spans="2:20" ht="15.9" customHeight="1">
      <c r="B35" s="18">
        <v>45840</v>
      </c>
      <c r="C35" s="11">
        <v>401064.10940000002</v>
      </c>
      <c r="D35" s="9">
        <f t="shared" si="13"/>
        <v>7.8000000212341547</v>
      </c>
      <c r="E35" s="11">
        <v>6665821.7759999996</v>
      </c>
      <c r="F35" s="9">
        <f t="shared" si="14"/>
        <v>14.999999664723873</v>
      </c>
      <c r="G35" s="12">
        <v>91.679299999999998</v>
      </c>
      <c r="H35" s="9">
        <f t="shared" si="1"/>
        <v>19.199999999997885</v>
      </c>
      <c r="I35" s="47">
        <f t="shared" si="2"/>
        <v>62.525567785678192</v>
      </c>
      <c r="J35" s="40">
        <f t="shared" si="15"/>
        <v>27.47443221432178</v>
      </c>
      <c r="K35" s="47">
        <f t="shared" si="3"/>
        <v>16.906803076660271</v>
      </c>
      <c r="L35" s="40">
        <f t="shared" si="4"/>
        <v>25.582806536283076</v>
      </c>
      <c r="M35" s="12">
        <f t="shared" si="16"/>
        <v>0.48750000132713467</v>
      </c>
      <c r="N35" s="12">
        <f t="shared" si="17"/>
        <v>0.93749997904524207</v>
      </c>
      <c r="O35" s="12">
        <f t="shared" si="18"/>
        <v>1.1999999999998678</v>
      </c>
      <c r="P35" s="81">
        <f t="shared" si="19"/>
        <v>1.5989254085176923</v>
      </c>
      <c r="Q35" s="12">
        <f t="shared" si="20"/>
        <v>3.0468750082945917E-2</v>
      </c>
      <c r="R35" s="12">
        <f t="shared" si="21"/>
        <v>5.8593748690327629E-2</v>
      </c>
      <c r="S35" s="12">
        <f t="shared" si="22"/>
        <v>7.499999999999174E-2</v>
      </c>
      <c r="T35" s="12">
        <f t="shared" si="23"/>
        <v>9.9932838032355767E-2</v>
      </c>
    </row>
    <row r="36" spans="2:20" ht="15.9" customHeight="1">
      <c r="B36" s="18">
        <v>45840</v>
      </c>
      <c r="C36" s="11">
        <v>401064.12040000001</v>
      </c>
      <c r="D36" s="9">
        <f t="shared" si="13"/>
        <v>18.800000019837171</v>
      </c>
      <c r="E36" s="11">
        <v>6665821.7939999998</v>
      </c>
      <c r="F36" s="9">
        <f t="shared" si="14"/>
        <v>32.999999821186066</v>
      </c>
      <c r="G36" s="12">
        <v>91.668199999999999</v>
      </c>
      <c r="H36" s="9">
        <f t="shared" si="1"/>
        <v>8.0999999999988859</v>
      </c>
      <c r="I36" s="47">
        <f t="shared" si="2"/>
        <v>60.329966024805124</v>
      </c>
      <c r="J36" s="40">
        <f t="shared" si="15"/>
        <v>29.670033975194883</v>
      </c>
      <c r="K36" s="47">
        <f t="shared" si="3"/>
        <v>37.979467991852623</v>
      </c>
      <c r="L36" s="40">
        <f t="shared" si="4"/>
        <v>38.833619312963087</v>
      </c>
      <c r="M36" s="12">
        <f t="shared" si="16"/>
        <v>1.1750000012398232</v>
      </c>
      <c r="N36" s="12">
        <f t="shared" si="17"/>
        <v>2.0624999888241291</v>
      </c>
      <c r="O36" s="12">
        <f t="shared" si="18"/>
        <v>0.50624999999993037</v>
      </c>
      <c r="P36" s="81">
        <f t="shared" si="19"/>
        <v>2.4271012070601929</v>
      </c>
      <c r="Q36" s="12">
        <f t="shared" si="20"/>
        <v>7.3437500077488949E-2</v>
      </c>
      <c r="R36" s="12">
        <f t="shared" si="21"/>
        <v>0.12890624930150807</v>
      </c>
      <c r="S36" s="12">
        <f t="shared" si="22"/>
        <v>3.1640624999995648E-2</v>
      </c>
      <c r="T36" s="12">
        <f t="shared" si="23"/>
        <v>0.15169382544126206</v>
      </c>
    </row>
    <row r="37" spans="2:20" ht="15.9" customHeight="1">
      <c r="B37" s="18">
        <v>45841</v>
      </c>
      <c r="C37" s="11">
        <v>401064.11680000002</v>
      </c>
      <c r="D37" s="9">
        <f t="shared" si="13"/>
        <v>15.200000023469329</v>
      </c>
      <c r="E37" s="11">
        <v>6665821.79</v>
      </c>
      <c r="F37" s="9">
        <f t="shared" si="14"/>
        <v>29.000000096857548</v>
      </c>
      <c r="G37" s="12">
        <v>91.6768</v>
      </c>
      <c r="H37" s="9">
        <f t="shared" si="1"/>
        <v>16.700000000000159</v>
      </c>
      <c r="I37" s="47">
        <f t="shared" si="2"/>
        <v>62.339261530349283</v>
      </c>
      <c r="J37" s="40">
        <f t="shared" si="15"/>
        <v>27.66073846965071</v>
      </c>
      <c r="K37" s="47">
        <f t="shared" si="3"/>
        <v>32.742022025696663</v>
      </c>
      <c r="L37" s="40">
        <f t="shared" si="4"/>
        <v>36.75499974603742</v>
      </c>
      <c r="M37" s="12">
        <f t="shared" si="16"/>
        <v>0.89411764843937225</v>
      </c>
      <c r="N37" s="12">
        <f t="shared" si="17"/>
        <v>1.7058823586386793</v>
      </c>
      <c r="O37" s="12">
        <f t="shared" si="18"/>
        <v>0.98235294117647998</v>
      </c>
      <c r="P37" s="81">
        <f t="shared" si="19"/>
        <v>2.1620588085904364</v>
      </c>
      <c r="Q37" s="12">
        <f t="shared" si="20"/>
        <v>5.259515579055131E-2</v>
      </c>
      <c r="R37" s="12">
        <f t="shared" si="21"/>
        <v>0.1003460210963929</v>
      </c>
      <c r="S37" s="12">
        <f t="shared" si="22"/>
        <v>5.7785467128028234E-2</v>
      </c>
      <c r="T37" s="12">
        <f t="shared" si="23"/>
        <v>0.12717992991708449</v>
      </c>
    </row>
    <row r="38" spans="2:20" ht="15.9" customHeight="1">
      <c r="B38" s="18">
        <v>45841</v>
      </c>
      <c r="C38" s="11">
        <v>401064.08600000001</v>
      </c>
      <c r="D38" s="9">
        <f t="shared" si="13"/>
        <v>-15.599999984260648</v>
      </c>
      <c r="E38" s="11">
        <v>6665821.6600000001</v>
      </c>
      <c r="F38" s="9">
        <f t="shared" si="14"/>
        <v>-100.99999979138374</v>
      </c>
      <c r="G38" s="12">
        <v>91.627799999999993</v>
      </c>
      <c r="H38" s="9">
        <f t="shared" si="1"/>
        <v>-32.300000000006435</v>
      </c>
      <c r="I38" s="47">
        <f t="shared" si="2"/>
        <v>-98.78026182398537</v>
      </c>
      <c r="J38" s="40">
        <f t="shared" si="15"/>
        <v>188.78026182398543</v>
      </c>
      <c r="K38" s="47">
        <f t="shared" si="3"/>
        <v>102.19765142785057</v>
      </c>
      <c r="L38" s="40">
        <f t="shared" si="4"/>
        <v>107.18045510898367</v>
      </c>
      <c r="M38" s="12">
        <f t="shared" si="16"/>
        <v>-0.91764705789768519</v>
      </c>
      <c r="N38" s="12">
        <f t="shared" si="17"/>
        <v>-5.9411764583166908</v>
      </c>
      <c r="O38" s="12">
        <f t="shared" si="18"/>
        <v>-1.9000000000003785</v>
      </c>
      <c r="P38" s="81">
        <f t="shared" si="19"/>
        <v>6.3047326534696273</v>
      </c>
      <c r="Q38" s="12">
        <f t="shared" si="20"/>
        <v>-5.3979238699863832E-2</v>
      </c>
      <c r="R38" s="12">
        <f t="shared" si="21"/>
        <v>-0.34948096813627594</v>
      </c>
      <c r="S38" s="12">
        <f t="shared" si="22"/>
        <v>-0.11176470588237521</v>
      </c>
      <c r="T38" s="12">
        <f t="shared" si="23"/>
        <v>0.37086662667468395</v>
      </c>
    </row>
    <row r="39" spans="2:20" ht="15.9" customHeight="1">
      <c r="B39" s="18">
        <v>45842</v>
      </c>
      <c r="C39" s="11">
        <v>401064.11629999999</v>
      </c>
      <c r="D39" s="9">
        <f t="shared" si="13"/>
        <v>14.699999999720603</v>
      </c>
      <c r="E39" s="11">
        <v>6665821.7800000003</v>
      </c>
      <c r="F39" s="9">
        <f t="shared" si="14"/>
        <v>19.000000320374966</v>
      </c>
      <c r="G39" s="12">
        <v>91.663499999999999</v>
      </c>
      <c r="H39" s="9">
        <f t="shared" si="1"/>
        <v>3.3999999999991815</v>
      </c>
      <c r="I39" s="47">
        <f t="shared" si="2"/>
        <v>52.271446018687143</v>
      </c>
      <c r="J39" s="40">
        <f t="shared" si="15"/>
        <v>37.728553981312871</v>
      </c>
      <c r="K39" s="47">
        <f t="shared" si="3"/>
        <v>24.022697853614076</v>
      </c>
      <c r="L39" s="40">
        <f t="shared" si="4"/>
        <v>24.262110628839135</v>
      </c>
      <c r="M39" s="12">
        <f t="shared" si="16"/>
        <v>0.81666666665114462</v>
      </c>
      <c r="N39" s="12">
        <f t="shared" si="17"/>
        <v>1.0555555733541648</v>
      </c>
      <c r="O39" s="12">
        <f t="shared" si="18"/>
        <v>0.18888888888884342</v>
      </c>
      <c r="P39" s="81">
        <f t="shared" si="19"/>
        <v>1.3478950349355074</v>
      </c>
      <c r="Q39" s="12">
        <f t="shared" si="20"/>
        <v>4.5370370369508035E-2</v>
      </c>
      <c r="R39" s="12">
        <f t="shared" si="21"/>
        <v>5.8641976297453602E-2</v>
      </c>
      <c r="S39" s="12">
        <f t="shared" si="22"/>
        <v>1.0493827160491302E-2</v>
      </c>
      <c r="T39" s="12">
        <f t="shared" si="23"/>
        <v>7.4883057496417077E-2</v>
      </c>
    </row>
    <row r="40" spans="2:20" ht="15.9" customHeight="1">
      <c r="B40" s="18">
        <v>45842</v>
      </c>
      <c r="C40" s="11">
        <v>401064.10430000001</v>
      </c>
      <c r="D40" s="9">
        <f t="shared" si="13"/>
        <v>2.7000000118277967</v>
      </c>
      <c r="E40" s="11">
        <v>6665821.7170000002</v>
      </c>
      <c r="F40" s="9">
        <f t="shared" si="14"/>
        <v>-43.999999761581421</v>
      </c>
      <c r="G40" s="12">
        <v>91.633700000000005</v>
      </c>
      <c r="H40" s="9">
        <f t="shared" si="1"/>
        <v>-26.399999999995316</v>
      </c>
      <c r="I40" s="47">
        <f t="shared" si="2"/>
        <v>-86.488525650153861</v>
      </c>
      <c r="J40" s="40">
        <f t="shared" si="15"/>
        <v>176.48852565015386</v>
      </c>
      <c r="K40" s="47">
        <f t="shared" si="3"/>
        <v>44.082762834049262</v>
      </c>
      <c r="L40" s="40">
        <f t="shared" si="4"/>
        <v>51.383362862728127</v>
      </c>
      <c r="M40" s="12">
        <f t="shared" si="16"/>
        <v>0.15000000065709981</v>
      </c>
      <c r="N40" s="12">
        <f t="shared" si="17"/>
        <v>-2.4444444311989679</v>
      </c>
      <c r="O40" s="12">
        <f t="shared" si="18"/>
        <v>-1.4666666666664065</v>
      </c>
      <c r="P40" s="81">
        <f t="shared" si="19"/>
        <v>2.8546312701515628</v>
      </c>
      <c r="Q40" s="12">
        <f t="shared" si="20"/>
        <v>8.3333333698388783E-3</v>
      </c>
      <c r="R40" s="12">
        <f t="shared" si="21"/>
        <v>-0.13580246839994267</v>
      </c>
      <c r="S40" s="12">
        <f t="shared" si="22"/>
        <v>-8.1481481481467027E-2</v>
      </c>
      <c r="T40" s="12">
        <f t="shared" si="23"/>
        <v>0.15859062611953126</v>
      </c>
    </row>
    <row r="41" spans="2:20" ht="15.9" customHeight="1">
      <c r="B41" s="18">
        <v>45843</v>
      </c>
      <c r="C41" s="11">
        <v>401064.11869999999</v>
      </c>
      <c r="D41" s="9">
        <f t="shared" si="13"/>
        <v>17.099999997299165</v>
      </c>
      <c r="E41" s="11">
        <v>6665821.7709999997</v>
      </c>
      <c r="F41" s="9">
        <f t="shared" si="14"/>
        <v>9.9999997764825821</v>
      </c>
      <c r="G41" s="12">
        <v>91.656099999999995</v>
      </c>
      <c r="H41" s="9">
        <f t="shared" si="1"/>
        <v>-4.0000000000048885</v>
      </c>
      <c r="I41" s="47">
        <f t="shared" si="2"/>
        <v>30.318895646629059</v>
      </c>
      <c r="J41" s="40">
        <f t="shared" si="15"/>
        <v>59.681104353370927</v>
      </c>
      <c r="K41" s="47">
        <f t="shared" si="3"/>
        <v>19.809341115677807</v>
      </c>
      <c r="L41" s="40">
        <f t="shared" si="4"/>
        <v>20.209156227742962</v>
      </c>
      <c r="M41" s="12">
        <f t="shared" si="16"/>
        <v>0.89999999985785073</v>
      </c>
      <c r="N41" s="12">
        <f t="shared" si="17"/>
        <v>0.52631577770960958</v>
      </c>
      <c r="O41" s="12">
        <f t="shared" si="18"/>
        <v>-0.21052631578973097</v>
      </c>
      <c r="P41" s="81">
        <f t="shared" si="19"/>
        <v>1.063639801460156</v>
      </c>
      <c r="Q41" s="12">
        <f t="shared" si="20"/>
        <v>4.7368421045150037E-2</v>
      </c>
      <c r="R41" s="12">
        <f t="shared" si="21"/>
        <v>2.7700830405768925E-2</v>
      </c>
      <c r="S41" s="12">
        <f t="shared" si="22"/>
        <v>-1.108033240998584E-2</v>
      </c>
      <c r="T41" s="12">
        <f t="shared" si="23"/>
        <v>5.5981042182113472E-2</v>
      </c>
    </row>
    <row r="42" spans="2:20" ht="15.9" customHeight="1">
      <c r="B42" s="18">
        <v>45843</v>
      </c>
      <c r="C42" s="11">
        <v>401064.12969999999</v>
      </c>
      <c r="D42" s="9">
        <f t="shared" si="13"/>
        <v>28.099999995902181</v>
      </c>
      <c r="E42" s="11">
        <v>6665821.7999999998</v>
      </c>
      <c r="F42" s="9">
        <f t="shared" si="14"/>
        <v>38.99999987334013</v>
      </c>
      <c r="G42" s="12">
        <v>91.643600000000006</v>
      </c>
      <c r="H42" s="9">
        <f t="shared" si="1"/>
        <v>-16.49999999999352</v>
      </c>
      <c r="I42" s="47">
        <f t="shared" si="2"/>
        <v>54.226766437156876</v>
      </c>
      <c r="J42" s="40">
        <f t="shared" si="15"/>
        <v>35.773233562843131</v>
      </c>
      <c r="K42" s="47">
        <f t="shared" si="3"/>
        <v>48.068804747884386</v>
      </c>
      <c r="L42" s="40">
        <f t="shared" si="4"/>
        <v>50.821845597046341</v>
      </c>
      <c r="M42" s="12">
        <f t="shared" si="16"/>
        <v>1.478947368205378</v>
      </c>
      <c r="N42" s="12">
        <f t="shared" si="17"/>
        <v>2.0526315722810593</v>
      </c>
      <c r="O42" s="12">
        <f t="shared" si="18"/>
        <v>-0.86842105263123792</v>
      </c>
      <c r="P42" s="81">
        <f t="shared" si="19"/>
        <v>2.6748339787919129</v>
      </c>
      <c r="Q42" s="12">
        <f t="shared" si="20"/>
        <v>7.7839335168704102E-2</v>
      </c>
      <c r="R42" s="12">
        <f t="shared" si="21"/>
        <v>0.10803324064637154</v>
      </c>
      <c r="S42" s="12">
        <f t="shared" si="22"/>
        <v>-4.5706371191117784E-2</v>
      </c>
      <c r="T42" s="12">
        <f t="shared" si="23"/>
        <v>0.14078073572589014</v>
      </c>
    </row>
    <row r="43" spans="2:20" ht="15.9" customHeight="1">
      <c r="B43" s="18">
        <v>45845</v>
      </c>
      <c r="C43" s="11">
        <v>401064.12329999998</v>
      </c>
      <c r="D43" s="9">
        <f t="shared" si="13"/>
        <v>21.699999982956797</v>
      </c>
      <c r="E43" s="11">
        <v>6665821.7939999998</v>
      </c>
      <c r="F43" s="9">
        <f t="shared" si="14"/>
        <v>32.999999821186066</v>
      </c>
      <c r="G43" s="12">
        <v>91.647199999999998</v>
      </c>
      <c r="H43" s="9">
        <f t="shared" si="1"/>
        <v>-12.90000000000191</v>
      </c>
      <c r="I43" s="47">
        <f t="shared" si="2"/>
        <v>56.672049732562066</v>
      </c>
      <c r="J43" s="40">
        <f t="shared" si="15"/>
        <v>33.327950267437927</v>
      </c>
      <c r="K43" s="47">
        <f t="shared" si="3"/>
        <v>39.495442616314676</v>
      </c>
      <c r="L43" s="40">
        <f t="shared" si="4"/>
        <v>41.548766377097827</v>
      </c>
      <c r="M43" s="12">
        <f t="shared" si="16"/>
        <v>1.0333333325217522</v>
      </c>
      <c r="N43" s="12">
        <f t="shared" si="17"/>
        <v>1.5714285629136222</v>
      </c>
      <c r="O43" s="12">
        <f t="shared" si="18"/>
        <v>-0.61428571428580525</v>
      </c>
      <c r="P43" s="81">
        <f t="shared" si="19"/>
        <v>1.978512684623706</v>
      </c>
      <c r="Q43" s="12">
        <f t="shared" si="20"/>
        <v>4.9206349167702487E-2</v>
      </c>
      <c r="R43" s="12">
        <f t="shared" si="21"/>
        <v>7.482993156731535E-2</v>
      </c>
      <c r="S43" s="12">
        <f t="shared" si="22"/>
        <v>-2.9251700680276441E-2</v>
      </c>
      <c r="T43" s="12">
        <f t="shared" si="23"/>
        <v>9.4214889743985994E-2</v>
      </c>
    </row>
    <row r="44" spans="2:20" ht="15.9" customHeight="1">
      <c r="B44" s="18">
        <v>45845</v>
      </c>
      <c r="C44" s="11">
        <v>401064.1226</v>
      </c>
      <c r="D44" s="9">
        <f t="shared" si="13"/>
        <v>21.000000007916242</v>
      </c>
      <c r="E44" s="11">
        <v>6665821.7740000002</v>
      </c>
      <c r="F44" s="9">
        <f t="shared" si="14"/>
        <v>13.000000268220901</v>
      </c>
      <c r="G44" s="12">
        <v>91.649299999999997</v>
      </c>
      <c r="H44" s="9">
        <f t="shared" si="1"/>
        <v>-10.800000000003251</v>
      </c>
      <c r="I44" s="47">
        <f t="shared" si="2"/>
        <v>31.759480604206342</v>
      </c>
      <c r="J44" s="40">
        <f t="shared" si="15"/>
        <v>58.240519395793683</v>
      </c>
      <c r="K44" s="47">
        <f t="shared" si="3"/>
        <v>24.698178218367151</v>
      </c>
      <c r="L44" s="40">
        <f t="shared" si="4"/>
        <v>26.956261003824249</v>
      </c>
      <c r="M44" s="12">
        <f t="shared" si="16"/>
        <v>1.0000000003769638</v>
      </c>
      <c r="N44" s="12">
        <f t="shared" si="17"/>
        <v>0.61904763182004297</v>
      </c>
      <c r="O44" s="12">
        <f t="shared" si="18"/>
        <v>-0.51428571428586911</v>
      </c>
      <c r="P44" s="81">
        <f t="shared" si="19"/>
        <v>1.2836314763725833</v>
      </c>
      <c r="Q44" s="12">
        <f t="shared" si="20"/>
        <v>4.7619047636998278E-2</v>
      </c>
      <c r="R44" s="12">
        <f t="shared" si="21"/>
        <v>2.9478458658097284E-2</v>
      </c>
      <c r="S44" s="12">
        <f t="shared" si="22"/>
        <v>-2.4489795918374718E-2</v>
      </c>
      <c r="T44" s="12">
        <f t="shared" si="23"/>
        <v>6.1125308398694442E-2</v>
      </c>
    </row>
    <row r="45" spans="2:20" ht="15.9" customHeight="1">
      <c r="B45" s="18">
        <v>45846</v>
      </c>
      <c r="C45" s="11">
        <v>401064.1202</v>
      </c>
      <c r="D45" s="9">
        <f t="shared" si="13"/>
        <v>18.600000010337681</v>
      </c>
      <c r="E45" s="11">
        <v>6665821.7699999996</v>
      </c>
      <c r="F45" s="9">
        <f t="shared" si="14"/>
        <v>8.999999612569809</v>
      </c>
      <c r="G45" s="12">
        <v>91.644499999999994</v>
      </c>
      <c r="H45" s="9">
        <f t="shared" si="1"/>
        <v>-15.600000000006276</v>
      </c>
      <c r="I45" s="47">
        <f t="shared" si="2"/>
        <v>25.820990994669682</v>
      </c>
      <c r="J45" s="40">
        <f t="shared" si="15"/>
        <v>64.179009005330329</v>
      </c>
      <c r="K45" s="47">
        <f t="shared" si="3"/>
        <v>20.663010269823182</v>
      </c>
      <c r="L45" s="40">
        <f t="shared" si="4"/>
        <v>25.890538685222722</v>
      </c>
      <c r="M45" s="12">
        <f t="shared" si="16"/>
        <v>0.84545454592444003</v>
      </c>
      <c r="N45" s="12">
        <f t="shared" si="17"/>
        <v>0.40909089148044586</v>
      </c>
      <c r="O45" s="12">
        <f t="shared" si="18"/>
        <v>-0.70909090909119432</v>
      </c>
      <c r="P45" s="81">
        <f t="shared" si="19"/>
        <v>1.1768426675101238</v>
      </c>
      <c r="Q45" s="12">
        <f t="shared" si="20"/>
        <v>3.8429752087474546E-2</v>
      </c>
      <c r="R45" s="12">
        <f t="shared" si="21"/>
        <v>1.8595040521838448E-2</v>
      </c>
      <c r="S45" s="12">
        <f t="shared" si="22"/>
        <v>-3.2231404958690653E-2</v>
      </c>
      <c r="T45" s="12">
        <f t="shared" si="23"/>
        <v>5.3492848523187447E-2</v>
      </c>
    </row>
    <row r="46" spans="2:20" ht="15.9" customHeight="1">
      <c r="B46" s="18">
        <v>45846</v>
      </c>
      <c r="C46" s="11">
        <v>401064.10769999999</v>
      </c>
      <c r="D46" s="9">
        <f t="shared" si="13"/>
        <v>6.0999999986961484</v>
      </c>
      <c r="E46" s="11">
        <v>6665821.7180000003</v>
      </c>
      <c r="F46" s="9">
        <f t="shared" si="14"/>
        <v>-42.999999597668648</v>
      </c>
      <c r="G46" s="12">
        <v>91.637</v>
      </c>
      <c r="H46" s="9">
        <f t="shared" si="1"/>
        <v>-23.099999999999454</v>
      </c>
      <c r="I46" s="47">
        <f t="shared" si="2"/>
        <v>-81.92586868464241</v>
      </c>
      <c r="J46" s="40">
        <f t="shared" si="15"/>
        <v>171.92586868464241</v>
      </c>
      <c r="K46" s="47">
        <f t="shared" si="3"/>
        <v>43.430518824711228</v>
      </c>
      <c r="L46" s="40">
        <f t="shared" si="4"/>
        <v>49.19166560895831</v>
      </c>
      <c r="M46" s="12">
        <f t="shared" si="16"/>
        <v>0.2772727272134613</v>
      </c>
      <c r="N46" s="12">
        <f t="shared" si="17"/>
        <v>-1.9545454362576657</v>
      </c>
      <c r="O46" s="12">
        <f t="shared" si="18"/>
        <v>-1.0499999999999752</v>
      </c>
      <c r="P46" s="81">
        <f t="shared" si="19"/>
        <v>2.2359848004071958</v>
      </c>
      <c r="Q46" s="12">
        <f t="shared" si="20"/>
        <v>1.2603305782430059E-2</v>
      </c>
      <c r="R46" s="12">
        <f t="shared" si="21"/>
        <v>-8.8842974375348438E-2</v>
      </c>
      <c r="S46" s="12">
        <f t="shared" si="22"/>
        <v>-4.7727272727271598E-2</v>
      </c>
      <c r="T46" s="12">
        <f t="shared" si="23"/>
        <v>0.10163567274578163</v>
      </c>
    </row>
    <row r="47" spans="2:20" ht="15.9" customHeight="1">
      <c r="B47" s="18">
        <v>45847</v>
      </c>
      <c r="C47" s="11">
        <v>401064.11339999997</v>
      </c>
      <c r="D47" s="9">
        <f t="shared" si="13"/>
        <v>11.799999978393316</v>
      </c>
      <c r="E47" s="11">
        <v>6665821.7560000001</v>
      </c>
      <c r="F47" s="9">
        <f t="shared" si="14"/>
        <v>-4.999999888241291</v>
      </c>
      <c r="G47" s="12">
        <v>91.666200000000003</v>
      </c>
      <c r="H47" s="9">
        <f t="shared" si="1"/>
        <v>6.100000000003547</v>
      </c>
      <c r="I47" s="47">
        <f t="shared" si="2"/>
        <v>-22.963772637490251</v>
      </c>
      <c r="J47" s="40">
        <f t="shared" si="15"/>
        <v>112.96377263749025</v>
      </c>
      <c r="K47" s="47">
        <f t="shared" si="3"/>
        <v>12.815615411383691</v>
      </c>
      <c r="L47" s="40">
        <f t="shared" si="4"/>
        <v>14.193308225094615</v>
      </c>
      <c r="M47" s="12">
        <f t="shared" si="16"/>
        <v>0.5130434773214485</v>
      </c>
      <c r="N47" s="12">
        <f t="shared" si="17"/>
        <v>-0.21739129948875177</v>
      </c>
      <c r="O47" s="12">
        <f t="shared" si="18"/>
        <v>0.26521739130450206</v>
      </c>
      <c r="P47" s="81">
        <f t="shared" si="19"/>
        <v>0.61710035761280935</v>
      </c>
      <c r="Q47" s="12">
        <f t="shared" si="20"/>
        <v>2.2306238144410805E-2</v>
      </c>
      <c r="R47" s="12">
        <f t="shared" si="21"/>
        <v>-9.4517956299457299E-3</v>
      </c>
      <c r="S47" s="12">
        <f t="shared" si="22"/>
        <v>1.1531190926282698E-2</v>
      </c>
      <c r="T47" s="12">
        <f t="shared" si="23"/>
        <v>2.6830450330991712E-2</v>
      </c>
    </row>
    <row r="48" spans="2:20" ht="15.9" customHeight="1">
      <c r="B48" s="18">
        <v>45847</v>
      </c>
      <c r="C48" s="11">
        <v>401064.1275</v>
      </c>
      <c r="D48" s="9">
        <f t="shared" si="13"/>
        <v>25.90000000782311</v>
      </c>
      <c r="E48" s="11">
        <v>6665821.8030000003</v>
      </c>
      <c r="F48" s="9">
        <f t="shared" si="14"/>
        <v>42.000000365078449</v>
      </c>
      <c r="G48" s="12">
        <v>91.653300000000002</v>
      </c>
      <c r="H48" s="9">
        <f t="shared" si="1"/>
        <v>-6.7999999999983629</v>
      </c>
      <c r="I48" s="47">
        <f t="shared" si="2"/>
        <v>58.339249118138426</v>
      </c>
      <c r="J48" s="40">
        <f t="shared" si="15"/>
        <v>31.660750881861588</v>
      </c>
      <c r="K48" s="47">
        <f t="shared" si="3"/>
        <v>49.34379425086631</v>
      </c>
      <c r="L48" s="40">
        <f t="shared" si="4"/>
        <v>49.810139841921796</v>
      </c>
      <c r="M48" s="12">
        <f t="shared" si="16"/>
        <v>1.1260869568618743</v>
      </c>
      <c r="N48" s="12">
        <f t="shared" si="17"/>
        <v>1.8260869723947153</v>
      </c>
      <c r="O48" s="12">
        <f t="shared" si="18"/>
        <v>-0.29565217391297233</v>
      </c>
      <c r="P48" s="81">
        <f t="shared" si="19"/>
        <v>2.1656582539965998</v>
      </c>
      <c r="Q48" s="12">
        <f t="shared" si="20"/>
        <v>4.8960302472255406E-2</v>
      </c>
      <c r="R48" s="12">
        <f t="shared" si="21"/>
        <v>7.9395085756291964E-2</v>
      </c>
      <c r="S48" s="12">
        <f t="shared" si="22"/>
        <v>-1.2854442344042274E-2</v>
      </c>
      <c r="T48" s="12">
        <f t="shared" si="23"/>
        <v>9.4159054521591304E-2</v>
      </c>
    </row>
    <row r="49" spans="1:20" ht="15.9" customHeight="1">
      <c r="B49" s="18">
        <v>45848</v>
      </c>
      <c r="C49" s="11">
        <v>401064.11839999998</v>
      </c>
      <c r="D49" s="9">
        <f t="shared" si="13"/>
        <v>16.799999983049929</v>
      </c>
      <c r="E49" s="11">
        <v>6665821.7680000002</v>
      </c>
      <c r="F49" s="9">
        <f t="shared" si="14"/>
        <v>7.0000002160668373</v>
      </c>
      <c r="G49" s="12">
        <v>91.66</v>
      </c>
      <c r="H49" s="9">
        <f t="shared" si="1"/>
        <v>-0.10000000000331966</v>
      </c>
      <c r="I49" s="47">
        <f t="shared" si="2"/>
        <v>22.619865596444701</v>
      </c>
      <c r="J49" s="40">
        <f t="shared" si="15"/>
        <v>67.380134403555303</v>
      </c>
      <c r="K49" s="47">
        <f t="shared" si="3"/>
        <v>18.200000067456411</v>
      </c>
      <c r="L49" s="40">
        <f t="shared" si="4"/>
        <v>18.200274790656707</v>
      </c>
      <c r="M49" s="12">
        <f t="shared" si="16"/>
        <v>0.69999999929374701</v>
      </c>
      <c r="N49" s="12">
        <f t="shared" si="17"/>
        <v>0.29166667566945154</v>
      </c>
      <c r="O49" s="12">
        <f t="shared" si="18"/>
        <v>-4.1666666668049857E-3</v>
      </c>
      <c r="P49" s="81">
        <f t="shared" si="19"/>
        <v>0.75834478294402941</v>
      </c>
      <c r="Q49" s="12">
        <f t="shared" si="20"/>
        <v>2.916666663723946E-2</v>
      </c>
      <c r="R49" s="12">
        <f t="shared" si="21"/>
        <v>1.2152778152893813E-2</v>
      </c>
      <c r="S49" s="12">
        <f t="shared" si="22"/>
        <v>-1.7361111111687441E-4</v>
      </c>
      <c r="T49" s="12">
        <f t="shared" si="23"/>
        <v>3.1597699289334556E-2</v>
      </c>
    </row>
    <row r="50" spans="1:20" ht="15.9" customHeight="1">
      <c r="B50" s="18">
        <v>45848</v>
      </c>
      <c r="C50" s="11">
        <v>401064.12400000001</v>
      </c>
      <c r="D50" s="9">
        <f t="shared" si="13"/>
        <v>22.400000016205013</v>
      </c>
      <c r="E50" s="11">
        <v>6665821.7709999997</v>
      </c>
      <c r="F50" s="9">
        <f t="shared" si="14"/>
        <v>9.9999997764825821</v>
      </c>
      <c r="G50" s="12">
        <v>91.648399999999995</v>
      </c>
      <c r="H50" s="9">
        <f t="shared" si="1"/>
        <v>-11.700000000004707</v>
      </c>
      <c r="I50" s="47">
        <f t="shared" si="2"/>
        <v>24.057348957867468</v>
      </c>
      <c r="J50" s="40">
        <f t="shared" si="15"/>
        <v>65.942651042132525</v>
      </c>
      <c r="K50" s="47">
        <f t="shared" si="3"/>
        <v>24.530796894019492</v>
      </c>
      <c r="L50" s="40">
        <f t="shared" si="4"/>
        <v>27.178116127791977</v>
      </c>
      <c r="M50" s="12">
        <f t="shared" si="16"/>
        <v>0.93333333400854224</v>
      </c>
      <c r="N50" s="12">
        <f t="shared" si="17"/>
        <v>0.41666665735344094</v>
      </c>
      <c r="O50" s="12">
        <f t="shared" si="18"/>
        <v>-0.48750000000019611</v>
      </c>
      <c r="P50" s="81">
        <f t="shared" si="19"/>
        <v>1.1324215053246658</v>
      </c>
      <c r="Q50" s="12">
        <f t="shared" si="20"/>
        <v>3.8888888917022593E-2</v>
      </c>
      <c r="R50" s="12">
        <f t="shared" si="21"/>
        <v>1.7361110723060038E-2</v>
      </c>
      <c r="S50" s="12">
        <f t="shared" si="22"/>
        <v>-2.0312500000008171E-2</v>
      </c>
      <c r="T50" s="12">
        <f t="shared" si="23"/>
        <v>4.7184229388527739E-2</v>
      </c>
    </row>
    <row r="51" spans="1:20" ht="15.9" customHeight="1">
      <c r="B51" s="18">
        <v>45849</v>
      </c>
      <c r="C51" s="11">
        <v>401064.09889999998</v>
      </c>
      <c r="D51" s="9">
        <f t="shared" si="13"/>
        <v>-2.7000000118277967</v>
      </c>
      <c r="E51" s="11">
        <v>6665821.7000000002</v>
      </c>
      <c r="F51" s="9">
        <f t="shared" si="14"/>
        <v>-60.99999975413084</v>
      </c>
      <c r="G51" s="12">
        <v>91.668599999999998</v>
      </c>
      <c r="H51" s="9">
        <f t="shared" si="1"/>
        <v>8.4999999999979536</v>
      </c>
      <c r="I51" s="47">
        <f t="shared" si="2"/>
        <v>-92.534388501800549</v>
      </c>
      <c r="J51" s="40">
        <f t="shared" si="15"/>
        <v>182.53438850180055</v>
      </c>
      <c r="K51" s="47">
        <f t="shared" si="3"/>
        <v>61.059724615067111</v>
      </c>
      <c r="L51" s="40">
        <f t="shared" si="4"/>
        <v>61.648519609701886</v>
      </c>
      <c r="M51" s="12">
        <f t="shared" si="16"/>
        <v>-0.10800000047311187</v>
      </c>
      <c r="N51" s="12">
        <f t="shared" si="17"/>
        <v>-2.4399999901652336</v>
      </c>
      <c r="O51" s="12">
        <f t="shared" si="18"/>
        <v>0.33999999999991815</v>
      </c>
      <c r="P51" s="81">
        <f t="shared" si="19"/>
        <v>2.4659407843880756</v>
      </c>
      <c r="Q51" s="12">
        <f t="shared" si="20"/>
        <v>-4.3200000189244749E-3</v>
      </c>
      <c r="R51" s="12">
        <f t="shared" si="21"/>
        <v>-9.7599999606609339E-2</v>
      </c>
      <c r="S51" s="12">
        <f t="shared" si="22"/>
        <v>1.3599999999996726E-2</v>
      </c>
      <c r="T51" s="12">
        <f t="shared" si="23"/>
        <v>9.8637631375523019E-2</v>
      </c>
    </row>
    <row r="52" spans="1:20" ht="15.9" customHeight="1">
      <c r="B52" s="18">
        <v>45849</v>
      </c>
      <c r="C52" s="11">
        <v>401064.1165</v>
      </c>
      <c r="D52" s="9">
        <f t="shared" si="13"/>
        <v>14.900000009220093</v>
      </c>
      <c r="E52" s="11">
        <v>6665821.7470000004</v>
      </c>
      <c r="F52" s="9">
        <f t="shared" si="14"/>
        <v>-13.9999995008111</v>
      </c>
      <c r="G52" s="12">
        <v>91.649500000000003</v>
      </c>
      <c r="H52" s="9">
        <f t="shared" si="1"/>
        <v>-10.599999999996612</v>
      </c>
      <c r="I52" s="47">
        <f t="shared" si="2"/>
        <v>-43.216277808951418</v>
      </c>
      <c r="J52" s="40">
        <f t="shared" si="15"/>
        <v>133.21627780895142</v>
      </c>
      <c r="K52" s="47">
        <f t="shared" si="3"/>
        <v>20.445292521689922</v>
      </c>
      <c r="L52" s="40">
        <f t="shared" si="4"/>
        <v>23.029763053435829</v>
      </c>
      <c r="M52" s="12">
        <f t="shared" si="16"/>
        <v>0.59600000036880374</v>
      </c>
      <c r="N52" s="12">
        <f t="shared" si="17"/>
        <v>-0.559999980032444</v>
      </c>
      <c r="O52" s="12">
        <f t="shared" si="18"/>
        <v>-0.42399999999986449</v>
      </c>
      <c r="P52" s="81">
        <f t="shared" si="19"/>
        <v>0.92119052213743313</v>
      </c>
      <c r="Q52" s="12">
        <f t="shared" si="20"/>
        <v>2.3840000014752151E-2</v>
      </c>
      <c r="R52" s="12">
        <f t="shared" si="21"/>
        <v>-2.239999920129776E-2</v>
      </c>
      <c r="S52" s="12">
        <f t="shared" si="22"/>
        <v>-1.695999999999458E-2</v>
      </c>
      <c r="T52" s="12">
        <f t="shared" si="23"/>
        <v>3.6847620885497326E-2</v>
      </c>
    </row>
    <row r="53" spans="1:20" ht="15.9" customHeight="1">
      <c r="B53" s="18">
        <v>45850</v>
      </c>
      <c r="C53" s="11">
        <v>401064.13390000002</v>
      </c>
      <c r="D53" s="9">
        <f t="shared" si="13"/>
        <v>32.300000020768493</v>
      </c>
      <c r="E53" s="11">
        <v>6665821.8229999999</v>
      </c>
      <c r="F53" s="9">
        <f t="shared" si="14"/>
        <v>61.999999918043613</v>
      </c>
      <c r="G53" s="12">
        <v>91.656800000000004</v>
      </c>
      <c r="H53" s="9">
        <f t="shared" si="1"/>
        <v>-3.2999999999958618</v>
      </c>
      <c r="I53" s="47">
        <f t="shared" si="2"/>
        <v>62.481939893327919</v>
      </c>
      <c r="J53" s="40">
        <f t="shared" si="15"/>
        <v>27.518060106672067</v>
      </c>
      <c r="K53" s="47">
        <f t="shared" si="3"/>
        <v>69.90915527439202</v>
      </c>
      <c r="L53" s="40">
        <f t="shared" si="4"/>
        <v>69.986998729614243</v>
      </c>
      <c r="M53" s="12">
        <f t="shared" si="16"/>
        <v>1.2423076931064805</v>
      </c>
      <c r="N53" s="12">
        <f t="shared" si="17"/>
        <v>2.3846153814632158</v>
      </c>
      <c r="O53" s="12">
        <f t="shared" si="18"/>
        <v>-0.12692307692291777</v>
      </c>
      <c r="P53" s="81">
        <f t="shared" si="19"/>
        <v>2.6918076434467015</v>
      </c>
      <c r="Q53" s="12">
        <f t="shared" si="20"/>
        <v>4.7781065119480021E-2</v>
      </c>
      <c r="R53" s="12">
        <f t="shared" si="21"/>
        <v>9.1715976210123687E-2</v>
      </c>
      <c r="S53" s="12">
        <f t="shared" si="22"/>
        <v>-4.8816568047276064E-3</v>
      </c>
      <c r="T53" s="12">
        <f t="shared" si="23"/>
        <v>0.10353106320948852</v>
      </c>
    </row>
    <row r="54" spans="1:20" ht="15.9" customHeight="1">
      <c r="B54" s="18">
        <v>45850</v>
      </c>
      <c r="C54" s="11">
        <v>401064.12800000003</v>
      </c>
      <c r="D54" s="9">
        <f t="shared" si="13"/>
        <v>26.400000031571835</v>
      </c>
      <c r="E54" s="11">
        <v>6665821.7949999999</v>
      </c>
      <c r="F54" s="9">
        <f t="shared" si="14"/>
        <v>33.999999985098839</v>
      </c>
      <c r="G54" s="12">
        <v>91.656199999999998</v>
      </c>
      <c r="H54" s="9">
        <f t="shared" si="1"/>
        <v>-3.9000000000015689</v>
      </c>
      <c r="I54" s="47">
        <f t="shared" si="2"/>
        <v>52.171712120030826</v>
      </c>
      <c r="J54" s="40">
        <f t="shared" si="15"/>
        <v>37.828287879969196</v>
      </c>
      <c r="K54" s="47">
        <f t="shared" si="3"/>
        <v>43.046021891154048</v>
      </c>
      <c r="L54" s="40">
        <f t="shared" si="4"/>
        <v>43.222332198225104</v>
      </c>
      <c r="M54" s="12">
        <f t="shared" si="16"/>
        <v>1.0153846165989167</v>
      </c>
      <c r="N54" s="12">
        <f t="shared" si="17"/>
        <v>1.3076923071191862</v>
      </c>
      <c r="O54" s="12">
        <f t="shared" si="18"/>
        <v>-0.15000000000006034</v>
      </c>
      <c r="P54" s="81">
        <f t="shared" si="19"/>
        <v>1.6623973922394271</v>
      </c>
      <c r="Q54" s="12">
        <f t="shared" si="20"/>
        <v>3.9053254484573717E-2</v>
      </c>
      <c r="R54" s="12">
        <f t="shared" si="21"/>
        <v>5.0295857966122542E-2</v>
      </c>
      <c r="S54" s="12">
        <f t="shared" si="22"/>
        <v>-5.7692307692330897E-3</v>
      </c>
      <c r="T54" s="12">
        <f t="shared" si="23"/>
        <v>6.3938361239977967E-2</v>
      </c>
    </row>
    <row r="55" spans="1:20" ht="15.9" customHeight="1">
      <c r="B55" s="18">
        <v>45852</v>
      </c>
      <c r="C55" s="11">
        <v>401064.14370000002</v>
      </c>
      <c r="D55" s="9">
        <f t="shared" si="13"/>
        <v>42.100000020582229</v>
      </c>
      <c r="E55" s="11">
        <v>6665821.8370000003</v>
      </c>
      <c r="F55" s="9">
        <f t="shared" si="14"/>
        <v>76.000000350177288</v>
      </c>
      <c r="G55" s="12">
        <v>91.659199999999998</v>
      </c>
      <c r="H55" s="9">
        <f t="shared" si="1"/>
        <v>-0.90000000000145519</v>
      </c>
      <c r="I55" s="47">
        <f t="shared" si="2"/>
        <v>61.015854721682835</v>
      </c>
      <c r="J55" s="40">
        <f t="shared" si="15"/>
        <v>28.984145278317158</v>
      </c>
      <c r="K55" s="47">
        <f t="shared" si="3"/>
        <v>86.881586397578928</v>
      </c>
      <c r="L55" s="40">
        <f t="shared" si="4"/>
        <v>86.886247789624193</v>
      </c>
      <c r="M55" s="12">
        <f t="shared" si="16"/>
        <v>1.5035714293065081</v>
      </c>
      <c r="N55" s="12">
        <f t="shared" si="17"/>
        <v>2.7142857267920459</v>
      </c>
      <c r="O55" s="12">
        <f t="shared" si="18"/>
        <v>-3.2142857142909112E-2</v>
      </c>
      <c r="P55" s="81">
        <f t="shared" si="19"/>
        <v>3.103080278200864</v>
      </c>
      <c r="Q55" s="12">
        <f t="shared" si="20"/>
        <v>5.3698979618089573E-2</v>
      </c>
      <c r="R55" s="12">
        <f t="shared" si="21"/>
        <v>9.6938775956858778E-2</v>
      </c>
      <c r="S55" s="12">
        <f t="shared" si="22"/>
        <v>-1.1479591836753254E-3</v>
      </c>
      <c r="T55" s="12">
        <f t="shared" si="23"/>
        <v>0.11082429565003085</v>
      </c>
    </row>
    <row r="56" spans="1:20" ht="15.9" customHeight="1">
      <c r="B56" s="18">
        <v>45852</v>
      </c>
      <c r="C56" s="11">
        <v>401064.12400000001</v>
      </c>
      <c r="D56" s="9">
        <f t="shared" si="13"/>
        <v>22.400000016205013</v>
      </c>
      <c r="E56" s="11">
        <v>6665821.7479999997</v>
      </c>
      <c r="F56" s="9">
        <f t="shared" si="14"/>
        <v>-13.000000268220901</v>
      </c>
      <c r="G56" s="12">
        <v>91.630499999999998</v>
      </c>
      <c r="H56" s="9">
        <f t="shared" si="1"/>
        <v>-29.600000000002069</v>
      </c>
      <c r="I56" s="47">
        <f t="shared" si="2"/>
        <v>-30.129043139358316</v>
      </c>
      <c r="J56" s="40">
        <f t="shared" si="15"/>
        <v>120.12904313935826</v>
      </c>
      <c r="K56" s="47">
        <f t="shared" si="3"/>
        <v>25.899034879696348</v>
      </c>
      <c r="L56" s="40">
        <f t="shared" si="4"/>
        <v>39.330903977659233</v>
      </c>
      <c r="M56" s="12">
        <f t="shared" si="16"/>
        <v>0.80000000057875043</v>
      </c>
      <c r="N56" s="12">
        <f t="shared" si="17"/>
        <v>-0.4642857238650322</v>
      </c>
      <c r="O56" s="12">
        <f t="shared" si="18"/>
        <v>-1.0571428571429311</v>
      </c>
      <c r="P56" s="81">
        <f t="shared" si="19"/>
        <v>1.4046751420592583</v>
      </c>
      <c r="Q56" s="12">
        <f t="shared" si="20"/>
        <v>2.8571428592098231E-2</v>
      </c>
      <c r="R56" s="12">
        <f t="shared" si="21"/>
        <v>-1.6581632995179722E-2</v>
      </c>
      <c r="S56" s="12">
        <f t="shared" si="22"/>
        <v>-3.7755102040818965E-2</v>
      </c>
      <c r="T56" s="12">
        <f t="shared" si="23"/>
        <v>5.0166969359259225E-2</v>
      </c>
    </row>
    <row r="57" spans="1:20" ht="15.9" customHeight="1">
      <c r="A57" s="8" t="s">
        <v>172</v>
      </c>
      <c r="B57" s="18">
        <v>45853</v>
      </c>
      <c r="C57" s="11">
        <v>401064.13400000002</v>
      </c>
      <c r="D57" s="9">
        <f t="shared" si="13"/>
        <v>32.400000025518239</v>
      </c>
      <c r="E57" s="11">
        <v>6665821.7970000003</v>
      </c>
      <c r="F57" s="9">
        <f t="shared" si="14"/>
        <v>36.000000312924385</v>
      </c>
      <c r="G57" s="12">
        <v>91.658799999999999</v>
      </c>
      <c r="H57" s="9">
        <f t="shared" si="1"/>
        <v>-1.300000000000523</v>
      </c>
      <c r="I57" s="47">
        <f t="shared" si="2"/>
        <v>48.012787729386453</v>
      </c>
      <c r="J57" s="40">
        <f t="shared" si="15"/>
        <v>41.987212270613554</v>
      </c>
      <c r="K57" s="47">
        <f t="shared" si="3"/>
        <v>48.433046819131029</v>
      </c>
      <c r="L57" s="40">
        <f t="shared" si="4"/>
        <v>48.450490443174452</v>
      </c>
      <c r="M57" s="12">
        <f t="shared" si="16"/>
        <v>1.1172413801902841</v>
      </c>
      <c r="N57" s="12">
        <f t="shared" si="17"/>
        <v>1.2413793211353237</v>
      </c>
      <c r="O57" s="12">
        <f t="shared" si="18"/>
        <v>-4.4827586206914585E-2</v>
      </c>
      <c r="P57" s="81">
        <f t="shared" si="19"/>
        <v>1.6707065670060155</v>
      </c>
      <c r="Q57" s="12">
        <f t="shared" si="20"/>
        <v>3.8525564834147728E-2</v>
      </c>
      <c r="R57" s="12">
        <f t="shared" si="21"/>
        <v>4.2806183487424952E-2</v>
      </c>
      <c r="S57" s="12">
        <f t="shared" si="22"/>
        <v>-1.5457788347211926E-3</v>
      </c>
      <c r="T57" s="12">
        <f t="shared" si="23"/>
        <v>5.76105712760695E-2</v>
      </c>
    </row>
    <row r="58" spans="1:20" ht="15.9" customHeight="1">
      <c r="B58" s="18">
        <v>45853</v>
      </c>
      <c r="C58" s="11">
        <v>401064.13069999998</v>
      </c>
      <c r="D58" s="9">
        <f t="shared" si="13"/>
        <v>29.099999985191971</v>
      </c>
      <c r="E58" s="11">
        <v>6665821.7719999999</v>
      </c>
      <c r="F58" s="9">
        <f t="shared" si="14"/>
        <v>10.999999940395355</v>
      </c>
      <c r="G58" s="12">
        <v>91.607900000000001</v>
      </c>
      <c r="H58" s="9">
        <f t="shared" si="1"/>
        <v>-52.199999999999136</v>
      </c>
      <c r="I58" s="47">
        <f t="shared" si="2"/>
        <v>20.706936597335684</v>
      </c>
      <c r="J58" s="40">
        <f t="shared" si="15"/>
        <v>69.293063402664302</v>
      </c>
      <c r="K58" s="47">
        <f t="shared" si="3"/>
        <v>31.109644771788549</v>
      </c>
      <c r="L58" s="40">
        <f t="shared" si="4"/>
        <v>60.767178623223742</v>
      </c>
      <c r="M58" s="12">
        <f t="shared" si="16"/>
        <v>1.0034482753514473</v>
      </c>
      <c r="N58" s="12">
        <f t="shared" si="17"/>
        <v>0.37931034277225362</v>
      </c>
      <c r="O58" s="12">
        <f t="shared" si="18"/>
        <v>-1.7999999999999703</v>
      </c>
      <c r="P58" s="81">
        <f t="shared" si="19"/>
        <v>2.0954199525249568</v>
      </c>
      <c r="Q58" s="12">
        <f t="shared" si="20"/>
        <v>3.4601664667291289E-2</v>
      </c>
      <c r="R58" s="12">
        <f t="shared" si="21"/>
        <v>1.3079666992146676E-2</v>
      </c>
      <c r="S58" s="12">
        <f t="shared" si="22"/>
        <v>-6.2068965517240351E-2</v>
      </c>
      <c r="T58" s="12">
        <f t="shared" si="23"/>
        <v>7.2255860431895066E-2</v>
      </c>
    </row>
    <row r="59" spans="1:20" ht="15.9" customHeight="1">
      <c r="B59" s="18">
        <v>45854</v>
      </c>
      <c r="C59" s="11">
        <v>401064.14130000002</v>
      </c>
      <c r="D59" s="9">
        <f t="shared" si="13"/>
        <v>39.700000023003668</v>
      </c>
      <c r="E59" s="11">
        <v>6665821.8150000004</v>
      </c>
      <c r="F59" s="9">
        <f t="shared" si="14"/>
        <v>54.000000469386578</v>
      </c>
      <c r="G59" s="12">
        <v>91.656199999999998</v>
      </c>
      <c r="H59" s="9">
        <f t="shared" si="1"/>
        <v>-3.9000000000015689</v>
      </c>
      <c r="I59" s="47">
        <f t="shared" si="2"/>
        <v>53.677225588749778</v>
      </c>
      <c r="J59" s="40">
        <f t="shared" si="15"/>
        <v>36.322774411250236</v>
      </c>
      <c r="K59" s="47">
        <f t="shared" si="3"/>
        <v>67.023056126382684</v>
      </c>
      <c r="L59" s="40">
        <f t="shared" si="4"/>
        <v>67.136428654794059</v>
      </c>
      <c r="M59" s="12">
        <f t="shared" si="16"/>
        <v>1.3233333341001223</v>
      </c>
      <c r="N59" s="12">
        <f t="shared" si="17"/>
        <v>1.8000000156462193</v>
      </c>
      <c r="O59" s="12">
        <f t="shared" si="18"/>
        <v>-0.1300000000000523</v>
      </c>
      <c r="P59" s="81">
        <f t="shared" si="19"/>
        <v>2.237880955159802</v>
      </c>
      <c r="Q59" s="12">
        <f t="shared" si="20"/>
        <v>4.4111111136670746E-2</v>
      </c>
      <c r="R59" s="12">
        <f t="shared" si="21"/>
        <v>6.0000000521540642E-2</v>
      </c>
      <c r="S59" s="12">
        <f t="shared" si="22"/>
        <v>-4.3333333333350765E-3</v>
      </c>
      <c r="T59" s="12">
        <f t="shared" si="23"/>
        <v>7.4596031838660065E-2</v>
      </c>
    </row>
    <row r="60" spans="1:20" ht="15.9" customHeight="1">
      <c r="B60" s="18">
        <v>45854</v>
      </c>
      <c r="C60" s="11">
        <v>401064.12339999998</v>
      </c>
      <c r="D60" s="9">
        <f t="shared" si="13"/>
        <v>21.799999987706542</v>
      </c>
      <c r="E60" s="11">
        <v>6665821.7379999999</v>
      </c>
      <c r="F60" s="9">
        <f t="shared" si="14"/>
        <v>-23.000000044703484</v>
      </c>
      <c r="G60" s="12">
        <v>91.638099999999994</v>
      </c>
      <c r="H60" s="9">
        <f t="shared" si="1"/>
        <v>-22.000000000005571</v>
      </c>
      <c r="I60" s="47">
        <f t="shared" si="2"/>
        <v>-46.534341571433743</v>
      </c>
      <c r="J60" s="40">
        <f t="shared" si="15"/>
        <v>136.53434157143374</v>
      </c>
      <c r="K60" s="47">
        <f t="shared" si="3"/>
        <v>31.689745999618957</v>
      </c>
      <c r="L60" s="40">
        <f t="shared" si="4"/>
        <v>38.577713793336827</v>
      </c>
      <c r="M60" s="12">
        <f t="shared" si="16"/>
        <v>0.7266666662568847</v>
      </c>
      <c r="N60" s="12">
        <f t="shared" si="17"/>
        <v>-0.76666666815678275</v>
      </c>
      <c r="O60" s="12">
        <f t="shared" si="18"/>
        <v>-0.73333333333351902</v>
      </c>
      <c r="P60" s="81">
        <f t="shared" si="19"/>
        <v>1.2859237931112275</v>
      </c>
      <c r="Q60" s="12">
        <f t="shared" si="20"/>
        <v>2.4222222208562825E-2</v>
      </c>
      <c r="R60" s="12">
        <f t="shared" si="21"/>
        <v>-2.5555555605226092E-2</v>
      </c>
      <c r="S60" s="12">
        <f t="shared" si="22"/>
        <v>-2.4444444444450635E-2</v>
      </c>
      <c r="T60" s="12">
        <f t="shared" si="23"/>
        <v>4.286412643704092E-2</v>
      </c>
    </row>
    <row r="61" spans="1:20" ht="15.9" customHeight="1">
      <c r="B61" s="18">
        <v>45855</v>
      </c>
      <c r="C61" s="11">
        <v>401064.13260000001</v>
      </c>
      <c r="D61" s="9">
        <f t="shared" si="13"/>
        <v>31.000000017229468</v>
      </c>
      <c r="E61" s="11">
        <v>6665821.7889999999</v>
      </c>
      <c r="F61" s="9">
        <f t="shared" si="14"/>
        <v>27.999999932944775</v>
      </c>
      <c r="G61" s="12">
        <v>91.662999999999997</v>
      </c>
      <c r="H61" s="9">
        <f t="shared" si="1"/>
        <v>2.899999999996794</v>
      </c>
      <c r="I61" s="47">
        <f t="shared" si="2"/>
        <v>42.089162089739212</v>
      </c>
      <c r="J61" s="40">
        <f t="shared" si="15"/>
        <v>47.910837910260796</v>
      </c>
      <c r="K61" s="47">
        <f t="shared" si="3"/>
        <v>41.773197116250685</v>
      </c>
      <c r="L61" s="40">
        <f t="shared" si="4"/>
        <v>41.873738754894049</v>
      </c>
      <c r="M61" s="12">
        <f t="shared" si="16"/>
        <v>1.0000000005557892</v>
      </c>
      <c r="N61" s="12">
        <f t="shared" si="17"/>
        <v>0.90322580428854116</v>
      </c>
      <c r="O61" s="12">
        <f t="shared" si="18"/>
        <v>9.3548387096670779E-2</v>
      </c>
      <c r="P61" s="81">
        <f t="shared" si="19"/>
        <v>1.3507657662869048</v>
      </c>
      <c r="Q61" s="12">
        <f t="shared" si="20"/>
        <v>3.2258064534057718E-2</v>
      </c>
      <c r="R61" s="12">
        <f t="shared" si="21"/>
        <v>2.9136316267372297E-2</v>
      </c>
      <c r="S61" s="12">
        <f t="shared" si="22"/>
        <v>3.0176899063442185E-3</v>
      </c>
      <c r="T61" s="12">
        <f t="shared" si="23"/>
        <v>4.3573089235061445E-2</v>
      </c>
    </row>
    <row r="62" spans="1:20" ht="15.9" customHeight="1">
      <c r="B62" s="18">
        <v>45855</v>
      </c>
      <c r="C62" s="11">
        <v>401064.1385</v>
      </c>
      <c r="D62" s="9">
        <f t="shared" si="13"/>
        <v>36.900000006426126</v>
      </c>
      <c r="E62" s="11">
        <v>6665821.8090000004</v>
      </c>
      <c r="F62" s="9">
        <f t="shared" si="14"/>
        <v>48.000000417232513</v>
      </c>
      <c r="G62" s="12">
        <v>91.649799999999999</v>
      </c>
      <c r="H62" s="9">
        <f t="shared" si="1"/>
        <v>-10.300000000000864</v>
      </c>
      <c r="I62" s="47">
        <f t="shared" si="2"/>
        <v>52.448718109647935</v>
      </c>
      <c r="J62" s="40">
        <f t="shared" si="15"/>
        <v>37.551281890352072</v>
      </c>
      <c r="K62" s="47">
        <f t="shared" si="3"/>
        <v>60.544281650115977</v>
      </c>
      <c r="L62" s="40">
        <f t="shared" si="4"/>
        <v>61.414168076499969</v>
      </c>
      <c r="M62" s="12">
        <f t="shared" si="16"/>
        <v>1.1903225808524556</v>
      </c>
      <c r="N62" s="12">
        <f t="shared" si="17"/>
        <v>1.5483871102333069</v>
      </c>
      <c r="O62" s="12">
        <f t="shared" si="18"/>
        <v>-0.33225806451615691</v>
      </c>
      <c r="P62" s="81">
        <f t="shared" si="19"/>
        <v>1.9811021960161281</v>
      </c>
      <c r="Q62" s="12">
        <f t="shared" si="20"/>
        <v>3.839750260814373E-2</v>
      </c>
      <c r="R62" s="12">
        <f t="shared" si="21"/>
        <v>4.9947971297848608E-2</v>
      </c>
      <c r="S62" s="12">
        <f t="shared" si="22"/>
        <v>-1.0718002081166352E-2</v>
      </c>
      <c r="T62" s="12">
        <f t="shared" si="23"/>
        <v>6.3906522452133172E-2</v>
      </c>
    </row>
    <row r="63" spans="1:20" ht="15.9" customHeight="1">
      <c r="B63" s="18">
        <v>45856</v>
      </c>
      <c r="C63" s="11">
        <v>401064.14230000001</v>
      </c>
      <c r="D63" s="9">
        <f t="shared" si="13"/>
        <v>40.700000012293458</v>
      </c>
      <c r="E63" s="11">
        <v>6665821.8219999997</v>
      </c>
      <c r="F63" s="9">
        <f t="shared" si="14"/>
        <v>60.99999975413084</v>
      </c>
      <c r="G63" s="12">
        <v>91.653700000000001</v>
      </c>
      <c r="H63" s="9">
        <f t="shared" si="1"/>
        <v>-6.3999999999992951</v>
      </c>
      <c r="I63" s="47">
        <f t="shared" si="2"/>
        <v>56.288262247162507</v>
      </c>
      <c r="J63" s="40">
        <f t="shared" si="15"/>
        <v>33.711737752837507</v>
      </c>
      <c r="K63" s="47">
        <f t="shared" si="3"/>
        <v>73.331370988170207</v>
      </c>
      <c r="L63" s="40">
        <f t="shared" si="4"/>
        <v>73.61012138968826</v>
      </c>
      <c r="M63" s="12">
        <f t="shared" si="16"/>
        <v>1.2718750003841706</v>
      </c>
      <c r="N63" s="12">
        <f t="shared" si="17"/>
        <v>1.9062499923165888</v>
      </c>
      <c r="O63" s="12">
        <f t="shared" si="18"/>
        <v>-0.19999999999997797</v>
      </c>
      <c r="P63" s="81">
        <f t="shared" si="19"/>
        <v>2.3003162934277581</v>
      </c>
      <c r="Q63" s="12">
        <f t="shared" si="20"/>
        <v>3.974609376200533E-2</v>
      </c>
      <c r="R63" s="12">
        <f t="shared" si="21"/>
        <v>5.9570312259893399E-2</v>
      </c>
      <c r="S63" s="12">
        <f t="shared" si="22"/>
        <v>-6.2499999999993117E-3</v>
      </c>
      <c r="T63" s="12">
        <f t="shared" si="23"/>
        <v>7.1884884169617441E-2</v>
      </c>
    </row>
    <row r="64" spans="1:20" ht="15.9" customHeight="1">
      <c r="B64" s="18">
        <v>45856</v>
      </c>
      <c r="C64" s="11">
        <v>401064.1323</v>
      </c>
      <c r="D64" s="9">
        <f t="shared" si="13"/>
        <v>30.700000002980232</v>
      </c>
      <c r="E64" s="11">
        <v>6665821.7800000003</v>
      </c>
      <c r="F64" s="9">
        <f t="shared" si="14"/>
        <v>19.000000320374966</v>
      </c>
      <c r="G64" s="12">
        <v>91.652799999999999</v>
      </c>
      <c r="H64" s="9">
        <f t="shared" si="1"/>
        <v>-7.3000000000007503</v>
      </c>
      <c r="I64" s="47">
        <f t="shared" si="2"/>
        <v>31.753055059982536</v>
      </c>
      <c r="J64" s="40">
        <f t="shared" si="15"/>
        <v>58.246944940017443</v>
      </c>
      <c r="K64" s="47">
        <f t="shared" si="3"/>
        <v>36.103878079193031</v>
      </c>
      <c r="L64" s="40">
        <f t="shared" si="4"/>
        <v>36.834494870396227</v>
      </c>
      <c r="M64" s="12">
        <f t="shared" si="16"/>
        <v>0.95937500009313226</v>
      </c>
      <c r="N64" s="12">
        <f t="shared" si="17"/>
        <v>0.59375001001171768</v>
      </c>
      <c r="O64" s="12">
        <f t="shared" si="18"/>
        <v>-0.22812500000002345</v>
      </c>
      <c r="P64" s="81">
        <f t="shared" si="19"/>
        <v>1.1510779646998821</v>
      </c>
      <c r="Q64" s="12">
        <f t="shared" si="20"/>
        <v>2.9980468752910383E-2</v>
      </c>
      <c r="R64" s="12">
        <f t="shared" si="21"/>
        <v>1.8554687812866177E-2</v>
      </c>
      <c r="S64" s="12">
        <f t="shared" si="22"/>
        <v>-7.1289062500007327E-3</v>
      </c>
      <c r="T64" s="12">
        <f t="shared" si="23"/>
        <v>3.5971186396871316E-2</v>
      </c>
    </row>
    <row r="65" spans="1:20" ht="15.9" customHeight="1">
      <c r="B65" s="18">
        <v>45857</v>
      </c>
      <c r="C65" s="11">
        <v>401064.13079999998</v>
      </c>
      <c r="D65" s="9">
        <f t="shared" si="13"/>
        <v>29.199999989941716</v>
      </c>
      <c r="E65" s="11">
        <v>6665821.784</v>
      </c>
      <c r="F65" s="9">
        <f t="shared" si="14"/>
        <v>23.000000044703484</v>
      </c>
      <c r="G65" s="12">
        <v>91.679000000000002</v>
      </c>
      <c r="H65" s="9">
        <f t="shared" si="1"/>
        <v>18.900000000002137</v>
      </c>
      <c r="I65" s="47">
        <f t="shared" si="2"/>
        <v>38.226487154696848</v>
      </c>
      <c r="J65" s="40">
        <f t="shared" si="15"/>
        <v>51.773512845303173</v>
      </c>
      <c r="K65" s="47">
        <f t="shared" si="3"/>
        <v>37.170418365535738</v>
      </c>
      <c r="L65" s="40">
        <f t="shared" si="4"/>
        <v>41.699520398549396</v>
      </c>
      <c r="M65" s="12">
        <f t="shared" si="16"/>
        <v>0.88484848454368836</v>
      </c>
      <c r="N65" s="12">
        <f t="shared" si="17"/>
        <v>0.69696969832434796</v>
      </c>
      <c r="O65" s="12">
        <f t="shared" si="18"/>
        <v>0.57272727272733748</v>
      </c>
      <c r="P65" s="81">
        <f t="shared" si="19"/>
        <v>1.2636218302590727</v>
      </c>
      <c r="Q65" s="12">
        <f t="shared" si="20"/>
        <v>2.6813590440717829E-2</v>
      </c>
      <c r="R65" s="12">
        <f t="shared" si="21"/>
        <v>2.1120293888616606E-2</v>
      </c>
      <c r="S65" s="12">
        <f t="shared" si="22"/>
        <v>1.735537190082841E-2</v>
      </c>
      <c r="T65" s="12">
        <f t="shared" si="23"/>
        <v>3.8291570613911294E-2</v>
      </c>
    </row>
    <row r="66" spans="1:20" ht="15.9" customHeight="1">
      <c r="B66" s="18">
        <v>45859</v>
      </c>
      <c r="C66" s="11">
        <v>401064.13059999997</v>
      </c>
      <c r="D66" s="9">
        <f t="shared" si="13"/>
        <v>28.999999980442226</v>
      </c>
      <c r="E66" s="11">
        <v>6665821.7719999999</v>
      </c>
      <c r="F66" s="9">
        <f t="shared" si="14"/>
        <v>10.999999940395355</v>
      </c>
      <c r="G66" s="12">
        <v>91.668899999999994</v>
      </c>
      <c r="H66" s="9">
        <f t="shared" si="1"/>
        <v>8.7999999999937017</v>
      </c>
      <c r="I66" s="47">
        <f t="shared" si="2"/>
        <v>20.772254591909256</v>
      </c>
      <c r="J66" s="40">
        <f t="shared" si="15"/>
        <v>69.227745408090755</v>
      </c>
      <c r="K66" s="47">
        <f t="shared" si="3"/>
        <v>31.016124799116135</v>
      </c>
      <c r="L66" s="40">
        <f t="shared" si="4"/>
        <v>32.240347354739157</v>
      </c>
      <c r="M66" s="12">
        <f t="shared" si="16"/>
        <v>0.82857142801263506</v>
      </c>
      <c r="N66" s="12">
        <f t="shared" si="17"/>
        <v>0.31428571258272442</v>
      </c>
      <c r="O66" s="12">
        <f t="shared" si="18"/>
        <v>0.25142857142839148</v>
      </c>
      <c r="P66" s="81">
        <f t="shared" si="19"/>
        <v>0.92115278156397595</v>
      </c>
      <c r="Q66" s="12">
        <f t="shared" si="20"/>
        <v>2.3673469371789574E-2</v>
      </c>
      <c r="R66" s="12">
        <f t="shared" si="21"/>
        <v>8.9795917880778411E-3</v>
      </c>
      <c r="S66" s="12">
        <f t="shared" si="22"/>
        <v>7.1836734693826133E-3</v>
      </c>
      <c r="T66" s="12">
        <f t="shared" si="23"/>
        <v>2.6318650901827886E-2</v>
      </c>
    </row>
    <row r="67" spans="1:20" ht="15.9" customHeight="1">
      <c r="B67" s="18">
        <v>45859</v>
      </c>
      <c r="C67" s="11">
        <v>401064.13789999997</v>
      </c>
      <c r="D67" s="9">
        <f t="shared" si="13"/>
        <v>36.299999977927655</v>
      </c>
      <c r="E67" s="11">
        <v>6665821.7790000001</v>
      </c>
      <c r="F67" s="9">
        <f t="shared" si="14"/>
        <v>18.000000156462193</v>
      </c>
      <c r="G67" s="12">
        <v>91.632499999999993</v>
      </c>
      <c r="H67" s="9">
        <f t="shared" si="1"/>
        <v>-27.60000000000673</v>
      </c>
      <c r="I67" s="47">
        <f t="shared" si="2"/>
        <v>26.375330958338733</v>
      </c>
      <c r="J67" s="40">
        <f t="shared" si="15"/>
        <v>63.624669041661264</v>
      </c>
      <c r="K67" s="47">
        <f t="shared" si="3"/>
        <v>40.517773927378919</v>
      </c>
      <c r="L67" s="40">
        <f t="shared" si="4"/>
        <v>49.024993666807937</v>
      </c>
      <c r="M67" s="12">
        <f t="shared" si="16"/>
        <v>1.0371428565122187</v>
      </c>
      <c r="N67" s="12">
        <f t="shared" si="17"/>
        <v>0.51428571875606266</v>
      </c>
      <c r="O67" s="12">
        <f t="shared" si="18"/>
        <v>-0.78857142857162088</v>
      </c>
      <c r="P67" s="81">
        <f t="shared" si="19"/>
        <v>1.400714104765941</v>
      </c>
      <c r="Q67" s="12">
        <f t="shared" si="20"/>
        <v>2.9632653043206249E-2</v>
      </c>
      <c r="R67" s="12">
        <f t="shared" si="21"/>
        <v>1.4693877678744647E-2</v>
      </c>
      <c r="S67" s="12">
        <f t="shared" si="22"/>
        <v>-2.2530612244903454E-2</v>
      </c>
      <c r="T67" s="12">
        <f t="shared" si="23"/>
        <v>4.0020402993312602E-2</v>
      </c>
    </row>
    <row r="68" spans="1:20" ht="15.9" customHeight="1">
      <c r="A68" s="8" t="s">
        <v>173</v>
      </c>
      <c r="B68" s="18">
        <v>45860</v>
      </c>
      <c r="C68" s="11">
        <v>401064.13909999997</v>
      </c>
      <c r="D68" s="9">
        <f t="shared" si="13"/>
        <v>37.499999976716936</v>
      </c>
      <c r="E68" s="11">
        <v>6665821.7970000003</v>
      </c>
      <c r="F68" s="9">
        <f t="shared" si="14"/>
        <v>36.000000312924385</v>
      </c>
      <c r="G68" s="12">
        <v>91.671999999999997</v>
      </c>
      <c r="H68" s="9">
        <f t="shared" si="1"/>
        <v>11.899999999997135</v>
      </c>
      <c r="I68" s="47">
        <f t="shared" si="2"/>
        <v>43.830860938674689</v>
      </c>
      <c r="J68" s="40">
        <f t="shared" si="15"/>
        <v>46.169139061325325</v>
      </c>
      <c r="K68" s="47">
        <f t="shared" si="3"/>
        <v>51.983170553404356</v>
      </c>
      <c r="L68" s="40">
        <f t="shared" si="4"/>
        <v>53.327854080060803</v>
      </c>
      <c r="M68" s="12">
        <f t="shared" si="16"/>
        <v>1.041666666019915</v>
      </c>
      <c r="N68" s="12">
        <f t="shared" si="17"/>
        <v>1.000000008692344</v>
      </c>
      <c r="O68" s="12">
        <f t="shared" si="18"/>
        <v>0.330555555555476</v>
      </c>
      <c r="P68" s="81">
        <f t="shared" si="19"/>
        <v>1.4813292800016891</v>
      </c>
      <c r="Q68" s="12">
        <f t="shared" si="20"/>
        <v>2.8935185167219862E-2</v>
      </c>
      <c r="R68" s="12">
        <f t="shared" si="21"/>
        <v>2.7777778019231775E-2</v>
      </c>
      <c r="S68" s="12">
        <f t="shared" si="22"/>
        <v>9.1820987654298893E-3</v>
      </c>
      <c r="T68" s="12">
        <f t="shared" si="23"/>
        <v>4.1148035555602473E-2</v>
      </c>
    </row>
    <row r="69" spans="1:20" ht="15.9" customHeight="1">
      <c r="B69" s="18">
        <v>45860</v>
      </c>
      <c r="C69" s="11">
        <v>401064.14110000001</v>
      </c>
      <c r="D69" s="9">
        <f t="shared" si="13"/>
        <v>39.500000013504177</v>
      </c>
      <c r="E69" s="11">
        <v>6665821.7869999995</v>
      </c>
      <c r="F69" s="9">
        <f t="shared" si="14"/>
        <v>25.999999605119228</v>
      </c>
      <c r="G69" s="12">
        <v>91.648899999999998</v>
      </c>
      <c r="H69" s="9">
        <f t="shared" si="1"/>
        <v>-11.200000000002319</v>
      </c>
      <c r="I69" s="47">
        <f t="shared" si="2"/>
        <v>33.354025342884199</v>
      </c>
      <c r="J69" s="40">
        <f t="shared" si="15"/>
        <v>56.645974657115801</v>
      </c>
      <c r="K69" s="47">
        <f t="shared" si="3"/>
        <v>47.289004858772721</v>
      </c>
      <c r="L69" s="40">
        <f t="shared" si="4"/>
        <v>48.597221942546078</v>
      </c>
      <c r="M69" s="12">
        <f t="shared" si="16"/>
        <v>1.0972222225973383</v>
      </c>
      <c r="N69" s="12">
        <f t="shared" si="17"/>
        <v>0.72222221125331187</v>
      </c>
      <c r="O69" s="12">
        <f t="shared" si="18"/>
        <v>-0.31111111111117551</v>
      </c>
      <c r="P69" s="81">
        <f t="shared" si="19"/>
        <v>1.349922831737391</v>
      </c>
      <c r="Q69" s="12">
        <f t="shared" si="20"/>
        <v>3.0478395072148286E-2</v>
      </c>
      <c r="R69" s="12">
        <f t="shared" si="21"/>
        <v>2.0061728090369775E-2</v>
      </c>
      <c r="S69" s="12">
        <f t="shared" si="22"/>
        <v>-8.6419753086437647E-3</v>
      </c>
      <c r="T69" s="12">
        <f t="shared" si="23"/>
        <v>3.749785643714975E-2</v>
      </c>
    </row>
    <row r="70" spans="1:20" ht="15.9" customHeight="1">
      <c r="B70" s="18">
        <v>45861</v>
      </c>
      <c r="C70" s="12">
        <v>401064.13290000003</v>
      </c>
      <c r="D70" s="9">
        <f t="shared" si="13"/>
        <v>31.300000031478703</v>
      </c>
      <c r="E70" s="11">
        <v>6665821.7829999998</v>
      </c>
      <c r="F70" s="9">
        <f t="shared" si="14"/>
        <v>21.99999988079071</v>
      </c>
      <c r="G70" s="12">
        <v>91.656499999999994</v>
      </c>
      <c r="H70" s="9">
        <f t="shared" si="1"/>
        <v>-3.6000000000058208</v>
      </c>
      <c r="I70" s="47">
        <f t="shared" si="2"/>
        <v>35.102440020511978</v>
      </c>
      <c r="J70" s="40">
        <f t="shared" si="15"/>
        <v>54.897559979488051</v>
      </c>
      <c r="K70" s="47">
        <f t="shared" si="3"/>
        <v>38.258201692256236</v>
      </c>
      <c r="L70" s="40">
        <f t="shared" si="4"/>
        <v>38.427203862958855</v>
      </c>
      <c r="M70" s="12">
        <f t="shared" si="16"/>
        <v>0.84594594679672175</v>
      </c>
      <c r="N70" s="12">
        <f t="shared" si="17"/>
        <v>0.59459459137272186</v>
      </c>
      <c r="O70" s="12">
        <f t="shared" si="18"/>
        <v>-9.7297297297454621E-2</v>
      </c>
      <c r="P70" s="81">
        <f t="shared" si="19"/>
        <v>1.0385730773772663</v>
      </c>
      <c r="Q70" s="12">
        <f t="shared" si="20"/>
        <v>2.2863403967478966E-2</v>
      </c>
      <c r="R70" s="12">
        <f t="shared" si="21"/>
        <v>1.6070124091154644E-2</v>
      </c>
      <c r="S70" s="12">
        <f t="shared" si="22"/>
        <v>-2.6296566837149898E-3</v>
      </c>
      <c r="T70" s="12">
        <f t="shared" si="23"/>
        <v>2.8069542631818011E-2</v>
      </c>
    </row>
    <row r="71" spans="1:20" ht="15.9" customHeight="1">
      <c r="B71" s="18">
        <v>45861</v>
      </c>
      <c r="C71" s="12">
        <v>401064.14230000001</v>
      </c>
      <c r="D71" s="9">
        <f t="shared" si="13"/>
        <v>40.700000012293458</v>
      </c>
      <c r="E71" s="11">
        <v>6665821.8119999999</v>
      </c>
      <c r="F71" s="9">
        <f t="shared" si="14"/>
        <v>50.999999977648258</v>
      </c>
      <c r="G71" s="12">
        <v>91.662099999999995</v>
      </c>
      <c r="H71" s="9">
        <f t="shared" si="1"/>
        <v>1.9999999999953388</v>
      </c>
      <c r="I71" s="47">
        <f t="shared" si="2"/>
        <v>51.408760121783331</v>
      </c>
      <c r="J71" s="40">
        <f t="shared" si="15"/>
        <v>38.591239878216697</v>
      </c>
      <c r="K71" s="47">
        <f t="shared" si="3"/>
        <v>65.249444432277031</v>
      </c>
      <c r="L71" s="40">
        <f t="shared" si="4"/>
        <v>65.280088838180916</v>
      </c>
      <c r="M71" s="12">
        <f t="shared" si="16"/>
        <v>1.1000000003322556</v>
      </c>
      <c r="N71" s="12">
        <f t="shared" si="17"/>
        <v>1.3783783777742773</v>
      </c>
      <c r="O71" s="12">
        <f t="shared" si="18"/>
        <v>5.4054054053928074E-2</v>
      </c>
      <c r="P71" s="81">
        <f t="shared" si="19"/>
        <v>1.7643267253562409</v>
      </c>
      <c r="Q71" s="12">
        <f t="shared" si="20"/>
        <v>2.9729729738709611E-2</v>
      </c>
      <c r="R71" s="12">
        <f t="shared" si="21"/>
        <v>3.7253469669575059E-2</v>
      </c>
      <c r="S71" s="12">
        <f t="shared" si="22"/>
        <v>1.460920379835894E-3</v>
      </c>
      <c r="T71" s="12">
        <f t="shared" si="23"/>
        <v>4.7684506090709212E-2</v>
      </c>
    </row>
    <row r="72" spans="1:20" ht="15.9" customHeight="1">
      <c r="B72" s="18">
        <v>45862</v>
      </c>
      <c r="C72" s="12">
        <v>401064.12520000001</v>
      </c>
      <c r="D72" s="9">
        <f t="shared" si="13"/>
        <v>23.600000014994293</v>
      </c>
      <c r="E72" s="39">
        <v>6665821.7533</v>
      </c>
      <c r="F72" s="9">
        <f t="shared" si="14"/>
        <v>-7.6999999582767487</v>
      </c>
      <c r="G72" s="12">
        <v>91.642099999999999</v>
      </c>
      <c r="H72" s="9">
        <f t="shared" si="1"/>
        <v>-18.000000000000682</v>
      </c>
      <c r="I72" s="47">
        <f t="shared" si="2"/>
        <v>-18.070012384907386</v>
      </c>
      <c r="J72" s="40">
        <f t="shared" si="15"/>
        <v>108.07001238490739</v>
      </c>
      <c r="K72" s="47">
        <f t="shared" si="3"/>
        <v>24.824383175925895</v>
      </c>
      <c r="L72" s="40">
        <f t="shared" si="4"/>
        <v>30.663496213987358</v>
      </c>
      <c r="M72" s="12">
        <f t="shared" si="16"/>
        <v>0.621052631973534</v>
      </c>
      <c r="N72" s="12">
        <f t="shared" si="17"/>
        <v>-0.20263157784938812</v>
      </c>
      <c r="O72" s="12">
        <f t="shared" si="18"/>
        <v>-0.47368421052633375</v>
      </c>
      <c r="P72" s="81">
        <f t="shared" si="19"/>
        <v>0.80693411089440414</v>
      </c>
      <c r="Q72" s="12">
        <f t="shared" si="20"/>
        <v>1.6343490315092999E-2</v>
      </c>
      <c r="R72" s="12">
        <f t="shared" si="21"/>
        <v>-5.3324099434049503E-3</v>
      </c>
      <c r="S72" s="12">
        <f t="shared" si="22"/>
        <v>-1.2465373961219309E-2</v>
      </c>
      <c r="T72" s="12">
        <f t="shared" si="23"/>
        <v>2.1235108181431688E-2</v>
      </c>
    </row>
    <row r="73" spans="1:20" ht="15.9" customHeight="1">
      <c r="B73" s="18">
        <v>45862</v>
      </c>
      <c r="C73" s="12">
        <v>401064.13799999998</v>
      </c>
      <c r="D73" s="9">
        <f t="shared" si="13"/>
        <v>36.3999999826774</v>
      </c>
      <c r="E73" s="39">
        <v>6665821.7860000003</v>
      </c>
      <c r="F73" s="9">
        <f t="shared" si="14"/>
        <v>25.00000037252903</v>
      </c>
      <c r="G73" s="12">
        <v>91.633300000000006</v>
      </c>
      <c r="H73" s="9">
        <f t="shared" si="1"/>
        <v>-26.799999999994384</v>
      </c>
      <c r="I73" s="47">
        <f t="shared" si="2"/>
        <v>34.481793389332282</v>
      </c>
      <c r="J73" s="40">
        <f t="shared" si="15"/>
        <v>55.518206610667733</v>
      </c>
      <c r="K73" s="47">
        <f t="shared" si="3"/>
        <v>44.158351615129007</v>
      </c>
      <c r="L73" s="40">
        <f t="shared" si="4"/>
        <v>51.65462242011904</v>
      </c>
      <c r="M73" s="12">
        <f t="shared" si="16"/>
        <v>0.95789473638624734</v>
      </c>
      <c r="N73" s="12">
        <f t="shared" si="17"/>
        <v>0.65789474664550074</v>
      </c>
      <c r="O73" s="12">
        <f t="shared" si="18"/>
        <v>-0.70526315789458904</v>
      </c>
      <c r="P73" s="81">
        <f t="shared" si="19"/>
        <v>1.3593321689505011</v>
      </c>
      <c r="Q73" s="12">
        <f t="shared" si="20"/>
        <v>2.520775622069072E-2</v>
      </c>
      <c r="R73" s="12">
        <f t="shared" si="21"/>
        <v>1.7313019648565808E-2</v>
      </c>
      <c r="S73" s="12">
        <f t="shared" si="22"/>
        <v>-1.855955678669971E-2</v>
      </c>
      <c r="T73" s="12">
        <f t="shared" si="23"/>
        <v>3.5771899182907928E-2</v>
      </c>
    </row>
    <row r="74" spans="1:20" ht="15.9" customHeight="1">
      <c r="B74" s="18">
        <v>45863</v>
      </c>
      <c r="C74" s="12">
        <v>401064.12560000003</v>
      </c>
      <c r="D74" s="9">
        <f t="shared" si="13"/>
        <v>24.000000033993274</v>
      </c>
      <c r="E74" s="39">
        <v>6665821.7405000003</v>
      </c>
      <c r="F74" s="9">
        <f t="shared" ref="F74" si="24">IF(E74="","",(E74-$E$9)*1000)</f>
        <v>-20.499999634921551</v>
      </c>
      <c r="G74" s="12">
        <v>91.671199999999999</v>
      </c>
      <c r="H74" s="9">
        <f t="shared" ref="H74:H88" si="25">IF(G74="","",(G74-$G$9)*1000)</f>
        <v>11.099999999999</v>
      </c>
      <c r="I74" s="47">
        <f t="shared" ref="I74:I86" si="26">IF(MOD(DEGREES(ATAN2(D74, F74)), 360) &gt; 180, MOD(DEGREES(ATAN2(D74, F74)), 360) - 360, MOD(DEGREES(ATAN2(D74, F74)), 360))</f>
        <v>-40.502847841346124</v>
      </c>
      <c r="J74" s="40">
        <f t="shared" si="15"/>
        <v>130.50284784134612</v>
      </c>
      <c r="K74" s="47">
        <f t="shared" ref="K74:K86" si="27">SQRT(POWER(C74 - $C$9,2) + POWER(E74 - $E$9,2)) *1000</f>
        <v>31.563427992907567</v>
      </c>
      <c r="L74" s="40">
        <f t="shared" ref="L74:L86" si="28">SQRT((D74^2) + (F74^2) + (H74^2))</f>
        <v>33.458332096257259</v>
      </c>
      <c r="M74" s="12">
        <f t="shared" si="16"/>
        <v>0.61538461625623775</v>
      </c>
      <c r="N74" s="12">
        <f t="shared" si="17"/>
        <v>-0.52564101628003979</v>
      </c>
      <c r="O74" s="12">
        <f t="shared" si="18"/>
        <v>0.28461538461535896</v>
      </c>
      <c r="P74" s="81">
        <f t="shared" si="19"/>
        <v>0.85790595118608359</v>
      </c>
      <c r="Q74" s="12">
        <f t="shared" si="20"/>
        <v>1.5779092724518915E-2</v>
      </c>
      <c r="R74" s="12">
        <f t="shared" si="21"/>
        <v>-1.3477974776411276E-2</v>
      </c>
      <c r="S74" s="12">
        <f t="shared" si="22"/>
        <v>7.2978303747527938E-3</v>
      </c>
      <c r="T74" s="12">
        <f t="shared" si="23"/>
        <v>2.199758849195086E-2</v>
      </c>
    </row>
    <row r="75" spans="1:20" ht="15.9" customHeight="1">
      <c r="B75" s="18">
        <v>45863</v>
      </c>
      <c r="C75" s="12">
        <v>401064.14020000002</v>
      </c>
      <c r="D75" s="9">
        <f t="shared" ref="D75:D88" si="29">IF(C75="","",(C75-$C$9)*1000)</f>
        <v>38.600000028964132</v>
      </c>
      <c r="E75" s="39">
        <v>6665821.7757999999</v>
      </c>
      <c r="F75" s="9">
        <f t="shared" ref="F75:F88" si="30">IF(E75="","",(E75-$E$9)*1000)</f>
        <v>14.800000004470348</v>
      </c>
      <c r="G75" s="12">
        <v>91.616600000000005</v>
      </c>
      <c r="H75" s="9">
        <f t="shared" si="25"/>
        <v>-43.499999999994543</v>
      </c>
      <c r="I75" s="47">
        <f t="shared" si="26"/>
        <v>20.977807204287195</v>
      </c>
      <c r="J75" s="40">
        <f t="shared" ref="J75:J86" si="31">MOD(DEGREES(ATAN2(F75, D75)) + 360, 360)</f>
        <v>69.02219279571284</v>
      </c>
      <c r="K75" s="47">
        <f t="shared" si="27"/>
        <v>41.340053245833559</v>
      </c>
      <c r="L75" s="40">
        <f t="shared" si="28"/>
        <v>60.010415782327975</v>
      </c>
      <c r="M75" s="12">
        <f t="shared" si="16"/>
        <v>0.98974359048625982</v>
      </c>
      <c r="N75" s="12">
        <f t="shared" si="17"/>
        <v>0.37948717960180378</v>
      </c>
      <c r="O75" s="12">
        <f t="shared" si="18"/>
        <v>-1.1153846153844755</v>
      </c>
      <c r="P75" s="81">
        <f t="shared" si="19"/>
        <v>1.5387286098032813</v>
      </c>
      <c r="Q75" s="12">
        <f t="shared" si="20"/>
        <v>2.537804078169897E-2</v>
      </c>
      <c r="R75" s="12">
        <f t="shared" si="21"/>
        <v>9.7304405026103526E-3</v>
      </c>
      <c r="S75" s="12">
        <f t="shared" si="22"/>
        <v>-2.8599605522678859E-2</v>
      </c>
      <c r="T75" s="12">
        <f t="shared" si="23"/>
        <v>3.9454579738545673E-2</v>
      </c>
    </row>
    <row r="76" spans="1:20" ht="15.9" customHeight="1">
      <c r="B76" s="18">
        <v>45864</v>
      </c>
      <c r="C76" s="12">
        <v>401064.1409</v>
      </c>
      <c r="D76" s="9">
        <f t="shared" si="29"/>
        <v>39.300000004004687</v>
      </c>
      <c r="E76" s="39">
        <v>6665821.7867999999</v>
      </c>
      <c r="F76" s="9">
        <f t="shared" si="30"/>
        <v>25.799999944865704</v>
      </c>
      <c r="G76" s="12">
        <v>91.670599999999993</v>
      </c>
      <c r="H76" s="9">
        <f t="shared" si="25"/>
        <v>10.499999999993292</v>
      </c>
      <c r="I76" s="47">
        <f t="shared" si="26"/>
        <v>33.284440406641764</v>
      </c>
      <c r="J76" s="40">
        <f t="shared" si="31"/>
        <v>56.71555959335825</v>
      </c>
      <c r="K76" s="47">
        <f t="shared" si="27"/>
        <v>47.012019712727067</v>
      </c>
      <c r="L76" s="40">
        <f t="shared" si="28"/>
        <v>48.170322787684306</v>
      </c>
      <c r="M76" s="12">
        <f t="shared" si="16"/>
        <v>0.98250000010011718</v>
      </c>
      <c r="N76" s="12">
        <f t="shared" si="17"/>
        <v>0.64499999862164259</v>
      </c>
      <c r="O76" s="12">
        <f t="shared" si="18"/>
        <v>0.26249999999983231</v>
      </c>
      <c r="P76" s="81">
        <f t="shared" si="19"/>
        <v>1.2042580696921077</v>
      </c>
      <c r="Q76" s="12">
        <f t="shared" si="20"/>
        <v>2.4562500002502929E-2</v>
      </c>
      <c r="R76" s="12">
        <f t="shared" si="21"/>
        <v>1.6124999965541065E-2</v>
      </c>
      <c r="S76" s="12">
        <f t="shared" si="22"/>
        <v>6.5624999999958078E-3</v>
      </c>
      <c r="T76" s="12">
        <f t="shared" si="23"/>
        <v>3.0106451742302691E-2</v>
      </c>
    </row>
    <row r="77" spans="1:20" ht="15.9" customHeight="1">
      <c r="B77" s="18">
        <v>45864</v>
      </c>
      <c r="C77" s="12">
        <v>401064.13640000002</v>
      </c>
      <c r="D77" s="9">
        <f t="shared" si="29"/>
        <v>34.8000000230968</v>
      </c>
      <c r="E77" s="39">
        <v>6665821.7641000003</v>
      </c>
      <c r="F77" s="9">
        <f t="shared" si="30"/>
        <v>3.1000003218650818</v>
      </c>
      <c r="G77" s="12">
        <v>91.654399999999995</v>
      </c>
      <c r="H77" s="9">
        <f t="shared" si="25"/>
        <v>-5.7000000000044793</v>
      </c>
      <c r="I77" s="47">
        <f t="shared" si="26"/>
        <v>5.0904983555772674</v>
      </c>
      <c r="J77" s="40">
        <f t="shared" si="31"/>
        <v>84.909501644422733</v>
      </c>
      <c r="K77" s="47">
        <f t="shared" si="27"/>
        <v>34.937801928614526</v>
      </c>
      <c r="L77" s="40">
        <f t="shared" si="28"/>
        <v>35.399717563889574</v>
      </c>
      <c r="M77" s="12">
        <f t="shared" si="16"/>
        <v>0.87000000057742</v>
      </c>
      <c r="N77" s="12">
        <f t="shared" si="17"/>
        <v>7.7500008046627045E-2</v>
      </c>
      <c r="O77" s="12">
        <f t="shared" si="18"/>
        <v>-0.14250000000011198</v>
      </c>
      <c r="P77" s="81">
        <f t="shared" si="19"/>
        <v>0.88499293909723931</v>
      </c>
      <c r="Q77" s="12">
        <f t="shared" si="20"/>
        <v>2.17500000144355E-2</v>
      </c>
      <c r="R77" s="12">
        <f t="shared" si="21"/>
        <v>1.9375002011656761E-3</v>
      </c>
      <c r="S77" s="12">
        <f t="shared" si="22"/>
        <v>-3.5625000000027995E-3</v>
      </c>
      <c r="T77" s="12">
        <f t="shared" si="23"/>
        <v>2.2124823477430982E-2</v>
      </c>
    </row>
    <row r="78" spans="1:20" ht="15.9" customHeight="1">
      <c r="B78" s="18">
        <v>45866</v>
      </c>
      <c r="C78" s="12">
        <v>401064.14750000002</v>
      </c>
      <c r="D78" s="9">
        <f t="shared" si="29"/>
        <v>45.900000026449561</v>
      </c>
      <c r="E78" s="39">
        <v>6665821.8055999996</v>
      </c>
      <c r="F78" s="9">
        <f t="shared" si="30"/>
        <v>44.59999967366457</v>
      </c>
      <c r="G78" s="12">
        <v>91.654700000000005</v>
      </c>
      <c r="H78" s="9">
        <f t="shared" si="25"/>
        <v>-5.3999999999945203</v>
      </c>
      <c r="I78" s="47">
        <f t="shared" si="26"/>
        <v>44.177023079117703</v>
      </c>
      <c r="J78" s="40">
        <f t="shared" si="31"/>
        <v>45.822976920882297</v>
      </c>
      <c r="K78" s="47">
        <f t="shared" si="27"/>
        <v>63.999765416124369</v>
      </c>
      <c r="L78" s="40">
        <f t="shared" si="28"/>
        <v>64.227174726270576</v>
      </c>
      <c r="M78" s="12">
        <f t="shared" si="16"/>
        <v>1.0928571434868943</v>
      </c>
      <c r="N78" s="12">
        <f t="shared" si="17"/>
        <v>1.0619047541348707</v>
      </c>
      <c r="O78" s="12">
        <f t="shared" si="18"/>
        <v>-0.12857142857129811</v>
      </c>
      <c r="P78" s="81">
        <f t="shared" si="19"/>
        <v>1.5292184458635851</v>
      </c>
      <c r="Q78" s="12">
        <f t="shared" si="20"/>
        <v>2.6020408178259388E-2</v>
      </c>
      <c r="R78" s="12">
        <f t="shared" si="21"/>
        <v>2.528344652702073E-2</v>
      </c>
      <c r="S78" s="12">
        <f t="shared" si="22"/>
        <v>-3.0612244897928122E-3</v>
      </c>
      <c r="T78" s="12">
        <f t="shared" si="23"/>
        <v>3.6409962996752025E-2</v>
      </c>
    </row>
    <row r="79" spans="1:20" ht="15.9" customHeight="1">
      <c r="B79" s="18">
        <v>45866</v>
      </c>
      <c r="C79" s="12">
        <v>401064.15130000003</v>
      </c>
      <c r="D79" s="9">
        <f t="shared" si="29"/>
        <v>49.700000032316893</v>
      </c>
      <c r="E79" s="39">
        <v>6665821.8235999998</v>
      </c>
      <c r="F79" s="9">
        <f t="shared" si="30"/>
        <v>62.599999830126762</v>
      </c>
      <c r="G79" s="12">
        <v>91.659700000000001</v>
      </c>
      <c r="H79" s="9">
        <f t="shared" si="25"/>
        <v>-0.39999999999906777</v>
      </c>
      <c r="I79" s="47">
        <f t="shared" si="26"/>
        <v>51.552894819253311</v>
      </c>
      <c r="J79" s="40">
        <f t="shared" si="31"/>
        <v>38.447105180746689</v>
      </c>
      <c r="K79" s="47">
        <f t="shared" si="27"/>
        <v>79.930282008411368</v>
      </c>
      <c r="L79" s="40">
        <f t="shared" si="28"/>
        <v>79.931282874380088</v>
      </c>
      <c r="M79" s="12">
        <f t="shared" si="16"/>
        <v>1.1833333341027832</v>
      </c>
      <c r="N79" s="12">
        <f t="shared" si="17"/>
        <v>1.4904761864315896</v>
      </c>
      <c r="O79" s="12">
        <f t="shared" si="18"/>
        <v>-9.5238095237873271E-3</v>
      </c>
      <c r="P79" s="81">
        <f t="shared" si="19"/>
        <v>1.9031257827233354</v>
      </c>
      <c r="Q79" s="12">
        <f t="shared" si="20"/>
        <v>2.8174603192923409E-2</v>
      </c>
      <c r="R79" s="12">
        <f t="shared" si="21"/>
        <v>3.5487528248371182E-2</v>
      </c>
      <c r="S79" s="12">
        <f t="shared" si="22"/>
        <v>-2.2675736961398399E-4</v>
      </c>
      <c r="T79" s="12">
        <f t="shared" si="23"/>
        <v>4.5312518636269894E-2</v>
      </c>
    </row>
    <row r="80" spans="1:20" ht="15.9" customHeight="1">
      <c r="B80" s="18">
        <v>45867</v>
      </c>
      <c r="C80" s="12">
        <v>401064.1384</v>
      </c>
      <c r="D80" s="9">
        <f t="shared" si="29"/>
        <v>36.800000001676381</v>
      </c>
      <c r="E80" s="39">
        <v>6665821.7916000001</v>
      </c>
      <c r="F80" s="9">
        <f t="shared" si="30"/>
        <v>30.60000017285347</v>
      </c>
      <c r="G80" s="12">
        <v>91.664299999999997</v>
      </c>
      <c r="H80" s="9">
        <f t="shared" si="25"/>
        <v>4.199999999997317</v>
      </c>
      <c r="I80" s="47">
        <f t="shared" si="26"/>
        <v>39.744259577922165</v>
      </c>
      <c r="J80" s="40">
        <f t="shared" si="31"/>
        <v>50.255740422077849</v>
      </c>
      <c r="K80" s="47">
        <f t="shared" si="27"/>
        <v>47.860213232935081</v>
      </c>
      <c r="L80" s="40">
        <f t="shared" si="28"/>
        <v>48.044146476985013</v>
      </c>
      <c r="M80" s="12">
        <f t="shared" si="16"/>
        <v>0.85581395352735767</v>
      </c>
      <c r="N80" s="12">
        <f t="shared" si="17"/>
        <v>0.71162791099659228</v>
      </c>
      <c r="O80" s="12">
        <f t="shared" si="18"/>
        <v>9.7674418604588767E-2</v>
      </c>
      <c r="P80" s="81">
        <f t="shared" si="19"/>
        <v>1.1173057320229072</v>
      </c>
      <c r="Q80" s="12">
        <f t="shared" si="20"/>
        <v>1.9902650082031573E-2</v>
      </c>
      <c r="R80" s="12">
        <f t="shared" si="21"/>
        <v>1.6549486302246331E-2</v>
      </c>
      <c r="S80" s="12">
        <f t="shared" si="22"/>
        <v>2.2714981070834596E-3</v>
      </c>
      <c r="T80" s="12">
        <f t="shared" si="23"/>
        <v>2.5983854233090863E-2</v>
      </c>
    </row>
    <row r="81" spans="2:20" ht="15.9" customHeight="1">
      <c r="B81" s="18">
        <v>45867</v>
      </c>
      <c r="C81" s="12">
        <v>401064.13949999999</v>
      </c>
      <c r="D81" s="9">
        <f t="shared" si="29"/>
        <v>37.899999995715916</v>
      </c>
      <c r="E81" s="39">
        <v>6665821.7758999998</v>
      </c>
      <c r="F81" s="9">
        <f t="shared" si="30"/>
        <v>14.899999834597111</v>
      </c>
      <c r="G81" s="12">
        <v>91.641999999999996</v>
      </c>
      <c r="H81" s="9">
        <f t="shared" si="25"/>
        <v>-18.100000000004002</v>
      </c>
      <c r="I81" s="47">
        <f t="shared" si="26"/>
        <v>21.461766586581955</v>
      </c>
      <c r="J81" s="40">
        <f t="shared" si="31"/>
        <v>68.538233413418084</v>
      </c>
      <c r="K81" s="47">
        <f t="shared" si="27"/>
        <v>40.723703106989916</v>
      </c>
      <c r="L81" s="40">
        <f t="shared" si="28"/>
        <v>44.564896440431731</v>
      </c>
      <c r="M81" s="12">
        <f t="shared" si="16"/>
        <v>0.88139534873757941</v>
      </c>
      <c r="N81" s="12">
        <f t="shared" si="17"/>
        <v>0.34651162406039793</v>
      </c>
      <c r="O81" s="12">
        <f t="shared" si="18"/>
        <v>-0.42093023255823259</v>
      </c>
      <c r="P81" s="81">
        <f t="shared" si="19"/>
        <v>1.0363929404751566</v>
      </c>
      <c r="Q81" s="12">
        <f t="shared" si="20"/>
        <v>2.0497566249711149E-2</v>
      </c>
      <c r="R81" s="12">
        <f t="shared" si="21"/>
        <v>8.0584098618697187E-3</v>
      </c>
      <c r="S81" s="12">
        <f t="shared" si="22"/>
        <v>-9.7890751757728506E-3</v>
      </c>
      <c r="T81" s="12">
        <f t="shared" si="23"/>
        <v>2.4102161406398991E-2</v>
      </c>
    </row>
    <row r="82" spans="2:20" ht="15.9" customHeight="1">
      <c r="B82" s="18">
        <v>45868</v>
      </c>
      <c r="C82" s="12">
        <v>401064.12900000002</v>
      </c>
      <c r="D82" s="9">
        <f t="shared" si="29"/>
        <v>27.400000020861626</v>
      </c>
      <c r="E82" s="39">
        <v>6665821.7542000003</v>
      </c>
      <c r="F82" s="9">
        <f t="shared" si="30"/>
        <v>-6.7999996244907379</v>
      </c>
      <c r="G82" s="12">
        <v>91.688299999999998</v>
      </c>
      <c r="H82" s="9">
        <f t="shared" si="25"/>
        <v>28.199999999998226</v>
      </c>
      <c r="I82" s="47">
        <f t="shared" si="26"/>
        <v>-13.937796458390324</v>
      </c>
      <c r="J82" s="40">
        <f t="shared" si="31"/>
        <v>103.93779645839032</v>
      </c>
      <c r="K82" s="47">
        <f t="shared" si="27"/>
        <v>28.231188356785324</v>
      </c>
      <c r="L82" s="40">
        <f t="shared" si="28"/>
        <v>39.902882051753998</v>
      </c>
      <c r="M82" s="12">
        <f t="shared" si="16"/>
        <v>0.62272727320140053</v>
      </c>
      <c r="N82" s="12">
        <f t="shared" si="17"/>
        <v>-0.15454544601115314</v>
      </c>
      <c r="O82" s="12">
        <f t="shared" si="18"/>
        <v>0.64090909090905057</v>
      </c>
      <c r="P82" s="81">
        <f t="shared" si="19"/>
        <v>0.90688368299440902</v>
      </c>
      <c r="Q82" s="12">
        <f t="shared" si="20"/>
        <v>1.4152892572759103E-2</v>
      </c>
      <c r="R82" s="12">
        <f t="shared" si="21"/>
        <v>-3.5123965002534802E-3</v>
      </c>
      <c r="S82" s="12">
        <f t="shared" si="22"/>
        <v>1.4566115702478422E-2</v>
      </c>
      <c r="T82" s="12">
        <f t="shared" si="23"/>
        <v>2.0610992795327479E-2</v>
      </c>
    </row>
    <row r="83" spans="2:20" ht="15.9" customHeight="1">
      <c r="B83" s="18">
        <v>45868</v>
      </c>
      <c r="C83" s="12">
        <v>401064.14130000002</v>
      </c>
      <c r="D83" s="9">
        <f t="shared" si="29"/>
        <v>39.700000023003668</v>
      </c>
      <c r="E83" s="39">
        <v>6665821.7774</v>
      </c>
      <c r="F83" s="9">
        <f t="shared" si="30"/>
        <v>16.40000008046627</v>
      </c>
      <c r="G83" s="12">
        <v>91.634699999999995</v>
      </c>
      <c r="H83" s="9">
        <f t="shared" si="25"/>
        <v>-25.400000000004752</v>
      </c>
      <c r="I83" s="47">
        <f t="shared" si="26"/>
        <v>22.445433580925055</v>
      </c>
      <c r="J83" s="40">
        <f t="shared" si="31"/>
        <v>67.554566419074945</v>
      </c>
      <c r="K83" s="47">
        <f t="shared" si="27"/>
        <v>42.954045263115617</v>
      </c>
      <c r="L83" s="40">
        <f t="shared" si="28"/>
        <v>49.90200401252465</v>
      </c>
      <c r="M83" s="12">
        <f t="shared" si="16"/>
        <v>0.90227272779553791</v>
      </c>
      <c r="N83" s="12">
        <f t="shared" si="17"/>
        <v>0.37272727455605159</v>
      </c>
      <c r="O83" s="12">
        <f t="shared" si="18"/>
        <v>-0.5772727272728353</v>
      </c>
      <c r="P83" s="81">
        <f t="shared" si="19"/>
        <v>1.1341364548301056</v>
      </c>
      <c r="Q83" s="12">
        <f t="shared" si="20"/>
        <v>2.0506198358989498E-2</v>
      </c>
      <c r="R83" s="12">
        <f t="shared" si="21"/>
        <v>8.4710744217284459E-3</v>
      </c>
      <c r="S83" s="12">
        <f t="shared" si="22"/>
        <v>-1.3119834710746257E-2</v>
      </c>
      <c r="T83" s="12">
        <f t="shared" si="23"/>
        <v>2.5775828518866038E-2</v>
      </c>
    </row>
    <row r="84" spans="2:20" ht="15.9" customHeight="1">
      <c r="B84" s="18">
        <v>45869</v>
      </c>
      <c r="C84" s="12">
        <v>401064.13280000002</v>
      </c>
      <c r="D84" s="9">
        <f t="shared" si="29"/>
        <v>31.200000026728958</v>
      </c>
      <c r="E84" s="39">
        <v>6665821.7521000002</v>
      </c>
      <c r="F84" s="9">
        <f t="shared" si="30"/>
        <v>-8.8999997824430466</v>
      </c>
      <c r="G84" s="12">
        <v>91.679100000000005</v>
      </c>
      <c r="H84" s="9">
        <f t="shared" si="25"/>
        <v>19.000000000005457</v>
      </c>
      <c r="I84" s="47">
        <f t="shared" si="26"/>
        <v>-15.921138204337069</v>
      </c>
      <c r="J84" s="40">
        <f t="shared" si="31"/>
        <v>105.92113820433707</v>
      </c>
      <c r="K84" s="47">
        <f t="shared" si="27"/>
        <v>32.444568078422208</v>
      </c>
      <c r="L84" s="40">
        <f t="shared" si="28"/>
        <v>37.59853717627297</v>
      </c>
      <c r="M84" s="12">
        <f t="shared" si="16"/>
        <v>0.69333333392731022</v>
      </c>
      <c r="N84" s="12">
        <f t="shared" si="17"/>
        <v>-0.1977777729431788</v>
      </c>
      <c r="O84" s="12">
        <f t="shared" si="18"/>
        <v>0.42222222222234351</v>
      </c>
      <c r="P84" s="81">
        <f t="shared" si="19"/>
        <v>0.8355230483616215</v>
      </c>
      <c r="Q84" s="12">
        <f t="shared" si="20"/>
        <v>1.5407407420606894E-2</v>
      </c>
      <c r="R84" s="12">
        <f t="shared" si="21"/>
        <v>-4.395061620959529E-3</v>
      </c>
      <c r="S84" s="12">
        <f t="shared" si="22"/>
        <v>9.3827160493854117E-3</v>
      </c>
      <c r="T84" s="12">
        <f t="shared" si="23"/>
        <v>1.8567178852480479E-2</v>
      </c>
    </row>
    <row r="85" spans="2:20" ht="15.9" customHeight="1">
      <c r="B85" s="18">
        <v>45869</v>
      </c>
      <c r="C85" s="12">
        <v>401064.1409</v>
      </c>
      <c r="D85" s="9">
        <f t="shared" si="29"/>
        <v>39.300000004004687</v>
      </c>
      <c r="E85" s="39">
        <v>6665821.7571</v>
      </c>
      <c r="F85" s="9">
        <f t="shared" si="30"/>
        <v>-3.8999998942017555</v>
      </c>
      <c r="G85" s="12">
        <v>91.628200000000007</v>
      </c>
      <c r="H85" s="9">
        <f t="shared" si="25"/>
        <v>-31.899999999993156</v>
      </c>
      <c r="I85" s="47">
        <f t="shared" si="26"/>
        <v>-5.6672855249254894</v>
      </c>
      <c r="J85" s="40">
        <f t="shared" si="31"/>
        <v>95.667285524925433</v>
      </c>
      <c r="K85" s="47">
        <f t="shared" si="27"/>
        <v>39.493037354571022</v>
      </c>
      <c r="L85" s="40">
        <f t="shared" si="28"/>
        <v>50.767213824368042</v>
      </c>
      <c r="M85" s="12">
        <f t="shared" si="16"/>
        <v>0.87333333342232633</v>
      </c>
      <c r="N85" s="12">
        <f t="shared" si="17"/>
        <v>-8.6666664315594569E-2</v>
      </c>
      <c r="O85" s="12">
        <f t="shared" si="18"/>
        <v>-0.7088888888887368</v>
      </c>
      <c r="P85" s="81">
        <f t="shared" si="19"/>
        <v>1.1281603072081787</v>
      </c>
      <c r="Q85" s="12">
        <f t="shared" si="20"/>
        <v>1.9407407409385031E-2</v>
      </c>
      <c r="R85" s="12">
        <f t="shared" si="21"/>
        <v>-1.9259258736798793E-3</v>
      </c>
      <c r="S85" s="12">
        <f t="shared" si="22"/>
        <v>-1.5753086419749707E-2</v>
      </c>
      <c r="T85" s="12">
        <f t="shared" si="23"/>
        <v>2.5070229049070639E-2</v>
      </c>
    </row>
    <row r="86" spans="2:20" ht="15.9" customHeight="1">
      <c r="B86" s="28">
        <v>45870</v>
      </c>
      <c r="C86" s="12">
        <v>401064.14120000001</v>
      </c>
      <c r="D86" s="9">
        <f t="shared" si="29"/>
        <v>39.600000018253922</v>
      </c>
      <c r="E86" s="39">
        <v>6665821.7671999997</v>
      </c>
      <c r="F86" s="9">
        <f t="shared" si="30"/>
        <v>6.199999712407589</v>
      </c>
      <c r="G86" s="12">
        <v>91.670199999999994</v>
      </c>
      <c r="H86" s="9">
        <f t="shared" si="25"/>
        <v>10.099999999994225</v>
      </c>
      <c r="I86" s="47">
        <f t="shared" si="26"/>
        <v>8.8983126542755393</v>
      </c>
      <c r="J86" s="40">
        <f t="shared" si="31"/>
        <v>81.101687345724486</v>
      </c>
      <c r="K86" s="47">
        <f t="shared" si="27"/>
        <v>40.082415070446601</v>
      </c>
      <c r="L86" s="40">
        <f t="shared" si="28"/>
        <v>41.335335947339878</v>
      </c>
      <c r="M86" s="12">
        <f t="shared" si="16"/>
        <v>0.86086956561421568</v>
      </c>
      <c r="N86" s="12">
        <f t="shared" si="17"/>
        <v>0.13478260244364323</v>
      </c>
      <c r="O86" s="12">
        <f t="shared" si="18"/>
        <v>0.21956521739117879</v>
      </c>
      <c r="P86" s="81">
        <f t="shared" si="19"/>
        <v>0.89859425972477991</v>
      </c>
      <c r="Q86" s="12">
        <f t="shared" si="20"/>
        <v>1.871455577422208E-2</v>
      </c>
      <c r="R86" s="12">
        <f t="shared" si="21"/>
        <v>2.9300565748618095E-3</v>
      </c>
      <c r="S86" s="12">
        <f t="shared" si="22"/>
        <v>4.7731568998082346E-3</v>
      </c>
      <c r="T86" s="12">
        <f t="shared" si="23"/>
        <v>1.9534657820103912E-2</v>
      </c>
    </row>
    <row r="87" spans="2:20" ht="15.9" customHeight="1">
      <c r="B87" s="18">
        <v>45870</v>
      </c>
      <c r="C87" s="12">
        <v>401064.15139999997</v>
      </c>
      <c r="D87" s="9">
        <f t="shared" si="29"/>
        <v>49.799999978858978</v>
      </c>
      <c r="E87" s="39">
        <v>6665821.7846999997</v>
      </c>
      <c r="F87" s="9">
        <f t="shared" si="30"/>
        <v>23.699999786913395</v>
      </c>
      <c r="G87" s="12">
        <v>91.645200000000003</v>
      </c>
      <c r="H87" s="9">
        <f t="shared" si="25"/>
        <v>-14.899999999997249</v>
      </c>
      <c r="I87" s="48"/>
      <c r="J87" s="40">
        <f t="shared" ref="J87:J162" si="32">MOD(DEGREES(ATAN2(F87, D87)) + 360, 360)</f>
        <v>64.550054515498459</v>
      </c>
      <c r="K87" s="47">
        <f t="shared" ref="K87:K106" si="33">SQRT(POWER(C87 - $C$9,2) + POWER(E87 - $E$9,2)) *1000</f>
        <v>55.151881090258826</v>
      </c>
      <c r="L87" s="40">
        <f t="shared" ref="L87:L106" si="34">SQRT((D87^2) + (F87^2) + (H87^2))</f>
        <v>57.129151821062138</v>
      </c>
      <c r="M87" s="12">
        <f t="shared" ref="M87:M109" si="35">(D87-$D$9)/(B87-$B$9)</f>
        <v>1.0826086951925864</v>
      </c>
      <c r="N87" s="12">
        <f t="shared" ref="N87:N106" si="36">(F87-$F$9)/(B87-$B$9)</f>
        <v>0.51521738667203032</v>
      </c>
      <c r="O87" s="12">
        <f t="shared" ref="O87:O106" si="37">(H87-$H$9)/(B87-$B$9)</f>
        <v>-0.32391304347820105</v>
      </c>
      <c r="P87" s="81">
        <f t="shared" ref="P87:P106" si="38">(L87-$L$9)/(B87-$B$9)</f>
        <v>1.2419380830665683</v>
      </c>
      <c r="Q87" s="12">
        <f t="shared" ref="Q87:Q106" si="39">(M87-0)/(B87-$B$9)</f>
        <v>2.3534971634621444E-2</v>
      </c>
      <c r="R87" s="12">
        <f t="shared" ref="R87:R106" si="40">(N87-0)/(B87-$B$9)</f>
        <v>1.1200377971131093E-2</v>
      </c>
      <c r="S87" s="12">
        <f t="shared" ref="S87:S106" si="41">(O87-0)/(B87-$B$9)</f>
        <v>-7.041587901700023E-3</v>
      </c>
      <c r="T87" s="12">
        <f t="shared" ref="T87:T106" si="42">(P87-0)/(B87-$B$9)</f>
        <v>2.6998653979708007E-2</v>
      </c>
    </row>
    <row r="88" spans="2:20" ht="15.9" customHeight="1">
      <c r="B88" s="18">
        <v>45871</v>
      </c>
      <c r="C88" s="12">
        <v>401064.16879999998</v>
      </c>
      <c r="D88" s="9">
        <f t="shared" si="29"/>
        <v>67.199999990407377</v>
      </c>
      <c r="E88" s="39">
        <v>6665821.8345999997</v>
      </c>
      <c r="F88" s="9">
        <f t="shared" si="30"/>
        <v>73.599999770522118</v>
      </c>
      <c r="G88" s="12">
        <v>91.630799999999994</v>
      </c>
      <c r="H88" s="9">
        <f t="shared" si="25"/>
        <v>-29.300000000006321</v>
      </c>
      <c r="I88" s="48"/>
      <c r="J88" s="40">
        <f t="shared" si="32"/>
        <v>42.397437882380757</v>
      </c>
      <c r="K88" s="47">
        <f t="shared" si="33"/>
        <v>99.663433439409502</v>
      </c>
      <c r="L88" s="40">
        <f t="shared" si="34"/>
        <v>103.88113382579138</v>
      </c>
      <c r="M88" s="12">
        <f t="shared" si="35"/>
        <v>1.4297872338384547</v>
      </c>
      <c r="N88" s="12">
        <f t="shared" si="36"/>
        <v>1.5659574419260025</v>
      </c>
      <c r="O88" s="12">
        <f t="shared" si="37"/>
        <v>-0.62340425531928345</v>
      </c>
      <c r="P88" s="81">
        <f t="shared" si="38"/>
        <v>2.2102368899104547</v>
      </c>
      <c r="Q88" s="12">
        <f t="shared" si="39"/>
        <v>3.042100497528627E-2</v>
      </c>
      <c r="R88" s="12">
        <f t="shared" si="40"/>
        <v>3.3318243445234097E-2</v>
      </c>
      <c r="S88" s="12">
        <f t="shared" si="41"/>
        <v>-1.3263920325942201E-2</v>
      </c>
      <c r="T88" s="12">
        <f t="shared" si="42"/>
        <v>4.702631680660542E-2</v>
      </c>
    </row>
    <row r="89" spans="2:20" ht="15.9" customHeight="1">
      <c r="B89" s="18">
        <v>45873</v>
      </c>
      <c r="C89" s="12">
        <v>401064.16259999998</v>
      </c>
      <c r="D89" s="9">
        <f t="shared" ref="D89:D153" si="43">IF(C89="","",(C89-$C$9)*1000)</f>
        <v>60.999999986961484</v>
      </c>
      <c r="E89" s="39">
        <v>6665821.8377</v>
      </c>
      <c r="F89" s="9">
        <f t="shared" ref="F89:F153" si="44">IF(E89="","",(E89-$E$9)*1000)</f>
        <v>76.700000092387199</v>
      </c>
      <c r="G89" s="12">
        <v>91.673900000000003</v>
      </c>
      <c r="H89" s="9">
        <f t="shared" ref="H89:H152" si="45">IF(G89="","",(G89-$G$9)*1000)</f>
        <v>13.800000000003365</v>
      </c>
      <c r="I89" s="48"/>
      <c r="J89" s="40">
        <f t="shared" si="32"/>
        <v>38.495454238005209</v>
      </c>
      <c r="K89" s="47">
        <f t="shared" si="33"/>
        <v>97.999438838094861</v>
      </c>
      <c r="L89" s="40">
        <f t="shared" si="34"/>
        <v>98.966307461588116</v>
      </c>
      <c r="M89" s="12">
        <f t="shared" si="35"/>
        <v>1.2448979589175813</v>
      </c>
      <c r="N89" s="12">
        <f t="shared" si="36"/>
        <v>1.5653061243344326</v>
      </c>
      <c r="O89" s="12">
        <f t="shared" si="37"/>
        <v>0.28163265306129315</v>
      </c>
      <c r="P89" s="81">
        <f t="shared" si="38"/>
        <v>2.0197205604405739</v>
      </c>
      <c r="Q89" s="12">
        <f t="shared" si="39"/>
        <v>2.5406080794236351E-2</v>
      </c>
      <c r="R89" s="12">
        <f t="shared" si="40"/>
        <v>3.1945022945600664E-2</v>
      </c>
      <c r="S89" s="12">
        <f t="shared" si="41"/>
        <v>5.7476051645161865E-3</v>
      </c>
      <c r="T89" s="12">
        <f t="shared" si="42"/>
        <v>4.1218786947766817E-2</v>
      </c>
    </row>
    <row r="90" spans="2:20" ht="15.9" customHeight="1">
      <c r="B90" s="18">
        <v>45873</v>
      </c>
      <c r="C90" s="12">
        <v>401064.16080000001</v>
      </c>
      <c r="D90" s="9">
        <f t="shared" si="43"/>
        <v>59.200000017881393</v>
      </c>
      <c r="E90" s="39">
        <v>6665821.8290999997</v>
      </c>
      <c r="F90" s="9">
        <f t="shared" si="44"/>
        <v>68.09999980032444</v>
      </c>
      <c r="G90" s="12">
        <v>91.652600000000007</v>
      </c>
      <c r="H90" s="9">
        <f t="shared" si="45"/>
        <v>-7.4999999999931788</v>
      </c>
      <c r="I90" s="48"/>
      <c r="J90" s="40">
        <f t="shared" si="32"/>
        <v>41.000753970870505</v>
      </c>
      <c r="K90" s="47">
        <f t="shared" si="33"/>
        <v>90.234416798255779</v>
      </c>
      <c r="L90" s="40">
        <f t="shared" si="34"/>
        <v>90.545568499630306</v>
      </c>
      <c r="M90" s="12">
        <f t="shared" si="35"/>
        <v>1.2081632656710488</v>
      </c>
      <c r="N90" s="12">
        <f t="shared" si="36"/>
        <v>1.3897959142923355</v>
      </c>
      <c r="O90" s="12">
        <f t="shared" si="37"/>
        <v>-0.1530612244896567</v>
      </c>
      <c r="P90" s="81">
        <f t="shared" si="38"/>
        <v>1.8478687448904143</v>
      </c>
      <c r="Q90" s="12">
        <f t="shared" si="39"/>
        <v>2.4656393176960181E-2</v>
      </c>
      <c r="R90" s="12">
        <f t="shared" si="40"/>
        <v>2.8363181924333378E-2</v>
      </c>
      <c r="S90" s="12">
        <f t="shared" si="41"/>
        <v>-3.1236984589725859E-3</v>
      </c>
      <c r="T90" s="12">
        <f t="shared" si="42"/>
        <v>3.7711607038579883E-2</v>
      </c>
    </row>
    <row r="91" spans="2:20" ht="15.9" customHeight="1">
      <c r="B91" s="18">
        <v>45874</v>
      </c>
      <c r="C91" s="12">
        <v>401064.1482</v>
      </c>
      <c r="D91" s="9">
        <f t="shared" si="43"/>
        <v>46.600000001490116</v>
      </c>
      <c r="E91" s="39">
        <v>6665821.7884</v>
      </c>
      <c r="F91" s="9">
        <f t="shared" si="44"/>
        <v>27.400000020861626</v>
      </c>
      <c r="G91" s="12">
        <v>91.641300000000001</v>
      </c>
      <c r="H91" s="9">
        <f t="shared" si="45"/>
        <v>-18.799999999998818</v>
      </c>
      <c r="I91" s="48"/>
      <c r="J91" s="40">
        <f t="shared" si="32"/>
        <v>59.54520272291461</v>
      </c>
      <c r="K91" s="47">
        <f t="shared" si="33"/>
        <v>54.05848685712629</v>
      </c>
      <c r="L91" s="40">
        <f t="shared" si="34"/>
        <v>57.234255488143212</v>
      </c>
      <c r="M91" s="12">
        <f t="shared" si="35"/>
        <v>0.93200000002980232</v>
      </c>
      <c r="N91" s="12">
        <f t="shared" si="36"/>
        <v>0.54800000041723251</v>
      </c>
      <c r="O91" s="12">
        <f t="shared" si="37"/>
        <v>-0.37599999999997635</v>
      </c>
      <c r="P91" s="81">
        <f t="shared" si="38"/>
        <v>1.1446851097628643</v>
      </c>
      <c r="Q91" s="12">
        <f t="shared" si="39"/>
        <v>1.8640000000596048E-2</v>
      </c>
      <c r="R91" s="12">
        <f t="shared" si="40"/>
        <v>1.0960000008344651E-2</v>
      </c>
      <c r="S91" s="12">
        <f t="shared" si="41"/>
        <v>-7.5199999999995271E-3</v>
      </c>
      <c r="T91" s="12">
        <f t="shared" si="42"/>
        <v>2.2893702195257284E-2</v>
      </c>
    </row>
    <row r="92" spans="2:20" ht="15.9" customHeight="1">
      <c r="B92" s="18">
        <v>45874</v>
      </c>
      <c r="C92" s="12">
        <v>401064.18819999998</v>
      </c>
      <c r="D92" s="9">
        <f t="shared" si="43"/>
        <v>86.599999980535358</v>
      </c>
      <c r="E92" s="39">
        <v>6665821.9199000001</v>
      </c>
      <c r="F92" s="9">
        <f t="shared" si="44"/>
        <v>158.90000015497208</v>
      </c>
      <c r="G92" s="12">
        <v>91.620999999999995</v>
      </c>
      <c r="H92" s="9">
        <f t="shared" si="45"/>
        <v>-39.100000000004798</v>
      </c>
      <c r="I92" s="48"/>
      <c r="J92" s="40">
        <f t="shared" si="32"/>
        <v>28.590245029925711</v>
      </c>
      <c r="K92" s="47">
        <f t="shared" si="33"/>
        <v>180.96621244276196</v>
      </c>
      <c r="L92" s="40">
        <f t="shared" si="34"/>
        <v>185.14205369358746</v>
      </c>
      <c r="M92" s="12">
        <f t="shared" si="35"/>
        <v>1.7319999996107072</v>
      </c>
      <c r="N92" s="12">
        <f t="shared" si="36"/>
        <v>3.1780000030994415</v>
      </c>
      <c r="O92" s="12">
        <f t="shared" si="37"/>
        <v>-0.78200000000009595</v>
      </c>
      <c r="P92" s="81">
        <f t="shared" si="38"/>
        <v>3.702841073871749</v>
      </c>
      <c r="Q92" s="12">
        <f t="shared" si="39"/>
        <v>3.4639999992214142E-2</v>
      </c>
      <c r="R92" s="12">
        <f t="shared" si="40"/>
        <v>6.3560000061988836E-2</v>
      </c>
      <c r="S92" s="12">
        <f t="shared" si="41"/>
        <v>-1.564000000000192E-2</v>
      </c>
      <c r="T92" s="12">
        <f t="shared" si="42"/>
        <v>7.4056821477434975E-2</v>
      </c>
    </row>
    <row r="93" spans="2:20" ht="15.9" customHeight="1">
      <c r="B93" s="18">
        <v>45875</v>
      </c>
      <c r="C93" s="12">
        <v>401064.147</v>
      </c>
      <c r="D93" s="9">
        <f t="shared" si="43"/>
        <v>45.400000002700835</v>
      </c>
      <c r="E93" s="39">
        <v>6665821.7691000002</v>
      </c>
      <c r="F93" s="9">
        <f t="shared" si="44"/>
        <v>8.1000002101063728</v>
      </c>
      <c r="G93" s="12">
        <v>91.671999999999997</v>
      </c>
      <c r="H93" s="9">
        <f t="shared" si="45"/>
        <v>11.899999999997135</v>
      </c>
      <c r="I93" s="48"/>
      <c r="J93" s="40">
        <f t="shared" si="32"/>
        <v>79.884064198461942</v>
      </c>
      <c r="K93" s="47">
        <f t="shared" si="33"/>
        <v>46.116916675434396</v>
      </c>
      <c r="L93" s="40">
        <f t="shared" si="34"/>
        <v>47.627513095362126</v>
      </c>
      <c r="M93" s="12">
        <f t="shared" si="35"/>
        <v>0.89019607848433013</v>
      </c>
      <c r="N93" s="12">
        <f t="shared" si="36"/>
        <v>0.1588235335314975</v>
      </c>
      <c r="O93" s="12">
        <f t="shared" si="37"/>
        <v>0.23333333333327716</v>
      </c>
      <c r="P93" s="81">
        <f t="shared" si="38"/>
        <v>0.93387280579141418</v>
      </c>
      <c r="Q93" s="12">
        <f t="shared" si="39"/>
        <v>1.74548250683202E-2</v>
      </c>
      <c r="R93" s="12">
        <f t="shared" si="40"/>
        <v>3.1141869319901471E-3</v>
      </c>
      <c r="S93" s="12">
        <f t="shared" si="41"/>
        <v>4.5751633986917091E-3</v>
      </c>
      <c r="T93" s="12">
        <f t="shared" si="42"/>
        <v>1.831123148610616E-2</v>
      </c>
    </row>
    <row r="94" spans="2:20" ht="15.9" customHeight="1">
      <c r="B94" s="18">
        <v>45875</v>
      </c>
      <c r="C94" s="12">
        <v>401064.15460000001</v>
      </c>
      <c r="D94" s="9">
        <f t="shared" si="43"/>
        <v>53.0000000144355</v>
      </c>
      <c r="E94" s="39">
        <v>6665821.7822000002</v>
      </c>
      <c r="F94" s="9">
        <f t="shared" si="44"/>
        <v>21.200000308454037</v>
      </c>
      <c r="G94" s="12">
        <v>91.649799999999999</v>
      </c>
      <c r="H94" s="9">
        <f t="shared" si="45"/>
        <v>-10.300000000000864</v>
      </c>
      <c r="I94" s="48"/>
      <c r="J94" s="40">
        <f t="shared" si="32"/>
        <v>68.198590231568232</v>
      </c>
      <c r="K94" s="47">
        <f t="shared" si="33"/>
        <v>57.082747083585723</v>
      </c>
      <c r="L94" s="40">
        <f t="shared" si="34"/>
        <v>58.004568911497238</v>
      </c>
      <c r="M94" s="12">
        <f t="shared" si="35"/>
        <v>1.0392156865575588</v>
      </c>
      <c r="N94" s="12">
        <f t="shared" si="36"/>
        <v>0.41568628055792228</v>
      </c>
      <c r="O94" s="12">
        <f t="shared" si="37"/>
        <v>-0.20196078431374243</v>
      </c>
      <c r="P94" s="81">
        <f t="shared" si="38"/>
        <v>1.1373444884607302</v>
      </c>
      <c r="Q94" s="12">
        <f t="shared" si="39"/>
        <v>2.0376778167795272E-2</v>
      </c>
      <c r="R94" s="12">
        <f t="shared" si="40"/>
        <v>8.1507113834886728E-3</v>
      </c>
      <c r="S94" s="12">
        <f t="shared" si="41"/>
        <v>-3.9600153787008319E-3</v>
      </c>
      <c r="T94" s="12">
        <f t="shared" si="42"/>
        <v>2.2300872322759416E-2</v>
      </c>
    </row>
    <row r="95" spans="2:20" ht="15.9" customHeight="1">
      <c r="B95" s="18">
        <v>45876</v>
      </c>
      <c r="C95" s="12">
        <v>401064.1581</v>
      </c>
      <c r="D95" s="9">
        <f t="shared" si="43"/>
        <v>56.500000006053597</v>
      </c>
      <c r="E95" s="39">
        <v>6665821.7991000004</v>
      </c>
      <c r="F95" s="9">
        <f t="shared" si="44"/>
        <v>38.100000470876694</v>
      </c>
      <c r="G95" s="12">
        <v>91.668499999999995</v>
      </c>
      <c r="H95" s="9">
        <f t="shared" si="45"/>
        <v>8.399999999994634</v>
      </c>
      <c r="I95" s="48"/>
      <c r="J95" s="40">
        <f t="shared" si="32"/>
        <v>56.006782704905959</v>
      </c>
      <c r="K95" s="47">
        <f t="shared" si="33"/>
        <v>68.145873217421311</v>
      </c>
      <c r="L95" s="40">
        <f t="shared" si="34"/>
        <v>68.661634386058495</v>
      </c>
      <c r="M95" s="12">
        <f t="shared" si="35"/>
        <v>1.0865384616548768</v>
      </c>
      <c r="N95" s="12">
        <f t="shared" si="36"/>
        <v>0.73269231674762869</v>
      </c>
      <c r="O95" s="12">
        <f t="shared" si="37"/>
        <v>0.16153846153835835</v>
      </c>
      <c r="P95" s="81">
        <f t="shared" si="38"/>
        <v>1.3204160458857404</v>
      </c>
      <c r="Q95" s="12">
        <f t="shared" si="39"/>
        <v>2.0894970416439937E-2</v>
      </c>
      <c r="R95" s="12">
        <f t="shared" si="40"/>
        <v>1.4090236860531321E-2</v>
      </c>
      <c r="S95" s="12">
        <f t="shared" si="41"/>
        <v>3.1065088757376608E-3</v>
      </c>
      <c r="T95" s="12">
        <f t="shared" si="42"/>
        <v>2.5392616267033468E-2</v>
      </c>
    </row>
    <row r="96" spans="2:20" ht="15.9" customHeight="1">
      <c r="B96" s="18">
        <v>45876</v>
      </c>
      <c r="C96" s="12">
        <v>401064.15840000001</v>
      </c>
      <c r="D96" s="9">
        <f t="shared" si="43"/>
        <v>56.800000020302832</v>
      </c>
      <c r="E96" s="39">
        <v>6665821.7915000003</v>
      </c>
      <c r="F96" s="9">
        <f t="shared" si="44"/>
        <v>30.500000342726707</v>
      </c>
      <c r="G96" s="12">
        <v>91.659400000000005</v>
      </c>
      <c r="H96" s="9">
        <f t="shared" si="45"/>
        <v>-0.69999999999481588</v>
      </c>
      <c r="I96" s="48"/>
      <c r="J96" s="40">
        <f t="shared" si="32"/>
        <v>61.765454006132359</v>
      </c>
      <c r="K96" s="47">
        <f t="shared" si="33"/>
        <v>64.470846304455563</v>
      </c>
      <c r="L96" s="40">
        <f t="shared" si="34"/>
        <v>64.474646359733711</v>
      </c>
      <c r="M96" s="12">
        <f t="shared" si="35"/>
        <v>1.0923076926981314</v>
      </c>
      <c r="N96" s="12">
        <f t="shared" si="36"/>
        <v>0.58653846812935972</v>
      </c>
      <c r="O96" s="12">
        <f t="shared" si="37"/>
        <v>-1.3461538461438768E-2</v>
      </c>
      <c r="P96" s="81">
        <f t="shared" si="38"/>
        <v>1.2398970453794944</v>
      </c>
      <c r="Q96" s="12">
        <f t="shared" si="39"/>
        <v>2.1005917167271758E-2</v>
      </c>
      <c r="R96" s="12">
        <f t="shared" si="40"/>
        <v>1.1279585925564609E-2</v>
      </c>
      <c r="S96" s="12">
        <f t="shared" si="41"/>
        <v>-2.5887573964305323E-4</v>
      </c>
      <c r="T96" s="12">
        <f t="shared" si="42"/>
        <v>2.3844173949605661E-2</v>
      </c>
    </row>
    <row r="97" spans="2:20" ht="15.9" customHeight="1">
      <c r="B97" s="18">
        <v>45877</v>
      </c>
      <c r="C97" s="12">
        <v>401064.17440000002</v>
      </c>
      <c r="D97" s="9">
        <f t="shared" si="43"/>
        <v>72.800000023562461</v>
      </c>
      <c r="E97" s="39">
        <v>6665821.8629999999</v>
      </c>
      <c r="F97" s="9">
        <v>91.672300000000007</v>
      </c>
      <c r="G97" s="12">
        <v>91.672300000000007</v>
      </c>
      <c r="H97" s="9">
        <f t="shared" si="45"/>
        <v>12.200000000007094</v>
      </c>
      <c r="I97" s="48"/>
      <c r="J97" s="40">
        <f t="shared" si="32"/>
        <v>38.454249214012634</v>
      </c>
      <c r="K97" s="47">
        <f t="shared" si="33"/>
        <v>125.31496317005077</v>
      </c>
      <c r="L97" s="40">
        <f t="shared" si="34"/>
        <v>117.69660398975354</v>
      </c>
      <c r="M97" s="12">
        <f t="shared" si="35"/>
        <v>1.3735849061049521</v>
      </c>
      <c r="N97" s="12">
        <f t="shared" si="36"/>
        <v>1.7296660377358493</v>
      </c>
      <c r="O97" s="12">
        <f t="shared" si="37"/>
        <v>0.23018867924541686</v>
      </c>
      <c r="P97" s="81">
        <f t="shared" si="38"/>
        <v>2.2206906413161045</v>
      </c>
      <c r="Q97" s="12">
        <f t="shared" si="39"/>
        <v>2.591669634160287E-2</v>
      </c>
      <c r="R97" s="12">
        <f t="shared" si="40"/>
        <v>3.2635208259166965E-2</v>
      </c>
      <c r="S97" s="12">
        <f t="shared" si="41"/>
        <v>4.3431826272720166E-3</v>
      </c>
      <c r="T97" s="12">
        <f t="shared" si="42"/>
        <v>4.1899823421058573E-2</v>
      </c>
    </row>
    <row r="98" spans="2:20" ht="15.9" customHeight="1">
      <c r="B98" s="18">
        <v>45877</v>
      </c>
      <c r="C98" s="12">
        <v>401064.1752</v>
      </c>
      <c r="D98" s="9">
        <f t="shared" si="43"/>
        <v>73.600000003352761</v>
      </c>
      <c r="E98" s="39">
        <v>6665821.8602999998</v>
      </c>
      <c r="F98" s="9">
        <f t="shared" si="44"/>
        <v>99.299999885261059</v>
      </c>
      <c r="G98" s="12">
        <v>91.656700000000001</v>
      </c>
      <c r="H98" s="9">
        <f t="shared" si="45"/>
        <v>-3.3999999999991815</v>
      </c>
      <c r="I98" s="48"/>
      <c r="J98" s="40">
        <f t="shared" si="32"/>
        <v>36.545410487309823</v>
      </c>
      <c r="K98" s="47">
        <f t="shared" si="33"/>
        <v>123.60198209456988</v>
      </c>
      <c r="L98" s="40">
        <f t="shared" si="34"/>
        <v>123.6487362560021</v>
      </c>
      <c r="M98" s="12">
        <f t="shared" si="35"/>
        <v>1.3886792453462786</v>
      </c>
      <c r="N98" s="12">
        <f t="shared" si="36"/>
        <v>1.8735849034954917</v>
      </c>
      <c r="O98" s="12">
        <f t="shared" si="37"/>
        <v>-6.4150943396210969E-2</v>
      </c>
      <c r="P98" s="81">
        <f t="shared" si="38"/>
        <v>2.3329950236981527</v>
      </c>
      <c r="Q98" s="12">
        <f t="shared" si="39"/>
        <v>2.6201495195212803E-2</v>
      </c>
      <c r="R98" s="12">
        <f t="shared" si="40"/>
        <v>3.5350658556518713E-2</v>
      </c>
      <c r="S98" s="12">
        <f t="shared" si="41"/>
        <v>-1.2103951584190749E-3</v>
      </c>
      <c r="T98" s="12">
        <f t="shared" si="42"/>
        <v>4.4018774032040617E-2</v>
      </c>
    </row>
    <row r="99" spans="2:20" ht="15.9" customHeight="1">
      <c r="B99" s="18">
        <v>45878</v>
      </c>
      <c r="C99" s="12">
        <v>401064.12359999999</v>
      </c>
      <c r="D99" s="9">
        <f t="shared" si="43"/>
        <v>21.999999997206032</v>
      </c>
      <c r="E99" s="39">
        <v>6665821.6786000002</v>
      </c>
      <c r="F99" s="9">
        <f t="shared" si="44"/>
        <v>-82.399999722838402</v>
      </c>
      <c r="G99" s="12">
        <v>91.670400000000001</v>
      </c>
      <c r="H99" s="9">
        <f t="shared" si="45"/>
        <v>10.300000000000864</v>
      </c>
      <c r="I99" s="48"/>
      <c r="J99" s="40">
        <f t="shared" si="32"/>
        <v>165.0512728729957</v>
      </c>
      <c r="K99" s="47">
        <f t="shared" si="33"/>
        <v>85.286340959152625</v>
      </c>
      <c r="L99" s="40">
        <f t="shared" si="34"/>
        <v>85.906053070786882</v>
      </c>
      <c r="M99" s="12">
        <f t="shared" si="35"/>
        <v>0.40740740735566727</v>
      </c>
      <c r="N99" s="12">
        <f t="shared" si="36"/>
        <v>-1.5259259207933038</v>
      </c>
      <c r="O99" s="12">
        <f t="shared" si="37"/>
        <v>0.19074074074075675</v>
      </c>
      <c r="P99" s="81">
        <f t="shared" si="38"/>
        <v>1.5908528346442015</v>
      </c>
      <c r="Q99" s="12">
        <f t="shared" si="39"/>
        <v>7.5445816176975423E-3</v>
      </c>
      <c r="R99" s="12">
        <f t="shared" si="40"/>
        <v>-2.825788742209822E-2</v>
      </c>
      <c r="S99" s="12">
        <f t="shared" si="41"/>
        <v>3.5322359396436436E-3</v>
      </c>
      <c r="T99" s="12">
        <f t="shared" si="42"/>
        <v>2.9460237678596322E-2</v>
      </c>
    </row>
    <row r="100" spans="2:20" ht="15.9" customHeight="1">
      <c r="B100" s="18">
        <v>45879</v>
      </c>
      <c r="C100" s="12">
        <v>401064.17180000001</v>
      </c>
      <c r="D100" s="9">
        <f t="shared" si="43"/>
        <v>70.20000001648441</v>
      </c>
      <c r="E100" s="39">
        <v>6665821.8377</v>
      </c>
      <c r="F100" s="9">
        <f t="shared" si="44"/>
        <v>76.700000092387199</v>
      </c>
      <c r="G100" s="12">
        <v>91.657899999999998</v>
      </c>
      <c r="H100" s="9">
        <f t="shared" si="45"/>
        <v>-2.2000000000019782</v>
      </c>
      <c r="I100" s="48"/>
      <c r="J100" s="40">
        <f t="shared" si="32"/>
        <v>42.466441083933944</v>
      </c>
      <c r="K100" s="47">
        <f t="shared" si="33"/>
        <v>103.97562222216614</v>
      </c>
      <c r="L100" s="40">
        <f t="shared" si="34"/>
        <v>103.99889430415411</v>
      </c>
      <c r="M100" s="12">
        <f t="shared" si="35"/>
        <v>1.2763636366633528</v>
      </c>
      <c r="N100" s="12">
        <f t="shared" si="36"/>
        <v>1.3945454562252217</v>
      </c>
      <c r="O100" s="12">
        <f t="shared" si="37"/>
        <v>-4.0000000000035965E-2</v>
      </c>
      <c r="P100" s="81">
        <f t="shared" si="38"/>
        <v>1.8908889873482564</v>
      </c>
      <c r="Q100" s="12">
        <f t="shared" si="39"/>
        <v>2.3206611575697325E-2</v>
      </c>
      <c r="R100" s="12">
        <f t="shared" si="40"/>
        <v>2.5355371931367669E-2</v>
      </c>
      <c r="S100" s="12">
        <f t="shared" si="41"/>
        <v>-7.2727272727338122E-4</v>
      </c>
      <c r="T100" s="12">
        <f t="shared" si="42"/>
        <v>3.43797997699683E-2</v>
      </c>
    </row>
    <row r="101" spans="2:20" ht="15.9" customHeight="1">
      <c r="B101" s="18">
        <v>45880</v>
      </c>
      <c r="C101" s="12">
        <v>401064.15330000001</v>
      </c>
      <c r="D101" s="9">
        <f t="shared" si="43"/>
        <v>51.700000010896474</v>
      </c>
      <c r="E101" s="39">
        <v>6665821.7801999999</v>
      </c>
      <c r="F101" s="9">
        <f t="shared" si="44"/>
        <v>19.19999998062849</v>
      </c>
      <c r="G101" s="12">
        <v>91.649699999999996</v>
      </c>
      <c r="H101" s="9">
        <f t="shared" si="45"/>
        <v>-10.400000000004184</v>
      </c>
      <c r="I101" s="48"/>
      <c r="J101" s="40">
        <f t="shared" si="32"/>
        <v>69.626347373172166</v>
      </c>
      <c r="K101" s="47">
        <f t="shared" si="33"/>
        <v>55.150067999802403</v>
      </c>
      <c r="L101" s="40">
        <f t="shared" si="34"/>
        <v>56.122099037570905</v>
      </c>
      <c r="M101" s="12">
        <f t="shared" si="35"/>
        <v>0.92321428590886556</v>
      </c>
      <c r="N101" s="12">
        <f t="shared" si="36"/>
        <v>0.34285714251122307</v>
      </c>
      <c r="O101" s="12">
        <f t="shared" si="37"/>
        <v>-0.18571428571436041</v>
      </c>
      <c r="P101" s="81">
        <f t="shared" si="38"/>
        <v>1.0021803399566234</v>
      </c>
      <c r="Q101" s="12">
        <f t="shared" si="39"/>
        <v>1.6485969391229743E-2</v>
      </c>
      <c r="R101" s="12">
        <f t="shared" si="40"/>
        <v>6.1224489734146978E-3</v>
      </c>
      <c r="S101" s="12">
        <f t="shared" si="41"/>
        <v>-3.3163265306135788E-3</v>
      </c>
      <c r="T101" s="12">
        <f t="shared" si="42"/>
        <v>1.7896077499225418E-2</v>
      </c>
    </row>
    <row r="102" spans="2:20" ht="15.9" customHeight="1">
      <c r="B102" s="18">
        <v>45880</v>
      </c>
      <c r="C102" s="12">
        <v>401064.14769999997</v>
      </c>
      <c r="D102" s="9">
        <f t="shared" si="43"/>
        <v>46.09999997774139</v>
      </c>
      <c r="E102" s="39">
        <v>6665821.7438000003</v>
      </c>
      <c r="F102" s="9">
        <f t="shared" si="44"/>
        <v>-17.199999652802944</v>
      </c>
      <c r="G102" s="12">
        <v>91.625299999999996</v>
      </c>
      <c r="H102" s="9">
        <f t="shared" si="45"/>
        <v>-34.800000000004161</v>
      </c>
      <c r="J102" s="40">
        <f t="shared" si="32"/>
        <v>110.46064283131739</v>
      </c>
      <c r="K102" s="47">
        <f t="shared" si="33"/>
        <v>49.20416634802563</v>
      </c>
      <c r="L102" s="40">
        <f t="shared" si="34"/>
        <v>60.2668232612643</v>
      </c>
      <c r="M102" s="12">
        <f t="shared" si="35"/>
        <v>0.82321428531681051</v>
      </c>
      <c r="N102" s="12">
        <f t="shared" si="36"/>
        <v>-0.30714285094290972</v>
      </c>
      <c r="O102" s="12">
        <f t="shared" si="37"/>
        <v>-0.62142857142864572</v>
      </c>
      <c r="P102" s="81">
        <f t="shared" si="38"/>
        <v>1.0761932725225767</v>
      </c>
      <c r="Q102" s="12">
        <f t="shared" si="39"/>
        <v>1.4700255094943045E-2</v>
      </c>
      <c r="R102" s="12">
        <f t="shared" si="40"/>
        <v>-5.4846937668376738E-3</v>
      </c>
      <c r="S102" s="12">
        <f t="shared" si="41"/>
        <v>-1.1096938775511531E-2</v>
      </c>
      <c r="T102" s="12">
        <f t="shared" si="42"/>
        <v>1.9217737009331725E-2</v>
      </c>
    </row>
    <row r="103" spans="2:20" ht="15.9" customHeight="1">
      <c r="B103" s="18">
        <v>45881</v>
      </c>
      <c r="C103" s="12">
        <v>401064.14549999998</v>
      </c>
      <c r="D103" s="9">
        <f t="shared" si="43"/>
        <v>43.899999989662319</v>
      </c>
      <c r="E103" s="39">
        <v>6665821.7472999999</v>
      </c>
      <c r="F103" s="9">
        <f t="shared" si="44"/>
        <v>-13.700000010430813</v>
      </c>
      <c r="G103" s="12">
        <v>91.660499999999999</v>
      </c>
      <c r="H103" s="9">
        <f t="shared" si="45"/>
        <v>0.39999999999906777</v>
      </c>
      <c r="J103" s="40">
        <f t="shared" si="32"/>
        <v>107.33172768404319</v>
      </c>
      <c r="K103" s="47">
        <f t="shared" si="33"/>
        <v>45.988041917200121</v>
      </c>
      <c r="L103" s="40">
        <f t="shared" si="34"/>
        <v>45.989781466953673</v>
      </c>
      <c r="M103" s="12">
        <f t="shared" si="35"/>
        <v>0.77017543841512837</v>
      </c>
      <c r="N103" s="12">
        <f t="shared" si="36"/>
        <v>-0.24035087737597918</v>
      </c>
      <c r="O103" s="12">
        <f t="shared" si="37"/>
        <v>7.017543859632768E-3</v>
      </c>
      <c r="P103" s="81">
        <f t="shared" si="38"/>
        <v>0.80683827135006447</v>
      </c>
      <c r="Q103" s="12">
        <f t="shared" si="39"/>
        <v>1.3511849796756637E-2</v>
      </c>
      <c r="R103" s="12">
        <f t="shared" si="40"/>
        <v>-4.2166820592277046E-3</v>
      </c>
      <c r="S103" s="12">
        <f t="shared" si="41"/>
        <v>1.2311480455496084E-4</v>
      </c>
      <c r="T103" s="12">
        <f t="shared" si="42"/>
        <v>1.4155057392106395E-2</v>
      </c>
    </row>
    <row r="104" spans="2:20" ht="15.9" customHeight="1">
      <c r="B104" s="18">
        <v>45881</v>
      </c>
      <c r="C104" s="12">
        <v>401064.17369999998</v>
      </c>
      <c r="D104" s="9">
        <f t="shared" si="43"/>
        <v>72.099999990314245</v>
      </c>
      <c r="E104" s="39">
        <v>6665821.8267999999</v>
      </c>
      <c r="F104" s="9">
        <f t="shared" si="44"/>
        <v>65.799999982118607</v>
      </c>
      <c r="G104" s="12">
        <v>91.629000000000005</v>
      </c>
      <c r="H104" s="9">
        <f t="shared" si="45"/>
        <v>-31.099999999995021</v>
      </c>
      <c r="J104" s="40">
        <f t="shared" si="32"/>
        <v>47.615754879342148</v>
      </c>
      <c r="K104" s="10">
        <f t="shared" si="33"/>
        <v>97.611730833184808</v>
      </c>
      <c r="L104" s="40">
        <f t="shared" si="34"/>
        <v>102.44637619872073</v>
      </c>
      <c r="M104" s="12">
        <f t="shared" si="35"/>
        <v>1.2649122805318289</v>
      </c>
      <c r="N104" s="12">
        <f t="shared" si="36"/>
        <v>1.1543859645985721</v>
      </c>
      <c r="O104" s="12">
        <f t="shared" si="37"/>
        <v>-0.54561403508763195</v>
      </c>
      <c r="P104" s="81">
        <f t="shared" si="38"/>
        <v>1.7973048455915916</v>
      </c>
      <c r="Q104" s="12">
        <f t="shared" si="39"/>
        <v>2.2191443518102261E-2</v>
      </c>
      <c r="R104" s="12">
        <f t="shared" si="40"/>
        <v>2.0252385343834597E-2</v>
      </c>
      <c r="S104" s="12">
        <f t="shared" si="41"/>
        <v>-9.5721760541689817E-3</v>
      </c>
      <c r="T104" s="12">
        <f t="shared" si="42"/>
        <v>3.1531663957747223E-2</v>
      </c>
    </row>
    <row r="105" spans="2:20" ht="15.9" customHeight="1">
      <c r="B105" s="18">
        <v>45882</v>
      </c>
      <c r="C105" s="12">
        <v>401064.18199999997</v>
      </c>
      <c r="D105" s="9">
        <f t="shared" si="43"/>
        <v>80.399999977089465</v>
      </c>
      <c r="E105" s="39">
        <v>6665821.8698000005</v>
      </c>
      <c r="F105" s="9">
        <f t="shared" si="44"/>
        <v>108.80000051110983</v>
      </c>
      <c r="G105" s="12">
        <v>91.675600000000003</v>
      </c>
      <c r="H105" s="9">
        <f t="shared" si="45"/>
        <v>15.500000000002956</v>
      </c>
      <c r="J105" s="40">
        <f t="shared" si="32"/>
        <v>36.463310984778616</v>
      </c>
      <c r="K105" s="10">
        <f t="shared" si="33"/>
        <v>135.28340662303521</v>
      </c>
      <c r="L105" s="40">
        <f t="shared" si="34"/>
        <v>136.16846223532664</v>
      </c>
      <c r="M105" s="12">
        <f t="shared" si="35"/>
        <v>1.3862068961567149</v>
      </c>
      <c r="N105" s="12">
        <f t="shared" si="36"/>
        <v>1.8758620777777557</v>
      </c>
      <c r="O105" s="12">
        <f t="shared" si="37"/>
        <v>0.26724137931039577</v>
      </c>
      <c r="P105" s="81">
        <f t="shared" si="38"/>
        <v>2.3477321075056317</v>
      </c>
      <c r="Q105" s="12">
        <f t="shared" si="39"/>
        <v>2.3900118899253704E-2</v>
      </c>
      <c r="R105" s="12">
        <f t="shared" si="40"/>
        <v>3.2342449616857859E-2</v>
      </c>
      <c r="S105" s="12">
        <f t="shared" si="41"/>
        <v>4.6076099881102719E-3</v>
      </c>
      <c r="T105" s="12">
        <f t="shared" si="42"/>
        <v>4.0478139784579856E-2</v>
      </c>
    </row>
    <row r="106" spans="2:20" ht="15.9" customHeight="1">
      <c r="B106" s="18">
        <v>45882</v>
      </c>
      <c r="C106" s="12">
        <v>401064.16249999998</v>
      </c>
      <c r="D106" s="9">
        <f t="shared" si="43"/>
        <v>60.899999982211739</v>
      </c>
      <c r="E106" s="39">
        <v>6665821.7790000001</v>
      </c>
      <c r="F106" s="9">
        <f t="shared" si="44"/>
        <v>18.000000156462193</v>
      </c>
      <c r="G106" s="12">
        <v>91.643699999999995</v>
      </c>
      <c r="H106" s="9">
        <f t="shared" si="45"/>
        <v>-16.400000000004411</v>
      </c>
      <c r="J106" s="40">
        <f t="shared" si="32"/>
        <v>73.534085564992267</v>
      </c>
      <c r="K106" s="10">
        <f t="shared" si="33"/>
        <v>63.504409323022827</v>
      </c>
      <c r="L106" s="40">
        <f t="shared" si="34"/>
        <v>65.587880004358837</v>
      </c>
      <c r="M106" s="11">
        <f t="shared" si="35"/>
        <v>1.0499999996933058</v>
      </c>
      <c r="N106" s="12">
        <f t="shared" si="36"/>
        <v>0.31034483028383092</v>
      </c>
      <c r="O106" s="12">
        <f t="shared" si="37"/>
        <v>-0.28275862068973123</v>
      </c>
      <c r="P106" s="81">
        <f t="shared" si="38"/>
        <v>1.1308255173165316</v>
      </c>
      <c r="Q106" s="12">
        <f t="shared" si="39"/>
        <v>1.8103448270574238E-2</v>
      </c>
      <c r="R106" s="12">
        <f t="shared" si="40"/>
        <v>5.350772935928119E-3</v>
      </c>
      <c r="S106" s="12">
        <f t="shared" si="41"/>
        <v>-4.8751486325815732E-3</v>
      </c>
      <c r="T106" s="12">
        <f t="shared" si="42"/>
        <v>1.9496991677871233E-2</v>
      </c>
    </row>
    <row r="107" spans="2:20" ht="15.9" customHeight="1">
      <c r="B107" s="18">
        <v>45883</v>
      </c>
      <c r="C107" s="12">
        <v>401064.16070000001</v>
      </c>
      <c r="D107" s="9">
        <f t="shared" si="43"/>
        <v>59.100000013131648</v>
      </c>
      <c r="E107" s="39">
        <v>6665821.8005999997</v>
      </c>
      <c r="F107" s="9">
        <f t="shared" si="44"/>
        <v>39.599999785423279</v>
      </c>
      <c r="G107" s="12">
        <v>91.6648</v>
      </c>
      <c r="H107" s="9">
        <f t="shared" si="45"/>
        <v>4.6999999999997044</v>
      </c>
      <c r="J107" s="40">
        <f t="shared" si="32"/>
        <v>56.175907652691365</v>
      </c>
      <c r="K107" s="10">
        <f t="shared" ref="K107" si="46">SQRT(POWER(C107 - $C$9,2) + POWER(E107 - $E$9,2)) *1000</f>
        <v>71.14049468873327</v>
      </c>
      <c r="L107" s="40">
        <f t="shared" ref="L107" si="47">SQRT((D107^2) + (F107^2) + (H107^2))</f>
        <v>71.295581802504998</v>
      </c>
      <c r="M107" s="12">
        <f t="shared" si="35"/>
        <v>1.0016949154768076</v>
      </c>
      <c r="N107" s="12">
        <f t="shared" ref="N107:N109" si="48">(F107-$F$9)/(B107-$B$9)</f>
        <v>0.6711864370410725</v>
      </c>
      <c r="O107" s="12">
        <f t="shared" ref="O107:O109" si="49">(H107-$H$9)/(B107-$B$9)</f>
        <v>7.9661016949147526E-2</v>
      </c>
      <c r="P107" s="81">
        <f t="shared" ref="P107:P109" si="50">(L107-$L$9)/(B107-$B$9)</f>
        <v>1.2083996915678814</v>
      </c>
      <c r="Q107" s="12">
        <f t="shared" ref="Q107:Q109" si="51">(M107-0)/(B107-$B$9)</f>
        <v>1.6977879923335722E-2</v>
      </c>
      <c r="R107" s="12">
        <f t="shared" ref="R107:R109" si="52">(N107-0)/(B107-$B$9)</f>
        <v>1.137604130578089E-2</v>
      </c>
      <c r="S107" s="12">
        <f t="shared" ref="S107:S109" si="53">(O107-0)/(B107-$B$9)</f>
        <v>1.3501867279516529E-3</v>
      </c>
      <c r="T107" s="12">
        <f t="shared" ref="T107:T109" si="54">(P107-0)/(B107-$B$9)</f>
        <v>2.0481350704540362E-2</v>
      </c>
    </row>
    <row r="108" spans="2:20" ht="15.9" customHeight="1">
      <c r="B108" s="18">
        <v>45883</v>
      </c>
      <c r="C108" s="12">
        <v>401064.1618</v>
      </c>
      <c r="D108" s="9">
        <f t="shared" si="43"/>
        <v>60.200000007171184</v>
      </c>
      <c r="E108" s="39">
        <v>6665821.7856000001</v>
      </c>
      <c r="F108" s="9">
        <f t="shared" si="44"/>
        <v>24.600000120699406</v>
      </c>
      <c r="G108" s="12">
        <v>91.614800000000002</v>
      </c>
      <c r="H108" s="9">
        <f t="shared" si="45"/>
        <v>-45.299999999997453</v>
      </c>
      <c r="J108" s="40">
        <f t="shared" si="32"/>
        <v>67.773215518301413</v>
      </c>
      <c r="K108" s="10">
        <f t="shared" ref="K108:K109" si="55">SQRT(POWER(C108 - $C$9,2) + POWER(E108 - $E$9,2)) *1000</f>
        <v>65.032299719461122</v>
      </c>
      <c r="L108" s="40">
        <f t="shared" ref="L108:L109" si="56">SQRT((D108^2) + (F108^2) + (H108^2))</f>
        <v>79.254589815363943</v>
      </c>
      <c r="M108" s="12">
        <f t="shared" si="35"/>
        <v>1.020338983172393</v>
      </c>
      <c r="N108" s="12">
        <f t="shared" si="48"/>
        <v>0.41694915458812554</v>
      </c>
      <c r="O108" s="12">
        <f t="shared" si="49"/>
        <v>-0.76779661016944833</v>
      </c>
      <c r="P108" s="81">
        <f t="shared" si="50"/>
        <v>1.3432981324637956</v>
      </c>
      <c r="Q108" s="12">
        <f t="shared" si="51"/>
        <v>1.7293881070718525E-2</v>
      </c>
      <c r="R108" s="12">
        <f t="shared" si="52"/>
        <v>7.0669348235275513E-3</v>
      </c>
      <c r="S108" s="12">
        <f t="shared" si="53"/>
        <v>-1.3013501867278785E-2</v>
      </c>
      <c r="T108" s="12">
        <f t="shared" si="54"/>
        <v>2.2767764957013485E-2</v>
      </c>
    </row>
    <row r="109" spans="2:20" ht="15.9" customHeight="1">
      <c r="B109" s="18">
        <v>45884</v>
      </c>
      <c r="C109" s="12">
        <v>401064.16039999999</v>
      </c>
      <c r="D109" s="9">
        <f t="shared" si="43"/>
        <v>58.799999998882413</v>
      </c>
      <c r="E109" s="39">
        <v>6665821.7873</v>
      </c>
      <c r="F109" s="9">
        <f t="shared" si="44"/>
        <v>26.30000002682209</v>
      </c>
      <c r="G109" s="12">
        <v>91.658500000000004</v>
      </c>
      <c r="H109" s="9">
        <f t="shared" si="45"/>
        <v>-1.5999999999962711</v>
      </c>
      <c r="J109" s="40">
        <f t="shared" si="32"/>
        <v>65.902038889252026</v>
      </c>
      <c r="K109" s="10">
        <f t="shared" si="55"/>
        <v>64.413740780049508</v>
      </c>
      <c r="L109" s="40">
        <f t="shared" si="56"/>
        <v>64.433609252310248</v>
      </c>
      <c r="M109" s="12">
        <f t="shared" si="35"/>
        <v>0.97999999998137355</v>
      </c>
      <c r="N109" s="12">
        <f t="shared" si="48"/>
        <v>0.43833333378036815</v>
      </c>
      <c r="O109" s="12">
        <f t="shared" si="49"/>
        <v>-2.6666666666604517E-2</v>
      </c>
      <c r="P109" s="81">
        <f t="shared" si="50"/>
        <v>1.0738934875385042</v>
      </c>
      <c r="Q109" s="12">
        <f t="shared" si="51"/>
        <v>1.6333333333022892E-2</v>
      </c>
      <c r="R109" s="12">
        <f t="shared" si="52"/>
        <v>7.3055555630061357E-3</v>
      </c>
      <c r="S109" s="12">
        <f t="shared" si="53"/>
        <v>-4.4444444444340862E-4</v>
      </c>
      <c r="T109" s="12">
        <f t="shared" si="54"/>
        <v>1.7898224792308404E-2</v>
      </c>
    </row>
    <row r="110" spans="2:20" ht="15.9" customHeight="1">
      <c r="B110" s="18">
        <v>45884</v>
      </c>
      <c r="C110" s="12">
        <v>401064.17070000002</v>
      </c>
      <c r="D110" s="9">
        <f t="shared" si="43"/>
        <v>69.100000022444874</v>
      </c>
      <c r="E110" s="39">
        <v>6665821.8173000002</v>
      </c>
      <c r="F110" s="9">
        <f t="shared" si="44"/>
        <v>56.300000287592411</v>
      </c>
      <c r="G110" s="12">
        <v>91.669200000000004</v>
      </c>
      <c r="H110" s="9">
        <f t="shared" si="45"/>
        <v>9.1000000000036607</v>
      </c>
      <c r="J110" s="40">
        <f t="shared" si="32"/>
        <v>50.828187586147294</v>
      </c>
      <c r="K110" s="10">
        <f t="shared" ref="K110" si="57">SQRT(POWER(C110 - $C$9,2) + POWER(E110 - $E$9,2)) *1000</f>
        <v>89.131924894982419</v>
      </c>
      <c r="L110" s="40">
        <f t="shared" ref="L110" si="58">SQRT((D110^2) + (F110^2) + (H110^2))</f>
        <v>89.595256768898508</v>
      </c>
      <c r="M110" s="12">
        <f t="shared" ref="M110" si="59">(D110-$D$9)/(B110-$B$9)</f>
        <v>1.1516666670407478</v>
      </c>
      <c r="N110" s="12">
        <f t="shared" ref="N110" si="60">(F110-$F$9)/(B110-$B$9)</f>
        <v>0.93833333812654018</v>
      </c>
      <c r="O110" s="12">
        <f t="shared" ref="O110" si="61">(H110-$H$9)/(B110-$B$9)</f>
        <v>0.15166666666672768</v>
      </c>
      <c r="P110" s="81">
        <f t="shared" ref="P110" si="62">(L110-$L$9)/(B110-$B$9)</f>
        <v>1.4932542794816419</v>
      </c>
      <c r="Q110" s="12">
        <f t="shared" ref="Q110" si="63">(M110-0)/(B110-$B$9)</f>
        <v>1.9194444450679131E-2</v>
      </c>
      <c r="R110" s="12">
        <f t="shared" ref="R110" si="64">(N110-0)/(B110-$B$9)</f>
        <v>1.5638888968775671E-2</v>
      </c>
      <c r="S110" s="12">
        <f t="shared" ref="S110" si="65">(O110-0)/(B110-$B$9)</f>
        <v>2.5277777777787946E-3</v>
      </c>
      <c r="T110" s="12">
        <f t="shared" ref="T110" si="66">(P110-0)/(B110-$B$9)</f>
        <v>2.4887571324694033E-2</v>
      </c>
    </row>
    <row r="111" spans="2:20" ht="15.9" customHeight="1">
      <c r="B111" s="18">
        <v>45885</v>
      </c>
      <c r="C111" s="12">
        <v>401064.16149999999</v>
      </c>
      <c r="D111" s="9">
        <f t="shared" si="43"/>
        <v>59.899999992921948</v>
      </c>
      <c r="E111" s="39">
        <v>6665821.7810000004</v>
      </c>
      <c r="F111" s="9">
        <f t="shared" si="44"/>
        <v>20.000000484287739</v>
      </c>
      <c r="G111" s="12">
        <v>91.648300000000006</v>
      </c>
      <c r="H111" s="9">
        <f t="shared" si="45"/>
        <v>-11.799999999993815</v>
      </c>
      <c r="J111" s="40">
        <f t="shared" si="32"/>
        <v>71.536359834526309</v>
      </c>
      <c r="K111" s="10">
        <f t="shared" ref="K111" si="67">SQRT(POWER(C111 - $C$9,2) + POWER(E111 - $E$9,2)) *1000</f>
        <v>63.150692937794112</v>
      </c>
      <c r="L111" s="40">
        <f t="shared" ref="L111" si="68">SQRT((D111^2) + (F111^2) + (H111^2))</f>
        <v>64.243676875809442</v>
      </c>
      <c r="M111" s="12">
        <f t="shared" ref="M111" si="69">(D111-$D$9)/(B111-$B$9)</f>
        <v>0.98196721299872047</v>
      </c>
      <c r="N111" s="12">
        <f t="shared" ref="N111" si="70">(F111-$F$9)/(B111-$B$9)</f>
        <v>0.32786886039815966</v>
      </c>
      <c r="O111" s="12">
        <f t="shared" ref="O111" si="71">(H111-$H$9)/(B111-$B$9)</f>
        <v>-0.19344262295071829</v>
      </c>
      <c r="P111" s="81">
        <f t="shared" ref="P111" si="72">(L111-$L$9)/(B111-$B$9)</f>
        <v>1.0531750307509744</v>
      </c>
      <c r="Q111" s="12">
        <f t="shared" ref="Q111" si="73">(M111-0)/(B111-$B$9)</f>
        <v>1.6097823163913449E-2</v>
      </c>
      <c r="R111" s="12">
        <f t="shared" ref="R111" si="74">(N111-0)/(B111-$B$9)</f>
        <v>5.3748993507895023E-3</v>
      </c>
      <c r="S111" s="12">
        <f t="shared" ref="S111" si="75">(O111-0)/(B111-$B$9)</f>
        <v>-3.1711905401757097E-3</v>
      </c>
      <c r="T111" s="12">
        <f t="shared" ref="T111" si="76">(P111-0)/(B111-$B$9)</f>
        <v>1.7265164438540564E-2</v>
      </c>
    </row>
    <row r="112" spans="2:20" ht="15.9" customHeight="1">
      <c r="B112" s="18">
        <v>45885</v>
      </c>
      <c r="C112" s="12">
        <v>401064.16080000001</v>
      </c>
      <c r="D112" s="9">
        <f t="shared" si="43"/>
        <v>59.200000017881393</v>
      </c>
      <c r="E112" s="39">
        <v>6665821.7693999996</v>
      </c>
      <c r="F112" s="9">
        <f t="shared" si="44"/>
        <v>8.39999970048666</v>
      </c>
      <c r="G112" s="12">
        <v>91.631500000000003</v>
      </c>
      <c r="H112" s="9">
        <f t="shared" si="45"/>
        <v>-28.599999999997294</v>
      </c>
      <c r="J112" s="40">
        <f t="shared" si="32"/>
        <v>81.924103951727034</v>
      </c>
      <c r="K112" s="10">
        <f t="shared" ref="K112" si="77">SQRT(POWER(C112 - $C$9,2) + POWER(E112 - $E$9,2)) *1000</f>
        <v>59.792976151763284</v>
      </c>
      <c r="L112" s="40">
        <f t="shared" ref="L112" si="78">SQRT((D112^2) + (F112^2) + (H112^2))</f>
        <v>66.280917292122467</v>
      </c>
      <c r="M112" s="12">
        <f t="shared" ref="M112" si="79">(D112-$D$9)/(B112-$B$9)</f>
        <v>0.97049180357182607</v>
      </c>
      <c r="N112" s="12">
        <f t="shared" ref="N112" si="80">(F112-$F$9)/(B112-$B$9)</f>
        <v>0.13770491312273214</v>
      </c>
      <c r="O112" s="12">
        <f t="shared" ref="O112" si="81">(H112-$H$9)/(B112-$B$9)</f>
        <v>-0.46885245901634909</v>
      </c>
      <c r="P112" s="81">
        <f t="shared" ref="P112" si="82">(L112-$L$9)/(B112-$B$9)</f>
        <v>1.0865724146249585</v>
      </c>
      <c r="Q112" s="12">
        <f t="shared" ref="Q112" si="83">(M112-0)/(B112-$B$9)</f>
        <v>1.5909701697898789E-2</v>
      </c>
      <c r="R112" s="12">
        <f t="shared" ref="R112" si="84">(N112-0)/(B112-$B$9)</f>
        <v>2.2574575921759368E-3</v>
      </c>
      <c r="S112" s="12">
        <f t="shared" ref="S112" si="85">(O112-0)/(B112-$B$9)</f>
        <v>-7.6861058855139195E-3</v>
      </c>
      <c r="T112" s="12">
        <f t="shared" ref="T112" si="86">(P112-0)/(B112-$B$9)</f>
        <v>1.7812662534835384E-2</v>
      </c>
    </row>
    <row r="113" spans="2:20" ht="15.9" customHeight="1">
      <c r="B113" s="18">
        <v>45887</v>
      </c>
      <c r="C113" s="12">
        <v>401064.1814</v>
      </c>
      <c r="D113" s="9">
        <f t="shared" si="43"/>
        <v>79.800000006798655</v>
      </c>
      <c r="E113" s="39">
        <v>6665821.8447000002</v>
      </c>
      <c r="F113" s="9">
        <f t="shared" si="44"/>
        <v>83.700000308454037</v>
      </c>
      <c r="G113" s="12">
        <v>91.650199999999998</v>
      </c>
      <c r="H113" s="9">
        <f t="shared" si="45"/>
        <v>-9.9000000000017963</v>
      </c>
      <c r="J113" s="69">
        <f t="shared" si="32"/>
        <v>43.633570694007005</v>
      </c>
      <c r="K113" s="10">
        <f t="shared" ref="K113:K116" si="87">SQRT(POWER(C113 - $C$9,2) + POWER(E113 - $E$9,2)) *1000</f>
        <v>115.64484447099348</v>
      </c>
      <c r="L113" s="69">
        <f t="shared" ref="L113:L116" si="88">SQRT((D113^2) + (F113^2) + (H113^2))</f>
        <v>116.06782522611641</v>
      </c>
      <c r="M113" s="12">
        <f t="shared" ref="M113:M116" si="89">(D113-$D$9)/(B113-$B$9)</f>
        <v>1.2666666667745818</v>
      </c>
      <c r="N113" s="12">
        <f t="shared" ref="N113:N116" si="90">(F113-$F$9)/(B113-$B$9)</f>
        <v>1.3285714334675245</v>
      </c>
      <c r="O113" s="12">
        <f t="shared" ref="O113:O116" si="91">(H113-$H$9)/(B113-$B$9)</f>
        <v>-0.15714285714288564</v>
      </c>
      <c r="P113" s="12">
        <f t="shared" ref="P113:P116" si="92">(L113-$L$9)/(B113-$B$9)</f>
        <v>1.842346432160578</v>
      </c>
      <c r="Q113" s="12">
        <f t="shared" ref="Q113:Q116" si="93">(M113-0)/(B113-$B$9)</f>
        <v>2.0105820107533045E-2</v>
      </c>
      <c r="R113" s="12">
        <f t="shared" ref="R113:R116" si="94">(N113-0)/(B113-$B$9)</f>
        <v>2.1088435451865468E-2</v>
      </c>
      <c r="S113" s="12">
        <f t="shared" ref="S113:S116" si="95">(O113-0)/(B113-$B$9)</f>
        <v>-2.4943310657600895E-3</v>
      </c>
      <c r="T113" s="12">
        <f>(P113-0)/(B113-$B$9)</f>
        <v>2.9243594161279016E-2</v>
      </c>
    </row>
    <row r="114" spans="2:20" ht="15.9" customHeight="1">
      <c r="B114" s="18">
        <v>45887</v>
      </c>
      <c r="C114" s="12">
        <v>401064.17540000001</v>
      </c>
      <c r="D114" s="9">
        <f t="shared" si="43"/>
        <v>73.800000012852252</v>
      </c>
      <c r="E114" s="39">
        <v>6665821.8159999996</v>
      </c>
      <c r="F114" s="9">
        <f t="shared" si="44"/>
        <v>54.999999701976776</v>
      </c>
      <c r="G114" s="12">
        <v>91.661299999999997</v>
      </c>
      <c r="H114" s="9">
        <f t="shared" si="45"/>
        <v>1.1999999999972033</v>
      </c>
      <c r="J114" s="69">
        <f t="shared" si="32"/>
        <v>53.304404645603654</v>
      </c>
      <c r="K114" s="10">
        <f t="shared" si="87"/>
        <v>92.040425733013848</v>
      </c>
      <c r="L114" s="69">
        <f t="shared" si="88"/>
        <v>92.048248050217836</v>
      </c>
      <c r="M114" s="12">
        <f t="shared" si="89"/>
        <v>1.1714285716325754</v>
      </c>
      <c r="N114" s="12">
        <f t="shared" si="90"/>
        <v>0.87301586828534561</v>
      </c>
      <c r="O114" s="12">
        <f t="shared" si="91"/>
        <v>1.9047619047574654E-2</v>
      </c>
      <c r="P114" s="12">
        <f t="shared" si="92"/>
        <v>1.4610833023844101</v>
      </c>
      <c r="Q114" s="12">
        <f t="shared" si="93"/>
        <v>1.8594104311628182E-2</v>
      </c>
      <c r="R114" s="12">
        <f t="shared" si="94"/>
        <v>1.3857394734688026E-2</v>
      </c>
      <c r="S114" s="12">
        <f t="shared" si="95"/>
        <v>3.0234315948531195E-4</v>
      </c>
      <c r="T114" s="12">
        <f t="shared" ref="T114:T116" si="96">(P114-0)/(B114-$B$9)</f>
        <v>2.319179845054619E-2</v>
      </c>
    </row>
    <row r="115" spans="2:20" ht="15.9" customHeight="1">
      <c r="B115" s="18">
        <v>45888</v>
      </c>
      <c r="C115" s="12">
        <v>401064.14120000001</v>
      </c>
      <c r="D115" s="9">
        <f t="shared" si="43"/>
        <v>39.600000018253922</v>
      </c>
      <c r="E115" s="39">
        <v>6665821.7671999997</v>
      </c>
      <c r="F115" s="9">
        <f t="shared" si="44"/>
        <v>6.199999712407589</v>
      </c>
      <c r="G115" s="12">
        <v>91.670199999999994</v>
      </c>
      <c r="H115" s="9">
        <f t="shared" si="45"/>
        <v>10.099999999994225</v>
      </c>
      <c r="J115" s="69">
        <f t="shared" si="32"/>
        <v>81.101687345724486</v>
      </c>
      <c r="K115" s="10">
        <f t="shared" si="87"/>
        <v>40.082415070446601</v>
      </c>
      <c r="L115" s="69">
        <f t="shared" si="88"/>
        <v>41.335335947339878</v>
      </c>
      <c r="M115" s="12">
        <f t="shared" si="89"/>
        <v>0.61875000028521754</v>
      </c>
      <c r="N115" s="12">
        <f t="shared" si="90"/>
        <v>9.6874995506368577E-2</v>
      </c>
      <c r="O115" s="12">
        <f t="shared" si="91"/>
        <v>0.15781249999990976</v>
      </c>
      <c r="P115" s="12">
        <f t="shared" si="92"/>
        <v>0.6458646241771856</v>
      </c>
      <c r="Q115" s="12">
        <f t="shared" si="93"/>
        <v>9.667968754456524E-3</v>
      </c>
      <c r="R115" s="12">
        <f t="shared" si="94"/>
        <v>1.513671804787009E-3</v>
      </c>
      <c r="S115" s="12">
        <f t="shared" si="95"/>
        <v>2.46582031249859E-3</v>
      </c>
      <c r="T115" s="12">
        <f t="shared" si="96"/>
        <v>1.0091634752768525E-2</v>
      </c>
    </row>
    <row r="116" spans="2:20" ht="15.9" customHeight="1">
      <c r="B116" s="18">
        <v>45888</v>
      </c>
      <c r="C116" s="12">
        <v>401064.17349999998</v>
      </c>
      <c r="D116" s="9">
        <f t="shared" si="43"/>
        <v>71.899999980814755</v>
      </c>
      <c r="E116" s="39">
        <v>6665821.7966999998</v>
      </c>
      <c r="F116" s="9">
        <f t="shared" si="44"/>
        <v>35.699999891221523</v>
      </c>
      <c r="G116" s="12">
        <v>91.664599999999993</v>
      </c>
      <c r="H116" s="9">
        <f t="shared" si="45"/>
        <v>4.4999999999930651</v>
      </c>
      <c r="J116" s="69">
        <f t="shared" si="32"/>
        <v>63.594546745218622</v>
      </c>
      <c r="K116" s="10">
        <f t="shared" si="87"/>
        <v>80.275151756159119</v>
      </c>
      <c r="L116" s="69">
        <f t="shared" si="88"/>
        <v>80.401181517900071</v>
      </c>
      <c r="M116" s="12">
        <f t="shared" si="89"/>
        <v>1.1234374997002305</v>
      </c>
      <c r="N116" s="12">
        <f t="shared" si="90"/>
        <v>0.5578124983003363</v>
      </c>
      <c r="O116" s="12">
        <f t="shared" si="91"/>
        <v>7.0312499999891642E-2</v>
      </c>
      <c r="P116" s="12">
        <f t="shared" si="92"/>
        <v>1.2562684612171886</v>
      </c>
      <c r="Q116" s="12">
        <f t="shared" si="93"/>
        <v>1.7553710932816102E-2</v>
      </c>
      <c r="R116" s="12">
        <f t="shared" si="94"/>
        <v>8.7158202859427547E-3</v>
      </c>
      <c r="S116" s="12">
        <f t="shared" si="95"/>
        <v>1.0986328124983069E-3</v>
      </c>
      <c r="T116" s="12">
        <f t="shared" si="96"/>
        <v>1.9629194706518572E-2</v>
      </c>
    </row>
    <row r="117" spans="2:20" ht="15.9" customHeight="1">
      <c r="B117" s="18">
        <v>45889</v>
      </c>
      <c r="C117" s="12">
        <v>401064.1826</v>
      </c>
      <c r="D117" s="9">
        <f t="shared" si="43"/>
        <v>81.000000005587935</v>
      </c>
      <c r="E117" s="39">
        <v>6665821.8321000002</v>
      </c>
      <c r="F117" s="9">
        <f t="shared" si="44"/>
        <v>71.100000292062759</v>
      </c>
      <c r="G117" s="12">
        <v>91.676199999999994</v>
      </c>
      <c r="H117" s="9">
        <f t="shared" si="45"/>
        <v>16.099999999994452</v>
      </c>
      <c r="J117" s="69">
        <f t="shared" si="32"/>
        <v>48.724057858021752</v>
      </c>
      <c r="K117" s="10">
        <f t="shared" ref="K117" si="97">SQRT(POWER(C117 - $C$9,2) + POWER(E117 - $E$9,2)) *1000</f>
        <v>107.77852310380102</v>
      </c>
      <c r="L117" s="69">
        <f t="shared" ref="L117" si="98">SQRT((D117^2) + (F117^2) + (H117^2))</f>
        <v>108.97440085835018</v>
      </c>
      <c r="M117" s="12">
        <f t="shared" ref="M117" si="99">(D117-$D$9)/(B117-$B$9)</f>
        <v>1.2461538462398143</v>
      </c>
      <c r="N117" s="12">
        <f t="shared" ref="N117" si="100">(F117-$F$9)/(B117-$B$9)</f>
        <v>1.093846158339427</v>
      </c>
      <c r="O117" s="12">
        <f t="shared" ref="O117" si="101">(H117-$H$9)/(B117-$B$9)</f>
        <v>0.24769230769222234</v>
      </c>
      <c r="P117" s="12">
        <f t="shared" ref="P117" si="102">(L117-$L$9)/(B117-$B$9)</f>
        <v>1.6765292439746182</v>
      </c>
      <c r="Q117" s="12">
        <f t="shared" ref="Q117" si="103">(M117-0)/(B117-$B$9)</f>
        <v>1.9171597634458682E-2</v>
      </c>
      <c r="R117" s="12">
        <f t="shared" ref="R117" si="104">(N117-0)/(B117-$B$9)</f>
        <v>1.6828402435991183E-2</v>
      </c>
      <c r="S117" s="12">
        <f t="shared" ref="S117" si="105">(O117-0)/(B117-$B$9)</f>
        <v>3.8106508875726513E-3</v>
      </c>
      <c r="T117" s="12">
        <f t="shared" ref="T117" si="106">(P117-0)/(B117-$B$9)</f>
        <v>2.5792757599609511E-2</v>
      </c>
    </row>
    <row r="118" spans="2:20" ht="15.9" customHeight="1">
      <c r="B118" s="18">
        <v>45889</v>
      </c>
      <c r="C118" s="12">
        <v>401064.18849999999</v>
      </c>
      <c r="D118" s="9">
        <f t="shared" si="43"/>
        <v>86.899999994784594</v>
      </c>
      <c r="E118" s="39">
        <v>6665821.852</v>
      </c>
      <c r="F118" s="9">
        <f t="shared" si="44"/>
        <v>91.000000014901161</v>
      </c>
      <c r="G118" s="12">
        <v>91.664199999999994</v>
      </c>
      <c r="H118" s="9">
        <f t="shared" si="45"/>
        <v>4.0999999999939973</v>
      </c>
      <c r="J118" s="69">
        <f t="shared" si="32"/>
        <v>43.67975762096296</v>
      </c>
      <c r="K118" s="10">
        <f t="shared" ref="K118" si="107">SQRT(POWER(C118 - $C$9,2) + POWER(E118 - $E$9,2)) *1000</f>
        <v>125.82769966031157</v>
      </c>
      <c r="L118" s="69">
        <f t="shared" ref="L118" si="108">SQRT((D118^2) + (F118^2) + (H118^2))</f>
        <v>125.89447963197402</v>
      </c>
      <c r="M118" s="12">
        <f t="shared" ref="M118" si="109">(D118-$D$9)/(B118-$B$9)</f>
        <v>1.33692307684284</v>
      </c>
      <c r="N118" s="12">
        <f t="shared" ref="N118" si="110">(F118-$F$9)/(B118-$B$9)</f>
        <v>1.4000000002292485</v>
      </c>
      <c r="O118" s="12">
        <f t="shared" ref="O118" si="111">(H118-$H$9)/(B118-$B$9)</f>
        <v>6.3076923076830729E-2</v>
      </c>
      <c r="P118" s="12">
        <f t="shared" ref="P118" si="112">(L118-$L$9)/(B118-$B$9)</f>
        <v>1.9368381481842156</v>
      </c>
      <c r="Q118" s="12">
        <f t="shared" ref="Q118" si="113">(M118-0)/(B118-$B$9)</f>
        <v>2.0568047336043692E-2</v>
      </c>
      <c r="R118" s="12">
        <f t="shared" ref="R118" si="114">(N118-0)/(B118-$B$9)</f>
        <v>2.1538461541988439E-2</v>
      </c>
      <c r="S118" s="12">
        <f t="shared" ref="S118" si="115">(O118-0)/(B118-$B$9)</f>
        <v>9.7041420118201122E-4</v>
      </c>
      <c r="T118" s="12">
        <f t="shared" ref="T118" si="116">(P118-0)/(B118-$B$9)</f>
        <v>2.9797509972064855E-2</v>
      </c>
    </row>
    <row r="119" spans="2:20" ht="15.9" customHeight="1">
      <c r="B119" s="18">
        <v>45890</v>
      </c>
      <c r="C119" s="12">
        <v>401064.16310000001</v>
      </c>
      <c r="D119" s="9">
        <f t="shared" si="43"/>
        <v>61.50000001071021</v>
      </c>
      <c r="E119" s="39">
        <v>6665821.7553000003</v>
      </c>
      <c r="F119" s="9">
        <f t="shared" si="44"/>
        <v>-5.6999996304512024</v>
      </c>
      <c r="G119" s="12">
        <v>91.616699999999994</v>
      </c>
      <c r="H119" s="9">
        <f t="shared" si="45"/>
        <v>-43.400000000005434</v>
      </c>
      <c r="J119" s="69">
        <f t="shared" si="32"/>
        <v>95.295212594346481</v>
      </c>
      <c r="K119" s="10">
        <f t="shared" ref="K119" si="117">SQRT(POWER(C119 - $C$9,2) + POWER(E119 - $E$9,2)) *1000</f>
        <v>61.763581478930611</v>
      </c>
      <c r="L119" s="69">
        <f t="shared" ref="L119" si="118">SQRT((D119^2) + (F119^2) + (H119^2))</f>
        <v>75.487084968920158</v>
      </c>
      <c r="M119" s="12">
        <f t="shared" ref="M119" si="119">(D119-$D$9)/(B119-$B$9)</f>
        <v>0.93181818198045774</v>
      </c>
      <c r="N119" s="12">
        <f t="shared" ref="N119" si="120">(F119-$F$9)/(B119-$B$9)</f>
        <v>-8.6363630764412155E-2</v>
      </c>
      <c r="O119" s="12">
        <f t="shared" ref="O119" si="121">(H119-$H$9)/(B119-$B$9)</f>
        <v>-0.65757575757583986</v>
      </c>
      <c r="P119" s="12">
        <f t="shared" ref="P119" si="122">(L119-$L$9)/(B119-$B$9)</f>
        <v>1.1437437116503055</v>
      </c>
      <c r="Q119" s="12">
        <f t="shared" ref="Q119" si="123">(M119-0)/(B119-$B$9)</f>
        <v>1.4118457302734208E-2</v>
      </c>
      <c r="R119" s="12">
        <f t="shared" ref="R119" si="124">(N119-0)/(B119-$B$9)</f>
        <v>-1.3085398600668509E-3</v>
      </c>
      <c r="S119" s="12">
        <f t="shared" ref="S119" si="125">(O119-0)/(B119-$B$9)</f>
        <v>-9.9632690541793922E-3</v>
      </c>
      <c r="T119" s="12">
        <f t="shared" ref="T119" si="126">(P119-0)/(B119-$B$9)</f>
        <v>1.7329450176519781E-2</v>
      </c>
    </row>
    <row r="120" spans="2:20" ht="15.9" customHeight="1">
      <c r="B120" s="18">
        <v>45891</v>
      </c>
      <c r="C120" s="12">
        <v>401064.18660000002</v>
      </c>
      <c r="D120" s="9">
        <f t="shared" si="43"/>
        <v>85.000000020954758</v>
      </c>
      <c r="E120" s="39">
        <v>6665821.8403000003</v>
      </c>
      <c r="F120" s="9">
        <f t="shared" si="44"/>
        <v>79.300000332295895</v>
      </c>
      <c r="G120" s="12">
        <v>91.658799999999999</v>
      </c>
      <c r="H120" s="9">
        <f t="shared" si="45"/>
        <v>-1.300000000000523</v>
      </c>
      <c r="J120" s="69">
        <f t="shared" si="32"/>
        <v>46.98694458462785</v>
      </c>
      <c r="K120" s="10">
        <f t="shared" ref="K120" si="127">SQRT(POWER(C120 - $C$9,2) + POWER(E120 - $E$9,2)) *1000</f>
        <v>116.24753785033229</v>
      </c>
      <c r="L120" s="69">
        <f t="shared" ref="L120" si="128">SQRT((D120^2) + (F120^2) + (H120^2))</f>
        <v>116.25480659424124</v>
      </c>
      <c r="M120" s="12">
        <f t="shared" ref="M120" si="129">(D120-$D$9)/(B120-$B$9)</f>
        <v>1.2686567167306679</v>
      </c>
      <c r="N120" s="12">
        <f t="shared" ref="N120" si="130">(F120-$F$9)/(B120-$B$9)</f>
        <v>1.1835820945118791</v>
      </c>
      <c r="O120" s="12">
        <f t="shared" ref="O120" si="131">(H120-$H$9)/(B120-$B$9)</f>
        <v>-1.9402985074634671E-2</v>
      </c>
      <c r="P120" s="12">
        <f t="shared" ref="P120" si="132">(L120-$L$9)/(B120-$B$9)</f>
        <v>1.7351463670782274</v>
      </c>
      <c r="Q120" s="12">
        <f t="shared" ref="Q120" si="133">(M120-0)/(B120-$B$9)</f>
        <v>1.8935174876577133E-2</v>
      </c>
      <c r="R120" s="12">
        <f t="shared" ref="R120" si="134">(N120-0)/(B120-$B$9)</f>
        <v>1.7665404395699687E-2</v>
      </c>
      <c r="S120" s="12">
        <f t="shared" ref="S120" si="135">(O120-0)/(B120-$B$9)</f>
        <v>-2.8959679215872646E-4</v>
      </c>
      <c r="T120" s="12">
        <f t="shared" ref="T120" si="136">(P120-0)/(B120-$B$9)</f>
        <v>2.5897706971316829E-2</v>
      </c>
    </row>
    <row r="121" spans="2:20" ht="15.9" customHeight="1">
      <c r="B121" s="18">
        <v>45891</v>
      </c>
      <c r="C121" s="12">
        <v>401064.16440000001</v>
      </c>
      <c r="D121" s="9">
        <f t="shared" si="43"/>
        <v>62.800000014249235</v>
      </c>
      <c r="E121" s="39">
        <v>6665821.7506999997</v>
      </c>
      <c r="F121" s="9">
        <f t="shared" si="44"/>
        <v>-10.300000198185444</v>
      </c>
      <c r="G121" s="12">
        <v>91.636499999999998</v>
      </c>
      <c r="H121" s="9">
        <f t="shared" si="45"/>
        <v>-23.600000000001842</v>
      </c>
      <c r="J121" s="69">
        <f t="shared" si="32"/>
        <v>99.3143098476462</v>
      </c>
      <c r="K121" s="10">
        <f t="shared" ref="K121" si="137">SQRT(POWER(C121 - $C$9,2) + POWER(E121 - $E$9,2)) *1000</f>
        <v>63.639060378609656</v>
      </c>
      <c r="L121" s="69">
        <f t="shared" ref="L121" si="138">SQRT((D121^2) + (F121^2) + (H121^2))</f>
        <v>67.874074622586278</v>
      </c>
      <c r="M121" s="12">
        <f t="shared" ref="M121" si="139">(D121-$D$9)/(B121-$B$9)</f>
        <v>0.93731343304849601</v>
      </c>
      <c r="N121" s="12">
        <f t="shared" ref="N121" si="140">(F121-$F$9)/(B121-$B$9)</f>
        <v>-0.15373134624157378</v>
      </c>
      <c r="O121" s="12">
        <f t="shared" ref="O121" si="141">(H121-$H$9)/(B121-$B$9)</f>
        <v>-0.35223880597017676</v>
      </c>
      <c r="P121" s="12">
        <f t="shared" ref="P121" si="142">(L121-$L$9)/(B121-$B$9)</f>
        <v>1.0130458898893475</v>
      </c>
      <c r="Q121" s="12">
        <f t="shared" ref="Q121" si="143">(M121-0)/(B121-$B$9)</f>
        <v>1.3989752732067104E-2</v>
      </c>
      <c r="R121" s="12">
        <f t="shared" ref="R121" si="144">(N121-0)/(B121-$B$9)</f>
        <v>-2.2944977050981161E-3</v>
      </c>
      <c r="S121" s="12">
        <f t="shared" ref="S121" si="145">(O121-0)/(B121-$B$9)</f>
        <v>-5.2572956114951752E-3</v>
      </c>
      <c r="T121" s="12">
        <f t="shared" ref="T121" si="146">(P121-0)/(B121-$B$9)</f>
        <v>1.5120087908796232E-2</v>
      </c>
    </row>
    <row r="122" spans="2:20" ht="15.9" customHeight="1">
      <c r="B122" s="18">
        <v>45892</v>
      </c>
      <c r="C122" s="12">
        <v>401064.17849999998</v>
      </c>
      <c r="D122" s="9">
        <f t="shared" si="43"/>
        <v>76.899999985471368</v>
      </c>
      <c r="E122" s="39">
        <v>6665821.8194000004</v>
      </c>
      <c r="F122" s="9">
        <f t="shared" si="44"/>
        <v>58.40000044554472</v>
      </c>
      <c r="G122" s="12">
        <v>91.673000000000002</v>
      </c>
      <c r="H122" s="9">
        <f t="shared" si="45"/>
        <v>12.90000000000191</v>
      </c>
      <c r="J122" s="69">
        <f t="shared" si="32"/>
        <v>52.785951843602334</v>
      </c>
      <c r="K122" s="10">
        <f t="shared" ref="K122" si="147">SQRT(POWER(C122 - $C$9,2) + POWER(E122 - $E$9,2)) *1000</f>
        <v>96.561742164301904</v>
      </c>
      <c r="L122" s="69">
        <f t="shared" ref="L122" si="148">SQRT((D122^2) + (F122^2) + (H122^2))</f>
        <v>97.419608138224248</v>
      </c>
      <c r="M122" s="12">
        <f t="shared" ref="M122" si="149">(D122-$D$9)/(B122-$B$9)</f>
        <v>1.13088235272752</v>
      </c>
      <c r="N122" s="12">
        <f t="shared" ref="N122" si="150">(F122-$F$9)/(B122-$B$9)</f>
        <v>0.85882353596389294</v>
      </c>
      <c r="O122" s="12">
        <f t="shared" ref="O122" si="151">(H122-$H$9)/(B122-$B$9)</f>
        <v>0.18970588235296926</v>
      </c>
      <c r="P122" s="12">
        <f t="shared" ref="P122" si="152">(L122-$L$9)/(B122-$B$9)</f>
        <v>1.4326412961503565</v>
      </c>
      <c r="Q122" s="12">
        <f t="shared" ref="Q122" si="153">(M122-0)/(B122-$B$9)</f>
        <v>1.6630622834228236E-2</v>
      </c>
      <c r="R122" s="12">
        <f t="shared" ref="R122" si="154">(N122-0)/(B122-$B$9)</f>
        <v>1.2629757881821954E-2</v>
      </c>
      <c r="S122" s="12">
        <f t="shared" ref="S122" si="155">(O122-0)/(B122-$B$9)</f>
        <v>2.7897923875436657E-3</v>
      </c>
      <c r="T122" s="12">
        <f t="shared" ref="T122" si="156">(P122-0)/(B122-$B$9)</f>
        <v>2.1068254355152301E-2</v>
      </c>
    </row>
    <row r="123" spans="2:20" ht="15.9" customHeight="1">
      <c r="B123" s="18">
        <v>45892</v>
      </c>
      <c r="C123" s="12">
        <v>401064.1839</v>
      </c>
      <c r="D123" s="9">
        <f t="shared" si="43"/>
        <v>82.300000009126961</v>
      </c>
      <c r="E123" s="39">
        <v>6665821.8481999999</v>
      </c>
      <c r="F123" s="9">
        <f t="shared" si="44"/>
        <v>87.199999950826168</v>
      </c>
      <c r="G123" s="12">
        <v>91.666300000000007</v>
      </c>
      <c r="H123" s="9">
        <f t="shared" si="45"/>
        <v>6.2000000000068667</v>
      </c>
      <c r="J123" s="69">
        <f t="shared" si="32"/>
        <v>43.344123022367341</v>
      </c>
      <c r="K123" s="10">
        <f t="shared" ref="K123" si="157">SQRT(POWER(C123 - $C$9,2) + POWER(E123 - $E$9,2)) *1000</f>
        <v>119.90467043833773</v>
      </c>
      <c r="L123" s="69">
        <f t="shared" ref="L123" si="158">SQRT((D123^2) + (F123^2) + (H123^2))</f>
        <v>120.06485744349371</v>
      </c>
      <c r="M123" s="12">
        <f t="shared" ref="M123" si="159">(D123-$D$9)/(B123-$B$9)</f>
        <v>1.2102941177812789</v>
      </c>
      <c r="N123" s="12">
        <f t="shared" ref="N123" si="160">(F123-$F$9)/(B123-$B$9)</f>
        <v>1.282352940453326</v>
      </c>
      <c r="O123" s="12">
        <f t="shared" ref="O123" si="161">(H123-$H$9)/(B123-$B$9)</f>
        <v>9.1176470588336278E-2</v>
      </c>
      <c r="P123" s="12">
        <f t="shared" ref="P123" si="162">(L123-$L$9)/(B123-$B$9)</f>
        <v>1.7656596682866721</v>
      </c>
      <c r="Q123" s="12">
        <f t="shared" ref="Q123" si="163">(M123-0)/(B123-$B$9)</f>
        <v>1.779844290854822E-2</v>
      </c>
      <c r="R123" s="12">
        <f t="shared" ref="R123" si="164">(N123-0)/(B123-$B$9)</f>
        <v>1.8858131477254795E-2</v>
      </c>
      <c r="S123" s="12">
        <f t="shared" ref="S123" si="165">(O123-0)/(B123-$B$9)</f>
        <v>1.3408304498284747E-3</v>
      </c>
      <c r="T123" s="12">
        <f t="shared" ref="T123" si="166">(P123-0)/(B123-$B$9)</f>
        <v>2.5965583357156943E-2</v>
      </c>
    </row>
    <row r="124" spans="2:20" ht="15.9" customHeight="1">
      <c r="B124" s="18">
        <v>45894</v>
      </c>
      <c r="C124" s="12">
        <v>401064.17719999998</v>
      </c>
      <c r="D124" s="9">
        <f t="shared" si="43"/>
        <v>75.599999981932342</v>
      </c>
      <c r="E124" s="39">
        <v>6665821.8185999999</v>
      </c>
      <c r="F124" s="9">
        <f t="shared" si="44"/>
        <v>57.599999941885471</v>
      </c>
      <c r="G124" s="12">
        <v>91.674400000000006</v>
      </c>
      <c r="H124" s="9">
        <f t="shared" si="45"/>
        <v>14.300000000005753</v>
      </c>
      <c r="J124" s="69">
        <f t="shared" si="32"/>
        <v>52.696051743282624</v>
      </c>
      <c r="K124" s="10">
        <f t="shared" ref="K124" si="167">SQRT(POWER(C124 - $C$9,2) + POWER(E124 - $E$9,2)) *1000</f>
        <v>95.042727184005912</v>
      </c>
      <c r="L124" s="69">
        <f t="shared" ref="L124" si="168">SQRT((D124^2) + (F124^2) + (H124^2))</f>
        <v>96.112486132518399</v>
      </c>
      <c r="M124" s="12">
        <f t="shared" ref="M124" si="169">(D124-$D$9)/(B124-$B$9)</f>
        <v>1.0799999997418905</v>
      </c>
      <c r="N124" s="12">
        <f t="shared" ref="N124" si="170">(F124-$F$9)/(B124-$B$9)</f>
        <v>0.82285714202693527</v>
      </c>
      <c r="O124" s="12">
        <f t="shared" ref="O124" si="171">(H124-$H$9)/(B124-$B$9)</f>
        <v>0.20428571428579648</v>
      </c>
      <c r="P124" s="12">
        <f t="shared" ref="P124" si="172">(L124-$L$9)/(B124-$B$9)</f>
        <v>1.3730355161788343</v>
      </c>
      <c r="Q124" s="12">
        <f t="shared" ref="Q124" si="173">(M124-0)/(B124-$B$9)</f>
        <v>1.5428571424884151E-2</v>
      </c>
      <c r="R124" s="12">
        <f t="shared" ref="R124" si="174">(N124-0)/(B124-$B$9)</f>
        <v>1.1755102028956218E-2</v>
      </c>
      <c r="S124" s="12">
        <f t="shared" ref="S124" si="175">(O124-0)/(B124-$B$9)</f>
        <v>2.9183673469399497E-3</v>
      </c>
      <c r="T124" s="12">
        <f t="shared" ref="T124" si="176">(P124-0)/(B124-$B$9)</f>
        <v>1.9614793088269061E-2</v>
      </c>
    </row>
    <row r="125" spans="2:20" ht="15.9" customHeight="1">
      <c r="B125" s="18">
        <v>45894</v>
      </c>
      <c r="C125" s="12">
        <v>401064.18459999998</v>
      </c>
      <c r="D125" s="9">
        <f t="shared" si="43"/>
        <v>82.999999984167516</v>
      </c>
      <c r="E125" s="39">
        <v>6665821.8327000001</v>
      </c>
      <c r="F125" s="9">
        <f t="shared" si="44"/>
        <v>71.700000204145908</v>
      </c>
      <c r="G125" s="12">
        <v>91.669499999999999</v>
      </c>
      <c r="H125" s="9">
        <f t="shared" si="45"/>
        <v>9.3999999999994088</v>
      </c>
      <c r="J125" s="69">
        <f t="shared" si="32"/>
        <v>49.177727784553667</v>
      </c>
      <c r="K125" s="10">
        <f t="shared" ref="K125" si="177">SQRT(POWER(C125 - $C$9,2) + POWER(E125 - $E$9,2)) *1000</f>
        <v>109.68085533330934</v>
      </c>
      <c r="L125" s="69">
        <f t="shared" ref="L125" si="178">SQRT((D125^2) + (F125^2) + (H125^2))</f>
        <v>110.08292341070127</v>
      </c>
      <c r="M125" s="12">
        <f t="shared" ref="M125" si="179">(D125-$D$9)/(B125-$B$9)</f>
        <v>1.1857142854881073</v>
      </c>
      <c r="N125" s="12">
        <f t="shared" ref="N125" si="180">(F125-$F$9)/(B125-$B$9)</f>
        <v>1.0242857172020845</v>
      </c>
      <c r="O125" s="12">
        <f t="shared" ref="O125" si="181">(H125-$H$9)/(B125-$B$9)</f>
        <v>0.13428571428570585</v>
      </c>
      <c r="P125" s="12">
        <f t="shared" ref="P125" si="182">(L125-$L$9)/(B125-$B$9)</f>
        <v>1.5726131915814467</v>
      </c>
      <c r="Q125" s="12">
        <f t="shared" ref="Q125" si="183">(M125-0)/(B125-$B$9)</f>
        <v>1.6938775506972963E-2</v>
      </c>
      <c r="R125" s="12">
        <f t="shared" ref="R125" si="184">(N125-0)/(B125-$B$9)</f>
        <v>1.4632653102886922E-2</v>
      </c>
      <c r="S125" s="12">
        <f t="shared" ref="S125" si="185">(O125-0)/(B125-$B$9)</f>
        <v>1.9183673469386549E-3</v>
      </c>
      <c r="T125" s="12">
        <f t="shared" ref="T125" si="186">(P125-0)/(B125-$B$9)</f>
        <v>2.2465902736877812E-2</v>
      </c>
    </row>
    <row r="126" spans="2:20" ht="15.9" customHeight="1">
      <c r="B126" s="18">
        <v>45895</v>
      </c>
      <c r="C126" s="12">
        <v>401064.16239999997</v>
      </c>
      <c r="D126" s="9">
        <f t="shared" si="43"/>
        <v>60.799999977461994</v>
      </c>
      <c r="E126" s="39">
        <v>6665821.7626</v>
      </c>
      <c r="F126" s="9">
        <f t="shared" si="44"/>
        <v>1.6000000759959221</v>
      </c>
      <c r="G126" s="12">
        <v>91.671400000000006</v>
      </c>
      <c r="H126" s="9">
        <f t="shared" si="45"/>
        <v>11.300000000005639</v>
      </c>
      <c r="J126" s="69">
        <f t="shared" si="32"/>
        <v>88.492564169100206</v>
      </c>
      <c r="K126" s="10">
        <f t="shared" ref="K126" si="187">SQRT(POWER(C126 - $C$9,2) + POWER(E126 - $E$9,2)) *1000</f>
        <v>60.821048967463277</v>
      </c>
      <c r="L126" s="69">
        <f t="shared" ref="L126" si="188">SQRT((D126^2) + (F126^2) + (H126^2))</f>
        <v>61.861862221425994</v>
      </c>
      <c r="M126" s="12">
        <f t="shared" ref="M126" si="189">(D126-$D$9)/(B126-$B$9)</f>
        <v>0.85633802785157742</v>
      </c>
      <c r="N126" s="12">
        <f t="shared" ref="N126" si="190">(F126-$F$9)/(B126-$B$9)</f>
        <v>2.2535212337970734E-2</v>
      </c>
      <c r="O126" s="12">
        <f t="shared" ref="O126" si="191">(H126-$H$9)/(B126-$B$9)</f>
        <v>0.15915492957754421</v>
      </c>
      <c r="P126" s="12">
        <f t="shared" ref="P126" si="192">(L126-$L$9)/(B126-$B$9)</f>
        <v>0.87129383410459149</v>
      </c>
      <c r="Q126" s="12">
        <f t="shared" ref="Q126" si="193">(M126-0)/(B126-$B$9)</f>
        <v>1.2061098983825035E-2</v>
      </c>
      <c r="R126" s="12">
        <f t="shared" ref="R126" si="194">(N126-0)/(B126-$B$9)</f>
        <v>3.1739735687282721E-4</v>
      </c>
      <c r="S126" s="12">
        <f t="shared" ref="S126" si="195">(O126-0)/(B126-$B$9)</f>
        <v>2.2416187264442844E-3</v>
      </c>
      <c r="T126" s="12">
        <f t="shared" ref="T126" si="196">(P126-0)/(B126-$B$9)</f>
        <v>1.227174414231819E-2</v>
      </c>
    </row>
    <row r="127" spans="2:20" ht="15.9" customHeight="1">
      <c r="B127" s="18">
        <v>45895</v>
      </c>
      <c r="C127" s="12">
        <v>401064.17629999999</v>
      </c>
      <c r="D127" s="9">
        <f t="shared" si="43"/>
        <v>74.699999997392297</v>
      </c>
      <c r="E127" s="39">
        <v>6665821.7937000003</v>
      </c>
      <c r="F127" s="9">
        <f t="shared" si="44"/>
        <v>32.700000330805779</v>
      </c>
      <c r="G127" s="12">
        <v>91.664900000000003</v>
      </c>
      <c r="H127" s="9">
        <f t="shared" si="45"/>
        <v>4.8000000000030241</v>
      </c>
      <c r="J127" s="69">
        <f t="shared" si="32"/>
        <v>66.358552163396666</v>
      </c>
      <c r="K127" s="10">
        <f t="shared" ref="K127" si="197">SQRT(POWER(C127 - $C$9,2) + POWER(E127 - $E$9,2)) *1000</f>
        <v>81.54373072925415</v>
      </c>
      <c r="L127" s="69">
        <f t="shared" ref="L127" si="198">SQRT((D127^2) + (F127^2) + (H127^2))</f>
        <v>81.684882452294289</v>
      </c>
      <c r="M127" s="12">
        <f t="shared" ref="M127" si="199">(D127-$D$9)/(B127-$B$9)</f>
        <v>1.0521126760196098</v>
      </c>
      <c r="N127" s="12">
        <f t="shared" ref="N127" si="200">(F127-$F$9)/(B127-$B$9)</f>
        <v>0.46056338494092647</v>
      </c>
      <c r="O127" s="12">
        <f t="shared" ref="O127" si="201">(H127-$H$9)/(B127-$B$9)</f>
        <v>6.7605633802859499E-2</v>
      </c>
      <c r="P127" s="12">
        <f t="shared" ref="P127" si="202">(L127-$L$9)/(B127-$B$9)</f>
        <v>1.1504913021449901</v>
      </c>
      <c r="Q127" s="12">
        <f t="shared" ref="Q127" si="203">(M127-0)/(B127-$B$9)</f>
        <v>1.4818488394642391E-2</v>
      </c>
      <c r="R127" s="12">
        <f t="shared" ref="R127" si="204">(N127-0)/(B127-$B$9)</f>
        <v>6.486808238604598E-3</v>
      </c>
      <c r="S127" s="12">
        <f t="shared" ref="S127" si="205">(O127-0)/(B127-$B$9)</f>
        <v>9.5219202539238734E-4</v>
      </c>
      <c r="T127" s="12">
        <f t="shared" ref="T127" si="206">(P127-0)/(B127-$B$9)</f>
        <v>1.6204102847112538E-2</v>
      </c>
    </row>
    <row r="128" spans="2:20" ht="15.9" customHeight="1">
      <c r="B128" s="18">
        <v>45896</v>
      </c>
      <c r="C128" s="12">
        <v>401064.19130000001</v>
      </c>
      <c r="D128" s="9">
        <f t="shared" si="43"/>
        <v>89.700000011362135</v>
      </c>
      <c r="E128" s="39">
        <v>6665821.8416999998</v>
      </c>
      <c r="F128" s="9">
        <f t="shared" si="44"/>
        <v>80.699999816715717</v>
      </c>
      <c r="G128" s="12">
        <v>91.661699999999996</v>
      </c>
      <c r="H128" s="9">
        <f t="shared" si="45"/>
        <v>1.5999999999962711</v>
      </c>
      <c r="J128" s="69">
        <f t="shared" si="32"/>
        <v>48.023376332217367</v>
      </c>
      <c r="K128" s="10">
        <f t="shared" ref="K128" si="207">SQRT(POWER(C128 - $C$9,2) + POWER(E128 - $E$9,2)) *1000</f>
        <v>120.6589407066724</v>
      </c>
      <c r="L128" s="69">
        <f t="shared" ref="L128" si="208">SQRT((D128^2) + (F128^2) + (H128^2))</f>
        <v>120.66954865439861</v>
      </c>
      <c r="M128" s="12">
        <f t="shared" ref="M128" si="209">(D128-$D$9)/(B128-$B$9)</f>
        <v>1.2458333334911407</v>
      </c>
      <c r="N128" s="12">
        <f t="shared" ref="N128" si="210">(F128-$F$9)/(B128-$B$9)</f>
        <v>1.1208333307877183</v>
      </c>
      <c r="O128" s="12">
        <f t="shared" ref="O128" si="211">(H128-$H$9)/(B128-$B$9)</f>
        <v>2.2222222222170431E-2</v>
      </c>
      <c r="P128" s="12">
        <f t="shared" ref="P128" si="212">(L128-$L$9)/(B128-$B$9)</f>
        <v>1.675965953533314</v>
      </c>
      <c r="Q128" s="12">
        <f t="shared" ref="Q128" si="213">(M128-0)/(B128-$B$9)</f>
        <v>1.7303240742932508E-2</v>
      </c>
      <c r="R128" s="12">
        <f t="shared" ref="R128" si="214">(N128-0)/(B128-$B$9)</f>
        <v>1.5567129594273865E-2</v>
      </c>
      <c r="S128" s="12">
        <f t="shared" ref="S128" si="215">(O128-0)/(B128-$B$9)</f>
        <v>3.0864197530792266E-4</v>
      </c>
      <c r="T128" s="12">
        <f t="shared" ref="T128" si="216">(P128-0)/(B128-$B$9)</f>
        <v>2.3277304910184916E-2</v>
      </c>
    </row>
    <row r="129" spans="2:20" ht="15.9" customHeight="1">
      <c r="B129" s="18">
        <v>45896</v>
      </c>
      <c r="C129" s="12">
        <v>401064.17379999999</v>
      </c>
      <c r="D129" s="9">
        <f t="shared" si="43"/>
        <v>72.19999999506399</v>
      </c>
      <c r="E129" s="39">
        <v>6665821.7751000002</v>
      </c>
      <c r="F129" s="9">
        <f t="shared" si="44"/>
        <v>14.100000262260437</v>
      </c>
      <c r="G129" s="12">
        <v>91.624600000000001</v>
      </c>
      <c r="H129" s="9">
        <f t="shared" si="45"/>
        <v>-35.499999999998977</v>
      </c>
      <c r="J129" s="69">
        <f t="shared" si="32"/>
        <v>78.949737168250408</v>
      </c>
      <c r="K129" s="10">
        <f t="shared" ref="K129" si="217">SQRT(POWER(C129 - $C$9,2) + POWER(E129 - $E$9,2)) *1000</f>
        <v>73.563917831250563</v>
      </c>
      <c r="L129" s="69">
        <f t="shared" ref="L129" si="218">SQRT((D129^2) + (F129^2) + (H129^2))</f>
        <v>81.681699337629553</v>
      </c>
      <c r="M129" s="12">
        <f t="shared" ref="M129" si="219">(D129-$D$9)/(B129-$B$9)</f>
        <v>1.0027777777092222</v>
      </c>
      <c r="N129" s="12">
        <f t="shared" ref="N129" si="220">(F129-$F$9)/(B129-$B$9)</f>
        <v>0.19583333697583941</v>
      </c>
      <c r="O129" s="12">
        <f t="shared" ref="O129" si="221">(H129-$H$9)/(B129-$B$9)</f>
        <v>-0.49305555555554137</v>
      </c>
      <c r="P129" s="12">
        <f t="shared" ref="P129" si="222">(L129-$L$9)/(B129-$B$9)</f>
        <v>1.134468046355966</v>
      </c>
      <c r="Q129" s="12">
        <f t="shared" ref="Q129" si="223">(M129-0)/(B129-$B$9)</f>
        <v>1.3927469134850308E-2</v>
      </c>
      <c r="R129" s="12">
        <f t="shared" ref="R129" si="224">(N129-0)/(B129-$B$9)</f>
        <v>2.7199074579977696E-3</v>
      </c>
      <c r="S129" s="12">
        <f t="shared" ref="S129" si="225">(O129-0)/(B129-$B$9)</f>
        <v>-6.847993827160297E-3</v>
      </c>
      <c r="T129" s="12">
        <f t="shared" ref="T129" si="226">(P129-0)/(B129-$B$9)</f>
        <v>1.5756500643832862E-2</v>
      </c>
    </row>
    <row r="130" spans="2:20" ht="15.9" customHeight="1">
      <c r="B130" s="18">
        <v>45897</v>
      </c>
      <c r="C130" s="12">
        <v>401064.17379999999</v>
      </c>
      <c r="D130" s="9">
        <f t="shared" si="43"/>
        <v>72.19999999506399</v>
      </c>
      <c r="E130" s="39">
        <v>6665821.7755000005</v>
      </c>
      <c r="F130" s="9">
        <f t="shared" si="44"/>
        <v>14.500000514090061</v>
      </c>
      <c r="G130" s="12">
        <v>91.668000000000006</v>
      </c>
      <c r="H130" s="9">
        <f t="shared" si="45"/>
        <v>7.9000000000064574</v>
      </c>
      <c r="J130" s="69">
        <f t="shared" si="32"/>
        <v>78.644291553321921</v>
      </c>
      <c r="K130" s="10">
        <f t="shared" ref="K130" si="227">SQRT(POWER(C130 - $C$9,2) + POWER(E130 - $E$9,2)) *1000</f>
        <v>73.641632343368457</v>
      </c>
      <c r="L130" s="69">
        <f t="shared" ref="L130" si="228">SQRT((D130^2) + (F130^2) + (H130^2))</f>
        <v>74.06416146960656</v>
      </c>
      <c r="M130" s="12">
        <f t="shared" ref="M130" si="229">(D130-$D$9)/(B130-$B$9)</f>
        <v>0.98904109582279442</v>
      </c>
      <c r="N130" s="12">
        <f t="shared" ref="N130" si="230">(F130-$F$9)/(B130-$B$9)</f>
        <v>0.19863014402863097</v>
      </c>
      <c r="O130" s="12">
        <f t="shared" ref="O130" si="231">(H130-$H$9)/(B130-$B$9)</f>
        <v>0.10821917808228024</v>
      </c>
      <c r="P130" s="12">
        <f t="shared" ref="P130" si="232">(L130-$L$9)/(B130-$B$9)</f>
        <v>1.0145775543781721</v>
      </c>
      <c r="Q130" s="12">
        <f t="shared" ref="Q130" si="233">(M130-0)/(B130-$B$9)</f>
        <v>1.3548508161956088E-2</v>
      </c>
      <c r="R130" s="12">
        <f t="shared" ref="R130" si="234">(N130-0)/(B130-$B$9)</f>
        <v>2.7209608771045337E-3</v>
      </c>
      <c r="S130" s="12">
        <f t="shared" ref="S130" si="235">(O130-0)/(B130-$B$9)</f>
        <v>1.4824544942778114E-3</v>
      </c>
      <c r="T130" s="12">
        <f t="shared" ref="T130" si="236">(P130-0)/(B130-$B$9)</f>
        <v>1.3898322662714686E-2</v>
      </c>
    </row>
    <row r="131" spans="2:20" ht="15.9" customHeight="1">
      <c r="B131" s="18">
        <v>45897</v>
      </c>
      <c r="C131" s="12">
        <v>401064.17330000002</v>
      </c>
      <c r="D131" s="9">
        <f t="shared" si="43"/>
        <v>71.700000029522926</v>
      </c>
      <c r="E131" s="39">
        <v>6665821.7641000003</v>
      </c>
      <c r="F131" s="9">
        <f t="shared" si="44"/>
        <v>3.1000003218650818</v>
      </c>
      <c r="G131" s="12">
        <v>91.622299999999996</v>
      </c>
      <c r="H131" s="9">
        <f t="shared" si="45"/>
        <v>-37.800000000004275</v>
      </c>
      <c r="J131" s="69">
        <f t="shared" si="32"/>
        <v>87.524318212778951</v>
      </c>
      <c r="K131" s="10">
        <f t="shared" ref="K131" si="237">SQRT(POWER(C131 - $C$9,2) + POWER(E131 - $E$9,2)) *1000</f>
        <v>71.76698409595565</v>
      </c>
      <c r="L131" s="69">
        <f t="shared" ref="L131" si="238">SQRT((D131^2) + (F131^2) + (H131^2))</f>
        <v>81.113130911273998</v>
      </c>
      <c r="M131" s="12">
        <f t="shared" ref="M131" si="239">(D131-$D$9)/(B131-$B$9)</f>
        <v>0.98219178122634143</v>
      </c>
      <c r="N131" s="12">
        <f t="shared" ref="N131" si="240">(F131-$F$9)/(B131-$B$9)</f>
        <v>4.2465757833768242E-2</v>
      </c>
      <c r="O131" s="12">
        <f t="shared" ref="O131" si="241">(H131-$H$9)/(B131-$B$9)</f>
        <v>-0.51780821917814079</v>
      </c>
      <c r="P131" s="12">
        <f t="shared" ref="P131" si="242">(L131-$L$9)/(B131-$B$9)</f>
        <v>1.1111387796064931</v>
      </c>
      <c r="Q131" s="12">
        <f t="shared" ref="Q131" si="243">(M131-0)/(B131-$B$9)</f>
        <v>1.3454681934607417E-2</v>
      </c>
      <c r="R131" s="12">
        <f t="shared" ref="R131" si="244">(N131-0)/(B131-$B$9)</f>
        <v>5.8172271005161973E-4</v>
      </c>
      <c r="S131" s="12">
        <f t="shared" ref="S131" si="245">(O131-0)/(B131-$B$9)</f>
        <v>-7.0932632764128872E-3</v>
      </c>
      <c r="T131" s="12">
        <f t="shared" ref="T131" si="246">(P131-0)/(B131-$B$9)</f>
        <v>1.5221079172691686E-2</v>
      </c>
    </row>
    <row r="132" spans="2:20" ht="15.9" customHeight="1">
      <c r="B132" s="18">
        <v>45898</v>
      </c>
      <c r="C132" s="12">
        <v>401064.18239999999</v>
      </c>
      <c r="D132" s="9">
        <f t="shared" si="43"/>
        <v>80.799999996088445</v>
      </c>
      <c r="E132" s="39">
        <v>6665821.801</v>
      </c>
      <c r="F132" s="9">
        <f t="shared" si="44"/>
        <v>40.000000037252903</v>
      </c>
      <c r="G132" s="12">
        <v>91.665700000000001</v>
      </c>
      <c r="H132" s="9">
        <f t="shared" si="45"/>
        <v>5.6000000000011596</v>
      </c>
      <c r="J132" s="69">
        <f t="shared" si="32"/>
        <v>63.662311811593099</v>
      </c>
      <c r="K132" s="10">
        <f t="shared" ref="K132" si="247">SQRT(POWER(C132 - $C$9,2) + POWER(E132 - $E$9,2)) *1000</f>
        <v>90.158970725869125</v>
      </c>
      <c r="L132" s="69">
        <f t="shared" ref="L132" si="248">SQRT((D132^2) + (F132^2) + (H132^2))</f>
        <v>90.332718338086877</v>
      </c>
      <c r="M132" s="12">
        <f t="shared" ref="M132" si="249">(D132-$D$9)/(B132-$B$9)</f>
        <v>1.091891891839033</v>
      </c>
      <c r="N132" s="12">
        <f t="shared" ref="N132" si="250">(F132-$F$9)/(B132-$B$9)</f>
        <v>0.5405405410439581</v>
      </c>
      <c r="O132" s="12">
        <f t="shared" ref="O132" si="251">(H132-$H$9)/(B132-$B$9)</f>
        <v>7.5675675675691348E-2</v>
      </c>
      <c r="P132" s="12">
        <f t="shared" ref="P132" si="252">(L132-$L$9)/(B132-$B$9)</f>
        <v>1.2207124099741471</v>
      </c>
      <c r="Q132" s="12">
        <f t="shared" ref="Q132" si="253">(M132-0)/(B132-$B$9)</f>
        <v>1.4755295835662608E-2</v>
      </c>
      <c r="R132" s="12">
        <f t="shared" ref="R132" si="254">(N132-0)/(B132-$B$9)</f>
        <v>7.3046019059994334E-3</v>
      </c>
      <c r="S132" s="12">
        <f t="shared" ref="S132" si="255">(O132-0)/(B132-$B$9)</f>
        <v>1.022644265887721E-3</v>
      </c>
      <c r="T132" s="12">
        <f t="shared" ref="T132" si="256">(P132-0)/(B132-$B$9)</f>
        <v>1.6496113648299286E-2</v>
      </c>
    </row>
    <row r="133" spans="2:20" ht="15.9" customHeight="1">
      <c r="B133" s="18">
        <v>45898</v>
      </c>
      <c r="C133" s="12">
        <v>401064.17979999998</v>
      </c>
      <c r="D133" s="9">
        <f t="shared" si="43"/>
        <v>78.199999989010394</v>
      </c>
      <c r="E133" s="39">
        <v>6665821.7797999997</v>
      </c>
      <c r="F133" s="9">
        <f t="shared" si="44"/>
        <v>18.799999728798866</v>
      </c>
      <c r="G133" s="12">
        <v>91.609399999999994</v>
      </c>
      <c r="H133" s="9">
        <f t="shared" si="45"/>
        <v>-50.700000000006185</v>
      </c>
      <c r="J133" s="69">
        <f t="shared" si="32"/>
        <v>76.482100050920678</v>
      </c>
      <c r="K133" s="10">
        <f t="shared" ref="K133:K141" si="257">SQRT(POWER(C133 - $C$9,2) + POWER(E133 - $E$9,2)) *1000</f>
        <v>80.428104466561081</v>
      </c>
      <c r="L133" s="69">
        <f t="shared" ref="L133:L141" si="258">SQRT((D133^2) + (F133^2) + (H133^2))</f>
        <v>95.07454963387778</v>
      </c>
      <c r="M133" s="12">
        <f t="shared" ref="M133:M141" si="259">(D133-$D$9)/(B133-$B$9)</f>
        <v>1.0567567566082485</v>
      </c>
      <c r="N133" s="12">
        <f t="shared" ref="N133:N141" si="260">(F133-$F$9)/(B133-$B$9)</f>
        <v>0.25405405038917389</v>
      </c>
      <c r="O133" s="12">
        <f t="shared" ref="O133:O141" si="261">(H133-$H$9)/(B133-$B$9)</f>
        <v>-0.68513513513521873</v>
      </c>
      <c r="P133" s="12">
        <f t="shared" ref="P133:P141" si="262">(L133-$L$9)/(B133-$B$9)</f>
        <v>1.2847912112686186</v>
      </c>
      <c r="Q133" s="12">
        <f t="shared" ref="Q133:Q141" si="263">(M133-0)/(B133-$B$9)</f>
        <v>1.4280496710922278E-2</v>
      </c>
      <c r="R133" s="12">
        <f t="shared" ref="R133:R141" si="264">(N133-0)/(B133-$B$9)</f>
        <v>3.4331628430969443E-3</v>
      </c>
      <c r="S133" s="12">
        <f t="shared" ref="S133:S141" si="265">(O133-0)/(B133-$B$9)</f>
        <v>-9.2585829072326861E-3</v>
      </c>
      <c r="T133" s="12">
        <f t="shared" ref="T133:T141" si="266">(P133-0)/(B133-$B$9)</f>
        <v>1.7362043395521873E-2</v>
      </c>
    </row>
    <row r="134" spans="2:20" ht="15.9" customHeight="1">
      <c r="B134" s="18">
        <v>45899</v>
      </c>
      <c r="C134" s="12">
        <v>401064.19020000001</v>
      </c>
      <c r="D134" s="9">
        <f t="shared" si="43"/>
        <v>88.6000000173226</v>
      </c>
      <c r="E134" s="39">
        <v>6665821.8172000004</v>
      </c>
      <c r="F134" s="9">
        <f t="shared" si="44"/>
        <v>56.200000457465649</v>
      </c>
      <c r="G134" s="12">
        <v>91.656599999999997</v>
      </c>
      <c r="H134" s="9">
        <f t="shared" si="45"/>
        <v>-3.5000000000025011</v>
      </c>
      <c r="J134" s="69">
        <f t="shared" si="32"/>
        <v>57.612573203104603</v>
      </c>
      <c r="K134" s="10">
        <f t="shared" si="257"/>
        <v>104.92092286331027</v>
      </c>
      <c r="L134" s="69">
        <f t="shared" si="258"/>
        <v>104.97928393015796</v>
      </c>
      <c r="M134" s="12">
        <f t="shared" si="259"/>
        <v>1.1813333335643013</v>
      </c>
      <c r="N134" s="12">
        <f t="shared" si="260"/>
        <v>0.74933333943287528</v>
      </c>
      <c r="O134" s="12">
        <f t="shared" si="261"/>
        <v>-4.6666666666700017E-2</v>
      </c>
      <c r="P134" s="12">
        <f t="shared" si="262"/>
        <v>1.3997237857354394</v>
      </c>
      <c r="Q134" s="12">
        <f t="shared" si="263"/>
        <v>1.5751111114190683E-2</v>
      </c>
      <c r="R134" s="12">
        <f t="shared" si="264"/>
        <v>9.9911111924383365E-3</v>
      </c>
      <c r="S134" s="12">
        <f t="shared" si="265"/>
        <v>-6.2222222222266688E-4</v>
      </c>
      <c r="T134" s="12">
        <f t="shared" si="266"/>
        <v>1.8662983809805859E-2</v>
      </c>
    </row>
    <row r="135" spans="2:20" ht="15.9" customHeight="1">
      <c r="B135" s="18">
        <v>45899</v>
      </c>
      <c r="C135" s="12">
        <v>401064.18790000002</v>
      </c>
      <c r="D135" s="9">
        <f t="shared" si="43"/>
        <v>86.300000024493784</v>
      </c>
      <c r="E135" s="39">
        <v>6665821.7987000002</v>
      </c>
      <c r="F135" s="9">
        <f t="shared" si="44"/>
        <v>37.70000021904707</v>
      </c>
      <c r="G135" s="12">
        <v>91.630899999999997</v>
      </c>
      <c r="H135" s="9">
        <f t="shared" si="45"/>
        <v>-29.200000000003001</v>
      </c>
      <c r="J135" s="69">
        <f t="shared" si="32"/>
        <v>66.40197510291199</v>
      </c>
      <c r="K135" s="10">
        <f t="shared" si="257"/>
        <v>94.175262254711967</v>
      </c>
      <c r="L135" s="69">
        <f t="shared" si="258"/>
        <v>98.5982759521887</v>
      </c>
      <c r="M135" s="12">
        <f t="shared" si="259"/>
        <v>1.1506666669932504</v>
      </c>
      <c r="N135" s="12">
        <f t="shared" si="260"/>
        <v>0.50266666958729422</v>
      </c>
      <c r="O135" s="12">
        <f t="shared" si="261"/>
        <v>-0.38933333333337333</v>
      </c>
      <c r="P135" s="12">
        <f t="shared" si="262"/>
        <v>1.314643679362516</v>
      </c>
      <c r="Q135" s="12">
        <f t="shared" si="263"/>
        <v>1.5342222226576671E-2</v>
      </c>
      <c r="R135" s="12">
        <f t="shared" si="264"/>
        <v>6.7022222611639228E-3</v>
      </c>
      <c r="S135" s="12">
        <f t="shared" si="265"/>
        <v>-5.1911111111116442E-3</v>
      </c>
      <c r="T135" s="12">
        <f t="shared" si="266"/>
        <v>1.7528582391500215E-2</v>
      </c>
    </row>
    <row r="136" spans="2:20" ht="15.9" customHeight="1">
      <c r="B136" s="18">
        <v>45901</v>
      </c>
      <c r="C136" s="12">
        <v>401064.19140000001</v>
      </c>
      <c r="D136" s="9">
        <f t="shared" si="43"/>
        <v>89.800000016111881</v>
      </c>
      <c r="E136" s="39">
        <v>6665821.8130999999</v>
      </c>
      <c r="F136" s="9">
        <f t="shared" si="44"/>
        <v>52.099999971687794</v>
      </c>
      <c r="G136" s="12">
        <v>91.6554</v>
      </c>
      <c r="H136" s="9">
        <f t="shared" si="45"/>
        <v>-4.6999999999997044</v>
      </c>
      <c r="J136" s="69">
        <f t="shared" si="32"/>
        <v>59.878628575515336</v>
      </c>
      <c r="K136" s="10">
        <f t="shared" si="257"/>
        <v>103.81931419511285</v>
      </c>
      <c r="L136" s="69">
        <f t="shared" si="258"/>
        <v>103.9256464975973</v>
      </c>
      <c r="M136" s="12">
        <f t="shared" si="259"/>
        <v>1.1662337664430114</v>
      </c>
      <c r="N136" s="12">
        <f t="shared" si="260"/>
        <v>0.67662337625568558</v>
      </c>
      <c r="O136" s="12">
        <f t="shared" si="261"/>
        <v>-6.1038961038957201E-2</v>
      </c>
      <c r="P136" s="12">
        <f t="shared" si="262"/>
        <v>1.3496837207480168</v>
      </c>
      <c r="Q136" s="12">
        <f t="shared" si="263"/>
        <v>1.5145893070688459E-2</v>
      </c>
      <c r="R136" s="12">
        <f t="shared" si="264"/>
        <v>8.7873165747491631E-3</v>
      </c>
      <c r="S136" s="12">
        <f t="shared" si="265"/>
        <v>-7.9271377972671691E-4</v>
      </c>
      <c r="T136" s="12">
        <f t="shared" si="266"/>
        <v>1.7528360009714503E-2</v>
      </c>
    </row>
    <row r="137" spans="2:20" ht="15.9" customHeight="1">
      <c r="B137" s="18">
        <v>45901</v>
      </c>
      <c r="C137" s="12">
        <v>401064.19640000002</v>
      </c>
      <c r="D137" s="9">
        <f t="shared" si="43"/>
        <v>94.800000020768493</v>
      </c>
      <c r="E137" s="39">
        <v>6665821.824</v>
      </c>
      <c r="F137" s="9">
        <f t="shared" si="44"/>
        <v>63.000000081956387</v>
      </c>
      <c r="G137" s="12">
        <v>91.666700000000006</v>
      </c>
      <c r="H137" s="9">
        <f t="shared" si="45"/>
        <v>6.6000000000059345</v>
      </c>
      <c r="J137" s="69">
        <f t="shared" si="32"/>
        <v>56.393698145288909</v>
      </c>
      <c r="K137" s="10">
        <f t="shared" si="257"/>
        <v>113.82460197279062</v>
      </c>
      <c r="L137" s="69">
        <f t="shared" si="258"/>
        <v>114.01578844293577</v>
      </c>
      <c r="M137" s="12">
        <f t="shared" si="259"/>
        <v>1.2311688314385518</v>
      </c>
      <c r="N137" s="12">
        <f t="shared" si="260"/>
        <v>0.81818181924618683</v>
      </c>
      <c r="O137" s="12">
        <f t="shared" si="261"/>
        <v>8.5714285714362778E-2</v>
      </c>
      <c r="P137" s="12">
        <f t="shared" si="262"/>
        <v>1.4807245252329322</v>
      </c>
      <c r="Q137" s="12">
        <f t="shared" si="263"/>
        <v>1.5989205603098074E-2</v>
      </c>
      <c r="R137" s="12">
        <f t="shared" si="264"/>
        <v>1.0625737912288141E-2</v>
      </c>
      <c r="S137" s="12">
        <f t="shared" si="265"/>
        <v>1.1131725417449711E-3</v>
      </c>
      <c r="T137" s="12">
        <f t="shared" si="266"/>
        <v>1.9230188639388728E-2</v>
      </c>
    </row>
    <row r="138" spans="2:20" ht="15.9" customHeight="1">
      <c r="B138" s="18">
        <v>45902</v>
      </c>
      <c r="C138" s="12">
        <v>401064.18780000001</v>
      </c>
      <c r="D138" s="9">
        <f t="shared" si="43"/>
        <v>86.200000019744039</v>
      </c>
      <c r="E138" s="39">
        <v>6665821.7988999998</v>
      </c>
      <c r="F138" s="9">
        <f t="shared" si="44"/>
        <v>37.899999879300594</v>
      </c>
      <c r="G138" s="12">
        <v>91.655100000000004</v>
      </c>
      <c r="H138" s="9">
        <f t="shared" si="45"/>
        <v>-4.9999999999954525</v>
      </c>
      <c r="J138" s="69">
        <f t="shared" si="32"/>
        <v>66.266099904277269</v>
      </c>
      <c r="K138" s="10">
        <f t="shared" si="257"/>
        <v>94.163952732746196</v>
      </c>
      <c r="L138" s="69">
        <f t="shared" si="258"/>
        <v>94.296606483238889</v>
      </c>
      <c r="M138" s="12">
        <f t="shared" si="259"/>
        <v>1.1051282053813338</v>
      </c>
      <c r="N138" s="12">
        <f t="shared" si="260"/>
        <v>0.4858974343500076</v>
      </c>
      <c r="O138" s="12">
        <f t="shared" si="261"/>
        <v>-6.4102564102505796E-2</v>
      </c>
      <c r="P138" s="12">
        <f t="shared" si="262"/>
        <v>1.2089308523492166</v>
      </c>
      <c r="Q138" s="12">
        <f t="shared" si="263"/>
        <v>1.4168310325401716E-2</v>
      </c>
      <c r="R138" s="12">
        <f t="shared" si="264"/>
        <v>6.2294542865385591E-3</v>
      </c>
      <c r="S138" s="12">
        <f t="shared" si="265"/>
        <v>-8.2182774490392047E-4</v>
      </c>
      <c r="T138" s="12">
        <f t="shared" si="266"/>
        <v>1.5499113491656624E-2</v>
      </c>
    </row>
    <row r="139" spans="2:20" ht="15.9" customHeight="1">
      <c r="B139" s="18">
        <v>45902</v>
      </c>
      <c r="C139" s="12">
        <v>401064.19839999999</v>
      </c>
      <c r="D139" s="9">
        <f t="shared" si="43"/>
        <v>96.799999999348074</v>
      </c>
      <c r="E139" s="39">
        <v>6665821.8283000002</v>
      </c>
      <c r="F139" s="9">
        <f t="shared" si="44"/>
        <v>67.300000227987766</v>
      </c>
      <c r="G139" s="12">
        <v>91.660799999999995</v>
      </c>
      <c r="H139" s="9">
        <f t="shared" si="45"/>
        <v>0.69999999999481588</v>
      </c>
      <c r="J139" s="69">
        <f t="shared" si="32"/>
        <v>55.191121735265426</v>
      </c>
      <c r="K139" s="10">
        <f t="shared" si="257"/>
        <v>117.896268094291</v>
      </c>
      <c r="L139" s="69">
        <f t="shared" si="258"/>
        <v>117.89834617398556</v>
      </c>
      <c r="M139" s="12">
        <f t="shared" si="259"/>
        <v>1.2410256410172831</v>
      </c>
      <c r="N139" s="12">
        <f t="shared" si="260"/>
        <v>0.86282051574343288</v>
      </c>
      <c r="O139" s="12">
        <f t="shared" si="261"/>
        <v>8.9743589742925112E-3</v>
      </c>
      <c r="P139" s="12">
        <f t="shared" si="262"/>
        <v>1.5115172586408405</v>
      </c>
      <c r="Q139" s="12">
        <f t="shared" si="263"/>
        <v>1.591058514124722E-2</v>
      </c>
      <c r="R139" s="12">
        <f t="shared" si="264"/>
        <v>1.1061801483890165E-2</v>
      </c>
      <c r="S139" s="12">
        <f t="shared" si="265"/>
        <v>1.1505588428580143E-4</v>
      </c>
      <c r="T139" s="12">
        <f t="shared" si="266"/>
        <v>1.9378426392831289E-2</v>
      </c>
    </row>
    <row r="140" spans="2:20" ht="15.9" customHeight="1">
      <c r="B140" s="18">
        <v>45903</v>
      </c>
      <c r="C140" s="12">
        <v>401064.19939999998</v>
      </c>
      <c r="D140" s="9">
        <f t="shared" si="43"/>
        <v>97.799999988637865</v>
      </c>
      <c r="E140" s="39">
        <v>6665821.8365000002</v>
      </c>
      <c r="F140" s="9">
        <f t="shared" si="44"/>
        <v>75.500000268220901</v>
      </c>
      <c r="G140" s="12">
        <v>91.664599999999993</v>
      </c>
      <c r="H140" s="9">
        <f t="shared" si="45"/>
        <v>4.4999999999930651</v>
      </c>
      <c r="J140" s="69">
        <f t="shared" si="32"/>
        <v>52.332446643239223</v>
      </c>
      <c r="K140" s="10">
        <f t="shared" si="257"/>
        <v>123.5519730246301</v>
      </c>
      <c r="L140" s="69">
        <f t="shared" si="258"/>
        <v>123.6338951836383</v>
      </c>
      <c r="M140" s="12">
        <f t="shared" si="259"/>
        <v>1.2379746834004792</v>
      </c>
      <c r="N140" s="12">
        <f t="shared" si="260"/>
        <v>0.9556962059268469</v>
      </c>
      <c r="O140" s="12">
        <f t="shared" si="261"/>
        <v>5.696202531636791E-2</v>
      </c>
      <c r="P140" s="12">
        <f t="shared" si="262"/>
        <v>1.5649860149827632</v>
      </c>
      <c r="Q140" s="12">
        <f t="shared" si="263"/>
        <v>1.5670565612664295E-2</v>
      </c>
      <c r="R140" s="12">
        <f t="shared" si="264"/>
        <v>1.2097420328187936E-2</v>
      </c>
      <c r="S140" s="12">
        <f t="shared" si="265"/>
        <v>7.2103829514389762E-4</v>
      </c>
      <c r="T140" s="12">
        <f t="shared" si="266"/>
        <v>1.9809949556743839E-2</v>
      </c>
    </row>
    <row r="141" spans="2:20" ht="15.9" customHeight="1">
      <c r="B141" s="18">
        <v>45903</v>
      </c>
      <c r="C141" s="12">
        <v>401064.20110000001</v>
      </c>
      <c r="D141" s="9">
        <f t="shared" si="43"/>
        <v>99.500000011175871</v>
      </c>
      <c r="E141" s="39">
        <v>6665821.8362999996</v>
      </c>
      <c r="F141" s="9">
        <f t="shared" si="44"/>
        <v>75.299999676644802</v>
      </c>
      <c r="G141" s="12">
        <v>91.668800000000005</v>
      </c>
      <c r="H141" s="9">
        <f t="shared" si="45"/>
        <v>8.7000000000045929</v>
      </c>
      <c r="J141" s="69">
        <f t="shared" si="32"/>
        <v>52.882149856715728</v>
      </c>
      <c r="K141" s="10">
        <f t="shared" si="257"/>
        <v>124.78116826479349</v>
      </c>
      <c r="L141" s="69">
        <f t="shared" si="258"/>
        <v>125.08409152856643</v>
      </c>
      <c r="M141" s="12">
        <f t="shared" si="259"/>
        <v>1.2594936710275426</v>
      </c>
      <c r="N141" s="12">
        <f t="shared" si="260"/>
        <v>0.95316455286892154</v>
      </c>
      <c r="O141" s="12">
        <f t="shared" si="261"/>
        <v>0.11012658227853915</v>
      </c>
      <c r="P141" s="12">
        <f t="shared" si="262"/>
        <v>1.5833429307413474</v>
      </c>
      <c r="Q141" s="12">
        <f t="shared" si="263"/>
        <v>1.5942957861108133E-2</v>
      </c>
      <c r="R141" s="12">
        <f t="shared" si="264"/>
        <v>1.2065374086948374E-2</v>
      </c>
      <c r="S141" s="12">
        <f t="shared" si="265"/>
        <v>1.3940073706144196E-3</v>
      </c>
      <c r="T141" s="12">
        <f t="shared" si="266"/>
        <v>2.0042315579004398E-2</v>
      </c>
    </row>
    <row r="142" spans="2:20" ht="15.9" customHeight="1">
      <c r="B142" s="18">
        <v>45904</v>
      </c>
      <c r="C142" s="12">
        <v>401064.19549999997</v>
      </c>
      <c r="D142" s="9">
        <f t="shared" si="43"/>
        <v>93.899999978020787</v>
      </c>
      <c r="E142" s="39">
        <v>6665821.8366</v>
      </c>
      <c r="F142" s="9">
        <f t="shared" si="44"/>
        <v>75.600000098347664</v>
      </c>
      <c r="G142" s="12">
        <v>91.681700000000006</v>
      </c>
      <c r="H142" s="9">
        <f t="shared" si="45"/>
        <v>21.600000000006503</v>
      </c>
      <c r="J142" s="69">
        <f t="shared" si="32"/>
        <v>51.162047606923693</v>
      </c>
      <c r="K142" s="10">
        <f t="shared" ref="K142" si="267">SQRT(POWER(C142 - $C$9,2) + POWER(E142 - $E$9,2)) *1000</f>
        <v>120.55110953758357</v>
      </c>
      <c r="L142" s="69">
        <f t="shared" ref="L142" si="268">SQRT((D142^2) + (F142^2) + (H142^2))</f>
        <v>122.47093537138822</v>
      </c>
      <c r="M142" s="12">
        <f t="shared" ref="M142" si="269">(D142-$D$9)/(B142-$B$9)</f>
        <v>1.1737499997252598</v>
      </c>
      <c r="N142" s="12">
        <f t="shared" ref="N142" si="270">(F142-$F$9)/(B142-$B$9)</f>
        <v>0.9450000012293458</v>
      </c>
      <c r="O142" s="12">
        <f t="shared" ref="O142" si="271">(H142-$H$9)/(B142-$B$9)</f>
        <v>0.27000000000008129</v>
      </c>
      <c r="P142" s="12">
        <f t="shared" ref="P142" si="272">(L142-$L$9)/(B142-$B$9)</f>
        <v>1.5308866921423527</v>
      </c>
      <c r="Q142" s="12">
        <f t="shared" ref="Q142" si="273">(M142-0)/(B142-$B$9)</f>
        <v>1.4671874996565748E-2</v>
      </c>
      <c r="R142" s="12">
        <f t="shared" ref="R142" si="274">(N142-0)/(B142-$B$9)</f>
        <v>1.1812500015366822E-2</v>
      </c>
      <c r="S142" s="12">
        <f t="shared" ref="S142" si="275">(O142-0)/(B142-$B$9)</f>
        <v>3.3750000000010161E-3</v>
      </c>
      <c r="T142" s="12">
        <f t="shared" ref="T142" si="276">(P142-0)/(B142-$B$9)</f>
        <v>1.913608365177941E-2</v>
      </c>
    </row>
    <row r="143" spans="2:20" ht="15.9" customHeight="1">
      <c r="B143" s="18">
        <v>45904</v>
      </c>
      <c r="C143" s="12">
        <v>401064.19520000002</v>
      </c>
      <c r="D143" s="9">
        <f t="shared" si="43"/>
        <v>93.600000021979213</v>
      </c>
      <c r="E143" s="39">
        <v>6665821.8345999997</v>
      </c>
      <c r="F143" s="9">
        <f t="shared" si="44"/>
        <v>73.599999770522118</v>
      </c>
      <c r="G143" s="12">
        <v>91.671400000000006</v>
      </c>
      <c r="H143" s="9">
        <f t="shared" si="45"/>
        <v>11.300000000005639</v>
      </c>
      <c r="J143" s="69">
        <f t="shared" si="32"/>
        <v>51.821152458123095</v>
      </c>
      <c r="K143" s="10">
        <f t="shared" ref="K143" si="277">SQRT(POWER(C143 - $C$9,2) + POWER(E143 - $E$9,2)) *1000</f>
        <v>119.07107108922538</v>
      </c>
      <c r="L143" s="69">
        <f t="shared" ref="L143" si="278">SQRT((D143^2) + (F143^2) + (H143^2))</f>
        <v>119.6060615952866</v>
      </c>
      <c r="M143" s="12">
        <f t="shared" ref="M143" si="279">(D143-$D$9)/(B143-$B$9)</f>
        <v>1.1700000002747402</v>
      </c>
      <c r="N143" s="12">
        <f t="shared" ref="N143" si="280">(F143-$F$9)/(B143-$B$9)</f>
        <v>0.91999999713152647</v>
      </c>
      <c r="O143" s="12">
        <f t="shared" ref="O143" si="281">(H143-$H$9)/(B143-$B$9)</f>
        <v>0.14125000000007049</v>
      </c>
      <c r="P143" s="12">
        <f t="shared" ref="P143" si="282">(L143-$L$9)/(B143-$B$9)</f>
        <v>1.4950757699410826</v>
      </c>
      <c r="Q143" s="12">
        <f t="shared" ref="Q143" si="283">(M143-0)/(B143-$B$9)</f>
        <v>1.4625000003434252E-2</v>
      </c>
      <c r="R143" s="12">
        <f t="shared" ref="R143" si="284">(N143-0)/(B143-$B$9)</f>
        <v>1.1499999964144081E-2</v>
      </c>
      <c r="S143" s="12">
        <f t="shared" ref="S143" si="285">(O143-0)/(B143-$B$9)</f>
        <v>1.7656250000008811E-3</v>
      </c>
      <c r="T143" s="12">
        <f t="shared" ref="T143" si="286">(P143-0)/(B143-$B$9)</f>
        <v>1.8688447124263534E-2</v>
      </c>
    </row>
    <row r="144" spans="2:20" ht="15.9" customHeight="1">
      <c r="B144" s="18">
        <v>45905</v>
      </c>
      <c r="C144" s="12">
        <v>401064.1862</v>
      </c>
      <c r="D144" s="9">
        <f t="shared" si="43"/>
        <v>84.600000001955777</v>
      </c>
      <c r="E144" s="39">
        <v>6665821.8016999997</v>
      </c>
      <c r="F144" s="9">
        <f t="shared" si="44"/>
        <v>40.699999779462814</v>
      </c>
      <c r="G144" s="12">
        <v>91.6648</v>
      </c>
      <c r="H144" s="9">
        <f t="shared" si="45"/>
        <v>4.6999999999997044</v>
      </c>
      <c r="J144" s="69">
        <f t="shared" si="32"/>
        <v>64.308375776107255</v>
      </c>
      <c r="K144" s="10">
        <f t="shared" ref="K144" si="287">SQRT(POWER(C144 - $C$9,2) + POWER(E144 - $E$9,2)) *1000</f>
        <v>93.881041655806058</v>
      </c>
      <c r="L144" s="69">
        <f t="shared" ref="L144" si="288">SQRT((D144^2) + (F144^2) + (H144^2))</f>
        <v>93.998616917373781</v>
      </c>
      <c r="M144" s="12">
        <f t="shared" ref="M144" si="289">(D144-$D$9)/(B144-$B$9)</f>
        <v>1.0444444444685899</v>
      </c>
      <c r="N144" s="12">
        <f t="shared" ref="N144" si="290">(F144-$F$9)/(B144-$B$9)</f>
        <v>0.5024691330797878</v>
      </c>
      <c r="O144" s="12">
        <f t="shared" ref="O144" si="291">(H144-$H$9)/(B144-$B$9)</f>
        <v>5.802469135802104E-2</v>
      </c>
      <c r="P144" s="12">
        <f t="shared" ref="P144" si="292">(L144-$L$9)/(B144-$B$9)</f>
        <v>1.160476752066343</v>
      </c>
      <c r="Q144" s="12">
        <f t="shared" ref="Q144" si="293">(M144-0)/(B144-$B$9)</f>
        <v>1.2894375857636912E-2</v>
      </c>
      <c r="R144" s="12">
        <f t="shared" ref="R144" si="294">(N144-0)/(B144-$B$9)</f>
        <v>6.2033226306146645E-3</v>
      </c>
      <c r="S144" s="12">
        <f t="shared" ref="S144" si="295">(O144-0)/(B144-$B$9)</f>
        <v>7.1635421429655608E-4</v>
      </c>
      <c r="T144" s="12">
        <f t="shared" ref="T144" si="296">(P144-0)/(B144-$B$9)</f>
        <v>1.4326873482300531E-2</v>
      </c>
    </row>
    <row r="145" spans="2:20" ht="15.9" customHeight="1">
      <c r="B145" s="18">
        <v>45905</v>
      </c>
      <c r="C145" s="12">
        <v>401064.20909999998</v>
      </c>
      <c r="D145" s="9">
        <f t="shared" si="43"/>
        <v>107.49999998370185</v>
      </c>
      <c r="E145" s="39">
        <v>6665821.8761999998</v>
      </c>
      <c r="F145" s="9">
        <f t="shared" si="44"/>
        <v>115.19999988377094</v>
      </c>
      <c r="G145" s="12">
        <v>91.661900000000003</v>
      </c>
      <c r="H145" s="9">
        <f t="shared" si="45"/>
        <v>1.8000000000029104</v>
      </c>
      <c r="J145" s="69">
        <f t="shared" si="32"/>
        <v>43.019749362272933</v>
      </c>
      <c r="K145" s="10">
        <f t="shared" ref="K145" si="297">SQRT(POWER(C145 - $C$9,2) + POWER(E145 - $E$9,2)) *1000</f>
        <v>157.5667793975517</v>
      </c>
      <c r="L145" s="69">
        <f t="shared" ref="L145" si="298">SQRT((D145^2) + (F145^2) + (H145^2))</f>
        <v>157.57706041717091</v>
      </c>
      <c r="M145" s="12">
        <f t="shared" ref="M145" si="299">(D145-$D$9)/(B145-$B$9)</f>
        <v>1.3271604936259489</v>
      </c>
      <c r="N145" s="12">
        <f t="shared" ref="N145" si="300">(F145-$F$9)/(B145-$B$9)</f>
        <v>1.4222222207872957</v>
      </c>
      <c r="O145" s="12">
        <f t="shared" ref="O145" si="301">(H145-$H$9)/(B145-$B$9)</f>
        <v>2.2222222222258153E-2</v>
      </c>
      <c r="P145" s="12">
        <f t="shared" ref="P145" si="302">(L145-$L$9)/(B145-$B$9)</f>
        <v>1.945395807619394</v>
      </c>
      <c r="Q145" s="12">
        <f t="shared" ref="Q145" si="303">(M145-0)/(B145-$B$9)</f>
        <v>1.638469745217221E-2</v>
      </c>
      <c r="R145" s="12">
        <f t="shared" ref="R145" si="304">(N145-0)/(B145-$B$9)</f>
        <v>1.7558299022065377E-2</v>
      </c>
      <c r="S145" s="12">
        <f t="shared" ref="S145" si="305">(O145-0)/(B145-$B$9)</f>
        <v>2.743484224970142E-4</v>
      </c>
      <c r="T145" s="12">
        <f t="shared" ref="T145" si="306">(P145-0)/(B145-$B$9)</f>
        <v>2.4017232192832024E-2</v>
      </c>
    </row>
    <row r="146" spans="2:20" ht="15.9" customHeight="1">
      <c r="B146" s="18">
        <v>45906</v>
      </c>
      <c r="C146" s="12">
        <v>401064.1876</v>
      </c>
      <c r="D146" s="9">
        <f t="shared" si="43"/>
        <v>86.000000010244548</v>
      </c>
      <c r="E146" s="39">
        <v>6665821.8010999998</v>
      </c>
      <c r="F146" s="9">
        <f t="shared" si="44"/>
        <v>40.099999867379665</v>
      </c>
      <c r="G146" s="12">
        <v>91.646000000000001</v>
      </c>
      <c r="H146" s="9">
        <f t="shared" si="45"/>
        <v>-14.099999999999113</v>
      </c>
      <c r="J146" s="69">
        <f t="shared" si="32"/>
        <v>65.001345528005913</v>
      </c>
      <c r="K146" s="10">
        <f t="shared" ref="K146" si="307">SQRT(POWER(C146 - $C$9,2) + POWER(E146 - $E$9,2)) *1000</f>
        <v>94.889461960356329</v>
      </c>
      <c r="L146" s="69">
        <f t="shared" ref="L146" si="308">SQRT((D146^2) + (F146^2) + (H146^2))</f>
        <v>95.93132955987781</v>
      </c>
      <c r="M146" s="12">
        <f t="shared" ref="M146" si="309">(D146-$D$9)/(B146-$B$9)</f>
        <v>1.0487804879298115</v>
      </c>
      <c r="N146" s="12">
        <f t="shared" ref="N146" si="310">(F146-$F$9)/(B146-$B$9)</f>
        <v>0.48902438862658126</v>
      </c>
      <c r="O146" s="12">
        <f t="shared" ref="O146" si="311">(H146-$H$9)/(B146-$B$9)</f>
        <v>-0.17195121951218431</v>
      </c>
      <c r="P146" s="12">
        <f t="shared" ref="P146" si="312">(L146-$L$9)/(B146-$B$9)</f>
        <v>1.169894262925339</v>
      </c>
      <c r="Q146" s="12">
        <f t="shared" ref="Q146" si="313">(M146-0)/(B146-$B$9)</f>
        <v>1.2790005950363555E-2</v>
      </c>
      <c r="R146" s="12">
        <f t="shared" ref="R146" si="314">(N146-0)/(B146-$B$9)</f>
        <v>5.9637120564217227E-3</v>
      </c>
      <c r="S146" s="12">
        <f t="shared" ref="S146" si="315">(O146-0)/(B146-$B$9)</f>
        <v>-2.0969660916120036E-3</v>
      </c>
      <c r="T146" s="12">
        <f t="shared" ref="T146" si="316">(P146-0)/(B146-$B$9)</f>
        <v>1.4267003206406574E-2</v>
      </c>
    </row>
    <row r="147" spans="2:20" ht="15.9" customHeight="1">
      <c r="B147" s="18">
        <v>45906</v>
      </c>
      <c r="C147" s="12">
        <v>401064.2046</v>
      </c>
      <c r="D147" s="9">
        <f t="shared" si="43"/>
        <v>103.00000000279397</v>
      </c>
      <c r="E147" s="39">
        <v>6665821.8553999998</v>
      </c>
      <c r="F147" s="9">
        <f t="shared" si="44"/>
        <v>94.39999982714653</v>
      </c>
      <c r="G147" s="12">
        <v>91.6477</v>
      </c>
      <c r="H147" s="9">
        <f t="shared" si="45"/>
        <v>-12.399999999999523</v>
      </c>
      <c r="J147" s="69">
        <f t="shared" si="32"/>
        <v>47.49459129541134</v>
      </c>
      <c r="K147" s="10">
        <f t="shared" ref="K147" si="317">SQRT(POWER(C147 - $C$9,2) + POWER(E147 - $E$9,2)) *1000</f>
        <v>139.71528179816559</v>
      </c>
      <c r="L147" s="69">
        <f t="shared" ref="L147" si="318">SQRT((D147^2) + (F147^2) + (H147^2))</f>
        <v>140.26446438047239</v>
      </c>
      <c r="M147" s="12">
        <f t="shared" ref="M147" si="319">(D147-$D$9)/(B147-$B$9)</f>
        <v>1.2560975610096825</v>
      </c>
      <c r="N147" s="12">
        <f t="shared" ref="N147" si="320">(F147-$F$9)/(B147-$B$9)</f>
        <v>1.1512195100871527</v>
      </c>
      <c r="O147" s="12">
        <f t="shared" ref="O147" si="321">(H147-$H$9)/(B147-$B$9)</f>
        <v>-0.15121951219511612</v>
      </c>
      <c r="P147" s="12">
        <f t="shared" ref="P147" si="322">(L147-$L$9)/(B147-$B$9)</f>
        <v>1.7105422485423463</v>
      </c>
      <c r="Q147" s="12">
        <f t="shared" ref="Q147" si="323">(M147-0)/(B147-$B$9)</f>
        <v>1.531826293914247E-2</v>
      </c>
      <c r="R147" s="12">
        <f t="shared" ref="R147" si="324">(N147-0)/(B147-$B$9)</f>
        <v>1.4039262318136009E-2</v>
      </c>
      <c r="S147" s="12">
        <f t="shared" ref="S147" si="325">(O147-0)/(B147-$B$9)</f>
        <v>-1.8441403926233674E-3</v>
      </c>
      <c r="T147" s="12">
        <f t="shared" ref="T147" si="326">(P147-0)/(B147-$B$9)</f>
        <v>2.086027132368715E-2</v>
      </c>
    </row>
    <row r="148" spans="2:20" ht="15.9" customHeight="1">
      <c r="B148" s="18">
        <v>45908</v>
      </c>
      <c r="C148" s="12">
        <v>401064.20079999999</v>
      </c>
      <c r="D148" s="9">
        <f t="shared" si="43"/>
        <v>99.199999996926636</v>
      </c>
      <c r="E148" s="39">
        <v>6665821.8165999996</v>
      </c>
      <c r="F148" s="9">
        <f t="shared" si="44"/>
        <v>55.599999614059925</v>
      </c>
      <c r="G148" s="12">
        <v>91.6584</v>
      </c>
      <c r="H148" s="9">
        <f t="shared" si="45"/>
        <v>-1.6999999999995907</v>
      </c>
      <c r="J148" s="69">
        <f t="shared" si="32"/>
        <v>60.730073006053715</v>
      </c>
      <c r="K148" s="10">
        <f t="shared" ref="K148" si="327">SQRT(POWER(C148 - $C$9,2) + POWER(E148 - $E$9,2)) *1000</f>
        <v>113.7189516152594</v>
      </c>
      <c r="L148" s="69">
        <f t="shared" ref="L148" si="328">SQRT((D148^2) + (F148^2) + (H148^2))</f>
        <v>113.73165767047321</v>
      </c>
      <c r="M148" s="12">
        <f t="shared" ref="M148" si="329">(D148-$D$9)/(B148-$B$9)</f>
        <v>1.1809523809157934</v>
      </c>
      <c r="N148" s="12">
        <f t="shared" ref="N148" si="330">(F148-$F$9)/(B148-$B$9)</f>
        <v>0.66190475731023724</v>
      </c>
      <c r="O148" s="12">
        <f t="shared" ref="O148" si="331">(H148-$H$9)/(B148-$B$9)</f>
        <v>-2.0238095238090364E-2</v>
      </c>
      <c r="P148" s="12">
        <f t="shared" ref="P148" si="332">(L148-$L$9)/(B148-$B$9)</f>
        <v>1.3539483056008716</v>
      </c>
      <c r="Q148" s="12">
        <f t="shared" ref="Q148" si="333">(M148-0)/(B148-$B$9)</f>
        <v>1.4058956915664207E-2</v>
      </c>
      <c r="R148" s="12">
        <f t="shared" ref="R148" si="334">(N148-0)/(B148-$B$9)</f>
        <v>7.8798185394075865E-3</v>
      </c>
      <c r="S148" s="12">
        <f t="shared" ref="S148" si="335">(O148-0)/(B148-$B$9)</f>
        <v>-2.4092970521536147E-4</v>
      </c>
      <c r="T148" s="12">
        <f t="shared" ref="T148" si="336">(P148-0)/(B148-$B$9)</f>
        <v>1.6118432209534187E-2</v>
      </c>
    </row>
    <row r="149" spans="2:20" ht="15.9" customHeight="1">
      <c r="B149" s="18">
        <v>45908</v>
      </c>
      <c r="C149" s="12">
        <v>401064.21399999998</v>
      </c>
      <c r="D149" s="9">
        <f t="shared" si="43"/>
        <v>112.39999998360872</v>
      </c>
      <c r="E149" s="39">
        <v>6665821.8602999998</v>
      </c>
      <c r="F149" s="9">
        <f t="shared" si="44"/>
        <v>99.299999885261059</v>
      </c>
      <c r="G149" s="12">
        <v>91.671700000000001</v>
      </c>
      <c r="H149" s="9">
        <f t="shared" si="45"/>
        <v>11.600000000001387</v>
      </c>
      <c r="J149" s="69">
        <f t="shared" si="32"/>
        <v>48.540948960745993</v>
      </c>
      <c r="K149" s="10">
        <f t="shared" ref="K149" si="337">SQRT(POWER(C149 - $C$9,2) + POWER(E149 - $E$9,2)) *1000</f>
        <v>149.98083202038882</v>
      </c>
      <c r="L149" s="69">
        <f t="shared" ref="L149" si="338">SQRT((D149^2) + (F149^2) + (H149^2))</f>
        <v>150.42875381232179</v>
      </c>
      <c r="M149" s="12">
        <f t="shared" ref="M149" si="339">(D149-$D$9)/(B149-$B$9)</f>
        <v>1.3380952379001039</v>
      </c>
      <c r="N149" s="12">
        <f t="shared" ref="N149" si="340">(F149-$F$9)/(B149-$B$9)</f>
        <v>1.1821428557769174</v>
      </c>
      <c r="O149" s="12">
        <f t="shared" ref="O149" si="341">(H149-$H$9)/(B149-$B$9)</f>
        <v>0.13809523809525462</v>
      </c>
      <c r="P149" s="12">
        <f t="shared" ref="P149" si="342">(L149-$L$9)/(B149-$B$9)</f>
        <v>1.7908184977657355</v>
      </c>
      <c r="Q149" s="12">
        <f t="shared" ref="Q149" si="343">(M149-0)/(B149-$B$9)</f>
        <v>1.5929705213096473E-2</v>
      </c>
      <c r="R149" s="12">
        <f t="shared" ref="R149" si="344">(N149-0)/(B149-$B$9)</f>
        <v>1.4073129235439493E-2</v>
      </c>
      <c r="S149" s="12">
        <f t="shared" ref="S149" si="345">(O149-0)/(B149-$B$9)</f>
        <v>1.6439909297054122E-3</v>
      </c>
      <c r="T149" s="12">
        <f t="shared" ref="T149" si="346">(P149-0)/(B149-$B$9)</f>
        <v>2.1319267830544469E-2</v>
      </c>
    </row>
    <row r="150" spans="2:20" ht="15.9" customHeight="1">
      <c r="B150" s="18">
        <v>45909</v>
      </c>
      <c r="C150" s="12">
        <v>401064.1973</v>
      </c>
      <c r="D150" s="9">
        <f t="shared" si="43"/>
        <v>95.700000005308539</v>
      </c>
      <c r="E150" s="39">
        <v>6665821.8030000003</v>
      </c>
      <c r="F150" s="9">
        <f t="shared" si="44"/>
        <v>42.000000365078449</v>
      </c>
      <c r="G150" s="12">
        <v>91.6267</v>
      </c>
      <c r="H150" s="9">
        <f t="shared" si="45"/>
        <v>-33.400000000000318</v>
      </c>
      <c r="J150" s="69">
        <f t="shared" si="32"/>
        <v>66.304699950550685</v>
      </c>
      <c r="K150" s="10">
        <f t="shared" ref="K150" si="347">SQRT(POWER(C150 - $C$9,2) + POWER(E150 - $E$9,2)) *1000</f>
        <v>104.51071730536846</v>
      </c>
      <c r="L150" s="69">
        <f t="shared" ref="L150" si="348">SQRT((D150^2) + (F150^2) + (H150^2))</f>
        <v>109.71804788494309</v>
      </c>
      <c r="M150" s="12">
        <f t="shared" ref="M150" si="349">(D150-$D$9)/(B150-$B$9)</f>
        <v>1.1258823530036299</v>
      </c>
      <c r="N150" s="12">
        <f t="shared" ref="N150" si="350">(F150-$F$9)/(B150-$B$9)</f>
        <v>0.4941176513538641</v>
      </c>
      <c r="O150" s="12">
        <f t="shared" ref="O150" si="351">(H150-$H$9)/(B150-$B$9)</f>
        <v>-0.39294117647059196</v>
      </c>
      <c r="P150" s="12">
        <f t="shared" ref="P150" si="352">(L150-$L$9)/(B150-$B$9)</f>
        <v>1.2908005633522717</v>
      </c>
      <c r="Q150" s="12">
        <f t="shared" ref="Q150" si="353">(M150-0)/(B150-$B$9)</f>
        <v>1.3245674741219175E-2</v>
      </c>
      <c r="R150" s="12">
        <f t="shared" ref="R150" si="354">(N150-0)/(B150-$B$9)</f>
        <v>5.8131488394572248E-3</v>
      </c>
      <c r="S150" s="12">
        <f t="shared" ref="S150" si="355">(O150-0)/(B150-$B$9)</f>
        <v>-4.6228373702422582E-3</v>
      </c>
      <c r="T150" s="12">
        <f t="shared" ref="T150" si="356">(P150-0)/(B150-$B$9)</f>
        <v>1.5185888980614961E-2</v>
      </c>
    </row>
    <row r="151" spans="2:20" ht="15.9" customHeight="1">
      <c r="B151" s="18">
        <v>45909</v>
      </c>
      <c r="C151" s="12">
        <v>401064.20079999999</v>
      </c>
      <c r="D151" s="9">
        <f t="shared" si="43"/>
        <v>99.199999996926636</v>
      </c>
      <c r="E151" s="39">
        <v>6665821.8165999996</v>
      </c>
      <c r="F151" s="9">
        <f t="shared" si="44"/>
        <v>55.599999614059925</v>
      </c>
      <c r="G151" s="12">
        <v>91.6584</v>
      </c>
      <c r="H151" s="9">
        <f t="shared" si="45"/>
        <v>-1.6999999999995907</v>
      </c>
      <c r="J151" s="69">
        <f t="shared" si="32"/>
        <v>60.730073006053715</v>
      </c>
      <c r="K151" s="10">
        <f t="shared" ref="K151" si="357">SQRT(POWER(C151 - $C$9,2) + POWER(E151 - $E$9,2)) *1000</f>
        <v>113.7189516152594</v>
      </c>
      <c r="L151" s="69">
        <f t="shared" ref="L151" si="358">SQRT((D151^2) + (F151^2) + (H151^2))</f>
        <v>113.73165767047321</v>
      </c>
      <c r="M151" s="12">
        <f t="shared" ref="M151" si="359">(D151-$D$9)/(B151-$B$9)</f>
        <v>1.1670588234932546</v>
      </c>
      <c r="N151" s="12">
        <f t="shared" ref="N151" si="360">(F151-$F$9)/(B151-$B$9)</f>
        <v>0.65411764251835203</v>
      </c>
      <c r="O151" s="12">
        <f t="shared" ref="O151" si="361">(H151-$H$9)/(B151-$B$9)</f>
        <v>-1.9999999999995185E-2</v>
      </c>
      <c r="P151" s="12">
        <f t="shared" ref="P151" si="362">(L151-$L$9)/(B151-$B$9)</f>
        <v>1.3380195020055672</v>
      </c>
      <c r="Q151" s="12">
        <f t="shared" ref="Q151" si="363">(M151-0)/(B151-$B$9)</f>
        <v>1.3730103805802996E-2</v>
      </c>
      <c r="R151" s="12">
        <f t="shared" ref="R151" si="364">(N151-0)/(B151-$B$9)</f>
        <v>7.6955016766864946E-3</v>
      </c>
      <c r="S151" s="12">
        <f t="shared" ref="S151" si="365">(O151-0)/(B151-$B$9)</f>
        <v>-2.3529411764700218E-4</v>
      </c>
      <c r="T151" s="12">
        <f t="shared" ref="T151" si="366">(P151-0)/(B151-$B$9)</f>
        <v>1.5741405905947848E-2</v>
      </c>
    </row>
    <row r="152" spans="2:20" ht="15.9" customHeight="1">
      <c r="B152" s="18">
        <v>45910</v>
      </c>
      <c r="C152" s="12">
        <v>401064.23609999998</v>
      </c>
      <c r="D152" s="9">
        <f t="shared" si="43"/>
        <v>134.4999999855645</v>
      </c>
      <c r="E152" s="39">
        <v>6665821.9363000002</v>
      </c>
      <c r="F152" s="9">
        <f t="shared" si="44"/>
        <v>175.30000023543835</v>
      </c>
      <c r="G152" s="12">
        <v>91.666399999999996</v>
      </c>
      <c r="H152" s="9">
        <f t="shared" si="45"/>
        <v>6.2999999999959755</v>
      </c>
      <c r="J152" s="69">
        <f t="shared" si="32"/>
        <v>37.49744464045358</v>
      </c>
      <c r="K152" s="10">
        <f t="shared" ref="K152" si="367">SQRT(POWER(C152 - $C$9,2) + POWER(E152 - $E$9,2)) *1000</f>
        <v>220.95325315247464</v>
      </c>
      <c r="L152" s="69">
        <f t="shared" ref="L152" si="368">SQRT((D152^2) + (F152^2) + (H152^2))</f>
        <v>221.04305028356239</v>
      </c>
      <c r="M152" s="12">
        <f t="shared" ref="M152" si="369">(D152-$D$9)/(B152-$B$9)</f>
        <v>1.5639534882042383</v>
      </c>
      <c r="N152" s="12">
        <f t="shared" ref="N152" si="370">(F152-$F$9)/(B152-$B$9)</f>
        <v>2.0383720957609111</v>
      </c>
      <c r="O152" s="12">
        <f t="shared" ref="O152" si="371">(H152-$H$9)/(B152-$B$9)</f>
        <v>7.3255813953441579E-2</v>
      </c>
      <c r="P152" s="12">
        <f t="shared" ref="P152" si="372">(L152-$L$9)/(B152-$B$9)</f>
        <v>2.5702680265530513</v>
      </c>
      <c r="Q152" s="12">
        <f t="shared" ref="Q152" si="373">(M152-0)/(B152-$B$9)</f>
        <v>1.818550567679347E-2</v>
      </c>
      <c r="R152" s="12">
        <f t="shared" ref="R152" si="374">(N152-0)/(B152-$B$9)</f>
        <v>2.3702001113498964E-2</v>
      </c>
      <c r="S152" s="12">
        <f t="shared" ref="S152" si="375">(O152-0)/(B152-$B$9)</f>
        <v>8.5181179015629744E-4</v>
      </c>
      <c r="T152" s="12">
        <f t="shared" ref="T152" si="376">(P152-0)/(B152-$B$9)</f>
        <v>2.9886837518058738E-2</v>
      </c>
    </row>
    <row r="153" spans="2:20" ht="15.9" customHeight="1">
      <c r="B153" s="18">
        <v>45910</v>
      </c>
      <c r="C153" s="12">
        <v>401064.20870000002</v>
      </c>
      <c r="D153" s="9">
        <f t="shared" si="43"/>
        <v>107.10000002291054</v>
      </c>
      <c r="E153" s="39">
        <v>6665821.8272000002</v>
      </c>
      <c r="F153" s="9">
        <f t="shared" si="44"/>
        <v>66.200000233948231</v>
      </c>
      <c r="G153" s="12">
        <v>91.640600000000006</v>
      </c>
      <c r="H153" s="9">
        <f t="shared" ref="H153:H216" si="377">IF(G153="","",(G153-$G$9)*1000)</f>
        <v>-19.499999999993634</v>
      </c>
      <c r="J153" s="69">
        <f t="shared" si="32"/>
        <v>58.279212025077754</v>
      </c>
      <c r="K153" s="10">
        <f t="shared" ref="K153" si="378">SQRT(POWER(C153 - $C$9,2) + POWER(E153 - $E$9,2)) *1000</f>
        <v>125.90810154982951</v>
      </c>
      <c r="L153" s="69">
        <f t="shared" ref="L153" si="379">SQRT((D153^2) + (F153^2) + (H153^2))</f>
        <v>127.40918348330287</v>
      </c>
      <c r="M153" s="12">
        <f t="shared" ref="M153" si="380">(D153-$D$9)/(B153-$B$9)</f>
        <v>1.2453488374757038</v>
      </c>
      <c r="N153" s="12">
        <f t="shared" ref="N153" si="381">(F153-$F$9)/(B153-$B$9)</f>
        <v>0.76976744458079338</v>
      </c>
      <c r="O153" s="12">
        <f t="shared" ref="O153" si="382">(H153-$H$9)/(B153-$B$9)</f>
        <v>-0.22674418604643759</v>
      </c>
      <c r="P153" s="12">
        <f t="shared" ref="P153" si="383">(L153-$L$9)/(B153-$B$9)</f>
        <v>1.4815021335267775</v>
      </c>
      <c r="Q153" s="12">
        <f t="shared" ref="Q153" si="384">(M153-0)/(B153-$B$9)</f>
        <v>1.4480800435763998E-2</v>
      </c>
      <c r="R153" s="12">
        <f t="shared" ref="R153" si="385">(N153-0)/(B153-$B$9)</f>
        <v>8.9507842393115513E-3</v>
      </c>
      <c r="S153" s="12">
        <f t="shared" ref="S153" si="386">(O153-0)/(B153-$B$9)</f>
        <v>-2.6365603028655534E-3</v>
      </c>
      <c r="T153" s="12">
        <f t="shared" ref="T153" si="387">(P153-0)/(B153-$B$9)</f>
        <v>1.7226768994497411E-2</v>
      </c>
    </row>
    <row r="154" spans="2:20" ht="15.9" customHeight="1">
      <c r="B154" s="18">
        <v>45911</v>
      </c>
      <c r="C154" s="12">
        <v>401064.18040000001</v>
      </c>
      <c r="D154" s="9">
        <f t="shared" ref="D154:D216" si="388">IF(C154="","",(C154-$C$9)*1000)</f>
        <v>78.800000017508864</v>
      </c>
      <c r="E154" s="39">
        <v>6665821.7357000001</v>
      </c>
      <c r="F154" s="9">
        <f t="shared" ref="F154:F216" si="389">IF(E154="","",(E154-$E$9)*1000)</f>
        <v>-25.299999862909317</v>
      </c>
      <c r="G154" s="12">
        <v>91.672300000000007</v>
      </c>
      <c r="H154" s="9">
        <f t="shared" si="377"/>
        <v>12.200000000007094</v>
      </c>
      <c r="J154" s="69">
        <f t="shared" si="32"/>
        <v>107.80005778559018</v>
      </c>
      <c r="K154" s="10">
        <f t="shared" ref="K154" si="390">SQRT(POWER(C154 - $C$9,2) + POWER(E154 - $E$9,2)) *1000</f>
        <v>82.761887338451928</v>
      </c>
      <c r="L154" s="69">
        <f t="shared" ref="L154" si="391">SQRT((D154^2) + (F154^2) + (H154^2))</f>
        <v>83.656260948136946</v>
      </c>
      <c r="M154" s="12">
        <f t="shared" ref="M154" si="392">(D154-$D$9)/(B154-$B$9)</f>
        <v>0.90574712663803292</v>
      </c>
      <c r="N154" s="12">
        <f t="shared" ref="N154" si="393">(F154-$F$9)/(B154-$B$9)</f>
        <v>-0.29080459612539444</v>
      </c>
      <c r="O154" s="12">
        <f t="shared" ref="O154" si="394">(H154-$H$9)/(B154-$B$9)</f>
        <v>0.14022988505755279</v>
      </c>
      <c r="P154" s="12">
        <f t="shared" ref="P154" si="395">(L154-$L$9)/(B154-$B$9)</f>
        <v>0.96156621779467755</v>
      </c>
      <c r="Q154" s="12">
        <f t="shared" ref="Q154" si="396">(M154-0)/(B154-$B$9)</f>
        <v>1.0410886513080838E-2</v>
      </c>
      <c r="R154" s="12">
        <f t="shared" ref="R154" si="397">(N154-0)/(B154-$B$9)</f>
        <v>-3.3425815646597064E-3</v>
      </c>
      <c r="S154" s="12">
        <f t="shared" ref="S154" si="398">(O154-0)/(B154-$B$9)</f>
        <v>1.611837759282216E-3</v>
      </c>
      <c r="T154" s="12">
        <f t="shared" ref="T154" si="399">(P154-0)/(B154-$B$9)</f>
        <v>1.1052485262007788E-2</v>
      </c>
    </row>
    <row r="155" spans="2:20" ht="15.9" customHeight="1">
      <c r="B155" s="18">
        <v>45911</v>
      </c>
      <c r="C155" s="12">
        <v>401064.20630000002</v>
      </c>
      <c r="D155" s="9">
        <f t="shared" si="388"/>
        <v>104.70000002533197</v>
      </c>
      <c r="E155" s="39">
        <v>6665821.8092999998</v>
      </c>
      <c r="F155" s="9">
        <f t="shared" si="389"/>
        <v>48.299999907612801</v>
      </c>
      <c r="G155" s="12">
        <v>91.625500000000002</v>
      </c>
      <c r="H155" s="9">
        <f t="shared" si="377"/>
        <v>-34.599999999997522</v>
      </c>
      <c r="J155" s="69">
        <f t="shared" si="32"/>
        <v>65.235271213341264</v>
      </c>
      <c r="K155" s="10">
        <f t="shared" ref="K155" si="400">SQRT(POWER(C155 - $C$9,2) + POWER(E155 - $E$9,2)) *1000</f>
        <v>115.30385941667309</v>
      </c>
      <c r="L155" s="69">
        <f t="shared" ref="L155" si="401">SQRT((D155^2) + (F155^2) + (H155^2))</f>
        <v>120.38330447524582</v>
      </c>
      <c r="M155" s="12">
        <f t="shared" ref="M155" si="402">(D155-$D$9)/(B155-$B$9)</f>
        <v>1.203448276153241</v>
      </c>
      <c r="N155" s="12">
        <f t="shared" ref="N155" si="403">(F155-$F$9)/(B155-$B$9)</f>
        <v>0.55517241273118156</v>
      </c>
      <c r="O155" s="12">
        <f t="shared" ref="O155" si="404">(H155-$H$9)/(B155-$B$9)</f>
        <v>-0.39770114942525886</v>
      </c>
      <c r="P155" s="12">
        <f t="shared" ref="P155" si="405">(L155-$L$9)/(B155-$B$9)</f>
        <v>1.3837161433936302</v>
      </c>
      <c r="Q155" s="12">
        <f t="shared" ref="Q155" si="406">(M155-0)/(B155-$B$9)</f>
        <v>1.3832738806359091E-2</v>
      </c>
      <c r="R155" s="12">
        <f t="shared" ref="R155" si="407">(N155-0)/(B155-$B$9)</f>
        <v>6.3812921003584084E-3</v>
      </c>
      <c r="S155" s="12">
        <f t="shared" ref="S155" si="408">(O155-0)/(B155-$B$9)</f>
        <v>-4.5712775796006768E-3</v>
      </c>
      <c r="T155" s="12">
        <f t="shared" ref="T155" si="409">(P155-0)/(B155-$B$9)</f>
        <v>1.590478325739805E-2</v>
      </c>
    </row>
    <row r="156" spans="2:20" ht="15.9" customHeight="1">
      <c r="B156" s="18">
        <v>45912</v>
      </c>
      <c r="C156" s="12">
        <v>401064.21380000003</v>
      </c>
      <c r="D156" s="9">
        <f t="shared" si="388"/>
        <v>112.20000003231689</v>
      </c>
      <c r="E156" s="39">
        <v>6665821.8519000001</v>
      </c>
      <c r="F156" s="9">
        <f t="shared" si="389"/>
        <v>90.900000184774399</v>
      </c>
      <c r="G156" s="12">
        <v>91.666300000000007</v>
      </c>
      <c r="H156" s="9">
        <f t="shared" si="377"/>
        <v>6.2000000000068667</v>
      </c>
      <c r="J156" s="69">
        <f t="shared" si="32"/>
        <v>50.98697754385978</v>
      </c>
      <c r="K156" s="10">
        <f t="shared" ref="K156" si="410">SQRT(POWER(C156 - $C$9,2) + POWER(E156 - $E$9,2)) *1000</f>
        <v>144.40100429305849</v>
      </c>
      <c r="L156" s="69">
        <f t="shared" ref="L156" si="411">SQRT((D156^2) + (F156^2) + (H156^2))</f>
        <v>144.5340445737404</v>
      </c>
      <c r="M156" s="12">
        <f t="shared" ref="M156" si="412">(D156-$D$9)/(B156-$B$9)</f>
        <v>1.2750000003672375</v>
      </c>
      <c r="N156" s="12">
        <f t="shared" ref="N156" si="413">(F156-$F$9)/(B156-$B$9)</f>
        <v>1.0329545475542545</v>
      </c>
      <c r="O156" s="12">
        <f t="shared" ref="O156" si="414">(H156-$H$9)/(B156-$B$9)</f>
        <v>7.0454545454623485E-2</v>
      </c>
      <c r="P156" s="12">
        <f t="shared" ref="P156" si="415">(L156-$L$9)/(B156-$B$9)</f>
        <v>1.6424323247015955</v>
      </c>
      <c r="Q156" s="12">
        <f t="shared" ref="Q156" si="416">(M156-0)/(B156-$B$9)</f>
        <v>1.4488636367809516E-2</v>
      </c>
      <c r="R156" s="12">
        <f t="shared" ref="R156" si="417">(N156-0)/(B156-$B$9)</f>
        <v>1.1738119858571074E-2</v>
      </c>
      <c r="S156" s="12">
        <f t="shared" ref="S156" si="418">(O156-0)/(B156-$B$9)</f>
        <v>8.0061983471163046E-4</v>
      </c>
      <c r="T156" s="12">
        <f t="shared" ref="T156" si="419">(P156-0)/(B156-$B$9)</f>
        <v>1.8664003689790858E-2</v>
      </c>
    </row>
    <row r="157" spans="2:20" ht="15.9" customHeight="1">
      <c r="B157" s="18">
        <v>45912</v>
      </c>
      <c r="C157" s="12">
        <v>401064.19799999997</v>
      </c>
      <c r="D157" s="9">
        <f t="shared" si="388"/>
        <v>96.399999980349094</v>
      </c>
      <c r="E157" s="39">
        <v>6665821.7825999996</v>
      </c>
      <c r="F157" s="9">
        <f t="shared" si="389"/>
        <v>21.599999628961086</v>
      </c>
      <c r="G157" s="12">
        <v>91.628299999999996</v>
      </c>
      <c r="H157" s="9">
        <f t="shared" si="377"/>
        <v>-31.800000000004047</v>
      </c>
      <c r="J157" s="69">
        <f t="shared" si="32"/>
        <v>77.37054125446889</v>
      </c>
      <c r="K157" s="10">
        <f t="shared" ref="K157" si="420">SQRT(POWER(C157 - $C$9,2) + POWER(E157 - $E$9,2)) *1000</f>
        <v>98.790282822666455</v>
      </c>
      <c r="L157" s="69">
        <f t="shared" ref="L157" si="421">SQRT((D157^2) + (F157^2) + (H157^2))</f>
        <v>103.78227199374025</v>
      </c>
      <c r="M157" s="12">
        <f t="shared" ref="M157" si="422">(D157-$D$9)/(B157-$B$9)</f>
        <v>1.0954545452312396</v>
      </c>
      <c r="N157" s="12">
        <f t="shared" ref="N157" si="423">(F157-$F$9)/(B157-$B$9)</f>
        <v>0.24545454123819416</v>
      </c>
      <c r="O157" s="12">
        <f t="shared" ref="O157" si="424">(H157-$H$9)/(B157-$B$9)</f>
        <v>-0.36136363636368235</v>
      </c>
      <c r="P157" s="12">
        <f t="shared" ref="P157" si="425">(L157-$L$9)/(B157-$B$9)</f>
        <v>1.1793439999288664</v>
      </c>
      <c r="Q157" s="12">
        <f t="shared" ref="Q157" si="426">(M157-0)/(B157-$B$9)</f>
        <v>1.244834710490045E-2</v>
      </c>
      <c r="R157" s="12">
        <f t="shared" ref="R157" si="427">(N157-0)/(B157-$B$9)</f>
        <v>2.7892561504340246E-3</v>
      </c>
      <c r="S157" s="12">
        <f t="shared" ref="S157" si="428">(O157-0)/(B157-$B$9)</f>
        <v>-4.1064049586782081E-3</v>
      </c>
      <c r="T157" s="12">
        <f t="shared" ref="T157" si="429">(P157-0)/(B157-$B$9)</f>
        <v>1.3401636362828028E-2</v>
      </c>
    </row>
    <row r="158" spans="2:20" ht="15.9" customHeight="1">
      <c r="B158" s="18">
        <v>45913</v>
      </c>
      <c r="C158" s="12">
        <v>401064.20380000002</v>
      </c>
      <c r="D158" s="9">
        <f t="shared" si="388"/>
        <v>102.20000002300367</v>
      </c>
      <c r="E158" s="39">
        <v>6665821.8082999997</v>
      </c>
      <c r="F158" s="9">
        <f t="shared" si="389"/>
        <v>47.299999743700027</v>
      </c>
      <c r="G158" s="12">
        <v>91.663200000000003</v>
      </c>
      <c r="H158" s="9">
        <f t="shared" si="377"/>
        <v>3.1000000000034333</v>
      </c>
      <c r="J158" s="69">
        <f t="shared" si="32"/>
        <v>65.164450977717252</v>
      </c>
      <c r="K158" s="10">
        <f t="shared" ref="K158" si="430">SQRT(POWER(C158 - $C$9,2) + POWER(E158 - $E$9,2)) *1000</f>
        <v>112.61496339499459</v>
      </c>
      <c r="L158" s="69">
        <f t="shared" ref="L158" si="431">SQRT((D158^2) + (F158^2) + (H158^2))</f>
        <v>112.6576228244498</v>
      </c>
      <c r="M158" s="12">
        <f t="shared" ref="M158" si="432">(D158-$D$9)/(B158-$B$9)</f>
        <v>1.1483146070000412</v>
      </c>
      <c r="N158" s="12">
        <f t="shared" ref="N158" si="433">(F158-$F$9)/(B158-$B$9)</f>
        <v>0.53146067127752838</v>
      </c>
      <c r="O158" s="12">
        <f t="shared" ref="O158" si="434">(H158-$H$9)/(B158-$B$9)</f>
        <v>3.4831460674195881E-2</v>
      </c>
      <c r="P158" s="12">
        <f t="shared" ref="P158" si="435">(L158-$L$9)/(B158-$B$9)</f>
        <v>1.2658159867915708</v>
      </c>
      <c r="Q158" s="12">
        <f t="shared" ref="Q158" si="436">(M158-0)/(B158-$B$9)</f>
        <v>1.2902411314607204E-2</v>
      </c>
      <c r="R158" s="12">
        <f t="shared" ref="R158" si="437">(N158-0)/(B158-$B$9)</f>
        <v>5.9714682166014423E-3</v>
      </c>
      <c r="S158" s="12">
        <f t="shared" ref="S158" si="438">(O158-0)/(B158-$B$9)</f>
        <v>3.913647266763582E-4</v>
      </c>
      <c r="T158" s="12">
        <f t="shared" ref="T158" si="439">(P158-0)/(B158-$B$9)</f>
        <v>1.4222651536983941E-2</v>
      </c>
    </row>
    <row r="159" spans="2:20" ht="15.9" customHeight="1">
      <c r="B159" s="18">
        <v>45913</v>
      </c>
      <c r="C159" s="12">
        <v>401064.21380000003</v>
      </c>
      <c r="D159" s="9">
        <f t="shared" si="388"/>
        <v>112.20000003231689</v>
      </c>
      <c r="E159" s="39">
        <v>6665821.8519000001</v>
      </c>
      <c r="F159" s="9">
        <f t="shared" si="389"/>
        <v>90.900000184774399</v>
      </c>
      <c r="G159" s="12">
        <v>91.666300000000007</v>
      </c>
      <c r="H159" s="9">
        <f t="shared" si="377"/>
        <v>6.2000000000068667</v>
      </c>
      <c r="J159" s="69">
        <f t="shared" si="32"/>
        <v>50.98697754385978</v>
      </c>
      <c r="K159" s="10">
        <f t="shared" ref="K159" si="440">SQRT(POWER(C159 - $C$9,2) + POWER(E159 - $E$9,2)) *1000</f>
        <v>144.40100429305849</v>
      </c>
      <c r="L159" s="69">
        <f t="shared" ref="L159" si="441">SQRT((D159^2) + (F159^2) + (H159^2))</f>
        <v>144.5340445737404</v>
      </c>
      <c r="M159" s="12">
        <f t="shared" ref="M159" si="442">(D159-$D$9)/(B159-$B$9)</f>
        <v>1.2606741576664819</v>
      </c>
      <c r="N159" s="12">
        <f t="shared" ref="N159" si="443">(F159-$F$9)/(B159-$B$9)</f>
        <v>1.0213483166828583</v>
      </c>
      <c r="O159" s="12">
        <f t="shared" ref="O159" si="444">(H159-$H$9)/(B159-$B$9)</f>
        <v>6.9662921348391763E-2</v>
      </c>
      <c r="P159" s="12">
        <f t="shared" ref="P159" si="445">(L159-$L$9)/(B159-$B$9)</f>
        <v>1.6239780289184316</v>
      </c>
      <c r="Q159" s="12">
        <f t="shared" ref="Q159" si="446">(M159-0)/(B159-$B$9)</f>
        <v>1.4164878176027887E-2</v>
      </c>
      <c r="R159" s="12">
        <f t="shared" ref="R159" si="447">(N159-0)/(B159-$B$9)</f>
        <v>1.1475823782953464E-2</v>
      </c>
      <c r="S159" s="12">
        <f t="shared" ref="S159" si="448">(O159-0)/(B159-$B$9)</f>
        <v>7.8272945335271639E-4</v>
      </c>
      <c r="T159" s="12">
        <f t="shared" ref="T159" si="449">(P159-0)/(B159-$B$9)</f>
        <v>1.8246944145150917E-2</v>
      </c>
    </row>
    <row r="160" spans="2:20" ht="15.9" customHeight="1">
      <c r="B160" s="18">
        <v>45915</v>
      </c>
      <c r="C160" s="12">
        <v>401064.21899999998</v>
      </c>
      <c r="D160" s="9">
        <f t="shared" si="388"/>
        <v>117.39999998826534</v>
      </c>
      <c r="E160" s="39">
        <v>6665821.8472999996</v>
      </c>
      <c r="F160" s="9">
        <f t="shared" si="389"/>
        <v>86.299999617040157</v>
      </c>
      <c r="G160" s="12">
        <v>91.642200000000003</v>
      </c>
      <c r="H160" s="9">
        <f t="shared" si="377"/>
        <v>-17.899999999997362</v>
      </c>
      <c r="J160" s="69">
        <f t="shared" si="32"/>
        <v>53.680628366828046</v>
      </c>
      <c r="K160" s="10">
        <f t="shared" ref="K160" si="450">SQRT(POWER(C160 - $C$9,2) + POWER(E160 - $E$9,2)) *1000</f>
        <v>145.70672575809888</v>
      </c>
      <c r="L160" s="69">
        <f t="shared" ref="L160" si="451">SQRT((D160^2) + (F160^2) + (H160^2))</f>
        <v>146.80211146691909</v>
      </c>
      <c r="M160" s="12">
        <f t="shared" ref="M160" si="452">(D160-$D$9)/(B160-$B$9)</f>
        <v>1.2901098899809378</v>
      </c>
      <c r="N160" s="12">
        <f t="shared" ref="N160" si="453">(F160-$F$9)/(B160-$B$9)</f>
        <v>0.94835164414329842</v>
      </c>
      <c r="O160" s="12">
        <f t="shared" ref="O160" si="454">(H160-$H$9)/(B160-$B$9)</f>
        <v>-0.19670329670326772</v>
      </c>
      <c r="P160" s="12">
        <f t="shared" ref="P160" si="455">(L160-$L$9)/(B160-$B$9)</f>
        <v>1.61321001611999</v>
      </c>
      <c r="Q160" s="12">
        <f t="shared" ref="Q160" si="456">(M160-0)/(B160-$B$9)</f>
        <v>1.4177031758032284E-2</v>
      </c>
      <c r="R160" s="12">
        <f t="shared" ref="R160" si="457">(N160-0)/(B160-$B$9)</f>
        <v>1.0421446638937345E-2</v>
      </c>
      <c r="S160" s="12">
        <f t="shared" ref="S160" si="458">(O160-0)/(B160-$B$9)</f>
        <v>-2.161574689046898E-3</v>
      </c>
      <c r="T160" s="12">
        <f t="shared" ref="T160" si="459">(P160-0)/(B160-$B$9)</f>
        <v>1.7727582594725164E-2</v>
      </c>
    </row>
    <row r="161" spans="2:20" ht="15.9" customHeight="1">
      <c r="B161" s="18">
        <v>45915</v>
      </c>
      <c r="C161" s="12">
        <v>401064.21779999998</v>
      </c>
      <c r="D161" s="9">
        <f t="shared" si="388"/>
        <v>116.19999998947605</v>
      </c>
      <c r="E161" s="39">
        <v>6665821.8424000004</v>
      </c>
      <c r="F161" s="9">
        <f t="shared" si="389"/>
        <v>81.400000490248203</v>
      </c>
      <c r="G161" s="12">
        <v>91.662999999999997</v>
      </c>
      <c r="H161" s="9">
        <f t="shared" si="377"/>
        <v>2.899999999996794</v>
      </c>
      <c r="J161" s="69">
        <f t="shared" si="32"/>
        <v>54.988128922945748</v>
      </c>
      <c r="K161" s="10">
        <f t="shared" ref="K161" si="460">SQRT(POWER(C161 - $C$9,2) + POWER(E161 - $E$9,2)) *1000</f>
        <v>141.8745927830866</v>
      </c>
      <c r="L161" s="69">
        <f t="shared" ref="L161" si="461">SQRT((D161^2) + (F161^2) + (H161^2))</f>
        <v>141.90422853941536</v>
      </c>
      <c r="M161" s="12">
        <f t="shared" ref="M161" si="462">(D161-$D$9)/(B161-$B$9)</f>
        <v>1.2769230768074291</v>
      </c>
      <c r="N161" s="12">
        <f t="shared" ref="N161" si="463">(F161-$F$9)/(B161-$B$9)</f>
        <v>0.89450549989283745</v>
      </c>
      <c r="O161" s="12">
        <f t="shared" ref="O161" si="464">(H161-$H$9)/(B161-$B$9)</f>
        <v>3.1868131868096637E-2</v>
      </c>
      <c r="P161" s="12">
        <f t="shared" ref="P161" si="465">(L161-$L$9)/(B161-$B$9)</f>
        <v>1.5593871268067621</v>
      </c>
      <c r="Q161" s="12">
        <f t="shared" ref="Q161" si="466">(M161-0)/(B161-$B$9)</f>
        <v>1.4032121723158562E-2</v>
      </c>
      <c r="R161" s="12">
        <f t="shared" ref="R161" si="467">(N161-0)/(B161-$B$9)</f>
        <v>9.8297307680531593E-3</v>
      </c>
      <c r="S161" s="12">
        <f t="shared" ref="S161" si="468">(O161-0)/(B161-$B$9)</f>
        <v>3.5019925129776524E-4</v>
      </c>
      <c r="T161" s="12">
        <f t="shared" ref="T161" si="469">(P161-0)/(B161-$B$9)</f>
        <v>1.7136122272601782E-2</v>
      </c>
    </row>
    <row r="162" spans="2:20" ht="15.9" customHeight="1">
      <c r="B162" s="18">
        <v>45916</v>
      </c>
      <c r="C162" s="12">
        <v>401064.2145</v>
      </c>
      <c r="D162" s="9">
        <f t="shared" si="388"/>
        <v>112.90000000735745</v>
      </c>
      <c r="E162" s="39">
        <v>6665821.8337000003</v>
      </c>
      <c r="F162" s="9">
        <f t="shared" si="389"/>
        <v>72.700000368058681</v>
      </c>
      <c r="G162" s="12">
        <v>91.653499999999994</v>
      </c>
      <c r="H162" s="9">
        <f t="shared" si="377"/>
        <v>-6.6000000000059345</v>
      </c>
      <c r="J162" s="69">
        <f t="shared" si="32"/>
        <v>57.221190973550677</v>
      </c>
      <c r="K162" s="10">
        <f t="shared" ref="K162" si="470">SQRT(POWER(C162 - $C$9,2) + POWER(E162 - $E$9,2)) *1000</f>
        <v>134.28216581205803</v>
      </c>
      <c r="L162" s="69">
        <f t="shared" ref="L162" si="471">SQRT((D162^2) + (F162^2) + (H162^2))</f>
        <v>134.44426374961901</v>
      </c>
      <c r="M162" s="12">
        <f t="shared" ref="M162" si="472">(D162-$D$9)/(B162-$B$9)</f>
        <v>1.2271739131234505</v>
      </c>
      <c r="N162" s="12">
        <f t="shared" ref="N162" si="473">(F162-$F$9)/(B162-$B$9)</f>
        <v>0.79021739530498569</v>
      </c>
      <c r="O162" s="12">
        <f t="shared" ref="O162" si="474">(H162-$H$9)/(B162-$B$9)</f>
        <v>-7.1739130434847115E-2</v>
      </c>
      <c r="P162" s="12">
        <f t="shared" ref="P162" si="475">(L162-$L$9)/(B162-$B$9)</f>
        <v>1.4613506929306415</v>
      </c>
      <c r="Q162" s="12">
        <f t="shared" ref="Q162" si="476">(M162-0)/(B162-$B$9)</f>
        <v>1.3338846881776636E-2</v>
      </c>
      <c r="R162" s="12">
        <f t="shared" ref="R162" si="477">(N162-0)/(B162-$B$9)</f>
        <v>8.5893195141846269E-3</v>
      </c>
      <c r="S162" s="12">
        <f t="shared" ref="S162" si="478">(O162-0)/(B162-$B$9)</f>
        <v>-7.797731569005121E-4</v>
      </c>
      <c r="T162" s="12">
        <f t="shared" ref="T162" si="479">(P162-0)/(B162-$B$9)</f>
        <v>1.5884246662289582E-2</v>
      </c>
    </row>
    <row r="163" spans="2:20" ht="15.9" customHeight="1">
      <c r="B163" s="18"/>
      <c r="C163" s="12"/>
      <c r="D163" s="9" t="str">
        <f t="shared" si="388"/>
        <v/>
      </c>
      <c r="E163" s="39"/>
      <c r="F163" s="9" t="str">
        <f t="shared" si="389"/>
        <v/>
      </c>
      <c r="G163" s="12"/>
      <c r="H163" s="9" t="str">
        <f t="shared" si="377"/>
        <v/>
      </c>
    </row>
    <row r="164" spans="2:20" ht="15.9" customHeight="1">
      <c r="B164" s="18"/>
      <c r="C164" s="12"/>
      <c r="D164" s="9" t="str">
        <f t="shared" si="388"/>
        <v/>
      </c>
      <c r="E164" s="39"/>
      <c r="F164" s="9" t="str">
        <f t="shared" si="389"/>
        <v/>
      </c>
      <c r="G164" s="12"/>
      <c r="H164" s="9" t="str">
        <f t="shared" si="377"/>
        <v/>
      </c>
    </row>
    <row r="165" spans="2:20" ht="15.9" customHeight="1">
      <c r="B165" s="18"/>
      <c r="C165" s="12"/>
      <c r="D165" s="9" t="str">
        <f t="shared" si="388"/>
        <v/>
      </c>
      <c r="E165" s="39"/>
      <c r="F165" s="9" t="str">
        <f t="shared" si="389"/>
        <v/>
      </c>
      <c r="G165" s="12"/>
      <c r="H165" s="9" t="str">
        <f t="shared" si="377"/>
        <v/>
      </c>
    </row>
    <row r="166" spans="2:20" ht="15.9" customHeight="1">
      <c r="B166" s="18"/>
      <c r="C166" s="12"/>
      <c r="D166" s="9" t="str">
        <f t="shared" si="388"/>
        <v/>
      </c>
      <c r="E166" s="39"/>
      <c r="F166" s="9" t="str">
        <f t="shared" si="389"/>
        <v/>
      </c>
      <c r="G166" s="12"/>
      <c r="H166" s="9" t="str">
        <f t="shared" si="377"/>
        <v/>
      </c>
    </row>
    <row r="167" spans="2:20" ht="15.9" customHeight="1">
      <c r="B167" s="18"/>
      <c r="C167" s="12"/>
      <c r="D167" s="9" t="str">
        <f t="shared" si="388"/>
        <v/>
      </c>
      <c r="E167" s="39"/>
      <c r="F167" s="9" t="str">
        <f t="shared" si="389"/>
        <v/>
      </c>
      <c r="G167" s="12"/>
      <c r="H167" s="9" t="str">
        <f t="shared" si="377"/>
        <v/>
      </c>
    </row>
    <row r="168" spans="2:20" ht="15.9" customHeight="1">
      <c r="B168" s="18"/>
      <c r="C168" s="12"/>
      <c r="D168" s="9" t="str">
        <f t="shared" si="388"/>
        <v/>
      </c>
      <c r="E168" s="39"/>
      <c r="F168" s="9" t="str">
        <f t="shared" si="389"/>
        <v/>
      </c>
      <c r="G168" s="12"/>
      <c r="H168" s="9" t="str">
        <f t="shared" si="377"/>
        <v/>
      </c>
    </row>
    <row r="169" spans="2:20" ht="15.9" customHeight="1">
      <c r="B169" s="18"/>
      <c r="C169" s="12"/>
      <c r="D169" s="9" t="str">
        <f t="shared" si="388"/>
        <v/>
      </c>
      <c r="E169" s="39"/>
      <c r="F169" s="9" t="str">
        <f t="shared" si="389"/>
        <v/>
      </c>
      <c r="G169" s="12"/>
      <c r="H169" s="9" t="str">
        <f t="shared" si="377"/>
        <v/>
      </c>
    </row>
    <row r="170" spans="2:20" ht="15.9" customHeight="1">
      <c r="B170" s="18"/>
      <c r="C170" s="12"/>
      <c r="D170" s="9" t="str">
        <f t="shared" si="388"/>
        <v/>
      </c>
      <c r="E170" s="39"/>
      <c r="F170" s="9" t="str">
        <f t="shared" si="389"/>
        <v/>
      </c>
      <c r="G170" s="12"/>
      <c r="H170" s="9" t="str">
        <f t="shared" si="377"/>
        <v/>
      </c>
    </row>
    <row r="171" spans="2:20" ht="15.9" customHeight="1">
      <c r="B171" s="18"/>
      <c r="C171" s="12"/>
      <c r="D171" s="9" t="str">
        <f t="shared" si="388"/>
        <v/>
      </c>
      <c r="E171" s="39"/>
      <c r="F171" s="9" t="str">
        <f t="shared" si="389"/>
        <v/>
      </c>
      <c r="G171" s="12"/>
      <c r="H171" s="9" t="str">
        <f t="shared" si="377"/>
        <v/>
      </c>
    </row>
    <row r="172" spans="2:20" ht="15.9" customHeight="1">
      <c r="B172" s="18"/>
      <c r="C172" s="12"/>
      <c r="D172" s="9" t="str">
        <f t="shared" si="388"/>
        <v/>
      </c>
      <c r="E172" s="39"/>
      <c r="F172" s="9" t="str">
        <f t="shared" si="389"/>
        <v/>
      </c>
      <c r="G172" s="12"/>
      <c r="H172" s="9" t="str">
        <f t="shared" si="377"/>
        <v/>
      </c>
    </row>
    <row r="173" spans="2:20" ht="15.9" customHeight="1">
      <c r="B173" s="18"/>
      <c r="C173" s="12"/>
      <c r="D173" s="9" t="str">
        <f t="shared" si="388"/>
        <v/>
      </c>
      <c r="E173" s="39"/>
      <c r="F173" s="9" t="str">
        <f t="shared" si="389"/>
        <v/>
      </c>
      <c r="G173" s="12"/>
      <c r="H173" s="9" t="str">
        <f t="shared" si="377"/>
        <v/>
      </c>
    </row>
    <row r="174" spans="2:20" ht="15.9" customHeight="1">
      <c r="B174" s="18"/>
      <c r="C174" s="12"/>
      <c r="D174" s="9" t="str">
        <f t="shared" si="388"/>
        <v/>
      </c>
      <c r="E174" s="39"/>
      <c r="F174" s="9" t="str">
        <f t="shared" si="389"/>
        <v/>
      </c>
      <c r="G174" s="12"/>
      <c r="H174" s="9" t="str">
        <f t="shared" si="377"/>
        <v/>
      </c>
    </row>
    <row r="175" spans="2:20" ht="15.9" customHeight="1">
      <c r="B175" s="18"/>
      <c r="C175" s="12"/>
      <c r="D175" s="9" t="str">
        <f t="shared" si="388"/>
        <v/>
      </c>
      <c r="E175" s="39"/>
      <c r="F175" s="9" t="str">
        <f t="shared" si="389"/>
        <v/>
      </c>
      <c r="G175" s="12"/>
      <c r="H175" s="9" t="str">
        <f t="shared" si="377"/>
        <v/>
      </c>
    </row>
    <row r="176" spans="2:20" ht="15.9" customHeight="1">
      <c r="B176" s="18"/>
      <c r="C176" s="12"/>
      <c r="D176" s="9" t="str">
        <f t="shared" si="388"/>
        <v/>
      </c>
      <c r="E176" s="39"/>
      <c r="F176" s="9" t="str">
        <f t="shared" si="389"/>
        <v/>
      </c>
      <c r="G176" s="12"/>
      <c r="H176" s="9" t="str">
        <f t="shared" si="377"/>
        <v/>
      </c>
    </row>
    <row r="177" spans="1:8" ht="15.9" customHeight="1">
      <c r="B177" s="18"/>
      <c r="C177" s="12"/>
      <c r="D177" s="9" t="str">
        <f t="shared" si="388"/>
        <v/>
      </c>
      <c r="E177" s="39"/>
      <c r="F177" s="9" t="str">
        <f t="shared" si="389"/>
        <v/>
      </c>
      <c r="G177" s="12"/>
      <c r="H177" s="9" t="str">
        <f t="shared" si="377"/>
        <v/>
      </c>
    </row>
    <row r="178" spans="1:8" ht="15.9" customHeight="1">
      <c r="B178" s="18"/>
      <c r="C178" s="12"/>
      <c r="D178" s="9" t="str">
        <f t="shared" si="388"/>
        <v/>
      </c>
      <c r="E178" s="39"/>
      <c r="F178" s="9" t="str">
        <f t="shared" si="389"/>
        <v/>
      </c>
      <c r="G178" s="12"/>
      <c r="H178" s="9" t="str">
        <f t="shared" si="377"/>
        <v/>
      </c>
    </row>
    <row r="179" spans="1:8" ht="15.9" customHeight="1">
      <c r="B179" s="18"/>
      <c r="C179" s="12"/>
      <c r="D179" s="9" t="str">
        <f t="shared" si="388"/>
        <v/>
      </c>
      <c r="E179" s="39"/>
      <c r="F179" s="9" t="str">
        <f t="shared" si="389"/>
        <v/>
      </c>
      <c r="G179" s="12"/>
      <c r="H179" s="9" t="str">
        <f t="shared" si="377"/>
        <v/>
      </c>
    </row>
    <row r="180" spans="1:8" ht="15.9" customHeight="1">
      <c r="B180" s="18"/>
      <c r="C180" s="12"/>
      <c r="D180" s="9" t="str">
        <f t="shared" si="388"/>
        <v/>
      </c>
      <c r="E180" s="39"/>
      <c r="F180" s="9" t="str">
        <f t="shared" si="389"/>
        <v/>
      </c>
      <c r="G180" s="12"/>
      <c r="H180" s="9" t="str">
        <f t="shared" si="377"/>
        <v/>
      </c>
    </row>
    <row r="181" spans="1:8" ht="15.9" customHeight="1">
      <c r="B181" s="18"/>
      <c r="C181" s="12"/>
      <c r="D181" s="9" t="str">
        <f t="shared" si="388"/>
        <v/>
      </c>
      <c r="E181" s="39"/>
      <c r="F181" s="9" t="str">
        <f t="shared" si="389"/>
        <v/>
      </c>
      <c r="G181" s="12"/>
      <c r="H181" s="9" t="str">
        <f t="shared" si="377"/>
        <v/>
      </c>
    </row>
    <row r="182" spans="1:8" ht="15.9" customHeight="1">
      <c r="B182" s="18"/>
      <c r="C182" s="12"/>
      <c r="D182" s="9" t="str">
        <f t="shared" si="388"/>
        <v/>
      </c>
      <c r="E182" s="39"/>
      <c r="F182" s="9" t="str">
        <f t="shared" si="389"/>
        <v/>
      </c>
      <c r="G182" s="12"/>
      <c r="H182" s="9" t="str">
        <f t="shared" si="377"/>
        <v/>
      </c>
    </row>
    <row r="183" spans="1:8" ht="15.9" customHeight="1">
      <c r="B183" s="18"/>
      <c r="C183" s="12"/>
      <c r="D183" s="9" t="str">
        <f t="shared" si="388"/>
        <v/>
      </c>
      <c r="E183" s="39"/>
      <c r="F183" s="9" t="str">
        <f t="shared" si="389"/>
        <v/>
      </c>
      <c r="G183" s="12"/>
      <c r="H183" s="9" t="str">
        <f t="shared" si="377"/>
        <v/>
      </c>
    </row>
    <row r="184" spans="1:8" ht="15.9" customHeight="1">
      <c r="B184" s="18"/>
      <c r="C184" s="12"/>
      <c r="D184" s="9" t="str">
        <f t="shared" si="388"/>
        <v/>
      </c>
      <c r="E184" s="39"/>
      <c r="F184" s="9" t="str">
        <f t="shared" si="389"/>
        <v/>
      </c>
      <c r="G184" s="12"/>
      <c r="H184" s="9" t="str">
        <f t="shared" si="377"/>
        <v/>
      </c>
    </row>
    <row r="185" spans="1:8" ht="15.9" customHeight="1">
      <c r="B185" s="18"/>
      <c r="C185" s="12"/>
      <c r="D185" s="9" t="str">
        <f t="shared" si="388"/>
        <v/>
      </c>
      <c r="E185" s="39"/>
      <c r="F185" s="9" t="str">
        <f t="shared" si="389"/>
        <v/>
      </c>
      <c r="G185" s="12"/>
      <c r="H185" s="9" t="str">
        <f t="shared" si="377"/>
        <v/>
      </c>
    </row>
    <row r="186" spans="1:8" ht="15.9" customHeight="1">
      <c r="B186" s="18"/>
      <c r="C186" s="12"/>
      <c r="D186" s="9" t="str">
        <f t="shared" si="388"/>
        <v/>
      </c>
      <c r="E186" s="39"/>
      <c r="F186" s="9" t="str">
        <f t="shared" si="389"/>
        <v/>
      </c>
      <c r="G186" s="12"/>
      <c r="H186" s="9" t="str">
        <f t="shared" si="377"/>
        <v/>
      </c>
    </row>
    <row r="187" spans="1:8" ht="15.9" customHeight="1">
      <c r="B187" s="18"/>
      <c r="C187" s="12"/>
      <c r="D187" s="9" t="str">
        <f t="shared" si="388"/>
        <v/>
      </c>
      <c r="E187" s="39"/>
      <c r="F187" s="9" t="str">
        <f t="shared" si="389"/>
        <v/>
      </c>
      <c r="G187" s="12"/>
      <c r="H187" s="9" t="str">
        <f t="shared" si="377"/>
        <v/>
      </c>
    </row>
    <row r="188" spans="1:8" ht="15.9" customHeight="1">
      <c r="B188" s="18"/>
      <c r="C188" s="12"/>
      <c r="D188" s="9" t="str">
        <f t="shared" si="388"/>
        <v/>
      </c>
      <c r="E188" s="39"/>
      <c r="F188" s="9" t="str">
        <f t="shared" si="389"/>
        <v/>
      </c>
      <c r="G188" s="12"/>
      <c r="H188" s="9" t="str">
        <f t="shared" si="377"/>
        <v/>
      </c>
    </row>
    <row r="189" spans="1:8" ht="15.9" customHeight="1">
      <c r="B189" s="18"/>
      <c r="C189" s="12"/>
      <c r="D189" s="9" t="str">
        <f t="shared" si="388"/>
        <v/>
      </c>
      <c r="E189" s="39"/>
      <c r="F189" s="9" t="str">
        <f t="shared" si="389"/>
        <v/>
      </c>
      <c r="G189" s="12"/>
      <c r="H189" s="9" t="str">
        <f t="shared" si="377"/>
        <v/>
      </c>
    </row>
    <row r="190" spans="1:8" ht="15.9" customHeight="1">
      <c r="B190" s="18"/>
      <c r="C190" s="12"/>
      <c r="D190" s="9" t="str">
        <f t="shared" si="388"/>
        <v/>
      </c>
      <c r="E190" s="39"/>
      <c r="F190" s="9" t="str">
        <f t="shared" si="389"/>
        <v/>
      </c>
      <c r="G190" s="12"/>
      <c r="H190" s="9" t="str">
        <f t="shared" si="377"/>
        <v/>
      </c>
    </row>
    <row r="191" spans="1:8" ht="15.9" customHeight="1">
      <c r="A191" s="15"/>
      <c r="B191" s="18"/>
      <c r="C191" s="12"/>
      <c r="D191" s="9" t="str">
        <f t="shared" si="388"/>
        <v/>
      </c>
      <c r="E191" s="39"/>
      <c r="F191" s="9" t="str">
        <f t="shared" si="389"/>
        <v/>
      </c>
      <c r="G191" s="12"/>
      <c r="H191" s="9" t="str">
        <f t="shared" si="377"/>
        <v/>
      </c>
    </row>
    <row r="192" spans="1:8" ht="15.9" customHeight="1">
      <c r="A192" s="34"/>
      <c r="B192" s="18"/>
      <c r="C192" s="12"/>
      <c r="D192" s="9" t="str">
        <f t="shared" si="388"/>
        <v/>
      </c>
      <c r="E192" s="39"/>
      <c r="F192" s="9" t="str">
        <f t="shared" si="389"/>
        <v/>
      </c>
      <c r="G192" s="12"/>
      <c r="H192" s="9" t="str">
        <f t="shared" si="377"/>
        <v/>
      </c>
    </row>
    <row r="193" spans="1:8" ht="15.9" customHeight="1">
      <c r="A193" s="34"/>
      <c r="B193" s="18"/>
      <c r="C193" s="12"/>
      <c r="D193" s="9" t="str">
        <f t="shared" si="388"/>
        <v/>
      </c>
      <c r="E193" s="39"/>
      <c r="F193" s="9" t="str">
        <f t="shared" si="389"/>
        <v/>
      </c>
      <c r="G193" s="12"/>
      <c r="H193" s="9" t="str">
        <f t="shared" si="377"/>
        <v/>
      </c>
    </row>
    <row r="194" spans="1:8" ht="15.9" customHeight="1">
      <c r="A194" s="180"/>
      <c r="B194" s="18"/>
      <c r="C194" s="12"/>
      <c r="D194" s="9" t="str">
        <f t="shared" si="388"/>
        <v/>
      </c>
      <c r="E194" s="39"/>
      <c r="F194" s="9" t="str">
        <f t="shared" si="389"/>
        <v/>
      </c>
      <c r="G194" s="12"/>
      <c r="H194" s="9" t="str">
        <f t="shared" si="377"/>
        <v/>
      </c>
    </row>
    <row r="195" spans="1:8" ht="15.9" customHeight="1">
      <c r="A195" s="180"/>
      <c r="B195" s="18"/>
      <c r="C195" s="12"/>
      <c r="D195" s="9" t="str">
        <f t="shared" si="388"/>
        <v/>
      </c>
      <c r="E195" s="39"/>
      <c r="F195" s="9" t="str">
        <f t="shared" si="389"/>
        <v/>
      </c>
      <c r="G195" s="12"/>
      <c r="H195" s="9" t="str">
        <f t="shared" si="377"/>
        <v/>
      </c>
    </row>
    <row r="196" spans="1:8" ht="15.9" customHeight="1">
      <c r="A196" s="15"/>
      <c r="B196" s="18"/>
      <c r="C196" s="12"/>
      <c r="D196" s="9" t="str">
        <f t="shared" si="388"/>
        <v/>
      </c>
      <c r="E196" s="39"/>
      <c r="F196" s="9" t="str">
        <f t="shared" si="389"/>
        <v/>
      </c>
      <c r="G196" s="12"/>
      <c r="H196" s="9" t="str">
        <f t="shared" si="377"/>
        <v/>
      </c>
    </row>
    <row r="197" spans="1:8" ht="15.9" customHeight="1">
      <c r="A197" s="15"/>
      <c r="B197" s="18"/>
      <c r="C197" s="12"/>
      <c r="D197" s="9" t="str">
        <f t="shared" si="388"/>
        <v/>
      </c>
      <c r="E197" s="39"/>
      <c r="F197" s="9" t="str">
        <f t="shared" si="389"/>
        <v/>
      </c>
      <c r="G197" s="12"/>
      <c r="H197" s="9" t="str">
        <f t="shared" si="377"/>
        <v/>
      </c>
    </row>
    <row r="198" spans="1:8" ht="15.9" customHeight="1">
      <c r="A198" s="34"/>
      <c r="B198" s="18"/>
      <c r="C198" s="12"/>
      <c r="D198" s="9" t="str">
        <f t="shared" si="388"/>
        <v/>
      </c>
      <c r="E198" s="39"/>
      <c r="F198" s="9" t="str">
        <f t="shared" si="389"/>
        <v/>
      </c>
      <c r="G198" s="12"/>
      <c r="H198" s="9" t="str">
        <f t="shared" si="377"/>
        <v/>
      </c>
    </row>
    <row r="199" spans="1:8" ht="15.9" customHeight="1">
      <c r="A199" s="34"/>
      <c r="B199" s="18"/>
      <c r="C199" s="12"/>
      <c r="D199" s="9" t="str">
        <f t="shared" si="388"/>
        <v/>
      </c>
      <c r="E199" s="39"/>
      <c r="F199" s="9" t="str">
        <f t="shared" si="389"/>
        <v/>
      </c>
      <c r="G199" s="12"/>
      <c r="H199" s="9" t="str">
        <f t="shared" si="377"/>
        <v/>
      </c>
    </row>
    <row r="200" spans="1:8" ht="15.9" customHeight="1">
      <c r="A200" s="181"/>
      <c r="B200" s="18"/>
      <c r="C200" s="12"/>
      <c r="D200" s="9" t="str">
        <f t="shared" si="388"/>
        <v/>
      </c>
      <c r="E200" s="39"/>
      <c r="F200" s="9" t="str">
        <f t="shared" si="389"/>
        <v/>
      </c>
      <c r="G200" s="12"/>
      <c r="H200" s="9" t="str">
        <f t="shared" si="377"/>
        <v/>
      </c>
    </row>
    <row r="201" spans="1:8" ht="15.9" customHeight="1">
      <c r="A201" s="181"/>
      <c r="B201" s="18"/>
      <c r="C201" s="12"/>
      <c r="D201" s="9" t="str">
        <f t="shared" si="388"/>
        <v/>
      </c>
      <c r="E201" s="39"/>
      <c r="F201" s="9" t="str">
        <f t="shared" si="389"/>
        <v/>
      </c>
      <c r="G201" s="12"/>
      <c r="H201" s="9" t="str">
        <f t="shared" si="377"/>
        <v/>
      </c>
    </row>
    <row r="202" spans="1:8" ht="15.9" customHeight="1">
      <c r="A202" s="15"/>
      <c r="B202" s="18"/>
      <c r="C202" s="12"/>
      <c r="D202" s="9" t="str">
        <f t="shared" si="388"/>
        <v/>
      </c>
      <c r="E202" s="39"/>
      <c r="F202" s="9" t="str">
        <f t="shared" si="389"/>
        <v/>
      </c>
      <c r="G202" s="12"/>
      <c r="H202" s="9" t="str">
        <f t="shared" si="377"/>
        <v/>
      </c>
    </row>
    <row r="203" spans="1:8" ht="15.9" customHeight="1">
      <c r="A203" s="15"/>
      <c r="B203" s="18"/>
      <c r="C203" s="12"/>
      <c r="D203" s="9" t="str">
        <f t="shared" si="388"/>
        <v/>
      </c>
      <c r="E203" s="39"/>
      <c r="F203" s="9" t="str">
        <f t="shared" si="389"/>
        <v/>
      </c>
      <c r="G203" s="12"/>
      <c r="H203" s="9" t="str">
        <f t="shared" si="377"/>
        <v/>
      </c>
    </row>
    <row r="204" spans="1:8" ht="15.9" customHeight="1">
      <c r="A204" s="15"/>
      <c r="B204" s="18"/>
      <c r="C204" s="12"/>
      <c r="D204" s="9" t="str">
        <f t="shared" si="388"/>
        <v/>
      </c>
      <c r="E204" s="39"/>
      <c r="F204" s="9" t="str">
        <f t="shared" si="389"/>
        <v/>
      </c>
      <c r="G204" s="12"/>
      <c r="H204" s="9" t="str">
        <f t="shared" si="377"/>
        <v/>
      </c>
    </row>
    <row r="205" spans="1:8" ht="15.9" customHeight="1">
      <c r="B205" s="18"/>
      <c r="C205" s="12"/>
      <c r="D205" s="9" t="str">
        <f t="shared" si="388"/>
        <v/>
      </c>
      <c r="E205" s="39"/>
      <c r="F205" s="9" t="str">
        <f t="shared" si="389"/>
        <v/>
      </c>
      <c r="G205" s="12"/>
      <c r="H205" s="9" t="str">
        <f t="shared" si="377"/>
        <v/>
      </c>
    </row>
    <row r="206" spans="1:8" ht="15.9" customHeight="1">
      <c r="B206" s="18"/>
      <c r="C206" s="12"/>
      <c r="D206" s="9" t="str">
        <f t="shared" si="388"/>
        <v/>
      </c>
      <c r="E206" s="39"/>
      <c r="F206" s="9" t="str">
        <f t="shared" si="389"/>
        <v/>
      </c>
      <c r="G206" s="12"/>
      <c r="H206" s="9" t="str">
        <f t="shared" si="377"/>
        <v/>
      </c>
    </row>
    <row r="207" spans="1:8" ht="15.9" customHeight="1">
      <c r="B207" s="18"/>
      <c r="C207" s="12"/>
      <c r="D207" s="9" t="str">
        <f t="shared" si="388"/>
        <v/>
      </c>
      <c r="E207" s="39"/>
      <c r="F207" s="9" t="str">
        <f t="shared" si="389"/>
        <v/>
      </c>
      <c r="G207" s="12"/>
      <c r="H207" s="9" t="str">
        <f t="shared" si="377"/>
        <v/>
      </c>
    </row>
    <row r="208" spans="1:8" ht="15.9" customHeight="1">
      <c r="B208" s="18"/>
      <c r="C208" s="12"/>
      <c r="D208" s="9" t="str">
        <f t="shared" si="388"/>
        <v/>
      </c>
      <c r="E208" s="39"/>
      <c r="F208" s="9" t="str">
        <f t="shared" si="389"/>
        <v/>
      </c>
      <c r="G208" s="12"/>
      <c r="H208" s="9" t="str">
        <f t="shared" si="377"/>
        <v/>
      </c>
    </row>
    <row r="209" spans="2:8" ht="15.9" customHeight="1">
      <c r="B209" s="18"/>
      <c r="C209" s="12"/>
      <c r="D209" s="9" t="str">
        <f t="shared" si="388"/>
        <v/>
      </c>
      <c r="E209" s="39"/>
      <c r="F209" s="9" t="str">
        <f t="shared" si="389"/>
        <v/>
      </c>
      <c r="G209" s="12"/>
      <c r="H209" s="9" t="str">
        <f t="shared" si="377"/>
        <v/>
      </c>
    </row>
    <row r="210" spans="2:8" ht="15.9" customHeight="1">
      <c r="B210" s="18"/>
      <c r="C210" s="12"/>
      <c r="D210" s="9" t="str">
        <f t="shared" si="388"/>
        <v/>
      </c>
      <c r="E210" s="39"/>
      <c r="F210" s="9" t="str">
        <f t="shared" si="389"/>
        <v/>
      </c>
      <c r="G210" s="12"/>
      <c r="H210" s="9" t="str">
        <f t="shared" si="377"/>
        <v/>
      </c>
    </row>
    <row r="211" spans="2:8" ht="15.9" customHeight="1">
      <c r="B211" s="18"/>
      <c r="C211" s="12"/>
      <c r="D211" s="9" t="str">
        <f t="shared" si="388"/>
        <v/>
      </c>
      <c r="E211" s="39"/>
      <c r="F211" s="9" t="str">
        <f t="shared" si="389"/>
        <v/>
      </c>
      <c r="G211" s="12"/>
      <c r="H211" s="9" t="str">
        <f t="shared" si="377"/>
        <v/>
      </c>
    </row>
    <row r="212" spans="2:8" ht="15.9" customHeight="1">
      <c r="B212" s="18"/>
      <c r="C212" s="12"/>
      <c r="D212" s="9" t="str">
        <f t="shared" si="388"/>
        <v/>
      </c>
      <c r="E212" s="39"/>
      <c r="F212" s="9" t="str">
        <f t="shared" si="389"/>
        <v/>
      </c>
      <c r="G212" s="12"/>
      <c r="H212" s="9" t="str">
        <f t="shared" si="377"/>
        <v/>
      </c>
    </row>
    <row r="213" spans="2:8" ht="15.9" customHeight="1">
      <c r="B213" s="18"/>
      <c r="C213" s="12"/>
      <c r="D213" s="9" t="str">
        <f t="shared" si="388"/>
        <v/>
      </c>
      <c r="E213" s="39"/>
      <c r="F213" s="9" t="str">
        <f t="shared" si="389"/>
        <v/>
      </c>
      <c r="G213" s="12"/>
      <c r="H213" s="9" t="str">
        <f t="shared" si="377"/>
        <v/>
      </c>
    </row>
    <row r="214" spans="2:8" ht="15.9" customHeight="1">
      <c r="B214" s="18"/>
      <c r="C214" s="12"/>
      <c r="D214" s="9" t="str">
        <f t="shared" si="388"/>
        <v/>
      </c>
      <c r="E214" s="39"/>
      <c r="F214" s="9" t="str">
        <f t="shared" si="389"/>
        <v/>
      </c>
      <c r="G214" s="12"/>
      <c r="H214" s="9" t="str">
        <f t="shared" si="377"/>
        <v/>
      </c>
    </row>
    <row r="215" spans="2:8" ht="15.9" customHeight="1">
      <c r="B215" s="18"/>
      <c r="C215" s="12"/>
      <c r="D215" s="9" t="str">
        <f t="shared" si="388"/>
        <v/>
      </c>
      <c r="E215" s="39"/>
      <c r="F215" s="9" t="str">
        <f t="shared" si="389"/>
        <v/>
      </c>
      <c r="G215" s="12"/>
      <c r="H215" s="9" t="str">
        <f t="shared" si="377"/>
        <v/>
      </c>
    </row>
    <row r="216" spans="2:8" ht="15.9" customHeight="1">
      <c r="B216" s="18"/>
      <c r="C216" s="12"/>
      <c r="D216" s="9" t="str">
        <f t="shared" si="388"/>
        <v/>
      </c>
      <c r="E216" s="39"/>
      <c r="F216" s="9" t="str">
        <f t="shared" si="389"/>
        <v/>
      </c>
      <c r="G216" s="12"/>
      <c r="H216" s="9" t="str">
        <f t="shared" si="377"/>
        <v/>
      </c>
    </row>
    <row r="217" spans="2:8" ht="15.9" customHeight="1">
      <c r="B217" s="18"/>
      <c r="C217" s="12"/>
      <c r="D217" s="9" t="str">
        <f t="shared" ref="D217:D280" si="480">IF(C217="","",(C217-$C$9)*1000)</f>
        <v/>
      </c>
      <c r="E217" s="39"/>
      <c r="F217" s="9" t="str">
        <f t="shared" ref="F217:F280" si="481">IF(E217="","",(E217-$E$9)*1000)</f>
        <v/>
      </c>
      <c r="G217" s="12"/>
      <c r="H217" s="9" t="str">
        <f t="shared" ref="H217:H280" si="482">IF(G217="","",(G217-$G$9)*1000)</f>
        <v/>
      </c>
    </row>
    <row r="218" spans="2:8" ht="15.9" customHeight="1">
      <c r="B218" s="18"/>
      <c r="C218" s="12"/>
      <c r="D218" s="9" t="str">
        <f t="shared" si="480"/>
        <v/>
      </c>
      <c r="E218" s="39"/>
      <c r="F218" s="9" t="str">
        <f t="shared" si="481"/>
        <v/>
      </c>
      <c r="G218" s="12"/>
      <c r="H218" s="9" t="str">
        <f t="shared" si="482"/>
        <v/>
      </c>
    </row>
    <row r="219" spans="2:8" ht="15.9" customHeight="1">
      <c r="B219" s="18"/>
      <c r="C219" s="12"/>
      <c r="D219" s="9" t="str">
        <f t="shared" si="480"/>
        <v/>
      </c>
      <c r="E219" s="39"/>
      <c r="F219" s="9" t="str">
        <f t="shared" si="481"/>
        <v/>
      </c>
      <c r="G219" s="12"/>
      <c r="H219" s="9" t="str">
        <f t="shared" si="482"/>
        <v/>
      </c>
    </row>
    <row r="220" spans="2:8" ht="15.9" customHeight="1">
      <c r="B220" s="18"/>
      <c r="C220" s="12"/>
      <c r="D220" s="9" t="str">
        <f t="shared" si="480"/>
        <v/>
      </c>
      <c r="E220" s="39"/>
      <c r="F220" s="9" t="str">
        <f t="shared" si="481"/>
        <v/>
      </c>
      <c r="G220" s="12"/>
      <c r="H220" s="9" t="str">
        <f t="shared" si="482"/>
        <v/>
      </c>
    </row>
    <row r="221" spans="2:8" ht="15.9" customHeight="1">
      <c r="B221" s="18"/>
      <c r="C221" s="12"/>
      <c r="D221" s="9" t="str">
        <f t="shared" si="480"/>
        <v/>
      </c>
      <c r="E221" s="39"/>
      <c r="F221" s="9" t="str">
        <f t="shared" si="481"/>
        <v/>
      </c>
      <c r="G221" s="12"/>
      <c r="H221" s="9" t="str">
        <f t="shared" si="482"/>
        <v/>
      </c>
    </row>
    <row r="222" spans="2:8" ht="15.9" customHeight="1">
      <c r="B222" s="18"/>
      <c r="C222" s="12"/>
      <c r="D222" s="9" t="str">
        <f t="shared" si="480"/>
        <v/>
      </c>
      <c r="E222" s="39"/>
      <c r="F222" s="9" t="str">
        <f t="shared" si="481"/>
        <v/>
      </c>
      <c r="G222" s="12"/>
      <c r="H222" s="9" t="str">
        <f t="shared" si="482"/>
        <v/>
      </c>
    </row>
    <row r="223" spans="2:8" ht="15.9" customHeight="1">
      <c r="B223" s="18"/>
      <c r="C223" s="12"/>
      <c r="D223" s="9" t="str">
        <f t="shared" si="480"/>
        <v/>
      </c>
      <c r="E223" s="39"/>
      <c r="F223" s="9" t="str">
        <f t="shared" si="481"/>
        <v/>
      </c>
      <c r="G223" s="12"/>
      <c r="H223" s="9" t="str">
        <f t="shared" si="482"/>
        <v/>
      </c>
    </row>
    <row r="224" spans="2:8" ht="15.9" customHeight="1">
      <c r="B224" s="18"/>
      <c r="C224" s="12"/>
      <c r="D224" s="9" t="str">
        <f t="shared" si="480"/>
        <v/>
      </c>
      <c r="E224" s="39"/>
      <c r="F224" s="9" t="str">
        <f t="shared" si="481"/>
        <v/>
      </c>
      <c r="G224" s="12"/>
      <c r="H224" s="9" t="str">
        <f t="shared" si="482"/>
        <v/>
      </c>
    </row>
    <row r="225" spans="2:8" ht="15.9" customHeight="1">
      <c r="B225" s="18"/>
      <c r="C225" s="12"/>
      <c r="D225" s="9" t="str">
        <f t="shared" si="480"/>
        <v/>
      </c>
      <c r="E225" s="39"/>
      <c r="F225" s="9" t="str">
        <f t="shared" si="481"/>
        <v/>
      </c>
      <c r="G225" s="12"/>
      <c r="H225" s="9" t="str">
        <f t="shared" si="482"/>
        <v/>
      </c>
    </row>
    <row r="226" spans="2:8" ht="15.9" customHeight="1">
      <c r="B226" s="18"/>
      <c r="C226" s="12"/>
      <c r="D226" s="9" t="str">
        <f t="shared" si="480"/>
        <v/>
      </c>
      <c r="E226" s="39"/>
      <c r="F226" s="9" t="str">
        <f t="shared" si="481"/>
        <v/>
      </c>
      <c r="G226" s="12"/>
      <c r="H226" s="9" t="str">
        <f t="shared" si="482"/>
        <v/>
      </c>
    </row>
    <row r="227" spans="2:8" ht="15.9" customHeight="1">
      <c r="B227" s="18"/>
      <c r="C227" s="12"/>
      <c r="D227" s="9" t="str">
        <f t="shared" si="480"/>
        <v/>
      </c>
      <c r="E227" s="39"/>
      <c r="F227" s="9" t="str">
        <f t="shared" si="481"/>
        <v/>
      </c>
      <c r="G227" s="12"/>
      <c r="H227" s="9" t="str">
        <f t="shared" si="482"/>
        <v/>
      </c>
    </row>
    <row r="228" spans="2:8" ht="15.9" customHeight="1">
      <c r="B228" s="18"/>
      <c r="C228" s="12"/>
      <c r="D228" s="9" t="str">
        <f t="shared" si="480"/>
        <v/>
      </c>
      <c r="E228" s="39"/>
      <c r="F228" s="9" t="str">
        <f t="shared" si="481"/>
        <v/>
      </c>
      <c r="G228" s="12"/>
      <c r="H228" s="9" t="str">
        <f t="shared" si="482"/>
        <v/>
      </c>
    </row>
    <row r="229" spans="2:8" ht="15.9" customHeight="1">
      <c r="B229" s="18"/>
      <c r="C229" s="12"/>
      <c r="D229" s="9" t="str">
        <f t="shared" si="480"/>
        <v/>
      </c>
      <c r="E229" s="39"/>
      <c r="F229" s="9" t="str">
        <f t="shared" si="481"/>
        <v/>
      </c>
      <c r="G229" s="12"/>
      <c r="H229" s="9" t="str">
        <f t="shared" si="482"/>
        <v/>
      </c>
    </row>
    <row r="230" spans="2:8" ht="15.9" customHeight="1">
      <c r="B230" s="18"/>
      <c r="C230" s="12"/>
      <c r="D230" s="9" t="str">
        <f t="shared" si="480"/>
        <v/>
      </c>
      <c r="E230" s="39"/>
      <c r="F230" s="9" t="str">
        <f t="shared" si="481"/>
        <v/>
      </c>
      <c r="G230" s="12"/>
      <c r="H230" s="9" t="str">
        <f t="shared" si="482"/>
        <v/>
      </c>
    </row>
    <row r="231" spans="2:8" ht="15.9" customHeight="1">
      <c r="B231" s="18"/>
      <c r="C231" s="12"/>
      <c r="D231" s="9" t="str">
        <f t="shared" si="480"/>
        <v/>
      </c>
      <c r="E231" s="39"/>
      <c r="F231" s="9" t="str">
        <f t="shared" si="481"/>
        <v/>
      </c>
      <c r="G231" s="12"/>
      <c r="H231" s="9" t="str">
        <f t="shared" si="482"/>
        <v/>
      </c>
    </row>
    <row r="232" spans="2:8" ht="15.9" customHeight="1">
      <c r="B232" s="18"/>
      <c r="C232" s="12"/>
      <c r="D232" s="9" t="str">
        <f t="shared" si="480"/>
        <v/>
      </c>
      <c r="E232" s="39"/>
      <c r="F232" s="9" t="str">
        <f t="shared" si="481"/>
        <v/>
      </c>
      <c r="G232" s="12"/>
      <c r="H232" s="9" t="str">
        <f t="shared" si="482"/>
        <v/>
      </c>
    </row>
    <row r="233" spans="2:8" ht="15.9" customHeight="1">
      <c r="B233" s="18"/>
      <c r="C233" s="12"/>
      <c r="D233" s="9" t="str">
        <f t="shared" si="480"/>
        <v/>
      </c>
      <c r="E233" s="39"/>
      <c r="F233" s="9" t="str">
        <f t="shared" si="481"/>
        <v/>
      </c>
      <c r="G233" s="12"/>
      <c r="H233" s="9" t="str">
        <f t="shared" si="482"/>
        <v/>
      </c>
    </row>
    <row r="234" spans="2:8" ht="15.9" customHeight="1">
      <c r="B234" s="18"/>
      <c r="C234" s="12"/>
      <c r="D234" s="9" t="str">
        <f t="shared" si="480"/>
        <v/>
      </c>
      <c r="E234" s="39"/>
      <c r="F234" s="9" t="str">
        <f t="shared" si="481"/>
        <v/>
      </c>
      <c r="G234" s="12"/>
      <c r="H234" s="9" t="str">
        <f t="shared" si="482"/>
        <v/>
      </c>
    </row>
    <row r="235" spans="2:8" ht="15.9" customHeight="1">
      <c r="B235" s="18"/>
      <c r="C235" s="12"/>
      <c r="D235" s="9" t="str">
        <f t="shared" si="480"/>
        <v/>
      </c>
      <c r="E235" s="39"/>
      <c r="F235" s="9" t="str">
        <f t="shared" si="481"/>
        <v/>
      </c>
      <c r="G235" s="12"/>
      <c r="H235" s="9" t="str">
        <f t="shared" si="482"/>
        <v/>
      </c>
    </row>
    <row r="236" spans="2:8" ht="15.9" customHeight="1">
      <c r="B236" s="18"/>
      <c r="C236" s="12"/>
      <c r="D236" s="9" t="str">
        <f t="shared" si="480"/>
        <v/>
      </c>
      <c r="E236" s="39"/>
      <c r="F236" s="9" t="str">
        <f t="shared" si="481"/>
        <v/>
      </c>
      <c r="G236" s="12"/>
      <c r="H236" s="9" t="str">
        <f t="shared" si="482"/>
        <v/>
      </c>
    </row>
    <row r="237" spans="2:8" ht="15.9" customHeight="1">
      <c r="B237" s="18"/>
      <c r="C237" s="12"/>
      <c r="D237" s="9" t="str">
        <f t="shared" si="480"/>
        <v/>
      </c>
      <c r="E237" s="39"/>
      <c r="F237" s="9" t="str">
        <f t="shared" si="481"/>
        <v/>
      </c>
      <c r="G237" s="12"/>
      <c r="H237" s="9" t="str">
        <f t="shared" si="482"/>
        <v/>
      </c>
    </row>
    <row r="238" spans="2:8" ht="15.9" customHeight="1">
      <c r="B238" s="18"/>
      <c r="C238" s="12"/>
      <c r="D238" s="9" t="str">
        <f t="shared" si="480"/>
        <v/>
      </c>
      <c r="E238" s="39"/>
      <c r="F238" s="9" t="str">
        <f t="shared" si="481"/>
        <v/>
      </c>
      <c r="G238" s="12"/>
      <c r="H238" s="9" t="str">
        <f t="shared" si="482"/>
        <v/>
      </c>
    </row>
    <row r="239" spans="2:8" ht="15.9" customHeight="1">
      <c r="B239" s="18"/>
      <c r="C239" s="12"/>
      <c r="D239" s="9" t="str">
        <f t="shared" si="480"/>
        <v/>
      </c>
      <c r="E239" s="39"/>
      <c r="F239" s="9" t="str">
        <f t="shared" si="481"/>
        <v/>
      </c>
      <c r="G239" s="12"/>
      <c r="H239" s="9" t="str">
        <f t="shared" si="482"/>
        <v/>
      </c>
    </row>
    <row r="240" spans="2:8" ht="15.9" customHeight="1">
      <c r="B240" s="18"/>
      <c r="C240" s="12"/>
      <c r="D240" s="9" t="str">
        <f t="shared" si="480"/>
        <v/>
      </c>
      <c r="E240" s="39"/>
      <c r="F240" s="9" t="str">
        <f t="shared" si="481"/>
        <v/>
      </c>
      <c r="G240" s="12"/>
      <c r="H240" s="9" t="str">
        <f t="shared" si="482"/>
        <v/>
      </c>
    </row>
    <row r="241" spans="2:8" ht="15.9" customHeight="1">
      <c r="B241" s="18"/>
      <c r="C241" s="12"/>
      <c r="D241" s="9" t="str">
        <f t="shared" si="480"/>
        <v/>
      </c>
      <c r="E241" s="39"/>
      <c r="F241" s="9" t="str">
        <f t="shared" si="481"/>
        <v/>
      </c>
      <c r="G241" s="12"/>
      <c r="H241" s="9" t="str">
        <f t="shared" si="482"/>
        <v/>
      </c>
    </row>
    <row r="242" spans="2:8" ht="15.9" customHeight="1">
      <c r="B242" s="18"/>
      <c r="C242" s="12"/>
      <c r="D242" s="9" t="str">
        <f t="shared" si="480"/>
        <v/>
      </c>
      <c r="E242" s="39"/>
      <c r="F242" s="9" t="str">
        <f t="shared" si="481"/>
        <v/>
      </c>
      <c r="G242" s="12"/>
      <c r="H242" s="9" t="str">
        <f t="shared" si="482"/>
        <v/>
      </c>
    </row>
    <row r="243" spans="2:8" ht="15.9" customHeight="1">
      <c r="B243" s="18"/>
      <c r="C243" s="12"/>
      <c r="D243" s="9" t="str">
        <f t="shared" si="480"/>
        <v/>
      </c>
      <c r="E243" s="39"/>
      <c r="F243" s="9" t="str">
        <f t="shared" si="481"/>
        <v/>
      </c>
      <c r="G243" s="12"/>
      <c r="H243" s="9" t="str">
        <f t="shared" si="482"/>
        <v/>
      </c>
    </row>
    <row r="244" spans="2:8" ht="15.9" customHeight="1">
      <c r="B244" s="18"/>
      <c r="C244" s="12"/>
      <c r="D244" s="9" t="str">
        <f t="shared" si="480"/>
        <v/>
      </c>
      <c r="E244" s="39"/>
      <c r="F244" s="9" t="str">
        <f t="shared" si="481"/>
        <v/>
      </c>
      <c r="G244" s="12"/>
      <c r="H244" s="9" t="str">
        <f t="shared" si="482"/>
        <v/>
      </c>
    </row>
    <row r="245" spans="2:8" ht="15.9" customHeight="1">
      <c r="B245" s="18"/>
      <c r="C245" s="12"/>
      <c r="D245" s="9" t="str">
        <f t="shared" si="480"/>
        <v/>
      </c>
      <c r="E245" s="39"/>
      <c r="F245" s="9" t="str">
        <f t="shared" si="481"/>
        <v/>
      </c>
      <c r="G245" s="12"/>
      <c r="H245" s="9" t="str">
        <f t="shared" si="482"/>
        <v/>
      </c>
    </row>
    <row r="246" spans="2:8" ht="15.9" customHeight="1">
      <c r="B246" s="18"/>
      <c r="C246" s="12"/>
      <c r="D246" s="9" t="str">
        <f t="shared" si="480"/>
        <v/>
      </c>
      <c r="E246" s="39"/>
      <c r="F246" s="9" t="str">
        <f t="shared" si="481"/>
        <v/>
      </c>
      <c r="G246" s="12"/>
      <c r="H246" s="9" t="str">
        <f t="shared" si="482"/>
        <v/>
      </c>
    </row>
    <row r="247" spans="2:8" ht="15.9" customHeight="1">
      <c r="B247" s="18"/>
      <c r="C247" s="12"/>
      <c r="D247" s="9" t="str">
        <f t="shared" si="480"/>
        <v/>
      </c>
      <c r="E247" s="39"/>
      <c r="F247" s="9" t="str">
        <f t="shared" si="481"/>
        <v/>
      </c>
      <c r="G247" s="12"/>
      <c r="H247" s="9" t="str">
        <f t="shared" si="482"/>
        <v/>
      </c>
    </row>
    <row r="248" spans="2:8" ht="15.9" customHeight="1">
      <c r="B248" s="18"/>
      <c r="C248" s="12"/>
      <c r="D248" s="9" t="str">
        <f t="shared" si="480"/>
        <v/>
      </c>
      <c r="E248" s="39"/>
      <c r="F248" s="9" t="str">
        <f t="shared" si="481"/>
        <v/>
      </c>
      <c r="G248" s="12"/>
      <c r="H248" s="9" t="str">
        <f t="shared" si="482"/>
        <v/>
      </c>
    </row>
    <row r="249" spans="2:8" ht="15.9" customHeight="1">
      <c r="B249" s="18"/>
      <c r="C249" s="12"/>
      <c r="D249" s="9" t="str">
        <f t="shared" si="480"/>
        <v/>
      </c>
      <c r="E249" s="39"/>
      <c r="F249" s="9" t="str">
        <f t="shared" si="481"/>
        <v/>
      </c>
      <c r="G249" s="12"/>
      <c r="H249" s="9" t="str">
        <f t="shared" si="482"/>
        <v/>
      </c>
    </row>
    <row r="250" spans="2:8" ht="15.9" customHeight="1">
      <c r="B250" s="18"/>
      <c r="C250" s="12"/>
      <c r="D250" s="9" t="str">
        <f t="shared" si="480"/>
        <v/>
      </c>
      <c r="E250" s="39"/>
      <c r="F250" s="9" t="str">
        <f t="shared" si="481"/>
        <v/>
      </c>
      <c r="G250" s="12"/>
      <c r="H250" s="9" t="str">
        <f t="shared" si="482"/>
        <v/>
      </c>
    </row>
    <row r="251" spans="2:8" ht="15.9" customHeight="1">
      <c r="B251" s="18"/>
      <c r="C251" s="12"/>
      <c r="D251" s="9" t="str">
        <f t="shared" si="480"/>
        <v/>
      </c>
      <c r="E251" s="39"/>
      <c r="F251" s="9" t="str">
        <f t="shared" si="481"/>
        <v/>
      </c>
      <c r="G251" s="12"/>
      <c r="H251" s="9" t="str">
        <f t="shared" si="482"/>
        <v/>
      </c>
    </row>
    <row r="252" spans="2:8" ht="15.9" customHeight="1">
      <c r="B252" s="18"/>
      <c r="C252" s="12"/>
      <c r="D252" s="9" t="str">
        <f t="shared" si="480"/>
        <v/>
      </c>
      <c r="E252" s="39"/>
      <c r="F252" s="9" t="str">
        <f t="shared" si="481"/>
        <v/>
      </c>
      <c r="G252" s="12"/>
      <c r="H252" s="9" t="str">
        <f t="shared" si="482"/>
        <v/>
      </c>
    </row>
    <row r="253" spans="2:8" ht="15.9" customHeight="1">
      <c r="B253" s="18"/>
      <c r="C253" s="12"/>
      <c r="D253" s="9" t="str">
        <f t="shared" si="480"/>
        <v/>
      </c>
      <c r="E253" s="39"/>
      <c r="F253" s="9" t="str">
        <f t="shared" si="481"/>
        <v/>
      </c>
      <c r="G253" s="12"/>
      <c r="H253" s="9" t="str">
        <f t="shared" si="482"/>
        <v/>
      </c>
    </row>
    <row r="254" spans="2:8" ht="15.9" customHeight="1">
      <c r="B254" s="18"/>
      <c r="C254" s="12"/>
      <c r="D254" s="9" t="str">
        <f t="shared" si="480"/>
        <v/>
      </c>
      <c r="E254" s="39"/>
      <c r="F254" s="9" t="str">
        <f t="shared" si="481"/>
        <v/>
      </c>
      <c r="G254" s="12"/>
      <c r="H254" s="9" t="str">
        <f t="shared" si="482"/>
        <v/>
      </c>
    </row>
    <row r="255" spans="2:8" ht="15.9" customHeight="1">
      <c r="B255" s="18"/>
      <c r="C255" s="12"/>
      <c r="D255" s="9" t="str">
        <f t="shared" si="480"/>
        <v/>
      </c>
      <c r="E255" s="39"/>
      <c r="F255" s="9" t="str">
        <f t="shared" si="481"/>
        <v/>
      </c>
      <c r="G255" s="12"/>
      <c r="H255" s="9" t="str">
        <f t="shared" si="482"/>
        <v/>
      </c>
    </row>
    <row r="256" spans="2:8" ht="15.9" customHeight="1">
      <c r="B256" s="18"/>
      <c r="C256" s="12"/>
      <c r="D256" s="9" t="str">
        <f t="shared" si="480"/>
        <v/>
      </c>
      <c r="E256" s="39"/>
      <c r="F256" s="9" t="str">
        <f t="shared" si="481"/>
        <v/>
      </c>
      <c r="G256" s="12"/>
      <c r="H256" s="9" t="str">
        <f t="shared" si="482"/>
        <v/>
      </c>
    </row>
    <row r="257" spans="2:8" ht="15.9" customHeight="1">
      <c r="B257" s="18"/>
      <c r="C257" s="12"/>
      <c r="D257" s="9" t="str">
        <f t="shared" si="480"/>
        <v/>
      </c>
      <c r="E257" s="39"/>
      <c r="F257" s="9" t="str">
        <f t="shared" si="481"/>
        <v/>
      </c>
      <c r="G257" s="12"/>
      <c r="H257" s="9" t="str">
        <f t="shared" si="482"/>
        <v/>
      </c>
    </row>
    <row r="258" spans="2:8" ht="15.9" customHeight="1">
      <c r="B258" s="18"/>
      <c r="C258" s="12"/>
      <c r="D258" s="9" t="str">
        <f t="shared" si="480"/>
        <v/>
      </c>
      <c r="E258" s="39"/>
      <c r="F258" s="9" t="str">
        <f t="shared" si="481"/>
        <v/>
      </c>
      <c r="G258" s="12"/>
      <c r="H258" s="9" t="str">
        <f t="shared" si="482"/>
        <v/>
      </c>
    </row>
    <row r="259" spans="2:8" ht="15.9" customHeight="1">
      <c r="B259" s="18"/>
      <c r="C259" s="12"/>
      <c r="D259" s="9" t="str">
        <f t="shared" si="480"/>
        <v/>
      </c>
      <c r="E259" s="39"/>
      <c r="F259" s="9" t="str">
        <f t="shared" si="481"/>
        <v/>
      </c>
      <c r="G259" s="12"/>
      <c r="H259" s="9" t="str">
        <f t="shared" si="482"/>
        <v/>
      </c>
    </row>
    <row r="260" spans="2:8" ht="15.9" customHeight="1">
      <c r="B260" s="18"/>
      <c r="C260" s="12"/>
      <c r="D260" s="9" t="str">
        <f t="shared" si="480"/>
        <v/>
      </c>
      <c r="E260" s="39"/>
      <c r="F260" s="9" t="str">
        <f t="shared" si="481"/>
        <v/>
      </c>
      <c r="G260" s="12"/>
      <c r="H260" s="9" t="str">
        <f t="shared" si="482"/>
        <v/>
      </c>
    </row>
    <row r="261" spans="2:8" ht="15.9" customHeight="1">
      <c r="B261" s="18"/>
      <c r="C261" s="12"/>
      <c r="D261" s="9" t="str">
        <f t="shared" si="480"/>
        <v/>
      </c>
      <c r="E261" s="39"/>
      <c r="F261" s="9" t="str">
        <f t="shared" si="481"/>
        <v/>
      </c>
      <c r="G261" s="12"/>
      <c r="H261" s="9" t="str">
        <f t="shared" si="482"/>
        <v/>
      </c>
    </row>
    <row r="262" spans="2:8" ht="15.9" customHeight="1">
      <c r="B262" s="18"/>
      <c r="C262" s="12"/>
      <c r="D262" s="9" t="str">
        <f t="shared" si="480"/>
        <v/>
      </c>
      <c r="E262" s="39"/>
      <c r="F262" s="9" t="str">
        <f t="shared" si="481"/>
        <v/>
      </c>
      <c r="G262" s="12"/>
      <c r="H262" s="9" t="str">
        <f t="shared" si="482"/>
        <v/>
      </c>
    </row>
    <row r="263" spans="2:8" ht="15.9" customHeight="1">
      <c r="B263" s="18"/>
      <c r="C263" s="12"/>
      <c r="D263" s="9" t="str">
        <f t="shared" si="480"/>
        <v/>
      </c>
      <c r="E263" s="39"/>
      <c r="F263" s="9" t="str">
        <f t="shared" si="481"/>
        <v/>
      </c>
      <c r="G263" s="12"/>
      <c r="H263" s="9" t="str">
        <f t="shared" si="482"/>
        <v/>
      </c>
    </row>
    <row r="264" spans="2:8" ht="15.9" customHeight="1">
      <c r="B264" s="18"/>
      <c r="C264" s="12"/>
      <c r="D264" s="9" t="str">
        <f t="shared" si="480"/>
        <v/>
      </c>
      <c r="E264" s="39"/>
      <c r="F264" s="9" t="str">
        <f t="shared" si="481"/>
        <v/>
      </c>
      <c r="G264" s="12"/>
      <c r="H264" s="9" t="str">
        <f t="shared" si="482"/>
        <v/>
      </c>
    </row>
    <row r="265" spans="2:8" ht="15.9" customHeight="1">
      <c r="B265" s="18"/>
      <c r="C265" s="12"/>
      <c r="D265" s="9" t="str">
        <f t="shared" si="480"/>
        <v/>
      </c>
      <c r="E265" s="39"/>
      <c r="F265" s="9" t="str">
        <f t="shared" si="481"/>
        <v/>
      </c>
      <c r="G265" s="12"/>
      <c r="H265" s="9" t="str">
        <f t="shared" si="482"/>
        <v/>
      </c>
    </row>
    <row r="266" spans="2:8" ht="15.9" customHeight="1">
      <c r="B266" s="18"/>
      <c r="C266" s="12"/>
      <c r="D266" s="9" t="str">
        <f t="shared" si="480"/>
        <v/>
      </c>
      <c r="E266" s="39"/>
      <c r="F266" s="9" t="str">
        <f t="shared" si="481"/>
        <v/>
      </c>
      <c r="G266" s="12"/>
      <c r="H266" s="9" t="str">
        <f t="shared" si="482"/>
        <v/>
      </c>
    </row>
    <row r="267" spans="2:8" ht="15.9" customHeight="1">
      <c r="B267" s="18"/>
      <c r="C267" s="12"/>
      <c r="D267" s="9" t="str">
        <f t="shared" si="480"/>
        <v/>
      </c>
      <c r="E267" s="39"/>
      <c r="F267" s="9" t="str">
        <f t="shared" si="481"/>
        <v/>
      </c>
      <c r="G267" s="12"/>
      <c r="H267" s="9" t="str">
        <f t="shared" si="482"/>
        <v/>
      </c>
    </row>
    <row r="268" spans="2:8" ht="15.9" customHeight="1">
      <c r="B268" s="18"/>
      <c r="C268" s="12"/>
      <c r="D268" s="9" t="str">
        <f t="shared" si="480"/>
        <v/>
      </c>
      <c r="E268" s="39"/>
      <c r="F268" s="9" t="str">
        <f t="shared" si="481"/>
        <v/>
      </c>
      <c r="G268" s="12"/>
      <c r="H268" s="9" t="str">
        <f t="shared" si="482"/>
        <v/>
      </c>
    </row>
    <row r="269" spans="2:8" ht="15.9" customHeight="1">
      <c r="B269" s="18"/>
      <c r="C269" s="12"/>
      <c r="D269" s="9" t="str">
        <f t="shared" si="480"/>
        <v/>
      </c>
      <c r="E269" s="39"/>
      <c r="F269" s="9" t="str">
        <f t="shared" si="481"/>
        <v/>
      </c>
      <c r="G269" s="12"/>
      <c r="H269" s="9" t="str">
        <f t="shared" si="482"/>
        <v/>
      </c>
    </row>
    <row r="270" spans="2:8" ht="15.9" customHeight="1">
      <c r="B270" s="18"/>
      <c r="C270" s="12"/>
      <c r="D270" s="9" t="str">
        <f t="shared" si="480"/>
        <v/>
      </c>
      <c r="E270" s="39"/>
      <c r="F270" s="9" t="str">
        <f t="shared" si="481"/>
        <v/>
      </c>
      <c r="G270" s="12"/>
      <c r="H270" s="9" t="str">
        <f t="shared" si="482"/>
        <v/>
      </c>
    </row>
    <row r="271" spans="2:8" ht="15.9" customHeight="1">
      <c r="B271" s="18"/>
      <c r="C271" s="12"/>
      <c r="D271" s="9" t="str">
        <f t="shared" si="480"/>
        <v/>
      </c>
      <c r="E271" s="39"/>
      <c r="F271" s="9" t="str">
        <f t="shared" si="481"/>
        <v/>
      </c>
      <c r="G271" s="12"/>
      <c r="H271" s="9" t="str">
        <f t="shared" si="482"/>
        <v/>
      </c>
    </row>
    <row r="272" spans="2:8" ht="15.9" customHeight="1">
      <c r="B272" s="18"/>
      <c r="C272" s="12"/>
      <c r="D272" s="9" t="str">
        <f t="shared" si="480"/>
        <v/>
      </c>
      <c r="E272" s="39"/>
      <c r="F272" s="9" t="str">
        <f t="shared" si="481"/>
        <v/>
      </c>
      <c r="G272" s="12"/>
      <c r="H272" s="9" t="str">
        <f t="shared" si="482"/>
        <v/>
      </c>
    </row>
    <row r="273" spans="2:8" ht="15.9" customHeight="1">
      <c r="B273" s="18"/>
      <c r="C273" s="12"/>
      <c r="D273" s="9" t="str">
        <f t="shared" si="480"/>
        <v/>
      </c>
      <c r="E273" s="39"/>
      <c r="F273" s="9" t="str">
        <f t="shared" si="481"/>
        <v/>
      </c>
      <c r="G273" s="12"/>
      <c r="H273" s="9" t="str">
        <f t="shared" si="482"/>
        <v/>
      </c>
    </row>
    <row r="274" spans="2:8" ht="15.9" customHeight="1">
      <c r="B274" s="18"/>
      <c r="C274" s="12"/>
      <c r="D274" s="9" t="str">
        <f t="shared" si="480"/>
        <v/>
      </c>
      <c r="E274" s="39"/>
      <c r="F274" s="9" t="str">
        <f t="shared" si="481"/>
        <v/>
      </c>
      <c r="G274" s="12"/>
      <c r="H274" s="9" t="str">
        <f t="shared" si="482"/>
        <v/>
      </c>
    </row>
    <row r="275" spans="2:8" ht="15.9" customHeight="1">
      <c r="B275" s="18"/>
      <c r="C275" s="12"/>
      <c r="D275" s="9" t="str">
        <f t="shared" si="480"/>
        <v/>
      </c>
      <c r="E275" s="39"/>
      <c r="F275" s="9" t="str">
        <f t="shared" si="481"/>
        <v/>
      </c>
      <c r="G275" s="12"/>
      <c r="H275" s="9" t="str">
        <f t="shared" si="482"/>
        <v/>
      </c>
    </row>
    <row r="276" spans="2:8" ht="15.9" customHeight="1">
      <c r="B276" s="18"/>
      <c r="C276" s="12"/>
      <c r="D276" s="9" t="str">
        <f t="shared" si="480"/>
        <v/>
      </c>
      <c r="E276" s="39"/>
      <c r="F276" s="9" t="str">
        <f t="shared" si="481"/>
        <v/>
      </c>
      <c r="G276" s="12"/>
      <c r="H276" s="9" t="str">
        <f t="shared" si="482"/>
        <v/>
      </c>
    </row>
    <row r="277" spans="2:8" ht="15.9" customHeight="1">
      <c r="B277" s="18"/>
      <c r="C277" s="12"/>
      <c r="D277" s="9" t="str">
        <f t="shared" si="480"/>
        <v/>
      </c>
      <c r="E277" s="39"/>
      <c r="F277" s="9" t="str">
        <f t="shared" si="481"/>
        <v/>
      </c>
      <c r="G277" s="12"/>
      <c r="H277" s="9" t="str">
        <f t="shared" si="482"/>
        <v/>
      </c>
    </row>
    <row r="278" spans="2:8" ht="15.9" customHeight="1">
      <c r="B278" s="18"/>
      <c r="C278" s="12"/>
      <c r="D278" s="9" t="str">
        <f t="shared" si="480"/>
        <v/>
      </c>
      <c r="E278" s="39"/>
      <c r="F278" s="9" t="str">
        <f t="shared" si="481"/>
        <v/>
      </c>
      <c r="G278" s="12"/>
      <c r="H278" s="9" t="str">
        <f t="shared" si="482"/>
        <v/>
      </c>
    </row>
    <row r="279" spans="2:8" ht="15.9" customHeight="1">
      <c r="B279" s="18"/>
      <c r="C279" s="12"/>
      <c r="D279" s="9" t="str">
        <f t="shared" si="480"/>
        <v/>
      </c>
      <c r="E279" s="39"/>
      <c r="F279" s="9" t="str">
        <f t="shared" si="481"/>
        <v/>
      </c>
      <c r="G279" s="12"/>
      <c r="H279" s="9" t="str">
        <f t="shared" si="482"/>
        <v/>
      </c>
    </row>
    <row r="280" spans="2:8" ht="15.9" customHeight="1">
      <c r="B280" s="18"/>
      <c r="C280" s="12"/>
      <c r="D280" s="9" t="str">
        <f t="shared" si="480"/>
        <v/>
      </c>
      <c r="E280" s="39"/>
      <c r="F280" s="9" t="str">
        <f t="shared" si="481"/>
        <v/>
      </c>
      <c r="G280" s="12"/>
      <c r="H280" s="9" t="str">
        <f t="shared" si="482"/>
        <v/>
      </c>
    </row>
    <row r="281" spans="2:8" ht="15.9" customHeight="1">
      <c r="B281" s="18"/>
      <c r="C281" s="12"/>
      <c r="D281" s="9" t="str">
        <f t="shared" ref="D281:D307" si="483">IF(C281="","",(C281-$C$9)*1000)</f>
        <v/>
      </c>
      <c r="E281" s="39"/>
      <c r="F281" s="9" t="str">
        <f t="shared" ref="F281:F307" si="484">IF(E281="","",(E281-$E$9)*1000)</f>
        <v/>
      </c>
      <c r="G281" s="12"/>
      <c r="H281" s="9" t="str">
        <f t="shared" ref="H281:H307" si="485">IF(G281="","",(G281-$G$9)*1000)</f>
        <v/>
      </c>
    </row>
    <row r="282" spans="2:8" ht="15.9" customHeight="1">
      <c r="B282" s="18"/>
      <c r="C282" s="12"/>
      <c r="D282" s="9" t="str">
        <f t="shared" si="483"/>
        <v/>
      </c>
      <c r="E282" s="39"/>
      <c r="F282" s="9" t="str">
        <f t="shared" si="484"/>
        <v/>
      </c>
      <c r="G282" s="12"/>
      <c r="H282" s="9" t="str">
        <f t="shared" si="485"/>
        <v/>
      </c>
    </row>
    <row r="283" spans="2:8" ht="15.9" customHeight="1">
      <c r="B283" s="18"/>
      <c r="C283" s="12"/>
      <c r="D283" s="9" t="str">
        <f t="shared" si="483"/>
        <v/>
      </c>
      <c r="E283" s="39"/>
      <c r="F283" s="9" t="str">
        <f t="shared" si="484"/>
        <v/>
      </c>
      <c r="G283" s="12"/>
      <c r="H283" s="9" t="str">
        <f t="shared" si="485"/>
        <v/>
      </c>
    </row>
    <row r="284" spans="2:8" ht="15.9" customHeight="1">
      <c r="B284" s="18"/>
      <c r="C284" s="12"/>
      <c r="D284" s="9" t="str">
        <f t="shared" si="483"/>
        <v/>
      </c>
      <c r="E284" s="39"/>
      <c r="F284" s="9" t="str">
        <f t="shared" si="484"/>
        <v/>
      </c>
      <c r="G284" s="12"/>
      <c r="H284" s="9" t="str">
        <f t="shared" si="485"/>
        <v/>
      </c>
    </row>
    <row r="285" spans="2:8" ht="15.9" customHeight="1">
      <c r="B285" s="18"/>
      <c r="C285" s="12"/>
      <c r="D285" s="9" t="str">
        <f t="shared" si="483"/>
        <v/>
      </c>
      <c r="E285" s="39"/>
      <c r="F285" s="9" t="str">
        <f t="shared" si="484"/>
        <v/>
      </c>
      <c r="G285" s="12"/>
      <c r="H285" s="9" t="str">
        <f t="shared" si="485"/>
        <v/>
      </c>
    </row>
    <row r="286" spans="2:8" ht="15.9" customHeight="1">
      <c r="B286" s="18"/>
      <c r="C286" s="12"/>
      <c r="D286" s="9" t="str">
        <f t="shared" si="483"/>
        <v/>
      </c>
      <c r="E286" s="39"/>
      <c r="F286" s="9" t="str">
        <f t="shared" si="484"/>
        <v/>
      </c>
      <c r="G286" s="12"/>
      <c r="H286" s="9" t="str">
        <f t="shared" si="485"/>
        <v/>
      </c>
    </row>
    <row r="287" spans="2:8" ht="15.9" customHeight="1">
      <c r="B287" s="18"/>
      <c r="C287" s="12"/>
      <c r="D287" s="9" t="str">
        <f t="shared" si="483"/>
        <v/>
      </c>
      <c r="E287" s="39"/>
      <c r="F287" s="9" t="str">
        <f t="shared" si="484"/>
        <v/>
      </c>
      <c r="G287" s="12"/>
      <c r="H287" s="9" t="str">
        <f t="shared" si="485"/>
        <v/>
      </c>
    </row>
    <row r="288" spans="2:8" ht="15.9" customHeight="1">
      <c r="B288" s="18"/>
      <c r="C288" s="12"/>
      <c r="D288" s="9" t="str">
        <f t="shared" si="483"/>
        <v/>
      </c>
      <c r="E288" s="39"/>
      <c r="F288" s="9" t="str">
        <f t="shared" si="484"/>
        <v/>
      </c>
      <c r="G288" s="12"/>
      <c r="H288" s="9" t="str">
        <f t="shared" si="485"/>
        <v/>
      </c>
    </row>
    <row r="289" spans="2:8" ht="15.9" customHeight="1">
      <c r="B289" s="18"/>
      <c r="C289" s="12"/>
      <c r="D289" s="9" t="str">
        <f t="shared" si="483"/>
        <v/>
      </c>
      <c r="E289" s="39"/>
      <c r="F289" s="9" t="str">
        <f t="shared" si="484"/>
        <v/>
      </c>
      <c r="G289" s="12"/>
      <c r="H289" s="9" t="str">
        <f t="shared" si="485"/>
        <v/>
      </c>
    </row>
    <row r="290" spans="2:8" ht="15.9" customHeight="1">
      <c r="B290" s="18"/>
      <c r="C290" s="12"/>
      <c r="D290" s="9" t="str">
        <f t="shared" si="483"/>
        <v/>
      </c>
      <c r="E290" s="39"/>
      <c r="F290" s="9" t="str">
        <f t="shared" si="484"/>
        <v/>
      </c>
      <c r="G290" s="12"/>
      <c r="H290" s="9" t="str">
        <f t="shared" si="485"/>
        <v/>
      </c>
    </row>
    <row r="291" spans="2:8" ht="15.9" customHeight="1">
      <c r="B291" s="18"/>
      <c r="C291" s="12"/>
      <c r="D291" s="9" t="str">
        <f t="shared" si="483"/>
        <v/>
      </c>
      <c r="E291" s="39"/>
      <c r="F291" s="9" t="str">
        <f t="shared" si="484"/>
        <v/>
      </c>
      <c r="G291" s="12"/>
      <c r="H291" s="9" t="str">
        <f t="shared" si="485"/>
        <v/>
      </c>
    </row>
    <row r="292" spans="2:8" ht="15.9" customHeight="1">
      <c r="B292" s="18"/>
      <c r="C292" s="12"/>
      <c r="D292" s="9" t="str">
        <f t="shared" si="483"/>
        <v/>
      </c>
      <c r="E292" s="39"/>
      <c r="F292" s="9" t="str">
        <f t="shared" si="484"/>
        <v/>
      </c>
      <c r="G292" s="12"/>
      <c r="H292" s="9" t="str">
        <f t="shared" si="485"/>
        <v/>
      </c>
    </row>
    <row r="293" spans="2:8" ht="15.9" customHeight="1">
      <c r="B293" s="18"/>
      <c r="C293" s="12"/>
      <c r="D293" s="9" t="str">
        <f t="shared" si="483"/>
        <v/>
      </c>
      <c r="E293" s="39"/>
      <c r="F293" s="9" t="str">
        <f t="shared" si="484"/>
        <v/>
      </c>
      <c r="G293" s="12"/>
      <c r="H293" s="9" t="str">
        <f t="shared" si="485"/>
        <v/>
      </c>
    </row>
    <row r="294" spans="2:8" ht="15.9" customHeight="1">
      <c r="B294" s="18"/>
      <c r="C294" s="12"/>
      <c r="D294" s="9" t="str">
        <f t="shared" si="483"/>
        <v/>
      </c>
      <c r="E294" s="39"/>
      <c r="F294" s="9" t="str">
        <f t="shared" si="484"/>
        <v/>
      </c>
      <c r="G294" s="12"/>
      <c r="H294" s="9" t="str">
        <f t="shared" si="485"/>
        <v/>
      </c>
    </row>
    <row r="295" spans="2:8" ht="15.9" customHeight="1">
      <c r="B295" s="18"/>
      <c r="C295" s="12"/>
      <c r="D295" s="9" t="str">
        <f t="shared" si="483"/>
        <v/>
      </c>
      <c r="E295" s="39"/>
      <c r="F295" s="9" t="str">
        <f t="shared" si="484"/>
        <v/>
      </c>
      <c r="G295" s="12"/>
      <c r="H295" s="9" t="str">
        <f t="shared" si="485"/>
        <v/>
      </c>
    </row>
    <row r="296" spans="2:8" ht="15.9" customHeight="1">
      <c r="B296" s="18"/>
      <c r="C296" s="12"/>
      <c r="D296" s="9" t="str">
        <f t="shared" si="483"/>
        <v/>
      </c>
      <c r="E296" s="39"/>
      <c r="F296" s="9" t="str">
        <f t="shared" si="484"/>
        <v/>
      </c>
      <c r="G296" s="12"/>
      <c r="H296" s="9" t="str">
        <f t="shared" si="485"/>
        <v/>
      </c>
    </row>
    <row r="297" spans="2:8" ht="15.9" customHeight="1">
      <c r="B297" s="18"/>
      <c r="C297" s="12"/>
      <c r="D297" s="9" t="str">
        <f t="shared" si="483"/>
        <v/>
      </c>
      <c r="E297" s="39"/>
      <c r="F297" s="9" t="str">
        <f t="shared" si="484"/>
        <v/>
      </c>
      <c r="G297" s="12"/>
      <c r="H297" s="9" t="str">
        <f t="shared" si="485"/>
        <v/>
      </c>
    </row>
    <row r="298" spans="2:8" ht="15.9" customHeight="1">
      <c r="B298" s="18"/>
      <c r="C298" s="12"/>
      <c r="D298" s="9" t="str">
        <f t="shared" si="483"/>
        <v/>
      </c>
      <c r="E298" s="39"/>
      <c r="F298" s="9" t="str">
        <f t="shared" si="484"/>
        <v/>
      </c>
      <c r="G298" s="12"/>
      <c r="H298" s="9" t="str">
        <f t="shared" si="485"/>
        <v/>
      </c>
    </row>
    <row r="299" spans="2:8" ht="15.9" customHeight="1">
      <c r="B299" s="18"/>
      <c r="C299" s="12"/>
      <c r="D299" s="9" t="str">
        <f t="shared" si="483"/>
        <v/>
      </c>
      <c r="E299" s="39"/>
      <c r="F299" s="9" t="str">
        <f t="shared" si="484"/>
        <v/>
      </c>
      <c r="G299" s="12"/>
      <c r="H299" s="9" t="str">
        <f t="shared" si="485"/>
        <v/>
      </c>
    </row>
    <row r="300" spans="2:8" ht="15.9" customHeight="1">
      <c r="B300" s="18"/>
      <c r="C300" s="12"/>
      <c r="D300" s="9" t="str">
        <f t="shared" si="483"/>
        <v/>
      </c>
      <c r="E300" s="39"/>
      <c r="F300" s="9" t="str">
        <f t="shared" si="484"/>
        <v/>
      </c>
      <c r="G300" s="12"/>
      <c r="H300" s="9" t="str">
        <f t="shared" si="485"/>
        <v/>
      </c>
    </row>
    <row r="301" spans="2:8" ht="15.9" customHeight="1">
      <c r="B301" s="18"/>
      <c r="C301" s="12"/>
      <c r="D301" s="9" t="str">
        <f t="shared" si="483"/>
        <v/>
      </c>
      <c r="E301" s="39"/>
      <c r="F301" s="9" t="str">
        <f t="shared" si="484"/>
        <v/>
      </c>
      <c r="G301" s="12"/>
      <c r="H301" s="9" t="str">
        <f t="shared" si="485"/>
        <v/>
      </c>
    </row>
    <row r="302" spans="2:8" ht="15.9" customHeight="1">
      <c r="B302" s="18"/>
      <c r="C302" s="12"/>
      <c r="D302" s="9" t="str">
        <f t="shared" si="483"/>
        <v/>
      </c>
      <c r="E302" s="39"/>
      <c r="F302" s="9" t="str">
        <f t="shared" si="484"/>
        <v/>
      </c>
      <c r="G302" s="12"/>
      <c r="H302" s="9" t="str">
        <f t="shared" si="485"/>
        <v/>
      </c>
    </row>
    <row r="303" spans="2:8" ht="15.9" customHeight="1">
      <c r="B303" s="18"/>
      <c r="C303" s="12"/>
      <c r="D303" s="9" t="str">
        <f t="shared" si="483"/>
        <v/>
      </c>
      <c r="E303" s="39"/>
      <c r="F303" s="9" t="str">
        <f t="shared" si="484"/>
        <v/>
      </c>
      <c r="G303" s="12"/>
      <c r="H303" s="9" t="str">
        <f t="shared" si="485"/>
        <v/>
      </c>
    </row>
    <row r="304" spans="2:8" ht="15.9" customHeight="1">
      <c r="B304" s="18"/>
      <c r="C304" s="12"/>
      <c r="D304" s="9" t="str">
        <f t="shared" si="483"/>
        <v/>
      </c>
      <c r="E304" s="39"/>
      <c r="F304" s="9" t="str">
        <f t="shared" si="484"/>
        <v/>
      </c>
      <c r="G304" s="12"/>
      <c r="H304" s="9" t="str">
        <f t="shared" si="485"/>
        <v/>
      </c>
    </row>
    <row r="305" spans="2:8" ht="15.9" customHeight="1">
      <c r="B305" s="18"/>
      <c r="C305" s="12"/>
      <c r="D305" s="9" t="str">
        <f t="shared" si="483"/>
        <v/>
      </c>
      <c r="E305" s="39"/>
      <c r="F305" s="9" t="str">
        <f t="shared" si="484"/>
        <v/>
      </c>
      <c r="G305" s="12"/>
      <c r="H305" s="9" t="str">
        <f t="shared" si="485"/>
        <v/>
      </c>
    </row>
    <row r="306" spans="2:8" ht="15.9" customHeight="1">
      <c r="B306" s="18"/>
      <c r="C306" s="12"/>
      <c r="D306" s="9" t="str">
        <f t="shared" si="483"/>
        <v/>
      </c>
      <c r="E306" s="39"/>
      <c r="F306" s="9" t="str">
        <f t="shared" si="484"/>
        <v/>
      </c>
      <c r="G306" s="12"/>
      <c r="H306" s="9" t="str">
        <f t="shared" si="485"/>
        <v/>
      </c>
    </row>
    <row r="307" spans="2:8" ht="15.9" customHeight="1">
      <c r="B307" s="18"/>
      <c r="C307" s="12"/>
      <c r="D307" s="9" t="str">
        <f t="shared" si="483"/>
        <v/>
      </c>
      <c r="E307" s="39"/>
      <c r="F307" s="9" t="str">
        <f t="shared" si="484"/>
        <v/>
      </c>
      <c r="G307" s="12"/>
      <c r="H307" s="9" t="str">
        <f t="shared" si="485"/>
        <v/>
      </c>
    </row>
  </sheetData>
  <mergeCells count="19"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94:A195"/>
    <mergeCell ref="A200:A201"/>
    <mergeCell ref="N8:N9"/>
    <mergeCell ref="O8:O9"/>
    <mergeCell ref="A1:A3"/>
    <mergeCell ref="B1:U3"/>
  </mergeCells>
  <conditionalFormatting sqref="I87:I101">
    <cfRule type="cellIs" dxfId="95" priority="1" operator="lessThan">
      <formula>$L$6</formula>
    </cfRule>
    <cfRule type="cellIs" dxfId="94" priority="2" operator="greaterThan">
      <formula>$L$5</formula>
    </cfRule>
  </conditionalFormatting>
  <conditionalFormatting sqref="I103:I206 K104:K205 J163:J205">
    <cfRule type="cellIs" dxfId="93" priority="3" operator="lessThan">
      <formula>$L$6</formula>
    </cfRule>
    <cfRule type="cellIs" dxfId="92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6"/>
  <sheetViews>
    <sheetView showGridLines="0" zoomScale="90" zoomScaleNormal="90" workbookViewId="0">
      <pane ySplit="9" topLeftCell="A144" activePane="bottomLeft" state="frozen"/>
      <selection pane="bottomLeft" activeCell="R150" sqref="R150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-4.7600000048987567</v>
      </c>
      <c r="X1" s="85" t="s">
        <v>65</v>
      </c>
      <c r="Y1" s="86">
        <f>AN7</f>
        <v>80.557827355463786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79.779999889433384</v>
      </c>
      <c r="X2" s="87" t="s">
        <v>66</v>
      </c>
      <c r="Y2" s="88">
        <f>IF(MOD(DEGREES(ATAN2(W1, W2)), 360) &gt; 180, MOD(DEGREES(ATAN2(W1, W2)), 360) - 360, MOD(DEGREES(ATAN2(W1, W2)), 360))</f>
        <v>93.414452011511528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-4.7600000048987567</v>
      </c>
      <c r="AH2" s="43">
        <f>INDEX(D:D,MATCH(9.99999999999999E+307,D:D))</f>
        <v>-3.7000000011175871</v>
      </c>
      <c r="AI2" s="43">
        <f>INDEX(D:D,MATCH(9.99999999999999E+307,D:D)-1)</f>
        <v>-6.3000000081956387</v>
      </c>
      <c r="AJ2" s="43">
        <f>INDEX(D:D,MATCH(9.99999999999999E+307,D:D)-2)</f>
        <v>-5.2000000141561031</v>
      </c>
      <c r="AK2" s="43">
        <f>INDEX(D:D,MATCH(9.99999999999999E+307,D:D)-3)</f>
        <v>-5.9999999939464033</v>
      </c>
      <c r="AL2" s="43">
        <f>INDEX(D:D,MATCH(9.99999999999999E+307,D:D)-4)</f>
        <v>-2.900000021327287</v>
      </c>
      <c r="AM2" s="43">
        <f>INDEX(D:D,MATCH(9.99999999999999E+307,D:D)-5)</f>
        <v>-0.20000000949949026</v>
      </c>
      <c r="AN2" s="43">
        <f>INDEX(D:D,MATCH(9.99999999999999E+307,D:D)-6)</f>
        <v>-5.9999999939464033</v>
      </c>
      <c r="AO2" s="43">
        <f>INDEX(D:D,MATCH(9.99999999999999E+307,D:D)-7)</f>
        <v>-0.20000000949949026</v>
      </c>
      <c r="AP2" s="43">
        <f>INDEX(D:D,MATCH(9.99999999999999E+307,D:D)-8)</f>
        <v>2.7000000118277967</v>
      </c>
      <c r="AQ2" s="43">
        <f>INDEX(D:D,MATCH(9.99999999999999E+307,D:D)-9)</f>
        <v>2.0999999833293259</v>
      </c>
      <c r="AR2" s="43">
        <f>INDEX(D:D,MATCH(9.99999999999999E+307,D:D)-10)</f>
        <v>-14.000000024680048</v>
      </c>
      <c r="AS2" s="43">
        <f>INDEX(D:D,MATCH(9.99999999999999E+307,D:D)-11)</f>
        <v>-4.4999999809078872</v>
      </c>
      <c r="AT2" s="43">
        <f>INDEX(D:D,MATCH(9.99999999999999E+307,D:D)-12)</f>
        <v>-3.9000000106170774</v>
      </c>
      <c r="AU2" s="43">
        <f>INDEX(D:D,MATCH(9.99999999999999E+307,D:D)-13)</f>
        <v>-3.1999999773688614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-7.2399999999930742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79.779999889433384</v>
      </c>
      <c r="AH3" s="43">
        <f>INDEX(F:F,MATCH(9.99999999999999E+307,F:F))</f>
        <v>76.700000092387199</v>
      </c>
      <c r="AI3" s="43">
        <f>INDEX(F:F,MATCH(9.99999999999999E+307,F:F)-1)</f>
        <v>122.99999967217445</v>
      </c>
      <c r="AJ3" s="43">
        <f>INDEX(F:F,MATCH(9.99999999999999E+307,F:F)-2)</f>
        <v>101.59999970346689</v>
      </c>
      <c r="AK3" s="43">
        <f>INDEX(F:F,MATCH(9.99999999999999E+307,F:F)-3)</f>
        <v>79.699999652802944</v>
      </c>
      <c r="AL3" s="43">
        <f>INDEX(F:F,MATCH(9.99999999999999E+307,F:F)-4)</f>
        <v>61.20000034570694</v>
      </c>
      <c r="AM3" s="43">
        <f>INDEX(F:F,MATCH(9.99999999999999E+307,F:F)-5)</f>
        <v>43.30000001937151</v>
      </c>
      <c r="AN3" s="43">
        <f>INDEX(F:F,MATCH(9.99999999999999E+307,F:F)-6)</f>
        <v>79.699999652802944</v>
      </c>
      <c r="AO3" s="43">
        <f>INDEX(F:F,MATCH(9.99999999999999E+307,F:F)-7)</f>
        <v>64.999999478459358</v>
      </c>
      <c r="AP3" s="43">
        <f>INDEX(F:F,MATCH(9.99999999999999E+307,F:F)-8)</f>
        <v>-1.9000004976987839</v>
      </c>
      <c r="AQ3" s="43">
        <f>INDEX(F:F,MATCH(9.99999999999999E+307,F:F)-9)</f>
        <v>28.099999763071537</v>
      </c>
      <c r="AR3" s="43">
        <f>INDEX(F:F,MATCH(9.99999999999999E+307,F:F)-10)</f>
        <v>169.90000009536743</v>
      </c>
      <c r="AS3" s="43">
        <f>INDEX(F:F,MATCH(9.99999999999999E+307,F:F)-11)</f>
        <v>93.200000002980232</v>
      </c>
      <c r="AT3" s="43">
        <f>INDEX(F:F,MATCH(9.99999999999999E+307,F:F)-12)</f>
        <v>74.799999594688416</v>
      </c>
      <c r="AU3" s="43">
        <f>INDEX(F:F,MATCH(9.99999999999999E+307,F:F)-13)</f>
        <v>81.500000320374966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-7.2399999999930742</v>
      </c>
      <c r="AH4" s="43">
        <f>INDEX(H:H,MATCH(9.99999999999999E+307,H:H))</f>
        <v>-4.4999999999930651</v>
      </c>
      <c r="AI4" s="43">
        <f>INDEX(H:H,MATCH(9.99999999999999E+307,H:H)-1)</f>
        <v>-0.99999999999056399</v>
      </c>
      <c r="AJ4" s="43">
        <f>INDEX(H:H,MATCH(9.99999999999999E+307,H:H)-2)</f>
        <v>-17.899999999997362</v>
      </c>
      <c r="AK4" s="43">
        <f>INDEX(H:H,MATCH(9.99999999999999E+307,H:H)-3)</f>
        <v>0.60000000000570708</v>
      </c>
      <c r="AL4" s="43">
        <f>INDEX(H:H,MATCH(9.99999999999999E+307,H:H)-4)</f>
        <v>-13.399999999990087</v>
      </c>
      <c r="AM4" s="43">
        <f>INDEX(H:H,MATCH(9.99999999999999E+307,H:H)-5)</f>
        <v>-42.899999999988836</v>
      </c>
      <c r="AN4" s="43">
        <f>INDEX(H:H,MATCH(9.99999999999999E+307,H:H)-6)</f>
        <v>0.60000000000570708</v>
      </c>
      <c r="AO4" s="43">
        <f>INDEX(H:H,MATCH(9.99999999999999E+307,H:H)-7)</f>
        <v>-46.099999999995589</v>
      </c>
      <c r="AP4" s="43">
        <f>INDEX(H:H,MATCH(9.99999999999999E+307,H:H)-8)</f>
        <v>-2.4999999999977263</v>
      </c>
      <c r="AQ4" s="43">
        <f>INDEX(H:H,MATCH(9.99999999999999E+307,H:H)-9)</f>
        <v>-61.199999999999477</v>
      </c>
      <c r="AR4" s="43">
        <f>INDEX(H:H,MATCH(9.99999999999999E+307,H:H)-10)</f>
        <v>-17.699999999990723</v>
      </c>
      <c r="AS4" s="43">
        <f>INDEX(H:H,MATCH(9.99999999999999E+307,H:H)-11)</f>
        <v>-8.399999999994634</v>
      </c>
      <c r="AT4" s="43">
        <f>INDEX(H:H,MATCH(9.99999999999999E+307,H:H)-12)</f>
        <v>-45.999999999992269</v>
      </c>
      <c r="AU4" s="43">
        <f>INDEX(H:H,MATCH(9.99999999999999E+307,H:H)-13)</f>
        <v>-3.6999999999949296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76.920933523849044</v>
      </c>
      <c r="AI5" s="72">
        <f>INDEX(L:L,MATCH(9.99999999999999E+307,L:L)-1)</f>
        <v>123.16529510969461</v>
      </c>
      <c r="AJ5" s="72">
        <f>INDEX(L:L,MATCH(9.99999999999999E+307,L:L)-2)</f>
        <v>103.29574018269872</v>
      </c>
      <c r="AK5" s="72">
        <f>INDEX(L:L,MATCH(9.99999999999999E+307,L:L)-3)</f>
        <v>79.927779554946682</v>
      </c>
      <c r="AL5" s="72">
        <f>INDEX(L:L,MATCH(9.99999999999999E+307,L:L)-4)</f>
        <v>62.716903960877744</v>
      </c>
      <c r="AM5" s="72">
        <f>INDEX(L:L,MATCH(9.99999999999999E+307,L:L)-5)</f>
        <v>60.953588915505328</v>
      </c>
      <c r="AN5" s="72">
        <f>INDEX(L:L,MATCH(9.99999999999999E+307,L:L)-6)</f>
        <v>79.927779554946682</v>
      </c>
      <c r="AO5" s="72">
        <f>INDEX(L:L,MATCH(9.99999999999999E+307,L:L)-7)</f>
        <v>79.68845545123277</v>
      </c>
      <c r="AP5" s="72">
        <f>INDEX(L:L,MATCH(9.99999999999999E+307,L:L)-8)</f>
        <v>4.1412560842230413</v>
      </c>
      <c r="AQ5" s="72">
        <f>INDEX(L:L,MATCH(9.99999999999999E+307,L:L)-9)</f>
        <v>67.375514740998753</v>
      </c>
      <c r="AR5" s="72">
        <f>INDEX(L:L,MATCH(9.99999999999999E+307,L:L)-10)</f>
        <v>171.39224029429269</v>
      </c>
      <c r="AS5" s="72">
        <f>INDEX(L:L,MATCH(9.99999999999999E+307,L:L)-11)</f>
        <v>93.685911429539914</v>
      </c>
      <c r="AT5" s="72">
        <f>INDEX(L:L,MATCH(9.99999999999999E+307,L:L)-12)</f>
        <v>87.899089525702649</v>
      </c>
      <c r="AU5" s="73">
        <f>INDEX(L:L,MATCH(9.99999999999999E+307,L:L)-13)</f>
        <v>81.646678144773546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357.23819856495919</v>
      </c>
      <c r="AI6" s="75">
        <f>INDEX(J:J,MATCH(9.99999999999999E+307,J:J)-1)</f>
        <v>357.06790038050787</v>
      </c>
      <c r="AJ6" s="75">
        <f>INDEX(J:J,MATCH(9.99999999999999E+307,J:J)-2)</f>
        <v>357.07009534289159</v>
      </c>
      <c r="AK6" s="75">
        <f>INDEX(J:J,MATCH(9.99999999999999E+307,J:J)-3)</f>
        <v>355.69476237728333</v>
      </c>
      <c r="AL6" s="75">
        <f>INDEX(J:J,MATCH(9.99999999999999E+307,J:J)-4)</f>
        <v>357.28703325544728</v>
      </c>
      <c r="AM6" s="75">
        <f>INDEX(J:J,MATCH(9.99999999999999E+307,J:J)-5)</f>
        <v>359.7353562367046</v>
      </c>
      <c r="AN6" s="75">
        <f>INDEX(J:J,MATCH(9.99999999999999E+307,J:J)-6)</f>
        <v>355.69476237728333</v>
      </c>
      <c r="AO6" s="75">
        <f>INDEX(J:J,MATCH(9.99999999999999E+307,J:J)-7)</f>
        <v>359.82370584036886</v>
      </c>
      <c r="AP6" s="75">
        <f>INDEX(J:J,MATCH(9.99999999999999E+307,J:J)-8)</f>
        <v>125.13420000239296</v>
      </c>
      <c r="AQ6" s="75">
        <f>INDEX(J:J,MATCH(9.99999999999999E+307,J:J)-9)</f>
        <v>4.2739460996970706</v>
      </c>
      <c r="AR6" s="75">
        <f>INDEX(J:J,MATCH(9.99999999999999E+307,J:J)-10)</f>
        <v>355.28938926134998</v>
      </c>
      <c r="AS6" s="75">
        <f>INDEX(J:J,MATCH(9.99999999999999E+307,J:J)-11)</f>
        <v>357.23571965332866</v>
      </c>
      <c r="AT6" s="75">
        <f>INDEX(J:J,MATCH(9.99999999999999E+307,J:J)-12)</f>
        <v>357.015355789529</v>
      </c>
      <c r="AU6" s="76">
        <f>INDEX(J:J,MATCH(9.99999999999999E+307,J:J)-13)</f>
        <v>357.75150477297768</v>
      </c>
      <c r="AV6" s="8" t="s">
        <v>53</v>
      </c>
    </row>
    <row r="7" spans="1:48" ht="15.9" customHeight="1">
      <c r="B7" s="185" t="s">
        <v>86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40.278913677731893</v>
      </c>
      <c r="Y7" s="36"/>
      <c r="AF7" s="8" t="s">
        <v>33</v>
      </c>
      <c r="AG7" s="69">
        <f>(SUM(AO2:AU2)-MIN(AO2:AU2)-MAX(AO2:AU2))/(COUNTA(AO2:AU2)-2)</f>
        <v>-1.9399999990127981</v>
      </c>
      <c r="AK7" s="8" t="s">
        <v>54</v>
      </c>
      <c r="AN7" s="78">
        <f>(SUM(AH5:AN5)-MIN(AH5:AN5)-MAX(AH5:AN5))/(COUNTA(AH5:AN5)-2)</f>
        <v>80.557827355463786</v>
      </c>
      <c r="AO7" s="8" t="s">
        <v>54</v>
      </c>
      <c r="AR7" s="78">
        <f>(SUM(AO5:AU5)-MIN(AO5:AU5)-MAX(AO5:AU5))/(COUNTA(AO5:AU5)-2)</f>
        <v>82.059129858449523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93.414452011511528</v>
      </c>
      <c r="Y8" s="36"/>
      <c r="AF8" s="8" t="s">
        <v>34</v>
      </c>
      <c r="AG8" s="69">
        <f>(SUM(AO3:AU3)-MIN(AO3:AU3)-MAX(AO3:AU3))/(COUNTA(AO3:AU3)-2)</f>
        <v>68.519999831914902</v>
      </c>
      <c r="AK8" s="8" t="s">
        <v>55</v>
      </c>
      <c r="AN8" s="78">
        <f>(SUM(AH6:AN6)-MIN(AH6:AN6)-MAX(AH6:AN6))/(COUNTA(AH6:AN6)-2)</f>
        <v>356.87159798421783</v>
      </c>
      <c r="AO8" s="8" t="s">
        <v>55</v>
      </c>
      <c r="AR8" s="78">
        <f>(SUM(AO6:AU6)-MIN(AO6:AU6)-MAX(AO6:AU6))/(COUNTA(AO6:AU6)-2)</f>
        <v>310.48523389591571</v>
      </c>
    </row>
    <row r="9" spans="1:48" ht="30" customHeight="1">
      <c r="A9" s="5" t="s">
        <v>4</v>
      </c>
      <c r="B9" s="14">
        <v>45832</v>
      </c>
      <c r="C9" s="35">
        <v>401042.054</v>
      </c>
      <c r="D9" s="9">
        <f t="shared" ref="D9:D72" si="1">IF(C9="","",(C9-$C$9)*1000)</f>
        <v>0</v>
      </c>
      <c r="E9" s="35">
        <v>6665613.2620000001</v>
      </c>
      <c r="F9" s="9">
        <f t="shared" ref="F9:F72" si="2">IF(E9="","",(E9-$E$9)*1000)</f>
        <v>0</v>
      </c>
      <c r="G9" s="35">
        <v>105.9318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-24.379999999993629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45833</v>
      </c>
      <c r="C10" s="11">
        <v>401042.04729999998</v>
      </c>
      <c r="D10" s="9">
        <f t="shared" si="1"/>
        <v>-6.7000000271946192</v>
      </c>
      <c r="E10" s="12">
        <v>6665613.3030000003</v>
      </c>
      <c r="F10" s="9">
        <f t="shared" si="2"/>
        <v>41.000000201165676</v>
      </c>
      <c r="G10" s="12">
        <v>105.9423</v>
      </c>
      <c r="H10" s="9">
        <f t="shared" ref="H10:H72" si="3">IF(G10="","",(G10-$G$9)*1000)</f>
        <v>10.500000000007503</v>
      </c>
      <c r="I10" s="47">
        <f t="shared" ref="I10:I72" si="4">IF(MOD(DEGREES(ATAN2(D10, F10)), 360) &gt; 180, MOD(DEGREES(ATAN2(D10, F10)), 360) - 360, MOD(DEGREES(ATAN2(D10, F10)), 360))</f>
        <v>99.28093529692778</v>
      </c>
      <c r="J10" s="40">
        <f>MOD(DEGREES(ATAN2(F10, D10)) + 360, 360)</f>
        <v>350.71906470307221</v>
      </c>
      <c r="K10" s="47">
        <f t="shared" ref="K10:K72" si="5">SQRT(POWER(C10 - $C$9,2) + POWER(E10 - $E$9,2)) *1000</f>
        <v>41.543832476794833</v>
      </c>
      <c r="L10" s="40">
        <f t="shared" ref="L10:L72" si="6">SQRT((D10^2) + (F10^2) + (H10^2))</f>
        <v>42.85020439694717</v>
      </c>
      <c r="M10" s="12">
        <f t="shared" ref="M10:M22" si="7">(D10-$D$9)/(B10-$B$9)</f>
        <v>-6.7000000271946192</v>
      </c>
      <c r="N10" s="12">
        <f t="shared" ref="N10:N22" si="8">(F10-$F$9)/(B10-$B$9)</f>
        <v>41.000000201165676</v>
      </c>
      <c r="O10" s="12">
        <f t="shared" ref="O10:O22" si="9">(H10-$H$9)/(B10-$B$9)</f>
        <v>10.500000000007503</v>
      </c>
      <c r="P10" s="81">
        <f t="shared" ref="P10:P22" si="10">(L10-$L$9)/(B10-$B$9)</f>
        <v>42.85020439694717</v>
      </c>
      <c r="Q10" s="12">
        <f t="shared" ref="Q10:Q22" si="11">(M10-0)/(B10-$B$9)</f>
        <v>-6.7000000271946192</v>
      </c>
      <c r="R10" s="12">
        <f t="shared" ref="R10:R22" si="12">(N10-0)/(B10-$B$9)</f>
        <v>41.000000201165676</v>
      </c>
      <c r="S10" s="12">
        <f t="shared" ref="S10:S22" si="13">(O10-0)/(B10-$B$9)</f>
        <v>10.500000000007503</v>
      </c>
      <c r="T10" s="12">
        <f t="shared" ref="T10:T22" si="14">(P10-0)/(B10-$B$9)</f>
        <v>42.85020439694717</v>
      </c>
    </row>
    <row r="11" spans="1:48" ht="15.9" customHeight="1">
      <c r="A11" s="51"/>
      <c r="B11" s="18">
        <v>45833</v>
      </c>
      <c r="C11" s="11">
        <v>401042.05339999998</v>
      </c>
      <c r="D11" s="9">
        <f t="shared" si="1"/>
        <v>-0.60000002849847078</v>
      </c>
      <c r="E11" s="12">
        <v>6665613.2978999997</v>
      </c>
      <c r="F11" s="9">
        <f t="shared" si="2"/>
        <v>35.899999551475048</v>
      </c>
      <c r="G11" s="12">
        <v>105.881</v>
      </c>
      <c r="H11" s="9">
        <f t="shared" si="3"/>
        <v>-50.799999999995293</v>
      </c>
      <c r="I11" s="47">
        <f t="shared" si="4"/>
        <v>90.957500541762187</v>
      </c>
      <c r="J11" s="40">
        <f t="shared" ref="J11:J73" si="15">MOD(DEGREES(ATAN2(F11, D11)) + 360, 360)</f>
        <v>359.04249945823778</v>
      </c>
      <c r="K11" s="47">
        <f t="shared" si="5"/>
        <v>35.905013129507509</v>
      </c>
      <c r="L11" s="40">
        <f t="shared" si="6"/>
        <v>62.207796680397138</v>
      </c>
      <c r="M11" s="12">
        <f t="shared" si="7"/>
        <v>-0.60000002849847078</v>
      </c>
      <c r="N11" s="12">
        <f t="shared" si="8"/>
        <v>35.899999551475048</v>
      </c>
      <c r="O11" s="12">
        <f t="shared" si="9"/>
        <v>-50.799999999995293</v>
      </c>
      <c r="P11" s="81">
        <f t="shared" si="10"/>
        <v>62.207796680397138</v>
      </c>
      <c r="Q11" s="12">
        <f t="shared" si="11"/>
        <v>-0.60000002849847078</v>
      </c>
      <c r="R11" s="12">
        <f t="shared" si="12"/>
        <v>35.899999551475048</v>
      </c>
      <c r="S11" s="12">
        <f t="shared" si="13"/>
        <v>-50.799999999995293</v>
      </c>
      <c r="T11" s="12">
        <f t="shared" si="14"/>
        <v>62.207796680397138</v>
      </c>
    </row>
    <row r="12" spans="1:48" ht="15.9" customHeight="1">
      <c r="A12" s="52"/>
      <c r="B12" s="18">
        <v>45834</v>
      </c>
      <c r="C12" s="11">
        <v>401042.04670000001</v>
      </c>
      <c r="D12" s="9">
        <f t="shared" si="1"/>
        <v>-7.299999997485429</v>
      </c>
      <c r="E12" s="12">
        <v>6665613.3307999996</v>
      </c>
      <c r="F12" s="9">
        <f t="shared" si="2"/>
        <v>68.799999542534351</v>
      </c>
      <c r="G12" s="12">
        <v>105.9271</v>
      </c>
      <c r="H12" s="9">
        <f t="shared" si="3"/>
        <v>-4.6999999999997044</v>
      </c>
      <c r="I12" s="47">
        <f t="shared" si="4"/>
        <v>96.056687447140334</v>
      </c>
      <c r="J12" s="40">
        <f t="shared" si="15"/>
        <v>353.94331255285965</v>
      </c>
      <c r="K12" s="47">
        <f t="shared" si="5"/>
        <v>69.186197590386584</v>
      </c>
      <c r="L12" s="40">
        <f t="shared" si="6"/>
        <v>69.34565550210057</v>
      </c>
      <c r="M12" s="12">
        <f t="shared" si="7"/>
        <v>-3.6499999987427145</v>
      </c>
      <c r="N12" s="12">
        <f t="shared" si="8"/>
        <v>34.399999771267176</v>
      </c>
      <c r="O12" s="12">
        <f t="shared" si="9"/>
        <v>-2.3499999999998522</v>
      </c>
      <c r="P12" s="81">
        <f t="shared" si="10"/>
        <v>34.672827751050285</v>
      </c>
      <c r="Q12" s="12">
        <f t="shared" si="11"/>
        <v>-1.8249999993713573</v>
      </c>
      <c r="R12" s="12">
        <f t="shared" si="12"/>
        <v>17.199999885633588</v>
      </c>
      <c r="S12" s="12">
        <f t="shared" si="13"/>
        <v>-1.1749999999999261</v>
      </c>
      <c r="T12" s="12">
        <f t="shared" si="14"/>
        <v>17.336413875525142</v>
      </c>
    </row>
    <row r="13" spans="1:48" ht="15.9" customHeight="1">
      <c r="A13" s="52"/>
      <c r="B13" s="18">
        <v>45834</v>
      </c>
      <c r="C13" s="12">
        <v>401042.04840000003</v>
      </c>
      <c r="D13" s="9">
        <f t="shared" si="1"/>
        <v>-5.5999999749474227</v>
      </c>
      <c r="E13" s="11">
        <v>6665613.3439999996</v>
      </c>
      <c r="F13" s="9">
        <f t="shared" si="2"/>
        <v>81.999999471008778</v>
      </c>
      <c r="G13" s="12">
        <v>105.9288</v>
      </c>
      <c r="H13" s="9">
        <f t="shared" si="3"/>
        <v>-3.0000000000001137</v>
      </c>
      <c r="I13" s="47">
        <f t="shared" si="4"/>
        <v>93.906816391804981</v>
      </c>
      <c r="J13" s="40">
        <f t="shared" si="15"/>
        <v>356.09318360819503</v>
      </c>
      <c r="K13" s="47">
        <f t="shared" si="5"/>
        <v>82.190996544419946</v>
      </c>
      <c r="L13" s="40">
        <f t="shared" si="6"/>
        <v>82.245728843295268</v>
      </c>
      <c r="M13" s="12">
        <f t="shared" si="7"/>
        <v>-2.7999999874737114</v>
      </c>
      <c r="N13" s="12">
        <f t="shared" si="8"/>
        <v>40.999999735504389</v>
      </c>
      <c r="O13" s="12">
        <f t="shared" si="9"/>
        <v>-1.5000000000000568</v>
      </c>
      <c r="P13" s="81">
        <f t="shared" si="10"/>
        <v>41.122864421647634</v>
      </c>
      <c r="Q13" s="12">
        <f t="shared" si="11"/>
        <v>-1.3999999937368557</v>
      </c>
      <c r="R13" s="12">
        <f t="shared" si="12"/>
        <v>20.499999867752194</v>
      </c>
      <c r="S13" s="12">
        <f t="shared" si="13"/>
        <v>-0.75000000000002842</v>
      </c>
      <c r="T13" s="12">
        <f t="shared" si="14"/>
        <v>20.561432210823817</v>
      </c>
    </row>
    <row r="14" spans="1:48" ht="15.9" customHeight="1">
      <c r="A14" s="53"/>
      <c r="B14" s="18">
        <v>45835</v>
      </c>
      <c r="C14" s="11">
        <v>401042.05540000001</v>
      </c>
      <c r="D14" s="9">
        <f t="shared" si="1"/>
        <v>1.4000000082887709</v>
      </c>
      <c r="E14" s="11">
        <v>6665613.2359999996</v>
      </c>
      <c r="F14" s="9">
        <f t="shared" si="2"/>
        <v>-26.000000536441803</v>
      </c>
      <c r="G14" s="12">
        <v>105.9295</v>
      </c>
      <c r="H14" s="9">
        <f t="shared" si="3"/>
        <v>-2.299999999991087</v>
      </c>
      <c r="I14" s="47">
        <f t="shared" si="4"/>
        <v>-86.917819220728916</v>
      </c>
      <c r="J14" s="40">
        <f t="shared" si="15"/>
        <v>176.91781922072892</v>
      </c>
      <c r="K14" s="47">
        <f t="shared" si="5"/>
        <v>26.037665561992739</v>
      </c>
      <c r="L14" s="40">
        <f t="shared" si="6"/>
        <v>26.139051779246731</v>
      </c>
      <c r="M14" s="12">
        <f t="shared" si="7"/>
        <v>0.46666666942959029</v>
      </c>
      <c r="N14" s="12">
        <f t="shared" si="8"/>
        <v>-8.6666668454806004</v>
      </c>
      <c r="O14" s="12">
        <f t="shared" si="9"/>
        <v>-0.76666666666369565</v>
      </c>
      <c r="P14" s="81">
        <f t="shared" si="10"/>
        <v>8.7130172597489111</v>
      </c>
      <c r="Q14" s="12">
        <f t="shared" si="11"/>
        <v>0.1555555564765301</v>
      </c>
      <c r="R14" s="12">
        <f t="shared" si="12"/>
        <v>-2.8888889484935336</v>
      </c>
      <c r="S14" s="12">
        <f t="shared" si="13"/>
        <v>-0.25555555555456522</v>
      </c>
      <c r="T14" s="12">
        <f t="shared" si="14"/>
        <v>2.9043390865829704</v>
      </c>
    </row>
    <row r="15" spans="1:48" ht="15.9" customHeight="1">
      <c r="B15" s="18">
        <v>45836</v>
      </c>
      <c r="C15" s="11">
        <v>401042.04580000002</v>
      </c>
      <c r="D15" s="9">
        <f t="shared" si="1"/>
        <v>-8.1999999820254743</v>
      </c>
      <c r="E15" s="11">
        <v>6665613.3459999999</v>
      </c>
      <c r="F15" s="9">
        <f t="shared" si="2"/>
        <v>83.999999798834324</v>
      </c>
      <c r="G15" s="12">
        <v>105.9229</v>
      </c>
      <c r="H15" s="9">
        <f t="shared" si="3"/>
        <v>-8.8999999999970214</v>
      </c>
      <c r="I15" s="47">
        <f t="shared" si="4"/>
        <v>95.575493696680297</v>
      </c>
      <c r="J15" s="40">
        <f t="shared" si="15"/>
        <v>354.42450630331973</v>
      </c>
      <c r="K15" s="47">
        <f t="shared" si="5"/>
        <v>84.399288894571768</v>
      </c>
      <c r="L15" s="40">
        <f t="shared" si="6"/>
        <v>84.867249077069374</v>
      </c>
      <c r="M15" s="12">
        <f t="shared" si="7"/>
        <v>-2.0499999955063686</v>
      </c>
      <c r="N15" s="12">
        <f t="shared" si="8"/>
        <v>20.999999949708581</v>
      </c>
      <c r="O15" s="12">
        <f t="shared" si="9"/>
        <v>-2.2249999999992554</v>
      </c>
      <c r="P15" s="81">
        <f t="shared" si="10"/>
        <v>21.216812269267344</v>
      </c>
      <c r="Q15" s="12">
        <f t="shared" si="11"/>
        <v>-0.51249999887659214</v>
      </c>
      <c r="R15" s="12">
        <f t="shared" si="12"/>
        <v>5.2499999874271452</v>
      </c>
      <c r="S15" s="12">
        <f t="shared" si="13"/>
        <v>-0.55624999999981384</v>
      </c>
      <c r="T15" s="12">
        <f t="shared" si="14"/>
        <v>5.3042030673168359</v>
      </c>
    </row>
    <row r="16" spans="1:48" ht="15.9" customHeight="1">
      <c r="B16" s="18">
        <v>45836</v>
      </c>
      <c r="C16" s="11">
        <v>401042.04729999998</v>
      </c>
      <c r="D16" s="9">
        <f t="shared" si="1"/>
        <v>-6.7000000271946192</v>
      </c>
      <c r="E16" s="11">
        <v>6665613.3550000004</v>
      </c>
      <c r="F16" s="9">
        <f t="shared" si="2"/>
        <v>93.000000342726707</v>
      </c>
      <c r="G16" s="12">
        <v>105.9469</v>
      </c>
      <c r="H16" s="9">
        <f t="shared" si="3"/>
        <v>15.100000000003888</v>
      </c>
      <c r="I16" s="47">
        <f t="shared" si="4"/>
        <v>94.120641323345524</v>
      </c>
      <c r="J16" s="40">
        <f t="shared" si="15"/>
        <v>355.87935867665448</v>
      </c>
      <c r="K16" s="47">
        <f t="shared" si="5"/>
        <v>93.241032084118302</v>
      </c>
      <c r="L16" s="40">
        <f t="shared" si="6"/>
        <v>94.455810113045416</v>
      </c>
      <c r="M16" s="12">
        <f t="shared" si="7"/>
        <v>-1.6750000067986548</v>
      </c>
      <c r="N16" s="12">
        <f t="shared" si="8"/>
        <v>23.250000085681677</v>
      </c>
      <c r="O16" s="12">
        <f t="shared" si="9"/>
        <v>3.775000000000972</v>
      </c>
      <c r="P16" s="81">
        <f t="shared" si="10"/>
        <v>23.613952528261354</v>
      </c>
      <c r="Q16" s="12">
        <f t="shared" si="11"/>
        <v>-0.4187500016996637</v>
      </c>
      <c r="R16" s="12">
        <f t="shared" si="12"/>
        <v>5.8125000214204192</v>
      </c>
      <c r="S16" s="12">
        <f t="shared" si="13"/>
        <v>0.94375000000024301</v>
      </c>
      <c r="T16" s="12">
        <f t="shared" si="14"/>
        <v>5.9034881320653385</v>
      </c>
    </row>
    <row r="17" spans="2:20" ht="15.9" customHeight="1">
      <c r="B17" s="18">
        <v>45838</v>
      </c>
      <c r="C17" s="11">
        <v>401042.0539</v>
      </c>
      <c r="D17" s="9">
        <f t="shared" si="1"/>
        <v>-0.10000000474974513</v>
      </c>
      <c r="E17" s="12">
        <v>6665613.2369999997</v>
      </c>
      <c r="F17" s="9">
        <f t="shared" si="2"/>
        <v>-25.00000037252903</v>
      </c>
      <c r="G17" s="12">
        <v>105.9049</v>
      </c>
      <c r="H17" s="9">
        <f t="shared" si="3"/>
        <v>-26.899999999997704</v>
      </c>
      <c r="I17" s="47">
        <f t="shared" si="4"/>
        <v>-90.229181903224514</v>
      </c>
      <c r="J17" s="40">
        <f t="shared" si="15"/>
        <v>180.22918190322451</v>
      </c>
      <c r="K17" s="47">
        <f t="shared" si="5"/>
        <v>25.000200371745056</v>
      </c>
      <c r="L17" s="40">
        <f t="shared" si="6"/>
        <v>36.723562172361198</v>
      </c>
      <c r="M17" s="12">
        <f t="shared" si="7"/>
        <v>-1.6666667458290856E-2</v>
      </c>
      <c r="N17" s="12">
        <f t="shared" si="8"/>
        <v>-4.166666728754838</v>
      </c>
      <c r="O17" s="12">
        <f t="shared" si="9"/>
        <v>-4.4833333333329506</v>
      </c>
      <c r="P17" s="81">
        <f t="shared" si="10"/>
        <v>6.1205936953935334</v>
      </c>
      <c r="Q17" s="12">
        <f t="shared" si="11"/>
        <v>-2.7777779097151426E-3</v>
      </c>
      <c r="R17" s="12">
        <f t="shared" si="12"/>
        <v>-0.69444445479247296</v>
      </c>
      <c r="S17" s="12">
        <f t="shared" si="13"/>
        <v>-0.74722222222215839</v>
      </c>
      <c r="T17" s="12">
        <f t="shared" si="14"/>
        <v>1.0200989492322556</v>
      </c>
    </row>
    <row r="18" spans="2:20" ht="15.9" customHeight="1">
      <c r="B18" s="18">
        <v>45839</v>
      </c>
      <c r="C18" s="11">
        <v>401042.03820000001</v>
      </c>
      <c r="D18" s="9">
        <f t="shared" si="1"/>
        <v>-15.799999993760139</v>
      </c>
      <c r="E18" s="11">
        <v>6665613.3480000002</v>
      </c>
      <c r="F18" s="9">
        <f t="shared" si="2"/>
        <v>86.00000012665987</v>
      </c>
      <c r="G18" s="12">
        <v>105.93049999999999</v>
      </c>
      <c r="H18" s="9">
        <f t="shared" si="3"/>
        <v>-1.300000000000523</v>
      </c>
      <c r="I18" s="47">
        <f t="shared" si="4"/>
        <v>100.41034183290839</v>
      </c>
      <c r="J18" s="40">
        <f t="shared" si="15"/>
        <v>349.58965816709161</v>
      </c>
      <c r="K18" s="47">
        <f t="shared" si="5"/>
        <v>87.439350532745379</v>
      </c>
      <c r="L18" s="40">
        <f t="shared" si="6"/>
        <v>87.449013839998898</v>
      </c>
      <c r="M18" s="12">
        <f t="shared" si="7"/>
        <v>-2.2571428562514484</v>
      </c>
      <c r="N18" s="12">
        <f t="shared" si="8"/>
        <v>12.285714303808552</v>
      </c>
      <c r="O18" s="12">
        <f t="shared" si="9"/>
        <v>-0.18571428571436041</v>
      </c>
      <c r="P18" s="81">
        <f t="shared" si="10"/>
        <v>12.492716262856986</v>
      </c>
      <c r="Q18" s="12">
        <f t="shared" si="11"/>
        <v>-0.32244897946449264</v>
      </c>
      <c r="R18" s="12">
        <f t="shared" si="12"/>
        <v>1.7551020434012217</v>
      </c>
      <c r="S18" s="12">
        <f t="shared" si="13"/>
        <v>-2.653061224490863E-2</v>
      </c>
      <c r="T18" s="12">
        <f t="shared" si="14"/>
        <v>1.7846737518367122</v>
      </c>
    </row>
    <row r="19" spans="2:20" ht="15.9" customHeight="1">
      <c r="B19" s="18">
        <v>45839</v>
      </c>
      <c r="C19" s="11">
        <v>401042.04149999999</v>
      </c>
      <c r="D19" s="9">
        <f t="shared" si="1"/>
        <v>-12.500000011641532</v>
      </c>
      <c r="E19" s="11">
        <v>6665613.3540000003</v>
      </c>
      <c r="F19" s="9">
        <f t="shared" si="2"/>
        <v>92.000000178813934</v>
      </c>
      <c r="G19" s="12">
        <v>105.9147</v>
      </c>
      <c r="H19" s="9">
        <f t="shared" si="3"/>
        <v>-17.099999999999227</v>
      </c>
      <c r="I19" s="47">
        <f t="shared" si="4"/>
        <v>97.737372765468564</v>
      </c>
      <c r="J19" s="40">
        <f t="shared" si="15"/>
        <v>352.26262723453141</v>
      </c>
      <c r="K19" s="47">
        <f t="shared" si="5"/>
        <v>92.845301621529572</v>
      </c>
      <c r="L19" s="40">
        <f t="shared" si="6"/>
        <v>94.406885517915356</v>
      </c>
      <c r="M19" s="12">
        <f t="shared" si="7"/>
        <v>-1.7857142873773617</v>
      </c>
      <c r="N19" s="12">
        <f t="shared" si="8"/>
        <v>13.14285716840199</v>
      </c>
      <c r="O19" s="12">
        <f t="shared" si="9"/>
        <v>-2.4428571428570325</v>
      </c>
      <c r="P19" s="81">
        <f t="shared" si="10"/>
        <v>13.486697931130765</v>
      </c>
      <c r="Q19" s="12">
        <f t="shared" si="11"/>
        <v>-0.25510204105390882</v>
      </c>
      <c r="R19" s="12">
        <f t="shared" si="12"/>
        <v>1.8775510240574271</v>
      </c>
      <c r="S19" s="12">
        <f t="shared" si="13"/>
        <v>-0.34897959183671895</v>
      </c>
      <c r="T19" s="12">
        <f t="shared" si="14"/>
        <v>1.9266711330186808</v>
      </c>
    </row>
    <row r="20" spans="2:20" ht="15.9" customHeight="1">
      <c r="B20" s="18">
        <v>45840</v>
      </c>
      <c r="C20" s="11">
        <v>401042.03970000002</v>
      </c>
      <c r="D20" s="9">
        <f t="shared" si="1"/>
        <v>-14.299999980721623</v>
      </c>
      <c r="E20" s="12">
        <v>6665613.3449999997</v>
      </c>
      <c r="F20" s="9">
        <f t="shared" si="2"/>
        <v>82.999999634921551</v>
      </c>
      <c r="G20" s="12">
        <v>105.9444</v>
      </c>
      <c r="H20" s="9">
        <f t="shared" si="3"/>
        <v>12.600000000006162</v>
      </c>
      <c r="I20" s="47">
        <f t="shared" si="4"/>
        <v>99.775471925376252</v>
      </c>
      <c r="J20" s="40">
        <f t="shared" si="15"/>
        <v>350.22452807462378</v>
      </c>
      <c r="K20" s="47">
        <f t="shared" si="5"/>
        <v>84.222858766760083</v>
      </c>
      <c r="L20" s="40">
        <f t="shared" si="6"/>
        <v>85.160142900571572</v>
      </c>
      <c r="M20" s="12">
        <f t="shared" si="7"/>
        <v>-1.7874999975902028</v>
      </c>
      <c r="N20" s="12">
        <f t="shared" si="8"/>
        <v>10.374999954365194</v>
      </c>
      <c r="O20" s="12">
        <f t="shared" si="9"/>
        <v>1.5750000000007702</v>
      </c>
      <c r="P20" s="81">
        <f t="shared" si="10"/>
        <v>10.645017862571446</v>
      </c>
      <c r="Q20" s="12">
        <f t="shared" si="11"/>
        <v>-0.22343749969877535</v>
      </c>
      <c r="R20" s="12">
        <f t="shared" si="12"/>
        <v>1.2968749942956492</v>
      </c>
      <c r="S20" s="12">
        <f t="shared" si="13"/>
        <v>0.19687500000009628</v>
      </c>
      <c r="T20" s="12">
        <f t="shared" si="14"/>
        <v>1.3306272328214308</v>
      </c>
    </row>
    <row r="21" spans="2:20" ht="15.9" customHeight="1">
      <c r="B21" s="18">
        <v>45840</v>
      </c>
      <c r="C21" s="12">
        <v>401042.04550000001</v>
      </c>
      <c r="D21" s="9">
        <f t="shared" si="1"/>
        <v>-8.4999999962747097</v>
      </c>
      <c r="E21" s="11">
        <v>6665613.3420000002</v>
      </c>
      <c r="F21" s="9">
        <f t="shared" si="2"/>
        <v>80.000000074505806</v>
      </c>
      <c r="G21" s="12">
        <v>105.93559999999999</v>
      </c>
      <c r="H21" s="9">
        <f t="shared" si="3"/>
        <v>3.7999999999982492</v>
      </c>
      <c r="I21" s="47">
        <f t="shared" si="4"/>
        <v>96.064922437203393</v>
      </c>
      <c r="J21" s="40">
        <f t="shared" si="15"/>
        <v>353.93507756279661</v>
      </c>
      <c r="K21" s="47">
        <f t="shared" si="5"/>
        <v>80.45029528757243</v>
      </c>
      <c r="L21" s="40">
        <f t="shared" si="6"/>
        <v>80.539990140659853</v>
      </c>
      <c r="M21" s="12">
        <f t="shared" si="7"/>
        <v>-1.0624999995343387</v>
      </c>
      <c r="N21" s="12">
        <f t="shared" si="8"/>
        <v>10.000000009313226</v>
      </c>
      <c r="O21" s="12">
        <f t="shared" si="9"/>
        <v>0.47499999999978115</v>
      </c>
      <c r="P21" s="81">
        <f t="shared" si="10"/>
        <v>10.067498767582482</v>
      </c>
      <c r="Q21" s="12">
        <f t="shared" si="11"/>
        <v>-0.13281249994179234</v>
      </c>
      <c r="R21" s="12">
        <f t="shared" si="12"/>
        <v>1.2500000011641532</v>
      </c>
      <c r="S21" s="12">
        <f t="shared" si="13"/>
        <v>5.9374999999972644E-2</v>
      </c>
      <c r="T21" s="12">
        <f t="shared" si="14"/>
        <v>1.2584373459478102</v>
      </c>
    </row>
    <row r="22" spans="2:20" ht="15.9" customHeight="1">
      <c r="B22" s="18">
        <v>45841</v>
      </c>
      <c r="C22" s="11">
        <v>401042.04440000001</v>
      </c>
      <c r="D22" s="9">
        <f t="shared" si="1"/>
        <v>-9.5999999903142452</v>
      </c>
      <c r="E22" s="11">
        <v>6665613.3269999996</v>
      </c>
      <c r="F22" s="9">
        <f t="shared" si="2"/>
        <v>64.999999478459358</v>
      </c>
      <c r="G22" s="12">
        <v>105.9258</v>
      </c>
      <c r="H22" s="9">
        <f t="shared" si="3"/>
        <v>-6.0000000000002274</v>
      </c>
      <c r="I22" s="47">
        <f t="shared" si="4"/>
        <v>98.401410575854214</v>
      </c>
      <c r="J22" s="40">
        <f t="shared" si="15"/>
        <v>351.59858942414581</v>
      </c>
      <c r="K22" s="47">
        <f t="shared" si="5"/>
        <v>65.705098219344819</v>
      </c>
      <c r="L22" s="40">
        <f t="shared" si="6"/>
        <v>65.978480825294497</v>
      </c>
      <c r="M22" s="12">
        <f t="shared" si="7"/>
        <v>-1.0666666655904717</v>
      </c>
      <c r="N22" s="12">
        <f t="shared" si="8"/>
        <v>7.222222164273262</v>
      </c>
      <c r="O22" s="12">
        <f t="shared" si="9"/>
        <v>-0.66666666666669194</v>
      </c>
      <c r="P22" s="81">
        <f t="shared" si="10"/>
        <v>7.3309423139216108</v>
      </c>
      <c r="Q22" s="12">
        <f t="shared" si="11"/>
        <v>-0.1185185183989413</v>
      </c>
      <c r="R22" s="12">
        <f t="shared" si="12"/>
        <v>0.80246912936369574</v>
      </c>
      <c r="S22" s="12">
        <f t="shared" si="13"/>
        <v>-7.4074074074076887E-2</v>
      </c>
      <c r="T22" s="12">
        <f t="shared" si="14"/>
        <v>0.81454914599129014</v>
      </c>
    </row>
    <row r="23" spans="2:20" ht="15.9" customHeight="1">
      <c r="B23" s="18">
        <v>45841</v>
      </c>
      <c r="C23" s="11">
        <v>401042.0687</v>
      </c>
      <c r="D23" s="9">
        <f t="shared" si="1"/>
        <v>14.699999999720603</v>
      </c>
      <c r="E23" s="11">
        <v>6665613.1260000002</v>
      </c>
      <c r="F23" s="9">
        <f t="shared" si="2"/>
        <v>-135.99999994039536</v>
      </c>
      <c r="G23" s="12">
        <v>105.88720000000001</v>
      </c>
      <c r="H23" s="9">
        <f t="shared" si="3"/>
        <v>-44.599999999988427</v>
      </c>
      <c r="I23" s="47">
        <f t="shared" si="4"/>
        <v>-83.83095037933299</v>
      </c>
      <c r="J23" s="40">
        <f t="shared" si="15"/>
        <v>173.83095037933299</v>
      </c>
      <c r="K23" s="47">
        <f t="shared" si="5"/>
        <v>136.79214152786454</v>
      </c>
      <c r="L23" s="40">
        <f t="shared" si="6"/>
        <v>143.87928962772332</v>
      </c>
      <c r="M23" s="12">
        <f>(D23-$D$9)/(B22-$B$9)</f>
        <v>1.6333333333022892</v>
      </c>
      <c r="N23" s="12">
        <f>(F23-$F$9)/(B22-$B$9)</f>
        <v>-15.111111104488373</v>
      </c>
      <c r="O23" s="12">
        <f>(H23-$H$9)/(B22-$B$9)</f>
        <v>-4.9555555555542696</v>
      </c>
      <c r="P23" s="81">
        <f>(L23-$L$9)/(B22-$B$9)</f>
        <v>15.986587736413703</v>
      </c>
      <c r="Q23" s="12">
        <f>(M23-0)/(B22-$B$9)</f>
        <v>0.18148148147803214</v>
      </c>
      <c r="R23" s="12">
        <f>(N23-0)/(B22-$B$9)</f>
        <v>-1.6790123449431524</v>
      </c>
      <c r="S23" s="12">
        <f>(O23-0)/(B22-$B$9)</f>
        <v>-0.55061728395047438</v>
      </c>
      <c r="T23" s="12">
        <f>(P23-0)/(B22-$B$9)</f>
        <v>1.7762875262681892</v>
      </c>
    </row>
    <row r="24" spans="2:20" ht="15.9" customHeight="1">
      <c r="B24" s="18">
        <v>45842</v>
      </c>
      <c r="C24" s="11">
        <v>401042.05469999998</v>
      </c>
      <c r="D24" s="9">
        <f t="shared" si="1"/>
        <v>0.699999975040555</v>
      </c>
      <c r="E24" s="11">
        <v>6665613.2450000001</v>
      </c>
      <c r="F24" s="9">
        <f t="shared" si="2"/>
        <v>-16.999999992549419</v>
      </c>
      <c r="G24" s="12">
        <v>105.93040000000001</v>
      </c>
      <c r="H24" s="9">
        <f t="shared" si="3"/>
        <v>-1.3999999999896318</v>
      </c>
      <c r="I24" s="47">
        <f t="shared" si="4"/>
        <v>-87.642094112230325</v>
      </c>
      <c r="J24" s="40">
        <f t="shared" si="15"/>
        <v>177.64209411223032</v>
      </c>
      <c r="K24" s="47">
        <f t="shared" si="5"/>
        <v>17.014405652614993</v>
      </c>
      <c r="L24" s="40">
        <f t="shared" si="6"/>
        <v>17.071906739193135</v>
      </c>
      <c r="M24" s="12">
        <f t="shared" ref="M24:M88" si="16">(D24-$D$9)/(B24-$B$9)</f>
        <v>6.99999975040555E-2</v>
      </c>
      <c r="N24" s="12">
        <f t="shared" ref="N24:N88" si="17">(F24-$F$9)/(B24-$B$9)</f>
        <v>-1.6999999992549419</v>
      </c>
      <c r="O24" s="12">
        <f t="shared" ref="O24:O88" si="18">(H24-$H$9)/(B24-$B$9)</f>
        <v>-0.13999999999896318</v>
      </c>
      <c r="P24" s="81">
        <f t="shared" ref="P24:P87" si="19">(L24-$L$9)/(B24-$B$9)</f>
        <v>1.7071906739193135</v>
      </c>
      <c r="Q24" s="12">
        <f t="shared" ref="Q24:Q88" si="20">(M24-0)/(B24-$B$9)</f>
        <v>6.99999975040555E-3</v>
      </c>
      <c r="R24" s="12">
        <f t="shared" ref="R24:R88" si="21">(N24-0)/(B24-$B$9)</f>
        <v>-0.16999999992549419</v>
      </c>
      <c r="S24" s="12">
        <f t="shared" ref="S24:S88" si="22">(O24-0)/(B24-$B$9)</f>
        <v>-1.3999999999896318E-2</v>
      </c>
      <c r="T24" s="12">
        <f t="shared" ref="T24:T87" si="23">(P24-0)/(B24-$B$9)</f>
        <v>0.17071906739193135</v>
      </c>
    </row>
    <row r="25" spans="2:20" ht="15.9" customHeight="1">
      <c r="B25" s="18">
        <v>45842</v>
      </c>
      <c r="C25" s="11">
        <v>401042.06020000001</v>
      </c>
      <c r="D25" s="9">
        <f t="shared" si="1"/>
        <v>6.2000000034458935</v>
      </c>
      <c r="E25" s="11">
        <v>6665613.2369999997</v>
      </c>
      <c r="F25" s="9">
        <f t="shared" si="2"/>
        <v>-25.00000037252903</v>
      </c>
      <c r="G25" s="12">
        <v>105.8977</v>
      </c>
      <c r="H25" s="9">
        <f t="shared" si="3"/>
        <v>-34.099999999995134</v>
      </c>
      <c r="I25" s="47">
        <f t="shared" si="4"/>
        <v>-76.071658252874272</v>
      </c>
      <c r="J25" s="40">
        <f t="shared" si="15"/>
        <v>166.07165825287427</v>
      </c>
      <c r="K25" s="47">
        <f t="shared" si="5"/>
        <v>25.757329416482229</v>
      </c>
      <c r="L25" s="40">
        <f t="shared" si="6"/>
        <v>42.734646584110756</v>
      </c>
      <c r="M25" s="12">
        <f t="shared" si="16"/>
        <v>0.62000000034458935</v>
      </c>
      <c r="N25" s="12">
        <f t="shared" si="17"/>
        <v>-2.500000037252903</v>
      </c>
      <c r="O25" s="12">
        <f t="shared" si="18"/>
        <v>-3.4099999999995134</v>
      </c>
      <c r="P25" s="81">
        <f t="shared" si="19"/>
        <v>4.2734646584110756</v>
      </c>
      <c r="Q25" s="12">
        <f t="shared" si="20"/>
        <v>6.2000000034458935E-2</v>
      </c>
      <c r="R25" s="12">
        <f t="shared" si="21"/>
        <v>-0.2500000037252903</v>
      </c>
      <c r="S25" s="12">
        <f t="shared" si="22"/>
        <v>-0.34099999999995134</v>
      </c>
      <c r="T25" s="12">
        <f t="shared" si="23"/>
        <v>0.42734646584110758</v>
      </c>
    </row>
    <row r="26" spans="2:20" ht="15.9" customHeight="1">
      <c r="B26" s="18">
        <v>45843</v>
      </c>
      <c r="C26" s="11">
        <v>401042.05310000002</v>
      </c>
      <c r="D26" s="9">
        <f t="shared" si="1"/>
        <v>-0.89999998454004526</v>
      </c>
      <c r="E26" s="11">
        <v>6665613.301</v>
      </c>
      <c r="F26" s="9">
        <f t="shared" si="2"/>
        <v>38.99999987334013</v>
      </c>
      <c r="G26" s="12">
        <v>105.92740000000001</v>
      </c>
      <c r="H26" s="9">
        <f t="shared" si="3"/>
        <v>-4.3999999999897454</v>
      </c>
      <c r="I26" s="47">
        <f t="shared" si="4"/>
        <v>91.321975641128347</v>
      </c>
      <c r="J26" s="40">
        <f t="shared" si="15"/>
        <v>358.67802435887165</v>
      </c>
      <c r="K26" s="47">
        <f t="shared" si="5"/>
        <v>39.010383106202667</v>
      </c>
      <c r="L26" s="40">
        <f t="shared" si="6"/>
        <v>39.257737964541619</v>
      </c>
      <c r="M26" s="12">
        <f t="shared" si="16"/>
        <v>-8.1818180412731381E-2</v>
      </c>
      <c r="N26" s="12">
        <f t="shared" si="17"/>
        <v>3.5454545339400116</v>
      </c>
      <c r="O26" s="12">
        <f t="shared" si="18"/>
        <v>-0.39999999999906777</v>
      </c>
      <c r="P26" s="81">
        <f t="shared" si="19"/>
        <v>3.5688852695037836</v>
      </c>
      <c r="Q26" s="12">
        <f t="shared" si="20"/>
        <v>-7.4380164011573985E-3</v>
      </c>
      <c r="R26" s="12">
        <f t="shared" si="21"/>
        <v>0.32231404854000106</v>
      </c>
      <c r="S26" s="12">
        <f t="shared" si="22"/>
        <v>-3.6363636363551617E-2</v>
      </c>
      <c r="T26" s="12">
        <f t="shared" si="23"/>
        <v>0.32444411540943485</v>
      </c>
    </row>
    <row r="27" spans="2:20" ht="15.9" customHeight="1">
      <c r="B27" s="18">
        <v>45845</v>
      </c>
      <c r="C27" s="11">
        <v>401042.0478</v>
      </c>
      <c r="D27" s="9">
        <f t="shared" si="1"/>
        <v>-6.2000000034458935</v>
      </c>
      <c r="E27" s="11">
        <v>6665613.3260000004</v>
      </c>
      <c r="F27" s="9">
        <f t="shared" si="2"/>
        <v>64.00000024586916</v>
      </c>
      <c r="G27" s="12">
        <v>105.9049</v>
      </c>
      <c r="H27" s="9">
        <f t="shared" si="3"/>
        <v>-26.899999999997704</v>
      </c>
      <c r="I27" s="47">
        <f t="shared" si="4"/>
        <v>95.533262272738526</v>
      </c>
      <c r="J27" s="40">
        <f t="shared" si="15"/>
        <v>354.46673772726149</v>
      </c>
      <c r="K27" s="47">
        <f t="shared" si="5"/>
        <v>64.299611441391946</v>
      </c>
      <c r="L27" s="40">
        <f t="shared" si="6"/>
        <v>69.69971328143221</v>
      </c>
      <c r="M27" s="12">
        <f t="shared" si="16"/>
        <v>-0.47692307718814564</v>
      </c>
      <c r="N27" s="12">
        <f t="shared" si="17"/>
        <v>4.923076941989935</v>
      </c>
      <c r="O27" s="12">
        <f t="shared" si="18"/>
        <v>-2.0692307692305927</v>
      </c>
      <c r="P27" s="81">
        <f t="shared" si="19"/>
        <v>5.3615164062640162</v>
      </c>
      <c r="Q27" s="12">
        <f t="shared" si="20"/>
        <v>-3.6686390552934281E-2</v>
      </c>
      <c r="R27" s="12">
        <f t="shared" si="21"/>
        <v>0.37869822630691807</v>
      </c>
      <c r="S27" s="12">
        <f t="shared" si="22"/>
        <v>-0.15917159763312252</v>
      </c>
      <c r="T27" s="12">
        <f t="shared" si="23"/>
        <v>0.41242433894338587</v>
      </c>
    </row>
    <row r="28" spans="2:20" ht="15.9" customHeight="1">
      <c r="B28" s="18">
        <v>45845</v>
      </c>
      <c r="C28" s="11">
        <v>401042.05249999999</v>
      </c>
      <c r="D28" s="9">
        <f t="shared" si="1"/>
        <v>-1.500000013038516</v>
      </c>
      <c r="E28" s="11">
        <v>6665613.3300000001</v>
      </c>
      <c r="F28" s="9">
        <f t="shared" si="2"/>
        <v>67.999999970197678</v>
      </c>
      <c r="G28" s="12">
        <v>105.925</v>
      </c>
      <c r="H28" s="9">
        <f t="shared" si="3"/>
        <v>-6.7999999999983629</v>
      </c>
      <c r="I28" s="47">
        <f t="shared" si="4"/>
        <v>91.263672563192628</v>
      </c>
      <c r="J28" s="40">
        <f t="shared" si="15"/>
        <v>358.73632743680736</v>
      </c>
      <c r="K28" s="47">
        <f t="shared" si="5"/>
        <v>68.016542076071474</v>
      </c>
      <c r="L28" s="40">
        <f t="shared" si="6"/>
        <v>68.355614224334033</v>
      </c>
      <c r="M28" s="12">
        <f t="shared" si="16"/>
        <v>-0.11538461638757816</v>
      </c>
      <c r="N28" s="12">
        <f t="shared" si="17"/>
        <v>5.2307692284767446</v>
      </c>
      <c r="O28" s="12">
        <f t="shared" si="18"/>
        <v>-0.5230769230767971</v>
      </c>
      <c r="P28" s="81">
        <f t="shared" si="19"/>
        <v>5.2581241711026179</v>
      </c>
      <c r="Q28" s="12">
        <f t="shared" si="20"/>
        <v>-8.8757397221213962E-3</v>
      </c>
      <c r="R28" s="12">
        <f t="shared" si="21"/>
        <v>0.40236686372898034</v>
      </c>
      <c r="S28" s="12">
        <f t="shared" si="22"/>
        <v>-4.0236686390522851E-2</v>
      </c>
      <c r="T28" s="12">
        <f t="shared" si="23"/>
        <v>0.40447109008481674</v>
      </c>
    </row>
    <row r="29" spans="2:20" ht="15.9" customHeight="1">
      <c r="B29" s="18">
        <v>45846</v>
      </c>
      <c r="C29" s="11">
        <v>401042.05209999997</v>
      </c>
      <c r="D29" s="9">
        <f t="shared" si="1"/>
        <v>-1.9000000320374966</v>
      </c>
      <c r="E29" s="11">
        <v>6665613.3099999996</v>
      </c>
      <c r="F29" s="9">
        <f t="shared" si="2"/>
        <v>47.999999485909939</v>
      </c>
      <c r="G29" s="12">
        <v>105.91459999999999</v>
      </c>
      <c r="H29" s="9">
        <f t="shared" si="3"/>
        <v>-17.200000000002547</v>
      </c>
      <c r="I29" s="47">
        <f t="shared" si="4"/>
        <v>92.266774604528891</v>
      </c>
      <c r="J29" s="40">
        <f t="shared" si="15"/>
        <v>357.73322539547109</v>
      </c>
      <c r="K29" s="47">
        <f t="shared" si="5"/>
        <v>48.037588935843736</v>
      </c>
      <c r="L29" s="40">
        <f t="shared" si="6"/>
        <v>51.024013471787818</v>
      </c>
      <c r="M29" s="12">
        <f t="shared" si="16"/>
        <v>-0.13571428800267832</v>
      </c>
      <c r="N29" s="12">
        <f t="shared" si="17"/>
        <v>3.4285713918507099</v>
      </c>
      <c r="O29" s="12">
        <f t="shared" si="18"/>
        <v>-1.2285714285716105</v>
      </c>
      <c r="P29" s="81">
        <f t="shared" si="19"/>
        <v>3.6445723908419869</v>
      </c>
      <c r="Q29" s="12">
        <f t="shared" si="20"/>
        <v>-9.6938777144770227E-3</v>
      </c>
      <c r="R29" s="12">
        <f t="shared" si="21"/>
        <v>0.24489795656076499</v>
      </c>
      <c r="S29" s="12">
        <f t="shared" si="22"/>
        <v>-8.7755102040829328E-2</v>
      </c>
      <c r="T29" s="12">
        <f t="shared" si="23"/>
        <v>0.26032659934585622</v>
      </c>
    </row>
    <row r="30" spans="2:20" ht="15.9" customHeight="1">
      <c r="B30" s="18">
        <v>45846</v>
      </c>
      <c r="C30" s="11">
        <v>401042.06290000002</v>
      </c>
      <c r="D30" s="9">
        <f t="shared" si="1"/>
        <v>8.9000000152736902</v>
      </c>
      <c r="E30" s="11">
        <v>6665613.2209999999</v>
      </c>
      <c r="F30" s="9">
        <f t="shared" si="2"/>
        <v>-41.000000201165676</v>
      </c>
      <c r="G30" s="12">
        <v>105.9165</v>
      </c>
      <c r="H30" s="9">
        <f t="shared" si="3"/>
        <v>-15.299999999996317</v>
      </c>
      <c r="I30" s="47">
        <f t="shared" si="4"/>
        <v>-77.752632622229385</v>
      </c>
      <c r="J30" s="40">
        <f t="shared" si="15"/>
        <v>167.75263262222938</v>
      </c>
      <c r="K30" s="47">
        <f t="shared" si="5"/>
        <v>41.954856891276094</v>
      </c>
      <c r="L30" s="40">
        <f t="shared" si="6"/>
        <v>44.657586329394746</v>
      </c>
      <c r="M30" s="12">
        <f t="shared" si="16"/>
        <v>0.63571428680526354</v>
      </c>
      <c r="N30" s="12">
        <f t="shared" si="17"/>
        <v>-2.9285714429404055</v>
      </c>
      <c r="O30" s="12">
        <f t="shared" si="18"/>
        <v>-1.0928571428568798</v>
      </c>
      <c r="P30" s="81">
        <f t="shared" si="19"/>
        <v>3.1898275949567676</v>
      </c>
      <c r="Q30" s="12">
        <f t="shared" si="20"/>
        <v>4.540816334323311E-2</v>
      </c>
      <c r="R30" s="12">
        <f t="shared" si="21"/>
        <v>-0.20918367449574324</v>
      </c>
      <c r="S30" s="12">
        <f t="shared" si="22"/>
        <v>-7.8061224489777134E-2</v>
      </c>
      <c r="T30" s="12">
        <f t="shared" si="23"/>
        <v>0.2278448282111977</v>
      </c>
    </row>
    <row r="31" spans="2:20" ht="15.9" customHeight="1">
      <c r="B31" s="18">
        <v>45847</v>
      </c>
      <c r="C31" s="11">
        <v>401042.0503</v>
      </c>
      <c r="D31" s="9">
        <f t="shared" si="1"/>
        <v>-3.7000000011175871</v>
      </c>
      <c r="E31" s="11">
        <v>6665613.3049999997</v>
      </c>
      <c r="F31" s="9">
        <f t="shared" si="2"/>
        <v>42.999999597668648</v>
      </c>
      <c r="G31" s="12">
        <v>105.92489999999999</v>
      </c>
      <c r="H31" s="9">
        <f t="shared" si="3"/>
        <v>-6.9000000000016826</v>
      </c>
      <c r="I31" s="47">
        <f t="shared" si="4"/>
        <v>94.917988278852576</v>
      </c>
      <c r="J31" s="40">
        <f t="shared" si="15"/>
        <v>355.08201172114741</v>
      </c>
      <c r="K31" s="47">
        <f t="shared" si="5"/>
        <v>43.158892078084833</v>
      </c>
      <c r="L31" s="40">
        <f t="shared" si="6"/>
        <v>43.706978452048105</v>
      </c>
      <c r="M31" s="12">
        <f t="shared" si="16"/>
        <v>-0.24666666674117246</v>
      </c>
      <c r="N31" s="12">
        <f t="shared" si="17"/>
        <v>2.8666666398445764</v>
      </c>
      <c r="O31" s="12">
        <f t="shared" si="18"/>
        <v>-0.46000000000011215</v>
      </c>
      <c r="P31" s="81">
        <f t="shared" si="19"/>
        <v>2.9137985634698738</v>
      </c>
      <c r="Q31" s="12">
        <f t="shared" si="20"/>
        <v>-1.6444444449411497E-2</v>
      </c>
      <c r="R31" s="12">
        <f t="shared" si="21"/>
        <v>0.19111110932297176</v>
      </c>
      <c r="S31" s="12">
        <f t="shared" si="22"/>
        <v>-3.0666666666674145E-2</v>
      </c>
      <c r="T31" s="12">
        <f t="shared" si="23"/>
        <v>0.19425323756465826</v>
      </c>
    </row>
    <row r="32" spans="2:20" ht="15.9" customHeight="1">
      <c r="B32" s="18">
        <v>45847</v>
      </c>
      <c r="C32" s="11">
        <v>401042.0478</v>
      </c>
      <c r="D32" s="9">
        <f t="shared" si="1"/>
        <v>-6.2000000034458935</v>
      </c>
      <c r="E32" s="11">
        <v>6665613.3329999996</v>
      </c>
      <c r="F32" s="9">
        <f t="shared" si="2"/>
        <v>70.999999530613422</v>
      </c>
      <c r="G32" s="12">
        <v>105.92529999999999</v>
      </c>
      <c r="H32" s="9">
        <f t="shared" si="3"/>
        <v>-6.5000000000026148</v>
      </c>
      <c r="I32" s="47">
        <f t="shared" si="4"/>
        <v>94.990633839048826</v>
      </c>
      <c r="J32" s="40">
        <f t="shared" si="15"/>
        <v>355.00936616095117</v>
      </c>
      <c r="K32" s="47">
        <f t="shared" si="5"/>
        <v>71.270189654510062</v>
      </c>
      <c r="L32" s="40">
        <f t="shared" si="6"/>
        <v>71.565983074292134</v>
      </c>
      <c r="M32" s="12">
        <f t="shared" si="16"/>
        <v>-0.41333333356305957</v>
      </c>
      <c r="N32" s="12">
        <f t="shared" si="17"/>
        <v>4.7333333020408945</v>
      </c>
      <c r="O32" s="12">
        <f t="shared" si="18"/>
        <v>-0.43333333333350765</v>
      </c>
      <c r="P32" s="81">
        <f t="shared" si="19"/>
        <v>4.771065538286142</v>
      </c>
      <c r="Q32" s="12">
        <f t="shared" si="20"/>
        <v>-2.7555555570870638E-2</v>
      </c>
      <c r="R32" s="12">
        <f t="shared" si="21"/>
        <v>0.31555555346939296</v>
      </c>
      <c r="S32" s="12">
        <f t="shared" si="22"/>
        <v>-2.888888888890051E-2</v>
      </c>
      <c r="T32" s="12">
        <f t="shared" si="23"/>
        <v>0.31807103588574281</v>
      </c>
    </row>
    <row r="33" spans="1:20" ht="15.9" customHeight="1">
      <c r="B33" s="18">
        <v>45848</v>
      </c>
      <c r="C33" s="11">
        <v>401042.0527</v>
      </c>
      <c r="D33" s="9">
        <f t="shared" si="1"/>
        <v>-1.3000000035390258</v>
      </c>
      <c r="E33" s="11">
        <v>6665613.2829999998</v>
      </c>
      <c r="F33" s="9">
        <f t="shared" si="2"/>
        <v>20.999999716877937</v>
      </c>
      <c r="G33" s="12">
        <v>105.92740000000001</v>
      </c>
      <c r="H33" s="9">
        <f t="shared" si="3"/>
        <v>-4.3999999999897454</v>
      </c>
      <c r="I33" s="47">
        <f t="shared" si="4"/>
        <v>93.542361249449129</v>
      </c>
      <c r="J33" s="40">
        <f t="shared" si="15"/>
        <v>356.45763875055087</v>
      </c>
      <c r="K33" s="47">
        <f t="shared" si="5"/>
        <v>21.04019933646245</v>
      </c>
      <c r="L33" s="40">
        <f t="shared" si="6"/>
        <v>21.49534805761434</v>
      </c>
      <c r="M33" s="12">
        <f t="shared" si="16"/>
        <v>-8.1250000221189111E-2</v>
      </c>
      <c r="N33" s="12">
        <f t="shared" si="17"/>
        <v>1.3124999823048711</v>
      </c>
      <c r="O33" s="12">
        <f t="shared" si="18"/>
        <v>-0.27499999999935909</v>
      </c>
      <c r="P33" s="81">
        <f t="shared" si="19"/>
        <v>1.3434592536008962</v>
      </c>
      <c r="Q33" s="12">
        <f t="shared" si="20"/>
        <v>-5.0781250138243195E-3</v>
      </c>
      <c r="R33" s="12">
        <f t="shared" si="21"/>
        <v>8.2031248894054443E-2</v>
      </c>
      <c r="S33" s="12">
        <f t="shared" si="22"/>
        <v>-1.7187499999959943E-2</v>
      </c>
      <c r="T33" s="12">
        <f t="shared" si="23"/>
        <v>8.3966203350056015E-2</v>
      </c>
    </row>
    <row r="34" spans="1:20" ht="15.9" customHeight="1">
      <c r="B34" s="18">
        <v>45848</v>
      </c>
      <c r="C34" s="11">
        <v>401042.05699999997</v>
      </c>
      <c r="D34" s="9">
        <f t="shared" si="1"/>
        <v>2.9999999678693712</v>
      </c>
      <c r="E34" s="11">
        <v>6665613.2819999997</v>
      </c>
      <c r="F34" s="9">
        <f t="shared" si="2"/>
        <v>19.999999552965164</v>
      </c>
      <c r="G34" s="12">
        <v>105.9109</v>
      </c>
      <c r="H34" s="9">
        <f t="shared" si="3"/>
        <v>-20.899999999997476</v>
      </c>
      <c r="I34" s="47">
        <f t="shared" si="4"/>
        <v>81.46923429220189</v>
      </c>
      <c r="J34" s="40">
        <f t="shared" si="15"/>
        <v>8.5307657077980821</v>
      </c>
      <c r="K34" s="47">
        <f t="shared" si="5"/>
        <v>20.223747969301414</v>
      </c>
      <c r="L34" s="40">
        <f t="shared" si="6"/>
        <v>29.082812483075248</v>
      </c>
      <c r="M34" s="12">
        <f t="shared" si="16"/>
        <v>0.1874999979918357</v>
      </c>
      <c r="N34" s="12">
        <f t="shared" si="17"/>
        <v>1.2499999720603228</v>
      </c>
      <c r="O34" s="12">
        <f t="shared" si="18"/>
        <v>-1.3062499999998423</v>
      </c>
      <c r="P34" s="81">
        <f t="shared" si="19"/>
        <v>1.817675780192203</v>
      </c>
      <c r="Q34" s="12">
        <f t="shared" si="20"/>
        <v>1.1718749874489731E-2</v>
      </c>
      <c r="R34" s="12">
        <f t="shared" si="21"/>
        <v>7.8124998253770173E-2</v>
      </c>
      <c r="S34" s="12">
        <f t="shared" si="22"/>
        <v>-8.1640624999990141E-2</v>
      </c>
      <c r="T34" s="12">
        <f t="shared" si="23"/>
        <v>0.11360473626201269</v>
      </c>
    </row>
    <row r="35" spans="1:20" ht="15.9" customHeight="1">
      <c r="B35" s="18">
        <v>45849</v>
      </c>
      <c r="C35" s="11">
        <v>401042.05680000002</v>
      </c>
      <c r="D35" s="9">
        <f t="shared" si="1"/>
        <v>2.8000000165775418</v>
      </c>
      <c r="E35" s="11">
        <v>6665613.2444000002</v>
      </c>
      <c r="F35" s="9">
        <f t="shared" si="2"/>
        <v>-17.599999904632568</v>
      </c>
      <c r="G35" s="12">
        <v>105.934</v>
      </c>
      <c r="H35" s="9">
        <f t="shared" si="3"/>
        <v>2.2000000000019782</v>
      </c>
      <c r="I35" s="47">
        <f t="shared" si="4"/>
        <v>-80.96051709583719</v>
      </c>
      <c r="J35" s="40">
        <f t="shared" si="15"/>
        <v>170.96051709583719</v>
      </c>
      <c r="K35" s="47">
        <f t="shared" si="5"/>
        <v>17.821335436377954</v>
      </c>
      <c r="L35" s="40">
        <f t="shared" si="6"/>
        <v>17.956614289333871</v>
      </c>
      <c r="M35" s="12">
        <f t="shared" si="16"/>
        <v>0.16470588332809069</v>
      </c>
      <c r="N35" s="12">
        <f t="shared" si="17"/>
        <v>-1.0352941120372099</v>
      </c>
      <c r="O35" s="12">
        <f t="shared" si="18"/>
        <v>0.12941176470599872</v>
      </c>
      <c r="P35" s="81">
        <f t="shared" si="19"/>
        <v>1.0562714287843453</v>
      </c>
      <c r="Q35" s="12">
        <f t="shared" si="20"/>
        <v>9.6885813722406289E-3</v>
      </c>
      <c r="R35" s="12">
        <f t="shared" si="21"/>
        <v>-6.089965364924764E-2</v>
      </c>
      <c r="S35" s="12">
        <f t="shared" si="22"/>
        <v>7.612456747411689E-3</v>
      </c>
      <c r="T35" s="12">
        <f t="shared" si="23"/>
        <v>6.2133613457902664E-2</v>
      </c>
    </row>
    <row r="36" spans="1:20" ht="15.9" customHeight="1">
      <c r="B36" s="18">
        <v>45849</v>
      </c>
      <c r="C36" s="11">
        <v>401042.05810000002</v>
      </c>
      <c r="D36" s="9">
        <f t="shared" si="1"/>
        <v>4.1000000201165676</v>
      </c>
      <c r="E36" s="11">
        <v>6665613.2609999999</v>
      </c>
      <c r="F36" s="9">
        <f t="shared" si="2"/>
        <v>-1.0000001639127731</v>
      </c>
      <c r="G36" s="12">
        <v>105.9097</v>
      </c>
      <c r="H36" s="9">
        <f t="shared" si="3"/>
        <v>-22.099999999994679</v>
      </c>
      <c r="I36" s="47">
        <f t="shared" si="4"/>
        <v>-13.706963101362021</v>
      </c>
      <c r="J36" s="40">
        <f t="shared" si="15"/>
        <v>103.70696310136202</v>
      </c>
      <c r="K36" s="47">
        <f t="shared" si="5"/>
        <v>4.2201896275856408</v>
      </c>
      <c r="L36" s="40">
        <f t="shared" si="6"/>
        <v>22.499333334402294</v>
      </c>
      <c r="M36" s="12">
        <f t="shared" si="16"/>
        <v>0.24117647177156279</v>
      </c>
      <c r="N36" s="12">
        <f t="shared" si="17"/>
        <v>-5.8823539053692538E-2</v>
      </c>
      <c r="O36" s="12">
        <f t="shared" si="18"/>
        <v>-1.299999999999687</v>
      </c>
      <c r="P36" s="81">
        <f t="shared" si="19"/>
        <v>1.3234901961413115</v>
      </c>
      <c r="Q36" s="12">
        <f t="shared" si="20"/>
        <v>1.4186851280680163E-2</v>
      </c>
      <c r="R36" s="12">
        <f t="shared" si="21"/>
        <v>-3.4602081796289729E-3</v>
      </c>
      <c r="S36" s="12">
        <f t="shared" si="22"/>
        <v>-7.6470588235275708E-2</v>
      </c>
      <c r="T36" s="12">
        <f t="shared" si="23"/>
        <v>7.7852364478900676E-2</v>
      </c>
    </row>
    <row r="37" spans="1:20" ht="15.9" customHeight="1">
      <c r="B37" s="18">
        <v>45850</v>
      </c>
      <c r="C37" s="11">
        <v>401042.04590000003</v>
      </c>
      <c r="D37" s="9">
        <f t="shared" si="1"/>
        <v>-8.0999999772757292</v>
      </c>
      <c r="E37" s="11">
        <v>6665613.3509999998</v>
      </c>
      <c r="F37" s="9">
        <f t="shared" si="2"/>
        <v>88.999999687075615</v>
      </c>
      <c r="G37" s="12">
        <v>105.9229</v>
      </c>
      <c r="H37" s="9">
        <f t="shared" si="3"/>
        <v>-8.8999999999970214</v>
      </c>
      <c r="I37" s="47">
        <f t="shared" si="4"/>
        <v>95.200233366815965</v>
      </c>
      <c r="J37" s="40">
        <f t="shared" si="15"/>
        <v>354.79976663318405</v>
      </c>
      <c r="K37" s="47">
        <f t="shared" si="5"/>
        <v>89.36783506346859</v>
      </c>
      <c r="L37" s="40">
        <f t="shared" si="6"/>
        <v>89.809910054131961</v>
      </c>
      <c r="M37" s="12">
        <f t="shared" si="16"/>
        <v>-0.44999999873754049</v>
      </c>
      <c r="N37" s="12">
        <f t="shared" si="17"/>
        <v>4.9444444270597563</v>
      </c>
      <c r="O37" s="12">
        <f t="shared" si="18"/>
        <v>-0.49444444444427899</v>
      </c>
      <c r="P37" s="81">
        <f t="shared" si="19"/>
        <v>4.989439447451776</v>
      </c>
      <c r="Q37" s="12">
        <f t="shared" si="20"/>
        <v>-2.4999999929863362E-2</v>
      </c>
      <c r="R37" s="12">
        <f t="shared" si="21"/>
        <v>0.27469135705887537</v>
      </c>
      <c r="S37" s="12">
        <f t="shared" si="22"/>
        <v>-2.7469135802459944E-2</v>
      </c>
      <c r="T37" s="12">
        <f t="shared" si="23"/>
        <v>0.27719108041398755</v>
      </c>
    </row>
    <row r="38" spans="1:20" ht="15.9" customHeight="1">
      <c r="B38" s="18">
        <v>45850</v>
      </c>
      <c r="C38" s="11">
        <v>401042.0491</v>
      </c>
      <c r="D38" s="9">
        <f t="shared" si="1"/>
        <v>-4.8999999999068677</v>
      </c>
      <c r="E38" s="11">
        <v>6665613.3329999996</v>
      </c>
      <c r="F38" s="9">
        <f t="shared" si="2"/>
        <v>70.999999530613422</v>
      </c>
      <c r="G38" s="12">
        <v>105.9216</v>
      </c>
      <c r="H38" s="9">
        <f t="shared" si="3"/>
        <v>-10.199999999997544</v>
      </c>
      <c r="I38" s="47">
        <f t="shared" si="4"/>
        <v>93.94795577254952</v>
      </c>
      <c r="J38" s="40">
        <f t="shared" si="15"/>
        <v>356.05204422745049</v>
      </c>
      <c r="K38" s="47">
        <f t="shared" si="5"/>
        <v>71.168883181810529</v>
      </c>
      <c r="L38" s="40">
        <f t="shared" si="6"/>
        <v>71.896105133352961</v>
      </c>
      <c r="M38" s="12">
        <f t="shared" si="16"/>
        <v>-0.27222222221704823</v>
      </c>
      <c r="N38" s="12">
        <f t="shared" si="17"/>
        <v>3.9444444183674126</v>
      </c>
      <c r="O38" s="12">
        <f t="shared" si="18"/>
        <v>-0.56666666666653021</v>
      </c>
      <c r="P38" s="81">
        <f t="shared" si="19"/>
        <v>3.9942280629640532</v>
      </c>
      <c r="Q38" s="12">
        <f t="shared" si="20"/>
        <v>-1.5123456789836013E-2</v>
      </c>
      <c r="R38" s="12">
        <f t="shared" si="21"/>
        <v>0.2191358010204118</v>
      </c>
      <c r="S38" s="12">
        <f t="shared" si="22"/>
        <v>-3.1481481481473901E-2</v>
      </c>
      <c r="T38" s="12">
        <f t="shared" si="23"/>
        <v>0.22190155905355852</v>
      </c>
    </row>
    <row r="39" spans="1:20" ht="15.9" customHeight="1">
      <c r="B39" s="18">
        <v>45852</v>
      </c>
      <c r="C39" s="11">
        <v>401042.04759999999</v>
      </c>
      <c r="D39" s="9">
        <f t="shared" si="1"/>
        <v>-6.4000000129453838</v>
      </c>
      <c r="E39" s="11">
        <v>6665613.3600000003</v>
      </c>
      <c r="F39" s="9">
        <f t="shared" si="2"/>
        <v>98.000000230967999</v>
      </c>
      <c r="G39" s="12">
        <v>105.9234</v>
      </c>
      <c r="H39" s="9">
        <f t="shared" si="3"/>
        <v>-8.399999999994634</v>
      </c>
      <c r="I39" s="47">
        <f t="shared" si="4"/>
        <v>93.73645935693348</v>
      </c>
      <c r="J39" s="40">
        <f t="shared" si="15"/>
        <v>356.26354064306651</v>
      </c>
      <c r="K39" s="47">
        <f t="shared" si="5"/>
        <v>98.208757478319768</v>
      </c>
      <c r="L39" s="40">
        <f t="shared" si="6"/>
        <v>98.567337619697028</v>
      </c>
      <c r="M39" s="12">
        <f t="shared" si="16"/>
        <v>-0.32000000064726919</v>
      </c>
      <c r="N39" s="12">
        <f t="shared" si="17"/>
        <v>4.9000000115483999</v>
      </c>
      <c r="O39" s="12">
        <f t="shared" si="18"/>
        <v>-0.4199999999997317</v>
      </c>
      <c r="P39" s="81">
        <f t="shared" si="19"/>
        <v>4.9283668809848518</v>
      </c>
      <c r="Q39" s="12">
        <f t="shared" si="20"/>
        <v>-1.6000000032363459E-2</v>
      </c>
      <c r="R39" s="12">
        <f t="shared" si="21"/>
        <v>0.24500000057742</v>
      </c>
      <c r="S39" s="12">
        <f t="shared" si="22"/>
        <v>-2.0999999999986585E-2</v>
      </c>
      <c r="T39" s="12">
        <f t="shared" si="23"/>
        <v>0.24641834404924259</v>
      </c>
    </row>
    <row r="40" spans="1:20" ht="15.9" customHeight="1">
      <c r="B40" s="18">
        <v>45852</v>
      </c>
      <c r="C40" s="11">
        <v>401042.06420000002</v>
      </c>
      <c r="D40" s="9">
        <f t="shared" si="1"/>
        <v>10.200000018812716</v>
      </c>
      <c r="E40" s="11">
        <v>6665613.2359999996</v>
      </c>
      <c r="F40" s="9">
        <f t="shared" si="2"/>
        <v>-26.000000536441803</v>
      </c>
      <c r="G40" s="12">
        <v>105.9093</v>
      </c>
      <c r="H40" s="9">
        <f t="shared" si="3"/>
        <v>-22.499999999993747</v>
      </c>
      <c r="I40" s="47">
        <f t="shared" si="4"/>
        <v>-68.579541246772067</v>
      </c>
      <c r="J40" s="40">
        <f t="shared" si="15"/>
        <v>158.57954124677201</v>
      </c>
      <c r="K40" s="47">
        <f t="shared" si="5"/>
        <v>27.929196699489111</v>
      </c>
      <c r="L40" s="40">
        <f t="shared" si="6"/>
        <v>35.864885727943872</v>
      </c>
      <c r="M40" s="12">
        <f t="shared" si="16"/>
        <v>0.5100000009406358</v>
      </c>
      <c r="N40" s="12">
        <f t="shared" si="17"/>
        <v>-1.3000000268220901</v>
      </c>
      <c r="O40" s="12">
        <f t="shared" si="18"/>
        <v>-1.1249999999996874</v>
      </c>
      <c r="P40" s="81">
        <f t="shared" si="19"/>
        <v>1.7932442863971936</v>
      </c>
      <c r="Q40" s="12">
        <f t="shared" si="20"/>
        <v>2.550000004703179E-2</v>
      </c>
      <c r="R40" s="12">
        <f t="shared" si="21"/>
        <v>-6.5000001341104507E-2</v>
      </c>
      <c r="S40" s="12">
        <f t="shared" si="22"/>
        <v>-5.6249999999984368E-2</v>
      </c>
      <c r="T40" s="12">
        <f t="shared" si="23"/>
        <v>8.9662214319859684E-2</v>
      </c>
    </row>
    <row r="41" spans="1:20" ht="15.9" customHeight="1">
      <c r="A41" s="8" t="s">
        <v>172</v>
      </c>
      <c r="B41" s="18">
        <v>45853</v>
      </c>
      <c r="C41" s="11">
        <v>401042.05200000003</v>
      </c>
      <c r="D41" s="9">
        <f t="shared" si="1"/>
        <v>-1.9999999785795808</v>
      </c>
      <c r="E41" s="11">
        <v>6665613.3250000002</v>
      </c>
      <c r="F41" s="9">
        <f t="shared" si="2"/>
        <v>63.000000081956387</v>
      </c>
      <c r="G41" s="12">
        <v>105.92529999999999</v>
      </c>
      <c r="H41" s="9">
        <f t="shared" si="3"/>
        <v>-6.5000000000026148</v>
      </c>
      <c r="I41" s="47">
        <f t="shared" si="4"/>
        <v>91.818302942626673</v>
      </c>
      <c r="J41" s="40">
        <f t="shared" si="15"/>
        <v>358.18169705737336</v>
      </c>
      <c r="K41" s="47">
        <f t="shared" si="5"/>
        <v>63.031738118513147</v>
      </c>
      <c r="L41" s="40">
        <f t="shared" si="6"/>
        <v>63.366000427996532</v>
      </c>
      <c r="M41" s="12">
        <f t="shared" si="16"/>
        <v>-9.5238094218075275E-2</v>
      </c>
      <c r="N41" s="12">
        <f t="shared" si="17"/>
        <v>3.0000000039026853</v>
      </c>
      <c r="O41" s="12">
        <f t="shared" si="18"/>
        <v>-0.30952380952393405</v>
      </c>
      <c r="P41" s="81">
        <f t="shared" si="19"/>
        <v>3.0174285918093586</v>
      </c>
      <c r="Q41" s="12">
        <f t="shared" si="20"/>
        <v>-4.5351473437178699E-3</v>
      </c>
      <c r="R41" s="12">
        <f t="shared" si="21"/>
        <v>0.14285714304298502</v>
      </c>
      <c r="S41" s="12">
        <f t="shared" si="22"/>
        <v>-1.473922902494924E-2</v>
      </c>
      <c r="T41" s="12">
        <f t="shared" si="23"/>
        <v>0.14368707580044565</v>
      </c>
    </row>
    <row r="42" spans="1:20" ht="15.9" customHeight="1">
      <c r="B42" s="18">
        <v>45853</v>
      </c>
      <c r="C42" s="11">
        <v>401042.05709999998</v>
      </c>
      <c r="D42" s="9">
        <f t="shared" si="1"/>
        <v>3.0999999726191163</v>
      </c>
      <c r="E42" s="11">
        <v>6665613.2989999996</v>
      </c>
      <c r="F42" s="9">
        <f t="shared" si="2"/>
        <v>36.999999545514584</v>
      </c>
      <c r="G42" s="12">
        <v>105.8843</v>
      </c>
      <c r="H42" s="9">
        <f t="shared" si="3"/>
        <v>-47.499999999999432</v>
      </c>
      <c r="I42" s="47">
        <f t="shared" si="4"/>
        <v>85.210728332773812</v>
      </c>
      <c r="J42" s="40">
        <f t="shared" si="15"/>
        <v>4.7892716672261599</v>
      </c>
      <c r="K42" s="47">
        <f t="shared" si="5"/>
        <v>37.129637302272663</v>
      </c>
      <c r="L42" s="40">
        <f t="shared" si="6"/>
        <v>60.289799852033546</v>
      </c>
      <c r="M42" s="12">
        <f t="shared" si="16"/>
        <v>0.14761904631519601</v>
      </c>
      <c r="N42" s="12">
        <f t="shared" si="17"/>
        <v>1.7619047402625991</v>
      </c>
      <c r="O42" s="12">
        <f t="shared" si="18"/>
        <v>-2.2619047619047348</v>
      </c>
      <c r="P42" s="81">
        <f t="shared" si="19"/>
        <v>2.8709428500968355</v>
      </c>
      <c r="Q42" s="12">
        <f t="shared" si="20"/>
        <v>7.0294783959617153E-3</v>
      </c>
      <c r="R42" s="12">
        <f t="shared" si="21"/>
        <v>8.3900225726790428E-2</v>
      </c>
      <c r="S42" s="12">
        <f t="shared" si="22"/>
        <v>-0.10770975056689214</v>
      </c>
      <c r="T42" s="12">
        <f t="shared" si="23"/>
        <v>0.13671156429032549</v>
      </c>
    </row>
    <row r="43" spans="1:20" ht="15.9" customHeight="1">
      <c r="B43" s="18">
        <v>45854</v>
      </c>
      <c r="C43" s="11">
        <v>401042.05060000002</v>
      </c>
      <c r="D43" s="9">
        <f t="shared" si="1"/>
        <v>-3.3999999868683517</v>
      </c>
      <c r="E43" s="11">
        <v>6665613.3550000004</v>
      </c>
      <c r="F43" s="9">
        <f t="shared" si="2"/>
        <v>93.000000342726707</v>
      </c>
      <c r="G43" s="12">
        <v>105.9297</v>
      </c>
      <c r="H43" s="9">
        <f t="shared" si="3"/>
        <v>-2.0999999999986585</v>
      </c>
      <c r="I43" s="47">
        <f t="shared" si="4"/>
        <v>92.09375191293006</v>
      </c>
      <c r="J43" s="40">
        <f t="shared" si="15"/>
        <v>357.90624808706991</v>
      </c>
      <c r="K43" s="47">
        <f t="shared" si="5"/>
        <v>93.062130126372423</v>
      </c>
      <c r="L43" s="40">
        <f t="shared" si="6"/>
        <v>93.08582095925172</v>
      </c>
      <c r="M43" s="12">
        <f t="shared" si="16"/>
        <v>-0.15454545394856145</v>
      </c>
      <c r="N43" s="12">
        <f t="shared" si="17"/>
        <v>4.2272727428512136</v>
      </c>
      <c r="O43" s="12">
        <f t="shared" si="18"/>
        <v>-9.545454545448448E-2</v>
      </c>
      <c r="P43" s="81">
        <f t="shared" si="19"/>
        <v>4.2311736799659876</v>
      </c>
      <c r="Q43" s="12">
        <f t="shared" si="20"/>
        <v>-7.0247933612982479E-3</v>
      </c>
      <c r="R43" s="12">
        <f t="shared" si="21"/>
        <v>0.19214876103869152</v>
      </c>
      <c r="S43" s="12">
        <f t="shared" si="22"/>
        <v>-4.3388429752038403E-3</v>
      </c>
      <c r="T43" s="12">
        <f t="shared" si="23"/>
        <v>0.19232607636209034</v>
      </c>
    </row>
    <row r="44" spans="1:20" ht="15.9" customHeight="1">
      <c r="B44" s="18">
        <v>45854</v>
      </c>
      <c r="C44" s="11">
        <v>401042.06030000001</v>
      </c>
      <c r="D44" s="9">
        <f t="shared" si="1"/>
        <v>6.3000000081956387</v>
      </c>
      <c r="E44" s="11">
        <v>6665613.2889999999</v>
      </c>
      <c r="F44" s="9">
        <f t="shared" si="2"/>
        <v>26.999999769032001</v>
      </c>
      <c r="G44" s="12">
        <v>105.90089999999999</v>
      </c>
      <c r="H44" s="9">
        <f t="shared" si="3"/>
        <v>-30.900000000002592</v>
      </c>
      <c r="I44" s="47">
        <f t="shared" si="4"/>
        <v>76.865977568651445</v>
      </c>
      <c r="J44" s="40">
        <f t="shared" si="15"/>
        <v>13.134022431348569</v>
      </c>
      <c r="K44" s="47">
        <f t="shared" si="5"/>
        <v>27.725259018284991</v>
      </c>
      <c r="L44" s="40">
        <f t="shared" si="6"/>
        <v>41.51505736032594</v>
      </c>
      <c r="M44" s="12">
        <f t="shared" si="16"/>
        <v>0.28636363673616538</v>
      </c>
      <c r="N44" s="12">
        <f t="shared" si="17"/>
        <v>1.2272727167741819</v>
      </c>
      <c r="O44" s="12">
        <f t="shared" si="18"/>
        <v>-1.4045454545455724</v>
      </c>
      <c r="P44" s="81">
        <f t="shared" si="19"/>
        <v>1.8870480618329972</v>
      </c>
      <c r="Q44" s="12">
        <f t="shared" si="20"/>
        <v>1.3016528942552973E-2</v>
      </c>
      <c r="R44" s="12">
        <f t="shared" si="21"/>
        <v>5.5785123489735543E-2</v>
      </c>
      <c r="S44" s="12">
        <f t="shared" si="22"/>
        <v>-6.3842975206616928E-2</v>
      </c>
      <c r="T44" s="12">
        <f t="shared" si="23"/>
        <v>8.577491190149987E-2</v>
      </c>
    </row>
    <row r="45" spans="1:20" ht="15.9" customHeight="1">
      <c r="B45" s="18">
        <v>45855</v>
      </c>
      <c r="C45" s="11">
        <v>401042.04879999999</v>
      </c>
      <c r="D45" s="9">
        <f t="shared" si="1"/>
        <v>-5.2000000141561031</v>
      </c>
      <c r="E45" s="11">
        <v>6665613.3550000004</v>
      </c>
      <c r="F45" s="9">
        <f t="shared" si="2"/>
        <v>93.000000342726707</v>
      </c>
      <c r="G45" s="12">
        <v>105.93600000000001</v>
      </c>
      <c r="H45" s="9">
        <f t="shared" si="3"/>
        <v>4.2000000000115278</v>
      </c>
      <c r="I45" s="47">
        <f t="shared" si="4"/>
        <v>93.200302643137803</v>
      </c>
      <c r="J45" s="40">
        <f t="shared" si="15"/>
        <v>356.79969735686217</v>
      </c>
      <c r="K45" s="47">
        <f t="shared" si="5"/>
        <v>93.145263239170632</v>
      </c>
      <c r="L45" s="40">
        <f t="shared" si="6"/>
        <v>93.239905962492728</v>
      </c>
      <c r="M45" s="12">
        <f t="shared" si="16"/>
        <v>-0.22608695713722188</v>
      </c>
      <c r="N45" s="12">
        <f t="shared" si="17"/>
        <v>4.0434782757707266</v>
      </c>
      <c r="O45" s="12">
        <f t="shared" si="18"/>
        <v>0.18260869565267512</v>
      </c>
      <c r="P45" s="81">
        <f t="shared" si="19"/>
        <v>4.0539089548909883</v>
      </c>
      <c r="Q45" s="12">
        <f t="shared" si="20"/>
        <v>-9.8298677016183424E-3</v>
      </c>
      <c r="R45" s="12">
        <f t="shared" si="21"/>
        <v>0.17580340329437941</v>
      </c>
      <c r="S45" s="12">
        <f t="shared" si="22"/>
        <v>7.9395085066380489E-3</v>
      </c>
      <c r="T45" s="12">
        <f t="shared" si="23"/>
        <v>0.17625691108221689</v>
      </c>
    </row>
    <row r="46" spans="1:20" ht="15.9" customHeight="1">
      <c r="B46" s="18">
        <v>45855</v>
      </c>
      <c r="C46" s="11">
        <v>401042.0478</v>
      </c>
      <c r="D46" s="9">
        <f t="shared" si="1"/>
        <v>-6.2000000034458935</v>
      </c>
      <c r="E46" s="11">
        <v>6665613.3660000004</v>
      </c>
      <c r="F46" s="9">
        <f t="shared" si="2"/>
        <v>104.00000028312206</v>
      </c>
      <c r="G46" s="12">
        <v>105.9217</v>
      </c>
      <c r="H46" s="9">
        <f t="shared" si="3"/>
        <v>-10.099999999994225</v>
      </c>
      <c r="I46" s="47">
        <f t="shared" si="4"/>
        <v>93.411672061009867</v>
      </c>
      <c r="J46" s="40">
        <f t="shared" si="15"/>
        <v>356.58832793899012</v>
      </c>
      <c r="K46" s="47">
        <f t="shared" si="5"/>
        <v>104.18464406491063</v>
      </c>
      <c r="L46" s="40">
        <f t="shared" si="6"/>
        <v>104.67306271879123</v>
      </c>
      <c r="M46" s="12">
        <f t="shared" si="16"/>
        <v>-0.26956521754112578</v>
      </c>
      <c r="N46" s="12">
        <f t="shared" si="17"/>
        <v>4.5217391427444378</v>
      </c>
      <c r="O46" s="12">
        <f t="shared" si="18"/>
        <v>-0.43913043478235758</v>
      </c>
      <c r="P46" s="81">
        <f t="shared" si="19"/>
        <v>4.5510027269039668</v>
      </c>
      <c r="Q46" s="12">
        <f t="shared" si="20"/>
        <v>-1.1720226849614164E-2</v>
      </c>
      <c r="R46" s="12">
        <f t="shared" si="21"/>
        <v>0.19659735403236686</v>
      </c>
      <c r="S46" s="12">
        <f t="shared" si="22"/>
        <v>-1.9092627599232938E-2</v>
      </c>
      <c r="T46" s="12">
        <f t="shared" si="23"/>
        <v>0.19786968377843334</v>
      </c>
    </row>
    <row r="47" spans="1:20" ht="15.9" customHeight="1">
      <c r="B47" s="18">
        <v>45856</v>
      </c>
      <c r="C47" s="11">
        <v>401042.049</v>
      </c>
      <c r="D47" s="9">
        <f t="shared" si="1"/>
        <v>-5.0000000046566129</v>
      </c>
      <c r="E47" s="11">
        <v>6665613.3530000001</v>
      </c>
      <c r="F47" s="9">
        <f t="shared" si="2"/>
        <v>91.000000014901161</v>
      </c>
      <c r="G47" s="12">
        <v>105.9349</v>
      </c>
      <c r="H47" s="9">
        <f t="shared" si="3"/>
        <v>3.1000000000034333</v>
      </c>
      <c r="I47" s="47">
        <f t="shared" si="4"/>
        <v>93.144957467107147</v>
      </c>
      <c r="J47" s="40">
        <f t="shared" si="15"/>
        <v>356.85504253289281</v>
      </c>
      <c r="K47" s="47">
        <f t="shared" si="5"/>
        <v>91.137259135649771</v>
      </c>
      <c r="L47" s="40">
        <f t="shared" si="6"/>
        <v>91.189966568469572</v>
      </c>
      <c r="M47" s="12">
        <f t="shared" si="16"/>
        <v>-0.20833333352735886</v>
      </c>
      <c r="N47" s="12">
        <f t="shared" si="17"/>
        <v>3.7916666672875485</v>
      </c>
      <c r="O47" s="12">
        <f t="shared" si="18"/>
        <v>0.12916666666680973</v>
      </c>
      <c r="P47" s="81">
        <f t="shared" si="19"/>
        <v>3.799581940352899</v>
      </c>
      <c r="Q47" s="12">
        <f t="shared" si="20"/>
        <v>-8.6805555636399519E-3</v>
      </c>
      <c r="R47" s="12">
        <f t="shared" si="21"/>
        <v>0.15798611113698119</v>
      </c>
      <c r="S47" s="12">
        <f t="shared" si="22"/>
        <v>5.3819444444504058E-3</v>
      </c>
      <c r="T47" s="12">
        <f t="shared" si="23"/>
        <v>0.15831591418137078</v>
      </c>
    </row>
    <row r="48" spans="1:20" ht="15.9" customHeight="1">
      <c r="B48" s="18">
        <v>45856</v>
      </c>
      <c r="C48" s="11">
        <v>401042.05479999998</v>
      </c>
      <c r="D48" s="9">
        <f t="shared" si="1"/>
        <v>0.79999997979030013</v>
      </c>
      <c r="E48" s="11">
        <v>6665613.3039999995</v>
      </c>
      <c r="F48" s="9">
        <f t="shared" si="2"/>
        <v>41.999999433755875</v>
      </c>
      <c r="G48" s="12">
        <v>105.92100000000001</v>
      </c>
      <c r="H48" s="9">
        <f t="shared" si="3"/>
        <v>-10.799999999989041</v>
      </c>
      <c r="I48" s="47">
        <f t="shared" si="4"/>
        <v>88.908783787588959</v>
      </c>
      <c r="J48" s="40">
        <f t="shared" si="15"/>
        <v>1.0912162124110409</v>
      </c>
      <c r="K48" s="47">
        <f t="shared" si="5"/>
        <v>42.007617790147989</v>
      </c>
      <c r="L48" s="40">
        <f t="shared" si="6"/>
        <v>43.373724216429942</v>
      </c>
      <c r="M48" s="12">
        <f t="shared" si="16"/>
        <v>3.3333332491262503E-2</v>
      </c>
      <c r="N48" s="12">
        <f t="shared" si="17"/>
        <v>1.7499999764064949</v>
      </c>
      <c r="O48" s="12">
        <f t="shared" si="18"/>
        <v>-0.44999999999954338</v>
      </c>
      <c r="P48" s="81">
        <f t="shared" si="19"/>
        <v>1.8072385090179142</v>
      </c>
      <c r="Q48" s="12">
        <f t="shared" si="20"/>
        <v>1.3888888538026044E-3</v>
      </c>
      <c r="R48" s="12">
        <f t="shared" si="21"/>
        <v>7.2916665683603957E-2</v>
      </c>
      <c r="S48" s="12">
        <f t="shared" si="22"/>
        <v>-1.8749999999980973E-2</v>
      </c>
      <c r="T48" s="12">
        <f t="shared" si="23"/>
        <v>7.5301604542413095E-2</v>
      </c>
    </row>
    <row r="49" spans="1:20" ht="15.9" customHeight="1">
      <c r="B49" s="18">
        <v>45857</v>
      </c>
      <c r="C49" s="11">
        <v>401042.04629999999</v>
      </c>
      <c r="D49" s="9">
        <f t="shared" si="1"/>
        <v>-7.7000000164844096</v>
      </c>
      <c r="E49" s="11">
        <v>6665613.3700000001</v>
      </c>
      <c r="F49" s="9">
        <f t="shared" si="2"/>
        <v>108.00000000745058</v>
      </c>
      <c r="G49" s="12">
        <v>105.9341</v>
      </c>
      <c r="H49" s="9">
        <f t="shared" si="3"/>
        <v>2.3000000000052978</v>
      </c>
      <c r="I49" s="47">
        <f t="shared" si="4"/>
        <v>94.078076381843914</v>
      </c>
      <c r="J49" s="40">
        <f t="shared" si="15"/>
        <v>355.92192361815609</v>
      </c>
      <c r="K49" s="47">
        <f t="shared" si="5"/>
        <v>108.27414281287653</v>
      </c>
      <c r="L49" s="40">
        <f t="shared" si="6"/>
        <v>108.29856878954223</v>
      </c>
      <c r="M49" s="12">
        <f t="shared" si="16"/>
        <v>-0.30800000065937638</v>
      </c>
      <c r="N49" s="12">
        <f t="shared" si="17"/>
        <v>4.3200000002980232</v>
      </c>
      <c r="O49" s="12">
        <f t="shared" si="18"/>
        <v>9.2000000000211912E-2</v>
      </c>
      <c r="P49" s="81">
        <f t="shared" si="19"/>
        <v>4.3319427515816891</v>
      </c>
      <c r="Q49" s="12">
        <f t="shared" si="20"/>
        <v>-1.2320000026375056E-2</v>
      </c>
      <c r="R49" s="12">
        <f t="shared" si="21"/>
        <v>0.17280000001192092</v>
      </c>
      <c r="S49" s="12">
        <f t="shared" si="22"/>
        <v>3.6800000000084764E-3</v>
      </c>
      <c r="T49" s="12">
        <f t="shared" si="23"/>
        <v>0.17327771006326756</v>
      </c>
    </row>
    <row r="50" spans="1:20" ht="15.9" customHeight="1">
      <c r="B50" s="18">
        <v>45859</v>
      </c>
      <c r="C50" s="11">
        <v>401042.05</v>
      </c>
      <c r="D50" s="9">
        <f t="shared" si="1"/>
        <v>-4.0000000153668225</v>
      </c>
      <c r="E50" s="11">
        <v>6665613.3449999997</v>
      </c>
      <c r="F50" s="9">
        <f t="shared" si="2"/>
        <v>82.999999634921551</v>
      </c>
      <c r="G50" s="12">
        <v>105.9012</v>
      </c>
      <c r="H50" s="9">
        <f t="shared" si="3"/>
        <v>-30.599999999992633</v>
      </c>
      <c r="I50" s="47">
        <f t="shared" si="4"/>
        <v>92.759107681320856</v>
      </c>
      <c r="J50" s="40">
        <f t="shared" si="15"/>
        <v>357.24089231867913</v>
      </c>
      <c r="K50" s="47">
        <f t="shared" si="5"/>
        <v>83.096329278253393</v>
      </c>
      <c r="L50" s="40">
        <f t="shared" si="6"/>
        <v>88.55145362736549</v>
      </c>
      <c r="M50" s="12">
        <f t="shared" si="16"/>
        <v>-0.14814814871728973</v>
      </c>
      <c r="N50" s="12">
        <f t="shared" si="17"/>
        <v>3.07407406055265</v>
      </c>
      <c r="O50" s="12">
        <f t="shared" si="18"/>
        <v>-1.1333333333330604</v>
      </c>
      <c r="P50" s="81">
        <f t="shared" si="19"/>
        <v>3.2796834676802034</v>
      </c>
      <c r="Q50" s="12">
        <f t="shared" si="20"/>
        <v>-5.4869684710107313E-3</v>
      </c>
      <c r="R50" s="12">
        <f t="shared" si="21"/>
        <v>0.11385459483528333</v>
      </c>
      <c r="S50" s="12">
        <f t="shared" si="22"/>
        <v>-4.1975308641965199E-2</v>
      </c>
      <c r="T50" s="12">
        <f t="shared" si="23"/>
        <v>0.12146975806222976</v>
      </c>
    </row>
    <row r="51" spans="1:20" ht="15.9" customHeight="1">
      <c r="B51" s="18">
        <v>45859</v>
      </c>
      <c r="C51" s="11">
        <v>401042.05820000003</v>
      </c>
      <c r="D51" s="9">
        <f t="shared" si="1"/>
        <v>4.2000000248663127</v>
      </c>
      <c r="E51" s="11">
        <v>6665613.3030000003</v>
      </c>
      <c r="F51" s="9">
        <f t="shared" si="2"/>
        <v>41.000000201165676</v>
      </c>
      <c r="G51" s="12">
        <v>105.8938</v>
      </c>
      <c r="H51" s="9">
        <f t="shared" si="3"/>
        <v>-37.999999999996703</v>
      </c>
      <c r="I51" s="47">
        <f t="shared" si="4"/>
        <v>84.151078348180945</v>
      </c>
      <c r="J51" s="40">
        <f t="shared" si="15"/>
        <v>5.8489216518190688</v>
      </c>
      <c r="K51" s="47">
        <f t="shared" si="5"/>
        <v>41.214560736522024</v>
      </c>
      <c r="L51" s="40">
        <f t="shared" si="6"/>
        <v>56.059254514345909</v>
      </c>
      <c r="M51" s="12">
        <f t="shared" si="16"/>
        <v>0.1555555564765301</v>
      </c>
      <c r="N51" s="12">
        <f t="shared" si="17"/>
        <v>1.5185185259690992</v>
      </c>
      <c r="O51" s="12">
        <f t="shared" si="18"/>
        <v>-1.4074074074072853</v>
      </c>
      <c r="P51" s="81">
        <f t="shared" si="19"/>
        <v>2.0762686857165153</v>
      </c>
      <c r="Q51" s="12">
        <f t="shared" si="20"/>
        <v>5.7613169065381517E-3</v>
      </c>
      <c r="R51" s="12">
        <f t="shared" si="21"/>
        <v>5.6241426887744417E-2</v>
      </c>
      <c r="S51" s="12">
        <f t="shared" si="22"/>
        <v>-5.2126200274343899E-2</v>
      </c>
      <c r="T51" s="12">
        <f t="shared" si="23"/>
        <v>7.6898840211722788E-2</v>
      </c>
    </row>
    <row r="52" spans="1:20" ht="15.9" customHeight="1">
      <c r="A52" s="8" t="s">
        <v>173</v>
      </c>
      <c r="B52" s="18">
        <v>45860</v>
      </c>
      <c r="C52" s="11">
        <v>401042.05200000003</v>
      </c>
      <c r="D52" s="9">
        <f t="shared" si="1"/>
        <v>-1.9999999785795808</v>
      </c>
      <c r="E52" s="11">
        <v>6665613.3320000004</v>
      </c>
      <c r="F52" s="9">
        <f t="shared" si="2"/>
        <v>70.000000298023224</v>
      </c>
      <c r="G52" s="12">
        <v>105.9282</v>
      </c>
      <c r="H52" s="9">
        <f t="shared" si="3"/>
        <v>-3.5999999999916099</v>
      </c>
      <c r="I52" s="47">
        <f t="shared" si="4"/>
        <v>91.636577017134272</v>
      </c>
      <c r="J52" s="40">
        <f t="shared" si="15"/>
        <v>358.36342298286576</v>
      </c>
      <c r="K52" s="47">
        <f t="shared" si="5"/>
        <v>70.028565897336279</v>
      </c>
      <c r="L52" s="40">
        <f t="shared" si="6"/>
        <v>70.121038509405366</v>
      </c>
      <c r="M52" s="12">
        <f t="shared" si="16"/>
        <v>-7.1428570663556457E-2</v>
      </c>
      <c r="N52" s="12">
        <f t="shared" si="17"/>
        <v>2.5000000106436864</v>
      </c>
      <c r="O52" s="12">
        <f t="shared" si="18"/>
        <v>-0.12857142857112894</v>
      </c>
      <c r="P52" s="81">
        <f t="shared" si="19"/>
        <v>2.5043228039073346</v>
      </c>
      <c r="Q52" s="12">
        <f t="shared" si="20"/>
        <v>-2.5510203808413018E-3</v>
      </c>
      <c r="R52" s="12">
        <f t="shared" si="21"/>
        <v>8.9285714665845936E-2</v>
      </c>
      <c r="S52" s="12">
        <f t="shared" si="22"/>
        <v>-4.5918367346831765E-3</v>
      </c>
      <c r="T52" s="12">
        <f t="shared" si="23"/>
        <v>8.944010013954766E-2</v>
      </c>
    </row>
    <row r="53" spans="1:20" ht="15.9" customHeight="1">
      <c r="B53" s="18">
        <v>45860</v>
      </c>
      <c r="C53" s="11">
        <v>401042.05570000003</v>
      </c>
      <c r="D53" s="9">
        <f t="shared" si="1"/>
        <v>1.7000000225380063</v>
      </c>
      <c r="E53" s="11">
        <v>6665613.3389999997</v>
      </c>
      <c r="F53" s="9">
        <f t="shared" si="2"/>
        <v>76.999999582767487</v>
      </c>
      <c r="G53" s="12">
        <v>105.9187</v>
      </c>
      <c r="H53" s="9">
        <f t="shared" si="3"/>
        <v>-13.099999999994338</v>
      </c>
      <c r="I53" s="47">
        <f t="shared" si="4"/>
        <v>88.735233691166428</v>
      </c>
      <c r="J53" s="40">
        <f t="shared" si="15"/>
        <v>1.2647663088336003</v>
      </c>
      <c r="K53" s="47">
        <f t="shared" si="5"/>
        <v>77.018763530861904</v>
      </c>
      <c r="L53" s="40">
        <f t="shared" si="6"/>
        <v>78.124899589200581</v>
      </c>
      <c r="M53" s="12">
        <f t="shared" si="16"/>
        <v>6.0714286519214511E-2</v>
      </c>
      <c r="N53" s="12">
        <f t="shared" si="17"/>
        <v>2.7499999850988388</v>
      </c>
      <c r="O53" s="12">
        <f t="shared" si="18"/>
        <v>-0.46785714285694063</v>
      </c>
      <c r="P53" s="81">
        <f t="shared" si="19"/>
        <v>2.790174985328592</v>
      </c>
      <c r="Q53" s="12">
        <f t="shared" si="20"/>
        <v>2.1683673756862326E-3</v>
      </c>
      <c r="R53" s="12">
        <f t="shared" si="21"/>
        <v>9.8214285182101388E-2</v>
      </c>
      <c r="S53" s="12">
        <f t="shared" si="22"/>
        <v>-1.6709183673462167E-2</v>
      </c>
      <c r="T53" s="12">
        <f t="shared" si="23"/>
        <v>9.9649106618878283E-2</v>
      </c>
    </row>
    <row r="54" spans="1:20" ht="15.9" customHeight="1">
      <c r="B54" s="18">
        <v>45861</v>
      </c>
      <c r="C54" s="11">
        <v>401042.05070000002</v>
      </c>
      <c r="D54" s="9">
        <f t="shared" si="1"/>
        <v>-3.2999999821186066</v>
      </c>
      <c r="E54" s="11">
        <v>6665613.318</v>
      </c>
      <c r="F54" s="9">
        <f t="shared" si="2"/>
        <v>55.999999865889549</v>
      </c>
      <c r="G54" s="12">
        <v>105.92</v>
      </c>
      <c r="H54" s="9">
        <f t="shared" si="3"/>
        <v>-11.799999999993815</v>
      </c>
      <c r="I54" s="47">
        <f t="shared" si="4"/>
        <v>93.372458327212001</v>
      </c>
      <c r="J54" s="40">
        <f t="shared" si="15"/>
        <v>356.62754167278797</v>
      </c>
      <c r="K54" s="47">
        <f t="shared" si="5"/>
        <v>56.097147742658116</v>
      </c>
      <c r="L54" s="40">
        <f t="shared" si="6"/>
        <v>57.324776361198886</v>
      </c>
      <c r="M54" s="12">
        <f t="shared" si="16"/>
        <v>-0.11379310283167608</v>
      </c>
      <c r="N54" s="12">
        <f t="shared" si="17"/>
        <v>1.9310344781341224</v>
      </c>
      <c r="O54" s="12">
        <f t="shared" si="18"/>
        <v>-0.40689655172392469</v>
      </c>
      <c r="P54" s="81">
        <f t="shared" si="19"/>
        <v>1.9767164262482375</v>
      </c>
      <c r="Q54" s="12">
        <f t="shared" si="20"/>
        <v>-3.9239000976440033E-3</v>
      </c>
      <c r="R54" s="12">
        <f t="shared" si="21"/>
        <v>6.6587395797728363E-2</v>
      </c>
      <c r="S54" s="12">
        <f t="shared" si="22"/>
        <v>-1.4030915576687059E-2</v>
      </c>
      <c r="T54" s="12">
        <f t="shared" si="23"/>
        <v>6.8162635387870263E-2</v>
      </c>
    </row>
    <row r="55" spans="1:20" ht="15.9" customHeight="1">
      <c r="B55" s="18">
        <v>45861</v>
      </c>
      <c r="C55" s="12">
        <v>401042.05</v>
      </c>
      <c r="D55" s="9">
        <f t="shared" si="1"/>
        <v>-4.0000000153668225</v>
      </c>
      <c r="E55" s="12">
        <v>6665613.3344999999</v>
      </c>
      <c r="F55" s="9">
        <f t="shared" si="2"/>
        <v>72.499999776482582</v>
      </c>
      <c r="G55" s="12">
        <v>105.9198</v>
      </c>
      <c r="H55" s="9">
        <f t="shared" si="3"/>
        <v>-12.000000000000455</v>
      </c>
      <c r="I55" s="47">
        <f t="shared" si="4"/>
        <v>93.157944818262834</v>
      </c>
      <c r="J55" s="40">
        <f t="shared" si="15"/>
        <v>356.84205518173718</v>
      </c>
      <c r="K55" s="47">
        <f t="shared" si="5"/>
        <v>72.610260760535127</v>
      </c>
      <c r="L55" s="40">
        <f t="shared" si="6"/>
        <v>73.59517625301892</v>
      </c>
      <c r="M55" s="12">
        <f t="shared" si="16"/>
        <v>-0.13793103501264906</v>
      </c>
      <c r="N55" s="12">
        <f t="shared" si="17"/>
        <v>2.4999999922925027</v>
      </c>
      <c r="O55" s="12">
        <f t="shared" si="18"/>
        <v>-0.41379310344829157</v>
      </c>
      <c r="P55" s="81">
        <f t="shared" si="19"/>
        <v>2.5377646983799629</v>
      </c>
      <c r="Q55" s="12">
        <f t="shared" si="20"/>
        <v>-4.7562425866430709E-3</v>
      </c>
      <c r="R55" s="12">
        <f t="shared" si="21"/>
        <v>8.6206896285948367E-2</v>
      </c>
      <c r="S55" s="12">
        <f t="shared" si="22"/>
        <v>-1.4268727705113502E-2</v>
      </c>
      <c r="T55" s="12">
        <f t="shared" si="23"/>
        <v>8.7509127530343553E-2</v>
      </c>
    </row>
    <row r="56" spans="1:20" ht="15.9" customHeight="1">
      <c r="B56" s="18">
        <v>45862</v>
      </c>
      <c r="C56" s="12">
        <v>401042.05060000002</v>
      </c>
      <c r="D56" s="9">
        <f t="shared" si="1"/>
        <v>-3.3999999868683517</v>
      </c>
      <c r="E56" s="12">
        <v>6665613.3103999998</v>
      </c>
      <c r="F56" s="9">
        <f t="shared" si="2"/>
        <v>48.399999737739563</v>
      </c>
      <c r="G56" s="12">
        <v>105.8921</v>
      </c>
      <c r="H56" s="9">
        <f t="shared" si="3"/>
        <v>-39.699999999996294</v>
      </c>
      <c r="I56" s="47">
        <f t="shared" si="4"/>
        <v>94.018308999827525</v>
      </c>
      <c r="J56" s="40">
        <f t="shared" si="15"/>
        <v>355.98169100017248</v>
      </c>
      <c r="K56" s="47">
        <f t="shared" si="5"/>
        <v>48.519274258008998</v>
      </c>
      <c r="L56" s="40">
        <f t="shared" si="6"/>
        <v>62.691386765038146</v>
      </c>
      <c r="M56" s="12">
        <f t="shared" si="16"/>
        <v>-0.11333333289561172</v>
      </c>
      <c r="N56" s="12">
        <f t="shared" si="17"/>
        <v>1.6133333245913188</v>
      </c>
      <c r="O56" s="12">
        <f t="shared" si="18"/>
        <v>-1.3233333333332098</v>
      </c>
      <c r="P56" s="81">
        <f t="shared" si="19"/>
        <v>2.0897128921679382</v>
      </c>
      <c r="Q56" s="12">
        <f t="shared" si="20"/>
        <v>-3.7777777631870573E-3</v>
      </c>
      <c r="R56" s="12">
        <f t="shared" si="21"/>
        <v>5.3777777486377291E-2</v>
      </c>
      <c r="S56" s="12">
        <f t="shared" si="22"/>
        <v>-4.4111111111106993E-2</v>
      </c>
      <c r="T56" s="12">
        <f t="shared" si="23"/>
        <v>6.9657096405597946E-2</v>
      </c>
    </row>
    <row r="57" spans="1:20" ht="15.9" customHeight="1">
      <c r="B57" s="18">
        <v>45862</v>
      </c>
      <c r="C57" s="12">
        <v>401042.05170000001</v>
      </c>
      <c r="D57" s="9">
        <f t="shared" si="1"/>
        <v>-2.2999999928288162</v>
      </c>
      <c r="E57" s="12">
        <v>6665613.3355</v>
      </c>
      <c r="F57" s="9">
        <f t="shared" si="2"/>
        <v>73.499999940395355</v>
      </c>
      <c r="G57" s="12">
        <v>105.8912</v>
      </c>
      <c r="H57" s="9">
        <f t="shared" si="3"/>
        <v>-40.599999999997749</v>
      </c>
      <c r="I57" s="47">
        <f t="shared" si="4"/>
        <v>91.792344269300088</v>
      </c>
      <c r="J57" s="40">
        <f t="shared" si="15"/>
        <v>358.20765573069991</v>
      </c>
      <c r="K57" s="47">
        <f t="shared" si="5"/>
        <v>73.535977529404818</v>
      </c>
      <c r="L57" s="40">
        <f t="shared" si="6"/>
        <v>83.999404707443901</v>
      </c>
      <c r="M57" s="12">
        <f t="shared" si="16"/>
        <v>-7.6666666427627206E-2</v>
      </c>
      <c r="N57" s="12">
        <f t="shared" si="17"/>
        <v>2.4499999980131784</v>
      </c>
      <c r="O57" s="12">
        <f t="shared" si="18"/>
        <v>-1.3533333333332582</v>
      </c>
      <c r="P57" s="81">
        <f t="shared" si="19"/>
        <v>2.7999801569147968</v>
      </c>
      <c r="Q57" s="12">
        <f t="shared" si="20"/>
        <v>-2.5555555475875735E-3</v>
      </c>
      <c r="R57" s="12">
        <f t="shared" si="21"/>
        <v>8.166666660043928E-2</v>
      </c>
      <c r="S57" s="12">
        <f t="shared" si="22"/>
        <v>-4.5111111111108611E-2</v>
      </c>
      <c r="T57" s="12">
        <f t="shared" si="23"/>
        <v>9.3332671897159894E-2</v>
      </c>
    </row>
    <row r="58" spans="1:20" ht="15.9" customHeight="1">
      <c r="B58" s="18">
        <v>45863</v>
      </c>
      <c r="C58" s="12">
        <v>401042.05459999997</v>
      </c>
      <c r="D58" s="9">
        <f t="shared" si="1"/>
        <v>0.59999997029080987</v>
      </c>
      <c r="E58" s="12">
        <v>6665613.3152999999</v>
      </c>
      <c r="F58" s="9">
        <f t="shared" si="2"/>
        <v>53.299999795854092</v>
      </c>
      <c r="G58" s="12">
        <v>105.9198</v>
      </c>
      <c r="H58" s="9">
        <f t="shared" si="3"/>
        <v>-12.000000000000455</v>
      </c>
      <c r="I58" s="47">
        <f t="shared" si="4"/>
        <v>89.355046639138635</v>
      </c>
      <c r="J58" s="40">
        <f t="shared" si="15"/>
        <v>0.64495336086139332</v>
      </c>
      <c r="K58" s="47">
        <f t="shared" si="5"/>
        <v>53.303376799245981</v>
      </c>
      <c r="L58" s="40">
        <f t="shared" si="6"/>
        <v>54.637441175465071</v>
      </c>
      <c r="M58" s="12">
        <f t="shared" si="16"/>
        <v>1.9354837751316446E-2</v>
      </c>
      <c r="N58" s="12">
        <f t="shared" si="17"/>
        <v>1.7193548321243255</v>
      </c>
      <c r="O58" s="12">
        <f t="shared" si="18"/>
        <v>-0.38709677419356303</v>
      </c>
      <c r="P58" s="81">
        <f t="shared" si="19"/>
        <v>1.7624981024343571</v>
      </c>
      <c r="Q58" s="12">
        <f t="shared" si="20"/>
        <v>6.243496048811757E-4</v>
      </c>
      <c r="R58" s="12">
        <f t="shared" si="21"/>
        <v>5.5463059100784695E-2</v>
      </c>
      <c r="S58" s="12">
        <f t="shared" si="22"/>
        <v>-1.2486992715921389E-2</v>
      </c>
      <c r="T58" s="12">
        <f t="shared" si="23"/>
        <v>5.6854777497882487E-2</v>
      </c>
    </row>
    <row r="59" spans="1:20" ht="15.9" customHeight="1">
      <c r="B59" s="18">
        <v>45863</v>
      </c>
      <c r="C59" s="12">
        <v>401042.06170000002</v>
      </c>
      <c r="D59" s="9">
        <f t="shared" si="1"/>
        <v>7.7000000164844096</v>
      </c>
      <c r="E59" s="12">
        <v>6665613.2725999998</v>
      </c>
      <c r="F59" s="9">
        <f t="shared" si="2"/>
        <v>10.599999688565731</v>
      </c>
      <c r="G59" s="12">
        <v>105.89960000000001</v>
      </c>
      <c r="H59" s="9">
        <f t="shared" si="3"/>
        <v>-32.199999999988904</v>
      </c>
      <c r="I59" s="47">
        <f t="shared" si="4"/>
        <v>54.004778266498626</v>
      </c>
      <c r="J59" s="40">
        <f t="shared" si="15"/>
        <v>35.995221733501353</v>
      </c>
      <c r="K59" s="47">
        <f t="shared" si="5"/>
        <v>13.101526386320545</v>
      </c>
      <c r="L59" s="40">
        <f t="shared" si="6"/>
        <v>34.763342670847102</v>
      </c>
      <c r="M59" s="12">
        <f t="shared" si="16"/>
        <v>0.24838709730594868</v>
      </c>
      <c r="N59" s="12">
        <f t="shared" si="17"/>
        <v>0.34193547382470102</v>
      </c>
      <c r="O59" s="12">
        <f t="shared" si="18"/>
        <v>-1.038709677418997</v>
      </c>
      <c r="P59" s="81">
        <f t="shared" si="19"/>
        <v>1.1213981506724873</v>
      </c>
      <c r="Q59" s="12">
        <f t="shared" si="20"/>
        <v>8.0124870098693124E-3</v>
      </c>
      <c r="R59" s="12">
        <f t="shared" si="21"/>
        <v>1.1030176574990355E-2</v>
      </c>
      <c r="S59" s="12">
        <f t="shared" si="22"/>
        <v>-3.350676378770958E-2</v>
      </c>
      <c r="T59" s="12">
        <f t="shared" si="23"/>
        <v>3.617413389266088E-2</v>
      </c>
    </row>
    <row r="60" spans="1:20" ht="15.9" customHeight="1">
      <c r="B60" s="18">
        <v>45864</v>
      </c>
      <c r="C60" s="12">
        <v>401042.05459999997</v>
      </c>
      <c r="D60" s="9">
        <f t="shared" si="1"/>
        <v>0.59999997029080987</v>
      </c>
      <c r="E60" s="12">
        <v>6665613.3343000002</v>
      </c>
      <c r="F60" s="9">
        <f t="shared" si="2"/>
        <v>72.300000116229057</v>
      </c>
      <c r="G60" s="12">
        <v>105.9289</v>
      </c>
      <c r="H60" s="9">
        <f t="shared" si="3"/>
        <v>-2.899999999996794</v>
      </c>
      <c r="I60" s="47">
        <f t="shared" si="4"/>
        <v>89.524527291858561</v>
      </c>
      <c r="J60" s="40">
        <f t="shared" si="15"/>
        <v>0.47547270814141029</v>
      </c>
      <c r="K60" s="47">
        <f t="shared" si="5"/>
        <v>72.30248969967127</v>
      </c>
      <c r="L60" s="40">
        <f t="shared" si="6"/>
        <v>72.36062476769429</v>
      </c>
      <c r="M60" s="12">
        <f t="shared" si="16"/>
        <v>1.8749999071587808E-2</v>
      </c>
      <c r="N60" s="12">
        <f t="shared" si="17"/>
        <v>2.259375003632158</v>
      </c>
      <c r="O60" s="12">
        <f t="shared" si="18"/>
        <v>-9.0624999999899813E-2</v>
      </c>
      <c r="P60" s="81">
        <f t="shared" si="19"/>
        <v>2.2612695239904466</v>
      </c>
      <c r="Q60" s="12">
        <f t="shared" si="20"/>
        <v>5.8593747098711901E-4</v>
      </c>
      <c r="R60" s="12">
        <f t="shared" si="21"/>
        <v>7.0605468863504939E-2</v>
      </c>
      <c r="S60" s="12">
        <f t="shared" si="22"/>
        <v>-2.8320312499968692E-3</v>
      </c>
      <c r="T60" s="12">
        <f t="shared" si="23"/>
        <v>7.0664672624701455E-2</v>
      </c>
    </row>
    <row r="61" spans="1:20" ht="15.9" customHeight="1">
      <c r="B61" s="18">
        <v>45864</v>
      </c>
      <c r="C61" s="12">
        <v>401042.05940000003</v>
      </c>
      <c r="D61" s="9">
        <f t="shared" si="1"/>
        <v>5.4000000236555934</v>
      </c>
      <c r="E61" s="12">
        <v>6665613.2954000002</v>
      </c>
      <c r="F61" s="9">
        <f t="shared" si="2"/>
        <v>33.40000007301569</v>
      </c>
      <c r="G61" s="12">
        <v>105.92149999999999</v>
      </c>
      <c r="H61" s="9">
        <f t="shared" si="3"/>
        <v>-10.300000000000864</v>
      </c>
      <c r="I61" s="47">
        <f t="shared" si="4"/>
        <v>80.816080729344378</v>
      </c>
      <c r="J61" s="40">
        <f t="shared" si="15"/>
        <v>9.1839192706556219</v>
      </c>
      <c r="K61" s="47">
        <f t="shared" si="5"/>
        <v>33.833711075389417</v>
      </c>
      <c r="L61" s="40">
        <f t="shared" si="6"/>
        <v>35.366792406619894</v>
      </c>
      <c r="M61" s="12">
        <f t="shared" si="16"/>
        <v>0.16875000073923729</v>
      </c>
      <c r="N61" s="12">
        <f t="shared" si="17"/>
        <v>1.0437500022817403</v>
      </c>
      <c r="O61" s="12">
        <f t="shared" si="18"/>
        <v>-0.321875000000027</v>
      </c>
      <c r="P61" s="81">
        <f t="shared" si="19"/>
        <v>1.1052122627068717</v>
      </c>
      <c r="Q61" s="12">
        <f t="shared" si="20"/>
        <v>5.2734375231011654E-3</v>
      </c>
      <c r="R61" s="12">
        <f t="shared" si="21"/>
        <v>3.2617187571304385E-2</v>
      </c>
      <c r="S61" s="12">
        <f t="shared" si="22"/>
        <v>-1.0058593750000844E-2</v>
      </c>
      <c r="T61" s="12">
        <f t="shared" si="23"/>
        <v>3.453788320958974E-2</v>
      </c>
    </row>
    <row r="62" spans="1:20" ht="15.9" customHeight="1">
      <c r="B62" s="18">
        <v>45866</v>
      </c>
      <c r="C62" s="12">
        <v>401042.0502</v>
      </c>
      <c r="D62" s="9">
        <f t="shared" si="1"/>
        <v>-3.8000000058673322</v>
      </c>
      <c r="E62" s="12">
        <v>6665613.3624999998</v>
      </c>
      <c r="F62" s="9">
        <f t="shared" si="2"/>
        <v>100.49999970942736</v>
      </c>
      <c r="G62" s="12">
        <v>105.9034</v>
      </c>
      <c r="H62" s="9">
        <f t="shared" si="3"/>
        <v>-28.399999999990655</v>
      </c>
      <c r="I62" s="47">
        <f t="shared" si="4"/>
        <v>92.165376063645425</v>
      </c>
      <c r="J62" s="40">
        <f t="shared" si="15"/>
        <v>357.8346239363546</v>
      </c>
      <c r="K62" s="47">
        <f t="shared" si="5"/>
        <v>100.57181484710063</v>
      </c>
      <c r="L62" s="40">
        <f t="shared" si="6"/>
        <v>104.50478430023651</v>
      </c>
      <c r="M62" s="12">
        <f t="shared" si="16"/>
        <v>-0.11176470605492153</v>
      </c>
      <c r="N62" s="12">
        <f t="shared" si="17"/>
        <v>2.9558823443949223</v>
      </c>
      <c r="O62" s="12">
        <f t="shared" si="18"/>
        <v>-0.83529411764678396</v>
      </c>
      <c r="P62" s="81">
        <f t="shared" si="19"/>
        <v>3.0736701264775443</v>
      </c>
      <c r="Q62" s="12">
        <f t="shared" si="20"/>
        <v>-3.2871972369094568E-3</v>
      </c>
      <c r="R62" s="12">
        <f t="shared" si="21"/>
        <v>8.693771601161536E-2</v>
      </c>
      <c r="S62" s="12">
        <f t="shared" si="22"/>
        <v>-2.4567474048434821E-2</v>
      </c>
      <c r="T62" s="12">
        <f t="shared" si="23"/>
        <v>9.0402062543457187E-2</v>
      </c>
    </row>
    <row r="63" spans="1:20" ht="15.9" customHeight="1">
      <c r="B63" s="18">
        <v>45866</v>
      </c>
      <c r="C63" s="12">
        <v>401042.04840000003</v>
      </c>
      <c r="D63" s="9">
        <f t="shared" si="1"/>
        <v>-5.5999999749474227</v>
      </c>
      <c r="E63" s="12">
        <v>6665613.3684</v>
      </c>
      <c r="F63" s="9">
        <f t="shared" si="2"/>
        <v>106.39999993145466</v>
      </c>
      <c r="G63" s="12">
        <v>105.92749999999999</v>
      </c>
      <c r="H63" s="9">
        <f t="shared" si="3"/>
        <v>-4.3000000000006366</v>
      </c>
      <c r="I63" s="47">
        <f t="shared" si="4"/>
        <v>93.012787492667258</v>
      </c>
      <c r="J63" s="40">
        <f t="shared" si="15"/>
        <v>356.98721250733274</v>
      </c>
      <c r="K63" s="47">
        <f t="shared" si="5"/>
        <v>106.54726643669918</v>
      </c>
      <c r="L63" s="40">
        <f t="shared" si="6"/>
        <v>106.63400013660262</v>
      </c>
      <c r="M63" s="12">
        <f t="shared" si="16"/>
        <v>-0.16470588161610067</v>
      </c>
      <c r="N63" s="12">
        <f t="shared" si="17"/>
        <v>3.129411762689843</v>
      </c>
      <c r="O63" s="12">
        <f t="shared" si="18"/>
        <v>-0.12647058823531285</v>
      </c>
      <c r="P63" s="81">
        <f t="shared" si="19"/>
        <v>3.1362941216647831</v>
      </c>
      <c r="Q63" s="12">
        <f t="shared" si="20"/>
        <v>-4.844290635767667E-3</v>
      </c>
      <c r="R63" s="12">
        <f t="shared" si="21"/>
        <v>9.2041522432054212E-2</v>
      </c>
      <c r="S63" s="12">
        <f t="shared" si="22"/>
        <v>-3.7197231833915544E-3</v>
      </c>
      <c r="T63" s="12">
        <f t="shared" si="23"/>
        <v>9.2243944754846555E-2</v>
      </c>
    </row>
    <row r="64" spans="1:20" ht="15.9" customHeight="1">
      <c r="B64" s="18">
        <v>45867</v>
      </c>
      <c r="C64" s="12">
        <v>401042.0429</v>
      </c>
      <c r="D64" s="9">
        <f t="shared" si="1"/>
        <v>-11.100000003352761</v>
      </c>
      <c r="E64" s="12">
        <v>6665613.3677000003</v>
      </c>
      <c r="F64" s="9">
        <f t="shared" si="2"/>
        <v>105.70000018924475</v>
      </c>
      <c r="G64" s="12">
        <v>105.8968</v>
      </c>
      <c r="H64" s="9">
        <f t="shared" si="3"/>
        <v>-34.999999999996589</v>
      </c>
      <c r="I64" s="47">
        <f t="shared" si="4"/>
        <v>95.99489716302881</v>
      </c>
      <c r="J64" s="40">
        <f t="shared" si="15"/>
        <v>354.00510283697122</v>
      </c>
      <c r="K64" s="47">
        <f t="shared" si="5"/>
        <v>106.28123089276286</v>
      </c>
      <c r="L64" s="40">
        <f t="shared" si="6"/>
        <v>111.89593397474519</v>
      </c>
      <c r="M64" s="12">
        <f t="shared" si="16"/>
        <v>-0.31714285723865032</v>
      </c>
      <c r="N64" s="12">
        <f t="shared" si="17"/>
        <v>3.0200000054069926</v>
      </c>
      <c r="O64" s="12">
        <f t="shared" si="18"/>
        <v>-0.99999999999990252</v>
      </c>
      <c r="P64" s="81">
        <f t="shared" si="19"/>
        <v>3.1970266849927196</v>
      </c>
      <c r="Q64" s="12">
        <f t="shared" si="20"/>
        <v>-9.0612244925328666E-3</v>
      </c>
      <c r="R64" s="12">
        <f t="shared" si="21"/>
        <v>8.6285714440199793E-2</v>
      </c>
      <c r="S64" s="12">
        <f t="shared" si="22"/>
        <v>-2.8571428571425788E-2</v>
      </c>
      <c r="T64" s="12">
        <f t="shared" si="23"/>
        <v>9.1343619571220558E-2</v>
      </c>
    </row>
    <row r="65" spans="2:20" ht="15.9" customHeight="1">
      <c r="B65" s="18">
        <v>45867</v>
      </c>
      <c r="C65" s="12">
        <v>401042.05729999999</v>
      </c>
      <c r="D65" s="9">
        <f t="shared" si="1"/>
        <v>3.2999999821186066</v>
      </c>
      <c r="E65" s="12">
        <v>6665613.2742999997</v>
      </c>
      <c r="F65" s="9">
        <f t="shared" si="2"/>
        <v>12.299999594688416</v>
      </c>
      <c r="G65" s="12">
        <v>105.9173</v>
      </c>
      <c r="H65" s="9">
        <f t="shared" si="3"/>
        <v>-14.499999999998181</v>
      </c>
      <c r="I65" s="47">
        <f t="shared" si="4"/>
        <v>74.981638974022445</v>
      </c>
      <c r="J65" s="40">
        <f t="shared" si="15"/>
        <v>15.018361025977583</v>
      </c>
      <c r="K65" s="47">
        <f t="shared" si="5"/>
        <v>12.734990769973805</v>
      </c>
      <c r="L65" s="40">
        <f t="shared" si="6"/>
        <v>19.298445271867504</v>
      </c>
      <c r="M65" s="12">
        <f t="shared" si="16"/>
        <v>9.4285713774817329E-2</v>
      </c>
      <c r="N65" s="12">
        <f t="shared" si="17"/>
        <v>0.35142855984824045</v>
      </c>
      <c r="O65" s="12">
        <f t="shared" si="18"/>
        <v>-0.4142857142856623</v>
      </c>
      <c r="P65" s="81">
        <f t="shared" si="19"/>
        <v>0.55138415062478585</v>
      </c>
      <c r="Q65" s="12">
        <f t="shared" si="20"/>
        <v>2.6938775364233523E-3</v>
      </c>
      <c r="R65" s="12">
        <f t="shared" si="21"/>
        <v>1.0040815995664013E-2</v>
      </c>
      <c r="S65" s="12">
        <f t="shared" si="22"/>
        <v>-1.1836734693876066E-2</v>
      </c>
      <c r="T65" s="12">
        <f t="shared" si="23"/>
        <v>1.5753832874993882E-2</v>
      </c>
    </row>
    <row r="66" spans="2:20" ht="15.9" customHeight="1">
      <c r="B66" s="18">
        <v>45868</v>
      </c>
      <c r="C66" s="12">
        <v>401042.04719999997</v>
      </c>
      <c r="D66" s="9">
        <f t="shared" si="1"/>
        <v>-6.8000000319443643</v>
      </c>
      <c r="E66" s="12">
        <v>6665613.3323999997</v>
      </c>
      <c r="F66" s="9">
        <f t="shared" si="2"/>
        <v>70.399999618530273</v>
      </c>
      <c r="G66" s="12">
        <v>105.92230000000001</v>
      </c>
      <c r="H66" s="9">
        <f t="shared" si="3"/>
        <v>-9.4999999999885176</v>
      </c>
      <c r="I66" s="47">
        <f t="shared" si="4"/>
        <v>95.517136034456712</v>
      </c>
      <c r="J66" s="40">
        <f t="shared" si="15"/>
        <v>354.48286396554329</v>
      </c>
      <c r="K66" s="47">
        <f t="shared" si="5"/>
        <v>70.727646268792981</v>
      </c>
      <c r="L66" s="40">
        <f t="shared" si="6"/>
        <v>71.36280506484654</v>
      </c>
      <c r="M66" s="12">
        <f t="shared" si="16"/>
        <v>-0.18888888977623233</v>
      </c>
      <c r="N66" s="12">
        <f t="shared" si="17"/>
        <v>1.9555555449591742</v>
      </c>
      <c r="O66" s="12">
        <f t="shared" si="18"/>
        <v>-0.26388888888856993</v>
      </c>
      <c r="P66" s="81">
        <f t="shared" si="19"/>
        <v>1.9823001406901817</v>
      </c>
      <c r="Q66" s="12">
        <f t="shared" si="20"/>
        <v>-5.2469136048953428E-3</v>
      </c>
      <c r="R66" s="12">
        <f t="shared" si="21"/>
        <v>5.4320987359977063E-2</v>
      </c>
      <c r="S66" s="12">
        <f t="shared" si="22"/>
        <v>-7.3302469135713873E-3</v>
      </c>
      <c r="T66" s="12">
        <f t="shared" si="23"/>
        <v>5.5063892796949489E-2</v>
      </c>
    </row>
    <row r="67" spans="2:20" ht="15.9" customHeight="1">
      <c r="B67" s="18">
        <v>45868</v>
      </c>
      <c r="C67" s="12">
        <v>401042.05459999997</v>
      </c>
      <c r="D67" s="9">
        <f t="shared" si="1"/>
        <v>0.59999997029080987</v>
      </c>
      <c r="E67" s="12">
        <v>6665613.3015000001</v>
      </c>
      <c r="F67" s="9">
        <f t="shared" si="2"/>
        <v>39.499999955296516</v>
      </c>
      <c r="G67" s="12">
        <v>105.90940000000001</v>
      </c>
      <c r="H67" s="9">
        <f t="shared" si="3"/>
        <v>-22.399999999990428</v>
      </c>
      <c r="I67" s="47">
        <f t="shared" si="4"/>
        <v>89.129751331290493</v>
      </c>
      <c r="J67" s="40">
        <f t="shared" si="15"/>
        <v>0.87024866870950746</v>
      </c>
      <c r="K67" s="47">
        <f t="shared" si="5"/>
        <v>39.504556654046553</v>
      </c>
      <c r="L67" s="40">
        <f t="shared" si="6"/>
        <v>45.4133239967341</v>
      </c>
      <c r="M67" s="12">
        <f t="shared" si="16"/>
        <v>1.6666665841411386E-2</v>
      </c>
      <c r="N67" s="12">
        <f t="shared" si="17"/>
        <v>1.0972222209804587</v>
      </c>
      <c r="O67" s="12">
        <f t="shared" si="18"/>
        <v>-0.62222222222195633</v>
      </c>
      <c r="P67" s="81">
        <f t="shared" si="19"/>
        <v>1.2614812221315028</v>
      </c>
      <c r="Q67" s="12">
        <f t="shared" si="20"/>
        <v>4.6296294003920515E-4</v>
      </c>
      <c r="R67" s="12">
        <f t="shared" si="21"/>
        <v>3.0478395027234966E-2</v>
      </c>
      <c r="S67" s="12">
        <f t="shared" si="22"/>
        <v>-1.7283950617276566E-2</v>
      </c>
      <c r="T67" s="12">
        <f t="shared" si="23"/>
        <v>3.5041145059208412E-2</v>
      </c>
    </row>
    <row r="68" spans="2:20" ht="15.9" customHeight="1">
      <c r="B68" s="18">
        <v>45869</v>
      </c>
      <c r="C68" s="12">
        <v>401042.05369999999</v>
      </c>
      <c r="D68" s="9">
        <f t="shared" si="1"/>
        <v>-0.30000001424923539</v>
      </c>
      <c r="E68" s="12">
        <v>6665613.2964000003</v>
      </c>
      <c r="F68" s="9">
        <f t="shared" si="2"/>
        <v>34.400000236928463</v>
      </c>
      <c r="G68" s="12">
        <v>105.92610000000001</v>
      </c>
      <c r="H68" s="9">
        <f t="shared" si="3"/>
        <v>-5.6999999999902684</v>
      </c>
      <c r="I68" s="47">
        <f t="shared" si="4"/>
        <v>90.499659849153844</v>
      </c>
      <c r="J68" s="40">
        <f t="shared" si="15"/>
        <v>359.50034015084617</v>
      </c>
      <c r="K68" s="47">
        <f t="shared" si="5"/>
        <v>34.40130835170703</v>
      </c>
      <c r="L68" s="40">
        <f t="shared" si="6"/>
        <v>34.870331462564522</v>
      </c>
      <c r="M68" s="12">
        <f t="shared" si="16"/>
        <v>-8.1081084932225784E-3</v>
      </c>
      <c r="N68" s="12">
        <f t="shared" si="17"/>
        <v>0.92972973613320176</v>
      </c>
      <c r="O68" s="12">
        <f t="shared" si="18"/>
        <v>-0.15405405405379105</v>
      </c>
      <c r="P68" s="81">
        <f t="shared" si="19"/>
        <v>0.94244139088012224</v>
      </c>
      <c r="Q68" s="12">
        <f t="shared" si="20"/>
        <v>-2.1913806738439401E-4</v>
      </c>
      <c r="R68" s="12">
        <f t="shared" si="21"/>
        <v>2.5127830706302749E-2</v>
      </c>
      <c r="S68" s="12">
        <f t="shared" si="22"/>
        <v>-4.163623082534893E-3</v>
      </c>
      <c r="T68" s="12">
        <f t="shared" si="23"/>
        <v>2.5471388942706008E-2</v>
      </c>
    </row>
    <row r="69" spans="2:20" ht="15.9" customHeight="1">
      <c r="B69" s="18">
        <v>45869</v>
      </c>
      <c r="C69" s="12">
        <v>401042.05699999997</v>
      </c>
      <c r="D69" s="9">
        <f t="shared" si="1"/>
        <v>2.9999999678693712</v>
      </c>
      <c r="E69" s="12">
        <v>6665613.3191</v>
      </c>
      <c r="F69" s="9">
        <f t="shared" si="2"/>
        <v>57.099999859929085</v>
      </c>
      <c r="G69" s="12">
        <v>105.8775</v>
      </c>
      <c r="H69" s="9">
        <f t="shared" si="3"/>
        <v>-54.299999999997794</v>
      </c>
      <c r="I69" s="47">
        <f t="shared" si="4"/>
        <v>86.99247916086118</v>
      </c>
      <c r="J69" s="40">
        <f t="shared" si="15"/>
        <v>3.007520839138806</v>
      </c>
      <c r="K69" s="47">
        <f t="shared" si="5"/>
        <v>57.178754654251762</v>
      </c>
      <c r="L69" s="40">
        <f t="shared" si="6"/>
        <v>78.85366182880081</v>
      </c>
      <c r="M69" s="12">
        <f t="shared" si="16"/>
        <v>8.1081080212685702E-2</v>
      </c>
      <c r="N69" s="12">
        <f t="shared" si="17"/>
        <v>1.5432432394575428</v>
      </c>
      <c r="O69" s="12">
        <f t="shared" si="18"/>
        <v>-1.4675675675675079</v>
      </c>
      <c r="P69" s="81">
        <f t="shared" si="19"/>
        <v>2.1311800494270488</v>
      </c>
      <c r="Q69" s="12">
        <f t="shared" si="20"/>
        <v>2.191380546288803E-3</v>
      </c>
      <c r="R69" s="12">
        <f t="shared" si="21"/>
        <v>4.1709276742095749E-2</v>
      </c>
      <c r="S69" s="12">
        <f t="shared" si="22"/>
        <v>-3.9663988312635352E-2</v>
      </c>
      <c r="T69" s="12">
        <f t="shared" si="23"/>
        <v>5.7599460795325644E-2</v>
      </c>
    </row>
    <row r="70" spans="2:20" ht="15.9" customHeight="1">
      <c r="B70" s="18">
        <v>45870</v>
      </c>
      <c r="C70" s="12">
        <v>401042.0563</v>
      </c>
      <c r="D70" s="9">
        <f t="shared" si="1"/>
        <v>2.2999999928288162</v>
      </c>
      <c r="E70" s="12">
        <v>6665613.3037999999</v>
      </c>
      <c r="F70" s="9">
        <f t="shared" si="2"/>
        <v>41.79999977350235</v>
      </c>
      <c r="G70" s="12">
        <v>105.9282</v>
      </c>
      <c r="H70" s="9">
        <f t="shared" si="3"/>
        <v>-3.5999999999916099</v>
      </c>
      <c r="I70" s="47">
        <f t="shared" si="4"/>
        <v>86.850537316470337</v>
      </c>
      <c r="J70" s="40">
        <f t="shared" si="15"/>
        <v>3.1494626835296913</v>
      </c>
      <c r="K70" s="47">
        <f t="shared" si="5"/>
        <v>41.863229462522469</v>
      </c>
      <c r="L70" s="40">
        <f t="shared" si="6"/>
        <v>42.017734125387442</v>
      </c>
      <c r="M70" s="12">
        <f t="shared" si="16"/>
        <v>6.0526315600758322E-2</v>
      </c>
      <c r="N70" s="12">
        <f t="shared" si="17"/>
        <v>1.0999999940395355</v>
      </c>
      <c r="O70" s="12">
        <f t="shared" si="18"/>
        <v>-9.4736842105042365E-2</v>
      </c>
      <c r="P70" s="81">
        <f t="shared" si="19"/>
        <v>1.1057298454049327</v>
      </c>
      <c r="Q70" s="12">
        <f t="shared" si="20"/>
        <v>1.5927977789673242E-3</v>
      </c>
      <c r="R70" s="12">
        <f t="shared" si="21"/>
        <v>2.8947368264198303E-2</v>
      </c>
      <c r="S70" s="12">
        <f t="shared" si="22"/>
        <v>-2.4930747922379572E-3</v>
      </c>
      <c r="T70" s="12">
        <f t="shared" si="23"/>
        <v>2.9098153826445598E-2</v>
      </c>
    </row>
    <row r="71" spans="2:20" ht="15.9" customHeight="1">
      <c r="B71" s="18">
        <v>45870</v>
      </c>
      <c r="C71" s="12">
        <v>401042.05680000002</v>
      </c>
      <c r="D71" s="9">
        <f t="shared" si="1"/>
        <v>2.8000000165775418</v>
      </c>
      <c r="E71" s="39">
        <v>6665613.3498</v>
      </c>
      <c r="F71" s="9">
        <f t="shared" si="2"/>
        <v>87.799999862909317</v>
      </c>
      <c r="G71" s="12">
        <v>105.90389999999999</v>
      </c>
      <c r="H71" s="9">
        <f t="shared" si="3"/>
        <v>-27.900000000002478</v>
      </c>
      <c r="I71" s="47">
        <f t="shared" si="4"/>
        <v>88.17341878037189</v>
      </c>
      <c r="J71" s="40">
        <f t="shared" si="15"/>
        <v>1.8265812196281104</v>
      </c>
      <c r="K71" s="47">
        <f t="shared" si="5"/>
        <v>87.844635442465744</v>
      </c>
      <c r="L71" s="40">
        <f t="shared" si="6"/>
        <v>92.16881238260504</v>
      </c>
      <c r="M71" s="12">
        <f t="shared" si="16"/>
        <v>7.3684210962566887E-2</v>
      </c>
      <c r="N71" s="12">
        <f t="shared" si="17"/>
        <v>2.3105263121818242</v>
      </c>
      <c r="O71" s="12">
        <f t="shared" si="18"/>
        <v>-0.73421052631585471</v>
      </c>
      <c r="P71" s="81">
        <f t="shared" si="19"/>
        <v>2.4254950627001328</v>
      </c>
      <c r="Q71" s="12">
        <f t="shared" si="20"/>
        <v>1.9390581832254444E-3</v>
      </c>
      <c r="R71" s="12">
        <f t="shared" si="21"/>
        <v>6.0803324004784852E-2</v>
      </c>
      <c r="S71" s="12">
        <f t="shared" si="22"/>
        <v>-1.9321329639890913E-2</v>
      </c>
      <c r="T71" s="12">
        <f t="shared" si="23"/>
        <v>6.3828817439477173E-2</v>
      </c>
    </row>
    <row r="72" spans="2:20" ht="15.9" customHeight="1">
      <c r="B72" s="18">
        <v>45871</v>
      </c>
      <c r="C72" s="12">
        <v>401042.05499999999</v>
      </c>
      <c r="D72" s="9">
        <f t="shared" si="1"/>
        <v>0.99999998928979039</v>
      </c>
      <c r="E72" s="39">
        <v>6665613.3545000004</v>
      </c>
      <c r="F72" s="9">
        <f t="shared" si="2"/>
        <v>92.500000260770321</v>
      </c>
      <c r="G72" s="12">
        <v>105.9329</v>
      </c>
      <c r="H72" s="9">
        <f t="shared" si="3"/>
        <v>1.1000000000080945</v>
      </c>
      <c r="I72" s="47">
        <f t="shared" si="4"/>
        <v>89.38061030516117</v>
      </c>
      <c r="J72" s="40">
        <f t="shared" si="15"/>
        <v>0.61938969483884421</v>
      </c>
      <c r="K72" s="47">
        <f t="shared" si="5"/>
        <v>92.505405508116596</v>
      </c>
      <c r="L72" s="40">
        <f t="shared" si="6"/>
        <v>92.511945435284773</v>
      </c>
      <c r="M72" s="12">
        <f t="shared" si="16"/>
        <v>2.5641025366404883E-2</v>
      </c>
      <c r="N72" s="12">
        <f t="shared" si="17"/>
        <v>2.3717948784812903</v>
      </c>
      <c r="O72" s="12">
        <f t="shared" si="18"/>
        <v>2.8205128205335755E-2</v>
      </c>
      <c r="P72" s="81">
        <f t="shared" si="19"/>
        <v>2.3721011650073018</v>
      </c>
      <c r="Q72" s="12">
        <f t="shared" si="20"/>
        <v>6.5746218888217654E-4</v>
      </c>
      <c r="R72" s="12">
        <f t="shared" si="21"/>
        <v>6.0815253294392059E-2</v>
      </c>
      <c r="S72" s="12">
        <f t="shared" si="22"/>
        <v>7.2320841552142958E-4</v>
      </c>
      <c r="T72" s="12">
        <f t="shared" si="23"/>
        <v>6.082310679505902E-2</v>
      </c>
    </row>
    <row r="73" spans="2:20" ht="15.9" customHeight="1">
      <c r="B73" s="18">
        <v>45871</v>
      </c>
      <c r="C73" s="12">
        <v>401042.05920000002</v>
      </c>
      <c r="D73" s="9">
        <f t="shared" ref="D73:D136" si="24">IF(C73="","",(C73-$C$9)*1000)</f>
        <v>5.2000000141561031</v>
      </c>
      <c r="E73" s="39">
        <v>6665613.3404999999</v>
      </c>
      <c r="F73" s="9">
        <f t="shared" ref="F73:F136" si="25">IF(E73="","",(E73-$E$9)*1000)</f>
        <v>78.499999828636646</v>
      </c>
      <c r="G73" s="12">
        <v>105.8982</v>
      </c>
      <c r="H73" s="9">
        <f t="shared" ref="H73:H136" si="26">IF(G73="","",(G73-$G$9)*1000)</f>
        <v>-33.599999999992747</v>
      </c>
      <c r="I73" s="47">
        <f t="shared" ref="I73:I85" si="27">IF(MOD(DEGREES(ATAN2(D73, F73)), 360) &gt; 180, MOD(DEGREES(ATAN2(D73, F73)), 360) - 360, MOD(DEGREES(ATAN2(D73, F73)), 360))</f>
        <v>86.210147594159025</v>
      </c>
      <c r="J73" s="40">
        <f t="shared" si="15"/>
        <v>3.7898524058409748</v>
      </c>
      <c r="K73" s="47">
        <f t="shared" ref="K73:K85" si="28">SQRT(POWER(C73 - $C$9,2) + POWER(E73 - $E$9,2)) *1000</f>
        <v>78.672040606832965</v>
      </c>
      <c r="L73" s="40">
        <f t="shared" ref="L73:L85" si="29">SQRT((D73^2) + (F73^2) + (H73^2))</f>
        <v>85.546770676879959</v>
      </c>
      <c r="M73" s="12">
        <f t="shared" si="16"/>
        <v>0.13333333369631034</v>
      </c>
      <c r="N73" s="12">
        <f t="shared" si="17"/>
        <v>2.0128205084265809</v>
      </c>
      <c r="O73" s="12">
        <f t="shared" si="18"/>
        <v>-0.86153846153827551</v>
      </c>
      <c r="P73" s="81">
        <f t="shared" si="19"/>
        <v>2.1935069404328194</v>
      </c>
      <c r="Q73" s="12">
        <f t="shared" si="20"/>
        <v>3.4188034281105216E-3</v>
      </c>
      <c r="R73" s="12">
        <f t="shared" si="21"/>
        <v>5.1610782267348228E-2</v>
      </c>
      <c r="S73" s="12">
        <f t="shared" si="22"/>
        <v>-2.2090729783032705E-2</v>
      </c>
      <c r="T73" s="12">
        <f t="shared" si="23"/>
        <v>5.6243767703405625E-2</v>
      </c>
    </row>
    <row r="74" spans="2:20" ht="15.9" customHeight="1">
      <c r="B74" s="18">
        <v>45873</v>
      </c>
      <c r="C74" s="12">
        <v>401042.04920000001</v>
      </c>
      <c r="D74" s="9">
        <f t="shared" si="24"/>
        <v>-4.7999999951571226</v>
      </c>
      <c r="E74" s="39">
        <v>6665613.3676000005</v>
      </c>
      <c r="F74" s="9">
        <f t="shared" si="25"/>
        <v>105.60000035911798</v>
      </c>
      <c r="G74" s="12">
        <v>105.9327</v>
      </c>
      <c r="H74" s="9">
        <f t="shared" si="26"/>
        <v>0.90000000000145519</v>
      </c>
      <c r="I74" s="47">
        <f t="shared" si="27"/>
        <v>92.602562191039127</v>
      </c>
      <c r="J74" s="40">
        <f t="shared" ref="J74:J85" si="30">MOD(DEGREES(ATAN2(F74, D74)) + 360, 360)</f>
        <v>357.39743780896083</v>
      </c>
      <c r="K74" s="47">
        <f t="shared" si="28"/>
        <v>105.70903497714481</v>
      </c>
      <c r="L74" s="40">
        <f t="shared" si="29"/>
        <v>105.71286617909492</v>
      </c>
      <c r="M74" s="12">
        <f t="shared" si="16"/>
        <v>-0.11707317061358835</v>
      </c>
      <c r="N74" s="12">
        <f t="shared" si="17"/>
        <v>2.5756097648565364</v>
      </c>
      <c r="O74" s="12">
        <f t="shared" si="18"/>
        <v>2.1951219512230613E-2</v>
      </c>
      <c r="P74" s="81">
        <f t="shared" si="19"/>
        <v>2.5783625897340223</v>
      </c>
      <c r="Q74" s="12">
        <f t="shared" si="20"/>
        <v>-2.855443185697277E-3</v>
      </c>
      <c r="R74" s="12">
        <f t="shared" si="21"/>
        <v>6.2819750362354543E-2</v>
      </c>
      <c r="S74" s="12">
        <f t="shared" si="22"/>
        <v>5.3539559785928327E-4</v>
      </c>
      <c r="T74" s="12">
        <f t="shared" si="23"/>
        <v>6.2886892432537131E-2</v>
      </c>
    </row>
    <row r="75" spans="2:20" ht="15.9" customHeight="1">
      <c r="B75" s="18">
        <v>45873</v>
      </c>
      <c r="C75" s="12">
        <v>401042.05089999997</v>
      </c>
      <c r="D75" s="9">
        <f t="shared" si="24"/>
        <v>-3.1000000308267772</v>
      </c>
      <c r="E75" s="39">
        <v>6665613.3457000004</v>
      </c>
      <c r="F75" s="9">
        <f t="shared" si="25"/>
        <v>83.700000308454037</v>
      </c>
      <c r="G75" s="12">
        <v>105.9105</v>
      </c>
      <c r="H75" s="9">
        <f t="shared" si="26"/>
        <v>-21.299999999996544</v>
      </c>
      <c r="I75" s="47">
        <f t="shared" si="27"/>
        <v>92.12109640992503</v>
      </c>
      <c r="J75" s="40">
        <f t="shared" si="30"/>
        <v>357.87890359007497</v>
      </c>
      <c r="K75" s="47">
        <f t="shared" si="28"/>
        <v>83.757388043242671</v>
      </c>
      <c r="L75" s="40">
        <f t="shared" si="29"/>
        <v>86.423318912352499</v>
      </c>
      <c r="M75" s="12">
        <f t="shared" si="16"/>
        <v>-7.5609756849433593E-2</v>
      </c>
      <c r="N75" s="12">
        <f t="shared" si="17"/>
        <v>2.0414634221574155</v>
      </c>
      <c r="O75" s="12">
        <f t="shared" si="18"/>
        <v>-0.51951219512186697</v>
      </c>
      <c r="P75" s="81">
        <f t="shared" si="19"/>
        <v>2.107885827130549</v>
      </c>
      <c r="Q75" s="12">
        <f t="shared" si="20"/>
        <v>-1.8441404109617949E-3</v>
      </c>
      <c r="R75" s="12">
        <f t="shared" si="21"/>
        <v>4.979179078432721E-2</v>
      </c>
      <c r="S75" s="12">
        <f t="shared" si="22"/>
        <v>-1.2671029149313829E-2</v>
      </c>
      <c r="T75" s="12">
        <f t="shared" si="23"/>
        <v>5.1411849442208508E-2</v>
      </c>
    </row>
    <row r="76" spans="2:20" ht="15.9" customHeight="1">
      <c r="B76" s="18">
        <v>45874</v>
      </c>
      <c r="C76" s="12">
        <v>401042.0429</v>
      </c>
      <c r="D76" s="9">
        <f t="shared" si="24"/>
        <v>-11.100000003352761</v>
      </c>
      <c r="E76" s="39">
        <v>6665613.409</v>
      </c>
      <c r="F76" s="9">
        <f t="shared" si="25"/>
        <v>146.99999988079071</v>
      </c>
      <c r="G76" s="12">
        <v>105.88720000000001</v>
      </c>
      <c r="H76" s="9">
        <f t="shared" si="26"/>
        <v>-44.599999999988427</v>
      </c>
      <c r="I76" s="47">
        <f t="shared" si="27"/>
        <v>94.31822125233127</v>
      </c>
      <c r="J76" s="40">
        <f t="shared" si="30"/>
        <v>355.68177874766872</v>
      </c>
      <c r="K76" s="47">
        <f t="shared" si="28"/>
        <v>147.41848583209267</v>
      </c>
      <c r="L76" s="40">
        <f t="shared" si="29"/>
        <v>154.01743396455439</v>
      </c>
      <c r="M76" s="12">
        <f t="shared" si="16"/>
        <v>-0.26428571436554193</v>
      </c>
      <c r="N76" s="12">
        <f t="shared" si="17"/>
        <v>3.4999999971616838</v>
      </c>
      <c r="O76" s="12">
        <f t="shared" si="18"/>
        <v>-1.0619047619044863</v>
      </c>
      <c r="P76" s="81">
        <f t="shared" si="19"/>
        <v>3.6670817610608188</v>
      </c>
      <c r="Q76" s="12">
        <f t="shared" si="20"/>
        <v>-6.2925170087033792E-3</v>
      </c>
      <c r="R76" s="12">
        <f t="shared" si="21"/>
        <v>8.3333333265754372E-2</v>
      </c>
      <c r="S76" s="12">
        <f t="shared" si="22"/>
        <v>-2.5283446712011579E-2</v>
      </c>
      <c r="T76" s="12">
        <f t="shared" si="23"/>
        <v>8.7311470501448066E-2</v>
      </c>
    </row>
    <row r="77" spans="2:20" ht="15.9" customHeight="1">
      <c r="B77" s="18">
        <v>45874</v>
      </c>
      <c r="C77" s="12">
        <v>401042.04359999998</v>
      </c>
      <c r="D77" s="9">
        <f t="shared" si="24"/>
        <v>-10.400000028312206</v>
      </c>
      <c r="E77" s="39">
        <v>6665613.4254000001</v>
      </c>
      <c r="F77" s="9">
        <f t="shared" si="25"/>
        <v>163.39999996125698</v>
      </c>
      <c r="G77" s="12">
        <v>105.9061</v>
      </c>
      <c r="H77" s="9">
        <f t="shared" si="26"/>
        <v>-25.7000000000005</v>
      </c>
      <c r="I77" s="47">
        <f t="shared" si="27"/>
        <v>93.641820237503381</v>
      </c>
      <c r="J77" s="40">
        <f t="shared" si="30"/>
        <v>356.3581797624966</v>
      </c>
      <c r="K77" s="47">
        <f t="shared" si="28"/>
        <v>163.73063240556934</v>
      </c>
      <c r="L77" s="40">
        <f t="shared" si="29"/>
        <v>165.73536130810376</v>
      </c>
      <c r="M77" s="12">
        <f t="shared" si="16"/>
        <v>-0.24761904829314776</v>
      </c>
      <c r="N77" s="12">
        <f t="shared" si="17"/>
        <v>3.8904761895537376</v>
      </c>
      <c r="O77" s="12">
        <f t="shared" si="18"/>
        <v>-0.61190476190477383</v>
      </c>
      <c r="P77" s="81">
        <f t="shared" si="19"/>
        <v>3.9460800311453275</v>
      </c>
      <c r="Q77" s="12">
        <f t="shared" si="20"/>
        <v>-5.8956916260273278E-3</v>
      </c>
      <c r="R77" s="12">
        <f t="shared" si="21"/>
        <v>9.2630385465565179E-2</v>
      </c>
      <c r="S77" s="12">
        <f t="shared" si="22"/>
        <v>-1.456916099773271E-2</v>
      </c>
      <c r="T77" s="12">
        <f t="shared" si="23"/>
        <v>9.3954286455841127E-2</v>
      </c>
    </row>
    <row r="78" spans="2:20" ht="15.9" customHeight="1">
      <c r="B78" s="18">
        <v>45875</v>
      </c>
      <c r="C78" s="12">
        <v>401042.0563</v>
      </c>
      <c r="D78" s="9">
        <f t="shared" si="24"/>
        <v>2.2999999928288162</v>
      </c>
      <c r="E78" s="39">
        <v>6665613.2999</v>
      </c>
      <c r="F78" s="9">
        <f t="shared" si="25"/>
        <v>37.899999879300594</v>
      </c>
      <c r="G78" s="12">
        <v>105.9272</v>
      </c>
      <c r="H78" s="9">
        <f t="shared" si="26"/>
        <v>-4.5999999999963848</v>
      </c>
      <c r="I78" s="47">
        <f t="shared" si="27"/>
        <v>86.527206431173212</v>
      </c>
      <c r="J78" s="40">
        <f t="shared" si="30"/>
        <v>3.4727935688267735</v>
      </c>
      <c r="K78" s="47">
        <f t="shared" si="28"/>
        <v>37.969724660813618</v>
      </c>
      <c r="L78" s="40">
        <f t="shared" si="29"/>
        <v>38.247352729541483</v>
      </c>
      <c r="M78" s="12">
        <f t="shared" si="16"/>
        <v>5.3488371926251541E-2</v>
      </c>
      <c r="N78" s="12">
        <f t="shared" si="17"/>
        <v>0.88139534603024638</v>
      </c>
      <c r="O78" s="12">
        <f t="shared" si="18"/>
        <v>-0.10697674418596244</v>
      </c>
      <c r="P78" s="81">
        <f t="shared" si="19"/>
        <v>0.8894733192916624</v>
      </c>
      <c r="Q78" s="12">
        <f t="shared" si="20"/>
        <v>1.2439156261918962E-3</v>
      </c>
      <c r="R78" s="12">
        <f t="shared" si="21"/>
        <v>2.0497566186749916E-2</v>
      </c>
      <c r="S78" s="12">
        <f t="shared" si="22"/>
        <v>-2.4878312601386613E-3</v>
      </c>
      <c r="T78" s="12">
        <f t="shared" si="23"/>
        <v>2.0685426030038659E-2</v>
      </c>
    </row>
    <row r="79" spans="2:20" ht="15.9" customHeight="1">
      <c r="B79" s="18">
        <v>45875</v>
      </c>
      <c r="C79" s="12">
        <v>401042.0588</v>
      </c>
      <c r="D79" s="9">
        <f t="shared" si="24"/>
        <v>4.7999999951571226</v>
      </c>
      <c r="E79" s="39">
        <v>6665613.3079000004</v>
      </c>
      <c r="F79" s="9">
        <f t="shared" si="25"/>
        <v>45.900000259280205</v>
      </c>
      <c r="G79" s="12">
        <v>105.92659999999999</v>
      </c>
      <c r="H79" s="9">
        <f t="shared" si="26"/>
        <v>-5.2000000000020918</v>
      </c>
      <c r="I79" s="47">
        <f t="shared" si="27"/>
        <v>84.029984058602722</v>
      </c>
      <c r="J79" s="40">
        <f t="shared" si="30"/>
        <v>5.9700159413972642</v>
      </c>
      <c r="K79" s="47">
        <f t="shared" si="28"/>
        <v>46.150298197903673</v>
      </c>
      <c r="L79" s="40">
        <f t="shared" si="29"/>
        <v>46.442330085337588</v>
      </c>
      <c r="M79" s="12">
        <f t="shared" si="16"/>
        <v>0.11162790686411914</v>
      </c>
      <c r="N79" s="12">
        <f t="shared" si="17"/>
        <v>1.0674418664948886</v>
      </c>
      <c r="O79" s="12">
        <f t="shared" si="18"/>
        <v>-0.12093023255818819</v>
      </c>
      <c r="P79" s="81">
        <f t="shared" si="19"/>
        <v>1.0800541880311068</v>
      </c>
      <c r="Q79" s="12">
        <f t="shared" si="20"/>
        <v>2.5959978340492824E-3</v>
      </c>
      <c r="R79" s="12">
        <f t="shared" si="21"/>
        <v>2.4824229453369501E-2</v>
      </c>
      <c r="S79" s="12">
        <f t="shared" si="22"/>
        <v>-2.8123309897253065E-3</v>
      </c>
      <c r="T79" s="12">
        <f t="shared" si="23"/>
        <v>2.5117539256537365E-2</v>
      </c>
    </row>
    <row r="80" spans="2:20" ht="15.9" customHeight="1">
      <c r="B80" s="18">
        <v>45876</v>
      </c>
      <c r="C80" s="12">
        <v>401042.0526</v>
      </c>
      <c r="D80" s="9">
        <f t="shared" si="24"/>
        <v>-1.4000000082887709</v>
      </c>
      <c r="E80" s="39">
        <v>6665613.3512000004</v>
      </c>
      <c r="F80" s="9">
        <f t="shared" si="25"/>
        <v>89.200000278651714</v>
      </c>
      <c r="G80" s="12">
        <v>105.94199999999999</v>
      </c>
      <c r="H80" s="9">
        <f t="shared" si="26"/>
        <v>10.199999999997544</v>
      </c>
      <c r="I80" s="47">
        <f t="shared" si="27"/>
        <v>90.899187286990326</v>
      </c>
      <c r="J80" s="40">
        <f t="shared" si="30"/>
        <v>359.10081271300965</v>
      </c>
      <c r="K80" s="47">
        <f t="shared" si="28"/>
        <v>89.210986149322849</v>
      </c>
      <c r="L80" s="40">
        <f t="shared" si="29"/>
        <v>89.792204838363475</v>
      </c>
      <c r="M80" s="12">
        <f t="shared" si="16"/>
        <v>-3.1818182006562973E-2</v>
      </c>
      <c r="N80" s="12">
        <f t="shared" si="17"/>
        <v>2.0272727336057206</v>
      </c>
      <c r="O80" s="12">
        <f t="shared" si="18"/>
        <v>0.231818181818126</v>
      </c>
      <c r="P80" s="81">
        <f t="shared" si="19"/>
        <v>2.0407319281446243</v>
      </c>
      <c r="Q80" s="12">
        <f t="shared" si="20"/>
        <v>-7.2314050014915846E-4</v>
      </c>
      <c r="R80" s="12">
        <f t="shared" si="21"/>
        <v>4.6074380309220925E-2</v>
      </c>
      <c r="S80" s="12">
        <f t="shared" si="22"/>
        <v>5.2685950413210456E-3</v>
      </c>
      <c r="T80" s="12">
        <f t="shared" si="23"/>
        <v>4.6380271094196006E-2</v>
      </c>
    </row>
    <row r="81" spans="2:20" ht="15.9" customHeight="1">
      <c r="B81" s="18">
        <v>45876</v>
      </c>
      <c r="C81" s="12">
        <v>401042.05920000002</v>
      </c>
      <c r="D81" s="9">
        <f t="shared" si="24"/>
        <v>5.2000000141561031</v>
      </c>
      <c r="E81" s="39">
        <v>6665613.2993999999</v>
      </c>
      <c r="F81" s="9">
        <f t="shared" si="25"/>
        <v>37.399999797344208</v>
      </c>
      <c r="G81" s="12">
        <v>105.9098</v>
      </c>
      <c r="H81" s="9">
        <f t="shared" si="26"/>
        <v>-21.99999999999136</v>
      </c>
      <c r="I81" s="47">
        <f t="shared" si="27"/>
        <v>82.084487513350581</v>
      </c>
      <c r="J81" s="40">
        <f t="shared" si="30"/>
        <v>7.9155124866494475</v>
      </c>
      <c r="K81" s="47">
        <f t="shared" si="28"/>
        <v>37.759766749657899</v>
      </c>
      <c r="L81" s="40">
        <f t="shared" si="29"/>
        <v>43.701258391357449</v>
      </c>
      <c r="M81" s="12">
        <f t="shared" si="16"/>
        <v>0.11818181850354779</v>
      </c>
      <c r="N81" s="12">
        <f t="shared" si="17"/>
        <v>0.84999999539418658</v>
      </c>
      <c r="O81" s="12">
        <f t="shared" si="18"/>
        <v>-0.49999999999980366</v>
      </c>
      <c r="P81" s="81">
        <f t="shared" si="19"/>
        <v>0.99321041798539655</v>
      </c>
      <c r="Q81" s="12">
        <f t="shared" si="20"/>
        <v>2.6859504205351773E-3</v>
      </c>
      <c r="R81" s="12">
        <f t="shared" si="21"/>
        <v>1.9318181713504242E-2</v>
      </c>
      <c r="S81" s="12">
        <f t="shared" si="22"/>
        <v>-1.1363636363631901E-2</v>
      </c>
      <c r="T81" s="12">
        <f t="shared" si="23"/>
        <v>2.257296404512265E-2</v>
      </c>
    </row>
    <row r="82" spans="2:20" ht="15.9" customHeight="1">
      <c r="B82" s="18">
        <v>45877</v>
      </c>
      <c r="C82" s="12">
        <v>401042.04810000001</v>
      </c>
      <c r="D82" s="9">
        <f t="shared" si="24"/>
        <v>-5.8999999891966581</v>
      </c>
      <c r="E82" s="39">
        <v>6665613.3712999998</v>
      </c>
      <c r="F82" s="9">
        <f t="shared" si="25"/>
        <v>109.29999966174364</v>
      </c>
      <c r="G82" s="12">
        <v>105.9554</v>
      </c>
      <c r="H82" s="9">
        <f t="shared" si="26"/>
        <v>23.600000000001842</v>
      </c>
      <c r="I82" s="47">
        <f t="shared" si="27"/>
        <v>93.089820104821371</v>
      </c>
      <c r="J82" s="40">
        <f t="shared" si="30"/>
        <v>356.9101798951786</v>
      </c>
      <c r="K82" s="47">
        <f t="shared" si="28"/>
        <v>109.45912445259955</v>
      </c>
      <c r="L82" s="40">
        <f t="shared" si="29"/>
        <v>111.97437173715139</v>
      </c>
      <c r="M82" s="12">
        <f t="shared" si="16"/>
        <v>-0.13111111087103686</v>
      </c>
      <c r="N82" s="12">
        <f t="shared" si="17"/>
        <v>2.4288888813720808</v>
      </c>
      <c r="O82" s="12">
        <f t="shared" si="18"/>
        <v>0.52444444444448535</v>
      </c>
      <c r="P82" s="81">
        <f t="shared" si="19"/>
        <v>2.4883193719366976</v>
      </c>
      <c r="Q82" s="12">
        <f t="shared" si="20"/>
        <v>-2.9135802415785968E-3</v>
      </c>
      <c r="R82" s="12">
        <f t="shared" si="21"/>
        <v>5.3975308474935133E-2</v>
      </c>
      <c r="S82" s="12">
        <f t="shared" si="22"/>
        <v>1.1654320987655229E-2</v>
      </c>
      <c r="T82" s="12">
        <f t="shared" si="23"/>
        <v>5.5295986043037725E-2</v>
      </c>
    </row>
    <row r="83" spans="2:20" ht="15.9" customHeight="1">
      <c r="B83" s="18">
        <v>45877</v>
      </c>
      <c r="C83" s="12">
        <v>401042.04759999999</v>
      </c>
      <c r="D83" s="9">
        <f t="shared" si="24"/>
        <v>-6.4000000129453838</v>
      </c>
      <c r="E83" s="39">
        <v>6665613.3843999999</v>
      </c>
      <c r="F83" s="9">
        <f t="shared" si="25"/>
        <v>122.3999997600913</v>
      </c>
      <c r="G83" s="12">
        <v>105.9395</v>
      </c>
      <c r="H83" s="9">
        <f t="shared" si="26"/>
        <v>7.6999999999998181</v>
      </c>
      <c r="I83" s="47">
        <f t="shared" si="27"/>
        <v>92.993132017878295</v>
      </c>
      <c r="J83" s="40">
        <f t="shared" si="30"/>
        <v>357.00686798212172</v>
      </c>
      <c r="K83" s="47">
        <f t="shared" si="28"/>
        <v>122.567205815569</v>
      </c>
      <c r="L83" s="40">
        <f t="shared" si="29"/>
        <v>122.80883494861455</v>
      </c>
      <c r="M83" s="12">
        <f t="shared" si="16"/>
        <v>-0.14222222250989741</v>
      </c>
      <c r="N83" s="12">
        <f t="shared" si="17"/>
        <v>2.7199999946686955</v>
      </c>
      <c r="O83" s="12">
        <f t="shared" si="18"/>
        <v>0.17111111111110708</v>
      </c>
      <c r="P83" s="81">
        <f t="shared" si="19"/>
        <v>2.7290852210803234</v>
      </c>
      <c r="Q83" s="12">
        <f t="shared" si="20"/>
        <v>-3.1604938335532758E-3</v>
      </c>
      <c r="R83" s="12">
        <f t="shared" si="21"/>
        <v>6.0444444325971007E-2</v>
      </c>
      <c r="S83" s="12">
        <f t="shared" si="22"/>
        <v>3.8024691358023795E-3</v>
      </c>
      <c r="T83" s="12">
        <f t="shared" si="23"/>
        <v>6.0646338246229406E-2</v>
      </c>
    </row>
    <row r="84" spans="2:20" ht="15.9" customHeight="1">
      <c r="B84" s="18">
        <v>45878</v>
      </c>
      <c r="C84" s="12">
        <v>401042.05239999999</v>
      </c>
      <c r="D84" s="9">
        <f t="shared" si="24"/>
        <v>-1.6000000177882612</v>
      </c>
      <c r="E84" s="39">
        <v>6665613.3225999996</v>
      </c>
      <c r="F84" s="9">
        <f t="shared" si="25"/>
        <v>60.599999502301216</v>
      </c>
      <c r="G84" s="12">
        <v>105.9418</v>
      </c>
      <c r="H84" s="9">
        <f t="shared" si="26"/>
        <v>10.000000000005116</v>
      </c>
      <c r="I84" s="47">
        <f t="shared" si="27"/>
        <v>91.512408516635205</v>
      </c>
      <c r="J84" s="40">
        <f t="shared" si="30"/>
        <v>358.48759148336478</v>
      </c>
      <c r="K84" s="47">
        <f t="shared" si="28"/>
        <v>60.621117935384781</v>
      </c>
      <c r="L84" s="40">
        <f t="shared" si="29"/>
        <v>61.440377112579093</v>
      </c>
      <c r="M84" s="12">
        <f t="shared" si="16"/>
        <v>-3.4782609082353505E-2</v>
      </c>
      <c r="N84" s="12">
        <f t="shared" si="17"/>
        <v>1.3173912935282872</v>
      </c>
      <c r="O84" s="12">
        <f t="shared" si="18"/>
        <v>0.2173913043479373</v>
      </c>
      <c r="P84" s="81">
        <f t="shared" si="19"/>
        <v>1.335660372012589</v>
      </c>
      <c r="Q84" s="12">
        <f t="shared" si="20"/>
        <v>-7.5614367570333706E-4</v>
      </c>
      <c r="R84" s="12">
        <f t="shared" si="21"/>
        <v>2.8638941163658418E-2</v>
      </c>
      <c r="S84" s="12">
        <f t="shared" si="22"/>
        <v>4.7258979206073323E-3</v>
      </c>
      <c r="T84" s="12">
        <f t="shared" si="23"/>
        <v>2.9036095043751934E-2</v>
      </c>
    </row>
    <row r="85" spans="2:20" ht="15.9" customHeight="1">
      <c r="B85" s="18">
        <v>45880</v>
      </c>
      <c r="C85" s="12">
        <v>401042.0526</v>
      </c>
      <c r="D85" s="9">
        <f t="shared" si="24"/>
        <v>-1.4000000082887709</v>
      </c>
      <c r="E85" s="39">
        <v>6665613.3059</v>
      </c>
      <c r="F85" s="9">
        <f t="shared" si="25"/>
        <v>43.899999931454659</v>
      </c>
      <c r="G85" s="12">
        <v>105.92700000000001</v>
      </c>
      <c r="H85" s="9">
        <f t="shared" si="26"/>
        <v>-4.7999999999888132</v>
      </c>
      <c r="I85" s="47">
        <f t="shared" si="27"/>
        <v>91.82658121962811</v>
      </c>
      <c r="J85" s="40">
        <f t="shared" si="30"/>
        <v>358.17341878037189</v>
      </c>
      <c r="K85" s="47">
        <f t="shared" si="28"/>
        <v>43.922317721232872</v>
      </c>
      <c r="L85" s="40">
        <f t="shared" si="29"/>
        <v>44.183820500323648</v>
      </c>
      <c r="M85" s="12">
        <f t="shared" si="16"/>
        <v>-2.9166666839349393E-2</v>
      </c>
      <c r="N85" s="12">
        <f t="shared" si="17"/>
        <v>0.91458333190530539</v>
      </c>
      <c r="O85" s="12">
        <f t="shared" si="18"/>
        <v>-9.9999999999766942E-2</v>
      </c>
      <c r="P85" s="81">
        <f t="shared" si="19"/>
        <v>0.92049626042340937</v>
      </c>
      <c r="Q85" s="12">
        <f t="shared" si="20"/>
        <v>-6.0763889248644572E-4</v>
      </c>
      <c r="R85" s="12">
        <f t="shared" si="21"/>
        <v>1.9053819414693862E-2</v>
      </c>
      <c r="S85" s="12">
        <f t="shared" si="22"/>
        <v>-2.0833333333284778E-3</v>
      </c>
      <c r="T85" s="12">
        <f t="shared" si="23"/>
        <v>1.9177005425487694E-2</v>
      </c>
    </row>
    <row r="86" spans="2:20" ht="15.9" customHeight="1">
      <c r="B86" s="18">
        <v>45880</v>
      </c>
      <c r="C86" s="12">
        <v>401042.06079999998</v>
      </c>
      <c r="D86" s="9">
        <f t="shared" si="24"/>
        <v>6.7999999737367034</v>
      </c>
      <c r="E86" s="39">
        <v>6665613.2644999996</v>
      </c>
      <c r="F86" s="9">
        <f t="shared" si="25"/>
        <v>2.4999994784593582</v>
      </c>
      <c r="G86" s="12">
        <v>105.9128</v>
      </c>
      <c r="H86" s="9">
        <f t="shared" si="26"/>
        <v>-18.999999999991246</v>
      </c>
      <c r="I86" s="48"/>
      <c r="J86" s="40">
        <f t="shared" ref="J86:K100" si="31">MOD(DEGREES(ATAN2(F86, D86)) + 360, 360)</f>
        <v>69.814200790043515</v>
      </c>
      <c r="K86" s="47">
        <f t="shared" ref="K86:K90" si="32">SQRT(POWER(C86 - $C$9,2) + POWER(E86 - $E$9,2)) *1000</f>
        <v>7.2449980700560737</v>
      </c>
      <c r="L86" s="40">
        <f t="shared" ref="L86:L90" si="33">SQRT((D86^2) + (F86^2) + (H86^2))</f>
        <v>20.334453448145183</v>
      </c>
      <c r="M86" s="12">
        <f t="shared" si="16"/>
        <v>0.14166666611951464</v>
      </c>
      <c r="N86" s="12">
        <f t="shared" si="17"/>
        <v>5.2083322467903294E-2</v>
      </c>
      <c r="O86" s="12">
        <f t="shared" si="18"/>
        <v>-0.39583333333315096</v>
      </c>
      <c r="P86" s="81">
        <f t="shared" si="19"/>
        <v>0.42363444683635798</v>
      </c>
      <c r="Q86" s="12">
        <f t="shared" si="20"/>
        <v>2.9513888774898886E-3</v>
      </c>
      <c r="R86" s="12">
        <f t="shared" si="21"/>
        <v>1.0850692180813185E-3</v>
      </c>
      <c r="S86" s="12">
        <f t="shared" si="22"/>
        <v>-8.2465277777739789E-3</v>
      </c>
      <c r="T86" s="12">
        <f t="shared" si="23"/>
        <v>8.8257176424241246E-3</v>
      </c>
    </row>
    <row r="87" spans="2:20" ht="15.9" customHeight="1">
      <c r="B87" s="18">
        <v>45881</v>
      </c>
      <c r="C87" s="12">
        <v>401042.05820000003</v>
      </c>
      <c r="D87" s="9">
        <f t="shared" si="24"/>
        <v>4.2000000248663127</v>
      </c>
      <c r="E87" s="39">
        <v>6665613.2591000004</v>
      </c>
      <c r="F87" s="9">
        <f t="shared" si="25"/>
        <v>-2.8999997302889824</v>
      </c>
      <c r="G87" s="12">
        <v>105.9436</v>
      </c>
      <c r="H87" s="9">
        <f t="shared" si="26"/>
        <v>11.800000000008026</v>
      </c>
      <c r="I87" s="48"/>
      <c r="J87" s="69">
        <f t="shared" si="31"/>
        <v>124.62415242982973</v>
      </c>
      <c r="K87" s="9">
        <f t="shared" si="32"/>
        <v>5.103919929285059</v>
      </c>
      <c r="L87" s="69">
        <f t="shared" si="33"/>
        <v>12.856515805020527</v>
      </c>
      <c r="M87" s="12">
        <f t="shared" si="16"/>
        <v>8.5714286221761485E-2</v>
      </c>
      <c r="N87" s="12">
        <f t="shared" si="17"/>
        <v>-5.9183667965081274E-2</v>
      </c>
      <c r="O87" s="12">
        <f t="shared" si="18"/>
        <v>0.24081632653077606</v>
      </c>
      <c r="P87" s="81">
        <f t="shared" si="19"/>
        <v>0.2623778735718475</v>
      </c>
      <c r="Q87" s="12">
        <f t="shared" si="20"/>
        <v>1.7492711473828875E-3</v>
      </c>
      <c r="R87" s="12">
        <f t="shared" si="21"/>
        <v>-1.2078299584710463E-3</v>
      </c>
      <c r="S87" s="12">
        <f t="shared" si="22"/>
        <v>4.9146189087913485E-3</v>
      </c>
      <c r="T87" s="12">
        <f t="shared" si="23"/>
        <v>5.3546504810581125E-3</v>
      </c>
    </row>
    <row r="88" spans="2:20" ht="15.9" customHeight="1">
      <c r="B88" s="18">
        <v>45881</v>
      </c>
      <c r="C88" s="12">
        <v>401042.07</v>
      </c>
      <c r="D88" s="9">
        <f t="shared" si="24"/>
        <v>16.000000003259629</v>
      </c>
      <c r="E88" s="39">
        <v>6665613.1829000004</v>
      </c>
      <c r="F88" s="9">
        <f t="shared" si="25"/>
        <v>-79.099999740719795</v>
      </c>
      <c r="G88" s="12">
        <v>105.90049999999999</v>
      </c>
      <c r="H88" s="9">
        <f t="shared" si="26"/>
        <v>-31.30000000000166</v>
      </c>
      <c r="I88" s="48"/>
      <c r="J88" s="69">
        <f t="shared" si="31"/>
        <v>168.56475492502909</v>
      </c>
      <c r="K88" s="9">
        <f t="shared" si="32"/>
        <v>80.701982373955218</v>
      </c>
      <c r="L88" s="69">
        <f t="shared" si="33"/>
        <v>86.55922804118741</v>
      </c>
      <c r="M88" s="12">
        <f t="shared" si="16"/>
        <v>0.326530612311421</v>
      </c>
      <c r="N88" s="12">
        <f t="shared" si="17"/>
        <v>-1.6142857089942815</v>
      </c>
      <c r="O88" s="12">
        <f t="shared" si="18"/>
        <v>-0.63877551020411549</v>
      </c>
      <c r="P88" s="81">
        <f t="shared" ref="P88:P89" si="34">(L88-$L$9)/(B88-$B$9)</f>
        <v>1.7665148579834165</v>
      </c>
      <c r="Q88" s="12">
        <f t="shared" si="20"/>
        <v>6.6638900471718571E-3</v>
      </c>
      <c r="R88" s="12">
        <f t="shared" si="21"/>
        <v>-3.2944606306005743E-2</v>
      </c>
      <c r="S88" s="12">
        <f t="shared" si="22"/>
        <v>-1.3036234902124806E-2</v>
      </c>
      <c r="T88" s="12">
        <f t="shared" ref="T88:T89" si="35">(P88-0)/(B88-$B$9)</f>
        <v>3.6051323632314621E-2</v>
      </c>
    </row>
    <row r="89" spans="2:20" ht="15.9" customHeight="1">
      <c r="B89" s="18">
        <v>45882</v>
      </c>
      <c r="C89" s="12">
        <v>401042.0453</v>
      </c>
      <c r="D89" s="9">
        <f t="shared" si="24"/>
        <v>-8.7000000057742</v>
      </c>
      <c r="E89" s="39">
        <v>6665613.4017000003</v>
      </c>
      <c r="F89" s="9">
        <f t="shared" si="25"/>
        <v>139.70000017434359</v>
      </c>
      <c r="G89" s="12">
        <v>105.9448</v>
      </c>
      <c r="H89" s="9">
        <f t="shared" si="26"/>
        <v>13.00000000000523</v>
      </c>
      <c r="I89" s="48"/>
      <c r="J89" s="69">
        <f t="shared" si="31"/>
        <v>356.43643263509335</v>
      </c>
      <c r="K89" s="69">
        <f t="shared" si="31"/>
        <v>89.999089327637989</v>
      </c>
      <c r="L89" s="69">
        <f t="shared" si="33"/>
        <v>140.57304168585171</v>
      </c>
      <c r="M89" s="12">
        <f t="shared" ref="M89" si="36">(D89-$D$9)/(B89-$B$9)</f>
        <v>-0.174000000115484</v>
      </c>
      <c r="N89" s="12">
        <f t="shared" ref="N89" si="37">(F89-$F$9)/(B89-$B$9)</f>
        <v>2.7940000034868717</v>
      </c>
      <c r="O89" s="12">
        <f t="shared" ref="O89" si="38">(H89-$H$9)/(B89-$B$9)</f>
        <v>0.26000000000010459</v>
      </c>
      <c r="P89" s="81">
        <f t="shared" si="34"/>
        <v>2.8114608337170339</v>
      </c>
      <c r="Q89" s="12">
        <f t="shared" ref="Q89" si="39">(M89-0)/(B89-$B$9)</f>
        <v>-3.4800000023096798E-3</v>
      </c>
      <c r="R89" s="12">
        <f t="shared" ref="R89" si="40">(N89-0)/(B89-$B$9)</f>
        <v>5.5880000069737437E-2</v>
      </c>
      <c r="S89" s="12">
        <f t="shared" ref="S89" si="41">(O89-0)/(B89-$B$9)</f>
        <v>5.2000000000020918E-3</v>
      </c>
      <c r="T89" s="12">
        <f t="shared" si="35"/>
        <v>5.6229216674340679E-2</v>
      </c>
    </row>
    <row r="90" spans="2:20" ht="15.9" customHeight="1">
      <c r="B90" s="18">
        <v>45882</v>
      </c>
      <c r="C90" s="12">
        <v>401042.0601</v>
      </c>
      <c r="D90" s="9">
        <f t="shared" si="24"/>
        <v>6.0999999986961484</v>
      </c>
      <c r="E90" s="39">
        <v>6665613.3036000002</v>
      </c>
      <c r="F90" s="9">
        <f t="shared" si="25"/>
        <v>41.600000113248825</v>
      </c>
      <c r="G90" s="12">
        <v>105.90900000000001</v>
      </c>
      <c r="H90" s="9">
        <f t="shared" si="26"/>
        <v>-22.799999999989495</v>
      </c>
      <c r="I90" s="48"/>
      <c r="J90" s="69">
        <f t="shared" si="31"/>
        <v>8.3420938196351813</v>
      </c>
      <c r="K90" s="9">
        <f t="shared" si="32"/>
        <v>42.044857110072279</v>
      </c>
      <c r="L90" s="69">
        <f t="shared" si="33"/>
        <v>47.828966217198506</v>
      </c>
      <c r="M90" s="12">
        <f t="shared" ref="M90:M93" si="42">(D90-$D$9)/(B90-$B$9)</f>
        <v>0.12199999997392297</v>
      </c>
      <c r="N90" s="12">
        <f t="shared" ref="N90:N93" si="43">(F90-$F$9)/(B90-$B$9)</f>
        <v>0.8320000022649765</v>
      </c>
      <c r="O90" s="12">
        <f t="shared" ref="O90:O93" si="44">(H90-$H$9)/(B90-$B$9)</f>
        <v>-0.45599999999978991</v>
      </c>
      <c r="P90" s="81">
        <f t="shared" ref="P90:P93" si="45">(L90-$L$9)/(B90-$B$9)</f>
        <v>0.95657932434397008</v>
      </c>
      <c r="Q90" s="12">
        <f t="shared" ref="Q90:Q93" si="46">(M90-0)/(B90-$B$9)</f>
        <v>2.4399999994784592E-3</v>
      </c>
      <c r="R90" s="12">
        <f t="shared" ref="R90:R93" si="47">(N90-0)/(B90-$B$9)</f>
        <v>1.664000004529953E-2</v>
      </c>
      <c r="S90" s="12">
        <f t="shared" ref="S90:S93" si="48">(O90-0)/(B90-$B$9)</f>
        <v>-9.1199999999957981E-3</v>
      </c>
      <c r="T90" s="12">
        <f t="shared" ref="T90:T93" si="49">(P90-0)/(B90-$B$9)</f>
        <v>1.91315864868794E-2</v>
      </c>
    </row>
    <row r="91" spans="2:20" ht="15.9" customHeight="1">
      <c r="B91" s="18">
        <v>45883</v>
      </c>
      <c r="C91" s="12">
        <v>401042.05479999998</v>
      </c>
      <c r="D91" s="9">
        <f t="shared" si="24"/>
        <v>0.79999997979030013</v>
      </c>
      <c r="E91" s="39">
        <v>6665613.2814999996</v>
      </c>
      <c r="F91" s="9">
        <f t="shared" si="25"/>
        <v>19.499999471008778</v>
      </c>
      <c r="G91" s="12">
        <v>105.9293</v>
      </c>
      <c r="H91" s="9">
        <f t="shared" si="26"/>
        <v>-2.4999999999977263</v>
      </c>
      <c r="I91" s="48"/>
      <c r="J91" s="69">
        <f t="shared" si="31"/>
        <v>2.3492786518581283</v>
      </c>
      <c r="K91" s="9">
        <f t="shared" ref="K91" si="50">SQRT(POWER(C91 - $C$9,2) + POWER(E91 - $E$9,2)) *1000</f>
        <v>19.516402827801212</v>
      </c>
      <c r="L91" s="69">
        <f t="shared" ref="L91" si="51">SQRT((D91^2) + (F91^2) + (H91^2))</f>
        <v>19.675873026043742</v>
      </c>
      <c r="M91" s="12">
        <f t="shared" si="42"/>
        <v>1.5686274113535296E-2</v>
      </c>
      <c r="N91" s="12">
        <f t="shared" si="43"/>
        <v>0.38235293080409366</v>
      </c>
      <c r="O91" s="12">
        <f t="shared" si="44"/>
        <v>-4.9019607843092672E-2</v>
      </c>
      <c r="P91" s="81">
        <f t="shared" si="45"/>
        <v>0.38580143188321064</v>
      </c>
      <c r="Q91" s="12">
        <f t="shared" si="46"/>
        <v>3.0757400222618226E-4</v>
      </c>
      <c r="R91" s="12">
        <f t="shared" si="47"/>
        <v>7.4971162902763462E-3</v>
      </c>
      <c r="S91" s="12">
        <f t="shared" si="48"/>
        <v>-9.6116878123711123E-4</v>
      </c>
      <c r="T91" s="12">
        <f t="shared" si="49"/>
        <v>7.5647339584943261E-3</v>
      </c>
    </row>
    <row r="92" spans="2:20" ht="15.9" customHeight="1">
      <c r="B92" s="18">
        <v>45883</v>
      </c>
      <c r="C92" s="12">
        <v>401042.0588</v>
      </c>
      <c r="D92" s="9">
        <f t="shared" si="24"/>
        <v>4.7999999951571226</v>
      </c>
      <c r="E92" s="39">
        <v>6665613.2751000002</v>
      </c>
      <c r="F92" s="9">
        <f t="shared" si="25"/>
        <v>13.100000098347664</v>
      </c>
      <c r="G92" s="12">
        <v>105.8961</v>
      </c>
      <c r="H92" s="9">
        <f t="shared" si="26"/>
        <v>-35.699999999991405</v>
      </c>
      <c r="I92" s="48"/>
      <c r="J92" s="69">
        <f t="shared" si="31"/>
        <v>20.123450920113953</v>
      </c>
      <c r="K92" s="9">
        <f t="shared" ref="K92:K93" si="52">SQRT(POWER(C92 - $C$9,2) + POWER(E92 - $E$9,2)) *1000</f>
        <v>13.951702495760765</v>
      </c>
      <c r="L92" s="69">
        <f t="shared" ref="L92:L93" si="53">SQRT((D92^2) + (F92^2) + (H92^2))</f>
        <v>38.32936214613548</v>
      </c>
      <c r="M92" s="12">
        <f t="shared" si="42"/>
        <v>9.4117646963865154E-2</v>
      </c>
      <c r="N92" s="12">
        <f t="shared" si="43"/>
        <v>0.25686274702642481</v>
      </c>
      <c r="O92" s="12">
        <f t="shared" si="44"/>
        <v>-0.69999999999983142</v>
      </c>
      <c r="P92" s="81">
        <f t="shared" si="45"/>
        <v>0.75155612051246035</v>
      </c>
      <c r="Q92" s="12">
        <f t="shared" si="46"/>
        <v>1.8454440581150029E-3</v>
      </c>
      <c r="R92" s="12">
        <f t="shared" si="47"/>
        <v>5.0365244514985258E-3</v>
      </c>
      <c r="S92" s="12">
        <f t="shared" si="48"/>
        <v>-1.3725490196075127E-2</v>
      </c>
      <c r="T92" s="12">
        <f t="shared" si="49"/>
        <v>1.4736394519852163E-2</v>
      </c>
    </row>
    <row r="93" spans="2:20" ht="15.9" customHeight="1">
      <c r="B93" s="18">
        <v>45884</v>
      </c>
      <c r="C93" s="12">
        <v>401042.05440000002</v>
      </c>
      <c r="D93" s="9">
        <f t="shared" si="24"/>
        <v>0.40000001899898052</v>
      </c>
      <c r="E93" s="39">
        <v>6665613.3112000003</v>
      </c>
      <c r="F93" s="9">
        <f t="shared" si="25"/>
        <v>49.200000241398811</v>
      </c>
      <c r="G93" s="12">
        <v>105.93470000000001</v>
      </c>
      <c r="H93" s="9">
        <f t="shared" si="26"/>
        <v>2.9000000000110049</v>
      </c>
      <c r="I93" s="48"/>
      <c r="J93" s="69">
        <f t="shared" si="31"/>
        <v>0.46580910260337305</v>
      </c>
      <c r="K93" s="9">
        <f t="shared" si="52"/>
        <v>49.201626230937144</v>
      </c>
      <c r="L93" s="69">
        <f t="shared" si="53"/>
        <v>49.287016787069859</v>
      </c>
      <c r="M93" s="12">
        <f t="shared" si="42"/>
        <v>7.6923080576727027E-3</v>
      </c>
      <c r="N93" s="12">
        <f t="shared" si="43"/>
        <v>0.94615385079613101</v>
      </c>
      <c r="O93" s="12">
        <f t="shared" si="44"/>
        <v>5.5769230769442402E-2</v>
      </c>
      <c r="P93" s="81">
        <f t="shared" si="45"/>
        <v>0.94782724590518963</v>
      </c>
      <c r="Q93" s="12">
        <f t="shared" si="46"/>
        <v>1.4792900110909043E-4</v>
      </c>
      <c r="R93" s="12">
        <f t="shared" si="47"/>
        <v>1.8195266361464058E-2</v>
      </c>
      <c r="S93" s="12">
        <f t="shared" si="48"/>
        <v>1.0724852071046615E-3</v>
      </c>
      <c r="T93" s="12">
        <f t="shared" si="49"/>
        <v>1.8227447036638263E-2</v>
      </c>
    </row>
    <row r="94" spans="2:20" ht="15.9" customHeight="1">
      <c r="B94" s="18">
        <v>45884</v>
      </c>
      <c r="C94" s="12">
        <v>401042.05190000002</v>
      </c>
      <c r="D94" s="9">
        <f t="shared" si="24"/>
        <v>-2.0999999833293259</v>
      </c>
      <c r="E94" s="39">
        <v>6665613.3298000004</v>
      </c>
      <c r="F94" s="9">
        <f t="shared" si="25"/>
        <v>67.800000309944153</v>
      </c>
      <c r="G94" s="12">
        <v>105.9127</v>
      </c>
      <c r="H94" s="9">
        <f t="shared" si="26"/>
        <v>-19.099999999994566</v>
      </c>
      <c r="I94" s="48"/>
      <c r="J94" s="69">
        <f t="shared" si="31"/>
        <v>358.22591916336143</v>
      </c>
      <c r="K94" s="9">
        <f t="shared" ref="K94" si="54">SQRT(POWER(C94 - $C$9,2) + POWER(E94 - $E$9,2)) *1000</f>
        <v>67.832514636849552</v>
      </c>
      <c r="L94" s="69">
        <f t="shared" ref="L94" si="55">SQRT((D94^2) + (F94^2) + (H94^2))</f>
        <v>70.470277720172234</v>
      </c>
      <c r="M94" s="12">
        <f t="shared" ref="M94" si="56">(D94-$D$9)/(B94-$B$9)</f>
        <v>-4.0384615064025499E-2</v>
      </c>
      <c r="N94" s="12">
        <f t="shared" ref="N94" si="57">(F94-$F$9)/(B94-$B$9)</f>
        <v>1.3038461598066182</v>
      </c>
      <c r="O94" s="12">
        <f t="shared" ref="O94" si="58">(H94-$H$9)/(B94-$B$9)</f>
        <v>-0.36730769230758781</v>
      </c>
      <c r="P94" s="81">
        <f t="shared" ref="P94" si="59">(L94-$L$9)/(B94-$B$9)</f>
        <v>1.3551976484648507</v>
      </c>
      <c r="Q94" s="12">
        <f t="shared" ref="Q94" si="60">(M94-0)/(B94-$B$9)</f>
        <v>-7.7662721276972112E-4</v>
      </c>
      <c r="R94" s="12">
        <f t="shared" ref="R94" si="61">(N94-0)/(B94-$B$9)</f>
        <v>2.5073964611665736E-2</v>
      </c>
      <c r="S94" s="12">
        <f t="shared" ref="S94" si="62">(O94-0)/(B94-$B$9)</f>
        <v>-7.0636094674536116E-3</v>
      </c>
      <c r="T94" s="12">
        <f t="shared" ref="T94" si="63">(P94-0)/(B94-$B$9)</f>
        <v>2.6061493239708668E-2</v>
      </c>
    </row>
    <row r="95" spans="2:20" ht="15.9" customHeight="1">
      <c r="B95" s="18">
        <v>45885</v>
      </c>
      <c r="C95" s="12">
        <v>401042.06020000001</v>
      </c>
      <c r="D95" s="9">
        <f t="shared" si="24"/>
        <v>6.2000000034458935</v>
      </c>
      <c r="E95" s="39">
        <v>6665613.2516999999</v>
      </c>
      <c r="F95" s="9">
        <f t="shared" si="25"/>
        <v>-10.300000198185444</v>
      </c>
      <c r="G95" s="12">
        <v>105.9284</v>
      </c>
      <c r="H95" s="9">
        <f t="shared" si="26"/>
        <v>-3.3999999999991815</v>
      </c>
      <c r="I95" s="48"/>
      <c r="J95" s="69">
        <f t="shared" si="31"/>
        <v>148.95450964617771</v>
      </c>
      <c r="K95" s="9">
        <f t="shared" ref="K95" si="64">SQRT(POWER(C95 - $C$9,2) + POWER(E95 - $E$9,2)) *1000</f>
        <v>12.02206322248179</v>
      </c>
      <c r="L95" s="69">
        <f t="shared" ref="L95" si="65">SQRT((D95^2) + (F95^2) + (H95^2))</f>
        <v>12.4935985258589</v>
      </c>
      <c r="M95" s="12">
        <f t="shared" ref="M95" si="66">(D95-$D$9)/(B95-$B$9)</f>
        <v>0.11698113214048855</v>
      </c>
      <c r="N95" s="12">
        <f t="shared" ref="N95" si="67">(F95-$F$9)/(B95-$B$9)</f>
        <v>-0.19433962638085744</v>
      </c>
      <c r="O95" s="12">
        <f t="shared" ref="O95" si="68">(H95-$H$9)/(B95-$B$9)</f>
        <v>-6.4150943396210969E-2</v>
      </c>
      <c r="P95" s="81">
        <f t="shared" ref="P95" si="69">(L95-$L$9)/(B95-$B$9)</f>
        <v>0.23572827407280944</v>
      </c>
      <c r="Q95" s="12">
        <f t="shared" ref="Q95" si="70">(M95-0)/(B95-$B$9)</f>
        <v>2.207191172462048E-3</v>
      </c>
      <c r="R95" s="12">
        <f t="shared" ref="R95" si="71">(N95-0)/(B95-$B$9)</f>
        <v>-3.6667854034124047E-3</v>
      </c>
      <c r="S95" s="12">
        <f t="shared" ref="S95" si="72">(O95-0)/(B95-$B$9)</f>
        <v>-1.2103951584190749E-3</v>
      </c>
      <c r="T95" s="12">
        <f t="shared" ref="T95" si="73">(P95-0)/(B95-$B$9)</f>
        <v>4.4477032843926309E-3</v>
      </c>
    </row>
    <row r="96" spans="2:20" ht="15.9" customHeight="1">
      <c r="B96" s="18">
        <v>45885</v>
      </c>
      <c r="C96" s="12">
        <v>401042.05839999998</v>
      </c>
      <c r="D96" s="9">
        <f t="shared" si="24"/>
        <v>4.3999999761581421</v>
      </c>
      <c r="E96" s="39">
        <v>6665613.2829</v>
      </c>
      <c r="F96" s="9">
        <f t="shared" si="25"/>
        <v>20.899999886751175</v>
      </c>
      <c r="G96" s="12">
        <v>105.88800000000001</v>
      </c>
      <c r="H96" s="9">
        <f t="shared" si="26"/>
        <v>-43.799999999990291</v>
      </c>
      <c r="I96" s="48"/>
      <c r="J96" s="69">
        <f t="shared" si="31"/>
        <v>11.888658039627956</v>
      </c>
      <c r="K96" s="9">
        <f t="shared" ref="K96" si="74">SQRT(POWER(C96 - $C$9,2) + POWER(E96 - $E$9,2)) *1000</f>
        <v>21.358136507111073</v>
      </c>
      <c r="L96" s="69">
        <f t="shared" ref="L96" si="75">SQRT((D96^2) + (F96^2) + (H96^2))</f>
        <v>48.729970193460417</v>
      </c>
      <c r="M96" s="12">
        <f t="shared" ref="M96" si="76">(D96-$D$9)/(B96-$B$9)</f>
        <v>8.3018867474681929E-2</v>
      </c>
      <c r="N96" s="12">
        <f t="shared" ref="N96" si="77">(F96-$F$9)/(B96-$B$9)</f>
        <v>0.39433962050473914</v>
      </c>
      <c r="O96" s="12">
        <f t="shared" ref="O96" si="78">(H96-$H$9)/(B96-$B$9)</f>
        <v>-0.82641509433943949</v>
      </c>
      <c r="P96" s="81">
        <f t="shared" ref="P96" si="79">(L96-$L$9)/(B96-$B$9)</f>
        <v>0.91943339987661166</v>
      </c>
      <c r="Q96" s="12">
        <f t="shared" ref="Q96" si="80">(M96-0)/(B96-$B$9)</f>
        <v>1.566393725937395E-3</v>
      </c>
      <c r="R96" s="12">
        <f t="shared" ref="R96" si="81">(N96-0)/(B96-$B$9)</f>
        <v>7.4403701982026253E-3</v>
      </c>
      <c r="S96" s="12">
        <f t="shared" ref="S96" si="82">(O96-0)/(B96-$B$9)</f>
        <v>-1.5592737629046028E-2</v>
      </c>
      <c r="T96" s="12">
        <f t="shared" ref="T96" si="83">(P96-0)/(B96-$B$9)</f>
        <v>1.7347799997671918E-2</v>
      </c>
    </row>
    <row r="97" spans="2:20" ht="15.9" customHeight="1">
      <c r="B97" s="18">
        <v>45887</v>
      </c>
      <c r="C97" s="12">
        <v>401042.0527</v>
      </c>
      <c r="D97" s="9">
        <f t="shared" si="24"/>
        <v>-1.3000000035390258</v>
      </c>
      <c r="E97" s="39">
        <v>6665613.3245000001</v>
      </c>
      <c r="F97" s="9">
        <f t="shared" si="25"/>
        <v>62.5</v>
      </c>
      <c r="G97" s="12">
        <v>105.9075</v>
      </c>
      <c r="H97" s="9">
        <f t="shared" si="26"/>
        <v>-24.299999999996658</v>
      </c>
      <c r="I97" s="48"/>
      <c r="J97" s="69">
        <f t="shared" si="31"/>
        <v>358.80841960484418</v>
      </c>
      <c r="K97" s="9">
        <f t="shared" ref="K97:K100" si="84">SQRT(POWER(C97 - $C$9,2) + POWER(E97 - $E$9,2)) *1000</f>
        <v>62.513518538066634</v>
      </c>
      <c r="L97" s="69">
        <f t="shared" ref="L97:L100" si="85">SQRT((D97^2) + (F97^2) + (H97^2))</f>
        <v>67.070336215118516</v>
      </c>
      <c r="M97" s="12">
        <f t="shared" ref="M97:M100" si="86">(D97-$D$9)/(B97-$B$9)</f>
        <v>-2.363636370070956E-2</v>
      </c>
      <c r="N97" s="12">
        <f t="shared" ref="N97:N100" si="87">(F97-$F$9)/(B97-$B$9)</f>
        <v>1.1363636363636365</v>
      </c>
      <c r="O97" s="12">
        <f t="shared" ref="O97:O100" si="88">(H97-$H$9)/(B97-$B$9)</f>
        <v>-0.44181818181812105</v>
      </c>
      <c r="P97" s="12">
        <f t="shared" ref="P97:P100" si="89">(L97-$L$9)/(B97-$B$9)</f>
        <v>1.2194606584567003</v>
      </c>
      <c r="Q97" s="12">
        <f t="shared" ref="Q97:Q100" si="90">(M97-0)/(B97-$B$9)</f>
        <v>-4.2975206728562839E-4</v>
      </c>
      <c r="R97" s="12">
        <f t="shared" ref="R97:R100" si="91">(N97-0)/(B97-$B$9)</f>
        <v>2.0661157024793389E-2</v>
      </c>
      <c r="S97" s="12">
        <f t="shared" ref="S97:S100" si="92">(O97-0)/(B97-$B$9)</f>
        <v>-8.0330578512385637E-3</v>
      </c>
      <c r="T97" s="170">
        <f t="shared" ref="T97:T100" si="93">(P97-0)/(B97-$B$9)</f>
        <v>2.2172011971940006E-2</v>
      </c>
    </row>
    <row r="98" spans="2:20" ht="15.9" customHeight="1">
      <c r="B98" s="18">
        <v>45887</v>
      </c>
      <c r="C98" s="12">
        <v>401042.05719999998</v>
      </c>
      <c r="D98" s="9">
        <f t="shared" si="24"/>
        <v>3.1999999773688614</v>
      </c>
      <c r="E98" s="39">
        <v>6665613.3030000003</v>
      </c>
      <c r="F98" s="9">
        <f t="shared" si="25"/>
        <v>41.000000201165676</v>
      </c>
      <c r="G98" s="12">
        <v>105.93640000000001</v>
      </c>
      <c r="H98" s="9">
        <f t="shared" si="26"/>
        <v>4.6000000000105956</v>
      </c>
      <c r="I98" s="48"/>
      <c r="J98" s="69">
        <f t="shared" si="31"/>
        <v>4.4628184187976672</v>
      </c>
      <c r="K98" s="9">
        <f t="shared" si="84"/>
        <v>41.12468864746269</v>
      </c>
      <c r="L98" s="69">
        <f t="shared" si="85"/>
        <v>41.381155328855229</v>
      </c>
      <c r="M98" s="12">
        <f t="shared" si="86"/>
        <v>5.8181817770342932E-2</v>
      </c>
      <c r="N98" s="12">
        <f t="shared" si="87"/>
        <v>0.74545454911210318</v>
      </c>
      <c r="O98" s="12">
        <f t="shared" si="88"/>
        <v>8.3636363636556285E-2</v>
      </c>
      <c r="P98" s="12">
        <f t="shared" si="89"/>
        <v>0.75238464234282232</v>
      </c>
      <c r="Q98" s="12">
        <f t="shared" si="90"/>
        <v>1.0578512321880533E-3</v>
      </c>
      <c r="R98" s="12">
        <f t="shared" si="91"/>
        <v>1.3553719074765512E-2</v>
      </c>
      <c r="S98" s="12">
        <f t="shared" si="92"/>
        <v>1.5206611570282962E-3</v>
      </c>
      <c r="T98" s="170">
        <f t="shared" si="93"/>
        <v>1.3679720769869497E-2</v>
      </c>
    </row>
    <row r="99" spans="2:20" ht="15.9" customHeight="1">
      <c r="B99" s="18">
        <v>45888</v>
      </c>
      <c r="C99" s="12">
        <v>401042.0563</v>
      </c>
      <c r="D99" s="9">
        <f t="shared" si="24"/>
        <v>2.2999999928288162</v>
      </c>
      <c r="E99" s="39">
        <v>6665613.3037999999</v>
      </c>
      <c r="F99" s="9">
        <f t="shared" si="25"/>
        <v>41.79999977350235</v>
      </c>
      <c r="G99" s="12">
        <v>105.9282</v>
      </c>
      <c r="H99" s="9">
        <f t="shared" si="26"/>
        <v>-3.5999999999916099</v>
      </c>
      <c r="I99" s="48"/>
      <c r="J99" s="69">
        <f t="shared" si="31"/>
        <v>3.1494626835296913</v>
      </c>
      <c r="K99" s="9">
        <f t="shared" si="84"/>
        <v>41.863229462522469</v>
      </c>
      <c r="L99" s="69">
        <f t="shared" si="85"/>
        <v>42.017734125387442</v>
      </c>
      <c r="M99" s="12">
        <f t="shared" si="86"/>
        <v>4.1071428443371714E-2</v>
      </c>
      <c r="N99" s="12">
        <f t="shared" si="87"/>
        <v>0.74642856738397056</v>
      </c>
      <c r="O99" s="12">
        <f t="shared" si="88"/>
        <v>-6.4285714285564469E-2</v>
      </c>
      <c r="P99" s="12">
        <f t="shared" si="89"/>
        <v>0.75031668081049008</v>
      </c>
      <c r="Q99" s="12">
        <f t="shared" si="90"/>
        <v>7.3341836506020917E-4</v>
      </c>
      <c r="R99" s="12">
        <f t="shared" si="91"/>
        <v>1.3329081560428046E-2</v>
      </c>
      <c r="S99" s="12">
        <f t="shared" si="92"/>
        <v>-1.1479591836707941E-3</v>
      </c>
      <c r="T99" s="170">
        <f t="shared" si="93"/>
        <v>1.339851215733018E-2</v>
      </c>
    </row>
    <row r="100" spans="2:20" ht="15.9" customHeight="1">
      <c r="B100" s="18">
        <v>45888</v>
      </c>
      <c r="C100" s="12">
        <v>401042.06050000002</v>
      </c>
      <c r="D100" s="9">
        <f t="shared" si="24"/>
        <v>6.5000000176951289</v>
      </c>
      <c r="E100" s="39">
        <v>6665613.2993999999</v>
      </c>
      <c r="F100" s="9">
        <f t="shared" si="25"/>
        <v>37.399999797344208</v>
      </c>
      <c r="G100" s="12">
        <v>105.9423</v>
      </c>
      <c r="H100" s="9">
        <f t="shared" si="26"/>
        <v>10.500000000007503</v>
      </c>
      <c r="I100" s="48"/>
      <c r="J100" s="69">
        <f t="shared" si="31"/>
        <v>9.8593416889739274</v>
      </c>
      <c r="K100" s="10">
        <f t="shared" si="84"/>
        <v>37.960637311185693</v>
      </c>
      <c r="L100" s="69">
        <f t="shared" si="85"/>
        <v>39.386037945844983</v>
      </c>
      <c r="M100" s="12">
        <f t="shared" si="86"/>
        <v>0.11607142888741302</v>
      </c>
      <c r="N100" s="12">
        <f t="shared" si="87"/>
        <v>0.66785713923828938</v>
      </c>
      <c r="O100" s="12">
        <f t="shared" si="88"/>
        <v>0.18750000000013398</v>
      </c>
      <c r="P100" s="12">
        <f t="shared" si="89"/>
        <v>0.70332210617580326</v>
      </c>
      <c r="Q100" s="12">
        <f t="shared" si="90"/>
        <v>2.0727040872752325E-3</v>
      </c>
      <c r="R100" s="12">
        <f t="shared" si="91"/>
        <v>1.1926020343540882E-2</v>
      </c>
      <c r="S100" s="12">
        <f t="shared" si="92"/>
        <v>3.3482142857166781E-3</v>
      </c>
      <c r="T100" s="170">
        <f t="shared" si="93"/>
        <v>1.2559323324567915E-2</v>
      </c>
    </row>
    <row r="101" spans="2:20" ht="15.9" customHeight="1">
      <c r="B101" s="18">
        <v>45889</v>
      </c>
      <c r="C101" s="12">
        <v>401042.05660000001</v>
      </c>
      <c r="D101" s="9">
        <f t="shared" si="24"/>
        <v>2.6000000070780516</v>
      </c>
      <c r="E101" s="39">
        <v>6665613.3234999999</v>
      </c>
      <c r="F101" s="9">
        <f t="shared" si="25"/>
        <v>61.499999836087227</v>
      </c>
      <c r="G101" s="12">
        <v>105.92610000000001</v>
      </c>
      <c r="H101" s="9">
        <f t="shared" si="26"/>
        <v>-5.6999999999902684</v>
      </c>
      <c r="J101" s="69">
        <f t="shared" ref="J101" si="94">MOD(DEGREES(ATAN2(F101, D101)) + 360, 360)</f>
        <v>2.4208190570727766</v>
      </c>
      <c r="K101" s="10">
        <f t="shared" ref="K101" si="95">SQRT(POWER(C101 - $C$9,2) + POWER(E101 - $E$9,2)) *1000</f>
        <v>61.554934650891596</v>
      </c>
      <c r="L101" s="69">
        <f t="shared" ref="L101" si="96">SQRT((D101^2) + (F101^2) + (H101^2))</f>
        <v>61.818281922708138</v>
      </c>
      <c r="M101" s="12">
        <f t="shared" ref="M101" si="97">(D101-$D$9)/(B101-$B$9)</f>
        <v>4.5614035211895644E-2</v>
      </c>
      <c r="N101" s="12">
        <f t="shared" ref="N101" si="98">(F101-$F$9)/(B101-$B$9)</f>
        <v>1.0789473655453898</v>
      </c>
      <c r="O101" s="12">
        <f t="shared" ref="O101" si="99">(H101-$H$9)/(B101-$B$9)</f>
        <v>-9.9999999999829267E-2</v>
      </c>
      <c r="P101" s="12">
        <f t="shared" ref="P101" si="100">(L101-$L$9)/(B101-$B$9)</f>
        <v>1.0845312618018972</v>
      </c>
      <c r="Q101" s="12">
        <f t="shared" ref="Q101" si="101">(M101-0)/(B101-$B$9)</f>
        <v>8.0024623178764291E-4</v>
      </c>
      <c r="R101" s="12">
        <f t="shared" ref="R101" si="102">(N101-0)/(B101-$B$9)</f>
        <v>1.892890114991912E-2</v>
      </c>
      <c r="S101" s="12">
        <f t="shared" ref="S101" si="103">(O101-0)/(B101-$B$9)</f>
        <v>-1.7543859649092853E-3</v>
      </c>
      <c r="T101" s="170">
        <f t="shared" ref="T101" si="104">(P101-0)/(B101-$B$9)</f>
        <v>1.9026864242138546E-2</v>
      </c>
    </row>
    <row r="102" spans="2:20" ht="15.9" customHeight="1">
      <c r="B102" s="18">
        <v>45889</v>
      </c>
      <c r="C102" s="12">
        <v>401042.05479999998</v>
      </c>
      <c r="D102" s="9">
        <f t="shared" si="24"/>
        <v>0.79999997979030013</v>
      </c>
      <c r="E102" s="39">
        <v>6665613.3487</v>
      </c>
      <c r="F102" s="9">
        <f t="shared" si="25"/>
        <v>86.699999868869781</v>
      </c>
      <c r="G102" s="12">
        <v>105.9674</v>
      </c>
      <c r="H102" s="9">
        <f t="shared" si="26"/>
        <v>35.600000000002296</v>
      </c>
      <c r="J102" s="69">
        <f t="shared" ref="J102" si="105">MOD(DEGREES(ATAN2(F102, D102)) + 360, 360)</f>
        <v>0.52866576379085473</v>
      </c>
      <c r="K102" s="10">
        <f t="shared" ref="K102" si="106">SQRT(POWER(C102 - $C$9,2) + POWER(E102 - $E$9,2)) *1000</f>
        <v>86.703690678250169</v>
      </c>
      <c r="L102" s="69">
        <f t="shared" ref="L102" si="107">SQRT((D102^2) + (F102^2) + (H102^2))</f>
        <v>93.727743903445415</v>
      </c>
      <c r="M102" s="12">
        <f t="shared" ref="M102" si="108">(D102-$D$9)/(B102-$B$9)</f>
        <v>1.4035087364742108E-2</v>
      </c>
      <c r="N102" s="12">
        <f t="shared" ref="N102" si="109">(F102-$F$9)/(B102-$B$9)</f>
        <v>1.5210526292784172</v>
      </c>
      <c r="O102" s="12">
        <f t="shared" ref="O102" si="110">(H102-$H$9)/(B102-$B$9)</f>
        <v>0.62456140350881217</v>
      </c>
      <c r="P102" s="12">
        <f t="shared" ref="P102" si="111">(L102-$L$9)/(B102-$B$9)</f>
        <v>1.6443463842709722</v>
      </c>
      <c r="Q102" s="12">
        <f t="shared" ref="Q102" si="112">(M102-0)/(B102-$B$9)</f>
        <v>2.4622960289021241E-4</v>
      </c>
      <c r="R102" s="12">
        <f t="shared" ref="R102" si="113">(N102-0)/(B102-$B$9)</f>
        <v>2.6685133846989777E-2</v>
      </c>
      <c r="S102" s="12">
        <f t="shared" ref="S102" si="114">(O102-0)/(B102-$B$9)</f>
        <v>1.0957217605417758E-2</v>
      </c>
      <c r="T102" s="170">
        <f t="shared" ref="T102" si="115">(P102-0)/(B102-$B$9)</f>
        <v>2.8848182180192496E-2</v>
      </c>
    </row>
    <row r="103" spans="2:20" ht="15.9" customHeight="1">
      <c r="B103" s="18">
        <v>45890</v>
      </c>
      <c r="C103" s="12">
        <v>401042.05609999999</v>
      </c>
      <c r="D103" s="9">
        <f t="shared" si="24"/>
        <v>2.0999999833293259</v>
      </c>
      <c r="E103" s="39">
        <v>6665613.3174000001</v>
      </c>
      <c r="F103" s="9">
        <f t="shared" si="25"/>
        <v>55.3999999538064</v>
      </c>
      <c r="G103" s="12">
        <v>105.9357</v>
      </c>
      <c r="H103" s="9">
        <f t="shared" si="26"/>
        <v>3.9000000000015689</v>
      </c>
      <c r="J103" s="69">
        <f t="shared" ref="J103" si="116">MOD(DEGREES(ATAN2(F103, D103)) + 360, 360)</f>
        <v>2.1708223273552676</v>
      </c>
      <c r="K103" s="10">
        <f t="shared" ref="K103" si="117">SQRT(POWER(C103 - $C$9,2) + POWER(E103 - $E$9,2)) *1000</f>
        <v>55.439787110086677</v>
      </c>
      <c r="L103" s="69">
        <f t="shared" ref="L103" si="118">SQRT((D103^2) + (F103^2) + (H103^2))</f>
        <v>55.576793671565341</v>
      </c>
      <c r="M103" s="12">
        <f t="shared" ref="M103" si="119">(D103-$D$9)/(B103-$B$9)</f>
        <v>3.6206896264298724E-2</v>
      </c>
      <c r="N103" s="12">
        <f t="shared" ref="N103" si="120">(F103-$F$9)/(B103-$B$9)</f>
        <v>0.95517241299666211</v>
      </c>
      <c r="O103" s="12">
        <f t="shared" ref="O103" si="121">(H103-$H$9)/(B103-$B$9)</f>
        <v>6.7241379310371871E-2</v>
      </c>
      <c r="P103" s="12">
        <f t="shared" ref="P103" si="122">(L103-$L$9)/(B103-$B$9)</f>
        <v>0.95822058054422998</v>
      </c>
      <c r="Q103" s="12">
        <f t="shared" ref="Q103" si="123">(M103-0)/(B103-$B$9)</f>
        <v>6.2425683214308145E-4</v>
      </c>
      <c r="R103" s="12">
        <f t="shared" ref="R103" si="124">(N103-0)/(B103-$B$9)</f>
        <v>1.6468489879252795E-2</v>
      </c>
      <c r="S103" s="12">
        <f t="shared" ref="S103" si="125">(O103-0)/(B103-$B$9)</f>
        <v>1.1593341260408942E-3</v>
      </c>
      <c r="T103" s="170">
        <f t="shared" ref="T103" si="126">(P103-0)/(B103-$B$9)</f>
        <v>1.6521044492141895E-2</v>
      </c>
    </row>
    <row r="104" spans="2:20" ht="15.9" customHeight="1">
      <c r="B104" s="18">
        <v>45890</v>
      </c>
      <c r="C104" s="12">
        <v>401042.0625</v>
      </c>
      <c r="D104" s="9">
        <f t="shared" si="24"/>
        <v>8.4999999962747097</v>
      </c>
      <c r="E104" s="39">
        <v>6665613.2629000004</v>
      </c>
      <c r="F104" s="9">
        <f t="shared" si="25"/>
        <v>0.90000033378601074</v>
      </c>
      <c r="G104" s="12">
        <v>105.8917</v>
      </c>
      <c r="H104" s="9">
        <f t="shared" si="26"/>
        <v>-40.099999999995362</v>
      </c>
      <c r="J104" s="69">
        <f t="shared" ref="J104" si="127">MOD(DEGREES(ATAN2(F104, D104)) + 360, 360)</f>
        <v>83.955905610129548</v>
      </c>
      <c r="K104" s="10">
        <f t="shared" ref="K104" si="128">SQRT(POWER(C104 - $C$9,2) + POWER(E104 - $E$9,2)) *1000</f>
        <v>8.5475142899842531</v>
      </c>
      <c r="L104" s="69">
        <f t="shared" ref="L104" si="129">SQRT((D104^2) + (F104^2) + (H104^2))</f>
        <v>41.000853656199808</v>
      </c>
      <c r="M104" s="12">
        <f t="shared" ref="M104" si="130">(D104-$D$9)/(B104-$B$9)</f>
        <v>0.1465517240737019</v>
      </c>
      <c r="N104" s="12">
        <f t="shared" ref="N104" si="131">(F104-$F$9)/(B104-$B$9)</f>
        <v>1.5517247134241564E-2</v>
      </c>
      <c r="O104" s="12">
        <f t="shared" ref="O104" si="132">(H104-$H$9)/(B104-$B$9)</f>
        <v>-0.69137931034474764</v>
      </c>
      <c r="P104" s="12">
        <f t="shared" ref="P104" si="133">(L104-$L$9)/(B104-$B$9)</f>
        <v>0.7069112699344795</v>
      </c>
      <c r="Q104" s="12">
        <f t="shared" ref="Q104" si="134">(M104-0)/(B104-$B$9)</f>
        <v>2.526753863339688E-3</v>
      </c>
      <c r="R104" s="12">
        <f t="shared" ref="R104" si="135">(N104-0)/(B104-$B$9)</f>
        <v>2.6753874369382007E-4</v>
      </c>
      <c r="S104" s="12">
        <f t="shared" ref="S104" si="136">(O104-0)/(B104-$B$9)</f>
        <v>-1.1920332936978407E-2</v>
      </c>
      <c r="T104" s="170">
        <f t="shared" ref="T104" si="137">(P104-0)/(B104-$B$9)</f>
        <v>1.2188125343697922E-2</v>
      </c>
    </row>
    <row r="105" spans="2:20" ht="15.9" customHeight="1">
      <c r="B105" s="18">
        <v>45891</v>
      </c>
      <c r="C105" s="12">
        <v>401042.05469999998</v>
      </c>
      <c r="D105" s="9">
        <f t="shared" si="24"/>
        <v>0.699999975040555</v>
      </c>
      <c r="E105" s="39">
        <v>6665613.3461999996</v>
      </c>
      <c r="F105" s="9">
        <f t="shared" si="25"/>
        <v>84.199999459087849</v>
      </c>
      <c r="G105" s="12">
        <v>105.9204</v>
      </c>
      <c r="H105" s="9">
        <f t="shared" si="26"/>
        <v>-11.399999999994748</v>
      </c>
      <c r="J105" s="69">
        <f t="shared" ref="J105" si="138">MOD(DEGREES(ATAN2(F105, D105)) + 360, 360)</f>
        <v>0.47631972121774879</v>
      </c>
      <c r="K105" s="10">
        <f t="shared" ref="K105" si="139">SQRT(POWER(C105 - $C$9,2) + POWER(E105 - $E$9,2)) *1000</f>
        <v>84.202909147341515</v>
      </c>
      <c r="L105" s="69">
        <f t="shared" ref="L105" si="140">SQRT((D105^2) + (F105^2) + (H105^2))</f>
        <v>84.971112202179228</v>
      </c>
      <c r="M105" s="12">
        <f t="shared" ref="M105" si="141">(D105-$D$9)/(B105-$B$9)</f>
        <v>1.1864406356619577E-2</v>
      </c>
      <c r="N105" s="12">
        <f t="shared" ref="N105" si="142">(F105-$F$9)/(B105-$B$9)</f>
        <v>1.427118634899794</v>
      </c>
      <c r="O105" s="12">
        <f t="shared" ref="O105" si="143">(H105-$H$9)/(B105-$B$9)</f>
        <v>-0.19322033898296181</v>
      </c>
      <c r="P105" s="12">
        <f t="shared" ref="P105" si="144">(L105-$L$9)/(B105-$B$9)</f>
        <v>1.4401883424098174</v>
      </c>
      <c r="Q105" s="12">
        <f t="shared" ref="Q105" si="145">(M105-0)/(B105-$B$9)</f>
        <v>2.0109163316304367E-4</v>
      </c>
      <c r="R105" s="12">
        <f t="shared" ref="R105" si="146">(N105-0)/(B105-$B$9)</f>
        <v>2.4188451438979557E-2</v>
      </c>
      <c r="S105" s="12">
        <f t="shared" ref="S105" si="147">(O105-0)/(B105-$B$9)</f>
        <v>-3.2749209997112172E-3</v>
      </c>
      <c r="T105" s="170">
        <f t="shared" ref="T105" si="148">(P105-0)/(B105-$B$9)</f>
        <v>2.4409971905251144E-2</v>
      </c>
    </row>
    <row r="106" spans="2:20" ht="15.9" customHeight="1">
      <c r="B106" s="18">
        <v>45891</v>
      </c>
      <c r="C106" s="12">
        <v>401042.06650000002</v>
      </c>
      <c r="D106" s="9">
        <f t="shared" si="24"/>
        <v>12.500000011641532</v>
      </c>
      <c r="E106" s="39">
        <v>6665613.2490999997</v>
      </c>
      <c r="F106" s="9">
        <f t="shared" si="25"/>
        <v>-12.900000438094139</v>
      </c>
      <c r="G106" s="12">
        <v>105.9061</v>
      </c>
      <c r="H106" s="9">
        <f t="shared" si="26"/>
        <v>-25.7000000000005</v>
      </c>
      <c r="J106" s="69">
        <f t="shared" ref="J106" si="149">MOD(DEGREES(ATAN2(F106, D106)) + 360, 360)</f>
        <v>135.90222210728535</v>
      </c>
      <c r="K106" s="10">
        <f t="shared" ref="K106" si="150">SQRT(POWER(C106 - $C$9,2) + POWER(E106 - $E$9,2)) *1000</f>
        <v>17.962739534766609</v>
      </c>
      <c r="L106" s="69">
        <f t="shared" ref="L106" si="151">SQRT((D106^2) + (F106^2) + (H106^2))</f>
        <v>31.355223035307738</v>
      </c>
      <c r="M106" s="12">
        <f t="shared" ref="M106" si="152">(D106-$D$9)/(B106-$B$9)</f>
        <v>0.21186440697697512</v>
      </c>
      <c r="N106" s="12">
        <f t="shared" ref="N106" si="153">(F106-$F$9)/(B106-$B$9)</f>
        <v>-0.21864407522193455</v>
      </c>
      <c r="O106" s="12">
        <f t="shared" ref="O106" si="154">(H106-$H$9)/(B106-$B$9)</f>
        <v>-0.4355932203389915</v>
      </c>
      <c r="P106" s="12">
        <f t="shared" ref="P106" si="155">(L106-$L$9)/(B106-$B$9)</f>
        <v>0.53144445822555486</v>
      </c>
      <c r="Q106" s="12">
        <f t="shared" ref="Q106" si="156">(M106-0)/(B106-$B$9)</f>
        <v>3.5909221521521206E-3</v>
      </c>
      <c r="R106" s="12">
        <f t="shared" ref="R106" si="157">(N106-0)/(B106-$B$9)</f>
        <v>-3.7058317834226195E-3</v>
      </c>
      <c r="S106" s="12">
        <f t="shared" ref="S106" si="158">(O106-0)/(B106-$B$9)</f>
        <v>-7.3829359379490086E-3</v>
      </c>
      <c r="T106" s="170">
        <f t="shared" ref="T106" si="159">(P106-0)/(B106-$B$9)</f>
        <v>9.0075331902636415E-3</v>
      </c>
    </row>
    <row r="107" spans="2:20" ht="15.9" customHeight="1">
      <c r="B107" s="18">
        <v>45892</v>
      </c>
      <c r="C107" s="12">
        <v>401042.05</v>
      </c>
      <c r="D107" s="9">
        <f t="shared" si="24"/>
        <v>-4.0000000153668225</v>
      </c>
      <c r="E107" s="39">
        <v>6665613.3148999996</v>
      </c>
      <c r="F107" s="9">
        <f t="shared" si="25"/>
        <v>52.899999544024467</v>
      </c>
      <c r="G107" s="12">
        <v>105.9243</v>
      </c>
      <c r="H107" s="9">
        <f t="shared" si="26"/>
        <v>-7.4999999999931788</v>
      </c>
      <c r="J107" s="69">
        <f t="shared" ref="J107" si="160">MOD(DEGREES(ATAN2(F107, D107)) + 360, 360)</f>
        <v>355.67584450091198</v>
      </c>
      <c r="K107" s="10">
        <f t="shared" ref="K107" si="161">SQRT(POWER(C107 - $C$9,2) + POWER(E107 - $E$9,2)) *1000</f>
        <v>53.051012731904784</v>
      </c>
      <c r="L107" s="69">
        <f t="shared" ref="L107" si="162">SQRT((D107^2) + (F107^2) + (H107^2))</f>
        <v>53.578540031253382</v>
      </c>
      <c r="M107" s="12">
        <f t="shared" ref="M107" si="163">(D107-$D$9)/(B107-$B$9)</f>
        <v>-6.6666666922780379E-2</v>
      </c>
      <c r="N107" s="12">
        <f t="shared" ref="N107" si="164">(F107-$F$9)/(B107-$B$9)</f>
        <v>0.88166665906707442</v>
      </c>
      <c r="O107" s="12">
        <f t="shared" ref="O107" si="165">(H107-$H$9)/(B107-$B$9)</f>
        <v>-0.12499999999988631</v>
      </c>
      <c r="P107" s="12">
        <f t="shared" ref="P107" si="166">(L107-$L$9)/(B107-$B$9)</f>
        <v>0.89297566718755639</v>
      </c>
      <c r="Q107" s="12">
        <f t="shared" ref="Q107" si="167">(M107-0)/(B107-$B$9)</f>
        <v>-1.111111115379673E-3</v>
      </c>
      <c r="R107" s="12">
        <f t="shared" ref="R107" si="168">(N107-0)/(B107-$B$9)</f>
        <v>1.4694444317784574E-2</v>
      </c>
      <c r="S107" s="12">
        <f t="shared" ref="S107" si="169">(O107-0)/(B107-$B$9)</f>
        <v>-2.0833333333314386E-3</v>
      </c>
      <c r="T107" s="170">
        <f t="shared" ref="T107" si="170">(P107-0)/(B107-$B$9)</f>
        <v>1.4882927786459273E-2</v>
      </c>
    </row>
    <row r="108" spans="2:20" ht="15.9" customHeight="1">
      <c r="B108" s="18">
        <v>45892</v>
      </c>
      <c r="C108" s="12">
        <v>401042.0442</v>
      </c>
      <c r="D108" s="9">
        <f t="shared" si="24"/>
        <v>-9.7999999998137355</v>
      </c>
      <c r="E108" s="39">
        <v>6665613.3530999999</v>
      </c>
      <c r="F108" s="9">
        <f t="shared" si="25"/>
        <v>91.099999845027924</v>
      </c>
      <c r="G108" s="12">
        <v>105.9378</v>
      </c>
      <c r="H108" s="9">
        <f t="shared" si="26"/>
        <v>6.0000000000002274</v>
      </c>
      <c r="J108" s="69">
        <f t="shared" ref="J108" si="171">MOD(DEGREES(ATAN2(F108, D108)) + 360, 360)</f>
        <v>353.86006988534973</v>
      </c>
      <c r="K108" s="10">
        <f t="shared" ref="K108" si="172">SQRT(POWER(C108 - $C$9,2) + POWER(E108 - $E$9,2)) *1000</f>
        <v>91.625596706163051</v>
      </c>
      <c r="L108" s="69">
        <f t="shared" ref="L108" si="173">SQRT((D108^2) + (F108^2) + (H108^2))</f>
        <v>91.821838207261138</v>
      </c>
      <c r="M108" s="12">
        <f t="shared" ref="M108" si="174">(D108-$D$9)/(B108-$B$9)</f>
        <v>-0.16333333333022892</v>
      </c>
      <c r="N108" s="12">
        <f t="shared" ref="N108" si="175">(F108-$F$9)/(B108-$B$9)</f>
        <v>1.5183333307504654</v>
      </c>
      <c r="O108" s="12">
        <f t="shared" ref="O108" si="176">(H108-$H$9)/(B108-$B$9)</f>
        <v>0.10000000000000379</v>
      </c>
      <c r="P108" s="12">
        <f t="shared" ref="P108" si="177">(L108-$L$9)/(B108-$B$9)</f>
        <v>1.530363970121019</v>
      </c>
      <c r="Q108" s="12">
        <f t="shared" ref="Q108" si="178">(M108-0)/(B108-$B$9)</f>
        <v>-2.7222222221704819E-3</v>
      </c>
      <c r="R108" s="12">
        <f t="shared" ref="R108" si="179">(N108-0)/(B108-$B$9)</f>
        <v>2.5305555512507755E-2</v>
      </c>
      <c r="S108" s="12">
        <f t="shared" ref="S108" si="180">(O108-0)/(B108-$B$9)</f>
        <v>1.6666666666667299E-3</v>
      </c>
      <c r="T108" s="170">
        <f t="shared" ref="T108" si="181">(P108-0)/(B108-$B$9)</f>
        <v>2.5506066168683651E-2</v>
      </c>
    </row>
    <row r="109" spans="2:20" ht="15.9" customHeight="1">
      <c r="B109" s="18">
        <v>45894</v>
      </c>
      <c r="C109" s="12">
        <v>401042.04550000001</v>
      </c>
      <c r="D109" s="9">
        <f t="shared" si="24"/>
        <v>-8.4999999962747097</v>
      </c>
      <c r="E109" s="39">
        <v>6665613.3251999998</v>
      </c>
      <c r="F109" s="9">
        <f t="shared" si="25"/>
        <v>63.199999742209911</v>
      </c>
      <c r="G109" s="12">
        <v>105.93810000000001</v>
      </c>
      <c r="H109" s="9">
        <f t="shared" si="26"/>
        <v>6.3000000000101863</v>
      </c>
      <c r="J109" s="69">
        <f t="shared" ref="J109" si="182">MOD(DEGREES(ATAN2(F109, D109)) + 360, 360)</f>
        <v>352.34004538088141</v>
      </c>
      <c r="K109" s="10">
        <f t="shared" ref="K109" si="183">SQRT(POWER(C109 - $C$9,2) + POWER(E109 - $E$9,2)) *1000</f>
        <v>63.769036117476347</v>
      </c>
      <c r="L109" s="69">
        <f t="shared" ref="L109" si="184">SQRT((D109^2) + (F109^2) + (H109^2))</f>
        <v>64.079481640788359</v>
      </c>
      <c r="M109" s="12">
        <f t="shared" ref="M109" si="185">(D109-$D$9)/(B109-$B$9)</f>
        <v>-0.13709677413346305</v>
      </c>
      <c r="N109" s="12">
        <f t="shared" ref="N109" si="186">(F109-$F$9)/(B109-$B$9)</f>
        <v>1.0193548345517727</v>
      </c>
      <c r="O109" s="12">
        <f t="shared" ref="O109" si="187">(H109-$H$9)/(B109-$B$9)</f>
        <v>0.10161290322597075</v>
      </c>
      <c r="P109" s="12">
        <f t="shared" ref="P109" si="188">(L109-$L$9)/(B109-$B$9)</f>
        <v>1.0335400264643284</v>
      </c>
      <c r="Q109" s="12">
        <f t="shared" ref="Q109" si="189">(M109-0)/(B109-$B$9)</f>
        <v>-2.2112382924752106E-3</v>
      </c>
      <c r="R109" s="12">
        <f t="shared" ref="R109" si="190">(N109-0)/(B109-$B$9)</f>
        <v>1.6441207008899558E-2</v>
      </c>
      <c r="S109" s="12">
        <f t="shared" ref="S109" si="191">(O109-0)/(B109-$B$9)</f>
        <v>1.6389177939672701E-3</v>
      </c>
      <c r="T109" s="170">
        <f t="shared" ref="T109" si="192">(P109-0)/(B109-$B$9)</f>
        <v>1.6670000426844005E-2</v>
      </c>
    </row>
    <row r="110" spans="2:20" ht="15.9" customHeight="1">
      <c r="B110" s="18">
        <v>45894</v>
      </c>
      <c r="C110" s="12">
        <v>401042.04690000002</v>
      </c>
      <c r="D110" s="9">
        <f t="shared" si="24"/>
        <v>-7.0999999879859388</v>
      </c>
      <c r="E110" s="39">
        <v>6665613.3421999998</v>
      </c>
      <c r="F110" s="9">
        <f t="shared" si="25"/>
        <v>80.199999734759331</v>
      </c>
      <c r="G110" s="12">
        <v>105.9367</v>
      </c>
      <c r="H110" s="9">
        <f t="shared" si="26"/>
        <v>4.9000000000063437</v>
      </c>
      <c r="J110" s="69">
        <f t="shared" ref="J110" si="193">MOD(DEGREES(ATAN2(F110, D110)) + 360, 360)</f>
        <v>354.94086953610031</v>
      </c>
      <c r="K110" s="10">
        <f t="shared" ref="K110" si="194">SQRT(POWER(C110 - $C$9,2) + POWER(E110 - $E$9,2)) *1000</f>
        <v>80.513663171444378</v>
      </c>
      <c r="L110" s="69">
        <f t="shared" ref="L110" si="195">SQRT((D110^2) + (F110^2) + (H110^2))</f>
        <v>80.662630488255587</v>
      </c>
      <c r="M110" s="12">
        <f t="shared" ref="M110" si="196">(D110-$D$9)/(B110-$B$9)</f>
        <v>-0.11451612883848289</v>
      </c>
      <c r="N110" s="12">
        <f t="shared" ref="N110" si="197">(F110-$F$9)/(B110-$B$9)</f>
        <v>1.2935483828186989</v>
      </c>
      <c r="O110" s="12">
        <f t="shared" ref="O110" si="198">(H110-$H$9)/(B110-$B$9)</f>
        <v>7.9032258064618444E-2</v>
      </c>
      <c r="P110" s="12">
        <f t="shared" ref="P110" si="199">(L110-$L$9)/(B110-$B$9)</f>
        <v>1.3010101691654128</v>
      </c>
      <c r="Q110" s="12">
        <f t="shared" ref="Q110" si="200">(M110-0)/(B110-$B$9)</f>
        <v>-1.8470343361045628E-3</v>
      </c>
      <c r="R110" s="12">
        <f t="shared" ref="R110" si="201">(N110-0)/(B110-$B$9)</f>
        <v>2.0863683593849981E-2</v>
      </c>
      <c r="S110" s="12">
        <f t="shared" ref="S110" si="202">(O110-0)/(B110-$B$9)</f>
        <v>1.2747138397519104E-3</v>
      </c>
      <c r="T110" s="170">
        <f t="shared" ref="T110" si="203">(P110-0)/(B110-$B$9)</f>
        <v>2.0984034986538915E-2</v>
      </c>
    </row>
    <row r="111" spans="2:20" ht="15.9" customHeight="1">
      <c r="B111" s="18">
        <v>45895</v>
      </c>
      <c r="C111" s="12">
        <v>401042.05450000003</v>
      </c>
      <c r="D111" s="9">
        <f t="shared" si="24"/>
        <v>0.50000002374872565</v>
      </c>
      <c r="E111" s="39">
        <v>6665613.2287999997</v>
      </c>
      <c r="F111" s="9">
        <f t="shared" si="25"/>
        <v>-33.200000412762165</v>
      </c>
      <c r="G111" s="12">
        <v>105.9342</v>
      </c>
      <c r="H111" s="9">
        <f t="shared" si="26"/>
        <v>2.4000000000086175</v>
      </c>
      <c r="J111" s="69">
        <f t="shared" ref="J111" si="204">MOD(DEGREES(ATAN2(F111, D111)) + 360, 360)</f>
        <v>179.13717695266882</v>
      </c>
      <c r="K111" s="10">
        <f t="shared" ref="K111" si="205">SQRT(POWER(C111 - $C$9,2) + POWER(E111 - $E$9,2)) *1000</f>
        <v>33.203765259849021</v>
      </c>
      <c r="L111" s="69">
        <f t="shared" ref="L111" si="206">SQRT((D111^2) + (F111^2) + (H111^2))</f>
        <v>33.290389415433367</v>
      </c>
      <c r="M111" s="12">
        <f t="shared" ref="M111" si="207">(D111-$D$9)/(B111-$B$9)</f>
        <v>7.9365083134718354E-3</v>
      </c>
      <c r="N111" s="12">
        <f t="shared" ref="N111" si="208">(F111-$F$9)/(B111-$B$9)</f>
        <v>-0.52698413353590734</v>
      </c>
      <c r="O111" s="12">
        <f t="shared" ref="O111" si="209">(H111-$H$9)/(B111-$B$9)</f>
        <v>3.8095238095374878E-2</v>
      </c>
      <c r="P111" s="12">
        <f t="shared" ref="P111" si="210">(L111-$L$9)/(B111-$B$9)</f>
        <v>0.5284188796100534</v>
      </c>
      <c r="Q111" s="12">
        <f t="shared" ref="Q111" si="211">(M111-0)/(B111-$B$9)</f>
        <v>1.2597632243606087E-4</v>
      </c>
      <c r="R111" s="12">
        <f t="shared" ref="R111" si="212">(N111-0)/(B111-$B$9)</f>
        <v>-8.3648275164429735E-3</v>
      </c>
      <c r="S111" s="12">
        <f t="shared" ref="S111" si="213">(O111-0)/(B111-$B$9)</f>
        <v>6.0468631897420437E-4</v>
      </c>
      <c r="T111" s="170">
        <f t="shared" ref="T111" si="214">(P111-0)/(B111-$B$9)</f>
        <v>8.3876012636516419E-3</v>
      </c>
    </row>
    <row r="112" spans="2:20" ht="15.9" customHeight="1">
      <c r="B112" s="18">
        <v>45895</v>
      </c>
      <c r="C112" s="12">
        <v>401042.049</v>
      </c>
      <c r="D112" s="9">
        <f t="shared" si="24"/>
        <v>-5.0000000046566129</v>
      </c>
      <c r="E112" s="39">
        <v>6665613.3323999997</v>
      </c>
      <c r="F112" s="9">
        <f t="shared" si="25"/>
        <v>70.399999618530273</v>
      </c>
      <c r="G112" s="12">
        <v>105.93170000000001</v>
      </c>
      <c r="H112" s="9">
        <f t="shared" si="26"/>
        <v>-9.9999999989108801E-2</v>
      </c>
      <c r="J112" s="69">
        <f t="shared" ref="J112" si="215">MOD(DEGREES(ATAN2(F112, D112)) + 360, 360)</f>
        <v>355.93751898127204</v>
      </c>
      <c r="K112" s="10">
        <f t="shared" ref="K112" si="216">SQRT(POWER(C112 - $C$9,2) + POWER(E112 - $E$9,2)) *1000</f>
        <v>70.577333091691898</v>
      </c>
      <c r="L112" s="69">
        <f t="shared" ref="L112" si="217">SQRT((D112^2) + (F112^2) + (H112^2))</f>
        <v>70.577403935931414</v>
      </c>
      <c r="M112" s="12">
        <f t="shared" ref="M112" si="218">(D112-$D$9)/(B112-$B$9)</f>
        <v>-7.936507943899386E-2</v>
      </c>
      <c r="N112" s="12">
        <f t="shared" ref="N112" si="219">(F112-$F$9)/(B112-$B$9)</f>
        <v>1.1174603114052424</v>
      </c>
      <c r="O112" s="12">
        <f t="shared" ref="O112" si="220">(H112-$H$9)/(B112-$B$9)</f>
        <v>-1.587301587128711E-3</v>
      </c>
      <c r="P112" s="12">
        <f t="shared" ref="P112" si="221">(L112-$L$9)/(B112-$B$9)</f>
        <v>1.1202762529512922</v>
      </c>
      <c r="Q112" s="12">
        <f t="shared" ref="Q112" si="222">(M112-0)/(B112-$B$9)</f>
        <v>-1.2597631656983152E-3</v>
      </c>
      <c r="R112" s="12">
        <f t="shared" ref="R112" si="223">(N112-0)/(B112-$B$9)</f>
        <v>1.7737465260400674E-2</v>
      </c>
      <c r="S112" s="12">
        <f t="shared" ref="S112" si="224">(O112-0)/(B112-$B$9)</f>
        <v>-2.5195263287757317E-5</v>
      </c>
      <c r="T112" s="170">
        <f t="shared" ref="T112" si="225">(P112-0)/(B112-$B$9)</f>
        <v>1.7782162745258605E-2</v>
      </c>
    </row>
    <row r="113" spans="2:20" ht="15.9" customHeight="1">
      <c r="B113" s="18">
        <v>45896</v>
      </c>
      <c r="C113" s="12">
        <v>401042.05239999999</v>
      </c>
      <c r="D113" s="9">
        <f t="shared" si="24"/>
        <v>-1.6000000177882612</v>
      </c>
      <c r="E113" s="39">
        <v>6665613.2976000002</v>
      </c>
      <c r="F113" s="9">
        <f t="shared" si="25"/>
        <v>35.600000061094761</v>
      </c>
      <c r="G113" s="12">
        <v>105.9341</v>
      </c>
      <c r="H113" s="9">
        <f t="shared" si="26"/>
        <v>2.3000000000052978</v>
      </c>
      <c r="J113" s="69">
        <f t="shared" ref="J113" si="226">MOD(DEGREES(ATAN2(F113, D113)) + 360, 360)</f>
        <v>357.42664051266223</v>
      </c>
      <c r="K113" s="10">
        <f t="shared" ref="K113" si="227">SQRT(POWER(C113 - $C$9,2) + POWER(E113 - $E$9,2)) *1000</f>
        <v>35.635936979499633</v>
      </c>
      <c r="L113" s="69">
        <f t="shared" ref="L113" si="228">SQRT((D113^2) + (F113^2) + (H113^2))</f>
        <v>35.710082671521413</v>
      </c>
      <c r="M113" s="12">
        <f t="shared" ref="M113" si="229">(D113-$D$9)/(B113-$B$9)</f>
        <v>-2.5000000277941581E-2</v>
      </c>
      <c r="N113" s="12">
        <f t="shared" ref="N113" si="230">(F113-$F$9)/(B113-$B$9)</f>
        <v>0.55625000095460564</v>
      </c>
      <c r="O113" s="12">
        <f t="shared" ref="O113" si="231">(H113-$H$9)/(B113-$B$9)</f>
        <v>3.5937500000082778E-2</v>
      </c>
      <c r="P113" s="12">
        <f t="shared" ref="P113" si="232">(L113-$L$9)/(B113-$B$9)</f>
        <v>0.55797004174252207</v>
      </c>
      <c r="Q113" s="12">
        <f t="shared" ref="Q113" si="233">(M113-0)/(B113-$B$9)</f>
        <v>-3.906250043428372E-4</v>
      </c>
      <c r="R113" s="12">
        <f t="shared" ref="R113" si="234">(N113-0)/(B113-$B$9)</f>
        <v>8.6914062649157131E-3</v>
      </c>
      <c r="S113" s="12">
        <f t="shared" ref="S113" si="235">(O113-0)/(B113-$B$9)</f>
        <v>5.6152343750129341E-4</v>
      </c>
      <c r="T113" s="170">
        <f t="shared" ref="T113" si="236">(P113-0)/(B113-$B$9)</f>
        <v>8.7182819022269074E-3</v>
      </c>
    </row>
    <row r="114" spans="2:20" ht="15.9" customHeight="1">
      <c r="B114" s="18">
        <v>45896</v>
      </c>
      <c r="C114" s="12">
        <v>401042.05239999999</v>
      </c>
      <c r="D114" s="9">
        <f t="shared" si="24"/>
        <v>-1.6000000177882612</v>
      </c>
      <c r="E114" s="39">
        <v>6665613.2971000001</v>
      </c>
      <c r="F114" s="9">
        <f t="shared" si="25"/>
        <v>35.099999979138374</v>
      </c>
      <c r="G114" s="12">
        <v>105.8878</v>
      </c>
      <c r="H114" s="9">
        <f t="shared" si="26"/>
        <v>-43.99999999999693</v>
      </c>
      <c r="J114" s="69">
        <f t="shared" ref="J114" si="237">MOD(DEGREES(ATAN2(F114, D114)) + 360, 360)</f>
        <v>357.39003329822367</v>
      </c>
      <c r="K114" s="10">
        <f t="shared" ref="K114" si="238">SQRT(POWER(C114 - $C$9,2) + POWER(E114 - $E$9,2)) *1000</f>
        <v>35.136448292228344</v>
      </c>
      <c r="L114" s="69">
        <f t="shared" ref="L114" si="239">SQRT((D114^2) + (F114^2) + (H114^2))</f>
        <v>56.307814720446807</v>
      </c>
      <c r="M114" s="12">
        <f t="shared" ref="M114" si="240">(D114-$D$9)/(B114-$B$9)</f>
        <v>-2.5000000277941581E-2</v>
      </c>
      <c r="N114" s="12">
        <f t="shared" ref="N114" si="241">(F114-$F$9)/(B114-$B$9)</f>
        <v>0.5484374996740371</v>
      </c>
      <c r="O114" s="12">
        <f t="shared" ref="O114" si="242">(H114-$H$9)/(B114-$B$9)</f>
        <v>-0.68749999999995204</v>
      </c>
      <c r="P114" s="12">
        <f t="shared" ref="P114" si="243">(L114-$L$9)/(B114-$B$9)</f>
        <v>0.87980960500698135</v>
      </c>
      <c r="Q114" s="12">
        <f t="shared" ref="Q114" si="244">(M114-0)/(B114-$B$9)</f>
        <v>-3.906250043428372E-4</v>
      </c>
      <c r="R114" s="12">
        <f t="shared" ref="R114" si="245">(N114-0)/(B114-$B$9)</f>
        <v>8.5693359324068297E-3</v>
      </c>
      <c r="S114" s="12">
        <f t="shared" ref="S114" si="246">(O114-0)/(B114-$B$9)</f>
        <v>-1.0742187499999251E-2</v>
      </c>
      <c r="T114" s="170">
        <f t="shared" ref="T114" si="247">(P114-0)/(B114-$B$9)</f>
        <v>1.3747025078234084E-2</v>
      </c>
    </row>
    <row r="115" spans="2:20" ht="15.9" customHeight="1">
      <c r="B115" s="18">
        <v>45897</v>
      </c>
      <c r="C115" s="12">
        <v>401042.05570000003</v>
      </c>
      <c r="D115" s="9">
        <f t="shared" si="24"/>
        <v>1.7000000225380063</v>
      </c>
      <c r="E115" s="39">
        <v>6665613.2635000004</v>
      </c>
      <c r="F115" s="9">
        <f t="shared" si="25"/>
        <v>1.5000002458691597</v>
      </c>
      <c r="G115" s="12">
        <v>105.92910000000001</v>
      </c>
      <c r="H115" s="9">
        <f t="shared" si="26"/>
        <v>-2.6999999999901547</v>
      </c>
      <c r="J115" s="69">
        <f t="shared" ref="J115" si="248">MOD(DEGREES(ATAN2(F115, D115)) + 360, 360)</f>
        <v>48.576330092633498</v>
      </c>
      <c r="K115" s="10">
        <f t="shared" ref="K115" si="249">SQRT(POWER(C115 - $C$9,2) + POWER(E115 - $E$9,2)) *1000</f>
        <v>2.2671569893231394</v>
      </c>
      <c r="L115" s="69">
        <f t="shared" ref="L115" si="250">SQRT((D115^2) + (F115^2) + (H115^2))</f>
        <v>3.525620628227546</v>
      </c>
      <c r="M115" s="12">
        <f t="shared" ref="M115" si="251">(D115-$D$9)/(B115-$B$9)</f>
        <v>2.6153846500584714E-2</v>
      </c>
      <c r="N115" s="12">
        <f t="shared" ref="N115" si="252">(F115-$F$9)/(B115-$B$9)</f>
        <v>2.3076926859525535E-2</v>
      </c>
      <c r="O115" s="12">
        <f t="shared" ref="O115" si="253">(H115-$H$9)/(B115-$B$9)</f>
        <v>-4.1538461538310076E-2</v>
      </c>
      <c r="P115" s="12">
        <f t="shared" ref="P115" si="254">(L115-$L$9)/(B115-$B$9)</f>
        <v>5.4240317357346864E-2</v>
      </c>
      <c r="Q115" s="12">
        <f t="shared" ref="Q115" si="255">(M115-0)/(B115-$B$9)</f>
        <v>4.0236686923976483E-4</v>
      </c>
      <c r="R115" s="12">
        <f t="shared" ref="R115" si="256">(N115-0)/(B115-$B$9)</f>
        <v>3.5502964399270056E-4</v>
      </c>
      <c r="S115" s="12">
        <f t="shared" ref="S115" si="257">(O115-0)/(B115-$B$9)</f>
        <v>-6.3905325443553958E-4</v>
      </c>
      <c r="T115" s="170">
        <f t="shared" ref="T115" si="258">(P115-0)/(B115-$B$9)</f>
        <v>8.3446642088225945E-4</v>
      </c>
    </row>
    <row r="116" spans="2:20" ht="15.9" customHeight="1">
      <c r="B116" s="18">
        <v>45897</v>
      </c>
      <c r="C116" s="12">
        <v>401042.05560000002</v>
      </c>
      <c r="D116" s="9">
        <f t="shared" si="24"/>
        <v>1.6000000177882612</v>
      </c>
      <c r="E116" s="39">
        <v>6665613.2783000004</v>
      </c>
      <c r="F116" s="9">
        <f t="shared" si="25"/>
        <v>16.300000250339508</v>
      </c>
      <c r="G116" s="12">
        <v>105.8927</v>
      </c>
      <c r="H116" s="9">
        <f t="shared" si="26"/>
        <v>-39.099999999990587</v>
      </c>
      <c r="J116" s="69">
        <f t="shared" ref="J116" si="259">MOD(DEGREES(ATAN2(F116, D116)) + 360, 360)</f>
        <v>5.6061659278445859</v>
      </c>
      <c r="K116" s="10">
        <f t="shared" ref="K116" si="260">SQRT(POWER(C116 - $C$9,2) + POWER(E116 - $E$9,2)) *1000</f>
        <v>16.378339605039042</v>
      </c>
      <c r="L116" s="69">
        <f t="shared" ref="L116" si="261">SQRT((D116^2) + (F116^2) + (H116^2))</f>
        <v>42.391744576240953</v>
      </c>
      <c r="M116" s="12">
        <f t="shared" ref="M116" si="262">(D116-$D$9)/(B116-$B$9)</f>
        <v>2.4615384889050171E-2</v>
      </c>
      <c r="N116" s="12">
        <f t="shared" ref="N116" si="263">(F116-$F$9)/(B116-$B$9)</f>
        <v>0.25076923462060779</v>
      </c>
      <c r="O116" s="12">
        <f t="shared" ref="O116" si="264">(H116-$H$9)/(B116-$B$9)</f>
        <v>-0.60153846153831669</v>
      </c>
      <c r="P116" s="12">
        <f t="shared" ref="P116" si="265">(L116-$L$9)/(B116-$B$9)</f>
        <v>0.65218068578832233</v>
      </c>
      <c r="Q116" s="12">
        <f t="shared" ref="Q116" si="266">(M116-0)/(B116-$B$9)</f>
        <v>3.7869822906231031E-4</v>
      </c>
      <c r="R116" s="12">
        <f t="shared" ref="R116" si="267">(N116-0)/(B116-$B$9)</f>
        <v>3.8579882249324274E-3</v>
      </c>
      <c r="S116" s="12">
        <f t="shared" ref="S116" si="268">(O116-0)/(B116-$B$9)</f>
        <v>-9.2544378698202565E-3</v>
      </c>
      <c r="T116" s="170">
        <f t="shared" ref="T116" si="269">(P116-0)/(B116-$B$9)</f>
        <v>1.0033549012128036E-2</v>
      </c>
    </row>
    <row r="117" spans="2:20" ht="15.9" customHeight="1">
      <c r="B117" s="18">
        <v>45898</v>
      </c>
      <c r="C117" s="12">
        <v>401042.05459999997</v>
      </c>
      <c r="D117" s="9">
        <f t="shared" si="24"/>
        <v>0.59999997029080987</v>
      </c>
      <c r="E117" s="39">
        <v>6665613.2789000003</v>
      </c>
      <c r="F117" s="9">
        <f t="shared" si="25"/>
        <v>16.900000162422657</v>
      </c>
      <c r="G117" s="12">
        <v>105.92610000000001</v>
      </c>
      <c r="H117" s="9">
        <f t="shared" si="26"/>
        <v>-5.6999999999902684</v>
      </c>
      <c r="J117" s="69">
        <f t="shared" ref="J117" si="270">MOD(DEGREES(ATAN2(F117, D117)) + 360, 360)</f>
        <v>2.0333155492932065</v>
      </c>
      <c r="K117" s="10">
        <f t="shared" ref="K117" si="271">SQRT(POWER(C117 - $C$9,2) + POWER(E117 - $E$9,2)) *1000</f>
        <v>16.910647694699186</v>
      </c>
      <c r="L117" s="69">
        <f t="shared" ref="L117" si="272">SQRT((D117^2) + (F117^2) + (H117^2))</f>
        <v>17.845447751573058</v>
      </c>
      <c r="M117" s="12">
        <f t="shared" ref="M117" si="273">(D117-$D$9)/(B117-$B$9)</f>
        <v>9.0909086407698469E-3</v>
      </c>
      <c r="N117" s="12">
        <f t="shared" ref="N117" si="274">(F117-$F$9)/(B117-$B$9)</f>
        <v>0.25606060852155543</v>
      </c>
      <c r="O117" s="12">
        <f t="shared" ref="O117" si="275">(H117-$H$9)/(B117-$B$9)</f>
        <v>-8.6363636363488913E-2</v>
      </c>
      <c r="P117" s="12">
        <f t="shared" ref="P117" si="276">(L117-$L$9)/(B117-$B$9)</f>
        <v>0.27038557199353119</v>
      </c>
      <c r="Q117" s="12">
        <f t="shared" ref="Q117" si="277">(M117-0)/(B117-$B$9)</f>
        <v>1.3774104001166435E-4</v>
      </c>
      <c r="R117" s="12">
        <f t="shared" ref="R117" si="278">(N117-0)/(B117-$B$9)</f>
        <v>3.8797061897205367E-3</v>
      </c>
      <c r="S117" s="12">
        <f t="shared" ref="S117" si="279">(O117-0)/(B117-$B$9)</f>
        <v>-1.3085399449013471E-3</v>
      </c>
      <c r="T117" s="170">
        <f t="shared" ref="T117" si="280">(P117-0)/(B117-$B$9)</f>
        <v>4.0967510908110783E-3</v>
      </c>
    </row>
    <row r="118" spans="2:20" ht="15.9" customHeight="1">
      <c r="B118" s="18">
        <v>45898</v>
      </c>
      <c r="C118" s="12">
        <v>401042.05859999999</v>
      </c>
      <c r="D118" s="9">
        <f t="shared" si="24"/>
        <v>4.5999999856576324</v>
      </c>
      <c r="E118" s="39">
        <v>6665613.2618000004</v>
      </c>
      <c r="F118" s="9">
        <f t="shared" si="25"/>
        <v>-0.19999966025352478</v>
      </c>
      <c r="G118" s="12">
        <v>105.88930000000001</v>
      </c>
      <c r="H118" s="9">
        <f t="shared" si="26"/>
        <v>-42.499999999989768</v>
      </c>
      <c r="J118" s="69">
        <f t="shared" ref="J118:J124" si="281">MOD(DEGREES(ATAN2(F118, D118)) + 360, 360)</f>
        <v>92.489548705988341</v>
      </c>
      <c r="K118" s="10">
        <f t="shared" ref="K118:K124" si="282">SQRT(POWER(C118 - $C$9,2) + POWER(E118 - $E$9,2)) *1000</f>
        <v>4.6043457442020737</v>
      </c>
      <c r="L118" s="69">
        <f t="shared" ref="L118:L124" si="283">SQRT((D118^2) + (F118^2) + (H118^2))</f>
        <v>42.748684187133549</v>
      </c>
      <c r="M118" s="12">
        <f t="shared" ref="M118:M124" si="284">(D118-$D$9)/(B118-$B$9)</f>
        <v>6.96969694796611E-2</v>
      </c>
      <c r="N118" s="12">
        <f t="shared" ref="N118:N124" si="285">(F118-$F$9)/(B118-$B$9)</f>
        <v>-3.0302978826291633E-3</v>
      </c>
      <c r="O118" s="12">
        <f t="shared" ref="O118:O124" si="286">(H118-$H$9)/(B118-$B$9)</f>
        <v>-0.64393939393923894</v>
      </c>
      <c r="P118" s="12">
        <f t="shared" ref="P118:P124" si="287">(L118-$L$9)/(B118-$B$9)</f>
        <v>0.64770733616869014</v>
      </c>
      <c r="Q118" s="12">
        <f t="shared" ref="Q118:Q124" si="288">(M118-0)/(B118-$B$9)</f>
        <v>1.0560146890857742E-3</v>
      </c>
      <c r="R118" s="12">
        <f t="shared" ref="R118:R124" si="289">(N118-0)/(B118-$B$9)</f>
        <v>-4.5913604282260046E-5</v>
      </c>
      <c r="S118" s="12">
        <f t="shared" ref="S118:S124" si="290">(O118-0)/(B118-$B$9)</f>
        <v>-9.7566574839278632E-3</v>
      </c>
      <c r="T118" s="170">
        <f t="shared" ref="T118:T124" si="291">(P118-0)/(B118-$B$9)</f>
        <v>9.8137475177074267E-3</v>
      </c>
    </row>
    <row r="119" spans="2:20" ht="15.9" customHeight="1">
      <c r="B119" s="18">
        <v>45899</v>
      </c>
      <c r="C119" s="12">
        <v>401042.05170000001</v>
      </c>
      <c r="D119" s="9">
        <f t="shared" si="24"/>
        <v>-2.2999999928288162</v>
      </c>
      <c r="E119" s="39">
        <v>6665613.3282000003</v>
      </c>
      <c r="F119" s="9">
        <f t="shared" si="25"/>
        <v>66.200000233948231</v>
      </c>
      <c r="G119" s="12">
        <v>105.90940000000001</v>
      </c>
      <c r="H119" s="9">
        <f t="shared" si="26"/>
        <v>-22.399999999990428</v>
      </c>
      <c r="J119" s="69">
        <f t="shared" si="281"/>
        <v>358.01016152853344</v>
      </c>
      <c r="K119" s="10">
        <f t="shared" si="282"/>
        <v>66.239942866383558</v>
      </c>
      <c r="L119" s="69">
        <f t="shared" si="283"/>
        <v>69.924888494307439</v>
      </c>
      <c r="M119" s="12">
        <f t="shared" si="284"/>
        <v>-3.4328358101922626E-2</v>
      </c>
      <c r="N119" s="12">
        <f t="shared" si="285"/>
        <v>0.98805970498430196</v>
      </c>
      <c r="O119" s="12">
        <f t="shared" si="286"/>
        <v>-0.33432835820881235</v>
      </c>
      <c r="P119" s="12">
        <f t="shared" si="287"/>
        <v>1.0436550521538424</v>
      </c>
      <c r="Q119" s="12">
        <f t="shared" si="288"/>
        <v>-5.1236355376003918E-4</v>
      </c>
      <c r="R119" s="12">
        <f t="shared" si="289"/>
        <v>1.4747159775885104E-2</v>
      </c>
      <c r="S119" s="12">
        <f t="shared" si="290"/>
        <v>-4.9899754956539153E-3</v>
      </c>
      <c r="T119" s="170">
        <f t="shared" si="291"/>
        <v>1.557694107692302E-2</v>
      </c>
    </row>
    <row r="120" spans="2:20" ht="15.9" customHeight="1">
      <c r="B120" s="18">
        <v>45899</v>
      </c>
      <c r="C120" s="12">
        <v>401042.0528</v>
      </c>
      <c r="D120" s="9">
        <f t="shared" si="24"/>
        <v>-1.1999999987892807</v>
      </c>
      <c r="E120" s="39">
        <v>6665613.3448000001</v>
      </c>
      <c r="F120" s="9">
        <f t="shared" si="25"/>
        <v>82.799999974668026</v>
      </c>
      <c r="G120" s="12">
        <v>105.8973</v>
      </c>
      <c r="H120" s="9">
        <f t="shared" si="26"/>
        <v>-34.499999999994202</v>
      </c>
      <c r="J120" s="69">
        <f t="shared" si="281"/>
        <v>359.16968451432564</v>
      </c>
      <c r="K120" s="10">
        <f t="shared" si="282"/>
        <v>82.808695170266517</v>
      </c>
      <c r="L120" s="69">
        <f t="shared" si="283"/>
        <v>89.708026373350336</v>
      </c>
      <c r="M120" s="12">
        <f t="shared" si="284"/>
        <v>-1.7910447743123593E-2</v>
      </c>
      <c r="N120" s="12">
        <f t="shared" si="285"/>
        <v>1.2358208951442988</v>
      </c>
      <c r="O120" s="12">
        <f t="shared" si="286"/>
        <v>-0.5149253731342418</v>
      </c>
      <c r="P120" s="12">
        <f t="shared" si="287"/>
        <v>1.3389257667664229</v>
      </c>
      <c r="Q120" s="12">
        <f t="shared" si="288"/>
        <v>-2.6732011556900888E-4</v>
      </c>
      <c r="R120" s="12">
        <f t="shared" si="289"/>
        <v>1.844508798722834E-2</v>
      </c>
      <c r="S120" s="12">
        <f t="shared" si="290"/>
        <v>-7.6854533303618178E-3</v>
      </c>
      <c r="T120" s="170">
        <f t="shared" si="291"/>
        <v>1.9983966668155568E-2</v>
      </c>
    </row>
    <row r="121" spans="2:20" ht="15.9" customHeight="1">
      <c r="B121" s="18">
        <v>45901</v>
      </c>
      <c r="C121" s="12">
        <v>401042.05249999999</v>
      </c>
      <c r="D121" s="9">
        <f t="shared" si="24"/>
        <v>-1.500000013038516</v>
      </c>
      <c r="E121" s="39">
        <v>6665613.3255000003</v>
      </c>
      <c r="F121" s="9">
        <f t="shared" si="25"/>
        <v>63.500000163912773</v>
      </c>
      <c r="G121" s="12">
        <v>105.9314</v>
      </c>
      <c r="H121" s="9">
        <f t="shared" si="26"/>
        <v>-0.39999999999906777</v>
      </c>
      <c r="J121" s="69">
        <f t="shared" si="281"/>
        <v>358.64680803795397</v>
      </c>
      <c r="K121" s="10">
        <f t="shared" si="282"/>
        <v>63.5177142288357</v>
      </c>
      <c r="L121" s="69">
        <f t="shared" si="283"/>
        <v>63.518973707515435</v>
      </c>
      <c r="M121" s="12">
        <f t="shared" si="284"/>
        <v>-2.1739130623746609E-2</v>
      </c>
      <c r="N121" s="12">
        <f t="shared" si="285"/>
        <v>0.92028985744801117</v>
      </c>
      <c r="O121" s="12">
        <f t="shared" si="286"/>
        <v>-5.7971014492618515E-3</v>
      </c>
      <c r="P121" s="12">
        <f t="shared" si="287"/>
        <v>0.92056483634080344</v>
      </c>
      <c r="Q121" s="12">
        <f t="shared" si="288"/>
        <v>-3.1505986411226971E-4</v>
      </c>
      <c r="R121" s="12">
        <f t="shared" si="289"/>
        <v>1.3337534165913205E-2</v>
      </c>
      <c r="S121" s="12">
        <f t="shared" si="290"/>
        <v>-8.4015963032780462E-5</v>
      </c>
      <c r="T121" s="170">
        <f t="shared" si="291"/>
        <v>1.334151936725802E-2</v>
      </c>
    </row>
    <row r="122" spans="2:20" ht="15.9" customHeight="1">
      <c r="B122" s="18">
        <v>45901</v>
      </c>
      <c r="C122" s="12">
        <v>401042.0526</v>
      </c>
      <c r="D122" s="9">
        <f t="shared" si="24"/>
        <v>-1.4000000082887709</v>
      </c>
      <c r="E122" s="39">
        <v>6665613.3453000002</v>
      </c>
      <c r="F122" s="9">
        <f t="shared" si="25"/>
        <v>83.300000056624413</v>
      </c>
      <c r="G122" s="12">
        <v>105.9331</v>
      </c>
      <c r="H122" s="9">
        <f t="shared" si="26"/>
        <v>1.300000000000523</v>
      </c>
      <c r="J122" s="69">
        <f t="shared" si="281"/>
        <v>359.0371363693186</v>
      </c>
      <c r="K122" s="10">
        <f t="shared" si="282"/>
        <v>83.311763931973232</v>
      </c>
      <c r="L122" s="69">
        <f t="shared" si="283"/>
        <v>83.321905939895757</v>
      </c>
      <c r="M122" s="12">
        <f t="shared" si="284"/>
        <v>-2.0289855192590883E-2</v>
      </c>
      <c r="N122" s="12">
        <f t="shared" si="285"/>
        <v>1.207246377632238</v>
      </c>
      <c r="O122" s="12">
        <f t="shared" si="286"/>
        <v>1.8840579710152506E-2</v>
      </c>
      <c r="P122" s="12">
        <f t="shared" si="287"/>
        <v>1.2075638542013878</v>
      </c>
      <c r="Q122" s="12">
        <f t="shared" si="288"/>
        <v>-2.9405587235638959E-4</v>
      </c>
      <c r="R122" s="12">
        <f t="shared" si="289"/>
        <v>1.7496324313510694E-2</v>
      </c>
      <c r="S122" s="12">
        <f t="shared" si="290"/>
        <v>2.7305187985728269E-4</v>
      </c>
      <c r="T122" s="170">
        <f t="shared" si="291"/>
        <v>1.7500925423208517E-2</v>
      </c>
    </row>
    <row r="123" spans="2:20" ht="15.9" customHeight="1">
      <c r="B123" s="18">
        <v>45902</v>
      </c>
      <c r="C123" s="12">
        <v>401042.05369999999</v>
      </c>
      <c r="D123" s="9">
        <f t="shared" si="24"/>
        <v>-0.30000001424923539</v>
      </c>
      <c r="E123" s="39">
        <v>6665613.3139000004</v>
      </c>
      <c r="F123" s="9">
        <f t="shared" si="25"/>
        <v>51.900000311434269</v>
      </c>
      <c r="G123" s="12">
        <v>105.9256</v>
      </c>
      <c r="H123" s="9">
        <f t="shared" si="26"/>
        <v>-6.1999999999926558</v>
      </c>
      <c r="J123" s="69">
        <f t="shared" si="281"/>
        <v>359.66881419784175</v>
      </c>
      <c r="K123" s="10">
        <f t="shared" si="282"/>
        <v>51.900867356292096</v>
      </c>
      <c r="L123" s="69">
        <f t="shared" si="283"/>
        <v>52.269876911423232</v>
      </c>
      <c r="M123" s="12">
        <f t="shared" si="284"/>
        <v>-4.2857144892747912E-3</v>
      </c>
      <c r="N123" s="12">
        <f t="shared" si="285"/>
        <v>0.74142857587763245</v>
      </c>
      <c r="O123" s="12">
        <f t="shared" si="286"/>
        <v>-8.8571428571323649E-2</v>
      </c>
      <c r="P123" s="12">
        <f t="shared" si="287"/>
        <v>0.7467125273060462</v>
      </c>
      <c r="Q123" s="12">
        <f t="shared" si="288"/>
        <v>-6.1224492703925587E-5</v>
      </c>
      <c r="R123" s="12">
        <f t="shared" si="289"/>
        <v>1.0591836798251892E-2</v>
      </c>
      <c r="S123" s="12">
        <f t="shared" si="290"/>
        <v>-1.2653061224474807E-3</v>
      </c>
      <c r="T123" s="170">
        <f t="shared" si="291"/>
        <v>1.0667321818657803E-2</v>
      </c>
    </row>
    <row r="124" spans="2:20" ht="15.9" customHeight="1">
      <c r="B124" s="18">
        <v>45902</v>
      </c>
      <c r="C124" s="12">
        <v>401042.05320000002</v>
      </c>
      <c r="D124" s="9">
        <f t="shared" si="24"/>
        <v>-0.79999997979030013</v>
      </c>
      <c r="E124" s="39">
        <v>6665613.3370000003</v>
      </c>
      <c r="F124" s="9">
        <f t="shared" si="25"/>
        <v>75.000000186264515</v>
      </c>
      <c r="G124" s="12">
        <v>105.9329</v>
      </c>
      <c r="H124" s="9">
        <f t="shared" si="26"/>
        <v>1.1000000000080945</v>
      </c>
      <c r="J124" s="69">
        <f t="shared" si="281"/>
        <v>359.38886821251845</v>
      </c>
      <c r="K124" s="10">
        <f t="shared" si="282"/>
        <v>75.004266731348963</v>
      </c>
      <c r="L124" s="69">
        <f t="shared" si="283"/>
        <v>75.012332505444462</v>
      </c>
      <c r="M124" s="12">
        <f t="shared" si="284"/>
        <v>-1.142857113986143E-2</v>
      </c>
      <c r="N124" s="12">
        <f t="shared" si="285"/>
        <v>1.0714285740894931</v>
      </c>
      <c r="O124" s="12">
        <f t="shared" si="286"/>
        <v>1.5714285714401349E-2</v>
      </c>
      <c r="P124" s="12">
        <f t="shared" si="287"/>
        <v>1.0716047500777781</v>
      </c>
      <c r="Q124" s="12">
        <f t="shared" si="288"/>
        <v>-1.6326530199802043E-4</v>
      </c>
      <c r="R124" s="12">
        <f t="shared" si="289"/>
        <v>1.5306122486992759E-2</v>
      </c>
      <c r="S124" s="12">
        <f t="shared" si="290"/>
        <v>2.2448979592001926E-4</v>
      </c>
      <c r="T124" s="170">
        <f t="shared" si="291"/>
        <v>1.5308639286825401E-2</v>
      </c>
    </row>
    <row r="125" spans="2:20" ht="15.9" customHeight="1">
      <c r="B125" s="18">
        <v>45903</v>
      </c>
      <c r="C125" s="12">
        <v>401042.05190000002</v>
      </c>
      <c r="D125" s="9">
        <f t="shared" si="24"/>
        <v>-2.0999999833293259</v>
      </c>
      <c r="E125" s="39">
        <v>6665613.3328</v>
      </c>
      <c r="F125" s="9">
        <f t="shared" si="25"/>
        <v>70.799999870359898</v>
      </c>
      <c r="G125" s="12">
        <v>105.9267</v>
      </c>
      <c r="H125" s="9">
        <f t="shared" si="26"/>
        <v>-5.0999999999987722</v>
      </c>
      <c r="J125" s="69">
        <f t="shared" ref="J125" si="292">MOD(DEGREES(ATAN2(F125, D125)) + 360, 360)</f>
        <v>358.30104703892408</v>
      </c>
      <c r="K125" s="10">
        <f t="shared" ref="K125" si="293">SQRT(POWER(C125 - $C$9,2) + POWER(E125 - $E$9,2)) *1000</f>
        <v>70.83113709078053</v>
      </c>
      <c r="L125" s="69">
        <f t="shared" ref="L125" si="294">SQRT((D125^2) + (F125^2) + (H125^2))</f>
        <v>71.014505430742332</v>
      </c>
      <c r="M125" s="12">
        <f t="shared" ref="M125" si="295">(D125-$D$9)/(B125-$B$9)</f>
        <v>-2.9577464553934167E-2</v>
      </c>
      <c r="N125" s="12">
        <f t="shared" ref="N125" si="296">(F125-$F$9)/(B125-$B$9)</f>
        <v>0.99718309676563233</v>
      </c>
      <c r="O125" s="12">
        <f t="shared" ref="O125" si="297">(H125-$H$9)/(B125-$B$9)</f>
        <v>-7.1830985915475667E-2</v>
      </c>
      <c r="P125" s="12">
        <f t="shared" ref="P125" si="298">(L125-$L$9)/(B125-$B$9)</f>
        <v>1.0002043018414413</v>
      </c>
      <c r="Q125" s="12">
        <f t="shared" ref="Q125" si="299">(M125-0)/(B125-$B$9)</f>
        <v>-4.1658400780188968E-4</v>
      </c>
      <c r="R125" s="12">
        <f t="shared" ref="R125" si="300">(N125-0)/(B125-$B$9)</f>
        <v>1.4044832348811723E-2</v>
      </c>
      <c r="S125" s="12">
        <f t="shared" ref="S125" si="301">(O125-0)/(B125-$B$9)</f>
        <v>-1.0117040269785305E-3</v>
      </c>
      <c r="T125" s="170">
        <f t="shared" ref="T125" si="302">(P125-0)/(B125-$B$9)</f>
        <v>1.4087384532978047E-2</v>
      </c>
    </row>
    <row r="126" spans="2:20" ht="15.9" customHeight="1">
      <c r="B126" s="18">
        <v>45903</v>
      </c>
      <c r="C126" s="12">
        <v>401042.05359999998</v>
      </c>
      <c r="D126" s="9">
        <f t="shared" si="24"/>
        <v>-0.40000001899898052</v>
      </c>
      <c r="E126" s="39">
        <v>6665613.3381000003</v>
      </c>
      <c r="F126" s="9">
        <f t="shared" si="25"/>
        <v>76.10000018030405</v>
      </c>
      <c r="G126" s="12">
        <v>105.9427</v>
      </c>
      <c r="H126" s="9">
        <f t="shared" si="26"/>
        <v>10.900000000006571</v>
      </c>
      <c r="J126" s="69">
        <f t="shared" ref="J126" si="303">MOD(DEGREES(ATAN2(F126, D126)) + 360, 360)</f>
        <v>359.69884228935615</v>
      </c>
      <c r="K126" s="10">
        <f t="shared" ref="K126" si="304">SQRT(POWER(C126 - $C$9,2) + POWER(E126 - $E$9,2)) *1000</f>
        <v>76.101051421497957</v>
      </c>
      <c r="L126" s="69">
        <f t="shared" ref="L126" si="305">SQRT((D126^2) + (F126^2) + (H126^2))</f>
        <v>76.877695253289289</v>
      </c>
      <c r="M126" s="12">
        <f t="shared" ref="M126" si="306">(D126-$D$9)/(B126-$B$9)</f>
        <v>-5.6338030844926834E-3</v>
      </c>
      <c r="N126" s="12">
        <f t="shared" ref="N126" si="307">(F126-$F$9)/(B126-$B$9)</f>
        <v>1.0718309884549866</v>
      </c>
      <c r="O126" s="12">
        <f t="shared" ref="O126" si="308">(H126-$H$9)/(B126-$B$9)</f>
        <v>0.15352112676065593</v>
      </c>
      <c r="P126" s="12">
        <f t="shared" ref="P126" si="309">(L126-$L$9)/(B126-$B$9)</f>
        <v>1.0827844401871731</v>
      </c>
      <c r="Q126" s="12">
        <f t="shared" ref="Q126" si="310">(M126-0)/(B126-$B$9)</f>
        <v>-7.9349339218206803E-5</v>
      </c>
      <c r="R126" s="12">
        <f t="shared" ref="R126" si="311">(N126-0)/(B126-$B$9)</f>
        <v>1.5096211104999811E-2</v>
      </c>
      <c r="S126" s="12">
        <f t="shared" ref="S126" si="312">(O126-0)/(B126-$B$9)</f>
        <v>2.1622693909951539E-3</v>
      </c>
      <c r="T126" s="170">
        <f t="shared" ref="T126" si="313">(P126-0)/(B126-$B$9)</f>
        <v>1.5250485073058777E-2</v>
      </c>
    </row>
    <row r="127" spans="2:20" ht="15.9" customHeight="1">
      <c r="B127" s="18">
        <v>45904</v>
      </c>
      <c r="C127" s="12">
        <v>401042.04599999997</v>
      </c>
      <c r="D127" s="9">
        <f t="shared" si="24"/>
        <v>-8.000000030733645</v>
      </c>
      <c r="E127" s="39">
        <v>6665613.3578000003</v>
      </c>
      <c r="F127" s="9">
        <f t="shared" si="25"/>
        <v>95.800000242888927</v>
      </c>
      <c r="G127" s="12">
        <v>105.95440000000001</v>
      </c>
      <c r="H127" s="9">
        <f t="shared" si="26"/>
        <v>22.600000000011278</v>
      </c>
      <c r="J127" s="69">
        <f t="shared" ref="J127" si="314">MOD(DEGREES(ATAN2(F127, D127)) + 360, 360)</f>
        <v>355.22645923966962</v>
      </c>
      <c r="K127" s="10">
        <f t="shared" ref="K127" si="315">SQRT(POWER(C127 - $C$9,2) + POWER(E127 - $E$9,2)) *1000</f>
        <v>96.133449158080538</v>
      </c>
      <c r="L127" s="69">
        <f t="shared" ref="L127" si="316">SQRT((D127^2) + (F127^2) + (H127^2))</f>
        <v>98.754240653400643</v>
      </c>
      <c r="M127" s="12">
        <f t="shared" ref="M127" si="317">(D127-$D$9)/(B127-$B$9)</f>
        <v>-0.11111111153796729</v>
      </c>
      <c r="N127" s="12">
        <f t="shared" ref="N127" si="318">(F127-$F$9)/(B127-$B$9)</f>
        <v>1.3305555589290128</v>
      </c>
      <c r="O127" s="12">
        <f t="shared" ref="O127" si="319">(H127-$H$9)/(B127-$B$9)</f>
        <v>0.31388888888904554</v>
      </c>
      <c r="P127" s="12">
        <f t="shared" ref="P127" si="320">(L127-$L$9)/(B127-$B$9)</f>
        <v>1.3715866757416757</v>
      </c>
      <c r="Q127" s="12">
        <f t="shared" ref="Q127" si="321">(M127-0)/(B127-$B$9)</f>
        <v>-1.543209882471768E-3</v>
      </c>
      <c r="R127" s="12">
        <f t="shared" ref="R127" si="322">(N127-0)/(B127-$B$9)</f>
        <v>1.8479938318458511E-2</v>
      </c>
      <c r="S127" s="12">
        <f t="shared" ref="S127" si="323">(O127-0)/(B127-$B$9)</f>
        <v>4.3595679012367432E-3</v>
      </c>
      <c r="T127" s="170">
        <f t="shared" ref="T127" si="324">(P127-0)/(B127-$B$9)</f>
        <v>1.9049814940856606E-2</v>
      </c>
    </row>
    <row r="128" spans="2:20" ht="15.9" customHeight="1">
      <c r="B128" s="18">
        <v>45904</v>
      </c>
      <c r="C128" s="12">
        <v>401042.04820000002</v>
      </c>
      <c r="D128" s="9">
        <f t="shared" si="24"/>
        <v>-5.799999984446913</v>
      </c>
      <c r="E128" s="39">
        <v>6665613.3245000001</v>
      </c>
      <c r="F128" s="9">
        <f t="shared" si="25"/>
        <v>62.5</v>
      </c>
      <c r="G128" s="12">
        <v>105.9396</v>
      </c>
      <c r="H128" s="9">
        <f t="shared" si="26"/>
        <v>7.8000000000031378</v>
      </c>
      <c r="J128" s="69">
        <f t="shared" ref="J128" si="325">MOD(DEGREES(ATAN2(F128, D128)) + 360, 360)</f>
        <v>354.69813648059409</v>
      </c>
      <c r="K128" s="10">
        <f t="shared" ref="K128" si="326">SQRT(POWER(C128 - $C$9,2) + POWER(E128 - $E$9,2)) *1000</f>
        <v>62.768543075489525</v>
      </c>
      <c r="L128" s="69">
        <f t="shared" ref="L128" si="327">SQRT((D128^2) + (F128^2) + (H128^2))</f>
        <v>63.2513240953866</v>
      </c>
      <c r="M128" s="12">
        <f t="shared" ref="M128" si="328">(D128-$D$9)/(B128-$B$9)</f>
        <v>-8.0555555339540452E-2</v>
      </c>
      <c r="N128" s="12">
        <f t="shared" ref="N128" si="329">(F128-$F$9)/(B128-$B$9)</f>
        <v>0.86805555555555558</v>
      </c>
      <c r="O128" s="12">
        <f t="shared" ref="O128" si="330">(H128-$H$9)/(B128-$B$9)</f>
        <v>0.10833333333337691</v>
      </c>
      <c r="P128" s="12">
        <f t="shared" ref="P128" si="331">(L128-$L$9)/(B128-$B$9)</f>
        <v>0.87849061243592497</v>
      </c>
      <c r="Q128" s="12">
        <f t="shared" ref="Q128" si="332">(M128-0)/(B128-$B$9)</f>
        <v>-1.1188271574936173E-3</v>
      </c>
      <c r="R128" s="12">
        <f t="shared" ref="R128" si="333">(N128-0)/(B128-$B$9)</f>
        <v>1.2056327160493827E-2</v>
      </c>
      <c r="S128" s="12">
        <f t="shared" ref="S128" si="334">(O128-0)/(B128-$B$9)</f>
        <v>1.5046296296302348E-3</v>
      </c>
      <c r="T128" s="170">
        <f t="shared" ref="T128" si="335">(P128-0)/(B128-$B$9)</f>
        <v>1.2201258506054514E-2</v>
      </c>
    </row>
    <row r="129" spans="2:20" ht="15.9" customHeight="1">
      <c r="B129" s="18">
        <v>45905</v>
      </c>
      <c r="C129" s="12">
        <v>401042.049</v>
      </c>
      <c r="D129" s="9">
        <f t="shared" si="24"/>
        <v>-5.0000000046566129</v>
      </c>
      <c r="E129" s="39">
        <v>6665613.2966999998</v>
      </c>
      <c r="F129" s="9">
        <f t="shared" si="25"/>
        <v>34.69999972730875</v>
      </c>
      <c r="G129" s="12">
        <v>105.9353</v>
      </c>
      <c r="H129" s="9">
        <f t="shared" si="26"/>
        <v>3.5000000000025011</v>
      </c>
      <c r="J129" s="69">
        <f t="shared" ref="J129" si="336">MOD(DEGREES(ATAN2(F129, D129)) + 360, 360)</f>
        <v>351.80056023928228</v>
      </c>
      <c r="K129" s="10">
        <f t="shared" ref="K129" si="337">SQRT(POWER(C129 - $C$9,2) + POWER(E129 - $E$9,2)) *1000</f>
        <v>35.058379613464645</v>
      </c>
      <c r="L129" s="69">
        <f t="shared" ref="L129" si="338">SQRT((D129^2) + (F129^2) + (H129^2))</f>
        <v>35.232655039349659</v>
      </c>
      <c r="M129" s="12">
        <f t="shared" ref="M129" si="339">(D129-$D$9)/(B129-$B$9)</f>
        <v>-6.8493150748720727E-2</v>
      </c>
      <c r="N129" s="12">
        <f t="shared" ref="N129" si="340">(F129-$F$9)/(B129-$B$9)</f>
        <v>0.47534246201792807</v>
      </c>
      <c r="O129" s="12">
        <f t="shared" ref="O129" si="341">(H129-$H$9)/(B129-$B$9)</f>
        <v>4.7945205479486316E-2</v>
      </c>
      <c r="P129" s="12">
        <f t="shared" ref="P129" si="342">(L129-$L$9)/(B129-$B$9)</f>
        <v>0.48263911012807753</v>
      </c>
      <c r="Q129" s="12">
        <f t="shared" ref="Q129" si="343">(M129-0)/(B129-$B$9)</f>
        <v>-9.3826233902357162E-4</v>
      </c>
      <c r="R129" s="12">
        <f t="shared" ref="R129" si="344">(N129-0)/(B129-$B$9)</f>
        <v>6.5115405755880561E-3</v>
      </c>
      <c r="S129" s="12">
        <f t="shared" ref="S129" si="345">(O129-0)/(B129-$B$9)</f>
        <v>6.5678363670529198E-4</v>
      </c>
      <c r="T129" s="170">
        <f t="shared" ref="T129" si="346">(P129-0)/(B129-$B$9)</f>
        <v>6.6114946592887337E-3</v>
      </c>
    </row>
    <row r="130" spans="2:20" ht="15.9" customHeight="1">
      <c r="B130" s="18">
        <v>45905</v>
      </c>
      <c r="C130" s="12">
        <v>401042.04690000002</v>
      </c>
      <c r="D130" s="9">
        <f t="shared" si="24"/>
        <v>-7.0999999879859388</v>
      </c>
      <c r="E130" s="39">
        <v>6665613.3344999999</v>
      </c>
      <c r="F130" s="9">
        <f t="shared" si="25"/>
        <v>72.499999776482582</v>
      </c>
      <c r="G130" s="12">
        <v>105.9331</v>
      </c>
      <c r="H130" s="9">
        <f t="shared" si="26"/>
        <v>1.300000000000523</v>
      </c>
      <c r="J130" s="69">
        <f t="shared" ref="J130" si="347">MOD(DEGREES(ATAN2(F130, D130)) + 360, 360)</f>
        <v>354.40680003740414</v>
      </c>
      <c r="K130" s="10">
        <f t="shared" ref="K130" si="348">SQRT(POWER(C130 - $C$9,2) + POWER(E130 - $E$9,2)) *1000</f>
        <v>72.846825376397661</v>
      </c>
      <c r="L130" s="69">
        <f t="shared" ref="L130" si="349">SQRT((D130^2) + (F130^2) + (H130^2))</f>
        <v>72.858424134889006</v>
      </c>
      <c r="M130" s="12">
        <f t="shared" ref="M130" si="350">(D130-$D$9)/(B130-$B$9)</f>
        <v>-9.7260273808026557E-2</v>
      </c>
      <c r="N130" s="12">
        <f t="shared" ref="N130" si="351">(F130-$F$9)/(B130-$B$9)</f>
        <v>0.99315068186962441</v>
      </c>
      <c r="O130" s="12">
        <f t="shared" ref="O130" si="352">(H130-$H$9)/(B130-$B$9)</f>
        <v>1.7808219178089356E-2</v>
      </c>
      <c r="P130" s="12">
        <f t="shared" ref="P130" si="353">(L130-$L$9)/(B130-$B$9)</f>
        <v>0.99806060458752066</v>
      </c>
      <c r="Q130" s="12">
        <f t="shared" ref="Q130" si="354">(M130-0)/(B130-$B$9)</f>
        <v>-1.332332517918172E-3</v>
      </c>
      <c r="R130" s="12">
        <f t="shared" ref="R130" si="355">(N130-0)/(B130-$B$9)</f>
        <v>1.3604803861227732E-2</v>
      </c>
      <c r="S130" s="12">
        <f t="shared" ref="S130" si="356">(O130-0)/(B130-$B$9)</f>
        <v>2.4394820791903227E-4</v>
      </c>
      <c r="T130" s="170">
        <f t="shared" ref="T130" si="357">(P130-0)/(B130-$B$9)</f>
        <v>1.3672063076541379E-2</v>
      </c>
    </row>
    <row r="131" spans="2:20" ht="15.9" customHeight="1">
      <c r="B131" s="18">
        <v>45906</v>
      </c>
      <c r="C131" s="12">
        <v>401042.04710000003</v>
      </c>
      <c r="D131" s="9">
        <f t="shared" si="24"/>
        <v>-6.8999999784864485</v>
      </c>
      <c r="E131" s="39">
        <v>6665613.3117000004</v>
      </c>
      <c r="F131" s="9">
        <f t="shared" si="25"/>
        <v>49.700000323355198</v>
      </c>
      <c r="G131" s="12">
        <v>105.9264</v>
      </c>
      <c r="H131" s="9">
        <f t="shared" si="26"/>
        <v>-5.3999999999945203</v>
      </c>
      <c r="J131" s="69">
        <f t="shared" ref="J131" si="358">MOD(DEGREES(ATAN2(F131, D131)) + 360, 360)</f>
        <v>352.09597910486008</v>
      </c>
      <c r="K131" s="10">
        <f t="shared" ref="K131" si="359">SQRT(POWER(C131 - $C$9,2) + POWER(E131 - $E$9,2)) *1000</f>
        <v>50.176688131488106</v>
      </c>
      <c r="L131" s="69">
        <f t="shared" ref="L131" si="360">SQRT((D131^2) + (F131^2) + (H131^2))</f>
        <v>50.466424797528113</v>
      </c>
      <c r="M131" s="12">
        <f t="shared" ref="M131" si="361">(D131-$D$9)/(B131-$B$9)</f>
        <v>-9.3243242952519581E-2</v>
      </c>
      <c r="N131" s="12">
        <f t="shared" ref="N131" si="362">(F131-$F$9)/(B131-$B$9)</f>
        <v>0.6716216259912865</v>
      </c>
      <c r="O131" s="12">
        <f t="shared" ref="O131" si="363">(H131-$H$9)/(B131-$B$9)</f>
        <v>-7.2972972972898925E-2</v>
      </c>
      <c r="P131" s="12">
        <f t="shared" ref="P131" si="364">(L131-$L$9)/(B131-$B$9)</f>
        <v>0.68197871348010963</v>
      </c>
      <c r="Q131" s="12">
        <f t="shared" ref="Q131" si="365">(M131-0)/(B131-$B$9)</f>
        <v>-1.2600438236826971E-3</v>
      </c>
      <c r="R131" s="12">
        <f t="shared" ref="R131" si="366">(N131-0)/(B131-$B$9)</f>
        <v>9.0759679188011696E-3</v>
      </c>
      <c r="S131" s="12">
        <f t="shared" ref="S131" si="367">(O131-0)/(B131-$B$9)</f>
        <v>-9.8612125639052596E-4</v>
      </c>
      <c r="T131" s="170">
        <f t="shared" ref="T131" si="368">(P131-0)/(B131-$B$9)</f>
        <v>9.2159285605420225E-3</v>
      </c>
    </row>
    <row r="132" spans="2:20" ht="15.9" customHeight="1">
      <c r="B132" s="18">
        <v>45906</v>
      </c>
      <c r="C132" s="12">
        <v>401042.04259999999</v>
      </c>
      <c r="D132" s="9">
        <f t="shared" si="24"/>
        <v>-11.400000017601997</v>
      </c>
      <c r="E132" s="39">
        <v>6665613.3684999999</v>
      </c>
      <c r="F132" s="9">
        <f t="shared" si="25"/>
        <v>106.49999976158142</v>
      </c>
      <c r="G132" s="12">
        <v>105.9268</v>
      </c>
      <c r="H132" s="9">
        <f t="shared" si="26"/>
        <v>-4.9999999999954525</v>
      </c>
      <c r="J132" s="69">
        <f t="shared" ref="J132" si="369">MOD(DEGREES(ATAN2(F132, D132)) + 360, 360)</f>
        <v>353.8901952151665</v>
      </c>
      <c r="K132" s="10">
        <f t="shared" ref="K132" si="370">SQRT(POWER(C132 - $C$9,2) + POWER(E132 - $E$9,2)) *1000</f>
        <v>107.10840279650411</v>
      </c>
      <c r="L132" s="69">
        <f t="shared" ref="L132" si="371">SQRT((D132^2) + (F132^2) + (H132^2))</f>
        <v>107.22504348153991</v>
      </c>
      <c r="M132" s="12">
        <f t="shared" ref="M132" si="372">(D132-$D$9)/(B132-$B$9)</f>
        <v>-0.15405405429191887</v>
      </c>
      <c r="N132" s="12">
        <f t="shared" ref="N132" si="373">(F132-$F$9)/(B132-$B$9)</f>
        <v>1.4391891859673165</v>
      </c>
      <c r="O132" s="12">
        <f t="shared" ref="O132" si="374">(H132-$H$9)/(B132-$B$9)</f>
        <v>-6.756756756750612E-2</v>
      </c>
      <c r="P132" s="12">
        <f t="shared" ref="P132" si="375">(L132-$L$9)/(B132-$B$9)</f>
        <v>1.4489870740748636</v>
      </c>
      <c r="Q132" s="12">
        <f t="shared" ref="Q132" si="376">(M132-0)/(B132-$B$9)</f>
        <v>-2.0818115444853902E-3</v>
      </c>
      <c r="R132" s="12">
        <f t="shared" ref="R132" si="377">(N132-0)/(B132-$B$9)</f>
        <v>1.9448502513071845E-2</v>
      </c>
      <c r="S132" s="12">
        <f t="shared" ref="S132" si="378">(O132-0)/(B132-$B$9)</f>
        <v>-9.1307523739873138E-4</v>
      </c>
      <c r="T132" s="170">
        <f t="shared" ref="T132" si="379">(P132-0)/(B132-$B$9)</f>
        <v>1.9580906406417076E-2</v>
      </c>
    </row>
    <row r="133" spans="2:20" ht="15.9" customHeight="1">
      <c r="B133" s="18">
        <v>45908</v>
      </c>
      <c r="C133" s="12">
        <v>401042.05089999997</v>
      </c>
      <c r="D133" s="9">
        <f t="shared" si="24"/>
        <v>-3.1000000308267772</v>
      </c>
      <c r="E133" s="39">
        <v>6665613.3326000003</v>
      </c>
      <c r="F133" s="9">
        <f t="shared" si="25"/>
        <v>70.600000210106373</v>
      </c>
      <c r="G133" s="12">
        <v>105.9243</v>
      </c>
      <c r="H133" s="9">
        <f t="shared" si="26"/>
        <v>-7.4999999999931788</v>
      </c>
      <c r="J133" s="69">
        <f t="shared" ref="J133" si="380">MOD(DEGREES(ATAN2(F133, D133)) + 360, 360)</f>
        <v>357.4857946275431</v>
      </c>
      <c r="K133" s="10">
        <f t="shared" ref="K133" si="381">SQRT(POWER(C133 - $C$9,2) + POWER(E133 - $E$9,2)) *1000</f>
        <v>70.668026927728405</v>
      </c>
      <c r="L133" s="69">
        <f t="shared" ref="L133" si="382">SQRT((D133^2) + (F133^2) + (H133^2))</f>
        <v>71.064900125575662</v>
      </c>
      <c r="M133" s="12">
        <f t="shared" ref="M133" si="383">(D133-$D$9)/(B133-$B$9)</f>
        <v>-4.0789474089826014E-2</v>
      </c>
      <c r="N133" s="12">
        <f t="shared" ref="N133" si="384">(F133-$F$9)/(B133-$B$9)</f>
        <v>0.92894737118561022</v>
      </c>
      <c r="O133" s="12">
        <f t="shared" ref="O133" si="385">(H133-$H$9)/(B133-$B$9)</f>
        <v>-9.8684210526226043E-2</v>
      </c>
      <c r="P133" s="12">
        <f t="shared" ref="P133" si="386">(L133-$L$9)/(B133-$B$9)</f>
        <v>0.93506447533652182</v>
      </c>
      <c r="Q133" s="12">
        <f t="shared" ref="Q133" si="387">(M133-0)/(B133-$B$9)</f>
        <v>-5.3670360644507908E-4</v>
      </c>
      <c r="R133" s="12">
        <f t="shared" ref="R133" si="388">(N133-0)/(B133-$B$9)</f>
        <v>1.222299172612645E-2</v>
      </c>
      <c r="S133" s="12">
        <f t="shared" ref="S133" si="389">(O133-0)/(B133-$B$9)</f>
        <v>-1.2984764542924479E-3</v>
      </c>
      <c r="T133" s="170">
        <f t="shared" ref="T133" si="390">(P133-0)/(B133-$B$9)</f>
        <v>1.2303479938638446E-2</v>
      </c>
    </row>
    <row r="134" spans="2:20" ht="15.9" customHeight="1">
      <c r="B134" s="18">
        <v>45908</v>
      </c>
      <c r="C134" s="12">
        <v>401042.05080000003</v>
      </c>
      <c r="D134" s="9">
        <f t="shared" si="24"/>
        <v>-3.1999999773688614</v>
      </c>
      <c r="E134" s="39">
        <v>6665613.3435000004</v>
      </c>
      <c r="F134" s="9">
        <f t="shared" si="25"/>
        <v>81.500000320374966</v>
      </c>
      <c r="G134" s="12">
        <v>105.9281</v>
      </c>
      <c r="H134" s="9">
        <f t="shared" si="26"/>
        <v>-3.6999999999949296</v>
      </c>
      <c r="J134" s="69">
        <f t="shared" ref="J134" si="391">MOD(DEGREES(ATAN2(F134, D134)) + 360, 360)</f>
        <v>357.75150477297768</v>
      </c>
      <c r="K134" s="10">
        <f t="shared" ref="K134" si="392">SQRT(POWER(C134 - $C$9,2) + POWER(E134 - $E$9,2)) *1000</f>
        <v>81.562798211416705</v>
      </c>
      <c r="L134" s="69">
        <f t="shared" ref="L134" si="393">SQRT((D134^2) + (F134^2) + (H134^2))</f>
        <v>81.646678144773546</v>
      </c>
      <c r="M134" s="12">
        <f t="shared" ref="M134" si="394">(D134-$D$9)/(B134-$B$9)</f>
        <v>-4.21052628601166E-2</v>
      </c>
      <c r="N134" s="12">
        <f t="shared" ref="N134" si="395">(F134-$F$9)/(B134-$B$9)</f>
        <v>1.0723684252680916</v>
      </c>
      <c r="O134" s="12">
        <f t="shared" ref="O134" si="396">(H134-$H$9)/(B134-$B$9)</f>
        <v>-4.8684210526249071E-2</v>
      </c>
      <c r="P134" s="12">
        <f t="shared" ref="P134" si="397">(L134-$L$9)/(B134-$B$9)</f>
        <v>1.0742983966417572</v>
      </c>
      <c r="Q134" s="12">
        <f t="shared" ref="Q134" si="398">(M134-0)/(B134-$B$9)</f>
        <v>-5.5401661658048161E-4</v>
      </c>
      <c r="R134" s="12">
        <f t="shared" ref="R134" si="399">(N134-0)/(B134-$B$9)</f>
        <v>1.411011085879068E-2</v>
      </c>
      <c r="S134" s="12">
        <f t="shared" ref="S134" si="400">(O134-0)/(B134-$B$9)</f>
        <v>-6.4058171745064564E-4</v>
      </c>
      <c r="T134" s="170">
        <f t="shared" ref="T134" si="401">(P134-0)/(B134-$B$9)</f>
        <v>1.4135505218970489E-2</v>
      </c>
    </row>
    <row r="135" spans="2:20" ht="15.9" customHeight="1">
      <c r="B135" s="18">
        <v>45909</v>
      </c>
      <c r="C135" s="12">
        <v>401042.05009999999</v>
      </c>
      <c r="D135" s="9">
        <f t="shared" si="24"/>
        <v>-3.9000000106170774</v>
      </c>
      <c r="E135" s="39">
        <v>6665613.3367999997</v>
      </c>
      <c r="F135" s="9">
        <f t="shared" si="25"/>
        <v>74.799999594688416</v>
      </c>
      <c r="G135" s="12">
        <v>105.8858</v>
      </c>
      <c r="H135" s="9">
        <f t="shared" si="26"/>
        <v>-45.999999999992269</v>
      </c>
      <c r="J135" s="69">
        <f t="shared" ref="J135" si="402">MOD(DEGREES(ATAN2(F135, D135)) + 360, 360)</f>
        <v>357.015355789529</v>
      </c>
      <c r="K135" s="10">
        <f t="shared" ref="K135" si="403">SQRT(POWER(C135 - $C$9,2) + POWER(E135 - $E$9,2)) *1000</f>
        <v>74.901601714837852</v>
      </c>
      <c r="L135" s="69">
        <f t="shared" ref="L135" si="404">SQRT((D135^2) + (F135^2) + (H135^2))</f>
        <v>87.899089525702649</v>
      </c>
      <c r="M135" s="12">
        <f t="shared" ref="M135" si="405">(D135-$D$9)/(B135-$B$9)</f>
        <v>-5.0649350787234773E-2</v>
      </c>
      <c r="N135" s="12">
        <f t="shared" ref="N135" si="406">(F135-$F$9)/(B135-$B$9)</f>
        <v>0.97142856616478457</v>
      </c>
      <c r="O135" s="12">
        <f t="shared" ref="O135" si="407">(H135-$H$9)/(B135-$B$9)</f>
        <v>-0.59740259740249702</v>
      </c>
      <c r="P135" s="12">
        <f t="shared" ref="P135" si="408">(L135-$L$9)/(B135-$B$9)</f>
        <v>1.1415466172169175</v>
      </c>
      <c r="Q135" s="12">
        <f t="shared" ref="Q135" si="409">(M135-0)/(B135-$B$9)</f>
        <v>-6.5778377645759451E-4</v>
      </c>
      <c r="R135" s="12">
        <f t="shared" ref="R135" si="410">(N135-0)/(B135-$B$9)</f>
        <v>1.2615955404737462E-2</v>
      </c>
      <c r="S135" s="12">
        <f t="shared" ref="S135" si="411">(O135-0)/(B135-$B$9)</f>
        <v>-7.7584752909415199E-3</v>
      </c>
      <c r="T135" s="170">
        <f t="shared" ref="T135" si="412">(P135-0)/(B135-$B$9)</f>
        <v>1.4825280743076851E-2</v>
      </c>
    </row>
    <row r="136" spans="2:20" ht="15.9" customHeight="1">
      <c r="B136" s="18">
        <v>45909</v>
      </c>
      <c r="C136" s="12">
        <v>401042.04950000002</v>
      </c>
      <c r="D136" s="9">
        <f t="shared" si="24"/>
        <v>-4.4999999809078872</v>
      </c>
      <c r="E136" s="39">
        <v>6665613.3552000001</v>
      </c>
      <c r="F136" s="9">
        <f t="shared" si="25"/>
        <v>93.200000002980232</v>
      </c>
      <c r="G136" s="12">
        <v>105.9234</v>
      </c>
      <c r="H136" s="9">
        <f t="shared" si="26"/>
        <v>-8.399999999994634</v>
      </c>
      <c r="J136" s="69">
        <f t="shared" ref="J136" si="413">MOD(DEGREES(ATAN2(F136, D136)) + 360, 360)</f>
        <v>357.23571965332866</v>
      </c>
      <c r="K136" s="10">
        <f t="shared" ref="K136" si="414">SQRT(POWER(C136 - $C$9,2) + POWER(E136 - $E$9,2)) *1000</f>
        <v>93.308574098973821</v>
      </c>
      <c r="L136" s="69">
        <f t="shared" ref="L136" si="415">SQRT((D136^2) + (F136^2) + (H136^2))</f>
        <v>93.685911429539914</v>
      </c>
      <c r="M136" s="12">
        <f t="shared" ref="M136" si="416">(D136-$D$9)/(B136-$B$9)</f>
        <v>-5.8441558193608925E-2</v>
      </c>
      <c r="N136" s="12">
        <f t="shared" ref="N136" si="417">(F136-$F$9)/(B136-$B$9)</f>
        <v>1.2103896104283147</v>
      </c>
      <c r="O136" s="12">
        <f t="shared" ref="O136" si="418">(H136-$H$9)/(B136-$B$9)</f>
        <v>-0.10909090909083941</v>
      </c>
      <c r="P136" s="12">
        <f t="shared" ref="P136" si="419">(L136-$L$9)/(B136-$B$9)</f>
        <v>1.2167001484355833</v>
      </c>
      <c r="Q136" s="12">
        <f t="shared" ref="Q136" si="420">(M136-0)/(B136-$B$9)</f>
        <v>-7.5898127524167433E-4</v>
      </c>
      <c r="R136" s="12">
        <f t="shared" ref="R136" si="421">(N136-0)/(B136-$B$9)</f>
        <v>1.5719345589978114E-2</v>
      </c>
      <c r="S136" s="12">
        <f t="shared" ref="S136" si="422">(O136-0)/(B136-$B$9)</f>
        <v>-1.4167650531277845E-3</v>
      </c>
      <c r="T136" s="170">
        <f t="shared" ref="T136" si="423">(P136-0)/(B136-$B$9)</f>
        <v>1.5801300629033548E-2</v>
      </c>
    </row>
    <row r="137" spans="2:20" ht="15.9" customHeight="1">
      <c r="B137" s="18">
        <v>45910</v>
      </c>
      <c r="C137" s="12">
        <v>401042.04</v>
      </c>
      <c r="D137" s="9">
        <f t="shared" ref="D137:D200" si="424">IF(C137="","",(C137-$C$9)*1000)</f>
        <v>-14.000000024680048</v>
      </c>
      <c r="E137" s="39">
        <v>6665613.4319000002</v>
      </c>
      <c r="F137" s="9">
        <f t="shared" ref="F137:F200" si="425">IF(E137="","",(E137-$E$9)*1000)</f>
        <v>169.90000009536743</v>
      </c>
      <c r="G137" s="12">
        <v>105.9141</v>
      </c>
      <c r="H137" s="9">
        <f t="shared" ref="H137:H200" si="426">IF(G137="","",(G137-$G$9)*1000)</f>
        <v>-17.699999999990723</v>
      </c>
      <c r="J137" s="69">
        <f t="shared" ref="J137" si="427">MOD(DEGREES(ATAN2(F137, D137)) + 360, 360)</f>
        <v>355.28938926134998</v>
      </c>
      <c r="K137" s="10">
        <f t="shared" ref="K137" si="428">SQRT(POWER(C137 - $C$9,2) + POWER(E137 - $E$9,2)) *1000</f>
        <v>170.47583416161041</v>
      </c>
      <c r="L137" s="69">
        <f t="shared" ref="L137" si="429">SQRT((D137^2) + (F137^2) + (H137^2))</f>
        <v>171.39224029429269</v>
      </c>
      <c r="M137" s="12">
        <f t="shared" ref="M137" si="430">(D137-$D$9)/(B137-$B$9)</f>
        <v>-0.17948717980359036</v>
      </c>
      <c r="N137" s="12">
        <f t="shared" ref="N137" si="431">(F137-$F$9)/(B137-$B$9)</f>
        <v>2.1782051294277878</v>
      </c>
      <c r="O137" s="12">
        <f t="shared" ref="O137" si="432">(H137-$H$9)/(B137-$B$9)</f>
        <v>-0.22692307692295799</v>
      </c>
      <c r="P137" s="12">
        <f t="shared" ref="P137" si="433">(L137-$L$9)/(B137-$B$9)</f>
        <v>2.1973364140293934</v>
      </c>
      <c r="Q137" s="12">
        <f t="shared" ref="Q137" si="434">(M137-0)/(B137-$B$9)</f>
        <v>-2.30111768978962E-3</v>
      </c>
      <c r="R137" s="12">
        <f t="shared" ref="R137" si="435">(N137-0)/(B137-$B$9)</f>
        <v>2.792570678753574E-2</v>
      </c>
      <c r="S137" s="12">
        <f t="shared" ref="S137" si="436">(O137-0)/(B137-$B$9)</f>
        <v>-2.9092702169609998E-3</v>
      </c>
      <c r="T137" s="170">
        <f t="shared" ref="T137" si="437">(P137-0)/(B137-$B$9)</f>
        <v>2.8170979667043506E-2</v>
      </c>
    </row>
    <row r="138" spans="2:20" ht="15.9" customHeight="1">
      <c r="B138" s="18">
        <v>45910</v>
      </c>
      <c r="C138" s="12">
        <v>401042.05609999999</v>
      </c>
      <c r="D138" s="9">
        <f t="shared" si="424"/>
        <v>2.0999999833293259</v>
      </c>
      <c r="E138" s="39">
        <v>6665613.2900999999</v>
      </c>
      <c r="F138" s="9">
        <f t="shared" si="425"/>
        <v>28.099999763071537</v>
      </c>
      <c r="G138" s="12">
        <v>105.8706</v>
      </c>
      <c r="H138" s="9">
        <f t="shared" si="426"/>
        <v>-61.199999999999477</v>
      </c>
      <c r="J138" s="69">
        <f t="shared" ref="J138" si="438">MOD(DEGREES(ATAN2(F138, D138)) + 360, 360)</f>
        <v>4.2739460996970706</v>
      </c>
      <c r="K138" s="10">
        <f t="shared" ref="K138" si="439">SQRT(POWER(C138 - $C$9,2) + POWER(E138 - $E$9,2)) *1000</f>
        <v>28.178360254184479</v>
      </c>
      <c r="L138" s="69">
        <f t="shared" ref="L138" si="440">SQRT((D138^2) + (F138^2) + (H138^2))</f>
        <v>67.375514740998753</v>
      </c>
      <c r="M138" s="12">
        <f t="shared" ref="M138" si="441">(D138-$D$9)/(B138-$B$9)</f>
        <v>2.6923076709350333E-2</v>
      </c>
      <c r="N138" s="12">
        <f t="shared" ref="N138" si="442">(F138-$F$9)/(B138-$B$9)</f>
        <v>0.36025640721886587</v>
      </c>
      <c r="O138" s="12">
        <f t="shared" ref="O138" si="443">(H138-$H$9)/(B138-$B$9)</f>
        <v>-0.78461538461537794</v>
      </c>
      <c r="P138" s="12">
        <f t="shared" ref="P138" si="444">(L138-$L$9)/(B138-$B$9)</f>
        <v>0.86378865052562503</v>
      </c>
      <c r="Q138" s="12">
        <f t="shared" ref="Q138" si="445">(M138-0)/(B138-$B$9)</f>
        <v>3.4516765011987608E-4</v>
      </c>
      <c r="R138" s="12">
        <f t="shared" ref="R138" si="446">(N138-0)/(B138-$B$9)</f>
        <v>4.6186718874213573E-3</v>
      </c>
      <c r="S138" s="12">
        <f t="shared" ref="S138" si="447">(O138-0)/(B138-$B$9)</f>
        <v>-1.0059171597633051E-2</v>
      </c>
      <c r="T138" s="170">
        <f t="shared" ref="T138" si="448">(P138-0)/(B138-$B$9)</f>
        <v>1.1074213468277245E-2</v>
      </c>
    </row>
    <row r="139" spans="2:20" ht="15.9" customHeight="1">
      <c r="B139" s="18">
        <v>45911</v>
      </c>
      <c r="C139" s="12">
        <v>401042.05670000002</v>
      </c>
      <c r="D139" s="9">
        <f t="shared" si="424"/>
        <v>2.7000000118277967</v>
      </c>
      <c r="E139" s="39">
        <v>6665613.2600999996</v>
      </c>
      <c r="F139" s="9">
        <f t="shared" si="425"/>
        <v>-1.9000004976987839</v>
      </c>
      <c r="G139" s="12">
        <v>105.9293</v>
      </c>
      <c r="H139" s="9">
        <f t="shared" si="426"/>
        <v>-2.4999999999977263</v>
      </c>
      <c r="J139" s="69">
        <f t="shared" ref="J139" si="449">MOD(DEGREES(ATAN2(F139, D139)) + 360, 360)</f>
        <v>125.13420000239296</v>
      </c>
      <c r="K139" s="10">
        <f t="shared" ref="K139" si="450">SQRT(POWER(C139 - $C$9,2) + POWER(E139 - $E$9,2)) *1000</f>
        <v>3.3015150999390763</v>
      </c>
      <c r="L139" s="69">
        <f t="shared" ref="L139" si="451">SQRT((D139^2) + (F139^2) + (H139^2))</f>
        <v>4.1412560842230413</v>
      </c>
      <c r="M139" s="12">
        <f t="shared" ref="M139" si="452">(D139-$D$9)/(B139-$B$9)</f>
        <v>3.4177215339592365E-2</v>
      </c>
      <c r="N139" s="12">
        <f t="shared" ref="N139" si="453">(F139-$F$9)/(B139-$B$9)</f>
        <v>-2.4050639211377012E-2</v>
      </c>
      <c r="O139" s="12">
        <f t="shared" ref="O139" si="454">(H139-$H$9)/(B139-$B$9)</f>
        <v>-3.1645569620224384E-2</v>
      </c>
      <c r="P139" s="12">
        <f t="shared" ref="P139" si="455">(L139-$L$9)/(B139-$B$9)</f>
        <v>5.2420963091430899E-2</v>
      </c>
      <c r="Q139" s="12">
        <f t="shared" ref="Q139" si="456">(M139-0)/(B139-$B$9)</f>
        <v>4.3262297898218185E-4</v>
      </c>
      <c r="R139" s="12">
        <f t="shared" ref="R139" si="457">(N139-0)/(B139-$B$9)</f>
        <v>-3.0443847103008877E-4</v>
      </c>
      <c r="S139" s="12">
        <f t="shared" ref="S139" si="458">(O139-0)/(B139-$B$9)</f>
        <v>-4.0057683063575168E-4</v>
      </c>
      <c r="T139" s="170">
        <f t="shared" ref="T139" si="459">(P139-0)/(B139-$B$9)</f>
        <v>6.6355649482823919E-4</v>
      </c>
    </row>
    <row r="140" spans="2:20" ht="15.9" customHeight="1">
      <c r="B140" s="18">
        <v>45911</v>
      </c>
      <c r="C140" s="12">
        <v>401042.05379999999</v>
      </c>
      <c r="D140" s="9">
        <f t="shared" si="424"/>
        <v>-0.20000000949949026</v>
      </c>
      <c r="E140" s="39">
        <v>6665613.3269999996</v>
      </c>
      <c r="F140" s="9">
        <f t="shared" si="425"/>
        <v>64.999999478459358</v>
      </c>
      <c r="G140" s="12">
        <v>105.8857</v>
      </c>
      <c r="H140" s="9">
        <f t="shared" si="426"/>
        <v>-46.099999999995589</v>
      </c>
      <c r="J140" s="69">
        <f t="shared" ref="J140" si="460">MOD(DEGREES(ATAN2(F140, D140)) + 360, 360)</f>
        <v>359.82370584036886</v>
      </c>
      <c r="K140" s="10">
        <f t="shared" ref="K140" si="461">SQRT(POWER(C140 - $C$9,2) + POWER(E140 - $E$9,2)) *1000</f>
        <v>65.000307170070485</v>
      </c>
      <c r="L140" s="69">
        <f t="shared" ref="L140" si="462">SQRT((D140^2) + (F140^2) + (H140^2))</f>
        <v>79.68845545123277</v>
      </c>
      <c r="M140" s="12">
        <f t="shared" ref="M140" si="463">(D140-$D$9)/(B140-$B$9)</f>
        <v>-2.5316456898669655E-3</v>
      </c>
      <c r="N140" s="12">
        <f t="shared" ref="N140" si="464">(F140-$F$9)/(B140-$B$9)</f>
        <v>0.82278480352480199</v>
      </c>
      <c r="O140" s="12">
        <f t="shared" ref="O140" si="465">(H140-$H$9)/(B140-$B$9)</f>
        <v>-0.58354430379741251</v>
      </c>
      <c r="P140" s="12">
        <f t="shared" ref="P140" si="466">(L140-$L$9)/(B140-$B$9)</f>
        <v>1.0087146259649717</v>
      </c>
      <c r="Q140" s="12">
        <f t="shared" ref="Q140" si="467">(M140-0)/(B140-$B$9)</f>
        <v>-3.2046147972999567E-5</v>
      </c>
      <c r="R140" s="12">
        <f t="shared" ref="R140" si="468">(N140-0)/(B140-$B$9)</f>
        <v>1.0414997512972177E-2</v>
      </c>
      <c r="S140" s="12">
        <f t="shared" ref="S140" si="469">(O140-0)/(B140-$B$9)</f>
        <v>-7.3866367569292721E-3</v>
      </c>
      <c r="T140" s="170">
        <f t="shared" ref="T140" si="470">(P140-0)/(B140-$B$9)</f>
        <v>1.2768539569176857E-2</v>
      </c>
    </row>
    <row r="141" spans="2:20" ht="15.9" customHeight="1">
      <c r="B141" s="18">
        <v>45912</v>
      </c>
      <c r="C141" s="12">
        <v>401042.04800000001</v>
      </c>
      <c r="D141" s="9">
        <f t="shared" si="424"/>
        <v>-5.9999999939464033</v>
      </c>
      <c r="E141" s="39">
        <v>6665613.3416999998</v>
      </c>
      <c r="F141" s="9">
        <f t="shared" si="425"/>
        <v>79.699999652802944</v>
      </c>
      <c r="G141" s="12">
        <v>105.9324</v>
      </c>
      <c r="H141" s="9">
        <f t="shared" si="426"/>
        <v>0.60000000000570708</v>
      </c>
      <c r="J141" s="69">
        <f t="shared" ref="J141" si="471">MOD(DEGREES(ATAN2(F141, D141)) + 360, 360)</f>
        <v>355.69476237728333</v>
      </c>
      <c r="K141" s="10">
        <f t="shared" ref="K141" si="472">SQRT(POWER(C141 - $C$9,2) + POWER(E141 - $E$9,2)) *1000</f>
        <v>79.925527490183924</v>
      </c>
      <c r="L141" s="69">
        <f t="shared" ref="L141" si="473">SQRT((D141^2) + (F141^2) + (H141^2))</f>
        <v>79.927779554946682</v>
      </c>
      <c r="M141" s="12">
        <f t="shared" ref="M141" si="474">(D141-$D$9)/(B141-$B$9)</f>
        <v>-7.4999999924330041E-2</v>
      </c>
      <c r="N141" s="12">
        <f t="shared" ref="N141" si="475">(F141-$F$9)/(B141-$B$9)</f>
        <v>0.9962499956600368</v>
      </c>
      <c r="O141" s="12">
        <f t="shared" ref="O141" si="476">(H141-$H$9)/(B141-$B$9)</f>
        <v>7.5000000000713385E-3</v>
      </c>
      <c r="P141" s="12">
        <f t="shared" ref="P141" si="477">(L141-$L$9)/(B141-$B$9)</f>
        <v>0.99909724443683356</v>
      </c>
      <c r="Q141" s="12">
        <f t="shared" ref="Q141" si="478">(M141-0)/(B141-$B$9)</f>
        <v>-9.3749999905412551E-4</v>
      </c>
      <c r="R141" s="12">
        <f t="shared" ref="R141" si="479">(N141-0)/(B141-$B$9)</f>
        <v>1.245312494575046E-2</v>
      </c>
      <c r="S141" s="12">
        <f t="shared" ref="S141" si="480">(O141-0)/(B141-$B$9)</f>
        <v>9.3750000000891731E-5</v>
      </c>
      <c r="T141" s="170">
        <f t="shared" ref="T141" si="481">(P141-0)/(B141-$B$9)</f>
        <v>1.248871555546042E-2</v>
      </c>
    </row>
    <row r="142" spans="2:20" ht="15.9" customHeight="1">
      <c r="B142" s="18">
        <v>45912</v>
      </c>
      <c r="C142" s="12">
        <v>401042.05379999999</v>
      </c>
      <c r="D142" s="9">
        <f t="shared" si="424"/>
        <v>-0.20000000949949026</v>
      </c>
      <c r="E142" s="39">
        <v>6665613.3053000001</v>
      </c>
      <c r="F142" s="9">
        <f t="shared" si="425"/>
        <v>43.30000001937151</v>
      </c>
      <c r="G142" s="12">
        <v>105.88890000000001</v>
      </c>
      <c r="H142" s="9">
        <f t="shared" si="426"/>
        <v>-42.899999999988836</v>
      </c>
      <c r="J142" s="69">
        <f t="shared" ref="J142" si="482">MOD(DEGREES(ATAN2(F142, D142)) + 360, 360)</f>
        <v>359.7353562367046</v>
      </c>
      <c r="K142" s="10">
        <f t="shared" ref="K142" si="483">SQRT(POWER(C142 - $C$9,2) + POWER(E142 - $E$9,2)) *1000</f>
        <v>43.300461910716066</v>
      </c>
      <c r="L142" s="69">
        <f t="shared" ref="L142" si="484">SQRT((D142^2) + (F142^2) + (H142^2))</f>
        <v>60.953588915505328</v>
      </c>
      <c r="M142" s="12">
        <f t="shared" ref="M142" si="485">(D142-$D$9)/(B142-$B$9)</f>
        <v>-2.5000001187436283E-3</v>
      </c>
      <c r="N142" s="12">
        <f t="shared" ref="N142" si="486">(F142-$F$9)/(B142-$B$9)</f>
        <v>0.54125000024214387</v>
      </c>
      <c r="O142" s="12">
        <f t="shared" ref="O142" si="487">(H142-$H$9)/(B142-$B$9)</f>
        <v>-0.53624999999986045</v>
      </c>
      <c r="P142" s="12">
        <f t="shared" ref="P142" si="488">(L142-$L$9)/(B142-$B$9)</f>
        <v>0.76191986144381663</v>
      </c>
      <c r="Q142" s="12">
        <f t="shared" ref="Q142" si="489">(M142-0)/(B142-$B$9)</f>
        <v>-3.1250001484295353E-5</v>
      </c>
      <c r="R142" s="12">
        <f t="shared" ref="R142" si="490">(N142-0)/(B142-$B$9)</f>
        <v>6.7656250030267984E-3</v>
      </c>
      <c r="S142" s="12">
        <f t="shared" ref="S142" si="491">(O142-0)/(B142-$B$9)</f>
        <v>-6.7031249999982556E-3</v>
      </c>
      <c r="T142" s="170">
        <f t="shared" ref="T142" si="492">(P142-0)/(B142-$B$9)</f>
        <v>9.5239982680477078E-3</v>
      </c>
    </row>
    <row r="143" spans="2:20" ht="15.9" customHeight="1">
      <c r="B143" s="18">
        <v>45913</v>
      </c>
      <c r="C143" s="12">
        <v>401042.05109999998</v>
      </c>
      <c r="D143" s="9">
        <f t="shared" si="424"/>
        <v>-2.900000021327287</v>
      </c>
      <c r="E143" s="39">
        <v>6665613.3232000005</v>
      </c>
      <c r="F143" s="9">
        <f t="shared" si="425"/>
        <v>61.20000034570694</v>
      </c>
      <c r="G143" s="12">
        <v>105.91840000000001</v>
      </c>
      <c r="H143" s="9">
        <f t="shared" si="426"/>
        <v>-13.399999999990087</v>
      </c>
      <c r="J143" s="69">
        <f t="shared" ref="J143" si="493">MOD(DEGREES(ATAN2(F143, D143)) + 360, 360)</f>
        <v>357.28703325544728</v>
      </c>
      <c r="K143" s="10">
        <f t="shared" ref="K143" si="494">SQRT(POWER(C143 - $C$9,2) + POWER(E143 - $E$9,2)) *1000</f>
        <v>61.268670970066161</v>
      </c>
      <c r="L143" s="69">
        <f t="shared" ref="L143" si="495">SQRT((D143^2) + (F143^2) + (H143^2))</f>
        <v>62.716903960877744</v>
      </c>
      <c r="M143" s="12">
        <f t="shared" ref="M143" si="496">(D143-$D$9)/(B143-$B$9)</f>
        <v>-3.580246939910231E-2</v>
      </c>
      <c r="N143" s="12">
        <f t="shared" ref="N143" si="497">(F143-$F$9)/(B143-$B$9)</f>
        <v>0.7555555598235425</v>
      </c>
      <c r="O143" s="12">
        <f t="shared" ref="O143" si="498">(H143-$H$9)/(B143-$B$9)</f>
        <v>-0.1654320987653097</v>
      </c>
      <c r="P143" s="12">
        <f t="shared" ref="P143" si="499">(L143-$L$9)/(B143-$B$9)</f>
        <v>0.77428276494910797</v>
      </c>
      <c r="Q143" s="12">
        <f t="shared" ref="Q143" si="500">(M143-0)/(B143-$B$9)</f>
        <v>-4.420057950506458E-4</v>
      </c>
      <c r="R143" s="12">
        <f t="shared" ref="R143" si="501">(N143-0)/(B143-$B$9)</f>
        <v>9.3278464175745989E-3</v>
      </c>
      <c r="S143" s="12">
        <f t="shared" ref="S143" si="502">(O143-0)/(B143-$B$9)</f>
        <v>-2.0423715896951814E-3</v>
      </c>
      <c r="T143" s="170">
        <f t="shared" ref="T143" si="503">(P143-0)/(B143-$B$9)</f>
        <v>9.5590464808531853E-3</v>
      </c>
    </row>
    <row r="144" spans="2:20" ht="15.9" customHeight="1">
      <c r="B144" s="18">
        <v>45913</v>
      </c>
      <c r="C144" s="12">
        <v>401042.04800000001</v>
      </c>
      <c r="D144" s="9">
        <f t="shared" si="424"/>
        <v>-5.9999999939464033</v>
      </c>
      <c r="E144" s="39">
        <v>6665613.3416999998</v>
      </c>
      <c r="F144" s="9">
        <f t="shared" si="425"/>
        <v>79.699999652802944</v>
      </c>
      <c r="G144" s="12">
        <v>105.9324</v>
      </c>
      <c r="H144" s="9">
        <f t="shared" si="426"/>
        <v>0.60000000000570708</v>
      </c>
      <c r="J144" s="69">
        <f t="shared" ref="J144" si="504">MOD(DEGREES(ATAN2(F144, D144)) + 360, 360)</f>
        <v>355.69476237728333</v>
      </c>
      <c r="K144" s="10">
        <f t="shared" ref="K144" si="505">SQRT(POWER(C144 - $C$9,2) + POWER(E144 - $E$9,2)) *1000</f>
        <v>79.925527490183924</v>
      </c>
      <c r="L144" s="69">
        <f t="shared" ref="L144" si="506">SQRT((D144^2) + (F144^2) + (H144^2))</f>
        <v>79.927779554946682</v>
      </c>
      <c r="M144" s="12">
        <f t="shared" ref="M144" si="507">(D144-$D$9)/(B144-$B$9)</f>
        <v>-7.4074073999338311E-2</v>
      </c>
      <c r="N144" s="12">
        <f t="shared" ref="N144" si="508">(F144-$F$9)/(B144-$B$9)</f>
        <v>0.98395061299756725</v>
      </c>
      <c r="O144" s="12">
        <f t="shared" ref="O144" si="509">(H144-$H$9)/(B144-$B$9)</f>
        <v>7.4074074074778652E-3</v>
      </c>
      <c r="P144" s="12">
        <f t="shared" ref="P144" si="510">(L144-$L$9)/(B144-$B$9)</f>
        <v>0.98676271055489728</v>
      </c>
      <c r="Q144" s="12">
        <f t="shared" ref="Q144" si="511">(M144-0)/(B144-$B$9)</f>
        <v>-9.1449474073257171E-4</v>
      </c>
      <c r="R144" s="12">
        <f t="shared" ref="R144" si="512">(N144-0)/(B144-$B$9)</f>
        <v>1.2147538432068731E-2</v>
      </c>
      <c r="S144" s="12">
        <f t="shared" ref="S144" si="513">(O144-0)/(B144-$B$9)</f>
        <v>9.1449474166393403E-5</v>
      </c>
      <c r="T144" s="170">
        <f t="shared" ref="T144" si="514">(P144-0)/(B144-$B$9)</f>
        <v>1.218225568586293E-2</v>
      </c>
    </row>
    <row r="145" spans="1:20" ht="15.9" customHeight="1">
      <c r="B145" s="18">
        <v>45915</v>
      </c>
      <c r="C145" s="12">
        <v>401042.04879999999</v>
      </c>
      <c r="D145" s="9">
        <f t="shared" si="424"/>
        <v>-5.2000000141561031</v>
      </c>
      <c r="E145" s="39">
        <v>6665613.3635999998</v>
      </c>
      <c r="F145" s="9">
        <f t="shared" si="425"/>
        <v>101.59999970346689</v>
      </c>
      <c r="G145" s="12">
        <v>105.9139</v>
      </c>
      <c r="H145" s="9">
        <f t="shared" si="426"/>
        <v>-17.899999999997362</v>
      </c>
      <c r="J145" s="69">
        <f t="shared" ref="J145" si="515">MOD(DEGREES(ATAN2(F145, D145)) + 360, 360)</f>
        <v>357.07009534289159</v>
      </c>
      <c r="K145" s="10">
        <f t="shared" ref="K145" si="516">SQRT(POWER(C145 - $C$9,2) + POWER(E145 - $E$9,2)) *1000</f>
        <v>101.73298353971389</v>
      </c>
      <c r="L145" s="69">
        <f t="shared" ref="L145" si="517">SQRT((D145^2) + (F145^2) + (H145^2))</f>
        <v>103.29574018269872</v>
      </c>
      <c r="M145" s="12">
        <f t="shared" ref="M145" si="518">(D145-$D$9)/(B145-$B$9)</f>
        <v>-6.2650602580194018E-2</v>
      </c>
      <c r="N145" s="12">
        <f t="shared" ref="N145" si="519">(F145-$F$9)/(B145-$B$9)</f>
        <v>1.2240963819694806</v>
      </c>
      <c r="O145" s="12">
        <f t="shared" ref="O145" si="520">(H145-$H$9)/(B145-$B$9)</f>
        <v>-0.21566265060237785</v>
      </c>
      <c r="P145" s="12">
        <f t="shared" ref="P145" si="521">(L145-$L$9)/(B145-$B$9)</f>
        <v>1.2445269901529967</v>
      </c>
      <c r="Q145" s="12">
        <f t="shared" ref="Q145" si="522">(M145-0)/(B145-$B$9)</f>
        <v>-7.5482653711077133E-4</v>
      </c>
      <c r="R145" s="12">
        <f t="shared" ref="R145" si="523">(N145-0)/(B145-$B$9)</f>
        <v>1.4748149180355188E-2</v>
      </c>
      <c r="S145" s="12">
        <f t="shared" ref="S145" si="524">(O145-0)/(B145-$B$9)</f>
        <v>-2.598345187980456E-3</v>
      </c>
      <c r="T145" s="170">
        <f t="shared" ref="T145" si="525">(P145-0)/(B145-$B$9)</f>
        <v>1.4994301086180684E-2</v>
      </c>
    </row>
    <row r="146" spans="1:20" ht="15.9" customHeight="1">
      <c r="B146" s="18">
        <v>45915</v>
      </c>
      <c r="C146" s="12">
        <v>401042.0477</v>
      </c>
      <c r="D146" s="9">
        <f t="shared" si="424"/>
        <v>-6.3000000081956387</v>
      </c>
      <c r="E146" s="39">
        <v>6665613.3849999998</v>
      </c>
      <c r="F146" s="9">
        <f t="shared" si="425"/>
        <v>122.99999967217445</v>
      </c>
      <c r="G146" s="12">
        <v>105.9308</v>
      </c>
      <c r="H146" s="9">
        <f t="shared" si="426"/>
        <v>-0.99999999999056399</v>
      </c>
      <c r="J146" s="69">
        <f t="shared" ref="J146" si="526">MOD(DEGREES(ATAN2(F146, D146)) + 360, 360)</f>
        <v>357.06790038050787</v>
      </c>
      <c r="K146" s="10">
        <f t="shared" ref="K146" si="527">SQRT(POWER(C146 - $C$9,2) + POWER(E146 - $E$9,2)) *1000</f>
        <v>123.16123545766411</v>
      </c>
      <c r="L146" s="69">
        <f t="shared" ref="L146" si="528">SQRT((D146^2) + (F146^2) + (H146^2))</f>
        <v>123.16529510969461</v>
      </c>
      <c r="M146" s="12">
        <f t="shared" ref="M146" si="529">(D146-$D$9)/(B146-$B$9)</f>
        <v>-7.5903614556573962E-2</v>
      </c>
      <c r="N146" s="12">
        <f t="shared" ref="N146" si="530">(F146-$F$9)/(B146-$B$9)</f>
        <v>1.481927706893668</v>
      </c>
      <c r="O146" s="12">
        <f t="shared" ref="O146" si="531">(H146-$H$9)/(B146-$B$9)</f>
        <v>-1.2048192770970651E-2</v>
      </c>
      <c r="P146" s="12">
        <f t="shared" ref="P146" si="532">(L146-$L$9)/(B146-$B$9)</f>
        <v>1.4839192181890917</v>
      </c>
      <c r="Q146" s="12">
        <f t="shared" ref="Q146" si="533">(M146-0)/(B146-$B$9)</f>
        <v>-9.1450138019968626E-4</v>
      </c>
      <c r="R146" s="12">
        <f t="shared" ref="R146" si="534">(N146-0)/(B146-$B$9)</f>
        <v>1.7854550685465879E-2</v>
      </c>
      <c r="S146" s="12">
        <f t="shared" ref="S146" si="535">(O146-0)/(B146-$B$9)</f>
        <v>-1.4515894904783917E-4</v>
      </c>
      <c r="T146" s="170">
        <f t="shared" ref="T146" si="536">(P146-0)/(B146-$B$9)</f>
        <v>1.7878544797458935E-2</v>
      </c>
    </row>
    <row r="147" spans="1:20" ht="15.9" customHeight="1">
      <c r="B147" s="18">
        <v>45916</v>
      </c>
      <c r="C147" s="12">
        <v>401042.0503</v>
      </c>
      <c r="D147" s="9">
        <f t="shared" si="424"/>
        <v>-3.7000000011175871</v>
      </c>
      <c r="E147" s="39">
        <v>6665613.3387000002</v>
      </c>
      <c r="F147" s="9">
        <f t="shared" si="425"/>
        <v>76.700000092387199</v>
      </c>
      <c r="G147" s="12">
        <v>105.9273</v>
      </c>
      <c r="H147" s="9">
        <f t="shared" si="426"/>
        <v>-4.4999999999930651</v>
      </c>
      <c r="J147" s="69">
        <f t="shared" ref="J147" si="537">MOD(DEGREES(ATAN2(F147, D147)) + 360, 360)</f>
        <v>357.23819856495919</v>
      </c>
      <c r="K147" s="10">
        <f t="shared" ref="K147" si="538">SQRT(POWER(C147 - $C$9,2) + POWER(E147 - $E$9,2)) *1000</f>
        <v>76.789192040159307</v>
      </c>
      <c r="L147" s="69">
        <f t="shared" ref="L147" si="539">SQRT((D147^2) + (F147^2) + (H147^2))</f>
        <v>76.920933523849044</v>
      </c>
      <c r="M147" s="12">
        <f t="shared" ref="M147" si="540">(D147-$D$9)/(B147-$B$9)</f>
        <v>-4.4047619060923658E-2</v>
      </c>
      <c r="N147" s="12">
        <f t="shared" ref="N147" si="541">(F147-$F$9)/(B147-$B$9)</f>
        <v>0.91309523919508573</v>
      </c>
      <c r="O147" s="12">
        <f t="shared" ref="O147" si="542">(H147-$H$9)/(B147-$B$9)</f>
        <v>-5.3571428571346016E-2</v>
      </c>
      <c r="P147" s="12">
        <f t="shared" ref="P147" si="543">(L147-$L$9)/(B147-$B$9)</f>
        <v>0.91572539909344097</v>
      </c>
      <c r="Q147" s="12">
        <f t="shared" ref="Q147" si="544">(M147-0)/(B147-$B$9)</f>
        <v>-5.2437641739194827E-4</v>
      </c>
      <c r="R147" s="12">
        <f t="shared" ref="R147" si="545">(N147-0)/(B147-$B$9)</f>
        <v>1.0870181418989116E-2</v>
      </c>
      <c r="S147" s="12">
        <f t="shared" ref="S147" si="546">(O147-0)/(B147-$B$9)</f>
        <v>-6.3775510203983355E-4</v>
      </c>
      <c r="T147" s="170">
        <f t="shared" ref="T147" si="547">(P147-0)/(B147-$B$9)</f>
        <v>1.0901492846350488E-2</v>
      </c>
    </row>
    <row r="148" spans="1:20" ht="15.9" customHeight="1">
      <c r="B148" s="18"/>
      <c r="C148" s="12"/>
      <c r="D148" s="9" t="str">
        <f t="shared" si="424"/>
        <v/>
      </c>
      <c r="E148" s="39"/>
      <c r="F148" s="9" t="str">
        <f t="shared" si="425"/>
        <v/>
      </c>
      <c r="G148" s="12"/>
      <c r="H148" s="9" t="str">
        <f t="shared" si="426"/>
        <v/>
      </c>
    </row>
    <row r="149" spans="1:20" ht="15.9" customHeight="1">
      <c r="B149" s="18"/>
      <c r="C149" s="12"/>
      <c r="D149" s="9" t="str">
        <f t="shared" si="424"/>
        <v/>
      </c>
      <c r="E149" s="39"/>
      <c r="F149" s="9" t="str">
        <f t="shared" si="425"/>
        <v/>
      </c>
      <c r="G149" s="12"/>
      <c r="H149" s="9" t="str">
        <f t="shared" si="426"/>
        <v/>
      </c>
    </row>
    <row r="150" spans="1:20" ht="15.9" customHeight="1">
      <c r="B150" s="18"/>
      <c r="C150" s="12"/>
      <c r="D150" s="9" t="str">
        <f t="shared" si="424"/>
        <v/>
      </c>
      <c r="E150" s="39"/>
      <c r="F150" s="9" t="str">
        <f t="shared" si="425"/>
        <v/>
      </c>
      <c r="G150" s="12"/>
      <c r="H150" s="9" t="str">
        <f t="shared" si="426"/>
        <v/>
      </c>
    </row>
    <row r="151" spans="1:20" ht="15.9" customHeight="1">
      <c r="B151" s="18"/>
      <c r="C151" s="12"/>
      <c r="D151" s="9" t="str">
        <f t="shared" si="424"/>
        <v/>
      </c>
      <c r="E151" s="39"/>
      <c r="F151" s="9" t="str">
        <f t="shared" si="425"/>
        <v/>
      </c>
      <c r="G151" s="12"/>
      <c r="H151" s="9" t="str">
        <f t="shared" si="426"/>
        <v/>
      </c>
    </row>
    <row r="152" spans="1:20" ht="15.9" customHeight="1">
      <c r="B152" s="18"/>
      <c r="C152" s="12"/>
      <c r="D152" s="9" t="str">
        <f t="shared" si="424"/>
        <v/>
      </c>
      <c r="E152" s="39"/>
      <c r="F152" s="9" t="str">
        <f t="shared" si="425"/>
        <v/>
      </c>
      <c r="G152" s="12"/>
      <c r="H152" s="9" t="str">
        <f t="shared" si="426"/>
        <v/>
      </c>
    </row>
    <row r="153" spans="1:20" ht="15.9" customHeight="1">
      <c r="B153" s="18"/>
      <c r="C153" s="12"/>
      <c r="D153" s="9" t="str">
        <f t="shared" si="424"/>
        <v/>
      </c>
      <c r="E153" s="39"/>
      <c r="F153" s="9" t="str">
        <f t="shared" si="425"/>
        <v/>
      </c>
      <c r="G153" s="12"/>
      <c r="H153" s="9" t="str">
        <f t="shared" si="426"/>
        <v/>
      </c>
    </row>
    <row r="154" spans="1:20" ht="15.9" customHeight="1">
      <c r="B154" s="18"/>
      <c r="C154" s="12"/>
      <c r="D154" s="9" t="str">
        <f t="shared" si="424"/>
        <v/>
      </c>
      <c r="E154" s="39"/>
      <c r="F154" s="9" t="str">
        <f t="shared" si="425"/>
        <v/>
      </c>
      <c r="G154" s="12"/>
      <c r="H154" s="9" t="str">
        <f t="shared" si="426"/>
        <v/>
      </c>
    </row>
    <row r="155" spans="1:20" ht="15.9" customHeight="1">
      <c r="A155" s="32">
        <v>44760</v>
      </c>
      <c r="B155" s="18"/>
      <c r="C155" s="12"/>
      <c r="D155" s="9" t="str">
        <f t="shared" si="424"/>
        <v/>
      </c>
      <c r="E155" s="39"/>
      <c r="F155" s="9" t="str">
        <f t="shared" si="425"/>
        <v/>
      </c>
      <c r="G155" s="12"/>
      <c r="H155" s="9" t="str">
        <f t="shared" si="426"/>
        <v/>
      </c>
    </row>
    <row r="156" spans="1:20" ht="15.9" customHeight="1">
      <c r="A156" s="33"/>
      <c r="B156" s="18"/>
      <c r="C156" s="12"/>
      <c r="D156" s="9" t="str">
        <f t="shared" si="424"/>
        <v/>
      </c>
      <c r="E156" s="39"/>
      <c r="F156" s="9" t="str">
        <f t="shared" si="425"/>
        <v/>
      </c>
      <c r="G156" s="12"/>
      <c r="H156" s="9" t="str">
        <f t="shared" si="426"/>
        <v/>
      </c>
    </row>
    <row r="157" spans="1:20" ht="15.9" customHeight="1">
      <c r="A157" s="212" t="s">
        <v>9</v>
      </c>
      <c r="B157" s="18"/>
      <c r="C157" s="12"/>
      <c r="D157" s="9" t="str">
        <f t="shared" si="424"/>
        <v/>
      </c>
      <c r="E157" s="39"/>
      <c r="F157" s="9" t="str">
        <f t="shared" si="425"/>
        <v/>
      </c>
      <c r="G157" s="12"/>
      <c r="H157" s="9" t="str">
        <f t="shared" si="426"/>
        <v/>
      </c>
    </row>
    <row r="158" spans="1:20" ht="15.9" customHeight="1">
      <c r="A158" s="213"/>
      <c r="B158" s="18"/>
      <c r="C158" s="12"/>
      <c r="D158" s="9" t="str">
        <f t="shared" si="424"/>
        <v/>
      </c>
      <c r="E158" s="39"/>
      <c r="F158" s="9" t="str">
        <f t="shared" si="425"/>
        <v/>
      </c>
      <c r="G158" s="12"/>
      <c r="H158" s="9" t="str">
        <f t="shared" si="426"/>
        <v/>
      </c>
    </row>
    <row r="159" spans="1:20" ht="15.9" customHeight="1">
      <c r="B159" s="18"/>
      <c r="C159" s="12"/>
      <c r="D159" s="9" t="str">
        <f t="shared" si="424"/>
        <v/>
      </c>
      <c r="E159" s="39"/>
      <c r="F159" s="9" t="str">
        <f t="shared" si="425"/>
        <v/>
      </c>
      <c r="G159" s="12"/>
      <c r="H159" s="9" t="str">
        <f t="shared" si="426"/>
        <v/>
      </c>
    </row>
    <row r="160" spans="1:20" ht="15.9" customHeight="1">
      <c r="B160" s="18"/>
      <c r="C160" s="12"/>
      <c r="D160" s="9" t="str">
        <f t="shared" si="424"/>
        <v/>
      </c>
      <c r="E160" s="39"/>
      <c r="F160" s="9" t="str">
        <f t="shared" si="425"/>
        <v/>
      </c>
      <c r="G160" s="12"/>
      <c r="H160" s="9" t="str">
        <f t="shared" si="426"/>
        <v/>
      </c>
    </row>
    <row r="161" spans="2:8" ht="15.9" customHeight="1">
      <c r="B161" s="18"/>
      <c r="C161" s="12"/>
      <c r="D161" s="9" t="str">
        <f t="shared" si="424"/>
        <v/>
      </c>
      <c r="E161" s="39"/>
      <c r="F161" s="9" t="str">
        <f t="shared" si="425"/>
        <v/>
      </c>
      <c r="G161" s="12"/>
      <c r="H161" s="9" t="str">
        <f t="shared" si="426"/>
        <v/>
      </c>
    </row>
    <row r="162" spans="2:8" ht="15.9" customHeight="1">
      <c r="B162" s="18"/>
      <c r="C162" s="12"/>
      <c r="D162" s="9" t="str">
        <f t="shared" si="424"/>
        <v/>
      </c>
      <c r="E162" s="39"/>
      <c r="F162" s="9" t="str">
        <f t="shared" si="425"/>
        <v/>
      </c>
      <c r="G162" s="12"/>
      <c r="H162" s="9" t="str">
        <f t="shared" si="426"/>
        <v/>
      </c>
    </row>
    <row r="163" spans="2:8" ht="15.9" customHeight="1">
      <c r="B163" s="18"/>
      <c r="C163" s="12"/>
      <c r="D163" s="9" t="str">
        <f t="shared" si="424"/>
        <v/>
      </c>
      <c r="E163" s="39"/>
      <c r="F163" s="9" t="str">
        <f t="shared" si="425"/>
        <v/>
      </c>
      <c r="G163" s="12"/>
      <c r="H163" s="9" t="str">
        <f t="shared" si="426"/>
        <v/>
      </c>
    </row>
    <row r="164" spans="2:8" ht="15.9" customHeight="1">
      <c r="B164" s="18"/>
      <c r="C164" s="12"/>
      <c r="D164" s="9" t="str">
        <f t="shared" si="424"/>
        <v/>
      </c>
      <c r="E164" s="39"/>
      <c r="F164" s="9" t="str">
        <f t="shared" si="425"/>
        <v/>
      </c>
      <c r="G164" s="12"/>
      <c r="H164" s="9" t="str">
        <f t="shared" si="426"/>
        <v/>
      </c>
    </row>
    <row r="165" spans="2:8" ht="15.9" customHeight="1">
      <c r="B165" s="18"/>
      <c r="C165" s="12"/>
      <c r="D165" s="9" t="str">
        <f t="shared" si="424"/>
        <v/>
      </c>
      <c r="E165" s="39"/>
      <c r="F165" s="9" t="str">
        <f t="shared" si="425"/>
        <v/>
      </c>
      <c r="G165" s="12"/>
      <c r="H165" s="9" t="str">
        <f t="shared" si="426"/>
        <v/>
      </c>
    </row>
    <row r="166" spans="2:8" ht="15.9" customHeight="1">
      <c r="B166" s="18"/>
      <c r="C166" s="12"/>
      <c r="D166" s="9" t="str">
        <f t="shared" si="424"/>
        <v/>
      </c>
      <c r="E166" s="39"/>
      <c r="F166" s="9" t="str">
        <f t="shared" si="425"/>
        <v/>
      </c>
      <c r="G166" s="12"/>
      <c r="H166" s="9" t="str">
        <f t="shared" si="426"/>
        <v/>
      </c>
    </row>
    <row r="167" spans="2:8" ht="15.9" customHeight="1">
      <c r="B167" s="18"/>
      <c r="C167" s="12"/>
      <c r="D167" s="9" t="str">
        <f t="shared" si="424"/>
        <v/>
      </c>
      <c r="E167" s="39"/>
      <c r="F167" s="9" t="str">
        <f t="shared" si="425"/>
        <v/>
      </c>
      <c r="G167" s="12"/>
      <c r="H167" s="9" t="str">
        <f t="shared" si="426"/>
        <v/>
      </c>
    </row>
    <row r="168" spans="2:8" ht="15.9" customHeight="1">
      <c r="B168" s="18"/>
      <c r="C168" s="12"/>
      <c r="D168" s="9" t="str">
        <f t="shared" si="424"/>
        <v/>
      </c>
      <c r="E168" s="39"/>
      <c r="F168" s="9" t="str">
        <f t="shared" si="425"/>
        <v/>
      </c>
      <c r="G168" s="12"/>
      <c r="H168" s="9" t="str">
        <f t="shared" si="426"/>
        <v/>
      </c>
    </row>
    <row r="169" spans="2:8" ht="15.9" customHeight="1">
      <c r="B169" s="18"/>
      <c r="C169" s="12"/>
      <c r="D169" s="9" t="str">
        <f t="shared" si="424"/>
        <v/>
      </c>
      <c r="E169" s="39"/>
      <c r="F169" s="9" t="str">
        <f t="shared" si="425"/>
        <v/>
      </c>
      <c r="G169" s="12"/>
      <c r="H169" s="9" t="str">
        <f t="shared" si="426"/>
        <v/>
      </c>
    </row>
    <row r="170" spans="2:8" ht="15.9" customHeight="1">
      <c r="B170" s="18"/>
      <c r="C170" s="12"/>
      <c r="D170" s="9" t="str">
        <f t="shared" si="424"/>
        <v/>
      </c>
      <c r="E170" s="39"/>
      <c r="F170" s="9" t="str">
        <f t="shared" si="425"/>
        <v/>
      </c>
      <c r="G170" s="12"/>
      <c r="H170" s="9" t="str">
        <f t="shared" si="426"/>
        <v/>
      </c>
    </row>
    <row r="171" spans="2:8" ht="15.9" customHeight="1">
      <c r="B171" s="18"/>
      <c r="C171" s="12"/>
      <c r="D171" s="9" t="str">
        <f t="shared" si="424"/>
        <v/>
      </c>
      <c r="E171" s="39"/>
      <c r="F171" s="9" t="str">
        <f t="shared" si="425"/>
        <v/>
      </c>
      <c r="G171" s="12"/>
      <c r="H171" s="9" t="str">
        <f t="shared" si="426"/>
        <v/>
      </c>
    </row>
    <row r="172" spans="2:8" ht="15.9" customHeight="1">
      <c r="B172" s="18"/>
      <c r="C172" s="12"/>
      <c r="D172" s="9" t="str">
        <f t="shared" si="424"/>
        <v/>
      </c>
      <c r="E172" s="39"/>
      <c r="F172" s="9" t="str">
        <f t="shared" si="425"/>
        <v/>
      </c>
      <c r="G172" s="12"/>
      <c r="H172" s="9" t="str">
        <f t="shared" si="426"/>
        <v/>
      </c>
    </row>
    <row r="173" spans="2:8" ht="15.9" customHeight="1">
      <c r="B173" s="18"/>
      <c r="C173" s="12"/>
      <c r="D173" s="9" t="str">
        <f t="shared" si="424"/>
        <v/>
      </c>
      <c r="E173" s="39"/>
      <c r="F173" s="9" t="str">
        <f t="shared" si="425"/>
        <v/>
      </c>
      <c r="G173" s="12"/>
      <c r="H173" s="9" t="str">
        <f t="shared" si="426"/>
        <v/>
      </c>
    </row>
    <row r="174" spans="2:8" ht="15.9" customHeight="1">
      <c r="B174" s="18"/>
      <c r="C174" s="12"/>
      <c r="D174" s="9" t="str">
        <f t="shared" si="424"/>
        <v/>
      </c>
      <c r="E174" s="39"/>
      <c r="F174" s="9" t="str">
        <f t="shared" si="425"/>
        <v/>
      </c>
      <c r="G174" s="12"/>
      <c r="H174" s="9" t="str">
        <f t="shared" si="426"/>
        <v/>
      </c>
    </row>
    <row r="175" spans="2:8" ht="15.9" customHeight="1">
      <c r="B175" s="18"/>
      <c r="C175" s="12"/>
      <c r="D175" s="9" t="str">
        <f t="shared" si="424"/>
        <v/>
      </c>
      <c r="E175" s="39"/>
      <c r="F175" s="9" t="str">
        <f t="shared" si="425"/>
        <v/>
      </c>
      <c r="G175" s="12"/>
      <c r="H175" s="9" t="str">
        <f t="shared" si="426"/>
        <v/>
      </c>
    </row>
    <row r="176" spans="2:8" ht="15.9" customHeight="1">
      <c r="B176" s="18"/>
      <c r="C176" s="12"/>
      <c r="D176" s="9" t="str">
        <f t="shared" si="424"/>
        <v/>
      </c>
      <c r="E176" s="39"/>
      <c r="F176" s="9" t="str">
        <f t="shared" si="425"/>
        <v/>
      </c>
      <c r="G176" s="12"/>
      <c r="H176" s="9" t="str">
        <f t="shared" si="426"/>
        <v/>
      </c>
    </row>
    <row r="177" spans="1:8" ht="15.9" customHeight="1">
      <c r="B177" s="18"/>
      <c r="C177" s="12"/>
      <c r="D177" s="9" t="str">
        <f t="shared" si="424"/>
        <v/>
      </c>
      <c r="E177" s="39"/>
      <c r="F177" s="9" t="str">
        <f t="shared" si="425"/>
        <v/>
      </c>
      <c r="G177" s="12"/>
      <c r="H177" s="9" t="str">
        <f t="shared" si="426"/>
        <v/>
      </c>
    </row>
    <row r="178" spans="1:8" ht="15.9" customHeight="1">
      <c r="B178" s="18"/>
      <c r="C178" s="12"/>
      <c r="D178" s="9" t="str">
        <f t="shared" si="424"/>
        <v/>
      </c>
      <c r="E178" s="39"/>
      <c r="F178" s="9" t="str">
        <f t="shared" si="425"/>
        <v/>
      </c>
      <c r="G178" s="12"/>
      <c r="H178" s="9" t="str">
        <f t="shared" si="426"/>
        <v/>
      </c>
    </row>
    <row r="179" spans="1:8" ht="15.9" customHeight="1">
      <c r="B179" s="18"/>
      <c r="C179" s="12"/>
      <c r="D179" s="9" t="str">
        <f t="shared" si="424"/>
        <v/>
      </c>
      <c r="E179" s="39"/>
      <c r="F179" s="9" t="str">
        <f t="shared" si="425"/>
        <v/>
      </c>
      <c r="G179" s="12"/>
      <c r="H179" s="9" t="str">
        <f t="shared" si="426"/>
        <v/>
      </c>
    </row>
    <row r="180" spans="1:8" ht="15.9" customHeight="1">
      <c r="B180" s="18"/>
      <c r="C180" s="12"/>
      <c r="D180" s="9" t="str">
        <f t="shared" si="424"/>
        <v/>
      </c>
      <c r="E180" s="39"/>
      <c r="F180" s="9" t="str">
        <f t="shared" si="425"/>
        <v/>
      </c>
      <c r="G180" s="12"/>
      <c r="H180" s="9" t="str">
        <f t="shared" si="426"/>
        <v/>
      </c>
    </row>
    <row r="181" spans="1:8" ht="15.9" customHeight="1">
      <c r="B181" s="18"/>
      <c r="C181" s="12"/>
      <c r="D181" s="9" t="str">
        <f t="shared" si="424"/>
        <v/>
      </c>
      <c r="E181" s="39"/>
      <c r="F181" s="9" t="str">
        <f t="shared" si="425"/>
        <v/>
      </c>
      <c r="G181" s="12"/>
      <c r="H181" s="9" t="str">
        <f t="shared" si="426"/>
        <v/>
      </c>
    </row>
    <row r="182" spans="1:8" ht="15.9" customHeight="1">
      <c r="B182" s="18"/>
      <c r="C182" s="12"/>
      <c r="D182" s="9" t="str">
        <f t="shared" si="424"/>
        <v/>
      </c>
      <c r="E182" s="39"/>
      <c r="F182" s="9" t="str">
        <f t="shared" si="425"/>
        <v/>
      </c>
      <c r="G182" s="12"/>
      <c r="H182" s="9" t="str">
        <f t="shared" si="426"/>
        <v/>
      </c>
    </row>
    <row r="183" spans="1:8" ht="15.9" customHeight="1">
      <c r="B183" s="18"/>
      <c r="C183" s="12"/>
      <c r="D183" s="9" t="str">
        <f t="shared" si="424"/>
        <v/>
      </c>
      <c r="E183" s="39"/>
      <c r="F183" s="9" t="str">
        <f t="shared" si="425"/>
        <v/>
      </c>
      <c r="G183" s="12"/>
      <c r="H183" s="9" t="str">
        <f t="shared" si="426"/>
        <v/>
      </c>
    </row>
    <row r="184" spans="1:8" ht="15.9" customHeight="1">
      <c r="B184" s="18"/>
      <c r="C184" s="12"/>
      <c r="D184" s="9" t="str">
        <f t="shared" si="424"/>
        <v/>
      </c>
      <c r="E184" s="39"/>
      <c r="F184" s="9" t="str">
        <f t="shared" si="425"/>
        <v/>
      </c>
      <c r="G184" s="12"/>
      <c r="H184" s="9" t="str">
        <f t="shared" si="426"/>
        <v/>
      </c>
    </row>
    <row r="185" spans="1:8" ht="15.9" customHeight="1">
      <c r="B185" s="18"/>
      <c r="C185" s="12"/>
      <c r="D185" s="9" t="str">
        <f t="shared" si="424"/>
        <v/>
      </c>
      <c r="E185" s="39"/>
      <c r="F185" s="9" t="str">
        <f t="shared" si="425"/>
        <v/>
      </c>
      <c r="G185" s="12"/>
      <c r="H185" s="9" t="str">
        <f t="shared" si="426"/>
        <v/>
      </c>
    </row>
    <row r="186" spans="1:8" ht="15.9" customHeight="1">
      <c r="B186" s="18"/>
      <c r="C186" s="12"/>
      <c r="D186" s="9" t="str">
        <f t="shared" si="424"/>
        <v/>
      </c>
      <c r="E186" s="39"/>
      <c r="F186" s="9" t="str">
        <f t="shared" si="425"/>
        <v/>
      </c>
      <c r="G186" s="12"/>
      <c r="H186" s="9" t="str">
        <f t="shared" si="426"/>
        <v/>
      </c>
    </row>
    <row r="187" spans="1:8" ht="15.9" customHeight="1">
      <c r="B187" s="18"/>
      <c r="C187" s="12"/>
      <c r="D187" s="9" t="str">
        <f t="shared" si="424"/>
        <v/>
      </c>
      <c r="E187" s="39"/>
      <c r="F187" s="9" t="str">
        <f t="shared" si="425"/>
        <v/>
      </c>
      <c r="G187" s="12"/>
      <c r="H187" s="9" t="str">
        <f t="shared" si="426"/>
        <v/>
      </c>
    </row>
    <row r="188" spans="1:8" ht="15.9" customHeight="1">
      <c r="B188" s="18"/>
      <c r="C188" s="12"/>
      <c r="D188" s="9" t="str">
        <f t="shared" si="424"/>
        <v/>
      </c>
      <c r="E188" s="39"/>
      <c r="F188" s="9" t="str">
        <f t="shared" si="425"/>
        <v/>
      </c>
      <c r="G188" s="12"/>
      <c r="H188" s="9" t="str">
        <f t="shared" si="426"/>
        <v/>
      </c>
    </row>
    <row r="189" spans="1:8" ht="15.9" customHeight="1">
      <c r="B189" s="18"/>
      <c r="C189" s="12"/>
      <c r="D189" s="9" t="str">
        <f t="shared" si="424"/>
        <v/>
      </c>
      <c r="E189" s="39"/>
      <c r="F189" s="9" t="str">
        <f t="shared" si="425"/>
        <v/>
      </c>
      <c r="G189" s="12"/>
      <c r="H189" s="9" t="str">
        <f t="shared" si="426"/>
        <v/>
      </c>
    </row>
    <row r="190" spans="1:8" ht="15.9" customHeight="1">
      <c r="A190" s="15"/>
      <c r="B190" s="18"/>
      <c r="C190" s="12"/>
      <c r="D190" s="9" t="str">
        <f t="shared" si="424"/>
        <v/>
      </c>
      <c r="E190" s="39"/>
      <c r="F190" s="9" t="str">
        <f t="shared" si="425"/>
        <v/>
      </c>
      <c r="G190" s="12"/>
      <c r="H190" s="9" t="str">
        <f t="shared" si="426"/>
        <v/>
      </c>
    </row>
    <row r="191" spans="1:8" ht="15.9" customHeight="1">
      <c r="A191" s="34"/>
      <c r="B191" s="18"/>
      <c r="C191" s="12"/>
      <c r="D191" s="9" t="str">
        <f t="shared" si="424"/>
        <v/>
      </c>
      <c r="E191" s="39"/>
      <c r="F191" s="9" t="str">
        <f t="shared" si="425"/>
        <v/>
      </c>
      <c r="G191" s="12"/>
      <c r="H191" s="9" t="str">
        <f t="shared" si="426"/>
        <v/>
      </c>
    </row>
    <row r="192" spans="1:8" ht="15.9" customHeight="1">
      <c r="A192" s="34"/>
      <c r="B192" s="18"/>
      <c r="C192" s="12"/>
      <c r="D192" s="9" t="str">
        <f t="shared" si="424"/>
        <v/>
      </c>
      <c r="E192" s="39"/>
      <c r="F192" s="9" t="str">
        <f t="shared" si="425"/>
        <v/>
      </c>
      <c r="G192" s="12"/>
      <c r="H192" s="9" t="str">
        <f t="shared" si="426"/>
        <v/>
      </c>
    </row>
    <row r="193" spans="1:8" ht="15.9" customHeight="1">
      <c r="A193" s="180"/>
      <c r="B193" s="18"/>
      <c r="C193" s="12"/>
      <c r="D193" s="9" t="str">
        <f t="shared" si="424"/>
        <v/>
      </c>
      <c r="E193" s="39"/>
      <c r="F193" s="9" t="str">
        <f t="shared" si="425"/>
        <v/>
      </c>
      <c r="G193" s="12"/>
      <c r="H193" s="9" t="str">
        <f t="shared" si="426"/>
        <v/>
      </c>
    </row>
    <row r="194" spans="1:8" ht="15.9" customHeight="1">
      <c r="A194" s="180"/>
      <c r="B194" s="18"/>
      <c r="C194" s="12"/>
      <c r="D194" s="9" t="str">
        <f t="shared" si="424"/>
        <v/>
      </c>
      <c r="E194" s="39"/>
      <c r="F194" s="9" t="str">
        <f t="shared" si="425"/>
        <v/>
      </c>
      <c r="G194" s="12"/>
      <c r="H194" s="9" t="str">
        <f t="shared" si="426"/>
        <v/>
      </c>
    </row>
    <row r="195" spans="1:8" ht="15.9" customHeight="1">
      <c r="A195" s="15"/>
      <c r="B195" s="18"/>
      <c r="C195" s="12"/>
      <c r="D195" s="9" t="str">
        <f t="shared" si="424"/>
        <v/>
      </c>
      <c r="E195" s="39"/>
      <c r="F195" s="9" t="str">
        <f t="shared" si="425"/>
        <v/>
      </c>
      <c r="G195" s="12"/>
      <c r="H195" s="9" t="str">
        <f t="shared" si="426"/>
        <v/>
      </c>
    </row>
    <row r="196" spans="1:8" ht="15.9" customHeight="1">
      <c r="A196" s="15"/>
      <c r="B196" s="18"/>
      <c r="C196" s="12"/>
      <c r="D196" s="9" t="str">
        <f t="shared" si="424"/>
        <v/>
      </c>
      <c r="E196" s="39"/>
      <c r="F196" s="9" t="str">
        <f t="shared" si="425"/>
        <v/>
      </c>
      <c r="G196" s="12"/>
      <c r="H196" s="9" t="str">
        <f t="shared" si="426"/>
        <v/>
      </c>
    </row>
    <row r="197" spans="1:8" ht="15.9" customHeight="1">
      <c r="A197" s="34"/>
      <c r="B197" s="18"/>
      <c r="C197" s="12"/>
      <c r="D197" s="9" t="str">
        <f t="shared" si="424"/>
        <v/>
      </c>
      <c r="E197" s="39"/>
      <c r="F197" s="9" t="str">
        <f t="shared" si="425"/>
        <v/>
      </c>
      <c r="G197" s="12"/>
      <c r="H197" s="9" t="str">
        <f t="shared" si="426"/>
        <v/>
      </c>
    </row>
    <row r="198" spans="1:8" ht="15.9" customHeight="1">
      <c r="A198" s="34"/>
      <c r="B198" s="18"/>
      <c r="C198" s="12"/>
      <c r="D198" s="9" t="str">
        <f t="shared" si="424"/>
        <v/>
      </c>
      <c r="E198" s="39"/>
      <c r="F198" s="9" t="str">
        <f t="shared" si="425"/>
        <v/>
      </c>
      <c r="G198" s="12"/>
      <c r="H198" s="9" t="str">
        <f t="shared" si="426"/>
        <v/>
      </c>
    </row>
    <row r="199" spans="1:8" ht="15.9" customHeight="1">
      <c r="A199" s="181"/>
      <c r="B199" s="18"/>
      <c r="C199" s="12"/>
      <c r="D199" s="9" t="str">
        <f t="shared" si="424"/>
        <v/>
      </c>
      <c r="E199" s="39"/>
      <c r="F199" s="9" t="str">
        <f t="shared" si="425"/>
        <v/>
      </c>
      <c r="G199" s="12"/>
      <c r="H199" s="9" t="str">
        <f t="shared" si="426"/>
        <v/>
      </c>
    </row>
    <row r="200" spans="1:8" ht="15.9" customHeight="1">
      <c r="A200" s="181"/>
      <c r="B200" s="18"/>
      <c r="C200" s="12"/>
      <c r="D200" s="9" t="str">
        <f t="shared" si="424"/>
        <v/>
      </c>
      <c r="E200" s="39"/>
      <c r="F200" s="9" t="str">
        <f t="shared" si="425"/>
        <v/>
      </c>
      <c r="G200" s="12"/>
      <c r="H200" s="9" t="str">
        <f t="shared" si="426"/>
        <v/>
      </c>
    </row>
    <row r="201" spans="1:8" ht="15.9" customHeight="1">
      <c r="A201" s="15"/>
      <c r="B201" s="18"/>
      <c r="C201" s="12"/>
      <c r="D201" s="9" t="str">
        <f t="shared" ref="D201:D264" si="548">IF(C201="","",(C201-$C$9)*1000)</f>
        <v/>
      </c>
      <c r="E201" s="39"/>
      <c r="F201" s="9" t="str">
        <f t="shared" ref="F201:F264" si="549">IF(E201="","",(E201-$E$9)*1000)</f>
        <v/>
      </c>
      <c r="G201" s="12"/>
      <c r="H201" s="9" t="str">
        <f t="shared" ref="H201:H264" si="550">IF(G201="","",(G201-$G$9)*1000)</f>
        <v/>
      </c>
    </row>
    <row r="202" spans="1:8" ht="15.9" customHeight="1">
      <c r="A202" s="15"/>
      <c r="B202" s="18"/>
      <c r="C202" s="12"/>
      <c r="D202" s="9" t="str">
        <f t="shared" si="548"/>
        <v/>
      </c>
      <c r="E202" s="39"/>
      <c r="F202" s="9" t="str">
        <f t="shared" si="549"/>
        <v/>
      </c>
      <c r="G202" s="12"/>
      <c r="H202" s="9" t="str">
        <f t="shared" si="550"/>
        <v/>
      </c>
    </row>
    <row r="203" spans="1:8" ht="15.9" customHeight="1">
      <c r="A203" s="15"/>
      <c r="B203" s="18"/>
      <c r="C203" s="12"/>
      <c r="D203" s="9" t="str">
        <f t="shared" si="548"/>
        <v/>
      </c>
      <c r="E203" s="39"/>
      <c r="F203" s="9" t="str">
        <f t="shared" si="549"/>
        <v/>
      </c>
      <c r="G203" s="12"/>
      <c r="H203" s="9" t="str">
        <f t="shared" si="550"/>
        <v/>
      </c>
    </row>
    <row r="204" spans="1:8" ht="15.9" customHeight="1">
      <c r="B204" s="18"/>
      <c r="C204" s="12"/>
      <c r="D204" s="9" t="str">
        <f t="shared" si="548"/>
        <v/>
      </c>
      <c r="E204" s="39"/>
      <c r="F204" s="9" t="str">
        <f t="shared" si="549"/>
        <v/>
      </c>
      <c r="G204" s="12"/>
      <c r="H204" s="9" t="str">
        <f t="shared" si="550"/>
        <v/>
      </c>
    </row>
    <row r="205" spans="1:8" ht="15.9" customHeight="1">
      <c r="B205" s="18"/>
      <c r="C205" s="12"/>
      <c r="D205" s="9" t="str">
        <f t="shared" si="548"/>
        <v/>
      </c>
      <c r="E205" s="39"/>
      <c r="F205" s="9" t="str">
        <f t="shared" si="549"/>
        <v/>
      </c>
      <c r="G205" s="12"/>
      <c r="H205" s="9" t="str">
        <f t="shared" si="550"/>
        <v/>
      </c>
    </row>
    <row r="206" spans="1:8" ht="15.9" customHeight="1">
      <c r="B206" s="18"/>
      <c r="C206" s="12"/>
      <c r="D206" s="9" t="str">
        <f t="shared" si="548"/>
        <v/>
      </c>
      <c r="E206" s="39"/>
      <c r="F206" s="9" t="str">
        <f t="shared" si="549"/>
        <v/>
      </c>
      <c r="G206" s="12"/>
      <c r="H206" s="9" t="str">
        <f t="shared" si="550"/>
        <v/>
      </c>
    </row>
    <row r="207" spans="1:8" ht="15.9" customHeight="1">
      <c r="B207" s="18"/>
      <c r="C207" s="12"/>
      <c r="D207" s="9" t="str">
        <f t="shared" si="548"/>
        <v/>
      </c>
      <c r="E207" s="39"/>
      <c r="F207" s="9" t="str">
        <f t="shared" si="549"/>
        <v/>
      </c>
      <c r="G207" s="12"/>
      <c r="H207" s="9" t="str">
        <f t="shared" si="550"/>
        <v/>
      </c>
    </row>
    <row r="208" spans="1:8" ht="15.9" customHeight="1">
      <c r="B208" s="18"/>
      <c r="C208" s="12"/>
      <c r="D208" s="9" t="str">
        <f t="shared" si="548"/>
        <v/>
      </c>
      <c r="E208" s="39"/>
      <c r="F208" s="9" t="str">
        <f t="shared" si="549"/>
        <v/>
      </c>
      <c r="G208" s="12"/>
      <c r="H208" s="9" t="str">
        <f t="shared" si="550"/>
        <v/>
      </c>
    </row>
    <row r="209" spans="2:8" ht="15.9" customHeight="1">
      <c r="B209" s="18"/>
      <c r="C209" s="12"/>
      <c r="D209" s="9" t="str">
        <f t="shared" si="548"/>
        <v/>
      </c>
      <c r="E209" s="39"/>
      <c r="F209" s="9" t="str">
        <f t="shared" si="549"/>
        <v/>
      </c>
      <c r="G209" s="12"/>
      <c r="H209" s="9" t="str">
        <f t="shared" si="550"/>
        <v/>
      </c>
    </row>
    <row r="210" spans="2:8" ht="15.9" customHeight="1">
      <c r="B210" s="18"/>
      <c r="C210" s="12"/>
      <c r="D210" s="9" t="str">
        <f t="shared" si="548"/>
        <v/>
      </c>
      <c r="E210" s="39"/>
      <c r="F210" s="9" t="str">
        <f t="shared" si="549"/>
        <v/>
      </c>
      <c r="G210" s="12"/>
      <c r="H210" s="9" t="str">
        <f t="shared" si="550"/>
        <v/>
      </c>
    </row>
    <row r="211" spans="2:8" ht="15.9" customHeight="1">
      <c r="B211" s="18"/>
      <c r="C211" s="12"/>
      <c r="D211" s="9" t="str">
        <f t="shared" si="548"/>
        <v/>
      </c>
      <c r="E211" s="39"/>
      <c r="F211" s="9" t="str">
        <f t="shared" si="549"/>
        <v/>
      </c>
      <c r="G211" s="12"/>
      <c r="H211" s="9" t="str">
        <f t="shared" si="550"/>
        <v/>
      </c>
    </row>
    <row r="212" spans="2:8" ht="15.9" customHeight="1">
      <c r="B212" s="18"/>
      <c r="C212" s="12"/>
      <c r="D212" s="9" t="str">
        <f t="shared" si="548"/>
        <v/>
      </c>
      <c r="E212" s="39"/>
      <c r="F212" s="9" t="str">
        <f t="shared" si="549"/>
        <v/>
      </c>
      <c r="G212" s="12"/>
      <c r="H212" s="9" t="str">
        <f t="shared" si="550"/>
        <v/>
      </c>
    </row>
    <row r="213" spans="2:8" ht="15.9" customHeight="1">
      <c r="B213" s="18"/>
      <c r="C213" s="12"/>
      <c r="D213" s="9" t="str">
        <f t="shared" si="548"/>
        <v/>
      </c>
      <c r="E213" s="39"/>
      <c r="F213" s="9" t="str">
        <f t="shared" si="549"/>
        <v/>
      </c>
      <c r="G213" s="12"/>
      <c r="H213" s="9" t="str">
        <f t="shared" si="550"/>
        <v/>
      </c>
    </row>
    <row r="214" spans="2:8" ht="15.9" customHeight="1">
      <c r="B214" s="18"/>
      <c r="C214" s="12"/>
      <c r="D214" s="9" t="str">
        <f t="shared" si="548"/>
        <v/>
      </c>
      <c r="E214" s="39"/>
      <c r="F214" s="9" t="str">
        <f t="shared" si="549"/>
        <v/>
      </c>
      <c r="G214" s="12"/>
      <c r="H214" s="9" t="str">
        <f t="shared" si="550"/>
        <v/>
      </c>
    </row>
    <row r="215" spans="2:8" ht="15.9" customHeight="1">
      <c r="B215" s="18"/>
      <c r="C215" s="12"/>
      <c r="D215" s="9" t="str">
        <f t="shared" si="548"/>
        <v/>
      </c>
      <c r="E215" s="39"/>
      <c r="F215" s="9" t="str">
        <f t="shared" si="549"/>
        <v/>
      </c>
      <c r="G215" s="12"/>
      <c r="H215" s="9" t="str">
        <f t="shared" si="550"/>
        <v/>
      </c>
    </row>
    <row r="216" spans="2:8" ht="15.9" customHeight="1">
      <c r="B216" s="18"/>
      <c r="C216" s="12"/>
      <c r="D216" s="9" t="str">
        <f t="shared" si="548"/>
        <v/>
      </c>
      <c r="E216" s="39"/>
      <c r="F216" s="9" t="str">
        <f t="shared" si="549"/>
        <v/>
      </c>
      <c r="G216" s="12"/>
      <c r="H216" s="9" t="str">
        <f t="shared" si="550"/>
        <v/>
      </c>
    </row>
    <row r="217" spans="2:8" ht="15.9" customHeight="1">
      <c r="B217" s="18"/>
      <c r="C217" s="12"/>
      <c r="D217" s="9" t="str">
        <f t="shared" si="548"/>
        <v/>
      </c>
      <c r="E217" s="39"/>
      <c r="F217" s="9" t="str">
        <f t="shared" si="549"/>
        <v/>
      </c>
      <c r="G217" s="12"/>
      <c r="H217" s="9" t="str">
        <f t="shared" si="550"/>
        <v/>
      </c>
    </row>
    <row r="218" spans="2:8" ht="15.9" customHeight="1">
      <c r="B218" s="18"/>
      <c r="C218" s="12"/>
      <c r="D218" s="9" t="str">
        <f t="shared" si="548"/>
        <v/>
      </c>
      <c r="E218" s="39"/>
      <c r="F218" s="9" t="str">
        <f t="shared" si="549"/>
        <v/>
      </c>
      <c r="G218" s="12"/>
      <c r="H218" s="9" t="str">
        <f t="shared" si="550"/>
        <v/>
      </c>
    </row>
    <row r="219" spans="2:8" ht="15.9" customHeight="1">
      <c r="B219" s="18"/>
      <c r="C219" s="12"/>
      <c r="D219" s="9" t="str">
        <f t="shared" si="548"/>
        <v/>
      </c>
      <c r="E219" s="39"/>
      <c r="F219" s="9" t="str">
        <f t="shared" si="549"/>
        <v/>
      </c>
      <c r="G219" s="12"/>
      <c r="H219" s="9" t="str">
        <f t="shared" si="550"/>
        <v/>
      </c>
    </row>
    <row r="220" spans="2:8" ht="15.9" customHeight="1">
      <c r="B220" s="18"/>
      <c r="C220" s="12"/>
      <c r="D220" s="9" t="str">
        <f t="shared" si="548"/>
        <v/>
      </c>
      <c r="E220" s="39"/>
      <c r="F220" s="9" t="str">
        <f t="shared" si="549"/>
        <v/>
      </c>
      <c r="G220" s="12"/>
      <c r="H220" s="9" t="str">
        <f t="shared" si="550"/>
        <v/>
      </c>
    </row>
    <row r="221" spans="2:8" ht="15.9" customHeight="1">
      <c r="B221" s="18"/>
      <c r="C221" s="12"/>
      <c r="D221" s="9" t="str">
        <f t="shared" si="548"/>
        <v/>
      </c>
      <c r="E221" s="39"/>
      <c r="F221" s="9" t="str">
        <f t="shared" si="549"/>
        <v/>
      </c>
      <c r="G221" s="12"/>
      <c r="H221" s="9" t="str">
        <f t="shared" si="550"/>
        <v/>
      </c>
    </row>
    <row r="222" spans="2:8" ht="15.9" customHeight="1">
      <c r="B222" s="18"/>
      <c r="C222" s="12"/>
      <c r="D222" s="9" t="str">
        <f t="shared" si="548"/>
        <v/>
      </c>
      <c r="E222" s="39"/>
      <c r="F222" s="9" t="str">
        <f t="shared" si="549"/>
        <v/>
      </c>
      <c r="G222" s="12"/>
      <c r="H222" s="9" t="str">
        <f t="shared" si="550"/>
        <v/>
      </c>
    </row>
    <row r="223" spans="2:8" ht="15.9" customHeight="1">
      <c r="B223" s="18"/>
      <c r="C223" s="12"/>
      <c r="D223" s="9" t="str">
        <f t="shared" si="548"/>
        <v/>
      </c>
      <c r="E223" s="39"/>
      <c r="F223" s="9" t="str">
        <f t="shared" si="549"/>
        <v/>
      </c>
      <c r="G223" s="12"/>
      <c r="H223" s="9" t="str">
        <f t="shared" si="550"/>
        <v/>
      </c>
    </row>
    <row r="224" spans="2:8" ht="15.9" customHeight="1">
      <c r="B224" s="18"/>
      <c r="C224" s="12"/>
      <c r="D224" s="9" t="str">
        <f t="shared" si="548"/>
        <v/>
      </c>
      <c r="E224" s="39"/>
      <c r="F224" s="9" t="str">
        <f t="shared" si="549"/>
        <v/>
      </c>
      <c r="G224" s="12"/>
      <c r="H224" s="9" t="str">
        <f t="shared" si="550"/>
        <v/>
      </c>
    </row>
    <row r="225" spans="2:8" ht="15.9" customHeight="1">
      <c r="B225" s="18"/>
      <c r="C225" s="12"/>
      <c r="D225" s="9" t="str">
        <f t="shared" si="548"/>
        <v/>
      </c>
      <c r="E225" s="39"/>
      <c r="F225" s="9" t="str">
        <f t="shared" si="549"/>
        <v/>
      </c>
      <c r="G225" s="12"/>
      <c r="H225" s="9" t="str">
        <f t="shared" si="550"/>
        <v/>
      </c>
    </row>
    <row r="226" spans="2:8" ht="15.9" customHeight="1">
      <c r="B226" s="18"/>
      <c r="C226" s="12"/>
      <c r="D226" s="9" t="str">
        <f t="shared" si="548"/>
        <v/>
      </c>
      <c r="E226" s="39"/>
      <c r="F226" s="9" t="str">
        <f t="shared" si="549"/>
        <v/>
      </c>
      <c r="G226" s="12"/>
      <c r="H226" s="9" t="str">
        <f t="shared" si="550"/>
        <v/>
      </c>
    </row>
    <row r="227" spans="2:8" ht="15.9" customHeight="1">
      <c r="B227" s="18"/>
      <c r="C227" s="12"/>
      <c r="D227" s="9" t="str">
        <f t="shared" si="548"/>
        <v/>
      </c>
      <c r="E227" s="39"/>
      <c r="F227" s="9" t="str">
        <f t="shared" si="549"/>
        <v/>
      </c>
      <c r="G227" s="12"/>
      <c r="H227" s="9" t="str">
        <f t="shared" si="550"/>
        <v/>
      </c>
    </row>
    <row r="228" spans="2:8" ht="15.9" customHeight="1">
      <c r="B228" s="18"/>
      <c r="C228" s="12"/>
      <c r="D228" s="9" t="str">
        <f t="shared" si="548"/>
        <v/>
      </c>
      <c r="E228" s="39"/>
      <c r="F228" s="9" t="str">
        <f t="shared" si="549"/>
        <v/>
      </c>
      <c r="G228" s="12"/>
      <c r="H228" s="9" t="str">
        <f t="shared" si="550"/>
        <v/>
      </c>
    </row>
    <row r="229" spans="2:8" ht="15.9" customHeight="1">
      <c r="B229" s="18"/>
      <c r="C229" s="12"/>
      <c r="D229" s="9" t="str">
        <f t="shared" si="548"/>
        <v/>
      </c>
      <c r="E229" s="39"/>
      <c r="F229" s="9" t="str">
        <f t="shared" si="549"/>
        <v/>
      </c>
      <c r="G229" s="12"/>
      <c r="H229" s="9" t="str">
        <f t="shared" si="550"/>
        <v/>
      </c>
    </row>
    <row r="230" spans="2:8" ht="15.9" customHeight="1">
      <c r="B230" s="18"/>
      <c r="C230" s="12"/>
      <c r="D230" s="9" t="str">
        <f t="shared" si="548"/>
        <v/>
      </c>
      <c r="E230" s="39"/>
      <c r="F230" s="9" t="str">
        <f t="shared" si="549"/>
        <v/>
      </c>
      <c r="G230" s="12"/>
      <c r="H230" s="9" t="str">
        <f t="shared" si="550"/>
        <v/>
      </c>
    </row>
    <row r="231" spans="2:8" ht="15.9" customHeight="1">
      <c r="B231" s="18"/>
      <c r="C231" s="12"/>
      <c r="D231" s="9" t="str">
        <f t="shared" si="548"/>
        <v/>
      </c>
      <c r="E231" s="39"/>
      <c r="F231" s="9" t="str">
        <f t="shared" si="549"/>
        <v/>
      </c>
      <c r="G231" s="12"/>
      <c r="H231" s="9" t="str">
        <f t="shared" si="550"/>
        <v/>
      </c>
    </row>
    <row r="232" spans="2:8" ht="15.9" customHeight="1">
      <c r="B232" s="18"/>
      <c r="C232" s="12"/>
      <c r="D232" s="9" t="str">
        <f t="shared" si="548"/>
        <v/>
      </c>
      <c r="E232" s="39"/>
      <c r="F232" s="9" t="str">
        <f t="shared" si="549"/>
        <v/>
      </c>
      <c r="G232" s="12"/>
      <c r="H232" s="9" t="str">
        <f t="shared" si="550"/>
        <v/>
      </c>
    </row>
    <row r="233" spans="2:8" ht="15.9" customHeight="1">
      <c r="B233" s="18"/>
      <c r="C233" s="12"/>
      <c r="D233" s="9" t="str">
        <f t="shared" si="548"/>
        <v/>
      </c>
      <c r="E233" s="39"/>
      <c r="F233" s="9" t="str">
        <f t="shared" si="549"/>
        <v/>
      </c>
      <c r="G233" s="12"/>
      <c r="H233" s="9" t="str">
        <f t="shared" si="550"/>
        <v/>
      </c>
    </row>
    <row r="234" spans="2:8" ht="15.9" customHeight="1">
      <c r="B234" s="18"/>
      <c r="C234" s="12"/>
      <c r="D234" s="9" t="str">
        <f t="shared" si="548"/>
        <v/>
      </c>
      <c r="E234" s="39"/>
      <c r="F234" s="9" t="str">
        <f t="shared" si="549"/>
        <v/>
      </c>
      <c r="G234" s="12"/>
      <c r="H234" s="9" t="str">
        <f t="shared" si="550"/>
        <v/>
      </c>
    </row>
    <row r="235" spans="2:8" ht="15.9" customHeight="1">
      <c r="B235" s="18"/>
      <c r="C235" s="12"/>
      <c r="D235" s="9" t="str">
        <f t="shared" si="548"/>
        <v/>
      </c>
      <c r="E235" s="39"/>
      <c r="F235" s="9" t="str">
        <f t="shared" si="549"/>
        <v/>
      </c>
      <c r="G235" s="12"/>
      <c r="H235" s="9" t="str">
        <f t="shared" si="550"/>
        <v/>
      </c>
    </row>
    <row r="236" spans="2:8" ht="15.9" customHeight="1">
      <c r="B236" s="18"/>
      <c r="C236" s="12"/>
      <c r="D236" s="9" t="str">
        <f t="shared" si="548"/>
        <v/>
      </c>
      <c r="E236" s="39"/>
      <c r="F236" s="9" t="str">
        <f t="shared" si="549"/>
        <v/>
      </c>
      <c r="G236" s="12"/>
      <c r="H236" s="9" t="str">
        <f t="shared" si="550"/>
        <v/>
      </c>
    </row>
    <row r="237" spans="2:8" ht="15.9" customHeight="1">
      <c r="B237" s="18"/>
      <c r="C237" s="12"/>
      <c r="D237" s="9" t="str">
        <f t="shared" si="548"/>
        <v/>
      </c>
      <c r="E237" s="39"/>
      <c r="F237" s="9" t="str">
        <f t="shared" si="549"/>
        <v/>
      </c>
      <c r="G237" s="12"/>
      <c r="H237" s="9" t="str">
        <f t="shared" si="550"/>
        <v/>
      </c>
    </row>
    <row r="238" spans="2:8" ht="15.9" customHeight="1">
      <c r="B238" s="18"/>
      <c r="C238" s="12"/>
      <c r="D238" s="9" t="str">
        <f t="shared" si="548"/>
        <v/>
      </c>
      <c r="E238" s="39"/>
      <c r="F238" s="9" t="str">
        <f t="shared" si="549"/>
        <v/>
      </c>
      <c r="G238" s="12"/>
      <c r="H238" s="9" t="str">
        <f t="shared" si="550"/>
        <v/>
      </c>
    </row>
    <row r="239" spans="2:8" ht="15.9" customHeight="1">
      <c r="B239" s="18"/>
      <c r="C239" s="12"/>
      <c r="D239" s="9" t="str">
        <f t="shared" si="548"/>
        <v/>
      </c>
      <c r="E239" s="39"/>
      <c r="F239" s="9" t="str">
        <f t="shared" si="549"/>
        <v/>
      </c>
      <c r="G239" s="12"/>
      <c r="H239" s="9" t="str">
        <f t="shared" si="550"/>
        <v/>
      </c>
    </row>
    <row r="240" spans="2:8" ht="15.9" customHeight="1">
      <c r="B240" s="18"/>
      <c r="C240" s="12"/>
      <c r="D240" s="9" t="str">
        <f t="shared" si="548"/>
        <v/>
      </c>
      <c r="E240" s="39"/>
      <c r="F240" s="9" t="str">
        <f t="shared" si="549"/>
        <v/>
      </c>
      <c r="G240" s="12"/>
      <c r="H240" s="9" t="str">
        <f t="shared" si="550"/>
        <v/>
      </c>
    </row>
    <row r="241" spans="2:8" ht="15.9" customHeight="1">
      <c r="B241" s="18"/>
      <c r="C241" s="12"/>
      <c r="D241" s="9" t="str">
        <f t="shared" si="548"/>
        <v/>
      </c>
      <c r="E241" s="39"/>
      <c r="F241" s="9" t="str">
        <f t="shared" si="549"/>
        <v/>
      </c>
      <c r="G241" s="12"/>
      <c r="H241" s="9" t="str">
        <f t="shared" si="550"/>
        <v/>
      </c>
    </row>
    <row r="242" spans="2:8" ht="15.9" customHeight="1">
      <c r="B242" s="18"/>
      <c r="C242" s="12"/>
      <c r="D242" s="9" t="str">
        <f t="shared" si="548"/>
        <v/>
      </c>
      <c r="E242" s="39"/>
      <c r="F242" s="9" t="str">
        <f t="shared" si="549"/>
        <v/>
      </c>
      <c r="G242" s="12"/>
      <c r="H242" s="9" t="str">
        <f t="shared" si="550"/>
        <v/>
      </c>
    </row>
    <row r="243" spans="2:8" ht="15.9" customHeight="1">
      <c r="B243" s="18"/>
      <c r="C243" s="12"/>
      <c r="D243" s="9" t="str">
        <f t="shared" si="548"/>
        <v/>
      </c>
      <c r="E243" s="39"/>
      <c r="F243" s="9" t="str">
        <f t="shared" si="549"/>
        <v/>
      </c>
      <c r="G243" s="12"/>
      <c r="H243" s="9" t="str">
        <f t="shared" si="550"/>
        <v/>
      </c>
    </row>
    <row r="244" spans="2:8" ht="15.9" customHeight="1">
      <c r="B244" s="18"/>
      <c r="C244" s="12"/>
      <c r="D244" s="9" t="str">
        <f t="shared" si="548"/>
        <v/>
      </c>
      <c r="E244" s="39"/>
      <c r="F244" s="9" t="str">
        <f t="shared" si="549"/>
        <v/>
      </c>
      <c r="G244" s="12"/>
      <c r="H244" s="9" t="str">
        <f t="shared" si="550"/>
        <v/>
      </c>
    </row>
    <row r="245" spans="2:8" ht="15.9" customHeight="1">
      <c r="B245" s="18"/>
      <c r="C245" s="12"/>
      <c r="D245" s="9" t="str">
        <f t="shared" si="548"/>
        <v/>
      </c>
      <c r="E245" s="39"/>
      <c r="F245" s="9" t="str">
        <f t="shared" si="549"/>
        <v/>
      </c>
      <c r="G245" s="12"/>
      <c r="H245" s="9" t="str">
        <f t="shared" si="550"/>
        <v/>
      </c>
    </row>
    <row r="246" spans="2:8" ht="15.9" customHeight="1">
      <c r="B246" s="18"/>
      <c r="C246" s="12"/>
      <c r="D246" s="9" t="str">
        <f t="shared" si="548"/>
        <v/>
      </c>
      <c r="E246" s="39"/>
      <c r="F246" s="9" t="str">
        <f t="shared" si="549"/>
        <v/>
      </c>
      <c r="G246" s="12"/>
      <c r="H246" s="9" t="str">
        <f t="shared" si="550"/>
        <v/>
      </c>
    </row>
    <row r="247" spans="2:8" ht="15.9" customHeight="1">
      <c r="B247" s="18"/>
      <c r="C247" s="12"/>
      <c r="D247" s="9" t="str">
        <f t="shared" si="548"/>
        <v/>
      </c>
      <c r="E247" s="39"/>
      <c r="F247" s="9" t="str">
        <f t="shared" si="549"/>
        <v/>
      </c>
      <c r="G247" s="12"/>
      <c r="H247" s="9" t="str">
        <f t="shared" si="550"/>
        <v/>
      </c>
    </row>
    <row r="248" spans="2:8" ht="15.9" customHeight="1">
      <c r="B248" s="18"/>
      <c r="C248" s="12"/>
      <c r="D248" s="9" t="str">
        <f t="shared" si="548"/>
        <v/>
      </c>
      <c r="E248" s="39"/>
      <c r="F248" s="9" t="str">
        <f t="shared" si="549"/>
        <v/>
      </c>
      <c r="G248" s="12"/>
      <c r="H248" s="9" t="str">
        <f t="shared" si="550"/>
        <v/>
      </c>
    </row>
    <row r="249" spans="2:8" ht="15.9" customHeight="1">
      <c r="B249" s="18"/>
      <c r="C249" s="12"/>
      <c r="D249" s="9" t="str">
        <f t="shared" si="548"/>
        <v/>
      </c>
      <c r="E249" s="39"/>
      <c r="F249" s="9" t="str">
        <f t="shared" si="549"/>
        <v/>
      </c>
      <c r="G249" s="12"/>
      <c r="H249" s="9" t="str">
        <f t="shared" si="550"/>
        <v/>
      </c>
    </row>
    <row r="250" spans="2:8" ht="15.9" customHeight="1">
      <c r="B250" s="18"/>
      <c r="C250" s="12"/>
      <c r="D250" s="9" t="str">
        <f t="shared" si="548"/>
        <v/>
      </c>
      <c r="E250" s="39"/>
      <c r="F250" s="9" t="str">
        <f t="shared" si="549"/>
        <v/>
      </c>
      <c r="G250" s="12"/>
      <c r="H250" s="9" t="str">
        <f t="shared" si="550"/>
        <v/>
      </c>
    </row>
    <row r="251" spans="2:8" ht="15.9" customHeight="1">
      <c r="B251" s="18"/>
      <c r="C251" s="12"/>
      <c r="D251" s="9" t="str">
        <f t="shared" si="548"/>
        <v/>
      </c>
      <c r="E251" s="39"/>
      <c r="F251" s="9" t="str">
        <f t="shared" si="549"/>
        <v/>
      </c>
      <c r="G251" s="12"/>
      <c r="H251" s="9" t="str">
        <f t="shared" si="550"/>
        <v/>
      </c>
    </row>
    <row r="252" spans="2:8" ht="15.9" customHeight="1">
      <c r="B252" s="18"/>
      <c r="C252" s="12"/>
      <c r="D252" s="9" t="str">
        <f t="shared" si="548"/>
        <v/>
      </c>
      <c r="E252" s="39"/>
      <c r="F252" s="9" t="str">
        <f t="shared" si="549"/>
        <v/>
      </c>
      <c r="G252" s="12"/>
      <c r="H252" s="9" t="str">
        <f t="shared" si="550"/>
        <v/>
      </c>
    </row>
    <row r="253" spans="2:8" ht="15.9" customHeight="1">
      <c r="B253" s="18"/>
      <c r="C253" s="12"/>
      <c r="D253" s="9" t="str">
        <f t="shared" si="548"/>
        <v/>
      </c>
      <c r="E253" s="39"/>
      <c r="F253" s="9" t="str">
        <f t="shared" si="549"/>
        <v/>
      </c>
      <c r="G253" s="12"/>
      <c r="H253" s="9" t="str">
        <f t="shared" si="550"/>
        <v/>
      </c>
    </row>
    <row r="254" spans="2:8" ht="15.9" customHeight="1">
      <c r="B254" s="18"/>
      <c r="C254" s="12"/>
      <c r="D254" s="9" t="str">
        <f t="shared" si="548"/>
        <v/>
      </c>
      <c r="E254" s="39"/>
      <c r="F254" s="9" t="str">
        <f t="shared" si="549"/>
        <v/>
      </c>
      <c r="G254" s="12"/>
      <c r="H254" s="9" t="str">
        <f t="shared" si="550"/>
        <v/>
      </c>
    </row>
    <row r="255" spans="2:8" ht="15.9" customHeight="1">
      <c r="B255" s="18"/>
      <c r="C255" s="12"/>
      <c r="D255" s="9" t="str">
        <f t="shared" si="548"/>
        <v/>
      </c>
      <c r="E255" s="39"/>
      <c r="F255" s="9" t="str">
        <f t="shared" si="549"/>
        <v/>
      </c>
      <c r="G255" s="12"/>
      <c r="H255" s="9" t="str">
        <f t="shared" si="550"/>
        <v/>
      </c>
    </row>
    <row r="256" spans="2:8" ht="15.9" customHeight="1">
      <c r="B256" s="18"/>
      <c r="C256" s="12"/>
      <c r="D256" s="9" t="str">
        <f t="shared" si="548"/>
        <v/>
      </c>
      <c r="E256" s="39"/>
      <c r="F256" s="9" t="str">
        <f t="shared" si="549"/>
        <v/>
      </c>
      <c r="G256" s="12"/>
      <c r="H256" s="9" t="str">
        <f t="shared" si="550"/>
        <v/>
      </c>
    </row>
    <row r="257" spans="2:8" ht="15.9" customHeight="1">
      <c r="B257" s="18"/>
      <c r="C257" s="12"/>
      <c r="D257" s="9" t="str">
        <f t="shared" si="548"/>
        <v/>
      </c>
      <c r="E257" s="39"/>
      <c r="F257" s="9" t="str">
        <f t="shared" si="549"/>
        <v/>
      </c>
      <c r="G257" s="12"/>
      <c r="H257" s="9" t="str">
        <f t="shared" si="550"/>
        <v/>
      </c>
    </row>
    <row r="258" spans="2:8" ht="15.9" customHeight="1">
      <c r="B258" s="18"/>
      <c r="C258" s="12"/>
      <c r="D258" s="9" t="str">
        <f t="shared" si="548"/>
        <v/>
      </c>
      <c r="E258" s="39"/>
      <c r="F258" s="9" t="str">
        <f t="shared" si="549"/>
        <v/>
      </c>
      <c r="G258" s="12"/>
      <c r="H258" s="9" t="str">
        <f t="shared" si="550"/>
        <v/>
      </c>
    </row>
    <row r="259" spans="2:8" ht="15.9" customHeight="1">
      <c r="B259" s="18"/>
      <c r="C259" s="12"/>
      <c r="D259" s="9" t="str">
        <f t="shared" si="548"/>
        <v/>
      </c>
      <c r="E259" s="39"/>
      <c r="F259" s="9" t="str">
        <f t="shared" si="549"/>
        <v/>
      </c>
      <c r="G259" s="12"/>
      <c r="H259" s="9" t="str">
        <f t="shared" si="550"/>
        <v/>
      </c>
    </row>
    <row r="260" spans="2:8" ht="15.9" customHeight="1">
      <c r="B260" s="18"/>
      <c r="C260" s="12"/>
      <c r="D260" s="9" t="str">
        <f t="shared" si="548"/>
        <v/>
      </c>
      <c r="E260" s="39"/>
      <c r="F260" s="9" t="str">
        <f t="shared" si="549"/>
        <v/>
      </c>
      <c r="G260" s="12"/>
      <c r="H260" s="9" t="str">
        <f t="shared" si="550"/>
        <v/>
      </c>
    </row>
    <row r="261" spans="2:8" ht="15.9" customHeight="1">
      <c r="B261" s="18"/>
      <c r="C261" s="12"/>
      <c r="D261" s="9" t="str">
        <f t="shared" si="548"/>
        <v/>
      </c>
      <c r="E261" s="39"/>
      <c r="F261" s="9" t="str">
        <f t="shared" si="549"/>
        <v/>
      </c>
      <c r="G261" s="12"/>
      <c r="H261" s="9" t="str">
        <f t="shared" si="550"/>
        <v/>
      </c>
    </row>
    <row r="262" spans="2:8" ht="15.9" customHeight="1">
      <c r="B262" s="18"/>
      <c r="C262" s="12"/>
      <c r="D262" s="9" t="str">
        <f t="shared" si="548"/>
        <v/>
      </c>
      <c r="E262" s="39"/>
      <c r="F262" s="9" t="str">
        <f t="shared" si="549"/>
        <v/>
      </c>
      <c r="G262" s="12"/>
      <c r="H262" s="9" t="str">
        <f t="shared" si="550"/>
        <v/>
      </c>
    </row>
    <row r="263" spans="2:8" ht="15.9" customHeight="1">
      <c r="B263" s="18"/>
      <c r="C263" s="12"/>
      <c r="D263" s="9" t="str">
        <f t="shared" si="548"/>
        <v/>
      </c>
      <c r="E263" s="39"/>
      <c r="F263" s="9" t="str">
        <f t="shared" si="549"/>
        <v/>
      </c>
      <c r="G263" s="12"/>
      <c r="H263" s="9" t="str">
        <f t="shared" si="550"/>
        <v/>
      </c>
    </row>
    <row r="264" spans="2:8" ht="15.9" customHeight="1">
      <c r="B264" s="18"/>
      <c r="C264" s="12"/>
      <c r="D264" s="9" t="str">
        <f t="shared" si="548"/>
        <v/>
      </c>
      <c r="E264" s="39"/>
      <c r="F264" s="9" t="str">
        <f t="shared" si="549"/>
        <v/>
      </c>
      <c r="G264" s="12"/>
      <c r="H264" s="9" t="str">
        <f t="shared" si="550"/>
        <v/>
      </c>
    </row>
    <row r="265" spans="2:8" ht="15.9" customHeight="1">
      <c r="B265" s="18"/>
      <c r="C265" s="12"/>
      <c r="D265" s="9" t="str">
        <f t="shared" ref="D265:D306" si="551">IF(C265="","",(C265-$C$9)*1000)</f>
        <v/>
      </c>
      <c r="E265" s="39"/>
      <c r="F265" s="9" t="str">
        <f t="shared" ref="F265:F306" si="552">IF(E265="","",(E265-$E$9)*1000)</f>
        <v/>
      </c>
      <c r="G265" s="12"/>
      <c r="H265" s="9" t="str">
        <f t="shared" ref="H265:H306" si="553">IF(G265="","",(G265-$G$9)*1000)</f>
        <v/>
      </c>
    </row>
    <row r="266" spans="2:8" ht="15.9" customHeight="1">
      <c r="B266" s="18"/>
      <c r="C266" s="12"/>
      <c r="D266" s="9" t="str">
        <f t="shared" si="551"/>
        <v/>
      </c>
      <c r="E266" s="39"/>
      <c r="F266" s="9" t="str">
        <f t="shared" si="552"/>
        <v/>
      </c>
      <c r="G266" s="12"/>
      <c r="H266" s="9" t="str">
        <f t="shared" si="553"/>
        <v/>
      </c>
    </row>
    <row r="267" spans="2:8" ht="15.9" customHeight="1">
      <c r="B267" s="18"/>
      <c r="C267" s="12"/>
      <c r="D267" s="9" t="str">
        <f t="shared" si="551"/>
        <v/>
      </c>
      <c r="E267" s="39"/>
      <c r="F267" s="9" t="str">
        <f t="shared" si="552"/>
        <v/>
      </c>
      <c r="G267" s="12"/>
      <c r="H267" s="9" t="str">
        <f t="shared" si="553"/>
        <v/>
      </c>
    </row>
    <row r="268" spans="2:8" ht="15.9" customHeight="1">
      <c r="B268" s="18"/>
      <c r="C268" s="12"/>
      <c r="D268" s="9" t="str">
        <f t="shared" si="551"/>
        <v/>
      </c>
      <c r="E268" s="39"/>
      <c r="F268" s="9" t="str">
        <f t="shared" si="552"/>
        <v/>
      </c>
      <c r="G268" s="12"/>
      <c r="H268" s="9" t="str">
        <f t="shared" si="553"/>
        <v/>
      </c>
    </row>
    <row r="269" spans="2:8" ht="15.9" customHeight="1">
      <c r="B269" s="18"/>
      <c r="C269" s="12"/>
      <c r="D269" s="9" t="str">
        <f t="shared" si="551"/>
        <v/>
      </c>
      <c r="E269" s="39"/>
      <c r="F269" s="9" t="str">
        <f t="shared" si="552"/>
        <v/>
      </c>
      <c r="G269" s="12"/>
      <c r="H269" s="9" t="str">
        <f t="shared" si="553"/>
        <v/>
      </c>
    </row>
    <row r="270" spans="2:8" ht="15.9" customHeight="1">
      <c r="B270" s="18"/>
      <c r="C270" s="12"/>
      <c r="D270" s="9" t="str">
        <f t="shared" si="551"/>
        <v/>
      </c>
      <c r="E270" s="39"/>
      <c r="F270" s="9" t="str">
        <f t="shared" si="552"/>
        <v/>
      </c>
      <c r="G270" s="12"/>
      <c r="H270" s="9" t="str">
        <f t="shared" si="553"/>
        <v/>
      </c>
    </row>
    <row r="271" spans="2:8" ht="15.9" customHeight="1">
      <c r="B271" s="18"/>
      <c r="C271" s="12"/>
      <c r="D271" s="9" t="str">
        <f t="shared" si="551"/>
        <v/>
      </c>
      <c r="E271" s="39"/>
      <c r="F271" s="9" t="str">
        <f t="shared" si="552"/>
        <v/>
      </c>
      <c r="G271" s="12"/>
      <c r="H271" s="9" t="str">
        <f t="shared" si="553"/>
        <v/>
      </c>
    </row>
    <row r="272" spans="2:8" ht="15.9" customHeight="1">
      <c r="B272" s="18"/>
      <c r="C272" s="12"/>
      <c r="D272" s="9" t="str">
        <f t="shared" si="551"/>
        <v/>
      </c>
      <c r="E272" s="39"/>
      <c r="F272" s="9" t="str">
        <f t="shared" si="552"/>
        <v/>
      </c>
      <c r="G272" s="12"/>
      <c r="H272" s="9" t="str">
        <f t="shared" si="553"/>
        <v/>
      </c>
    </row>
    <row r="273" spans="2:8" ht="15.9" customHeight="1">
      <c r="B273" s="18"/>
      <c r="C273" s="12"/>
      <c r="D273" s="9" t="str">
        <f t="shared" si="551"/>
        <v/>
      </c>
      <c r="E273" s="39"/>
      <c r="F273" s="9" t="str">
        <f t="shared" si="552"/>
        <v/>
      </c>
      <c r="G273" s="12"/>
      <c r="H273" s="9" t="str">
        <f t="shared" si="553"/>
        <v/>
      </c>
    </row>
    <row r="274" spans="2:8" ht="15.9" customHeight="1">
      <c r="B274" s="18"/>
      <c r="C274" s="12"/>
      <c r="D274" s="9" t="str">
        <f t="shared" si="551"/>
        <v/>
      </c>
      <c r="E274" s="39"/>
      <c r="F274" s="9" t="str">
        <f t="shared" si="552"/>
        <v/>
      </c>
      <c r="G274" s="12"/>
      <c r="H274" s="9" t="str">
        <f t="shared" si="553"/>
        <v/>
      </c>
    </row>
    <row r="275" spans="2:8" ht="15.9" customHeight="1">
      <c r="B275" s="18"/>
      <c r="C275" s="12"/>
      <c r="D275" s="9" t="str">
        <f t="shared" si="551"/>
        <v/>
      </c>
      <c r="E275" s="39"/>
      <c r="F275" s="9" t="str">
        <f t="shared" si="552"/>
        <v/>
      </c>
      <c r="G275" s="12"/>
      <c r="H275" s="9" t="str">
        <f t="shared" si="553"/>
        <v/>
      </c>
    </row>
    <row r="276" spans="2:8" ht="15.9" customHeight="1">
      <c r="B276" s="18"/>
      <c r="C276" s="12"/>
      <c r="D276" s="9" t="str">
        <f t="shared" si="551"/>
        <v/>
      </c>
      <c r="E276" s="39"/>
      <c r="F276" s="9" t="str">
        <f t="shared" si="552"/>
        <v/>
      </c>
      <c r="G276" s="12"/>
      <c r="H276" s="9" t="str">
        <f t="shared" si="553"/>
        <v/>
      </c>
    </row>
    <row r="277" spans="2:8" ht="15.9" customHeight="1">
      <c r="B277" s="18"/>
      <c r="C277" s="12"/>
      <c r="D277" s="9" t="str">
        <f t="shared" si="551"/>
        <v/>
      </c>
      <c r="E277" s="39"/>
      <c r="F277" s="9" t="str">
        <f t="shared" si="552"/>
        <v/>
      </c>
      <c r="G277" s="12"/>
      <c r="H277" s="9" t="str">
        <f t="shared" si="553"/>
        <v/>
      </c>
    </row>
    <row r="278" spans="2:8" ht="15.9" customHeight="1">
      <c r="B278" s="18"/>
      <c r="C278" s="12"/>
      <c r="D278" s="9" t="str">
        <f t="shared" si="551"/>
        <v/>
      </c>
      <c r="E278" s="39"/>
      <c r="F278" s="9" t="str">
        <f t="shared" si="552"/>
        <v/>
      </c>
      <c r="G278" s="12"/>
      <c r="H278" s="9" t="str">
        <f t="shared" si="553"/>
        <v/>
      </c>
    </row>
    <row r="279" spans="2:8" ht="15.9" customHeight="1">
      <c r="B279" s="18"/>
      <c r="C279" s="12"/>
      <c r="D279" s="9" t="str">
        <f t="shared" si="551"/>
        <v/>
      </c>
      <c r="E279" s="39"/>
      <c r="F279" s="9" t="str">
        <f t="shared" si="552"/>
        <v/>
      </c>
      <c r="G279" s="12"/>
      <c r="H279" s="9" t="str">
        <f t="shared" si="553"/>
        <v/>
      </c>
    </row>
    <row r="280" spans="2:8" ht="15.9" customHeight="1">
      <c r="B280" s="18"/>
      <c r="C280" s="12"/>
      <c r="D280" s="9" t="str">
        <f t="shared" si="551"/>
        <v/>
      </c>
      <c r="E280" s="39"/>
      <c r="F280" s="9" t="str">
        <f t="shared" si="552"/>
        <v/>
      </c>
      <c r="G280" s="12"/>
      <c r="H280" s="9" t="str">
        <f t="shared" si="553"/>
        <v/>
      </c>
    </row>
    <row r="281" spans="2:8" ht="15.9" customHeight="1">
      <c r="B281" s="18"/>
      <c r="C281" s="12"/>
      <c r="D281" s="9" t="str">
        <f t="shared" si="551"/>
        <v/>
      </c>
      <c r="E281" s="39"/>
      <c r="F281" s="9" t="str">
        <f t="shared" si="552"/>
        <v/>
      </c>
      <c r="G281" s="12"/>
      <c r="H281" s="9" t="str">
        <f t="shared" si="553"/>
        <v/>
      </c>
    </row>
    <row r="282" spans="2:8" ht="15.9" customHeight="1">
      <c r="B282" s="18"/>
      <c r="C282" s="12"/>
      <c r="D282" s="9" t="str">
        <f t="shared" si="551"/>
        <v/>
      </c>
      <c r="E282" s="39"/>
      <c r="F282" s="9" t="str">
        <f t="shared" si="552"/>
        <v/>
      </c>
      <c r="G282" s="12"/>
      <c r="H282" s="9" t="str">
        <f t="shared" si="553"/>
        <v/>
      </c>
    </row>
    <row r="283" spans="2:8" ht="15.9" customHeight="1">
      <c r="B283" s="18"/>
      <c r="C283" s="12"/>
      <c r="D283" s="9" t="str">
        <f t="shared" si="551"/>
        <v/>
      </c>
      <c r="E283" s="39"/>
      <c r="F283" s="9" t="str">
        <f t="shared" si="552"/>
        <v/>
      </c>
      <c r="G283" s="12"/>
      <c r="H283" s="9" t="str">
        <f t="shared" si="553"/>
        <v/>
      </c>
    </row>
    <row r="284" spans="2:8" ht="15.9" customHeight="1">
      <c r="B284" s="18"/>
      <c r="C284" s="12"/>
      <c r="D284" s="9" t="str">
        <f t="shared" si="551"/>
        <v/>
      </c>
      <c r="E284" s="39"/>
      <c r="F284" s="9" t="str">
        <f t="shared" si="552"/>
        <v/>
      </c>
      <c r="G284" s="12"/>
      <c r="H284" s="9" t="str">
        <f t="shared" si="553"/>
        <v/>
      </c>
    </row>
    <row r="285" spans="2:8" ht="15.9" customHeight="1">
      <c r="B285" s="18"/>
      <c r="C285" s="12"/>
      <c r="D285" s="9" t="str">
        <f t="shared" si="551"/>
        <v/>
      </c>
      <c r="E285" s="39"/>
      <c r="F285" s="9" t="str">
        <f t="shared" si="552"/>
        <v/>
      </c>
      <c r="G285" s="12"/>
      <c r="H285" s="9" t="str">
        <f t="shared" si="553"/>
        <v/>
      </c>
    </row>
    <row r="286" spans="2:8" ht="15.9" customHeight="1">
      <c r="B286" s="18"/>
      <c r="C286" s="12"/>
      <c r="D286" s="9" t="str">
        <f t="shared" si="551"/>
        <v/>
      </c>
      <c r="E286" s="39"/>
      <c r="F286" s="9" t="str">
        <f t="shared" si="552"/>
        <v/>
      </c>
      <c r="G286" s="12"/>
      <c r="H286" s="9" t="str">
        <f t="shared" si="553"/>
        <v/>
      </c>
    </row>
    <row r="287" spans="2:8" ht="15.9" customHeight="1">
      <c r="B287" s="18"/>
      <c r="C287" s="12"/>
      <c r="D287" s="9" t="str">
        <f t="shared" si="551"/>
        <v/>
      </c>
      <c r="E287" s="39"/>
      <c r="F287" s="9" t="str">
        <f t="shared" si="552"/>
        <v/>
      </c>
      <c r="G287" s="12"/>
      <c r="H287" s="9" t="str">
        <f t="shared" si="553"/>
        <v/>
      </c>
    </row>
    <row r="288" spans="2:8" ht="15.9" customHeight="1">
      <c r="B288" s="18"/>
      <c r="C288" s="12"/>
      <c r="D288" s="9" t="str">
        <f t="shared" si="551"/>
        <v/>
      </c>
      <c r="E288" s="39"/>
      <c r="F288" s="9" t="str">
        <f t="shared" si="552"/>
        <v/>
      </c>
      <c r="G288" s="12"/>
      <c r="H288" s="9" t="str">
        <f t="shared" si="553"/>
        <v/>
      </c>
    </row>
    <row r="289" spans="2:8" ht="15.9" customHeight="1">
      <c r="B289" s="18"/>
      <c r="C289" s="12"/>
      <c r="D289" s="9" t="str">
        <f t="shared" si="551"/>
        <v/>
      </c>
      <c r="E289" s="39"/>
      <c r="F289" s="9" t="str">
        <f t="shared" si="552"/>
        <v/>
      </c>
      <c r="G289" s="12"/>
      <c r="H289" s="9" t="str">
        <f t="shared" si="553"/>
        <v/>
      </c>
    </row>
    <row r="290" spans="2:8" ht="15.9" customHeight="1">
      <c r="B290" s="18"/>
      <c r="C290" s="12"/>
      <c r="D290" s="9" t="str">
        <f t="shared" si="551"/>
        <v/>
      </c>
      <c r="E290" s="39"/>
      <c r="F290" s="9" t="str">
        <f t="shared" si="552"/>
        <v/>
      </c>
      <c r="G290" s="12"/>
      <c r="H290" s="9" t="str">
        <f t="shared" si="553"/>
        <v/>
      </c>
    </row>
    <row r="291" spans="2:8" ht="15.9" customHeight="1">
      <c r="B291" s="18"/>
      <c r="C291" s="12"/>
      <c r="D291" s="9" t="str">
        <f t="shared" si="551"/>
        <v/>
      </c>
      <c r="E291" s="39"/>
      <c r="F291" s="9" t="str">
        <f t="shared" si="552"/>
        <v/>
      </c>
      <c r="G291" s="12"/>
      <c r="H291" s="9" t="str">
        <f t="shared" si="553"/>
        <v/>
      </c>
    </row>
    <row r="292" spans="2:8" ht="15.9" customHeight="1">
      <c r="B292" s="18"/>
      <c r="C292" s="12"/>
      <c r="D292" s="9" t="str">
        <f t="shared" si="551"/>
        <v/>
      </c>
      <c r="E292" s="39"/>
      <c r="F292" s="9" t="str">
        <f t="shared" si="552"/>
        <v/>
      </c>
      <c r="G292" s="12"/>
      <c r="H292" s="9" t="str">
        <f t="shared" si="553"/>
        <v/>
      </c>
    </row>
    <row r="293" spans="2:8" ht="15.9" customHeight="1">
      <c r="B293" s="18"/>
      <c r="C293" s="12"/>
      <c r="D293" s="9" t="str">
        <f t="shared" si="551"/>
        <v/>
      </c>
      <c r="E293" s="39"/>
      <c r="F293" s="9" t="str">
        <f t="shared" si="552"/>
        <v/>
      </c>
      <c r="G293" s="12"/>
      <c r="H293" s="9" t="str">
        <f t="shared" si="553"/>
        <v/>
      </c>
    </row>
    <row r="294" spans="2:8" ht="15.9" customHeight="1">
      <c r="B294" s="18"/>
      <c r="C294" s="12"/>
      <c r="D294" s="9" t="str">
        <f t="shared" si="551"/>
        <v/>
      </c>
      <c r="E294" s="39"/>
      <c r="F294" s="9" t="str">
        <f t="shared" si="552"/>
        <v/>
      </c>
      <c r="G294" s="12"/>
      <c r="H294" s="9" t="str">
        <f t="shared" si="553"/>
        <v/>
      </c>
    </row>
    <row r="295" spans="2:8" ht="15.9" customHeight="1">
      <c r="B295" s="18"/>
      <c r="C295" s="12"/>
      <c r="D295" s="9" t="str">
        <f t="shared" si="551"/>
        <v/>
      </c>
      <c r="E295" s="39"/>
      <c r="F295" s="9" t="str">
        <f t="shared" si="552"/>
        <v/>
      </c>
      <c r="G295" s="12"/>
      <c r="H295" s="9" t="str">
        <f t="shared" si="553"/>
        <v/>
      </c>
    </row>
    <row r="296" spans="2:8" ht="15.9" customHeight="1">
      <c r="B296" s="18"/>
      <c r="C296" s="12"/>
      <c r="D296" s="9" t="str">
        <f t="shared" si="551"/>
        <v/>
      </c>
      <c r="E296" s="39"/>
      <c r="F296" s="9" t="str">
        <f t="shared" si="552"/>
        <v/>
      </c>
      <c r="G296" s="12"/>
      <c r="H296" s="9" t="str">
        <f t="shared" si="553"/>
        <v/>
      </c>
    </row>
    <row r="297" spans="2:8" ht="15.9" customHeight="1">
      <c r="B297" s="18"/>
      <c r="C297" s="12"/>
      <c r="D297" s="9" t="str">
        <f t="shared" si="551"/>
        <v/>
      </c>
      <c r="E297" s="39"/>
      <c r="F297" s="9" t="str">
        <f t="shared" si="552"/>
        <v/>
      </c>
      <c r="G297" s="12"/>
      <c r="H297" s="9" t="str">
        <f t="shared" si="553"/>
        <v/>
      </c>
    </row>
    <row r="298" spans="2:8" ht="15.9" customHeight="1">
      <c r="B298" s="18"/>
      <c r="C298" s="12"/>
      <c r="D298" s="9" t="str">
        <f t="shared" si="551"/>
        <v/>
      </c>
      <c r="E298" s="39"/>
      <c r="F298" s="9" t="str">
        <f t="shared" si="552"/>
        <v/>
      </c>
      <c r="G298" s="12"/>
      <c r="H298" s="9" t="str">
        <f t="shared" si="553"/>
        <v/>
      </c>
    </row>
    <row r="299" spans="2:8" ht="15.9" customHeight="1">
      <c r="B299" s="18"/>
      <c r="C299" s="12"/>
      <c r="D299" s="9" t="str">
        <f t="shared" si="551"/>
        <v/>
      </c>
      <c r="E299" s="39"/>
      <c r="F299" s="9" t="str">
        <f t="shared" si="552"/>
        <v/>
      </c>
      <c r="G299" s="12"/>
      <c r="H299" s="9" t="str">
        <f t="shared" si="553"/>
        <v/>
      </c>
    </row>
    <row r="300" spans="2:8" ht="15.9" customHeight="1">
      <c r="B300" s="18"/>
      <c r="C300" s="12"/>
      <c r="D300" s="9" t="str">
        <f t="shared" si="551"/>
        <v/>
      </c>
      <c r="E300" s="39"/>
      <c r="F300" s="9" t="str">
        <f t="shared" si="552"/>
        <v/>
      </c>
      <c r="G300" s="12"/>
      <c r="H300" s="9" t="str">
        <f t="shared" si="553"/>
        <v/>
      </c>
    </row>
    <row r="301" spans="2:8" ht="15.9" customHeight="1">
      <c r="B301" s="18"/>
      <c r="C301" s="12"/>
      <c r="D301" s="9" t="str">
        <f t="shared" si="551"/>
        <v/>
      </c>
      <c r="E301" s="39"/>
      <c r="F301" s="9" t="str">
        <f t="shared" si="552"/>
        <v/>
      </c>
      <c r="G301" s="12"/>
      <c r="H301" s="9" t="str">
        <f t="shared" si="553"/>
        <v/>
      </c>
    </row>
    <row r="302" spans="2:8" ht="15.9" customHeight="1">
      <c r="B302" s="18"/>
      <c r="C302" s="12"/>
      <c r="D302" s="9" t="str">
        <f t="shared" si="551"/>
        <v/>
      </c>
      <c r="E302" s="39"/>
      <c r="F302" s="9" t="str">
        <f t="shared" si="552"/>
        <v/>
      </c>
      <c r="G302" s="12"/>
      <c r="H302" s="9" t="str">
        <f t="shared" si="553"/>
        <v/>
      </c>
    </row>
    <row r="303" spans="2:8" ht="15.9" customHeight="1">
      <c r="B303" s="18"/>
      <c r="C303" s="12"/>
      <c r="D303" s="9" t="str">
        <f t="shared" si="551"/>
        <v/>
      </c>
      <c r="E303" s="39"/>
      <c r="F303" s="9" t="str">
        <f t="shared" si="552"/>
        <v/>
      </c>
      <c r="G303" s="12"/>
      <c r="H303" s="9" t="str">
        <f t="shared" si="553"/>
        <v/>
      </c>
    </row>
    <row r="304" spans="2:8" ht="15.9" customHeight="1">
      <c r="B304" s="18"/>
      <c r="C304" s="12"/>
      <c r="D304" s="9" t="str">
        <f t="shared" si="551"/>
        <v/>
      </c>
      <c r="E304" s="39"/>
      <c r="F304" s="9" t="str">
        <f t="shared" si="552"/>
        <v/>
      </c>
      <c r="G304" s="12"/>
      <c r="H304" s="9" t="str">
        <f t="shared" si="553"/>
        <v/>
      </c>
    </row>
    <row r="305" spans="2:8" ht="15.9" customHeight="1">
      <c r="B305" s="18"/>
      <c r="C305" s="12"/>
      <c r="D305" s="9" t="str">
        <f t="shared" si="551"/>
        <v/>
      </c>
      <c r="E305" s="39"/>
      <c r="F305" s="9" t="str">
        <f t="shared" si="552"/>
        <v/>
      </c>
      <c r="G305" s="12"/>
      <c r="H305" s="9" t="str">
        <f t="shared" si="553"/>
        <v/>
      </c>
    </row>
    <row r="306" spans="2:8" ht="15.9" customHeight="1">
      <c r="B306" s="18"/>
      <c r="C306" s="12"/>
      <c r="D306" s="9" t="str">
        <f t="shared" si="551"/>
        <v/>
      </c>
      <c r="E306" s="39"/>
      <c r="F306" s="9" t="str">
        <f t="shared" si="552"/>
        <v/>
      </c>
      <c r="G306" s="12"/>
      <c r="H306" s="9" t="str">
        <f t="shared" si="553"/>
        <v/>
      </c>
    </row>
  </sheetData>
  <mergeCells count="20">
    <mergeCell ref="A157:A158"/>
    <mergeCell ref="A193:A194"/>
    <mergeCell ref="A199:A200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6:I100">
    <cfRule type="cellIs" dxfId="91" priority="1" operator="lessThan">
      <formula>$L$6</formula>
    </cfRule>
    <cfRule type="cellIs" dxfId="90" priority="2" operator="greaterThan">
      <formula>$L$5</formula>
    </cfRule>
  </conditionalFormatting>
  <conditionalFormatting sqref="K90:K99 K88 I102:I205 J148:K204">
    <cfRule type="cellIs" dxfId="89" priority="3" operator="lessThan">
      <formula>$L$6</formula>
    </cfRule>
    <cfRule type="cellIs" dxfId="88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43" activePane="bottomLeft" state="frozen"/>
      <selection pane="bottomLeft" activeCell="G151" sqref="G151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2.4600000004284084</v>
      </c>
      <c r="X1" s="85" t="s">
        <v>65</v>
      </c>
      <c r="Y1" s="86">
        <f>AN7</f>
        <v>60.194067676887379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47.36000020056963</v>
      </c>
      <c r="X2" s="87" t="s">
        <v>66</v>
      </c>
      <c r="Y2" s="88">
        <f>IF(MOD(DEGREES(ATAN2(W1, W2)), 360) &gt; 180, MOD(DEGREES(ATAN2(W1, W2)), 360) - 360, MOD(DEGREES(ATAN2(W1, W2)), 360))</f>
        <v>87.026582315812973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2.4600000004284084</v>
      </c>
      <c r="AH2" s="43">
        <f>INDEX(D:D,MATCH(9.99999999999999E+307,D:D))</f>
        <v>4.0000000153668225</v>
      </c>
      <c r="AI2" s="43">
        <f>INDEX(D:D,MATCH(9.99999999999999E+307,D:D)-1)</f>
        <v>-0.10000000474974513</v>
      </c>
      <c r="AJ2" s="43">
        <f>INDEX(D:D,MATCH(9.99999999999999E+307,D:D)-2)</f>
        <v>0.10000000474974513</v>
      </c>
      <c r="AK2" s="43">
        <f>INDEX(D:D,MATCH(9.99999999999999E+307,D:D)-3)</f>
        <v>0.79999997979030013</v>
      </c>
      <c r="AL2" s="43">
        <f>INDEX(D:D,MATCH(9.99999999999999E+307,D:D)-4)</f>
        <v>6.600000022444874</v>
      </c>
      <c r="AM2" s="43">
        <f>INDEX(D:D,MATCH(9.99999999999999E+307,D:D)-5)</f>
        <v>9.9000000045634806</v>
      </c>
      <c r="AN2" s="43">
        <f>INDEX(D:D,MATCH(9.99999999999999E+307,D:D)-6)</f>
        <v>0.79999997979030013</v>
      </c>
      <c r="AO2" s="43">
        <f>INDEX(D:D,MATCH(9.99999999999999E+307,D:D)-7)</f>
        <v>8.2999999867752194</v>
      </c>
      <c r="AP2" s="43">
        <f>INDEX(D:D,MATCH(9.99999999999999E+307,D:D)-8)</f>
        <v>19.599999999627471</v>
      </c>
      <c r="AQ2" s="43">
        <f>INDEX(D:D,MATCH(9.99999999999999E+307,D:D)-9)</f>
        <v>16.500000027008355</v>
      </c>
      <c r="AR2" s="43">
        <f>INDEX(D:D,MATCH(9.99999999999999E+307,D:D)-10)</f>
        <v>-16.999999992549419</v>
      </c>
      <c r="AS2" s="43">
        <f>INDEX(D:D,MATCH(9.99999999999999E+307,D:D)-11)</f>
        <v>1.7000000225380063</v>
      </c>
      <c r="AT2" s="43">
        <f>INDEX(D:D,MATCH(9.99999999999999E+307,D:D)-12)</f>
        <v>4.8999999999068677</v>
      </c>
      <c r="AU2" s="43">
        <f>INDEX(D:D,MATCH(9.99999999999999E+307,D:D)-13)</f>
        <v>5.8999999891966581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-31.139999999999191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47.36000020056963</v>
      </c>
      <c r="AH3" s="43">
        <f>INDEX(F:F,MATCH(9.99999999999999E+307,F:F))</f>
        <v>41.900000534951687</v>
      </c>
      <c r="AI3" s="43">
        <f>INDEX(F:F,MATCH(9.99999999999999E+307,F:F)-1)</f>
        <v>77.60000042617321</v>
      </c>
      <c r="AJ3" s="43">
        <f>INDEX(F:F,MATCH(9.99999999999999E+307,F:F)-2)</f>
        <v>71.100000292062759</v>
      </c>
      <c r="AK3" s="43">
        <f>INDEX(F:F,MATCH(9.99999999999999E+307,F:F)-3)</f>
        <v>48.200000077486038</v>
      </c>
      <c r="AL3" s="43">
        <f>INDEX(F:F,MATCH(9.99999999999999E+307,F:F)-4)</f>
        <v>27.400000020861626</v>
      </c>
      <c r="AM3" s="43">
        <f>INDEX(F:F,MATCH(9.99999999999999E+307,F:F)-5)</f>
        <v>10.900000110268593</v>
      </c>
      <c r="AN3" s="43">
        <f>INDEX(F:F,MATCH(9.99999999999999E+307,F:F)-6)</f>
        <v>48.200000077486038</v>
      </c>
      <c r="AO3" s="43">
        <f>INDEX(F:F,MATCH(9.99999999999999E+307,F:F)-7)</f>
        <v>30.800000764429569</v>
      </c>
      <c r="AP3" s="43">
        <f>INDEX(F:F,MATCH(9.99999999999999E+307,F:F)-8)</f>
        <v>-52.199999801814556</v>
      </c>
      <c r="AQ3" s="43">
        <f>INDEX(F:F,MATCH(9.99999999999999E+307,F:F)-9)</f>
        <v>-19.799999892711639</v>
      </c>
      <c r="AR3" s="43">
        <f>INDEX(F:F,MATCH(9.99999999999999E+307,F:F)-10)</f>
        <v>147.7000005543232</v>
      </c>
      <c r="AS3" s="43">
        <f>INDEX(F:F,MATCH(9.99999999999999E+307,F:F)-11)</f>
        <v>58.600000105798244</v>
      </c>
      <c r="AT3" s="43">
        <f>INDEX(F:F,MATCH(9.99999999999999E+307,F:F)-12)</f>
        <v>34.200000576674938</v>
      </c>
      <c r="AU3" s="43">
        <f>INDEX(F:F,MATCH(9.99999999999999E+307,F:F)-13)</f>
        <v>37.900000810623169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-31.139999999999191</v>
      </c>
      <c r="AH4" s="43">
        <f>INDEX(H:H,MATCH(9.99999999999999E+307,H:H))</f>
        <v>-27.900000000002478</v>
      </c>
      <c r="AI4" s="43">
        <f>INDEX(H:H,MATCH(9.99999999999999E+307,H:H)-1)</f>
        <v>-8.7000000000045929</v>
      </c>
      <c r="AJ4" s="43">
        <f>INDEX(H:H,MATCH(9.99999999999999E+307,H:H)-2)</f>
        <v>-43.300000000002115</v>
      </c>
      <c r="AK4" s="43">
        <f>INDEX(H:H,MATCH(9.99999999999999E+307,H:H)-3)</f>
        <v>-27.299999999996771</v>
      </c>
      <c r="AL4" s="43">
        <f>INDEX(H:H,MATCH(9.99999999999999E+307,H:H)-4)</f>
        <v>-29.899999999997817</v>
      </c>
      <c r="AM4" s="43">
        <f>INDEX(H:H,MATCH(9.99999999999999E+307,H:H)-5)</f>
        <v>-59.800000000009845</v>
      </c>
      <c r="AN4" s="43">
        <f>INDEX(H:H,MATCH(9.99999999999999E+307,H:H)-6)</f>
        <v>-27.299999999996771</v>
      </c>
      <c r="AO4" s="43">
        <f>INDEX(H:H,MATCH(9.99999999999999E+307,H:H)-7)</f>
        <v>-59.300000000007458</v>
      </c>
      <c r="AP4" s="43">
        <f>INDEX(H:H,MATCH(9.99999999999999E+307,H:H)-8)</f>
        <v>-40.300000000002001</v>
      </c>
      <c r="AQ4" s="43">
        <f>INDEX(H:H,MATCH(9.99999999999999E+307,H:H)-9)</f>
        <v>-70.599999999998886</v>
      </c>
      <c r="AR4" s="43">
        <f>INDEX(H:H,MATCH(9.99999999999999E+307,H:H)-10)</f>
        <v>-32.700000000005502</v>
      </c>
      <c r="AS4" s="43">
        <f>INDEX(H:H,MATCH(9.99999999999999E+307,H:H)-11)</f>
        <v>-21.900000000002251</v>
      </c>
      <c r="AT4" s="43">
        <f>INDEX(H:H,MATCH(9.99999999999999E+307,H:H)-12)</f>
        <v>-77.399999999997249</v>
      </c>
      <c r="AU4" s="43">
        <f>INDEX(H:H,MATCH(9.99999999999999E+307,H:H)-13)</f>
        <v>-8.3000000000055252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50.497723166020307</v>
      </c>
      <c r="AI5" s="72">
        <f>INDEX(L:L,MATCH(9.99999999999999E+307,L:L)-1)</f>
        <v>78.086234805778105</v>
      </c>
      <c r="AJ5" s="72">
        <f>INDEX(L:L,MATCH(9.99999999999999E+307,L:L)-2)</f>
        <v>83.247282487372871</v>
      </c>
      <c r="AK5" s="72">
        <f>INDEX(L:L,MATCH(9.99999999999999E+307,L:L)-3)</f>
        <v>55.400090319756181</v>
      </c>
      <c r="AL5" s="72">
        <f>INDEX(L:L,MATCH(9.99999999999999E+307,L:L)-4)</f>
        <v>41.089293026764999</v>
      </c>
      <c r="AM5" s="72">
        <f>INDEX(L:L,MATCH(9.99999999999999E+307,L:L)-5)</f>
        <v>61.586199773126033</v>
      </c>
      <c r="AN5" s="72">
        <f>INDEX(L:L,MATCH(9.99999999999999E+307,L:L)-6)</f>
        <v>55.400090319756181</v>
      </c>
      <c r="AO5" s="72">
        <f>INDEX(L:L,MATCH(9.99999999999999E+307,L:L)-7)</f>
        <v>67.335132337214688</v>
      </c>
      <c r="AP5" s="72">
        <f>INDEX(L:L,MATCH(9.99999999999999E+307,L:L)-8)</f>
        <v>68.797456197849328</v>
      </c>
      <c r="AQ5" s="72">
        <f>INDEX(L:L,MATCH(9.99999999999999E+307,L:L)-9)</f>
        <v>75.157501266623413</v>
      </c>
      <c r="AR5" s="72">
        <f>INDEX(L:L,MATCH(9.99999999999999E+307,L:L)-10)</f>
        <v>152.22871005002347</v>
      </c>
      <c r="AS5" s="72">
        <f>INDEX(L:L,MATCH(9.99999999999999E+307,L:L)-11)</f>
        <v>62.581626796339208</v>
      </c>
      <c r="AT5" s="72">
        <f>INDEX(L:L,MATCH(9.99999999999999E+307,L:L)-12)</f>
        <v>84.760899236872348</v>
      </c>
      <c r="AU5" s="73">
        <f>INDEX(L:L,MATCH(9.99999999999999E+307,L:L)-13)</f>
        <v>39.24423602668103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5.4532378906203576</v>
      </c>
      <c r="AI6" s="75">
        <f>INDEX(J:J,MATCH(9.99999999999999E+307,J:J)-1)</f>
        <v>359.9261652703558</v>
      </c>
      <c r="AJ6" s="75">
        <f>INDEX(J:J,MATCH(9.99999999999999E+307,J:J)-2)</f>
        <v>8.058473167250213E-2</v>
      </c>
      <c r="AK6" s="75">
        <f>INDEX(J:J,MATCH(9.99999999999999E+307,J:J)-3)</f>
        <v>0.95087996039131895</v>
      </c>
      <c r="AL6" s="75">
        <f>INDEX(J:J,MATCH(9.99999999999999E+307,J:J)-4)</f>
        <v>13.543176676873486</v>
      </c>
      <c r="AM6" s="75">
        <f>INDEX(J:J,MATCH(9.99999999999999E+307,J:J)-5)</f>
        <v>42.247514324399447</v>
      </c>
      <c r="AN6" s="75">
        <f>INDEX(J:J,MATCH(9.99999999999999E+307,J:J)-6)</f>
        <v>0.95087996039131895</v>
      </c>
      <c r="AO6" s="75">
        <f>INDEX(J:J,MATCH(9.99999999999999E+307,J:J)-7)</f>
        <v>15.081829443856691</v>
      </c>
      <c r="AP6" s="75">
        <f>INDEX(J:J,MATCH(9.99999999999999E+307,J:J)-8)</f>
        <v>159.41990106680953</v>
      </c>
      <c r="AQ6" s="75">
        <f>INDEX(J:J,MATCH(9.99999999999999E+307,J:J)-9)</f>
        <v>140.19442870892385</v>
      </c>
      <c r="AR6" s="75">
        <f>INDEX(J:J,MATCH(9.99999999999999E+307,J:J)-10)</f>
        <v>353.43425226657689</v>
      </c>
      <c r="AS6" s="75">
        <f>INDEX(J:J,MATCH(9.99999999999999E+307,J:J)-11)</f>
        <v>1.6616982172871531</v>
      </c>
      <c r="AT6" s="75">
        <f>INDEX(J:J,MATCH(9.99999999999999E+307,J:J)-12)</f>
        <v>8.1535552582012087</v>
      </c>
      <c r="AU6" s="76">
        <f>INDEX(J:J,MATCH(9.99999999999999E+307,J:J)-13)</f>
        <v>8.8483744426295061</v>
      </c>
      <c r="AV6" s="8" t="s">
        <v>53</v>
      </c>
    </row>
    <row r="7" spans="1:48" ht="15.9" customHeight="1">
      <c r="B7" s="185" t="s">
        <v>87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30.097033838443689</v>
      </c>
      <c r="Y7" s="36"/>
      <c r="AF7" s="8" t="s">
        <v>33</v>
      </c>
      <c r="AG7" s="69">
        <f>(SUM(AO2:AU2)-MIN(AO2:AU2)-MAX(AO2:AU2))/(COUNTA(AO2:AU2)-2)</f>
        <v>7.4600000050850213</v>
      </c>
      <c r="AK7" s="8" t="s">
        <v>54</v>
      </c>
      <c r="AN7" s="78">
        <f>(SUM(AH5:AN5)-MIN(AH5:AN5)-MAX(AH5:AN5))/(COUNTA(AH5:AN5)-2)</f>
        <v>60.194067676887379</v>
      </c>
      <c r="AO7" s="8" t="s">
        <v>54</v>
      </c>
      <c r="AR7" s="78">
        <f>(SUM(AO5:AU5)-MIN(AO5:AU5)-MAX(AO5:AU5))/(COUNTA(AO5:AU5)-2)</f>
        <v>71.726523166979817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87.026582315812973</v>
      </c>
      <c r="Y8" s="36"/>
      <c r="AF8" s="8" t="s">
        <v>34</v>
      </c>
      <c r="AG8" s="69">
        <f>(SUM(AO3:AU3)-MIN(AO3:AU3)-MAX(AO3:AU3))/(COUNTA(AO3:AU3)-2)</f>
        <v>28.340000472962856</v>
      </c>
      <c r="AK8" s="8" t="s">
        <v>55</v>
      </c>
      <c r="AN8" s="78">
        <f>(SUM(AH6:AN6)-MIN(AH6:AN6)-MAX(AH6:AN6))/(COUNTA(AH6:AN6)-2)</f>
        <v>12.629137762535185</v>
      </c>
      <c r="AO8" s="8" t="s">
        <v>55</v>
      </c>
      <c r="AR8" s="78">
        <f>(SUM(AO6:AU6)-MIN(AO6:AU6)-MAX(AO6:AU6))/(COUNTA(AO6:AU6)-2)</f>
        <v>66.339617784084155</v>
      </c>
    </row>
    <row r="9" spans="1:48" ht="30" customHeight="1">
      <c r="A9" s="5" t="s">
        <v>4</v>
      </c>
      <c r="B9" s="14">
        <v>45832</v>
      </c>
      <c r="C9" s="35">
        <v>401044.4423</v>
      </c>
      <c r="D9" s="9">
        <f t="shared" ref="D9:D73" si="1">IF(C9="","",(C9-$C$9)*1000)</f>
        <v>0</v>
      </c>
      <c r="E9" s="35">
        <v>6665562.8329999996</v>
      </c>
      <c r="F9" s="9">
        <f t="shared" ref="F9:F73" si="2">IF(E9="","",(E9-$E$9)*1000)</f>
        <v>0</v>
      </c>
      <c r="G9" s="35">
        <v>106.9145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-44.96000000000322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45833</v>
      </c>
      <c r="C10" s="11">
        <v>401044.43780000001</v>
      </c>
      <c r="D10" s="9">
        <f t="shared" si="1"/>
        <v>-4.4999999809078872</v>
      </c>
      <c r="E10" s="12">
        <v>6665562.8449999997</v>
      </c>
      <c r="F10" s="9">
        <f t="shared" si="2"/>
        <v>12.000000104308128</v>
      </c>
      <c r="G10" s="12">
        <v>106.9127</v>
      </c>
      <c r="H10" s="9">
        <f t="shared" ref="H10:H73" si="3">IF(G10="","",(G10-$G$9)*1000)</f>
        <v>-1.8000000000029104</v>
      </c>
      <c r="I10" s="47">
        <f t="shared" ref="I10:I73" si="4">IF(MOD(DEGREES(ATAN2(D10, F10)), 360) &gt; 180, MOD(DEGREES(ATAN2(D10, F10)), 360) - 360, MOD(DEGREES(ATAN2(D10, F10)), 360))</f>
        <v>110.5560449759266</v>
      </c>
      <c r="J10" s="40">
        <f>MOD(DEGREES(ATAN2(F10, D10)) + 360, 360)</f>
        <v>339.44395502407338</v>
      </c>
      <c r="K10" s="47">
        <f t="shared" ref="K10:K73" si="5">SQRT(POWER(C10 - $C$9,2) + POWER(E10 - $E$9,2)) *1000</f>
        <v>12.816005708939352</v>
      </c>
      <c r="L10" s="40">
        <f t="shared" ref="L10:L73" si="6">SQRT((D10^2) + (F10^2) + (H10^2))</f>
        <v>12.941792856153143</v>
      </c>
      <c r="M10" s="12">
        <f t="shared" ref="M10:M23" si="7">(D10-$D$9)/(B10-$B$9)</f>
        <v>-4.4999999809078872</v>
      </c>
      <c r="N10" s="12">
        <f t="shared" ref="N10:N23" si="8">(F10-$F$9)/(B10-$B$9)</f>
        <v>12.000000104308128</v>
      </c>
      <c r="O10" s="12">
        <f t="shared" ref="O10:O23" si="9">(H10-$H$9)/(B10-$B$9)</f>
        <v>-1.8000000000029104</v>
      </c>
      <c r="P10" s="81">
        <f t="shared" ref="P10:P23" si="10">(L10-$L$9)/(B10-$B$9)</f>
        <v>12.941792856153143</v>
      </c>
      <c r="Q10" s="12">
        <f t="shared" ref="Q10:Q23" si="11">(M10-0)/(B10-$B$9)</f>
        <v>-4.4999999809078872</v>
      </c>
      <c r="R10" s="12">
        <f t="shared" ref="R10:R23" si="12">(N10-0)/(B10-$B$9)</f>
        <v>12.000000104308128</v>
      </c>
      <c r="S10" s="12">
        <f t="shared" ref="S10:S23" si="13">(O10-0)/(B10-$B$9)</f>
        <v>-1.8000000000029104</v>
      </c>
      <c r="T10" s="12">
        <f t="shared" ref="T10:T23" si="14">(P10-0)/(B10-$B$9)</f>
        <v>12.941792856153143</v>
      </c>
    </row>
    <row r="11" spans="1:48" ht="15.9" customHeight="1">
      <c r="A11" s="51"/>
      <c r="B11" s="18">
        <v>45833</v>
      </c>
      <c r="C11" s="11">
        <v>401044.44270000001</v>
      </c>
      <c r="D11" s="9">
        <f t="shared" si="1"/>
        <v>0.40000001899898052</v>
      </c>
      <c r="E11" s="12">
        <v>6665562.8515999997</v>
      </c>
      <c r="F11" s="9">
        <f t="shared" si="2"/>
        <v>18.600000068545341</v>
      </c>
      <c r="G11" s="12">
        <v>106.8526</v>
      </c>
      <c r="H11" s="9">
        <f t="shared" si="3"/>
        <v>-61.900000000008504</v>
      </c>
      <c r="I11" s="47">
        <f t="shared" si="4"/>
        <v>88.768022543401244</v>
      </c>
      <c r="J11" s="40">
        <f t="shared" ref="J11:J74" si="15">MOD(DEGREES(ATAN2(F11, D11)) + 360, 360)</f>
        <v>1.23197745659877</v>
      </c>
      <c r="K11" s="47">
        <f t="shared" si="5"/>
        <v>18.604300647030136</v>
      </c>
      <c r="L11" s="40">
        <f t="shared" si="6"/>
        <v>64.635361858398682</v>
      </c>
      <c r="M11" s="12">
        <f t="shared" si="7"/>
        <v>0.40000001899898052</v>
      </c>
      <c r="N11" s="12">
        <f t="shared" si="8"/>
        <v>18.600000068545341</v>
      </c>
      <c r="O11" s="12">
        <f t="shared" si="9"/>
        <v>-61.900000000008504</v>
      </c>
      <c r="P11" s="81">
        <f t="shared" si="10"/>
        <v>64.635361858398682</v>
      </c>
      <c r="Q11" s="12">
        <f t="shared" si="11"/>
        <v>0.40000001899898052</v>
      </c>
      <c r="R11" s="12">
        <f t="shared" si="12"/>
        <v>18.600000068545341</v>
      </c>
      <c r="S11" s="12">
        <f t="shared" si="13"/>
        <v>-61.900000000008504</v>
      </c>
      <c r="T11" s="12">
        <f t="shared" si="14"/>
        <v>64.635361858398682</v>
      </c>
    </row>
    <row r="12" spans="1:48" ht="15.9" customHeight="1">
      <c r="A12" s="52"/>
      <c r="B12" s="18">
        <v>45834</v>
      </c>
      <c r="C12" s="11">
        <v>401044.43489999999</v>
      </c>
      <c r="D12" s="9">
        <f t="shared" si="1"/>
        <v>-7.4000000022351742</v>
      </c>
      <c r="E12" s="12">
        <v>6665562.8662999999</v>
      </c>
      <c r="F12" s="9">
        <f t="shared" si="2"/>
        <v>33.300000242888927</v>
      </c>
      <c r="G12" s="12">
        <v>106.8852</v>
      </c>
      <c r="H12" s="9">
        <f t="shared" si="3"/>
        <v>-29.300000000006321</v>
      </c>
      <c r="I12" s="47">
        <f t="shared" si="4"/>
        <v>102.52880762431708</v>
      </c>
      <c r="J12" s="40">
        <f t="shared" si="15"/>
        <v>347.4711923756829</v>
      </c>
      <c r="K12" s="47">
        <f t="shared" si="5"/>
        <v>34.112314729573583</v>
      </c>
      <c r="L12" s="40">
        <f t="shared" si="6"/>
        <v>44.968211174226774</v>
      </c>
      <c r="M12" s="12">
        <f t="shared" si="7"/>
        <v>-3.7000000011175871</v>
      </c>
      <c r="N12" s="12">
        <f t="shared" si="8"/>
        <v>16.650000121444464</v>
      </c>
      <c r="O12" s="12">
        <f t="shared" si="9"/>
        <v>-14.65000000000316</v>
      </c>
      <c r="P12" s="81">
        <f t="shared" si="10"/>
        <v>22.484105587113387</v>
      </c>
      <c r="Q12" s="12">
        <f t="shared" si="11"/>
        <v>-1.8500000005587935</v>
      </c>
      <c r="R12" s="12">
        <f t="shared" si="12"/>
        <v>8.3250000607222319</v>
      </c>
      <c r="S12" s="12">
        <f t="shared" si="13"/>
        <v>-7.3250000000015802</v>
      </c>
      <c r="T12" s="12">
        <f t="shared" si="14"/>
        <v>11.242052793556693</v>
      </c>
    </row>
    <row r="13" spans="1:48" ht="15.9" customHeight="1">
      <c r="A13" s="52"/>
      <c r="B13" s="18">
        <v>45834</v>
      </c>
      <c r="C13" s="12">
        <v>401044.43479999999</v>
      </c>
      <c r="D13" s="9">
        <f t="shared" si="1"/>
        <v>-7.5000000069849193</v>
      </c>
      <c r="E13" s="11">
        <v>6665562.8849999998</v>
      </c>
      <c r="F13" s="9">
        <f t="shared" si="2"/>
        <v>52.000000141561031</v>
      </c>
      <c r="G13" s="12">
        <v>106.89060000000001</v>
      </c>
      <c r="H13" s="9">
        <f t="shared" si="3"/>
        <v>-23.89999999999759</v>
      </c>
      <c r="I13" s="47">
        <f t="shared" si="4"/>
        <v>98.207216397419216</v>
      </c>
      <c r="J13" s="40">
        <f t="shared" si="15"/>
        <v>351.79278360258076</v>
      </c>
      <c r="K13" s="47">
        <f t="shared" si="5"/>
        <v>52.538081567822033</v>
      </c>
      <c r="L13" s="40">
        <f t="shared" si="6"/>
        <v>57.718801224791612</v>
      </c>
      <c r="M13" s="12">
        <f t="shared" si="7"/>
        <v>-3.7500000034924597</v>
      </c>
      <c r="N13" s="12">
        <f t="shared" si="8"/>
        <v>26.000000070780516</v>
      </c>
      <c r="O13" s="12">
        <f t="shared" si="9"/>
        <v>-11.949999999998795</v>
      </c>
      <c r="P13" s="81">
        <f t="shared" si="10"/>
        <v>28.859400612395806</v>
      </c>
      <c r="Q13" s="12">
        <f t="shared" si="11"/>
        <v>-1.8750000017462298</v>
      </c>
      <c r="R13" s="12">
        <f t="shared" si="12"/>
        <v>13.000000035390258</v>
      </c>
      <c r="S13" s="12">
        <f t="shared" si="13"/>
        <v>-5.9749999999993975</v>
      </c>
      <c r="T13" s="12">
        <f t="shared" si="14"/>
        <v>14.429700306197903</v>
      </c>
    </row>
    <row r="14" spans="1:48" ht="15.9" customHeight="1">
      <c r="A14" s="53"/>
      <c r="B14" s="18">
        <v>45835</v>
      </c>
      <c r="C14" s="11">
        <v>401044.44880000001</v>
      </c>
      <c r="D14" s="9">
        <f t="shared" si="1"/>
        <v>6.5000000176951289</v>
      </c>
      <c r="E14" s="11">
        <v>6665562.7939999998</v>
      </c>
      <c r="F14" s="9">
        <f t="shared" si="2"/>
        <v>-38.99999987334013</v>
      </c>
      <c r="G14" s="12">
        <v>106.9064</v>
      </c>
      <c r="H14" s="9">
        <f t="shared" si="3"/>
        <v>-8.0999999999988859</v>
      </c>
      <c r="I14" s="47">
        <f t="shared" si="4"/>
        <v>-80.537677736505714</v>
      </c>
      <c r="J14" s="40">
        <f t="shared" si="15"/>
        <v>170.53767773650566</v>
      </c>
      <c r="K14" s="47">
        <f t="shared" si="5"/>
        <v>39.537956324910965</v>
      </c>
      <c r="L14" s="40">
        <f t="shared" si="6"/>
        <v>40.359137631403236</v>
      </c>
      <c r="M14" s="12">
        <f t="shared" si="7"/>
        <v>2.166666672565043</v>
      </c>
      <c r="N14" s="12">
        <f t="shared" si="8"/>
        <v>-12.999999957780043</v>
      </c>
      <c r="O14" s="12">
        <f t="shared" si="9"/>
        <v>-2.6999999999996285</v>
      </c>
      <c r="P14" s="81">
        <f t="shared" si="10"/>
        <v>13.453045877134413</v>
      </c>
      <c r="Q14" s="12">
        <f t="shared" si="11"/>
        <v>0.72222222418834769</v>
      </c>
      <c r="R14" s="12">
        <f t="shared" si="12"/>
        <v>-4.3333333192600145</v>
      </c>
      <c r="S14" s="12">
        <f t="shared" si="13"/>
        <v>-0.89999999999987612</v>
      </c>
      <c r="T14" s="12">
        <f t="shared" si="14"/>
        <v>4.4843486257114709</v>
      </c>
    </row>
    <row r="15" spans="1:48" ht="15.9" customHeight="1">
      <c r="B15" s="18">
        <v>45835</v>
      </c>
      <c r="C15" s="11">
        <v>401044.4326</v>
      </c>
      <c r="D15" s="9">
        <f t="shared" si="1"/>
        <v>-9.6999999950639904</v>
      </c>
      <c r="E15" s="11">
        <v>6665562.8870000001</v>
      </c>
      <c r="F15" s="9">
        <f t="shared" si="2"/>
        <v>54.000000469386578</v>
      </c>
      <c r="G15" s="12">
        <v>106.9209</v>
      </c>
      <c r="H15" s="9">
        <f t="shared" si="3"/>
        <v>6.3999999999992951</v>
      </c>
      <c r="I15" s="47">
        <f t="shared" si="4"/>
        <v>100.18341761626809</v>
      </c>
      <c r="J15" s="40">
        <f t="shared" si="15"/>
        <v>349.81658238373188</v>
      </c>
      <c r="K15" s="47">
        <f t="shared" si="5"/>
        <v>54.864287570312911</v>
      </c>
      <c r="L15" s="40">
        <f t="shared" si="6"/>
        <v>55.236310979264196</v>
      </c>
      <c r="M15" s="12">
        <f t="shared" si="7"/>
        <v>-3.2333333316879966</v>
      </c>
      <c r="N15" s="12">
        <f t="shared" si="8"/>
        <v>18.000000156462193</v>
      </c>
      <c r="O15" s="12">
        <f t="shared" si="9"/>
        <v>2.1333333333330984</v>
      </c>
      <c r="P15" s="81">
        <f t="shared" si="10"/>
        <v>18.412103659754731</v>
      </c>
      <c r="Q15" s="12">
        <f t="shared" si="11"/>
        <v>-1.0777777772293322</v>
      </c>
      <c r="R15" s="12">
        <f t="shared" si="12"/>
        <v>6.0000000521540642</v>
      </c>
      <c r="S15" s="12">
        <f t="shared" si="13"/>
        <v>0.71111111111103276</v>
      </c>
      <c r="T15" s="12">
        <f t="shared" si="14"/>
        <v>6.1373678865849106</v>
      </c>
    </row>
    <row r="16" spans="1:48" ht="15.9" customHeight="1">
      <c r="B16" s="18">
        <v>45836</v>
      </c>
      <c r="C16" s="11">
        <v>401044.43239999999</v>
      </c>
      <c r="D16" s="9">
        <f t="shared" si="1"/>
        <v>-9.9000000045634806</v>
      </c>
      <c r="E16" s="11">
        <v>6665562.8830000004</v>
      </c>
      <c r="F16" s="9">
        <f t="shared" si="2"/>
        <v>50.00000074505806</v>
      </c>
      <c r="G16" s="12">
        <v>106.8964</v>
      </c>
      <c r="H16" s="9">
        <f t="shared" si="3"/>
        <v>-18.100000000004002</v>
      </c>
      <c r="I16" s="47">
        <f t="shared" si="4"/>
        <v>101.19970586615545</v>
      </c>
      <c r="J16" s="40">
        <f t="shared" si="15"/>
        <v>348.80029413384455</v>
      </c>
      <c r="K16" s="47">
        <f t="shared" si="5"/>
        <v>50.97067857696387</v>
      </c>
      <c r="L16" s="40">
        <f t="shared" si="6"/>
        <v>54.089001419847897</v>
      </c>
      <c r="M16" s="12">
        <f t="shared" si="7"/>
        <v>-2.4750000011408702</v>
      </c>
      <c r="N16" s="12">
        <f t="shared" si="8"/>
        <v>12.500000186264515</v>
      </c>
      <c r="O16" s="12">
        <f t="shared" si="9"/>
        <v>-4.5250000000010004</v>
      </c>
      <c r="P16" s="81">
        <f t="shared" si="10"/>
        <v>13.522250354961974</v>
      </c>
      <c r="Q16" s="12">
        <f t="shared" si="11"/>
        <v>-0.61875000028521754</v>
      </c>
      <c r="R16" s="12">
        <f t="shared" si="12"/>
        <v>3.1250000465661287</v>
      </c>
      <c r="S16" s="12">
        <f t="shared" si="13"/>
        <v>-1.1312500000002501</v>
      </c>
      <c r="T16" s="12">
        <f t="shared" si="14"/>
        <v>3.3805625887404935</v>
      </c>
    </row>
    <row r="17" spans="2:20" ht="15.9" customHeight="1">
      <c r="B17" s="18">
        <v>45836</v>
      </c>
      <c r="C17" s="11">
        <v>401044.43150000001</v>
      </c>
      <c r="D17" s="9">
        <f t="shared" si="1"/>
        <v>-10.799999989103526</v>
      </c>
      <c r="E17" s="11">
        <v>6665562.9009999996</v>
      </c>
      <c r="F17" s="9">
        <f t="shared" si="2"/>
        <v>67.999999970197678</v>
      </c>
      <c r="G17" s="12">
        <v>106.91719999999999</v>
      </c>
      <c r="H17" s="9">
        <f t="shared" si="3"/>
        <v>2.6999999999901547</v>
      </c>
      <c r="I17" s="47">
        <f t="shared" si="4"/>
        <v>99.024540621157513</v>
      </c>
      <c r="J17" s="40">
        <f t="shared" si="15"/>
        <v>350.97545937884252</v>
      </c>
      <c r="K17" s="47">
        <f t="shared" si="5"/>
        <v>68.852305667359616</v>
      </c>
      <c r="L17" s="40">
        <f t="shared" si="6"/>
        <v>68.905224734496485</v>
      </c>
      <c r="M17" s="12">
        <f t="shared" si="7"/>
        <v>-2.6999999972758815</v>
      </c>
      <c r="N17" s="12">
        <f t="shared" si="8"/>
        <v>16.999999992549419</v>
      </c>
      <c r="O17" s="12">
        <f t="shared" si="9"/>
        <v>0.67499999999753868</v>
      </c>
      <c r="P17" s="81">
        <f t="shared" si="10"/>
        <v>17.226306183624121</v>
      </c>
      <c r="Q17" s="12">
        <f t="shared" si="11"/>
        <v>-0.67499999931897037</v>
      </c>
      <c r="R17" s="12">
        <f t="shared" si="12"/>
        <v>4.2499999981373549</v>
      </c>
      <c r="S17" s="12">
        <f t="shared" si="13"/>
        <v>0.16874999999938467</v>
      </c>
      <c r="T17" s="12">
        <f t="shared" si="14"/>
        <v>4.3065765459060303</v>
      </c>
    </row>
    <row r="18" spans="2:20" ht="15.9" customHeight="1">
      <c r="B18" s="18">
        <v>45838</v>
      </c>
      <c r="C18" s="11">
        <v>401044.45039999997</v>
      </c>
      <c r="D18" s="9">
        <f t="shared" si="1"/>
        <v>8.0999999772757292</v>
      </c>
      <c r="E18" s="12">
        <v>6665562.7740000002</v>
      </c>
      <c r="F18" s="9">
        <f t="shared" si="2"/>
        <v>-58.999999426305294</v>
      </c>
      <c r="G18" s="12">
        <v>106.8874</v>
      </c>
      <c r="H18" s="9">
        <f t="shared" si="3"/>
        <v>-27.100000000004343</v>
      </c>
      <c r="I18" s="47">
        <f t="shared" si="4"/>
        <v>-82.182837470066488</v>
      </c>
      <c r="J18" s="40">
        <f t="shared" si="15"/>
        <v>172.18283747006649</v>
      </c>
      <c r="K18" s="47">
        <f t="shared" si="5"/>
        <v>59.553420824801421</v>
      </c>
      <c r="L18" s="40">
        <f t="shared" si="6"/>
        <v>65.429503528118929</v>
      </c>
      <c r="M18" s="12">
        <f t="shared" si="7"/>
        <v>1.3499999962126215</v>
      </c>
      <c r="N18" s="12">
        <f t="shared" si="8"/>
        <v>-9.8333332377175484</v>
      </c>
      <c r="O18" s="12">
        <f t="shared" si="9"/>
        <v>-4.5166666666673905</v>
      </c>
      <c r="P18" s="81">
        <f t="shared" si="10"/>
        <v>10.904917254686488</v>
      </c>
      <c r="Q18" s="12">
        <f t="shared" si="11"/>
        <v>0.22499999936877024</v>
      </c>
      <c r="R18" s="12">
        <f t="shared" si="12"/>
        <v>-1.6388888729529247</v>
      </c>
      <c r="S18" s="12">
        <f t="shared" si="13"/>
        <v>-0.75277777777789845</v>
      </c>
      <c r="T18" s="12">
        <f t="shared" si="14"/>
        <v>1.8174862091144146</v>
      </c>
    </row>
    <row r="19" spans="2:20" ht="15.9" customHeight="1">
      <c r="B19" s="18">
        <v>45839</v>
      </c>
      <c r="C19" s="11">
        <v>401044.4192</v>
      </c>
      <c r="D19" s="9">
        <f t="shared" si="1"/>
        <v>-23.099999991245568</v>
      </c>
      <c r="E19" s="11">
        <v>6665562.9110000003</v>
      </c>
      <c r="F19" s="9">
        <f t="shared" si="2"/>
        <v>78.000000678002834</v>
      </c>
      <c r="G19" s="12">
        <v>106.89660000000001</v>
      </c>
      <c r="H19" s="9">
        <f t="shared" si="3"/>
        <v>-17.899999999997362</v>
      </c>
      <c r="I19" s="47">
        <f t="shared" si="4"/>
        <v>106.49685786423476</v>
      </c>
      <c r="J19" s="40">
        <f t="shared" si="15"/>
        <v>343.50314213576524</v>
      </c>
      <c r="K19" s="47">
        <f t="shared" si="5"/>
        <v>81.348694552303584</v>
      </c>
      <c r="L19" s="40">
        <f t="shared" si="6"/>
        <v>83.294778379943438</v>
      </c>
      <c r="M19" s="12">
        <f t="shared" si="7"/>
        <v>-3.2999999987493669</v>
      </c>
      <c r="N19" s="12">
        <f t="shared" si="8"/>
        <v>11.14285723971469</v>
      </c>
      <c r="O19" s="12">
        <f t="shared" si="9"/>
        <v>-2.5571428571424804</v>
      </c>
      <c r="P19" s="81">
        <f t="shared" si="10"/>
        <v>11.899254054277634</v>
      </c>
      <c r="Q19" s="12">
        <f t="shared" si="11"/>
        <v>-0.47142857124990956</v>
      </c>
      <c r="R19" s="12">
        <f t="shared" si="12"/>
        <v>1.5918367485306699</v>
      </c>
      <c r="S19" s="12">
        <f t="shared" si="13"/>
        <v>-0.36530612244892574</v>
      </c>
      <c r="T19" s="12">
        <f t="shared" si="14"/>
        <v>1.6998934363253764</v>
      </c>
    </row>
    <row r="20" spans="2:20" ht="15.9" customHeight="1">
      <c r="B20" s="18">
        <v>45839</v>
      </c>
      <c r="C20" s="11">
        <v>401044.42580000003</v>
      </c>
      <c r="D20" s="9">
        <f t="shared" si="1"/>
        <v>-16.499999968800694</v>
      </c>
      <c r="E20" s="11">
        <v>6665562.9000000004</v>
      </c>
      <c r="F20" s="9">
        <f t="shared" si="2"/>
        <v>67.000000737607479</v>
      </c>
      <c r="G20" s="12">
        <v>106.89700000000001</v>
      </c>
      <c r="H20" s="9">
        <f t="shared" si="3"/>
        <v>-17.499999999998295</v>
      </c>
      <c r="I20" s="47">
        <f t="shared" si="4"/>
        <v>103.83485298504664</v>
      </c>
      <c r="J20" s="40">
        <f t="shared" si="15"/>
        <v>346.16514701495333</v>
      </c>
      <c r="K20" s="47">
        <f t="shared" si="5"/>
        <v>69.001812279170068</v>
      </c>
      <c r="L20" s="40">
        <f t="shared" si="6"/>
        <v>71.186375787855397</v>
      </c>
      <c r="M20" s="12">
        <f t="shared" si="7"/>
        <v>-2.3571428526858136</v>
      </c>
      <c r="N20" s="12">
        <f t="shared" si="8"/>
        <v>9.5714286768010677</v>
      </c>
      <c r="O20" s="12">
        <f t="shared" si="9"/>
        <v>-2.4999999999997562</v>
      </c>
      <c r="P20" s="81">
        <f t="shared" si="10"/>
        <v>10.169482255407914</v>
      </c>
      <c r="Q20" s="12">
        <f t="shared" si="11"/>
        <v>-0.3367346932408305</v>
      </c>
      <c r="R20" s="12">
        <f t="shared" si="12"/>
        <v>1.367346953828724</v>
      </c>
      <c r="S20" s="12">
        <f t="shared" si="13"/>
        <v>-0.35714285714282229</v>
      </c>
      <c r="T20" s="12">
        <f t="shared" si="14"/>
        <v>1.4527831793439876</v>
      </c>
    </row>
    <row r="21" spans="2:20" ht="15.9" customHeight="1">
      <c r="B21" s="18">
        <v>45840</v>
      </c>
      <c r="C21" s="11">
        <v>401044.42629999999</v>
      </c>
      <c r="D21" s="9">
        <f t="shared" si="1"/>
        <v>-16.000000003259629</v>
      </c>
      <c r="E21" s="12">
        <v>6665562.8830000004</v>
      </c>
      <c r="F21" s="9">
        <f t="shared" si="2"/>
        <v>50.00000074505806</v>
      </c>
      <c r="G21" s="12">
        <v>106.9221</v>
      </c>
      <c r="H21" s="9">
        <f t="shared" si="3"/>
        <v>7.5999999999964984</v>
      </c>
      <c r="I21" s="47">
        <f t="shared" si="4"/>
        <v>107.74467138061544</v>
      </c>
      <c r="J21" s="40">
        <f t="shared" si="15"/>
        <v>342.25532861938456</v>
      </c>
      <c r="K21" s="47">
        <f t="shared" si="5"/>
        <v>52.497619704231496</v>
      </c>
      <c r="L21" s="40">
        <f t="shared" si="6"/>
        <v>53.044887355993708</v>
      </c>
      <c r="M21" s="12">
        <f t="shared" si="7"/>
        <v>-2.0000000004074536</v>
      </c>
      <c r="N21" s="12">
        <f t="shared" si="8"/>
        <v>6.2500000931322575</v>
      </c>
      <c r="O21" s="12">
        <f t="shared" si="9"/>
        <v>0.94999999999956231</v>
      </c>
      <c r="P21" s="81">
        <f t="shared" si="10"/>
        <v>6.6306109194992136</v>
      </c>
      <c r="Q21" s="12">
        <f t="shared" si="11"/>
        <v>-0.2500000000509317</v>
      </c>
      <c r="R21" s="12">
        <f t="shared" si="12"/>
        <v>0.78125001164153218</v>
      </c>
      <c r="S21" s="12">
        <f t="shared" si="13"/>
        <v>0.11874999999994529</v>
      </c>
      <c r="T21" s="12">
        <f t="shared" si="14"/>
        <v>0.82882636493740169</v>
      </c>
    </row>
    <row r="22" spans="2:20" ht="15.9" customHeight="1">
      <c r="B22" s="18">
        <v>45840</v>
      </c>
      <c r="C22" s="12">
        <v>401044.43099999998</v>
      </c>
      <c r="D22" s="9">
        <f t="shared" si="1"/>
        <v>-11.300000012852252</v>
      </c>
      <c r="E22" s="11">
        <v>6665562.8870000001</v>
      </c>
      <c r="F22" s="9">
        <f t="shared" si="2"/>
        <v>54.000000469386578</v>
      </c>
      <c r="G22" s="12">
        <v>106.90819999999999</v>
      </c>
      <c r="H22" s="9">
        <f t="shared" si="3"/>
        <v>-6.3000000000101863</v>
      </c>
      <c r="I22" s="47">
        <f t="shared" si="4"/>
        <v>101.8191242739816</v>
      </c>
      <c r="J22" s="40">
        <f t="shared" si="15"/>
        <v>348.18087572601837</v>
      </c>
      <c r="K22" s="47">
        <f t="shared" si="5"/>
        <v>55.169647914267237</v>
      </c>
      <c r="L22" s="40">
        <f t="shared" si="6"/>
        <v>55.528191497511777</v>
      </c>
      <c r="M22" s="12">
        <f>(D22-$D$9)/(B22-$B$9)</f>
        <v>-1.4125000016065314</v>
      </c>
      <c r="N22" s="12">
        <f t="shared" si="8"/>
        <v>6.7500000586733222</v>
      </c>
      <c r="O22" s="12">
        <f t="shared" si="9"/>
        <v>-0.78750000000127329</v>
      </c>
      <c r="P22" s="81">
        <f t="shared" si="10"/>
        <v>6.9410239371889721</v>
      </c>
      <c r="Q22" s="12">
        <f t="shared" si="11"/>
        <v>-0.17656250020081643</v>
      </c>
      <c r="R22" s="12">
        <f t="shared" si="12"/>
        <v>0.84375000733416528</v>
      </c>
      <c r="S22" s="12">
        <f t="shared" si="13"/>
        <v>-9.8437500000159162E-2</v>
      </c>
      <c r="T22" s="12">
        <f t="shared" si="14"/>
        <v>0.86762799214862152</v>
      </c>
    </row>
    <row r="23" spans="2:20" ht="15.9" customHeight="1">
      <c r="B23" s="18">
        <v>45841</v>
      </c>
      <c r="C23" s="11">
        <v>401044.429</v>
      </c>
      <c r="D23" s="9">
        <f t="shared" si="1"/>
        <v>-13.299999991431832</v>
      </c>
      <c r="E23" s="11">
        <v>6665562.8839999996</v>
      </c>
      <c r="F23" s="9">
        <f t="shared" si="2"/>
        <v>50.999999977648258</v>
      </c>
      <c r="G23" s="12">
        <v>106.89919999999999</v>
      </c>
      <c r="H23" s="9">
        <f t="shared" si="3"/>
        <v>-15.300000000010527</v>
      </c>
      <c r="I23" s="47">
        <f t="shared" si="4"/>
        <v>104.61630056785506</v>
      </c>
      <c r="J23" s="40">
        <f t="shared" si="15"/>
        <v>345.38369943214491</v>
      </c>
      <c r="K23" s="47">
        <f t="shared" si="5"/>
        <v>52.705692268408818</v>
      </c>
      <c r="L23" s="40">
        <f t="shared" si="6"/>
        <v>54.881508702772841</v>
      </c>
      <c r="M23" s="12">
        <f t="shared" si="7"/>
        <v>-1.4777777768257592</v>
      </c>
      <c r="N23" s="12">
        <f t="shared" si="8"/>
        <v>5.6666666641831398</v>
      </c>
      <c r="O23" s="12">
        <f t="shared" si="9"/>
        <v>-1.7000000000011697</v>
      </c>
      <c r="P23" s="81">
        <f t="shared" si="10"/>
        <v>6.0979454114192047</v>
      </c>
      <c r="Q23" s="12">
        <f t="shared" si="11"/>
        <v>-0.1641975307584177</v>
      </c>
      <c r="R23" s="12">
        <f t="shared" si="12"/>
        <v>0.62962962935368216</v>
      </c>
      <c r="S23" s="12">
        <f t="shared" si="13"/>
        <v>-0.18888888888901886</v>
      </c>
      <c r="T23" s="12">
        <f t="shared" si="14"/>
        <v>0.67754949015768939</v>
      </c>
    </row>
    <row r="24" spans="2:20" ht="15.9" customHeight="1">
      <c r="B24" s="18">
        <v>45841</v>
      </c>
      <c r="C24" s="11">
        <v>401044.47399999999</v>
      </c>
      <c r="D24" s="9">
        <f t="shared" si="1"/>
        <v>31.699999992270023</v>
      </c>
      <c r="E24" s="11">
        <v>6665562.6679999996</v>
      </c>
      <c r="F24" s="9">
        <f t="shared" si="2"/>
        <v>-165.0000000372529</v>
      </c>
      <c r="G24" s="12">
        <v>106.8579</v>
      </c>
      <c r="H24" s="9">
        <f t="shared" si="3"/>
        <v>-56.600000000003092</v>
      </c>
      <c r="I24" s="47">
        <f t="shared" si="4"/>
        <v>-79.124776788275767</v>
      </c>
      <c r="J24" s="40">
        <f t="shared" si="15"/>
        <v>169.12477678827577</v>
      </c>
      <c r="K24" s="47">
        <f t="shared" si="5"/>
        <v>168.01752888256445</v>
      </c>
      <c r="L24" s="40">
        <f t="shared" si="6"/>
        <v>177.29481101206468</v>
      </c>
      <c r="M24" s="12">
        <f t="shared" ref="M24:M26" si="16">(D24-$D$9)/(B24-$B$9)</f>
        <v>3.5222222213633358</v>
      </c>
      <c r="N24" s="12">
        <f t="shared" ref="N24:N26" si="17">(F24-$F$9)/(B24-$B$9)</f>
        <v>-18.333333337472546</v>
      </c>
      <c r="O24" s="12">
        <f t="shared" ref="O24:O26" si="18">(H24-$H$9)/(B24-$B$9)</f>
        <v>-6.2888888888892325</v>
      </c>
      <c r="P24" s="81">
        <f t="shared" ref="P24:P26" si="19">(L24-$L$9)/(B24-$B$9)</f>
        <v>19.699423445784966</v>
      </c>
      <c r="Q24" s="12">
        <f t="shared" ref="Q24:Q26" si="20">(M24-0)/(B24-$B$9)</f>
        <v>0.39135802459592622</v>
      </c>
      <c r="R24" s="12">
        <f t="shared" ref="R24:R26" si="21">(N24-0)/(B24-$B$9)</f>
        <v>-2.0370370374969493</v>
      </c>
      <c r="S24" s="12">
        <f t="shared" ref="S24:S26" si="22">(O24-0)/(B24-$B$9)</f>
        <v>-0.6987654320988036</v>
      </c>
      <c r="T24" s="12">
        <f t="shared" ref="T24:T26" si="23">(P24-0)/(B24-$B$9)</f>
        <v>2.1888248273094408</v>
      </c>
    </row>
    <row r="25" spans="2:20" ht="15.9" customHeight="1">
      <c r="B25" s="18">
        <v>45842</v>
      </c>
      <c r="C25" s="11">
        <v>401044.44919999997</v>
      </c>
      <c r="D25" s="9">
        <f t="shared" si="1"/>
        <v>6.8999999784864485</v>
      </c>
      <c r="E25" s="11">
        <v>6665562.784</v>
      </c>
      <c r="F25" s="9">
        <f t="shared" si="2"/>
        <v>-48.999999649822712</v>
      </c>
      <c r="G25" s="12">
        <v>106.8886</v>
      </c>
      <c r="H25" s="9">
        <f t="shared" si="3"/>
        <v>-25.90000000000714</v>
      </c>
      <c r="I25" s="47">
        <f t="shared" si="4"/>
        <v>-81.984521769882065</v>
      </c>
      <c r="J25" s="40">
        <f t="shared" si="15"/>
        <v>171.98452176988201</v>
      </c>
      <c r="K25" s="47">
        <f t="shared" si="5"/>
        <v>49.483431220821167</v>
      </c>
      <c r="L25" s="40">
        <f t="shared" si="6"/>
        <v>55.851767791056609</v>
      </c>
      <c r="M25" s="12">
        <f t="shared" si="16"/>
        <v>0.68999999784864485</v>
      </c>
      <c r="N25" s="12">
        <f t="shared" si="17"/>
        <v>-4.8999999649822712</v>
      </c>
      <c r="O25" s="12">
        <f t="shared" si="18"/>
        <v>-2.590000000000714</v>
      </c>
      <c r="P25" s="81">
        <f t="shared" si="19"/>
        <v>5.5851767791056606</v>
      </c>
      <c r="Q25" s="12">
        <f t="shared" si="20"/>
        <v>6.8999999784864485E-2</v>
      </c>
      <c r="R25" s="12">
        <f t="shared" si="21"/>
        <v>-0.48999999649822712</v>
      </c>
      <c r="S25" s="12">
        <f t="shared" si="22"/>
        <v>-0.2590000000000714</v>
      </c>
      <c r="T25" s="12">
        <f t="shared" si="23"/>
        <v>0.55851767791056606</v>
      </c>
    </row>
    <row r="26" spans="2:20" ht="15.9" customHeight="1">
      <c r="B26" s="18">
        <v>45842</v>
      </c>
      <c r="C26" s="11">
        <v>401044.45649999997</v>
      </c>
      <c r="D26" s="9">
        <f t="shared" si="1"/>
        <v>14.199999975971878</v>
      </c>
      <c r="E26" s="11">
        <v>6665562.7740000002</v>
      </c>
      <c r="F26" s="9">
        <f t="shared" si="2"/>
        <v>-58.999999426305294</v>
      </c>
      <c r="G26" s="12">
        <v>106.8753</v>
      </c>
      <c r="H26" s="9">
        <f t="shared" si="3"/>
        <v>-39.200000000008117</v>
      </c>
      <c r="I26" s="47">
        <f t="shared" si="4"/>
        <v>-76.467543263875939</v>
      </c>
      <c r="J26" s="40">
        <f t="shared" si="15"/>
        <v>166.467543263876</v>
      </c>
      <c r="K26" s="47">
        <f t="shared" si="5"/>
        <v>60.684758643514648</v>
      </c>
      <c r="L26" s="40">
        <f t="shared" si="6"/>
        <v>72.244584098894663</v>
      </c>
      <c r="M26" s="12">
        <f t="shared" si="16"/>
        <v>1.4199999975971878</v>
      </c>
      <c r="N26" s="12">
        <f t="shared" si="17"/>
        <v>-5.8999999426305294</v>
      </c>
      <c r="O26" s="12">
        <f t="shared" si="18"/>
        <v>-3.9200000000008117</v>
      </c>
      <c r="P26" s="81">
        <f t="shared" si="19"/>
        <v>7.2244584098894666</v>
      </c>
      <c r="Q26" s="12">
        <f t="shared" si="20"/>
        <v>0.14199999975971878</v>
      </c>
      <c r="R26" s="12">
        <f t="shared" si="21"/>
        <v>-0.58999999426305294</v>
      </c>
      <c r="S26" s="12">
        <f t="shared" si="22"/>
        <v>-0.39200000000008117</v>
      </c>
      <c r="T26" s="12">
        <f t="shared" si="23"/>
        <v>0.72244584098894671</v>
      </c>
    </row>
    <row r="27" spans="2:20" ht="15.9" customHeight="1">
      <c r="B27" s="18">
        <v>45843</v>
      </c>
      <c r="C27" s="11">
        <v>401044.44260000001</v>
      </c>
      <c r="D27" s="9">
        <f t="shared" si="1"/>
        <v>0.30000001424923539</v>
      </c>
      <c r="E27" s="11">
        <v>6665562.8430000003</v>
      </c>
      <c r="F27" s="9">
        <f t="shared" si="2"/>
        <v>10.000000707805157</v>
      </c>
      <c r="G27" s="12">
        <v>106.8977</v>
      </c>
      <c r="H27" s="9">
        <f t="shared" si="3"/>
        <v>-16.800000000003479</v>
      </c>
      <c r="I27" s="47">
        <f t="shared" si="4"/>
        <v>88.281642038329196</v>
      </c>
      <c r="J27" s="40">
        <f t="shared" si="15"/>
        <v>1.7183579616707902</v>
      </c>
      <c r="K27" s="47">
        <f t="shared" si="5"/>
        <v>10.004499695869512</v>
      </c>
      <c r="L27" s="40">
        <f t="shared" si="6"/>
        <v>19.553260959869842</v>
      </c>
      <c r="M27" s="12">
        <f t="shared" ref="M27:M92" si="24">(D27-$D$9)/(B27-$B$9)</f>
        <v>2.7272728568112307E-2</v>
      </c>
      <c r="N27" s="12">
        <f t="shared" ref="N27:N92" si="25">(F27-$F$9)/(B27-$B$9)</f>
        <v>0.90909097343683243</v>
      </c>
      <c r="O27" s="12">
        <f t="shared" ref="O27:O92" si="26">(H27-$H$9)/(B27-$B$9)</f>
        <v>-1.5272727272730435</v>
      </c>
      <c r="P27" s="81">
        <f t="shared" ref="P27:P91" si="27">(L27-$L$9)/(B27-$B$9)</f>
        <v>1.7775691781699856</v>
      </c>
      <c r="Q27" s="12">
        <f t="shared" ref="Q27:Q92" si="28">(M27-0)/(B27-$B$9)</f>
        <v>2.4793389607374824E-3</v>
      </c>
      <c r="R27" s="12">
        <f t="shared" ref="R27:R92" si="29">(N27-0)/(B27-$B$9)</f>
        <v>8.2644633948802948E-2</v>
      </c>
      <c r="S27" s="12">
        <f t="shared" ref="S27:S92" si="30">(O27-0)/(B27-$B$9)</f>
        <v>-0.13884297520664032</v>
      </c>
      <c r="T27" s="12">
        <f t="shared" ref="T27:T91" si="31">(P27-0)/(B27-$B$9)</f>
        <v>0.16159719801545325</v>
      </c>
    </row>
    <row r="28" spans="2:20" ht="15.9" customHeight="1">
      <c r="B28" s="18">
        <v>45845</v>
      </c>
      <c r="C28" s="11">
        <v>401044.43239999999</v>
      </c>
      <c r="D28" s="9">
        <f t="shared" si="1"/>
        <v>-9.9000000045634806</v>
      </c>
      <c r="E28" s="11">
        <v>6665562.8799999999</v>
      </c>
      <c r="F28" s="9">
        <f t="shared" si="2"/>
        <v>47.00000025331974</v>
      </c>
      <c r="G28" s="12">
        <v>106.8775</v>
      </c>
      <c r="H28" s="9">
        <f t="shared" si="3"/>
        <v>-37.000000000006139</v>
      </c>
      <c r="I28" s="47">
        <f t="shared" si="4"/>
        <v>101.89480164332832</v>
      </c>
      <c r="J28" s="40">
        <f t="shared" si="15"/>
        <v>348.10519835667168</v>
      </c>
      <c r="K28" s="47">
        <f t="shared" si="5"/>
        <v>48.031344181715475</v>
      </c>
      <c r="L28" s="40">
        <f t="shared" si="6"/>
        <v>60.630108229351421</v>
      </c>
      <c r="M28" s="12">
        <f t="shared" si="24"/>
        <v>-0.76153846188949847</v>
      </c>
      <c r="N28" s="12">
        <f t="shared" si="25"/>
        <v>3.6153846348707495</v>
      </c>
      <c r="O28" s="12">
        <f t="shared" si="26"/>
        <v>-2.8461538461543183</v>
      </c>
      <c r="P28" s="81">
        <f t="shared" si="27"/>
        <v>4.6638544791808787</v>
      </c>
      <c r="Q28" s="12">
        <f t="shared" si="28"/>
        <v>-5.8579881683807573E-2</v>
      </c>
      <c r="R28" s="12">
        <f t="shared" si="29"/>
        <v>0.27810651037467304</v>
      </c>
      <c r="S28" s="12">
        <f t="shared" si="30"/>
        <v>-0.21893491124263986</v>
      </c>
      <c r="T28" s="12">
        <f t="shared" si="31"/>
        <v>0.35875803686006758</v>
      </c>
    </row>
    <row r="29" spans="2:20" ht="15.9" customHeight="1">
      <c r="B29" s="18">
        <v>45845</v>
      </c>
      <c r="C29" s="11">
        <v>401044.44300000003</v>
      </c>
      <c r="D29" s="9">
        <f t="shared" si="1"/>
        <v>0.70000003324821591</v>
      </c>
      <c r="E29" s="11">
        <v>6665562.852</v>
      </c>
      <c r="F29" s="9">
        <f t="shared" si="2"/>
        <v>19.000000320374966</v>
      </c>
      <c r="G29" s="12">
        <v>106.8888</v>
      </c>
      <c r="H29" s="9">
        <f t="shared" si="3"/>
        <v>-25.7000000000005</v>
      </c>
      <c r="I29" s="47">
        <f t="shared" si="4"/>
        <v>87.890057087285783</v>
      </c>
      <c r="J29" s="40">
        <f t="shared" si="15"/>
        <v>2.1099429127142457</v>
      </c>
      <c r="K29" s="47">
        <f t="shared" si="5"/>
        <v>19.01289068555322</v>
      </c>
      <c r="L29" s="40">
        <f t="shared" si="6"/>
        <v>31.968422110276602</v>
      </c>
      <c r="M29" s="12">
        <f t="shared" si="24"/>
        <v>5.384615640370892E-2</v>
      </c>
      <c r="N29" s="12">
        <f t="shared" si="25"/>
        <v>1.4615384861826897</v>
      </c>
      <c r="O29" s="12">
        <f t="shared" si="26"/>
        <v>-1.9769230769231154</v>
      </c>
      <c r="P29" s="81">
        <f t="shared" si="27"/>
        <v>2.4591093930982</v>
      </c>
      <c r="Q29" s="12">
        <f t="shared" si="28"/>
        <v>4.1420120310545327E-3</v>
      </c>
      <c r="R29" s="12">
        <f t="shared" si="29"/>
        <v>0.11242603739866844</v>
      </c>
      <c r="S29" s="12">
        <f t="shared" si="30"/>
        <v>-0.15207100591716272</v>
      </c>
      <c r="T29" s="12">
        <f t="shared" si="31"/>
        <v>0.18916226100755384</v>
      </c>
    </row>
    <row r="30" spans="2:20" ht="15.9" customHeight="1">
      <c r="B30" s="18">
        <v>45846</v>
      </c>
      <c r="C30" s="11">
        <v>401044.44089999999</v>
      </c>
      <c r="D30" s="9">
        <f t="shared" si="1"/>
        <v>-1.4000000082887709</v>
      </c>
      <c r="E30" s="11">
        <v>6665562.8480000002</v>
      </c>
      <c r="F30" s="9">
        <f t="shared" si="2"/>
        <v>15.000000596046448</v>
      </c>
      <c r="G30" s="12">
        <v>106.877</v>
      </c>
      <c r="H30" s="9">
        <f t="shared" si="3"/>
        <v>-37.500000000008527</v>
      </c>
      <c r="I30" s="47">
        <f t="shared" si="4"/>
        <v>95.332158702387218</v>
      </c>
      <c r="J30" s="40">
        <f t="shared" si="15"/>
        <v>354.66784129761277</v>
      </c>
      <c r="K30" s="47">
        <f t="shared" si="5"/>
        <v>15.06519226245063</v>
      </c>
      <c r="L30" s="40">
        <f t="shared" si="6"/>
        <v>40.412993181713745</v>
      </c>
      <c r="M30" s="12">
        <f t="shared" si="24"/>
        <v>-0.10000000059205506</v>
      </c>
      <c r="N30" s="12">
        <f t="shared" si="25"/>
        <v>1.0714286140033178</v>
      </c>
      <c r="O30" s="12">
        <f t="shared" si="26"/>
        <v>-2.6785714285720377</v>
      </c>
      <c r="P30" s="81">
        <f t="shared" si="27"/>
        <v>2.8866423701224102</v>
      </c>
      <c r="Q30" s="12">
        <f t="shared" si="28"/>
        <v>-7.1428571851467901E-3</v>
      </c>
      <c r="R30" s="12">
        <f t="shared" si="29"/>
        <v>7.6530615285951273E-2</v>
      </c>
      <c r="S30" s="12">
        <f t="shared" si="30"/>
        <v>-0.19132653061228841</v>
      </c>
      <c r="T30" s="12">
        <f t="shared" si="31"/>
        <v>0.20618874072302931</v>
      </c>
    </row>
    <row r="31" spans="2:20" ht="15.9" customHeight="1">
      <c r="B31" s="18">
        <v>45846</v>
      </c>
      <c r="C31" s="11">
        <v>401044.45640000002</v>
      </c>
      <c r="D31" s="9">
        <f t="shared" si="1"/>
        <v>14.100000029429793</v>
      </c>
      <c r="E31" s="11">
        <v>6665562.7769999998</v>
      </c>
      <c r="F31" s="9">
        <f t="shared" si="2"/>
        <v>-55.999999865889549</v>
      </c>
      <c r="G31" s="12">
        <v>106.8862</v>
      </c>
      <c r="H31" s="9">
        <f t="shared" si="3"/>
        <v>-28.300000000001546</v>
      </c>
      <c r="I31" s="47">
        <f t="shared" si="4"/>
        <v>-75.867501577339681</v>
      </c>
      <c r="J31" s="40">
        <f t="shared" si="15"/>
        <v>165.86750157733968</v>
      </c>
      <c r="K31" s="47">
        <f t="shared" si="5"/>
        <v>57.747813688567902</v>
      </c>
      <c r="L31" s="40">
        <f t="shared" si="6"/>
        <v>64.309408221578565</v>
      </c>
      <c r="M31" s="12">
        <f t="shared" si="24"/>
        <v>1.0071428592449851</v>
      </c>
      <c r="N31" s="12">
        <f t="shared" si="25"/>
        <v>-3.9999999904206822</v>
      </c>
      <c r="O31" s="12">
        <f t="shared" si="26"/>
        <v>-2.0214285714286819</v>
      </c>
      <c r="P31" s="81">
        <f t="shared" si="27"/>
        <v>4.5935291586841833</v>
      </c>
      <c r="Q31" s="12">
        <f t="shared" si="28"/>
        <v>7.1938775660356086E-2</v>
      </c>
      <c r="R31" s="12">
        <f t="shared" si="29"/>
        <v>-0.28571428503004875</v>
      </c>
      <c r="S31" s="12">
        <f t="shared" si="30"/>
        <v>-0.14438775510204871</v>
      </c>
      <c r="T31" s="12">
        <f t="shared" si="31"/>
        <v>0.32810922562029882</v>
      </c>
    </row>
    <row r="32" spans="2:20" ht="15.9" customHeight="1">
      <c r="B32" s="18">
        <v>45847</v>
      </c>
      <c r="C32" s="11">
        <v>401044.4399</v>
      </c>
      <c r="D32" s="9">
        <f t="shared" si="1"/>
        <v>-2.3999999975785613</v>
      </c>
      <c r="E32" s="11">
        <v>6665562.8389999997</v>
      </c>
      <c r="F32" s="9">
        <f t="shared" si="2"/>
        <v>6.0000000521540642</v>
      </c>
      <c r="G32" s="12">
        <v>106.8856</v>
      </c>
      <c r="H32" s="9">
        <f t="shared" si="3"/>
        <v>-28.900000000007253</v>
      </c>
      <c r="I32" s="47">
        <f t="shared" si="4"/>
        <v>111.80140929468209</v>
      </c>
      <c r="J32" s="40">
        <f t="shared" si="15"/>
        <v>338.19859070531794</v>
      </c>
      <c r="K32" s="47">
        <f t="shared" si="5"/>
        <v>6.4621978160859381</v>
      </c>
      <c r="L32" s="40">
        <f t="shared" si="6"/>
        <v>29.613679281957605</v>
      </c>
      <c r="M32" s="12">
        <f t="shared" si="24"/>
        <v>-0.15999999983857074</v>
      </c>
      <c r="N32" s="12">
        <f t="shared" si="25"/>
        <v>0.40000000347693759</v>
      </c>
      <c r="O32" s="12">
        <f t="shared" si="26"/>
        <v>-1.9266666666671501</v>
      </c>
      <c r="P32" s="81">
        <f t="shared" si="27"/>
        <v>1.9742452854638404</v>
      </c>
      <c r="Q32" s="12">
        <f t="shared" si="28"/>
        <v>-1.0666666655904716E-2</v>
      </c>
      <c r="R32" s="12">
        <f t="shared" si="29"/>
        <v>2.6666666898462508E-2</v>
      </c>
      <c r="S32" s="12">
        <f t="shared" si="30"/>
        <v>-0.12844444444447667</v>
      </c>
      <c r="T32" s="12">
        <f t="shared" si="31"/>
        <v>0.13161635236425603</v>
      </c>
    </row>
    <row r="33" spans="1:20" ht="15.9" customHeight="1">
      <c r="B33" s="18">
        <v>45847</v>
      </c>
      <c r="C33" s="11">
        <v>401044.4338</v>
      </c>
      <c r="D33" s="9">
        <f t="shared" si="1"/>
        <v>-8.4999999962747097</v>
      </c>
      <c r="E33" s="11">
        <v>6665562.8720000004</v>
      </c>
      <c r="F33" s="9">
        <f t="shared" si="2"/>
        <v>39.000000804662704</v>
      </c>
      <c r="G33" s="12">
        <v>106.8857</v>
      </c>
      <c r="H33" s="9">
        <f t="shared" si="3"/>
        <v>-28.800000000003934</v>
      </c>
      <c r="I33" s="47">
        <f t="shared" si="4"/>
        <v>102.29526617180944</v>
      </c>
      <c r="J33" s="40">
        <f t="shared" si="15"/>
        <v>347.70473382819057</v>
      </c>
      <c r="K33" s="47">
        <f t="shared" si="5"/>
        <v>39.915536607947054</v>
      </c>
      <c r="L33" s="40">
        <f t="shared" si="6"/>
        <v>49.220829561280134</v>
      </c>
      <c r="M33" s="12">
        <f t="shared" si="24"/>
        <v>-0.56666666641831398</v>
      </c>
      <c r="N33" s="12">
        <f t="shared" si="25"/>
        <v>2.6000000536441803</v>
      </c>
      <c r="O33" s="12">
        <f t="shared" si="26"/>
        <v>-1.9200000000002622</v>
      </c>
      <c r="P33" s="81">
        <f t="shared" si="27"/>
        <v>3.2813886374186754</v>
      </c>
      <c r="Q33" s="12">
        <f t="shared" si="28"/>
        <v>-3.7777777761220932E-2</v>
      </c>
      <c r="R33" s="12">
        <f t="shared" si="29"/>
        <v>0.17333333690961203</v>
      </c>
      <c r="S33" s="12">
        <f t="shared" si="30"/>
        <v>-0.12800000000001749</v>
      </c>
      <c r="T33" s="12">
        <f t="shared" si="31"/>
        <v>0.21875924249457837</v>
      </c>
    </row>
    <row r="34" spans="1:20" ht="15.9" customHeight="1">
      <c r="B34" s="18">
        <v>45848</v>
      </c>
      <c r="C34" s="11">
        <v>401044.44079999998</v>
      </c>
      <c r="D34" s="9">
        <f t="shared" si="1"/>
        <v>-1.500000013038516</v>
      </c>
      <c r="E34" s="11">
        <v>6665562.8370000003</v>
      </c>
      <c r="F34" s="9">
        <f t="shared" si="2"/>
        <v>4.0000006556510925</v>
      </c>
      <c r="G34" s="12">
        <v>106.8852</v>
      </c>
      <c r="H34" s="9">
        <f t="shared" si="3"/>
        <v>-29.300000000006321</v>
      </c>
      <c r="I34" s="47">
        <f t="shared" si="4"/>
        <v>110.55604229570153</v>
      </c>
      <c r="J34" s="40">
        <f t="shared" si="15"/>
        <v>339.44395770429844</v>
      </c>
      <c r="K34" s="47">
        <f t="shared" si="5"/>
        <v>4.2720024911421479</v>
      </c>
      <c r="L34" s="40">
        <f t="shared" si="6"/>
        <v>29.609795765670103</v>
      </c>
      <c r="M34" s="12">
        <f t="shared" si="24"/>
        <v>-9.3750000814907253E-2</v>
      </c>
      <c r="N34" s="12">
        <f t="shared" si="25"/>
        <v>0.25000004097819328</v>
      </c>
      <c r="O34" s="12">
        <f t="shared" si="26"/>
        <v>-1.8312500000003951</v>
      </c>
      <c r="P34" s="81">
        <f t="shared" si="27"/>
        <v>1.8506122353543815</v>
      </c>
      <c r="Q34" s="12">
        <f t="shared" si="28"/>
        <v>-5.8593750509317033E-3</v>
      </c>
      <c r="R34" s="12">
        <f t="shared" si="29"/>
        <v>1.562500256113708E-2</v>
      </c>
      <c r="S34" s="12">
        <f t="shared" si="30"/>
        <v>-0.11445312500002469</v>
      </c>
      <c r="T34" s="12">
        <f t="shared" si="31"/>
        <v>0.11566326470964884</v>
      </c>
    </row>
    <row r="35" spans="1:20" ht="15.9" customHeight="1">
      <c r="B35" s="18">
        <v>45848</v>
      </c>
      <c r="C35" s="11">
        <v>401044.44990000001</v>
      </c>
      <c r="D35" s="9">
        <f t="shared" si="1"/>
        <v>7.6000000117346644</v>
      </c>
      <c r="E35" s="11">
        <v>6665562.8130000001</v>
      </c>
      <c r="F35" s="9">
        <f t="shared" si="2"/>
        <v>-19.999999552965164</v>
      </c>
      <c r="G35" s="12">
        <v>106.8811</v>
      </c>
      <c r="H35" s="9">
        <f t="shared" si="3"/>
        <v>-33.400000000000318</v>
      </c>
      <c r="I35" s="47">
        <f t="shared" si="4"/>
        <v>-69.193208532667711</v>
      </c>
      <c r="J35" s="40">
        <f t="shared" si="15"/>
        <v>159.19320853266777</v>
      </c>
      <c r="K35" s="47">
        <f t="shared" si="5"/>
        <v>21.395326178793667</v>
      </c>
      <c r="L35" s="40">
        <f t="shared" si="6"/>
        <v>39.665097785042647</v>
      </c>
      <c r="M35" s="12">
        <f t="shared" si="24"/>
        <v>0.47500000073341653</v>
      </c>
      <c r="N35" s="12">
        <f t="shared" si="25"/>
        <v>-1.2499999720603228</v>
      </c>
      <c r="O35" s="12">
        <f t="shared" si="26"/>
        <v>-2.0875000000000199</v>
      </c>
      <c r="P35" s="81">
        <f t="shared" si="27"/>
        <v>2.4790686115651654</v>
      </c>
      <c r="Q35" s="12">
        <f t="shared" si="28"/>
        <v>2.9687500045838533E-2</v>
      </c>
      <c r="R35" s="12">
        <f t="shared" si="29"/>
        <v>-7.8124998253770173E-2</v>
      </c>
      <c r="S35" s="12">
        <f t="shared" si="30"/>
        <v>-0.13046875000000124</v>
      </c>
      <c r="T35" s="12">
        <f t="shared" si="31"/>
        <v>0.15494178822282284</v>
      </c>
    </row>
    <row r="36" spans="1:20" ht="15.9" customHeight="1">
      <c r="B36" s="18">
        <v>45849</v>
      </c>
      <c r="C36" s="11">
        <v>401044.44929999998</v>
      </c>
      <c r="D36" s="9">
        <f t="shared" si="1"/>
        <v>6.9999999832361937</v>
      </c>
      <c r="E36" s="11">
        <v>6665562.7928999998</v>
      </c>
      <c r="F36" s="9">
        <f t="shared" si="2"/>
        <v>-40.099999867379665</v>
      </c>
      <c r="G36" s="12">
        <v>106.9007</v>
      </c>
      <c r="H36" s="9">
        <f t="shared" si="3"/>
        <v>-13.800000000003365</v>
      </c>
      <c r="I36" s="47">
        <f t="shared" si="4"/>
        <v>-80.098017668558782</v>
      </c>
      <c r="J36" s="40">
        <f t="shared" si="15"/>
        <v>170.09801766855878</v>
      </c>
      <c r="K36" s="47">
        <f t="shared" si="5"/>
        <v>40.706387571598093</v>
      </c>
      <c r="L36" s="40">
        <f t="shared" si="6"/>
        <v>42.981972838961788</v>
      </c>
      <c r="M36" s="12">
        <f t="shared" si="24"/>
        <v>0.41176470489624667</v>
      </c>
      <c r="N36" s="12">
        <f t="shared" si="25"/>
        <v>-2.3588235216105686</v>
      </c>
      <c r="O36" s="12">
        <f t="shared" si="26"/>
        <v>-0.8117647058825509</v>
      </c>
      <c r="P36" s="81">
        <f t="shared" si="27"/>
        <v>2.5283513434683407</v>
      </c>
      <c r="Q36" s="12">
        <f t="shared" si="28"/>
        <v>2.4221453229190979E-2</v>
      </c>
      <c r="R36" s="12">
        <f t="shared" si="29"/>
        <v>-0.13875432480062169</v>
      </c>
      <c r="S36" s="12">
        <f t="shared" si="30"/>
        <v>-4.7750865051914761E-2</v>
      </c>
      <c r="T36" s="12">
        <f t="shared" si="31"/>
        <v>0.14872654961578474</v>
      </c>
    </row>
    <row r="37" spans="1:20" ht="15.9" customHeight="1">
      <c r="B37" s="18">
        <v>45849</v>
      </c>
      <c r="C37" s="11">
        <v>401044.45110000001</v>
      </c>
      <c r="D37" s="9">
        <f t="shared" si="1"/>
        <v>8.8000000105239451</v>
      </c>
      <c r="E37" s="11">
        <v>6665562.7989999996</v>
      </c>
      <c r="F37" s="9">
        <f t="shared" si="2"/>
        <v>-33.999999985098839</v>
      </c>
      <c r="G37" s="12">
        <v>106.8818</v>
      </c>
      <c r="H37" s="9">
        <f t="shared" si="3"/>
        <v>-32.700000000005502</v>
      </c>
      <c r="I37" s="47">
        <f t="shared" si="4"/>
        <v>-75.48894047711849</v>
      </c>
      <c r="J37" s="40">
        <f t="shared" si="15"/>
        <v>165.48894047711849</v>
      </c>
      <c r="K37" s="47">
        <f t="shared" si="5"/>
        <v>35.120364451012499</v>
      </c>
      <c r="L37" s="40">
        <f t="shared" si="6"/>
        <v>47.986769001176796</v>
      </c>
      <c r="M37" s="12">
        <f t="shared" si="24"/>
        <v>0.51764705944258504</v>
      </c>
      <c r="N37" s="12">
        <f t="shared" si="25"/>
        <v>-1.9999999991234612</v>
      </c>
      <c r="O37" s="12">
        <f t="shared" si="26"/>
        <v>-1.9235294117650295</v>
      </c>
      <c r="P37" s="81">
        <f t="shared" si="27"/>
        <v>2.8227511177162823</v>
      </c>
      <c r="Q37" s="12">
        <f t="shared" si="28"/>
        <v>3.0449827026034413E-2</v>
      </c>
      <c r="R37" s="12">
        <f t="shared" si="29"/>
        <v>-0.11764705877196831</v>
      </c>
      <c r="S37" s="12">
        <f t="shared" si="30"/>
        <v>-0.11314878892735468</v>
      </c>
      <c r="T37" s="12">
        <f t="shared" si="31"/>
        <v>0.16604418339507543</v>
      </c>
    </row>
    <row r="38" spans="1:20" ht="15.9" customHeight="1">
      <c r="B38" s="18">
        <v>45850</v>
      </c>
      <c r="C38" s="11">
        <v>401044.43089999998</v>
      </c>
      <c r="D38" s="9">
        <f t="shared" si="1"/>
        <v>-11.400000017601997</v>
      </c>
      <c r="E38" s="11">
        <v>6665562.8849999998</v>
      </c>
      <c r="F38" s="9">
        <f t="shared" si="2"/>
        <v>52.000000141561031</v>
      </c>
      <c r="G38" s="12">
        <v>106.8916</v>
      </c>
      <c r="H38" s="9">
        <f t="shared" si="3"/>
        <v>-22.900000000007026</v>
      </c>
      <c r="I38" s="47">
        <f t="shared" si="4"/>
        <v>102.36537274441699</v>
      </c>
      <c r="J38" s="40">
        <f t="shared" si="15"/>
        <v>347.63462725558298</v>
      </c>
      <c r="K38" s="47">
        <f t="shared" si="5"/>
        <v>53.234951067167074</v>
      </c>
      <c r="L38" s="40">
        <f t="shared" si="6"/>
        <v>57.951445323857065</v>
      </c>
      <c r="M38" s="12">
        <f t="shared" si="24"/>
        <v>-0.63333333431122207</v>
      </c>
      <c r="N38" s="12">
        <f t="shared" si="25"/>
        <v>2.8888888967533908</v>
      </c>
      <c r="O38" s="12">
        <f t="shared" si="26"/>
        <v>-1.2722222222226125</v>
      </c>
      <c r="P38" s="81">
        <f t="shared" si="27"/>
        <v>3.2195247402142813</v>
      </c>
      <c r="Q38" s="12">
        <f t="shared" si="28"/>
        <v>-3.5185185239512334E-2</v>
      </c>
      <c r="R38" s="12">
        <f t="shared" si="29"/>
        <v>0.1604938275974106</v>
      </c>
      <c r="S38" s="12">
        <f t="shared" si="30"/>
        <v>-7.067901234570069E-2</v>
      </c>
      <c r="T38" s="12">
        <f t="shared" si="31"/>
        <v>0.17886248556746007</v>
      </c>
    </row>
    <row r="39" spans="1:20" ht="15.9" customHeight="1">
      <c r="B39" s="18">
        <v>45850</v>
      </c>
      <c r="C39" s="11">
        <v>401044.43640000001</v>
      </c>
      <c r="D39" s="9">
        <f t="shared" si="1"/>
        <v>-5.8999999891966581</v>
      </c>
      <c r="E39" s="11">
        <v>6665562.8650000002</v>
      </c>
      <c r="F39" s="9">
        <f t="shared" si="2"/>
        <v>32.000000588595867</v>
      </c>
      <c r="G39" s="12">
        <v>106.8895</v>
      </c>
      <c r="H39" s="9">
        <f t="shared" si="3"/>
        <v>-25.000000000005684</v>
      </c>
      <c r="I39" s="47">
        <f t="shared" si="4"/>
        <v>100.4465892428011</v>
      </c>
      <c r="J39" s="40">
        <f t="shared" si="15"/>
        <v>349.55341075719889</v>
      </c>
      <c r="K39" s="47">
        <f t="shared" si="5"/>
        <v>32.539361357326243</v>
      </c>
      <c r="L39" s="40">
        <f t="shared" si="6"/>
        <v>41.034254441173182</v>
      </c>
      <c r="M39" s="12">
        <f t="shared" si="24"/>
        <v>-0.3277777771775921</v>
      </c>
      <c r="N39" s="12">
        <f t="shared" si="25"/>
        <v>1.7777778104775481</v>
      </c>
      <c r="O39" s="12">
        <f t="shared" si="26"/>
        <v>-1.3888888888892046</v>
      </c>
      <c r="P39" s="81">
        <f t="shared" si="27"/>
        <v>2.2796808022873991</v>
      </c>
      <c r="Q39" s="12">
        <f t="shared" si="28"/>
        <v>-1.8209876509866229E-2</v>
      </c>
      <c r="R39" s="12">
        <f t="shared" si="29"/>
        <v>9.8765433915419337E-2</v>
      </c>
      <c r="S39" s="12">
        <f t="shared" si="30"/>
        <v>-7.7160493827178031E-2</v>
      </c>
      <c r="T39" s="12">
        <f t="shared" si="31"/>
        <v>0.12664893346041106</v>
      </c>
    </row>
    <row r="40" spans="1:20" ht="15.9" customHeight="1">
      <c r="B40" s="18">
        <v>45852</v>
      </c>
      <c r="C40" s="11">
        <v>401044.43369999999</v>
      </c>
      <c r="D40" s="9">
        <f t="shared" si="1"/>
        <v>-8.6000000010244548</v>
      </c>
      <c r="E40" s="11">
        <v>6665562.8830000004</v>
      </c>
      <c r="F40" s="9">
        <f t="shared" si="2"/>
        <v>50.00000074505806</v>
      </c>
      <c r="G40" s="12">
        <v>106.88639999999999</v>
      </c>
      <c r="H40" s="9">
        <f t="shared" si="3"/>
        <v>-28.100000000009118</v>
      </c>
      <c r="I40" s="47">
        <f t="shared" si="4"/>
        <v>99.759381126180571</v>
      </c>
      <c r="J40" s="40">
        <f t="shared" si="15"/>
        <v>350.24061887381941</v>
      </c>
      <c r="K40" s="47">
        <f t="shared" si="5"/>
        <v>50.734210100517259</v>
      </c>
      <c r="L40" s="40">
        <f t="shared" si="6"/>
        <v>57.996293627471914</v>
      </c>
      <c r="M40" s="12">
        <f t="shared" si="24"/>
        <v>-0.43000000005122274</v>
      </c>
      <c r="N40" s="12">
        <f t="shared" si="25"/>
        <v>2.500000037252903</v>
      </c>
      <c r="O40" s="12">
        <f t="shared" si="26"/>
        <v>-1.4050000000004559</v>
      </c>
      <c r="P40" s="81">
        <f t="shared" si="27"/>
        <v>2.8998146813735959</v>
      </c>
      <c r="Q40" s="12">
        <f t="shared" si="28"/>
        <v>-2.1500000002561137E-2</v>
      </c>
      <c r="R40" s="12">
        <f t="shared" si="29"/>
        <v>0.12500000186264515</v>
      </c>
      <c r="S40" s="12">
        <f t="shared" si="30"/>
        <v>-7.0250000000022794E-2</v>
      </c>
      <c r="T40" s="12">
        <f t="shared" si="31"/>
        <v>0.14499073406867979</v>
      </c>
    </row>
    <row r="41" spans="1:20" ht="15.9" customHeight="1">
      <c r="B41" s="18">
        <v>45852</v>
      </c>
      <c r="C41" s="11">
        <v>401044.45679999999</v>
      </c>
      <c r="D41" s="9">
        <f t="shared" si="1"/>
        <v>14.499999990221113</v>
      </c>
      <c r="E41" s="11">
        <v>6665562.784</v>
      </c>
      <c r="F41" s="9">
        <f t="shared" si="2"/>
        <v>-48.999999649822712</v>
      </c>
      <c r="G41" s="12">
        <v>106.8644</v>
      </c>
      <c r="H41" s="9">
        <f t="shared" si="3"/>
        <v>-50.100000000000477</v>
      </c>
      <c r="I41" s="47">
        <f t="shared" si="4"/>
        <v>-73.515546709566593</v>
      </c>
      <c r="J41" s="40">
        <f t="shared" si="15"/>
        <v>163.51554670956659</v>
      </c>
      <c r="K41" s="47">
        <f t="shared" si="5"/>
        <v>51.100391049374934</v>
      </c>
      <c r="L41" s="40">
        <f t="shared" si="6"/>
        <v>71.562979014285631</v>
      </c>
      <c r="M41" s="12">
        <f t="shared" si="24"/>
        <v>0.72499999951105565</v>
      </c>
      <c r="N41" s="12">
        <f t="shared" si="25"/>
        <v>-2.4499999824911356</v>
      </c>
      <c r="O41" s="12">
        <f t="shared" si="26"/>
        <v>-2.5050000000000239</v>
      </c>
      <c r="P41" s="81">
        <f t="shared" si="27"/>
        <v>3.5781489507142816</v>
      </c>
      <c r="Q41" s="12">
        <f t="shared" si="28"/>
        <v>3.6249999975552782E-2</v>
      </c>
      <c r="R41" s="12">
        <f t="shared" si="29"/>
        <v>-0.12249999912455678</v>
      </c>
      <c r="S41" s="12">
        <f t="shared" si="30"/>
        <v>-0.12525000000000119</v>
      </c>
      <c r="T41" s="12">
        <f t="shared" si="31"/>
        <v>0.17890744753571408</v>
      </c>
    </row>
    <row r="42" spans="1:20" ht="15.9" customHeight="1">
      <c r="A42" s="8" t="s">
        <v>172</v>
      </c>
      <c r="B42" s="18">
        <v>45853</v>
      </c>
      <c r="C42" s="11">
        <v>401044.4376</v>
      </c>
      <c r="D42" s="9">
        <f t="shared" si="1"/>
        <v>-4.6999999904073775</v>
      </c>
      <c r="E42" s="11">
        <v>6665562.8669999996</v>
      </c>
      <c r="F42" s="9">
        <f t="shared" si="2"/>
        <v>33.999999985098839</v>
      </c>
      <c r="G42" s="12">
        <v>106.8908</v>
      </c>
      <c r="H42" s="9">
        <f t="shared" si="3"/>
        <v>-23.700000000005161</v>
      </c>
      <c r="I42" s="47">
        <f t="shared" si="4"/>
        <v>97.870419911081953</v>
      </c>
      <c r="J42" s="40">
        <f t="shared" si="15"/>
        <v>352.12958008891803</v>
      </c>
      <c r="K42" s="47">
        <f t="shared" si="5"/>
        <v>34.323315674575355</v>
      </c>
      <c r="L42" s="40">
        <f t="shared" si="6"/>
        <v>41.710670084485514</v>
      </c>
      <c r="M42" s="12">
        <f t="shared" si="24"/>
        <v>-0.22380952335273227</v>
      </c>
      <c r="N42" s="12">
        <f t="shared" si="25"/>
        <v>1.61904761833804</v>
      </c>
      <c r="O42" s="12">
        <f t="shared" si="26"/>
        <v>-1.1285714285716744</v>
      </c>
      <c r="P42" s="81">
        <f t="shared" si="27"/>
        <v>1.9862223849755007</v>
      </c>
      <c r="Q42" s="12">
        <f t="shared" si="28"/>
        <v>-1.0657596350130107E-2</v>
      </c>
      <c r="R42" s="12">
        <f t="shared" si="29"/>
        <v>7.7097505635144767E-2</v>
      </c>
      <c r="S42" s="12">
        <f t="shared" si="30"/>
        <v>-5.3741496598651163E-2</v>
      </c>
      <c r="T42" s="12">
        <f t="shared" si="31"/>
        <v>9.4582018332166701E-2</v>
      </c>
    </row>
    <row r="43" spans="1:20" ht="15.9" customHeight="1">
      <c r="B43" s="18">
        <v>45853</v>
      </c>
      <c r="C43" s="11">
        <v>401044.43900000001</v>
      </c>
      <c r="D43" s="9">
        <f t="shared" si="1"/>
        <v>-3.2999999821186066</v>
      </c>
      <c r="E43" s="11">
        <v>6665562.8729999997</v>
      </c>
      <c r="F43" s="9">
        <f t="shared" si="2"/>
        <v>40.000000037252903</v>
      </c>
      <c r="G43" s="12">
        <v>106.8556</v>
      </c>
      <c r="H43" s="9">
        <f t="shared" si="3"/>
        <v>-58.90000000000839</v>
      </c>
      <c r="I43" s="47">
        <f t="shared" si="4"/>
        <v>94.716221204525709</v>
      </c>
      <c r="J43" s="40">
        <f t="shared" si="15"/>
        <v>355.28377879547429</v>
      </c>
      <c r="K43" s="47">
        <f t="shared" si="5"/>
        <v>40.135894195373488</v>
      </c>
      <c r="L43" s="40">
        <f t="shared" si="6"/>
        <v>71.274820258371776</v>
      </c>
      <c r="M43" s="12">
        <f t="shared" si="24"/>
        <v>-0.15714285629136221</v>
      </c>
      <c r="N43" s="12">
        <f t="shared" si="25"/>
        <v>1.9047619065358525</v>
      </c>
      <c r="O43" s="12">
        <f t="shared" si="26"/>
        <v>-2.8047619047623042</v>
      </c>
      <c r="P43" s="81">
        <f t="shared" si="27"/>
        <v>3.3940390599224655</v>
      </c>
      <c r="Q43" s="12">
        <f t="shared" si="28"/>
        <v>-7.4829931567315334E-3</v>
      </c>
      <c r="R43" s="12">
        <f t="shared" si="29"/>
        <v>9.0702947930278693E-2</v>
      </c>
      <c r="S43" s="12">
        <f t="shared" si="30"/>
        <v>-0.13356009070296687</v>
      </c>
      <c r="T43" s="12">
        <f t="shared" si="31"/>
        <v>0.1616209076153555</v>
      </c>
    </row>
    <row r="44" spans="1:20" ht="15.9" customHeight="1">
      <c r="B44" s="18">
        <v>45854</v>
      </c>
      <c r="C44" s="11">
        <v>401044.43040000001</v>
      </c>
      <c r="D44" s="9">
        <f t="shared" si="1"/>
        <v>-11.899999983143061</v>
      </c>
      <c r="E44" s="11">
        <v>6665562.915</v>
      </c>
      <c r="F44" s="9">
        <f t="shared" si="2"/>
        <v>82.000000402331352</v>
      </c>
      <c r="G44" s="12">
        <v>106.89530000000001</v>
      </c>
      <c r="H44" s="9">
        <f t="shared" si="3"/>
        <v>-19.199999999997885</v>
      </c>
      <c r="I44" s="47">
        <f t="shared" si="4"/>
        <v>98.257230466405588</v>
      </c>
      <c r="J44" s="40">
        <f t="shared" si="15"/>
        <v>351.74276953359441</v>
      </c>
      <c r="K44" s="47">
        <f t="shared" si="5"/>
        <v>82.858976976433553</v>
      </c>
      <c r="L44" s="40">
        <f t="shared" si="6"/>
        <v>85.05439474583936</v>
      </c>
      <c r="M44" s="12">
        <f t="shared" si="24"/>
        <v>-0.54090909014286648</v>
      </c>
      <c r="N44" s="12">
        <f t="shared" si="25"/>
        <v>3.7272727455605161</v>
      </c>
      <c r="O44" s="12">
        <f t="shared" si="26"/>
        <v>-0.87272727272717665</v>
      </c>
      <c r="P44" s="81">
        <f t="shared" si="27"/>
        <v>3.8661088520836073</v>
      </c>
      <c r="Q44" s="12">
        <f t="shared" si="28"/>
        <v>-2.4586776824675749E-2</v>
      </c>
      <c r="R44" s="12">
        <f t="shared" si="29"/>
        <v>0.16942148843456892</v>
      </c>
      <c r="S44" s="12">
        <f t="shared" si="30"/>
        <v>-3.9669421487598937E-2</v>
      </c>
      <c r="T44" s="12">
        <f t="shared" si="31"/>
        <v>0.17573222054925489</v>
      </c>
    </row>
    <row r="45" spans="1:20" ht="15.9" customHeight="1">
      <c r="B45" s="18">
        <v>45854</v>
      </c>
      <c r="C45" s="11">
        <v>401044.45110000001</v>
      </c>
      <c r="D45" s="9">
        <f t="shared" si="1"/>
        <v>8.8000000105239451</v>
      </c>
      <c r="E45" s="11">
        <v>6665562.8229999999</v>
      </c>
      <c r="F45" s="9">
        <f t="shared" si="2"/>
        <v>-9.9999997764825821</v>
      </c>
      <c r="G45" s="12">
        <v>106.8685</v>
      </c>
      <c r="H45" s="9">
        <f t="shared" si="3"/>
        <v>-46.00000000000648</v>
      </c>
      <c r="I45" s="47">
        <f t="shared" si="4"/>
        <v>-48.652222111190554</v>
      </c>
      <c r="J45" s="40">
        <f t="shared" si="15"/>
        <v>138.65222211119055</v>
      </c>
      <c r="K45" s="47">
        <f t="shared" si="5"/>
        <v>13.320660483432235</v>
      </c>
      <c r="L45" s="40">
        <f t="shared" si="6"/>
        <v>47.889873623924601</v>
      </c>
      <c r="M45" s="12">
        <f t="shared" si="24"/>
        <v>0.40000000047836115</v>
      </c>
      <c r="N45" s="12">
        <f t="shared" si="25"/>
        <v>-0.45454544438557193</v>
      </c>
      <c r="O45" s="12">
        <f t="shared" si="26"/>
        <v>-2.0909090909093853</v>
      </c>
      <c r="P45" s="81">
        <f t="shared" si="27"/>
        <v>2.1768124374511184</v>
      </c>
      <c r="Q45" s="12">
        <f t="shared" si="28"/>
        <v>1.8181818203561871E-2</v>
      </c>
      <c r="R45" s="12">
        <f t="shared" si="29"/>
        <v>-2.0661156562980541E-2</v>
      </c>
      <c r="S45" s="12">
        <f t="shared" si="30"/>
        <v>-9.5041322314062968E-2</v>
      </c>
      <c r="T45" s="12">
        <f t="shared" si="31"/>
        <v>9.8946019884141742E-2</v>
      </c>
    </row>
    <row r="46" spans="1:20" ht="15.9" customHeight="1">
      <c r="B46" s="18">
        <v>45855</v>
      </c>
      <c r="C46" s="11">
        <v>401044.43339999998</v>
      </c>
      <c r="D46" s="9">
        <f t="shared" si="1"/>
        <v>-8.9000000152736902</v>
      </c>
      <c r="E46" s="11">
        <v>6665562.8880000003</v>
      </c>
      <c r="F46" s="9">
        <f t="shared" si="2"/>
        <v>55.000000633299351</v>
      </c>
      <c r="G46" s="12">
        <v>106.8998</v>
      </c>
      <c r="H46" s="9">
        <f t="shared" si="3"/>
        <v>-14.70000000000482</v>
      </c>
      <c r="I46" s="47">
        <f t="shared" si="4"/>
        <v>99.191821776864217</v>
      </c>
      <c r="J46" s="40">
        <f t="shared" si="15"/>
        <v>350.80817822313577</v>
      </c>
      <c r="K46" s="47">
        <f t="shared" si="5"/>
        <v>55.715438344634791</v>
      </c>
      <c r="L46" s="40">
        <f t="shared" si="6"/>
        <v>57.622044999591452</v>
      </c>
      <c r="M46" s="12">
        <f t="shared" si="24"/>
        <v>-0.38695652240320394</v>
      </c>
      <c r="N46" s="12">
        <f t="shared" si="25"/>
        <v>2.3913043753608414</v>
      </c>
      <c r="O46" s="12">
        <f t="shared" si="26"/>
        <v>-0.63913043478281828</v>
      </c>
      <c r="P46" s="81">
        <f t="shared" si="27"/>
        <v>2.505306304330063</v>
      </c>
      <c r="Q46" s="12">
        <f t="shared" si="28"/>
        <v>-1.6824196626226258E-2</v>
      </c>
      <c r="R46" s="12">
        <f t="shared" si="29"/>
        <v>0.10396975545047137</v>
      </c>
      <c r="S46" s="12">
        <f t="shared" si="30"/>
        <v>-2.7788279773166013E-2</v>
      </c>
      <c r="T46" s="12">
        <f t="shared" si="31"/>
        <v>0.10892636105782882</v>
      </c>
    </row>
    <row r="47" spans="1:20" ht="15.9" customHeight="1">
      <c r="B47" s="18">
        <v>45855</v>
      </c>
      <c r="C47" s="11">
        <v>401044.43310000002</v>
      </c>
      <c r="D47" s="9">
        <f t="shared" si="1"/>
        <v>-9.1999999713152647</v>
      </c>
      <c r="E47" s="11">
        <v>6665562.892</v>
      </c>
      <c r="F47" s="9">
        <f t="shared" si="2"/>
        <v>59.000000357627869</v>
      </c>
      <c r="G47" s="12">
        <v>106.90900000000001</v>
      </c>
      <c r="H47" s="9">
        <f t="shared" si="3"/>
        <v>-5.49999999999784</v>
      </c>
      <c r="I47" s="47">
        <f t="shared" si="4"/>
        <v>98.862883751632268</v>
      </c>
      <c r="J47" s="40">
        <f t="shared" si="15"/>
        <v>351.1371162483677</v>
      </c>
      <c r="K47" s="47">
        <f t="shared" si="5"/>
        <v>59.712980512383481</v>
      </c>
      <c r="L47" s="40">
        <f t="shared" si="6"/>
        <v>59.965740566362271</v>
      </c>
      <c r="M47" s="12">
        <f t="shared" si="24"/>
        <v>-0.39999999875283759</v>
      </c>
      <c r="N47" s="12">
        <f t="shared" si="25"/>
        <v>2.5652174068533857</v>
      </c>
      <c r="O47" s="12">
        <f t="shared" si="26"/>
        <v>-0.23913043478251478</v>
      </c>
      <c r="P47" s="81">
        <f t="shared" si="27"/>
        <v>2.6072061115809682</v>
      </c>
      <c r="Q47" s="12">
        <f t="shared" si="28"/>
        <v>-1.7391304293601636E-2</v>
      </c>
      <c r="R47" s="12">
        <f t="shared" si="29"/>
        <v>0.11153119160232113</v>
      </c>
      <c r="S47" s="12">
        <f t="shared" si="30"/>
        <v>-1.039697542532673E-2</v>
      </c>
      <c r="T47" s="12">
        <f t="shared" si="31"/>
        <v>0.11335678746004209</v>
      </c>
    </row>
    <row r="48" spans="1:20" ht="15.9" customHeight="1">
      <c r="B48" s="18">
        <v>45856</v>
      </c>
      <c r="C48" s="11">
        <v>401044.43030000001</v>
      </c>
      <c r="D48" s="9">
        <f t="shared" si="1"/>
        <v>-11.999999987892807</v>
      </c>
      <c r="E48" s="11">
        <v>6665562.9009999996</v>
      </c>
      <c r="F48" s="9">
        <f t="shared" si="2"/>
        <v>67.999999970197678</v>
      </c>
      <c r="G48" s="12">
        <v>106.8771</v>
      </c>
      <c r="H48" s="9">
        <f t="shared" si="3"/>
        <v>-37.400000000005207</v>
      </c>
      <c r="I48" s="47">
        <f t="shared" si="4"/>
        <v>100.0079797958456</v>
      </c>
      <c r="J48" s="40">
        <f t="shared" si="15"/>
        <v>349.99202020415441</v>
      </c>
      <c r="K48" s="47">
        <f t="shared" si="5"/>
        <v>69.050705975075388</v>
      </c>
      <c r="L48" s="40">
        <f t="shared" si="6"/>
        <v>78.528720832932848</v>
      </c>
      <c r="M48" s="12">
        <f t="shared" si="24"/>
        <v>-0.49999999949553359</v>
      </c>
      <c r="N48" s="12">
        <f t="shared" si="25"/>
        <v>2.8333333320915699</v>
      </c>
      <c r="O48" s="12">
        <f t="shared" si="26"/>
        <v>-1.5583333333335503</v>
      </c>
      <c r="P48" s="81">
        <f t="shared" si="27"/>
        <v>3.2720300347055353</v>
      </c>
      <c r="Q48" s="12">
        <f t="shared" si="28"/>
        <v>-2.0833333312313899E-2</v>
      </c>
      <c r="R48" s="12">
        <f t="shared" si="29"/>
        <v>0.11805555550381541</v>
      </c>
      <c r="S48" s="12">
        <f t="shared" si="30"/>
        <v>-6.4930555555564595E-2</v>
      </c>
      <c r="T48" s="12">
        <f t="shared" si="31"/>
        <v>0.13633458477939731</v>
      </c>
    </row>
    <row r="49" spans="1:20" ht="15.9" customHeight="1">
      <c r="B49" s="18">
        <v>45856</v>
      </c>
      <c r="C49" s="11">
        <v>401044.43930000003</v>
      </c>
      <c r="D49" s="9">
        <f t="shared" si="1"/>
        <v>-2.9999999678693712</v>
      </c>
      <c r="E49" s="11">
        <v>6665562.8619999997</v>
      </c>
      <c r="F49" s="9">
        <f t="shared" si="2"/>
        <v>29.000000096857548</v>
      </c>
      <c r="G49" s="12">
        <v>106.8844</v>
      </c>
      <c r="H49" s="9">
        <f t="shared" si="3"/>
        <v>-30.100000000004457</v>
      </c>
      <c r="I49" s="47">
        <f t="shared" si="4"/>
        <v>95.906141031375057</v>
      </c>
      <c r="J49" s="40">
        <f t="shared" si="15"/>
        <v>354.09385896862494</v>
      </c>
      <c r="K49" s="47">
        <f t="shared" si="5"/>
        <v>29.154759567263696</v>
      </c>
      <c r="L49" s="40">
        <f t="shared" si="6"/>
        <v>41.904773062566775</v>
      </c>
      <c r="M49" s="12">
        <f t="shared" si="24"/>
        <v>-0.1249999986612238</v>
      </c>
      <c r="N49" s="12">
        <f t="shared" si="25"/>
        <v>1.2083333373690646</v>
      </c>
      <c r="O49" s="12">
        <f t="shared" si="26"/>
        <v>-1.2541666666668523</v>
      </c>
      <c r="P49" s="81">
        <f t="shared" si="27"/>
        <v>1.7460322109402824</v>
      </c>
      <c r="Q49" s="12">
        <f t="shared" si="28"/>
        <v>-5.2083332775509916E-3</v>
      </c>
      <c r="R49" s="12">
        <f t="shared" si="29"/>
        <v>5.0347222390377692E-2</v>
      </c>
      <c r="S49" s="12">
        <f t="shared" si="30"/>
        <v>-5.2256944444452176E-2</v>
      </c>
      <c r="T49" s="12">
        <f t="shared" si="31"/>
        <v>7.2751342122511761E-2</v>
      </c>
    </row>
    <row r="50" spans="1:20" ht="15.9" customHeight="1">
      <c r="B50" s="18">
        <v>45857</v>
      </c>
      <c r="C50" s="11">
        <v>401044.43280000001</v>
      </c>
      <c r="D50" s="9">
        <f t="shared" si="1"/>
        <v>-9.4999999855645001</v>
      </c>
      <c r="E50" s="11">
        <v>6665562.8830000004</v>
      </c>
      <c r="F50" s="9">
        <f t="shared" si="2"/>
        <v>50.00000074505806</v>
      </c>
      <c r="G50" s="12">
        <v>106.8939</v>
      </c>
      <c r="H50" s="9">
        <f t="shared" si="3"/>
        <v>-20.600000000001728</v>
      </c>
      <c r="I50" s="47">
        <f t="shared" si="4"/>
        <v>100.7579669158595</v>
      </c>
      <c r="J50" s="40">
        <f t="shared" si="15"/>
        <v>349.24203308414047</v>
      </c>
      <c r="K50" s="47">
        <f t="shared" si="5"/>
        <v>50.894499449660884</v>
      </c>
      <c r="L50" s="40">
        <f t="shared" si="6"/>
        <v>54.905464884942035</v>
      </c>
      <c r="M50" s="12">
        <f t="shared" si="24"/>
        <v>-0.37999999942258</v>
      </c>
      <c r="N50" s="12">
        <f t="shared" si="25"/>
        <v>2.0000000298023224</v>
      </c>
      <c r="O50" s="12">
        <f t="shared" si="26"/>
        <v>-0.82400000000006912</v>
      </c>
      <c r="P50" s="81">
        <f t="shared" si="27"/>
        <v>2.1962185953976814</v>
      </c>
      <c r="Q50" s="12">
        <f t="shared" si="28"/>
        <v>-1.5199999976903199E-2</v>
      </c>
      <c r="R50" s="12">
        <f t="shared" si="29"/>
        <v>8.0000001192092898E-2</v>
      </c>
      <c r="S50" s="12">
        <f t="shared" si="30"/>
        <v>-3.2960000000002765E-2</v>
      </c>
      <c r="T50" s="12">
        <f t="shared" si="31"/>
        <v>8.7848743815907251E-2</v>
      </c>
    </row>
    <row r="51" spans="1:20" ht="15.9" customHeight="1">
      <c r="B51" s="18">
        <v>45859</v>
      </c>
      <c r="C51" s="11">
        <v>401044.4314</v>
      </c>
      <c r="D51" s="9">
        <f t="shared" si="1"/>
        <v>-10.899999993853271</v>
      </c>
      <c r="E51" s="11">
        <v>6665562.9000000004</v>
      </c>
      <c r="F51" s="9">
        <f t="shared" si="2"/>
        <v>67.000000737607479</v>
      </c>
      <c r="G51" s="12">
        <v>106.8792</v>
      </c>
      <c r="H51" s="9">
        <f t="shared" si="3"/>
        <v>-35.300000000006548</v>
      </c>
      <c r="I51" s="47">
        <f t="shared" si="4"/>
        <v>99.240300334043539</v>
      </c>
      <c r="J51" s="40">
        <f t="shared" si="15"/>
        <v>350.75969966595648</v>
      </c>
      <c r="K51" s="47">
        <f t="shared" si="5"/>
        <v>67.880852224360041</v>
      </c>
      <c r="L51" s="40">
        <f t="shared" si="6"/>
        <v>76.510784198738065</v>
      </c>
      <c r="M51" s="12">
        <f t="shared" si="24"/>
        <v>-0.40370370347604706</v>
      </c>
      <c r="N51" s="12">
        <f t="shared" si="25"/>
        <v>2.4814815088002771</v>
      </c>
      <c r="O51" s="12">
        <f t="shared" si="26"/>
        <v>-1.30740740740765</v>
      </c>
      <c r="P51" s="81">
        <f t="shared" si="27"/>
        <v>2.8337327481014096</v>
      </c>
      <c r="Q51" s="12">
        <f t="shared" si="28"/>
        <v>-1.4951989017631373E-2</v>
      </c>
      <c r="R51" s="12">
        <f t="shared" si="29"/>
        <v>9.1906722548158404E-2</v>
      </c>
      <c r="S51" s="12">
        <f t="shared" si="30"/>
        <v>-4.8422496570653707E-2</v>
      </c>
      <c r="T51" s="12">
        <f t="shared" si="31"/>
        <v>0.10495306474449666</v>
      </c>
    </row>
    <row r="52" spans="1:20" ht="15.9" customHeight="1">
      <c r="B52" s="18">
        <v>45859</v>
      </c>
      <c r="C52" s="11">
        <v>401044.44799999997</v>
      </c>
      <c r="D52" s="9">
        <f t="shared" si="1"/>
        <v>5.6999999796971679</v>
      </c>
      <c r="E52" s="11">
        <v>6665562.8329999996</v>
      </c>
      <c r="F52" s="9">
        <f t="shared" si="2"/>
        <v>0</v>
      </c>
      <c r="G52" s="12">
        <v>106.87179999999999</v>
      </c>
      <c r="H52" s="9">
        <f t="shared" si="3"/>
        <v>-42.700000000010618</v>
      </c>
      <c r="I52" s="47">
        <f t="shared" si="4"/>
        <v>0</v>
      </c>
      <c r="J52" s="40">
        <f t="shared" si="15"/>
        <v>90</v>
      </c>
      <c r="K52" s="47">
        <f t="shared" si="5"/>
        <v>5.6999999796971679</v>
      </c>
      <c r="L52" s="40">
        <f t="shared" si="6"/>
        <v>43.078765067831903</v>
      </c>
      <c r="M52" s="12">
        <f t="shared" si="24"/>
        <v>0.21111111035915436</v>
      </c>
      <c r="N52" s="12">
        <f t="shared" si="25"/>
        <v>0</v>
      </c>
      <c r="O52" s="12">
        <f t="shared" si="26"/>
        <v>-1.5814814814818747</v>
      </c>
      <c r="P52" s="81">
        <f t="shared" si="27"/>
        <v>1.5955098173271074</v>
      </c>
      <c r="Q52" s="12">
        <f t="shared" si="28"/>
        <v>7.818930013302014E-3</v>
      </c>
      <c r="R52" s="12">
        <f t="shared" si="29"/>
        <v>0</v>
      </c>
      <c r="S52" s="12">
        <f t="shared" si="30"/>
        <v>-5.85733882030324E-2</v>
      </c>
      <c r="T52" s="12">
        <f t="shared" si="31"/>
        <v>5.9092956197300275E-2</v>
      </c>
    </row>
    <row r="53" spans="1:20" ht="15.9" customHeight="1">
      <c r="A53" s="8" t="s">
        <v>173</v>
      </c>
      <c r="B53" s="18">
        <v>45860</v>
      </c>
      <c r="C53" s="11">
        <v>401044.4362</v>
      </c>
      <c r="D53" s="9">
        <f t="shared" si="1"/>
        <v>-6.0999999986961484</v>
      </c>
      <c r="E53" s="11">
        <v>6665562.875</v>
      </c>
      <c r="F53" s="9">
        <f t="shared" si="2"/>
        <v>42.000000365078449</v>
      </c>
      <c r="G53" s="12">
        <v>106.8943</v>
      </c>
      <c r="H53" s="9">
        <f t="shared" si="3"/>
        <v>-20.20000000000266</v>
      </c>
      <c r="I53" s="47">
        <f t="shared" si="4"/>
        <v>98.263747642857737</v>
      </c>
      <c r="J53" s="40">
        <f t="shared" si="15"/>
        <v>351.73625235714223</v>
      </c>
      <c r="K53" s="47">
        <f t="shared" si="5"/>
        <v>42.440664823382335</v>
      </c>
      <c r="L53" s="40">
        <f t="shared" si="6"/>
        <v>47.002659825277874</v>
      </c>
      <c r="M53" s="12">
        <f t="shared" si="24"/>
        <v>-0.21785714281057672</v>
      </c>
      <c r="N53" s="12">
        <f t="shared" si="25"/>
        <v>1.500000013038516</v>
      </c>
      <c r="O53" s="12">
        <f t="shared" si="26"/>
        <v>-0.72142857142866645</v>
      </c>
      <c r="P53" s="81">
        <f t="shared" si="27"/>
        <v>1.6786664223313525</v>
      </c>
      <c r="Q53" s="12">
        <f t="shared" si="28"/>
        <v>-7.7806122432348829E-3</v>
      </c>
      <c r="R53" s="12">
        <f t="shared" si="29"/>
        <v>5.3571429037089856E-2</v>
      </c>
      <c r="S53" s="12">
        <f t="shared" si="30"/>
        <v>-2.5765306122452373E-2</v>
      </c>
      <c r="T53" s="12">
        <f t="shared" si="31"/>
        <v>5.9952372226119731E-2</v>
      </c>
    </row>
    <row r="54" spans="1:20" ht="15.9" customHeight="1">
      <c r="B54" s="18">
        <v>45860</v>
      </c>
      <c r="C54" s="11">
        <v>401044.4448</v>
      </c>
      <c r="D54" s="9">
        <f t="shared" si="1"/>
        <v>2.5000000023283064</v>
      </c>
      <c r="E54" s="11">
        <v>6665562.8530000001</v>
      </c>
      <c r="F54" s="9">
        <f t="shared" si="2"/>
        <v>20.000000484287739</v>
      </c>
      <c r="G54" s="12">
        <v>106.8775</v>
      </c>
      <c r="H54" s="9">
        <f t="shared" si="3"/>
        <v>-37.000000000006139</v>
      </c>
      <c r="I54" s="47">
        <f t="shared" si="4"/>
        <v>82.874983815285447</v>
      </c>
      <c r="J54" s="40">
        <f t="shared" si="15"/>
        <v>7.1250161847145819</v>
      </c>
      <c r="K54" s="47">
        <f t="shared" si="5"/>
        <v>20.155644851583176</v>
      </c>
      <c r="L54" s="40">
        <f t="shared" si="6"/>
        <v>42.133715945589294</v>
      </c>
      <c r="M54" s="12">
        <f t="shared" si="24"/>
        <v>8.9285714368868091E-2</v>
      </c>
      <c r="N54" s="12">
        <f t="shared" si="25"/>
        <v>0.71428573158170494</v>
      </c>
      <c r="O54" s="12">
        <f t="shared" si="26"/>
        <v>-1.3214285714287908</v>
      </c>
      <c r="P54" s="81">
        <f t="shared" si="27"/>
        <v>1.504775569485332</v>
      </c>
      <c r="Q54" s="12">
        <f t="shared" si="28"/>
        <v>3.1887755131738602E-3</v>
      </c>
      <c r="R54" s="12">
        <f t="shared" si="29"/>
        <v>2.5510204699346607E-2</v>
      </c>
      <c r="S54" s="12">
        <f t="shared" si="30"/>
        <v>-4.7193877551028239E-2</v>
      </c>
      <c r="T54" s="12">
        <f t="shared" si="31"/>
        <v>5.3741984624476144E-2</v>
      </c>
    </row>
    <row r="55" spans="1:20" ht="15.9" customHeight="1">
      <c r="B55" s="18">
        <v>45861</v>
      </c>
      <c r="C55" s="11">
        <v>401044.43819999998</v>
      </c>
      <c r="D55" s="9">
        <f t="shared" si="1"/>
        <v>-4.1000000201165676</v>
      </c>
      <c r="E55" s="11">
        <v>6665562.8509999998</v>
      </c>
      <c r="F55" s="9">
        <f t="shared" si="2"/>
        <v>18.000000156462193</v>
      </c>
      <c r="G55" s="12">
        <v>106.89400000000001</v>
      </c>
      <c r="H55" s="9">
        <f t="shared" si="3"/>
        <v>-20.499999999998408</v>
      </c>
      <c r="I55" s="47">
        <f t="shared" si="4"/>
        <v>102.83177899555888</v>
      </c>
      <c r="J55" s="40">
        <f t="shared" si="15"/>
        <v>347.16822100444114</v>
      </c>
      <c r="K55" s="47">
        <f t="shared" si="5"/>
        <v>18.461040214397315</v>
      </c>
      <c r="L55" s="40">
        <f t="shared" si="6"/>
        <v>27.587316031059085</v>
      </c>
      <c r="M55" s="12">
        <f t="shared" si="24"/>
        <v>-0.14137931103850232</v>
      </c>
      <c r="N55" s="12">
        <f t="shared" si="25"/>
        <v>0.62068966056766184</v>
      </c>
      <c r="O55" s="12">
        <f t="shared" si="26"/>
        <v>-0.70689655172408306</v>
      </c>
      <c r="P55" s="81">
        <f t="shared" si="27"/>
        <v>0.95128675969169263</v>
      </c>
      <c r="Q55" s="12">
        <f t="shared" si="28"/>
        <v>-4.8751486565000801E-3</v>
      </c>
      <c r="R55" s="12">
        <f t="shared" si="29"/>
        <v>2.1403091743712476E-2</v>
      </c>
      <c r="S55" s="12">
        <f t="shared" si="30"/>
        <v>-2.4375743162899415E-2</v>
      </c>
      <c r="T55" s="12">
        <f t="shared" si="31"/>
        <v>3.2802991713506639E-2</v>
      </c>
    </row>
    <row r="56" spans="1:20" ht="15.9" customHeight="1">
      <c r="B56" s="18">
        <v>45861</v>
      </c>
      <c r="C56" s="11">
        <v>401044.43569999997</v>
      </c>
      <c r="D56" s="9">
        <f t="shared" si="1"/>
        <v>-6.600000022444874</v>
      </c>
      <c r="E56" s="11">
        <v>6665562.8700000001</v>
      </c>
      <c r="F56" s="9">
        <f t="shared" si="2"/>
        <v>37.000000476837158</v>
      </c>
      <c r="G56" s="12">
        <v>106.8882</v>
      </c>
      <c r="H56" s="9">
        <f t="shared" si="3"/>
        <v>-26.300000000006207</v>
      </c>
      <c r="I56" s="47">
        <f t="shared" si="4"/>
        <v>100.11395205182394</v>
      </c>
      <c r="J56" s="40">
        <f t="shared" si="15"/>
        <v>349.88604794817604</v>
      </c>
      <c r="K56" s="47">
        <f t="shared" si="5"/>
        <v>37.58403963895077</v>
      </c>
      <c r="L56" s="40">
        <f t="shared" si="6"/>
        <v>45.872105201119219</v>
      </c>
      <c r="M56" s="12">
        <f t="shared" si="24"/>
        <v>-0.22758620767051291</v>
      </c>
      <c r="N56" s="12">
        <f t="shared" si="25"/>
        <v>1.2758620854081779</v>
      </c>
      <c r="O56" s="12">
        <f t="shared" si="26"/>
        <v>-0.90689655172435202</v>
      </c>
      <c r="P56" s="81">
        <f t="shared" si="27"/>
        <v>1.5817967310730765</v>
      </c>
      <c r="Q56" s="12">
        <f t="shared" si="28"/>
        <v>-7.8478002645004444E-3</v>
      </c>
      <c r="R56" s="12">
        <f t="shared" si="29"/>
        <v>4.3995244324419931E-2</v>
      </c>
      <c r="S56" s="12">
        <f t="shared" si="30"/>
        <v>-3.1272294887046623E-2</v>
      </c>
      <c r="T56" s="12">
        <f t="shared" si="31"/>
        <v>5.4544714864588846E-2</v>
      </c>
    </row>
    <row r="57" spans="1:20" ht="15.9" customHeight="1">
      <c r="B57" s="18">
        <v>45862</v>
      </c>
      <c r="C57" s="11">
        <v>401044.43819999998</v>
      </c>
      <c r="D57" s="9">
        <f t="shared" si="1"/>
        <v>-4.1000000201165676</v>
      </c>
      <c r="E57" s="11">
        <v>6665562.8477999996</v>
      </c>
      <c r="F57" s="9">
        <f t="shared" si="2"/>
        <v>14.800000004470348</v>
      </c>
      <c r="G57" s="12">
        <v>106.87260000000001</v>
      </c>
      <c r="H57" s="9">
        <f t="shared" si="3"/>
        <v>-41.899999999998272</v>
      </c>
      <c r="I57" s="47">
        <f t="shared" si="4"/>
        <v>105.48416978179038</v>
      </c>
      <c r="J57" s="40">
        <f t="shared" si="15"/>
        <v>344.5158302182096</v>
      </c>
      <c r="K57" s="47">
        <f t="shared" si="5"/>
        <v>15.357408645252562</v>
      </c>
      <c r="L57" s="40">
        <f t="shared" si="6"/>
        <v>44.625777307483773</v>
      </c>
      <c r="M57" s="12">
        <f t="shared" si="24"/>
        <v>-0.13666666733721891</v>
      </c>
      <c r="N57" s="12">
        <f t="shared" si="25"/>
        <v>0.49333333348234493</v>
      </c>
      <c r="O57" s="12">
        <f t="shared" si="26"/>
        <v>-1.396666666666609</v>
      </c>
      <c r="P57" s="81">
        <f t="shared" si="27"/>
        <v>1.4875259102494591</v>
      </c>
      <c r="Q57" s="12">
        <f t="shared" si="28"/>
        <v>-4.5555555779072969E-3</v>
      </c>
      <c r="R57" s="12">
        <f t="shared" si="29"/>
        <v>1.6444444449411497E-2</v>
      </c>
      <c r="S57" s="12">
        <f t="shared" si="30"/>
        <v>-4.6555555555553636E-2</v>
      </c>
      <c r="T57" s="12">
        <f t="shared" si="31"/>
        <v>4.9584197008315303E-2</v>
      </c>
    </row>
    <row r="58" spans="1:20" ht="15.9" customHeight="1">
      <c r="B58" s="18">
        <v>45862</v>
      </c>
      <c r="C58" s="12">
        <v>401044.43459999998</v>
      </c>
      <c r="D58" s="9">
        <f t="shared" si="1"/>
        <v>-7.7000000164844096</v>
      </c>
      <c r="E58" s="12">
        <v>6665562.8865</v>
      </c>
      <c r="F58" s="9">
        <f t="shared" si="2"/>
        <v>53.500000387430191</v>
      </c>
      <c r="G58" s="12">
        <v>106.86879999999999</v>
      </c>
      <c r="H58" s="9">
        <f t="shared" si="3"/>
        <v>-45.700000000010732</v>
      </c>
      <c r="I58" s="47">
        <f t="shared" si="4"/>
        <v>98.190066476833522</v>
      </c>
      <c r="J58" s="40">
        <f t="shared" si="15"/>
        <v>351.80993352316648</v>
      </c>
      <c r="K58" s="47">
        <f t="shared" si="5"/>
        <v>54.051272341258446</v>
      </c>
      <c r="L58" s="40">
        <f t="shared" si="6"/>
        <v>70.781565691286261</v>
      </c>
      <c r="M58" s="12">
        <f t="shared" si="24"/>
        <v>-0.256666667216147</v>
      </c>
      <c r="N58" s="12">
        <f t="shared" si="25"/>
        <v>1.783333346247673</v>
      </c>
      <c r="O58" s="12">
        <f t="shared" si="26"/>
        <v>-1.5233333333336911</v>
      </c>
      <c r="P58" s="81">
        <f t="shared" si="27"/>
        <v>2.3593855230428753</v>
      </c>
      <c r="Q58" s="12">
        <f t="shared" si="28"/>
        <v>-8.555555573871566E-3</v>
      </c>
      <c r="R58" s="12">
        <f t="shared" si="29"/>
        <v>5.9444444874922432E-2</v>
      </c>
      <c r="S58" s="12">
        <f t="shared" si="30"/>
        <v>-5.0777777777789704E-2</v>
      </c>
      <c r="T58" s="12">
        <f t="shared" si="31"/>
        <v>7.8646184101429178E-2</v>
      </c>
    </row>
    <row r="59" spans="1:20" ht="15.9" customHeight="1">
      <c r="B59" s="18">
        <v>45863</v>
      </c>
      <c r="C59" s="12">
        <v>401044.43849999999</v>
      </c>
      <c r="D59" s="9">
        <f t="shared" si="1"/>
        <v>-3.8000000058673322</v>
      </c>
      <c r="E59" s="12">
        <v>6665562.8691999996</v>
      </c>
      <c r="F59" s="9">
        <f t="shared" si="2"/>
        <v>36.19999997317791</v>
      </c>
      <c r="G59" s="12">
        <v>106.8878</v>
      </c>
      <c r="H59" s="9">
        <f t="shared" si="3"/>
        <v>-26.700000000005275</v>
      </c>
      <c r="I59" s="47">
        <f t="shared" si="4"/>
        <v>95.992527461472093</v>
      </c>
      <c r="J59" s="40">
        <f t="shared" si="15"/>
        <v>354.00747253852791</v>
      </c>
      <c r="K59" s="47">
        <f t="shared" si="5"/>
        <v>36.398901056249933</v>
      </c>
      <c r="L59" s="40">
        <f t="shared" si="6"/>
        <v>45.141665876471087</v>
      </c>
      <c r="M59" s="12">
        <f t="shared" si="24"/>
        <v>-0.1225806453505591</v>
      </c>
      <c r="N59" s="12">
        <f t="shared" si="25"/>
        <v>1.1677419346186422</v>
      </c>
      <c r="O59" s="12">
        <f t="shared" si="26"/>
        <v>-0.86129032258081528</v>
      </c>
      <c r="P59" s="81">
        <f t="shared" si="27"/>
        <v>1.4561827702087446</v>
      </c>
      <c r="Q59" s="12">
        <f t="shared" si="28"/>
        <v>-3.9542143661470677E-3</v>
      </c>
      <c r="R59" s="12">
        <f t="shared" si="29"/>
        <v>3.7669094665117489E-2</v>
      </c>
      <c r="S59" s="12">
        <f t="shared" si="30"/>
        <v>-2.7783558792929524E-2</v>
      </c>
      <c r="T59" s="12">
        <f t="shared" si="31"/>
        <v>4.6973637748669181E-2</v>
      </c>
    </row>
    <row r="60" spans="1:20" ht="15.9" customHeight="1">
      <c r="B60" s="18">
        <v>45863</v>
      </c>
      <c r="C60" s="12">
        <v>401044.45289999997</v>
      </c>
      <c r="D60" s="9">
        <f t="shared" si="1"/>
        <v>10.599999979604036</v>
      </c>
      <c r="E60" s="12">
        <v>6665562.8080000002</v>
      </c>
      <c r="F60" s="9">
        <f t="shared" si="2"/>
        <v>-24.999999441206455</v>
      </c>
      <c r="G60" s="12">
        <v>106.8734</v>
      </c>
      <c r="H60" s="9">
        <f t="shared" si="3"/>
        <v>-41.100000000000136</v>
      </c>
      <c r="I60" s="47">
        <f t="shared" si="4"/>
        <v>-67.023055076175524</v>
      </c>
      <c r="J60" s="40">
        <f t="shared" si="15"/>
        <v>157.02305507617552</v>
      </c>
      <c r="K60" s="47">
        <f t="shared" si="5"/>
        <v>27.15437297430984</v>
      </c>
      <c r="L60" s="40">
        <f t="shared" si="6"/>
        <v>49.260227076495894</v>
      </c>
      <c r="M60" s="12">
        <f t="shared" si="24"/>
        <v>0.34193548321303341</v>
      </c>
      <c r="N60" s="12">
        <f t="shared" si="25"/>
        <v>-0.80645159487762763</v>
      </c>
      <c r="O60" s="12">
        <f t="shared" si="26"/>
        <v>-1.3258064516129076</v>
      </c>
      <c r="P60" s="81">
        <f t="shared" si="27"/>
        <v>1.5890395831127708</v>
      </c>
      <c r="Q60" s="12">
        <f t="shared" si="28"/>
        <v>1.1030176877839788E-2</v>
      </c>
      <c r="R60" s="12">
        <f t="shared" si="29"/>
        <v>-2.6014567576697664E-2</v>
      </c>
      <c r="S60" s="12">
        <f t="shared" si="30"/>
        <v>-4.2767950052029276E-2</v>
      </c>
      <c r="T60" s="12">
        <f t="shared" si="31"/>
        <v>5.1259341390734542E-2</v>
      </c>
    </row>
    <row r="61" spans="1:20" ht="15.9" customHeight="1">
      <c r="B61" s="18">
        <v>45864</v>
      </c>
      <c r="C61" s="12">
        <v>401044.44099999999</v>
      </c>
      <c r="D61" s="9">
        <f t="shared" si="1"/>
        <v>-1.3000000035390258</v>
      </c>
      <c r="E61" s="12">
        <v>6665562.8622000003</v>
      </c>
      <c r="F61" s="9">
        <f t="shared" si="2"/>
        <v>29.200000688433647</v>
      </c>
      <c r="G61" s="12">
        <v>106.87990000000001</v>
      </c>
      <c r="H61" s="9">
        <f t="shared" si="3"/>
        <v>-34.599999999997522</v>
      </c>
      <c r="I61" s="47">
        <f t="shared" si="4"/>
        <v>92.549156125249425</v>
      </c>
      <c r="J61" s="40">
        <f t="shared" si="15"/>
        <v>357.4508438747506</v>
      </c>
      <c r="K61" s="47">
        <f t="shared" si="5"/>
        <v>29.228924718739258</v>
      </c>
      <c r="L61" s="40">
        <f t="shared" si="6"/>
        <v>45.293377443215199</v>
      </c>
      <c r="M61" s="12">
        <f t="shared" si="24"/>
        <v>-4.0625000110594556E-2</v>
      </c>
      <c r="N61" s="12">
        <f t="shared" si="25"/>
        <v>0.91250002151355147</v>
      </c>
      <c r="O61" s="12">
        <f t="shared" si="26"/>
        <v>-1.0812499999999226</v>
      </c>
      <c r="P61" s="81">
        <f t="shared" si="27"/>
        <v>1.415418045100475</v>
      </c>
      <c r="Q61" s="12">
        <f t="shared" si="28"/>
        <v>-1.2695312534560799E-3</v>
      </c>
      <c r="R61" s="12">
        <f t="shared" si="29"/>
        <v>2.8515625672298484E-2</v>
      </c>
      <c r="S61" s="12">
        <f t="shared" si="30"/>
        <v>-3.378906249999758E-2</v>
      </c>
      <c r="T61" s="12">
        <f t="shared" si="31"/>
        <v>4.4231813909389843E-2</v>
      </c>
    </row>
    <row r="62" spans="1:20" ht="15.9" customHeight="1">
      <c r="B62" s="18">
        <v>45864</v>
      </c>
      <c r="C62" s="12">
        <v>401044.4423</v>
      </c>
      <c r="D62" s="9">
        <f t="shared" si="1"/>
        <v>0</v>
      </c>
      <c r="E62" s="12">
        <v>6665562.8653999995</v>
      </c>
      <c r="F62" s="9">
        <f t="shared" si="2"/>
        <v>32.399999909102917</v>
      </c>
      <c r="G62" s="12">
        <v>106.88760000000001</v>
      </c>
      <c r="H62" s="9">
        <f t="shared" si="3"/>
        <v>-26.899999999997704</v>
      </c>
      <c r="I62" s="47">
        <f t="shared" si="4"/>
        <v>90</v>
      </c>
      <c r="J62" s="40">
        <f t="shared" si="15"/>
        <v>0</v>
      </c>
      <c r="K62" s="47">
        <f t="shared" si="5"/>
        <v>32.399999909102917</v>
      </c>
      <c r="L62" s="40">
        <f t="shared" si="6"/>
        <v>42.111399811805654</v>
      </c>
      <c r="M62" s="12">
        <f t="shared" si="24"/>
        <v>0</v>
      </c>
      <c r="N62" s="12">
        <f t="shared" si="25"/>
        <v>1.0124999971594661</v>
      </c>
      <c r="O62" s="12">
        <f t="shared" si="26"/>
        <v>-0.84062499999992824</v>
      </c>
      <c r="P62" s="81">
        <f t="shared" si="27"/>
        <v>1.3159812441189267</v>
      </c>
      <c r="Q62" s="12">
        <f t="shared" si="28"/>
        <v>0</v>
      </c>
      <c r="R62" s="12">
        <f t="shared" si="29"/>
        <v>3.1640624911233317E-2</v>
      </c>
      <c r="S62" s="12">
        <f t="shared" si="30"/>
        <v>-2.6269531249997757E-2</v>
      </c>
      <c r="T62" s="12">
        <f t="shared" si="31"/>
        <v>4.1124413878716459E-2</v>
      </c>
    </row>
    <row r="63" spans="1:20" ht="15.9" customHeight="1">
      <c r="B63" s="18">
        <v>45866</v>
      </c>
      <c r="C63" s="12">
        <v>401044.43209999998</v>
      </c>
      <c r="D63" s="9">
        <f t="shared" si="1"/>
        <v>-10.200000018812716</v>
      </c>
      <c r="E63" s="12">
        <v>6665562.9057</v>
      </c>
      <c r="F63" s="9">
        <f t="shared" si="2"/>
        <v>72.700000368058681</v>
      </c>
      <c r="G63" s="12">
        <v>106.8771</v>
      </c>
      <c r="H63" s="9">
        <f t="shared" si="3"/>
        <v>-37.400000000005207</v>
      </c>
      <c r="I63" s="47">
        <f t="shared" si="4"/>
        <v>97.986614835713482</v>
      </c>
      <c r="J63" s="40">
        <f t="shared" si="15"/>
        <v>352.01338516428649</v>
      </c>
      <c r="K63" s="47">
        <f t="shared" si="5"/>
        <v>73.412056597670059</v>
      </c>
      <c r="L63" s="40">
        <f t="shared" si="6"/>
        <v>82.389866208775345</v>
      </c>
      <c r="M63" s="12">
        <f t="shared" si="24"/>
        <v>-0.30000000055331516</v>
      </c>
      <c r="N63" s="12">
        <f t="shared" si="25"/>
        <v>2.1382353049429024</v>
      </c>
      <c r="O63" s="12">
        <f t="shared" si="26"/>
        <v>-1.1000000000001531</v>
      </c>
      <c r="P63" s="81">
        <f t="shared" si="27"/>
        <v>2.4232313590816279</v>
      </c>
      <c r="Q63" s="12">
        <f t="shared" si="28"/>
        <v>-8.823529428038681E-3</v>
      </c>
      <c r="R63" s="12">
        <f t="shared" si="29"/>
        <v>6.2889273674791246E-2</v>
      </c>
      <c r="S63" s="12">
        <f t="shared" si="30"/>
        <v>-3.2352941176475088E-2</v>
      </c>
      <c r="T63" s="12">
        <f t="shared" si="31"/>
        <v>7.1271510561224355E-2</v>
      </c>
    </row>
    <row r="64" spans="1:20" ht="15.9" customHeight="1">
      <c r="B64" s="18">
        <v>45866</v>
      </c>
      <c r="C64" s="12">
        <v>401044.4326</v>
      </c>
      <c r="D64" s="9">
        <f t="shared" si="1"/>
        <v>-9.6999999950639904</v>
      </c>
      <c r="E64" s="12">
        <v>6665562.8942</v>
      </c>
      <c r="F64" s="9">
        <f t="shared" si="2"/>
        <v>61.20000034570694</v>
      </c>
      <c r="G64" s="12">
        <v>106.88200000000001</v>
      </c>
      <c r="H64" s="9">
        <f t="shared" si="3"/>
        <v>-32.499999999998863</v>
      </c>
      <c r="I64" s="47">
        <f t="shared" si="4"/>
        <v>99.006276229823271</v>
      </c>
      <c r="J64" s="40">
        <f t="shared" si="15"/>
        <v>350.9937237701767</v>
      </c>
      <c r="K64" s="47">
        <f t="shared" si="5"/>
        <v>61.963941467750189</v>
      </c>
      <c r="L64" s="40">
        <f t="shared" si="6"/>
        <v>69.969850951811353</v>
      </c>
      <c r="M64" s="12">
        <f t="shared" si="24"/>
        <v>-0.28529411750188205</v>
      </c>
      <c r="N64" s="12">
        <f t="shared" si="25"/>
        <v>1.8000000101678513</v>
      </c>
      <c r="O64" s="12">
        <f t="shared" si="26"/>
        <v>-0.95588235294114299</v>
      </c>
      <c r="P64" s="81">
        <f t="shared" si="27"/>
        <v>2.057936792700334</v>
      </c>
      <c r="Q64" s="12">
        <f t="shared" si="28"/>
        <v>-8.391003455937707E-3</v>
      </c>
      <c r="R64" s="12">
        <f t="shared" si="29"/>
        <v>5.2941176769642682E-2</v>
      </c>
      <c r="S64" s="12">
        <f t="shared" si="30"/>
        <v>-2.8114186851210088E-2</v>
      </c>
      <c r="T64" s="12">
        <f t="shared" si="31"/>
        <v>6.0527552726480416E-2</v>
      </c>
    </row>
    <row r="65" spans="2:20" ht="15.9" customHeight="1">
      <c r="B65" s="18">
        <v>45867</v>
      </c>
      <c r="C65" s="12">
        <v>401044.43050000002</v>
      </c>
      <c r="D65" s="9">
        <f t="shared" si="1"/>
        <v>-11.799999978393316</v>
      </c>
      <c r="E65" s="12">
        <v>6665562.8767999997</v>
      </c>
      <c r="F65" s="9">
        <f t="shared" si="2"/>
        <v>43.800000101327896</v>
      </c>
      <c r="G65" s="12">
        <v>106.883</v>
      </c>
      <c r="H65" s="9">
        <f t="shared" si="3"/>
        <v>-31.500000000008299</v>
      </c>
      <c r="I65" s="47">
        <f t="shared" si="4"/>
        <v>105.07787008429162</v>
      </c>
      <c r="J65" s="40">
        <f t="shared" si="15"/>
        <v>344.92212991570835</v>
      </c>
      <c r="K65" s="47">
        <f t="shared" si="5"/>
        <v>45.361657910248454</v>
      </c>
      <c r="L65" s="40">
        <f t="shared" si="6"/>
        <v>55.226171407829177</v>
      </c>
      <c r="M65" s="12">
        <f t="shared" si="24"/>
        <v>-0.33714285652552334</v>
      </c>
      <c r="N65" s="12">
        <f t="shared" si="25"/>
        <v>1.2514285743236542</v>
      </c>
      <c r="O65" s="12">
        <f t="shared" si="26"/>
        <v>-0.90000000000023717</v>
      </c>
      <c r="P65" s="81">
        <f t="shared" si="27"/>
        <v>1.5778906116522622</v>
      </c>
      <c r="Q65" s="12">
        <f t="shared" si="28"/>
        <v>-9.6326530435863807E-3</v>
      </c>
      <c r="R65" s="12">
        <f t="shared" si="29"/>
        <v>3.5755102123532979E-2</v>
      </c>
      <c r="S65" s="12">
        <f t="shared" si="30"/>
        <v>-2.571428571429249E-2</v>
      </c>
      <c r="T65" s="12">
        <f t="shared" si="31"/>
        <v>4.5082588904350351E-2</v>
      </c>
    </row>
    <row r="66" spans="2:20" ht="15.9" customHeight="1">
      <c r="B66" s="18">
        <v>45867</v>
      </c>
      <c r="C66" s="12">
        <v>401044.44669999997</v>
      </c>
      <c r="D66" s="9">
        <f t="shared" si="1"/>
        <v>4.3999999761581421</v>
      </c>
      <c r="E66" s="12">
        <v>6665562.8162000002</v>
      </c>
      <c r="F66" s="9">
        <f t="shared" si="2"/>
        <v>-16.79999940097332</v>
      </c>
      <c r="G66" s="12">
        <v>106.87179999999999</v>
      </c>
      <c r="H66" s="9">
        <f t="shared" si="3"/>
        <v>-42.700000000010618</v>
      </c>
      <c r="I66" s="47">
        <f t="shared" si="4"/>
        <v>-75.323606437927822</v>
      </c>
      <c r="J66" s="40">
        <f t="shared" si="15"/>
        <v>165.32360643792777</v>
      </c>
      <c r="K66" s="47">
        <f t="shared" si="5"/>
        <v>17.3666340913516</v>
      </c>
      <c r="L66" s="40">
        <f t="shared" si="6"/>
        <v>46.096528932922951</v>
      </c>
      <c r="M66" s="12">
        <f t="shared" si="24"/>
        <v>0.12571428503308976</v>
      </c>
      <c r="N66" s="12">
        <f t="shared" si="25"/>
        <v>-0.47999998288495199</v>
      </c>
      <c r="O66" s="12">
        <f t="shared" si="26"/>
        <v>-1.2200000000003033</v>
      </c>
      <c r="P66" s="81">
        <f t="shared" si="27"/>
        <v>1.3170436837977986</v>
      </c>
      <c r="Q66" s="12">
        <f t="shared" si="28"/>
        <v>3.5918367152311362E-3</v>
      </c>
      <c r="R66" s="12">
        <f t="shared" si="29"/>
        <v>-1.3714285225284343E-2</v>
      </c>
      <c r="S66" s="12">
        <f t="shared" si="30"/>
        <v>-3.4857142857151524E-2</v>
      </c>
      <c r="T66" s="12">
        <f t="shared" si="31"/>
        <v>3.7629819537079959E-2</v>
      </c>
    </row>
    <row r="67" spans="2:20" ht="15.9" customHeight="1">
      <c r="B67" s="18">
        <v>45868</v>
      </c>
      <c r="C67" s="12">
        <v>401044.43449999997</v>
      </c>
      <c r="D67" s="9">
        <f t="shared" si="1"/>
        <v>-7.8000000212341547</v>
      </c>
      <c r="E67" s="12">
        <v>6665562.8592999997</v>
      </c>
      <c r="F67" s="9">
        <f t="shared" si="2"/>
        <v>26.30000002682209</v>
      </c>
      <c r="G67" s="12">
        <v>106.9042</v>
      </c>
      <c r="H67" s="9">
        <f t="shared" si="3"/>
        <v>-10.300000000000864</v>
      </c>
      <c r="I67" s="47">
        <f t="shared" si="4"/>
        <v>106.51919526678793</v>
      </c>
      <c r="J67" s="40">
        <f t="shared" si="15"/>
        <v>343.4808047332121</v>
      </c>
      <c r="K67" s="47">
        <f t="shared" si="5"/>
        <v>27.432280286955631</v>
      </c>
      <c r="L67" s="40">
        <f t="shared" si="6"/>
        <v>29.302218375783639</v>
      </c>
      <c r="M67" s="12">
        <f t="shared" si="24"/>
        <v>-0.2166666672565043</v>
      </c>
      <c r="N67" s="12">
        <f t="shared" si="25"/>
        <v>0.73055555630061364</v>
      </c>
      <c r="O67" s="12">
        <f t="shared" si="26"/>
        <v>-0.28611111111113513</v>
      </c>
      <c r="P67" s="81">
        <f t="shared" si="27"/>
        <v>0.81395051043843436</v>
      </c>
      <c r="Q67" s="12">
        <f t="shared" si="28"/>
        <v>-6.0185185349028968E-3</v>
      </c>
      <c r="R67" s="12">
        <f t="shared" si="29"/>
        <v>2.0293209897239269E-2</v>
      </c>
      <c r="S67" s="12">
        <f t="shared" si="30"/>
        <v>-7.9475308641981986E-3</v>
      </c>
      <c r="T67" s="12">
        <f t="shared" si="31"/>
        <v>2.2609736401067622E-2</v>
      </c>
    </row>
    <row r="68" spans="2:20" ht="15.9" customHeight="1">
      <c r="B68" s="18">
        <v>45868</v>
      </c>
      <c r="C68" s="12">
        <v>401044.44040000002</v>
      </c>
      <c r="D68" s="9">
        <f t="shared" si="1"/>
        <v>-1.8999999738298357</v>
      </c>
      <c r="E68" s="12">
        <v>6665562.8509</v>
      </c>
      <c r="F68" s="9">
        <f t="shared" si="2"/>
        <v>17.90000032633543</v>
      </c>
      <c r="G68" s="12">
        <v>106.8717</v>
      </c>
      <c r="H68" s="9">
        <f t="shared" si="3"/>
        <v>-42.799999999999727</v>
      </c>
      <c r="I68" s="47">
        <f t="shared" si="4"/>
        <v>96.058987531504116</v>
      </c>
      <c r="J68" s="40">
        <f t="shared" si="15"/>
        <v>353.9410124684959</v>
      </c>
      <c r="K68" s="47">
        <f t="shared" si="5"/>
        <v>18.000555868732548</v>
      </c>
      <c r="L68" s="40">
        <f t="shared" si="6"/>
        <v>46.431239608515071</v>
      </c>
      <c r="M68" s="12">
        <f t="shared" si="24"/>
        <v>-5.277777705082877E-2</v>
      </c>
      <c r="N68" s="12">
        <f t="shared" si="25"/>
        <v>0.49722223128709531</v>
      </c>
      <c r="O68" s="12">
        <f t="shared" si="26"/>
        <v>-1.1888888888888813</v>
      </c>
      <c r="P68" s="81">
        <f t="shared" si="27"/>
        <v>1.2897566557920852</v>
      </c>
      <c r="Q68" s="12">
        <f t="shared" si="28"/>
        <v>-1.4660493625230215E-3</v>
      </c>
      <c r="R68" s="12">
        <f t="shared" si="29"/>
        <v>1.3811728646863759E-2</v>
      </c>
      <c r="S68" s="12">
        <f t="shared" si="30"/>
        <v>-3.302469135802448E-2</v>
      </c>
      <c r="T68" s="12">
        <f t="shared" si="31"/>
        <v>3.5826573772002365E-2</v>
      </c>
    </row>
    <row r="69" spans="2:20" ht="15.9" customHeight="1">
      <c r="B69" s="18">
        <v>45869</v>
      </c>
      <c r="C69" s="12">
        <v>401044.43930000003</v>
      </c>
      <c r="D69" s="9">
        <f t="shared" si="1"/>
        <v>-2.9999999678693712</v>
      </c>
      <c r="E69" s="12">
        <v>6665562.8487</v>
      </c>
      <c r="F69" s="9">
        <f t="shared" si="2"/>
        <v>15.700000338256359</v>
      </c>
      <c r="G69" s="12">
        <v>106.8892</v>
      </c>
      <c r="H69" s="9">
        <f t="shared" si="3"/>
        <v>-25.300000000001432</v>
      </c>
      <c r="I69" s="47">
        <f t="shared" si="4"/>
        <v>100.81783324414317</v>
      </c>
      <c r="J69" s="40">
        <f t="shared" si="15"/>
        <v>349.18216675585683</v>
      </c>
      <c r="K69" s="47">
        <f t="shared" si="5"/>
        <v>15.984054880676116</v>
      </c>
      <c r="L69" s="40">
        <f t="shared" si="6"/>
        <v>29.926242838494417</v>
      </c>
      <c r="M69" s="12">
        <f t="shared" si="24"/>
        <v>-8.1081080212685702E-2</v>
      </c>
      <c r="N69" s="12">
        <f t="shared" si="25"/>
        <v>0.42432433346638809</v>
      </c>
      <c r="O69" s="12">
        <f t="shared" si="26"/>
        <v>-0.68378378378382254</v>
      </c>
      <c r="P69" s="81">
        <f t="shared" si="27"/>
        <v>0.80881737401336262</v>
      </c>
      <c r="Q69" s="12">
        <f t="shared" si="28"/>
        <v>-2.191380546288803E-3</v>
      </c>
      <c r="R69" s="12">
        <f t="shared" si="29"/>
        <v>1.1468225228821299E-2</v>
      </c>
      <c r="S69" s="12">
        <f t="shared" si="30"/>
        <v>-1.8480642804968177E-2</v>
      </c>
      <c r="T69" s="12">
        <f t="shared" si="31"/>
        <v>2.1859929027388179E-2</v>
      </c>
    </row>
    <row r="70" spans="2:20" ht="15.9" customHeight="1">
      <c r="B70" s="18">
        <v>45869</v>
      </c>
      <c r="C70" s="12">
        <v>401044.45079999999</v>
      </c>
      <c r="D70" s="9">
        <f t="shared" si="1"/>
        <v>8.4999999962747097</v>
      </c>
      <c r="E70" s="12">
        <v>6665562.8181999996</v>
      </c>
      <c r="F70" s="9">
        <f t="shared" si="2"/>
        <v>-14.800000004470348</v>
      </c>
      <c r="G70" s="12">
        <v>106.8708</v>
      </c>
      <c r="H70" s="9">
        <f t="shared" si="3"/>
        <v>-43.700000000001182</v>
      </c>
      <c r="I70" s="47">
        <f t="shared" si="4"/>
        <v>-60.130200795366818</v>
      </c>
      <c r="J70" s="40">
        <f t="shared" si="15"/>
        <v>150.13020079536682</v>
      </c>
      <c r="K70" s="47">
        <f t="shared" si="5"/>
        <v>17.06722004513308</v>
      </c>
      <c r="L70" s="40">
        <f t="shared" si="6"/>
        <v>46.914603270933625</v>
      </c>
      <c r="M70" s="12">
        <f t="shared" si="24"/>
        <v>0.2297297296290462</v>
      </c>
      <c r="N70" s="12">
        <f t="shared" si="25"/>
        <v>-0.40000000012082021</v>
      </c>
      <c r="O70" s="12">
        <f t="shared" si="26"/>
        <v>-1.181081081081113</v>
      </c>
      <c r="P70" s="81">
        <f t="shared" si="27"/>
        <v>1.2679622505657737</v>
      </c>
      <c r="Q70" s="12">
        <f t="shared" si="28"/>
        <v>6.2089116115958435E-3</v>
      </c>
      <c r="R70" s="12">
        <f t="shared" si="29"/>
        <v>-1.0810810814076222E-2</v>
      </c>
      <c r="S70" s="12">
        <f t="shared" si="30"/>
        <v>-3.192111029948954E-2</v>
      </c>
      <c r="T70" s="12">
        <f t="shared" si="31"/>
        <v>3.4269250015291179E-2</v>
      </c>
    </row>
    <row r="71" spans="2:20" ht="15.9" customHeight="1">
      <c r="B71" s="18">
        <v>45870</v>
      </c>
      <c r="C71" s="12">
        <v>401044.44640000002</v>
      </c>
      <c r="D71" s="9">
        <f t="shared" si="1"/>
        <v>4.1000000201165676</v>
      </c>
      <c r="E71" s="12">
        <v>6665562.8262</v>
      </c>
      <c r="F71" s="9">
        <f t="shared" si="2"/>
        <v>-6.7999996244907379</v>
      </c>
      <c r="G71" s="12">
        <v>106.88760000000001</v>
      </c>
      <c r="H71" s="9">
        <f t="shared" si="3"/>
        <v>-26.899999999997704</v>
      </c>
      <c r="I71" s="47">
        <f t="shared" si="4"/>
        <v>-58.912493153133198</v>
      </c>
      <c r="J71" s="40">
        <f t="shared" si="15"/>
        <v>148.9124931531332</v>
      </c>
      <c r="K71" s="47">
        <f t="shared" si="5"/>
        <v>7.940402701250739</v>
      </c>
      <c r="L71" s="40">
        <f t="shared" si="6"/>
        <v>28.047459689923908</v>
      </c>
      <c r="M71" s="12">
        <f t="shared" si="24"/>
        <v>0.10789473737148862</v>
      </c>
      <c r="N71" s="12">
        <f t="shared" si="25"/>
        <v>-0.17894735853922994</v>
      </c>
      <c r="O71" s="12">
        <f t="shared" si="26"/>
        <v>-0.70789473684204485</v>
      </c>
      <c r="P71" s="81">
        <f t="shared" si="27"/>
        <v>0.73809104447168183</v>
      </c>
      <c r="Q71" s="12">
        <f t="shared" si="28"/>
        <v>2.8393351939865427E-3</v>
      </c>
      <c r="R71" s="12">
        <f t="shared" si="29"/>
        <v>-4.7091410141902618E-3</v>
      </c>
      <c r="S71" s="12">
        <f t="shared" si="30"/>
        <v>-1.8628808864264337E-2</v>
      </c>
      <c r="T71" s="12">
        <f t="shared" si="31"/>
        <v>1.9423448538728471E-2</v>
      </c>
    </row>
    <row r="72" spans="2:20" ht="15.9" customHeight="1">
      <c r="B72" s="18">
        <v>45870</v>
      </c>
      <c r="C72" s="12">
        <v>401044.44160000002</v>
      </c>
      <c r="D72" s="9">
        <f t="shared" si="1"/>
        <v>-0.699999975040555</v>
      </c>
      <c r="E72" s="39">
        <v>6665562.8797000004</v>
      </c>
      <c r="F72" s="9">
        <f t="shared" si="2"/>
        <v>46.700000762939453</v>
      </c>
      <c r="G72" s="12">
        <v>106.883</v>
      </c>
      <c r="H72" s="9">
        <f t="shared" si="3"/>
        <v>-31.500000000008299</v>
      </c>
      <c r="I72" s="47">
        <f t="shared" si="4"/>
        <v>90.858758891720441</v>
      </c>
      <c r="J72" s="40">
        <f t="shared" si="15"/>
        <v>359.14124110827953</v>
      </c>
      <c r="K72" s="47">
        <f t="shared" si="5"/>
        <v>46.705246720508846</v>
      </c>
      <c r="L72" s="40">
        <f t="shared" si="6"/>
        <v>56.334980884208399</v>
      </c>
      <c r="M72" s="12">
        <f t="shared" si="24"/>
        <v>-1.8421051974751447E-2</v>
      </c>
      <c r="N72" s="12">
        <f t="shared" si="25"/>
        <v>1.2289473884984066</v>
      </c>
      <c r="O72" s="12">
        <f t="shared" si="26"/>
        <v>-0.82894736842127104</v>
      </c>
      <c r="P72" s="81">
        <f t="shared" si="27"/>
        <v>1.4824994969528527</v>
      </c>
      <c r="Q72" s="12">
        <f t="shared" si="28"/>
        <v>-4.8476452565135387E-4</v>
      </c>
      <c r="R72" s="12">
        <f t="shared" si="29"/>
        <v>3.2340720749958064E-2</v>
      </c>
      <c r="S72" s="12">
        <f t="shared" si="30"/>
        <v>-2.1814404432138713E-2</v>
      </c>
      <c r="T72" s="12">
        <f t="shared" si="31"/>
        <v>3.9013144656654015E-2</v>
      </c>
    </row>
    <row r="73" spans="2:20" ht="15.9" customHeight="1">
      <c r="B73" s="18">
        <v>45871</v>
      </c>
      <c r="C73" s="12">
        <v>401044.43920000002</v>
      </c>
      <c r="D73" s="9">
        <f t="shared" si="1"/>
        <v>-3.0999999726191163</v>
      </c>
      <c r="E73" s="39">
        <v>6665562.8858000003</v>
      </c>
      <c r="F73" s="9">
        <f t="shared" si="2"/>
        <v>52.80000064522028</v>
      </c>
      <c r="G73" s="12">
        <v>106.8807</v>
      </c>
      <c r="H73" s="9">
        <f t="shared" si="3"/>
        <v>-33.799999999999386</v>
      </c>
      <c r="I73" s="47">
        <f t="shared" si="4"/>
        <v>93.360099342794385</v>
      </c>
      <c r="J73" s="40">
        <f t="shared" si="15"/>
        <v>356.6399006572056</v>
      </c>
      <c r="K73" s="47">
        <f t="shared" si="5"/>
        <v>52.890926140175502</v>
      </c>
      <c r="L73" s="40">
        <f t="shared" si="6"/>
        <v>62.768543618324131</v>
      </c>
      <c r="M73" s="12">
        <f t="shared" si="24"/>
        <v>-7.9487178785105542E-2</v>
      </c>
      <c r="N73" s="12">
        <f t="shared" si="25"/>
        <v>1.3538461703902636</v>
      </c>
      <c r="O73" s="12">
        <f t="shared" si="26"/>
        <v>-0.86666666666665093</v>
      </c>
      <c r="P73" s="81">
        <f t="shared" si="27"/>
        <v>1.6094498363672853</v>
      </c>
      <c r="Q73" s="12">
        <f t="shared" si="28"/>
        <v>-2.0381327893616804E-3</v>
      </c>
      <c r="R73" s="12">
        <f t="shared" si="29"/>
        <v>3.4714004368981116E-2</v>
      </c>
      <c r="S73" s="12">
        <f t="shared" si="30"/>
        <v>-2.2222222222221817E-2</v>
      </c>
      <c r="T73" s="12">
        <f t="shared" si="31"/>
        <v>4.1267944522238087E-2</v>
      </c>
    </row>
    <row r="74" spans="2:20" ht="15.9" customHeight="1">
      <c r="B74" s="18">
        <v>45871</v>
      </c>
      <c r="C74" s="12">
        <v>401044.44</v>
      </c>
      <c r="D74" s="9">
        <f t="shared" ref="D74:D137" si="32">IF(C74="","",(C74-$C$9)*1000)</f>
        <v>-2.2999999928288162</v>
      </c>
      <c r="E74" s="39">
        <v>6665562.8986</v>
      </c>
      <c r="F74" s="9">
        <f t="shared" ref="F74:F137" si="33">IF(E74="","",(E74-$E$9)*1000)</f>
        <v>65.600000321865082</v>
      </c>
      <c r="G74" s="12">
        <v>106.87130000000001</v>
      </c>
      <c r="H74" s="9">
        <f t="shared" ref="H74:H137" si="34">IF(G74="","",(G74-$G$9)*1000)</f>
        <v>-43.199999999998795</v>
      </c>
      <c r="I74" s="47">
        <f t="shared" ref="I74:I86" si="35">IF(MOD(DEGREES(ATAN2(D74, F74)), 360) &gt; 180, MOD(DEGREES(ATAN2(D74, F74)), 360) - 360, MOD(DEGREES(ATAN2(D74, F74)), 360))</f>
        <v>92.008023379177189</v>
      </c>
      <c r="J74" s="40">
        <f t="shared" si="15"/>
        <v>357.99197662082281</v>
      </c>
      <c r="K74" s="47">
        <f t="shared" ref="K74:K86" si="36">SQRT(POWER(C74 - $C$9,2) + POWER(E74 - $E$9,2)) *1000</f>
        <v>65.640308059878208</v>
      </c>
      <c r="L74" s="40">
        <f t="shared" ref="L74:L86" si="37">SQRT((D74^2) + (F74^2) + (H74^2))</f>
        <v>78.580468579638847</v>
      </c>
      <c r="M74" s="12">
        <f t="shared" si="24"/>
        <v>-5.8974358790482469E-2</v>
      </c>
      <c r="N74" s="12">
        <f t="shared" si="25"/>
        <v>1.6820512903042328</v>
      </c>
      <c r="O74" s="12">
        <f t="shared" si="26"/>
        <v>-1.1076923076922769</v>
      </c>
      <c r="P74" s="81">
        <f t="shared" si="27"/>
        <v>2.0148838097343296</v>
      </c>
      <c r="Q74" s="12">
        <f t="shared" si="28"/>
        <v>-1.512163045909807E-3</v>
      </c>
      <c r="R74" s="12">
        <f t="shared" si="29"/>
        <v>4.3129520264211095E-2</v>
      </c>
      <c r="S74" s="12">
        <f t="shared" si="30"/>
        <v>-2.8402366863904537E-2</v>
      </c>
      <c r="T74" s="12">
        <f t="shared" si="31"/>
        <v>5.1663687429085371E-2</v>
      </c>
    </row>
    <row r="75" spans="2:20" ht="15.9" customHeight="1">
      <c r="B75" s="18">
        <v>45873</v>
      </c>
      <c r="C75" s="12">
        <v>401044.42920000001</v>
      </c>
      <c r="D75" s="9">
        <f t="shared" si="32"/>
        <v>-13.099999981932342</v>
      </c>
      <c r="E75" s="39">
        <v>6665562.915</v>
      </c>
      <c r="F75" s="9">
        <f t="shared" si="33"/>
        <v>82.000000402331352</v>
      </c>
      <c r="G75" s="12">
        <v>106.90560000000001</v>
      </c>
      <c r="H75" s="9">
        <f t="shared" si="34"/>
        <v>-8.8999999999970214</v>
      </c>
      <c r="I75" s="47">
        <f t="shared" si="35"/>
        <v>99.076650585601655</v>
      </c>
      <c r="J75" s="40">
        <f t="shared" ref="J75:J86" si="38">MOD(DEGREES(ATAN2(F75, D75)) + 360, 360)</f>
        <v>350.92334941439833</v>
      </c>
      <c r="K75" s="47">
        <f t="shared" si="36"/>
        <v>83.039810124475665</v>
      </c>
      <c r="L75" s="40">
        <f t="shared" si="37"/>
        <v>83.515388195882295</v>
      </c>
      <c r="M75" s="12">
        <f t="shared" si="24"/>
        <v>-0.31951219468127662</v>
      </c>
      <c r="N75" s="12">
        <f t="shared" si="25"/>
        <v>2.0000000098129598</v>
      </c>
      <c r="O75" s="12">
        <f t="shared" si="26"/>
        <v>-0.21707317073163468</v>
      </c>
      <c r="P75" s="81">
        <f t="shared" si="27"/>
        <v>2.0369606877044464</v>
      </c>
      <c r="Q75" s="12">
        <f t="shared" si="28"/>
        <v>-7.7929803580799178E-3</v>
      </c>
      <c r="R75" s="12">
        <f t="shared" si="29"/>
        <v>4.8780488044218528E-2</v>
      </c>
      <c r="S75" s="12">
        <f t="shared" si="30"/>
        <v>-5.2944675788203577E-3</v>
      </c>
      <c r="T75" s="12">
        <f t="shared" si="31"/>
        <v>4.9681967992791377E-2</v>
      </c>
    </row>
    <row r="76" spans="2:20" ht="15.9" customHeight="1">
      <c r="B76" s="18">
        <v>45873</v>
      </c>
      <c r="C76" s="12">
        <v>401044.43300000002</v>
      </c>
      <c r="D76" s="9">
        <f t="shared" si="32"/>
        <v>-9.2999999760650098</v>
      </c>
      <c r="E76" s="39">
        <v>6665562.8908000002</v>
      </c>
      <c r="F76" s="9">
        <f t="shared" si="33"/>
        <v>57.800000533461571</v>
      </c>
      <c r="G76" s="12">
        <v>106.8751</v>
      </c>
      <c r="H76" s="9">
        <f t="shared" si="34"/>
        <v>-39.400000000000546</v>
      </c>
      <c r="I76" s="47">
        <f t="shared" si="35"/>
        <v>99.140529475847089</v>
      </c>
      <c r="J76" s="40">
        <f t="shared" si="38"/>
        <v>350.85947052415293</v>
      </c>
      <c r="K76" s="47">
        <f t="shared" si="36"/>
        <v>58.543403225495588</v>
      </c>
      <c r="L76" s="40">
        <f t="shared" si="37"/>
        <v>70.566919028841056</v>
      </c>
      <c r="M76" s="12">
        <f t="shared" si="24"/>
        <v>-0.22682926770890269</v>
      </c>
      <c r="N76" s="12">
        <f t="shared" si="25"/>
        <v>1.4097561105722334</v>
      </c>
      <c r="O76" s="12">
        <f t="shared" si="26"/>
        <v>-0.96097560975611085</v>
      </c>
      <c r="P76" s="81">
        <f t="shared" si="27"/>
        <v>1.7211443665570989</v>
      </c>
      <c r="Q76" s="12">
        <f t="shared" si="28"/>
        <v>-5.5324211636317731E-3</v>
      </c>
      <c r="R76" s="12">
        <f t="shared" si="29"/>
        <v>3.4384295379810567E-2</v>
      </c>
      <c r="S76" s="12">
        <f t="shared" si="30"/>
        <v>-2.3438429506246607E-2</v>
      </c>
      <c r="T76" s="12">
        <f t="shared" si="31"/>
        <v>4.197913089163656E-2</v>
      </c>
    </row>
    <row r="77" spans="2:20" ht="15.9" customHeight="1">
      <c r="B77" s="18">
        <v>45874</v>
      </c>
      <c r="C77" s="12">
        <v>401044.43339999998</v>
      </c>
      <c r="D77" s="9">
        <f t="shared" si="32"/>
        <v>-8.9000000152736902</v>
      </c>
      <c r="E77" s="39">
        <v>6665562.8778999997</v>
      </c>
      <c r="F77" s="9">
        <f t="shared" si="33"/>
        <v>44.900000095367432</v>
      </c>
      <c r="G77" s="12">
        <v>106.87390000000001</v>
      </c>
      <c r="H77" s="9">
        <f t="shared" si="34"/>
        <v>-40.599999999997749</v>
      </c>
      <c r="I77" s="47">
        <f t="shared" si="35"/>
        <v>101.21173928461258</v>
      </c>
      <c r="J77" s="40">
        <f t="shared" si="38"/>
        <v>348.78826071538742</v>
      </c>
      <c r="K77" s="47">
        <f t="shared" si="36"/>
        <v>45.773573258331794</v>
      </c>
      <c r="L77" s="40">
        <f t="shared" si="37"/>
        <v>61.184802106697092</v>
      </c>
      <c r="M77" s="12">
        <f t="shared" si="24"/>
        <v>-0.2119047622684212</v>
      </c>
      <c r="N77" s="12">
        <f t="shared" si="25"/>
        <v>1.0690476213182722</v>
      </c>
      <c r="O77" s="12">
        <f t="shared" si="26"/>
        <v>-0.96666666666661305</v>
      </c>
      <c r="P77" s="81">
        <f t="shared" si="27"/>
        <v>1.4567810025404069</v>
      </c>
      <c r="Q77" s="12">
        <f t="shared" si="28"/>
        <v>-5.0453514825814574E-3</v>
      </c>
      <c r="R77" s="12">
        <f t="shared" si="29"/>
        <v>2.5453514793292196E-2</v>
      </c>
      <c r="S77" s="12">
        <f t="shared" si="30"/>
        <v>-2.3015873015871741E-2</v>
      </c>
      <c r="T77" s="12">
        <f t="shared" si="31"/>
        <v>3.4685261965247779E-2</v>
      </c>
    </row>
    <row r="78" spans="2:20" ht="15.9" customHeight="1">
      <c r="B78" s="18">
        <v>45874</v>
      </c>
      <c r="C78" s="12">
        <v>401044.4192</v>
      </c>
      <c r="D78" s="9">
        <f t="shared" si="32"/>
        <v>-23.099999991245568</v>
      </c>
      <c r="E78" s="39">
        <v>6665562.9676999999</v>
      </c>
      <c r="F78" s="9">
        <f t="shared" si="33"/>
        <v>134.70000028610229</v>
      </c>
      <c r="G78" s="12">
        <v>106.8733</v>
      </c>
      <c r="H78" s="9">
        <f t="shared" si="34"/>
        <v>-41.200000000003456</v>
      </c>
      <c r="I78" s="47">
        <f t="shared" si="35"/>
        <v>99.731120332507757</v>
      </c>
      <c r="J78" s="40">
        <f t="shared" si="38"/>
        <v>350.26887966749223</v>
      </c>
      <c r="K78" s="47">
        <f t="shared" si="36"/>
        <v>136.66638239403102</v>
      </c>
      <c r="L78" s="40">
        <f t="shared" si="37"/>
        <v>142.74151490253908</v>
      </c>
      <c r="M78" s="12">
        <f t="shared" si="24"/>
        <v>-0.54999999979156111</v>
      </c>
      <c r="N78" s="12">
        <f t="shared" si="25"/>
        <v>3.2071428639548167</v>
      </c>
      <c r="O78" s="12">
        <f t="shared" si="26"/>
        <v>-0.98095238095246329</v>
      </c>
      <c r="P78" s="81">
        <f t="shared" si="27"/>
        <v>3.3986074976795018</v>
      </c>
      <c r="Q78" s="12">
        <f t="shared" si="28"/>
        <v>-1.3095238090275265E-2</v>
      </c>
      <c r="R78" s="12">
        <f t="shared" si="29"/>
        <v>7.6360544379876591E-2</v>
      </c>
      <c r="S78" s="12">
        <f t="shared" si="30"/>
        <v>-2.3356009070296745E-2</v>
      </c>
      <c r="T78" s="12">
        <f t="shared" si="31"/>
        <v>8.091922613522623E-2</v>
      </c>
    </row>
    <row r="79" spans="2:20" ht="15.9" customHeight="1">
      <c r="B79" s="18">
        <v>45875</v>
      </c>
      <c r="C79" s="12">
        <v>401044.4424</v>
      </c>
      <c r="D79" s="9">
        <f t="shared" si="32"/>
        <v>0.10000000474974513</v>
      </c>
      <c r="E79" s="39">
        <v>6665562.8428999996</v>
      </c>
      <c r="F79" s="9">
        <f t="shared" si="33"/>
        <v>9.8999999463558197</v>
      </c>
      <c r="G79" s="12">
        <v>106.8827</v>
      </c>
      <c r="H79" s="9">
        <f t="shared" si="34"/>
        <v>-31.800000000004047</v>
      </c>
      <c r="I79" s="47">
        <f t="shared" si="35"/>
        <v>89.421274403770454</v>
      </c>
      <c r="J79" s="40">
        <f t="shared" si="38"/>
        <v>0.57872559622956032</v>
      </c>
      <c r="K79" s="47">
        <f t="shared" si="36"/>
        <v>9.9005049840296131</v>
      </c>
      <c r="L79" s="40">
        <f t="shared" si="37"/>
        <v>33.305555076278978</v>
      </c>
      <c r="M79" s="12">
        <f t="shared" si="24"/>
        <v>2.3255815058080263E-3</v>
      </c>
      <c r="N79" s="12">
        <f t="shared" si="25"/>
        <v>0.23023255689199582</v>
      </c>
      <c r="O79" s="12">
        <f t="shared" si="26"/>
        <v>-0.73953488372102438</v>
      </c>
      <c r="P79" s="81">
        <f t="shared" si="27"/>
        <v>0.7745477924716041</v>
      </c>
      <c r="Q79" s="12">
        <f t="shared" si="28"/>
        <v>5.4083290832744799E-5</v>
      </c>
      <c r="R79" s="12">
        <f t="shared" si="29"/>
        <v>5.354245509116182E-3</v>
      </c>
      <c r="S79" s="12">
        <f t="shared" si="30"/>
        <v>-1.71984856679308E-2</v>
      </c>
      <c r="T79" s="12">
        <f t="shared" si="31"/>
        <v>1.8012739359804745E-2</v>
      </c>
    </row>
    <row r="80" spans="2:20" ht="15.9" customHeight="1">
      <c r="B80" s="18">
        <v>45875</v>
      </c>
      <c r="C80" s="12">
        <v>401044.44689999998</v>
      </c>
      <c r="D80" s="9">
        <f t="shared" si="32"/>
        <v>4.5999999856576324</v>
      </c>
      <c r="E80" s="39">
        <v>6665562.8415000001</v>
      </c>
      <c r="F80" s="9">
        <f t="shared" si="33"/>
        <v>8.500000461935997</v>
      </c>
      <c r="G80" s="12">
        <v>106.8939</v>
      </c>
      <c r="H80" s="9">
        <f t="shared" si="34"/>
        <v>-20.600000000001728</v>
      </c>
      <c r="I80" s="47">
        <f t="shared" si="35"/>
        <v>61.578792153623787</v>
      </c>
      <c r="J80" s="40">
        <f t="shared" si="38"/>
        <v>28.421207846376205</v>
      </c>
      <c r="K80" s="47">
        <f t="shared" si="36"/>
        <v>9.66488529269553</v>
      </c>
      <c r="L80" s="40">
        <f t="shared" si="37"/>
        <v>22.754560152220776</v>
      </c>
      <c r="M80" s="12">
        <f t="shared" si="24"/>
        <v>0.10697674385250308</v>
      </c>
      <c r="N80" s="12">
        <f t="shared" si="25"/>
        <v>0.19767442934734877</v>
      </c>
      <c r="O80" s="12">
        <f t="shared" si="26"/>
        <v>-0.47906976744190066</v>
      </c>
      <c r="P80" s="81">
        <f t="shared" si="27"/>
        <v>0.5291758174935064</v>
      </c>
      <c r="Q80" s="12">
        <f t="shared" si="28"/>
        <v>2.4878312523837925E-3</v>
      </c>
      <c r="R80" s="12">
        <f t="shared" si="29"/>
        <v>4.5970797522639252E-3</v>
      </c>
      <c r="S80" s="12">
        <f t="shared" si="30"/>
        <v>-1.1141157382369782E-2</v>
      </c>
      <c r="T80" s="12">
        <f t="shared" si="31"/>
        <v>1.2306414360314101E-2</v>
      </c>
    </row>
    <row r="81" spans="2:20" ht="15.9" customHeight="1">
      <c r="B81" s="18">
        <v>45876</v>
      </c>
      <c r="C81" s="12">
        <v>401044.4327</v>
      </c>
      <c r="D81" s="9">
        <f t="shared" si="32"/>
        <v>-9.5999999903142452</v>
      </c>
      <c r="E81" s="39">
        <v>6665562.9044000003</v>
      </c>
      <c r="F81" s="9">
        <f t="shared" si="33"/>
        <v>71.400000713765621</v>
      </c>
      <c r="G81" s="12">
        <v>106.88679999999999</v>
      </c>
      <c r="H81" s="9">
        <f t="shared" si="34"/>
        <v>-27.70000000001005</v>
      </c>
      <c r="I81" s="47">
        <f t="shared" si="35"/>
        <v>97.657709610435845</v>
      </c>
      <c r="J81" s="40">
        <f t="shared" si="38"/>
        <v>352.34229038956414</v>
      </c>
      <c r="K81" s="47">
        <f t="shared" si="36"/>
        <v>72.042488170105315</v>
      </c>
      <c r="L81" s="40">
        <f t="shared" si="37"/>
        <v>77.184260712533373</v>
      </c>
      <c r="M81" s="12">
        <f t="shared" si="24"/>
        <v>-0.2181818179616874</v>
      </c>
      <c r="N81" s="12">
        <f t="shared" si="25"/>
        <v>1.6227272889492186</v>
      </c>
      <c r="O81" s="12">
        <f t="shared" si="26"/>
        <v>-0.629545454545683</v>
      </c>
      <c r="P81" s="81">
        <f t="shared" si="27"/>
        <v>1.7541877434666675</v>
      </c>
      <c r="Q81" s="12">
        <f t="shared" si="28"/>
        <v>-4.9586776809474407E-3</v>
      </c>
      <c r="R81" s="12">
        <f t="shared" si="29"/>
        <v>3.6880165657936788E-2</v>
      </c>
      <c r="S81" s="12">
        <f t="shared" si="30"/>
        <v>-1.4307851239674613E-2</v>
      </c>
      <c r="T81" s="12">
        <f t="shared" si="31"/>
        <v>3.9867903260606082E-2</v>
      </c>
    </row>
    <row r="82" spans="2:20" ht="15.9" customHeight="1">
      <c r="B82" s="18">
        <v>45876</v>
      </c>
      <c r="C82" s="12">
        <v>401044.44500000001</v>
      </c>
      <c r="D82" s="9">
        <f t="shared" si="32"/>
        <v>2.7000000118277967</v>
      </c>
      <c r="E82" s="39">
        <v>6665562.8488999996</v>
      </c>
      <c r="F82" s="9">
        <f t="shared" si="33"/>
        <v>15.899999998509884</v>
      </c>
      <c r="G82" s="12">
        <v>106.8888</v>
      </c>
      <c r="H82" s="9">
        <f t="shared" si="34"/>
        <v>-25.7000000000005</v>
      </c>
      <c r="I82" s="47">
        <f t="shared" si="35"/>
        <v>80.362461844755813</v>
      </c>
      <c r="J82" s="40">
        <f t="shared" si="38"/>
        <v>9.637538155244215</v>
      </c>
      <c r="K82" s="47">
        <f t="shared" si="36"/>
        <v>16.127616067369793</v>
      </c>
      <c r="L82" s="40">
        <f t="shared" si="37"/>
        <v>30.341226079651264</v>
      </c>
      <c r="M82" s="12">
        <f t="shared" si="24"/>
        <v>6.1363636632449925E-2</v>
      </c>
      <c r="N82" s="12">
        <f t="shared" si="25"/>
        <v>0.36136363632977009</v>
      </c>
      <c r="O82" s="12">
        <f t="shared" si="26"/>
        <v>-0.58409090909092043</v>
      </c>
      <c r="P82" s="81">
        <f t="shared" si="27"/>
        <v>0.68957331999207416</v>
      </c>
      <c r="Q82" s="12">
        <f t="shared" si="28"/>
        <v>1.3946281052829529E-3</v>
      </c>
      <c r="R82" s="12">
        <f t="shared" si="29"/>
        <v>8.2128099165856838E-3</v>
      </c>
      <c r="S82" s="12">
        <f t="shared" si="30"/>
        <v>-1.327479338843001E-2</v>
      </c>
      <c r="T82" s="12">
        <f t="shared" si="31"/>
        <v>1.5672120908910778E-2</v>
      </c>
    </row>
    <row r="83" spans="2:20" ht="15.9" customHeight="1">
      <c r="B83" s="18">
        <v>45877</v>
      </c>
      <c r="C83" s="12">
        <v>401044.42800000001</v>
      </c>
      <c r="D83" s="9">
        <f t="shared" si="32"/>
        <v>-14.299999980721623</v>
      </c>
      <c r="E83" s="39">
        <v>6665562.9142000005</v>
      </c>
      <c r="F83" s="9">
        <f t="shared" si="33"/>
        <v>81.200000829994678</v>
      </c>
      <c r="G83" s="12">
        <v>106.90430000000001</v>
      </c>
      <c r="H83" s="9">
        <f t="shared" si="34"/>
        <v>-10.199999999997544</v>
      </c>
      <c r="I83" s="47">
        <f t="shared" si="35"/>
        <v>99.98785189464833</v>
      </c>
      <c r="J83" s="40">
        <f t="shared" si="38"/>
        <v>350.01214810535168</v>
      </c>
      <c r="K83" s="47">
        <f t="shared" si="36"/>
        <v>82.449561152499612</v>
      </c>
      <c r="L83" s="40">
        <f t="shared" si="37"/>
        <v>83.078096597356662</v>
      </c>
      <c r="M83" s="12">
        <f t="shared" si="24"/>
        <v>-0.31777777734936941</v>
      </c>
      <c r="N83" s="12">
        <f t="shared" si="25"/>
        <v>1.8044444628887706</v>
      </c>
      <c r="O83" s="12">
        <f t="shared" si="26"/>
        <v>-0.22666666666661209</v>
      </c>
      <c r="P83" s="81">
        <f t="shared" si="27"/>
        <v>1.8461799243857036</v>
      </c>
      <c r="Q83" s="12">
        <f t="shared" si="28"/>
        <v>-7.061728385541542E-3</v>
      </c>
      <c r="R83" s="12">
        <f t="shared" si="29"/>
        <v>4.0098765841972681E-2</v>
      </c>
      <c r="S83" s="12">
        <f t="shared" si="30"/>
        <v>-5.0370370370358243E-3</v>
      </c>
      <c r="T83" s="12">
        <f t="shared" si="31"/>
        <v>4.1026220541904523E-2</v>
      </c>
    </row>
    <row r="84" spans="2:20" ht="15.9" customHeight="1">
      <c r="B84" s="18">
        <v>45877</v>
      </c>
      <c r="C84" s="12">
        <v>401044.42509999999</v>
      </c>
      <c r="D84" s="9">
        <f t="shared" si="32"/>
        <v>-17.20000000204891</v>
      </c>
      <c r="E84" s="39">
        <v>6665562.9367000004</v>
      </c>
      <c r="F84" s="9">
        <f t="shared" si="33"/>
        <v>103.70000079274178</v>
      </c>
      <c r="G84" s="12">
        <v>106.9038</v>
      </c>
      <c r="H84" s="9">
        <f t="shared" si="34"/>
        <v>-10.699999999999932</v>
      </c>
      <c r="I84" s="47">
        <f t="shared" si="35"/>
        <v>99.417517815751083</v>
      </c>
      <c r="J84" s="40">
        <f t="shared" si="38"/>
        <v>350.58248218424893</v>
      </c>
      <c r="K84" s="47">
        <f t="shared" si="36"/>
        <v>105.11674540474095</v>
      </c>
      <c r="L84" s="40">
        <f t="shared" si="37"/>
        <v>105.65992695665243</v>
      </c>
      <c r="M84" s="12">
        <f t="shared" si="24"/>
        <v>-0.38222222226775354</v>
      </c>
      <c r="N84" s="12">
        <f t="shared" si="25"/>
        <v>2.3044444620609283</v>
      </c>
      <c r="O84" s="12">
        <f t="shared" si="26"/>
        <v>-0.23777777777777626</v>
      </c>
      <c r="P84" s="81">
        <f t="shared" si="27"/>
        <v>2.3479983768144983</v>
      </c>
      <c r="Q84" s="12">
        <f t="shared" si="28"/>
        <v>-8.4938271615056342E-3</v>
      </c>
      <c r="R84" s="12">
        <f t="shared" si="29"/>
        <v>5.1209876934687294E-2</v>
      </c>
      <c r="S84" s="12">
        <f t="shared" si="30"/>
        <v>-5.2839506172839166E-3</v>
      </c>
      <c r="T84" s="12">
        <f t="shared" si="31"/>
        <v>5.2177741706988849E-2</v>
      </c>
    </row>
    <row r="85" spans="2:20" ht="15.9" customHeight="1">
      <c r="B85" s="18">
        <v>45878</v>
      </c>
      <c r="C85" s="12">
        <v>401044.43660000002</v>
      </c>
      <c r="D85" s="9">
        <f t="shared" si="32"/>
        <v>-5.6999999796971679</v>
      </c>
      <c r="E85" s="39">
        <v>6665562.8651999999</v>
      </c>
      <c r="F85" s="9">
        <f t="shared" si="33"/>
        <v>32.200000248849392</v>
      </c>
      <c r="G85" s="12">
        <v>106.9064</v>
      </c>
      <c r="H85" s="9">
        <f t="shared" si="34"/>
        <v>-8.0999999999988859</v>
      </c>
      <c r="I85" s="47">
        <f t="shared" si="35"/>
        <v>100.0384291717853</v>
      </c>
      <c r="J85" s="40">
        <f t="shared" si="38"/>
        <v>349.96157082821469</v>
      </c>
      <c r="K85" s="47">
        <f t="shared" si="36"/>
        <v>32.700611856576145</v>
      </c>
      <c r="L85" s="40">
        <f t="shared" si="37"/>
        <v>33.68887080022764</v>
      </c>
      <c r="M85" s="12">
        <f t="shared" si="24"/>
        <v>-0.12391304303689496</v>
      </c>
      <c r="N85" s="12">
        <f t="shared" si="25"/>
        <v>0.70000000540976937</v>
      </c>
      <c r="O85" s="12">
        <f t="shared" si="26"/>
        <v>-0.17608695652171491</v>
      </c>
      <c r="P85" s="81">
        <f t="shared" si="27"/>
        <v>0.73236675652668781</v>
      </c>
      <c r="Q85" s="12">
        <f t="shared" si="28"/>
        <v>-2.6937618051498906E-3</v>
      </c>
      <c r="R85" s="12">
        <f t="shared" si="29"/>
        <v>1.5217391421951509E-2</v>
      </c>
      <c r="S85" s="12">
        <f t="shared" si="30"/>
        <v>-3.8279773156894544E-3</v>
      </c>
      <c r="T85" s="12">
        <f t="shared" si="31"/>
        <v>1.5921016446232342E-2</v>
      </c>
    </row>
    <row r="86" spans="2:20" ht="15.9" customHeight="1">
      <c r="B86" s="18">
        <v>45879</v>
      </c>
      <c r="C86" s="12">
        <v>401044.42849999998</v>
      </c>
      <c r="D86" s="9">
        <f t="shared" si="32"/>
        <v>-13.800000015180558</v>
      </c>
      <c r="E86" s="39">
        <v>6665562.9215000002</v>
      </c>
      <c r="F86" s="9">
        <f t="shared" si="33"/>
        <v>88.500000536441803</v>
      </c>
      <c r="G86" s="12">
        <v>106.9023</v>
      </c>
      <c r="H86" s="9">
        <f t="shared" si="34"/>
        <v>-12.200000000007094</v>
      </c>
      <c r="I86" s="47">
        <f t="shared" si="35"/>
        <v>98.862883788421939</v>
      </c>
      <c r="J86" s="40">
        <f t="shared" si="38"/>
        <v>351.13711621157802</v>
      </c>
      <c r="K86" s="47">
        <f t="shared" si="36"/>
        <v>89.569470777543287</v>
      </c>
      <c r="L86" s="40">
        <f t="shared" si="37"/>
        <v>90.396515947072629</v>
      </c>
      <c r="M86" s="12">
        <f t="shared" si="24"/>
        <v>-0.29361702159958636</v>
      </c>
      <c r="N86" s="12">
        <f t="shared" si="25"/>
        <v>1.8829787348179108</v>
      </c>
      <c r="O86" s="12">
        <f t="shared" si="26"/>
        <v>-0.2595744680852573</v>
      </c>
      <c r="P86" s="81">
        <f t="shared" si="27"/>
        <v>1.9233301265334601</v>
      </c>
      <c r="Q86" s="12">
        <f t="shared" si="28"/>
        <v>-6.2471706723316251E-3</v>
      </c>
      <c r="R86" s="12">
        <f t="shared" si="29"/>
        <v>4.0063377336551291E-2</v>
      </c>
      <c r="S86" s="12">
        <f t="shared" si="30"/>
        <v>-5.5228610230905811E-3</v>
      </c>
      <c r="T86" s="12">
        <f t="shared" si="31"/>
        <v>4.0921917585818299E-2</v>
      </c>
    </row>
    <row r="87" spans="2:20" ht="15.9" customHeight="1">
      <c r="B87" s="18">
        <v>45880</v>
      </c>
      <c r="C87" s="12">
        <v>401044.43949999998</v>
      </c>
      <c r="D87" s="9">
        <f t="shared" si="32"/>
        <v>-2.8000000165775418</v>
      </c>
      <c r="E87" s="39">
        <v>6665562.8432</v>
      </c>
      <c r="F87" s="9">
        <f t="shared" si="33"/>
        <v>10.200000368058681</v>
      </c>
      <c r="G87" s="12">
        <v>106.9019</v>
      </c>
      <c r="H87" s="9">
        <f t="shared" si="34"/>
        <v>-12.600000000006162</v>
      </c>
      <c r="I87" s="48"/>
      <c r="J87" s="40">
        <f t="shared" ref="J87:J149" si="39">MOD(DEGREES(ATAN2(F87, D87)) + 360, 360)</f>
        <v>344.64986394875172</v>
      </c>
      <c r="K87" s="47">
        <f t="shared" ref="K87:K90" si="40">SQRT(POWER(C87 - $C$9,2) + POWER(E87 - $E$9,2)) *1000</f>
        <v>10.577334617058849</v>
      </c>
      <c r="L87" s="40">
        <f t="shared" ref="L87:L90" si="41">SQRT((D87^2) + (F87^2) + (H87^2))</f>
        <v>16.451140009172214</v>
      </c>
      <c r="M87" s="12">
        <f t="shared" si="24"/>
        <v>-5.8333333678698786E-2</v>
      </c>
      <c r="N87" s="12">
        <f t="shared" si="25"/>
        <v>0.21250000766788921</v>
      </c>
      <c r="O87" s="12">
        <f t="shared" si="26"/>
        <v>-0.26250000000012835</v>
      </c>
      <c r="P87" s="81">
        <f t="shared" si="27"/>
        <v>0.34273208352442114</v>
      </c>
      <c r="Q87" s="12">
        <f t="shared" si="28"/>
        <v>-1.2152777849728914E-3</v>
      </c>
      <c r="R87" s="12">
        <f t="shared" si="29"/>
        <v>4.4270834930810249E-3</v>
      </c>
      <c r="S87" s="12">
        <f t="shared" si="30"/>
        <v>-5.4687500000026737E-3</v>
      </c>
      <c r="T87" s="12">
        <f t="shared" si="31"/>
        <v>7.1402517400921068E-3</v>
      </c>
    </row>
    <row r="88" spans="2:20" ht="15.9" customHeight="1">
      <c r="B88" s="18">
        <v>45880</v>
      </c>
      <c r="C88" s="12">
        <v>401044.45079999999</v>
      </c>
      <c r="D88" s="9">
        <f t="shared" si="32"/>
        <v>8.4999999962747097</v>
      </c>
      <c r="E88" s="39">
        <v>6665562.8044999996</v>
      </c>
      <c r="F88" s="9">
        <f t="shared" si="33"/>
        <v>-28.500000014901161</v>
      </c>
      <c r="G88" s="12">
        <v>106.8685</v>
      </c>
      <c r="H88" s="9">
        <f t="shared" si="34"/>
        <v>-46.00000000000648</v>
      </c>
      <c r="I88" s="48"/>
      <c r="J88" s="40">
        <f t="shared" si="39"/>
        <v>163.39301943646524</v>
      </c>
      <c r="K88" s="47">
        <f t="shared" si="40"/>
        <v>29.740544729140996</v>
      </c>
      <c r="L88" s="40">
        <f t="shared" si="41"/>
        <v>54.776819922177232</v>
      </c>
      <c r="M88" s="12">
        <f t="shared" si="24"/>
        <v>0.17708333325572312</v>
      </c>
      <c r="N88" s="12">
        <f t="shared" si="25"/>
        <v>-0.5937500003104409</v>
      </c>
      <c r="O88" s="12">
        <f t="shared" si="26"/>
        <v>-0.95833333333346837</v>
      </c>
      <c r="P88" s="81">
        <f t="shared" si="27"/>
        <v>1.1411837483786924</v>
      </c>
      <c r="Q88" s="12">
        <f t="shared" si="28"/>
        <v>3.6892361094942316E-3</v>
      </c>
      <c r="R88" s="12">
        <f t="shared" si="29"/>
        <v>-1.2369791673134185E-2</v>
      </c>
      <c r="S88" s="12">
        <f t="shared" si="30"/>
        <v>-1.996527777778059E-2</v>
      </c>
      <c r="T88" s="12">
        <f t="shared" si="31"/>
        <v>2.3774661424556091E-2</v>
      </c>
    </row>
    <row r="89" spans="2:20" ht="15.9" customHeight="1">
      <c r="B89" s="18">
        <v>45881</v>
      </c>
      <c r="C89" s="12">
        <v>401044.44780000002</v>
      </c>
      <c r="D89" s="9">
        <f t="shared" si="32"/>
        <v>5.5000000284053385</v>
      </c>
      <c r="E89" s="39">
        <v>6665562.8035000004</v>
      </c>
      <c r="F89" s="9">
        <f t="shared" si="33"/>
        <v>-29.49999924749136</v>
      </c>
      <c r="G89" s="12">
        <v>106.8982</v>
      </c>
      <c r="H89" s="9">
        <f t="shared" si="34"/>
        <v>-16.300000000001091</v>
      </c>
      <c r="I89" s="48"/>
      <c r="J89" s="69">
        <f t="shared" si="39"/>
        <v>169.43898899214946</v>
      </c>
      <c r="K89" s="9">
        <f t="shared" si="40"/>
        <v>30.008331441692146</v>
      </c>
      <c r="L89" s="69">
        <f t="shared" si="41"/>
        <v>34.149523509332973</v>
      </c>
      <c r="M89" s="12">
        <f t="shared" si="24"/>
        <v>0.11224489853888446</v>
      </c>
      <c r="N89" s="12">
        <f t="shared" si="25"/>
        <v>-0.60204080096921142</v>
      </c>
      <c r="O89" s="12">
        <f t="shared" si="26"/>
        <v>-0.33265306122451205</v>
      </c>
      <c r="P89" s="81">
        <f t="shared" si="27"/>
        <v>0.696929051210877</v>
      </c>
      <c r="Q89" s="12">
        <f t="shared" si="28"/>
        <v>2.2907122150792746E-3</v>
      </c>
      <c r="R89" s="12">
        <f t="shared" si="29"/>
        <v>-1.2286546958555335E-2</v>
      </c>
      <c r="S89" s="12">
        <f t="shared" si="30"/>
        <v>-6.7888379841737154E-3</v>
      </c>
      <c r="T89" s="12">
        <f t="shared" si="31"/>
        <v>1.422304186144647E-2</v>
      </c>
    </row>
    <row r="90" spans="2:20" ht="15.9" customHeight="1">
      <c r="B90" s="18">
        <v>45881</v>
      </c>
      <c r="C90" s="12">
        <v>401044.45730000001</v>
      </c>
      <c r="D90" s="9">
        <f t="shared" si="32"/>
        <v>15.000000013969839</v>
      </c>
      <c r="E90" s="39">
        <v>6665562.7805000003</v>
      </c>
      <c r="F90" s="9">
        <f t="shared" si="33"/>
        <v>-52.499999292194843</v>
      </c>
      <c r="G90" s="12">
        <v>106.87990000000001</v>
      </c>
      <c r="H90" s="9">
        <f t="shared" si="34"/>
        <v>-34.599999999997522</v>
      </c>
      <c r="I90" s="48"/>
      <c r="J90" s="69">
        <f t="shared" si="39"/>
        <v>164.05460388093525</v>
      </c>
      <c r="K90" s="9">
        <f t="shared" si="40"/>
        <v>54.600823492870092</v>
      </c>
      <c r="L90" s="69">
        <f t="shared" si="41"/>
        <v>64.640621331322166</v>
      </c>
      <c r="M90" s="12">
        <f t="shared" si="24"/>
        <v>0.30612244926469057</v>
      </c>
      <c r="N90" s="12">
        <f t="shared" si="25"/>
        <v>-1.0714285569835682</v>
      </c>
      <c r="O90" s="12">
        <f t="shared" si="26"/>
        <v>-0.70612244897954124</v>
      </c>
      <c r="P90" s="81">
        <f t="shared" si="27"/>
        <v>1.3191963537004523</v>
      </c>
      <c r="Q90" s="12">
        <f t="shared" si="28"/>
        <v>6.2473969237691954E-3</v>
      </c>
      <c r="R90" s="12">
        <f t="shared" si="29"/>
        <v>-2.1865888918032005E-2</v>
      </c>
      <c r="S90" s="12">
        <f t="shared" si="30"/>
        <v>-1.4410662224072271E-2</v>
      </c>
      <c r="T90" s="12">
        <f t="shared" si="31"/>
        <v>2.6922374565315352E-2</v>
      </c>
    </row>
    <row r="91" spans="2:20" ht="15.9" customHeight="1">
      <c r="B91" s="18">
        <v>45882</v>
      </c>
      <c r="C91" s="12">
        <v>401044.42700000003</v>
      </c>
      <c r="D91" s="9">
        <f t="shared" si="32"/>
        <v>-15.299999970011413</v>
      </c>
      <c r="E91" s="39">
        <v>6665562.9201999996</v>
      </c>
      <c r="F91" s="9">
        <f t="shared" si="33"/>
        <v>87.199999950826168</v>
      </c>
      <c r="G91" s="12">
        <v>106.8827</v>
      </c>
      <c r="H91" s="9">
        <f t="shared" si="34"/>
        <v>-31.800000000004047</v>
      </c>
      <c r="I91" s="48"/>
      <c r="J91" s="69">
        <f t="shared" si="39"/>
        <v>350.04825501010242</v>
      </c>
      <c r="K91" s="9">
        <f t="shared" ref="K91:K92" si="42">SQRT(POWER(C91 - $C$9,2) + POWER(E91 - $E$9,2)) *1000</f>
        <v>88.532084525930102</v>
      </c>
      <c r="L91" s="69">
        <f t="shared" ref="L91:L92" si="43">SQRT((D91^2) + (F91^2) + (H91^2))</f>
        <v>94.07002705701052</v>
      </c>
      <c r="M91" s="11">
        <f t="shared" si="24"/>
        <v>-0.30599999940022826</v>
      </c>
      <c r="N91" s="11">
        <f t="shared" si="25"/>
        <v>1.7439999990165234</v>
      </c>
      <c r="O91" s="12">
        <f t="shared" si="26"/>
        <v>-0.63600000000008095</v>
      </c>
      <c r="P91" s="81">
        <f t="shared" si="27"/>
        <v>1.8814005411402104</v>
      </c>
      <c r="Q91" s="12">
        <f t="shared" si="28"/>
        <v>-6.1199999880045654E-3</v>
      </c>
      <c r="R91" s="12">
        <f t="shared" si="29"/>
        <v>3.4879999980330464E-2</v>
      </c>
      <c r="S91" s="12">
        <f t="shared" si="30"/>
        <v>-1.2720000000001619E-2</v>
      </c>
      <c r="T91" s="12">
        <f t="shared" si="31"/>
        <v>3.762801082280421E-2</v>
      </c>
    </row>
    <row r="92" spans="2:20" ht="15.9" customHeight="1">
      <c r="B92" s="18">
        <v>45882</v>
      </c>
      <c r="C92" s="12">
        <v>401044.44829999999</v>
      </c>
      <c r="D92" s="9">
        <f t="shared" si="32"/>
        <v>5.9999999939464033</v>
      </c>
      <c r="E92" s="39">
        <v>6665562.8349000001</v>
      </c>
      <c r="F92" s="9">
        <f t="shared" si="33"/>
        <v>1.9000004976987839</v>
      </c>
      <c r="G92" s="12">
        <v>106.8839</v>
      </c>
      <c r="H92" s="9">
        <f t="shared" si="34"/>
        <v>-30.600000000006844</v>
      </c>
      <c r="I92" s="48"/>
      <c r="J92" s="69">
        <f t="shared" si="39"/>
        <v>72.428736885519015</v>
      </c>
      <c r="K92" s="9">
        <f t="shared" si="42"/>
        <v>6.2936477355038285</v>
      </c>
      <c r="L92" s="69">
        <f t="shared" si="43"/>
        <v>31.240518590750558</v>
      </c>
      <c r="M92" s="11">
        <f t="shared" si="24"/>
        <v>0.11999999987892807</v>
      </c>
      <c r="N92" s="11">
        <f t="shared" si="25"/>
        <v>3.8000009953975677E-2</v>
      </c>
      <c r="O92" s="12">
        <f t="shared" si="26"/>
        <v>-0.61200000000013688</v>
      </c>
      <c r="P92" s="81">
        <f t="shared" ref="P92" si="44">(L92-$L$9)/(B92-$B$9)</f>
        <v>0.6248103718150112</v>
      </c>
      <c r="Q92" s="12">
        <f t="shared" si="28"/>
        <v>2.3999999975785613E-3</v>
      </c>
      <c r="R92" s="12">
        <f t="shared" si="29"/>
        <v>7.6000019907951355E-4</v>
      </c>
      <c r="S92" s="12">
        <f t="shared" si="30"/>
        <v>-1.2240000000002738E-2</v>
      </c>
      <c r="T92" s="12">
        <f t="shared" ref="T92" si="45">(P92-0)/(B92-$B$9)</f>
        <v>1.2496207436300224E-2</v>
      </c>
    </row>
    <row r="93" spans="2:20" ht="15.9" customHeight="1">
      <c r="B93" s="18">
        <v>45883</v>
      </c>
      <c r="C93" s="12">
        <v>401044.44290000002</v>
      </c>
      <c r="D93" s="9">
        <f t="shared" si="32"/>
        <v>0.60000002849847078</v>
      </c>
      <c r="E93" s="39">
        <v>6665562.8227000004</v>
      </c>
      <c r="F93" s="9">
        <f t="shared" si="33"/>
        <v>-10.299999266862869</v>
      </c>
      <c r="G93" s="12">
        <v>106.901</v>
      </c>
      <c r="H93" s="9">
        <f t="shared" si="34"/>
        <v>-13.500000000007617</v>
      </c>
      <c r="I93" s="48"/>
      <c r="J93" s="69">
        <f t="shared" si="39"/>
        <v>176.66614894370832</v>
      </c>
      <c r="K93" s="9">
        <f t="shared" ref="K93" si="46">SQRT(POWER(C93 - $C$9,2) + POWER(E93 - $E$9,2)) *1000</f>
        <v>10.317460197721811</v>
      </c>
      <c r="L93" s="69">
        <f t="shared" ref="L93" si="47">SQRT((D93^2) + (F93^2) + (H93^2))</f>
        <v>16.991173736142521</v>
      </c>
      <c r="M93" s="12">
        <f t="shared" ref="M93:M95" si="48">(D93-$D$9)/(B93-$B$9)</f>
        <v>1.1764706441146485E-2</v>
      </c>
      <c r="N93" s="12">
        <f t="shared" ref="N93:N95" si="49">(F93-$F$9)/(B93-$B$9)</f>
        <v>-0.20196076993848763</v>
      </c>
      <c r="O93" s="12">
        <f t="shared" ref="O93:O95" si="50">(H93-$H$9)/(B93-$B$9)</f>
        <v>-0.2647058823530905</v>
      </c>
      <c r="P93" s="81">
        <f t="shared" ref="P93:P95" si="51">(L93-$L$9)/(B93-$B$9)</f>
        <v>0.33316026933612786</v>
      </c>
      <c r="Q93" s="12">
        <f t="shared" ref="Q93:Q95" si="52">(M93-0)/(B93-$B$9)</f>
        <v>2.3068051845385266E-4</v>
      </c>
      <c r="R93" s="12">
        <f t="shared" ref="R93:R95" si="53">(N93-0)/(B93-$B$9)</f>
        <v>-3.9600150968330909E-3</v>
      </c>
      <c r="S93" s="12">
        <f t="shared" ref="S93:S95" si="54">(O93-0)/(B93-$B$9)</f>
        <v>-5.190311418688049E-3</v>
      </c>
      <c r="T93" s="12">
        <f t="shared" ref="T93:T95" si="55">(P93-0)/(B93-$B$9)</f>
        <v>6.5325543007083891E-3</v>
      </c>
    </row>
    <row r="94" spans="2:20" ht="15.9" customHeight="1">
      <c r="B94" s="18">
        <v>45883</v>
      </c>
      <c r="C94" s="12">
        <v>401044.44660000002</v>
      </c>
      <c r="D94" s="9">
        <f t="shared" si="32"/>
        <v>4.3000000296160579</v>
      </c>
      <c r="E94" s="39">
        <v>6665562.8217000002</v>
      </c>
      <c r="F94" s="9">
        <f t="shared" si="33"/>
        <v>-11.299999430775642</v>
      </c>
      <c r="G94" s="12">
        <v>106.86660000000001</v>
      </c>
      <c r="H94" s="9">
        <f t="shared" si="34"/>
        <v>-47.899999999998499</v>
      </c>
      <c r="I94" s="48"/>
      <c r="J94" s="69">
        <f t="shared" si="39"/>
        <v>159.16662875244265</v>
      </c>
      <c r="K94" s="9">
        <f t="shared" ref="K94" si="56">SQRT(POWER(C94 - $C$9,2) + POWER(E94 - $E$9,2)) *1000</f>
        <v>12.090491610775301</v>
      </c>
      <c r="L94" s="69">
        <f t="shared" ref="L94" si="57">SQRT((D94^2) + (F94^2) + (H94^2))</f>
        <v>49.402327752749507</v>
      </c>
      <c r="M94" s="12">
        <f t="shared" si="48"/>
        <v>8.4313726070903094E-2</v>
      </c>
      <c r="N94" s="12">
        <f t="shared" si="49"/>
        <v>-0.22156861628971847</v>
      </c>
      <c r="O94" s="12">
        <f t="shared" si="50"/>
        <v>-0.93921568627448038</v>
      </c>
      <c r="P94" s="81">
        <f t="shared" si="51"/>
        <v>0.96867309319116679</v>
      </c>
      <c r="Q94" s="12">
        <f t="shared" si="52"/>
        <v>1.6532103151157469E-3</v>
      </c>
      <c r="R94" s="12">
        <f t="shared" si="53"/>
        <v>-4.344482672347421E-3</v>
      </c>
      <c r="S94" s="12">
        <f t="shared" si="54"/>
        <v>-1.8415993848519222E-2</v>
      </c>
      <c r="T94" s="12">
        <f t="shared" si="55"/>
        <v>1.8993590062571897E-2</v>
      </c>
    </row>
    <row r="95" spans="2:20" ht="15.9" customHeight="1">
      <c r="B95" s="18">
        <v>45884</v>
      </c>
      <c r="C95" s="12">
        <v>401044.43800000002</v>
      </c>
      <c r="D95" s="9">
        <f t="shared" si="32"/>
        <v>-4.299999971408397</v>
      </c>
      <c r="E95" s="39">
        <v>6665562.8634000001</v>
      </c>
      <c r="F95" s="9">
        <f t="shared" si="33"/>
        <v>30.400000512599945</v>
      </c>
      <c r="G95" s="12">
        <v>106.88030000000001</v>
      </c>
      <c r="H95" s="9">
        <f t="shared" si="34"/>
        <v>-34.199999999998454</v>
      </c>
      <c r="I95" s="48"/>
      <c r="J95" s="69">
        <f t="shared" si="39"/>
        <v>351.94907205150213</v>
      </c>
      <c r="K95" s="9">
        <f t="shared" ref="K95" si="58">SQRT(POWER(C95 - $C$9,2) + POWER(E95 - $E$9,2)) *1000</f>
        <v>30.70260625615013</v>
      </c>
      <c r="L95" s="69">
        <f t="shared" ref="L95" si="59">SQRT((D95^2) + (F95^2) + (H95^2))</f>
        <v>45.959656557899592</v>
      </c>
      <c r="M95" s="12">
        <f t="shared" si="48"/>
        <v>-8.2692307142469168E-2</v>
      </c>
      <c r="N95" s="12">
        <f t="shared" si="49"/>
        <v>0.58461539447307587</v>
      </c>
      <c r="O95" s="12">
        <f t="shared" si="50"/>
        <v>-0.65769230769227793</v>
      </c>
      <c r="P95" s="81">
        <f t="shared" si="51"/>
        <v>0.88383954919037677</v>
      </c>
      <c r="Q95" s="12">
        <f t="shared" si="52"/>
        <v>-1.5902366758167147E-3</v>
      </c>
      <c r="R95" s="12">
        <f t="shared" si="53"/>
        <v>1.1242603739866843E-2</v>
      </c>
      <c r="S95" s="12">
        <f t="shared" si="54"/>
        <v>-1.2647928994082267E-2</v>
      </c>
      <c r="T95" s="12">
        <f t="shared" si="55"/>
        <v>1.6996914407507245E-2</v>
      </c>
    </row>
    <row r="96" spans="2:20" ht="15.9" customHeight="1">
      <c r="B96" s="18">
        <v>45884</v>
      </c>
      <c r="C96" s="12">
        <v>401044.43530000001</v>
      </c>
      <c r="D96" s="9">
        <f t="shared" si="32"/>
        <v>-6.9999999832361937</v>
      </c>
      <c r="E96" s="39">
        <v>6665562.8853000002</v>
      </c>
      <c r="F96" s="9">
        <f t="shared" si="33"/>
        <v>52.300000563263893</v>
      </c>
      <c r="G96" s="12">
        <v>106.86750000000001</v>
      </c>
      <c r="H96" s="9">
        <f t="shared" si="34"/>
        <v>-46.999999999997044</v>
      </c>
      <c r="I96" s="48"/>
      <c r="J96" s="69">
        <f t="shared" si="39"/>
        <v>352.37665502753384</v>
      </c>
      <c r="K96" s="9">
        <f t="shared" ref="K96" si="60">SQRT(POWER(C96 - $C$9,2) + POWER(E96 - $E$9,2)) *1000</f>
        <v>52.766372422999765</v>
      </c>
      <c r="L96" s="69">
        <f t="shared" ref="L96" si="61">SQRT((D96^2) + (F96^2) + (H96^2))</f>
        <v>70.663215739749859</v>
      </c>
      <c r="M96" s="12">
        <f t="shared" ref="M96" si="62">(D96-$D$9)/(B96-$B$9)</f>
        <v>-0.13461538429300374</v>
      </c>
      <c r="N96" s="12">
        <f t="shared" ref="N96" si="63">(F96-$F$9)/(B96-$B$9)</f>
        <v>1.0057692416012287</v>
      </c>
      <c r="O96" s="12">
        <f t="shared" ref="O96" si="64">(H96-$H$9)/(B96-$B$9)</f>
        <v>-0.90384615384609701</v>
      </c>
      <c r="P96" s="81">
        <f t="shared" ref="P96" si="65">(L96-$L$9)/(B96-$B$9)</f>
        <v>1.3589079949951897</v>
      </c>
      <c r="Q96" s="12">
        <f t="shared" ref="Q96" si="66">(M96-0)/(B96-$B$9)</f>
        <v>-2.588757390250072E-3</v>
      </c>
      <c r="R96" s="12">
        <f t="shared" ref="R96" si="67">(N96-0)/(B96-$B$9)</f>
        <v>1.9341716184639014E-2</v>
      </c>
      <c r="S96" s="12">
        <f t="shared" ref="S96" si="68">(O96-0)/(B96-$B$9)</f>
        <v>-1.7381656804732633E-2</v>
      </c>
      <c r="T96" s="12">
        <f t="shared" ref="T96" si="69">(P96-0)/(B96-$B$9)</f>
        <v>2.6132846057599801E-2</v>
      </c>
    </row>
    <row r="97" spans="2:20" ht="15.9" customHeight="1">
      <c r="B97" s="18">
        <v>45885</v>
      </c>
      <c r="C97" s="12">
        <v>401044.45429999998</v>
      </c>
      <c r="D97" s="9">
        <f t="shared" si="32"/>
        <v>11.999999987892807</v>
      </c>
      <c r="E97" s="39">
        <v>6665562.7857999997</v>
      </c>
      <c r="F97" s="9">
        <f t="shared" si="33"/>
        <v>-47.199999913573265</v>
      </c>
      <c r="G97" s="12">
        <v>106.88509999999999</v>
      </c>
      <c r="H97" s="9">
        <f t="shared" si="34"/>
        <v>-29.400000000009641</v>
      </c>
      <c r="I97" s="48"/>
      <c r="J97" s="69">
        <f t="shared" si="39"/>
        <v>165.73548769067133</v>
      </c>
      <c r="K97" s="9">
        <f t="shared" ref="K97" si="70">SQRT(POWER(C97 - $C$9,2) + POWER(E97 - $E$9,2)) *1000</f>
        <v>48.701539929972888</v>
      </c>
      <c r="L97" s="69">
        <f t="shared" ref="L97" si="71">SQRT((D97^2) + (F97^2) + (H97^2))</f>
        <v>56.887608418277793</v>
      </c>
      <c r="M97" s="12">
        <f t="shared" ref="M97" si="72">(D97-$D$9)/(B97-$B$9)</f>
        <v>0.22641509411118502</v>
      </c>
      <c r="N97" s="12">
        <f t="shared" ref="N97" si="73">(F97-$F$9)/(B97-$B$9)</f>
        <v>-0.89056603610515594</v>
      </c>
      <c r="O97" s="12">
        <f t="shared" ref="O97" si="74">(H97-$H$9)/(B97-$B$9)</f>
        <v>-0.55471698113225743</v>
      </c>
      <c r="P97" s="81">
        <f t="shared" ref="P97" si="75">(L97-$L$9)/(B97-$B$9)</f>
        <v>1.0733511022316564</v>
      </c>
      <c r="Q97" s="12">
        <f t="shared" ref="Q97" si="76">(M97-0)/(B97-$B$9)</f>
        <v>4.2719829077582077E-3</v>
      </c>
      <c r="R97" s="12">
        <f t="shared" ref="R97" si="77">(N97-0)/(B97-$B$9)</f>
        <v>-1.6803132756701054E-2</v>
      </c>
      <c r="S97" s="12">
        <f t="shared" ref="S97" si="78">(O97-0)/(B97-$B$9)</f>
        <v>-1.0466358134570895E-2</v>
      </c>
      <c r="T97" s="12">
        <f t="shared" ref="T97" si="79">(P97-0)/(B97-$B$9)</f>
        <v>2.0251907589276537E-2</v>
      </c>
    </row>
    <row r="98" spans="2:20" ht="15.9" customHeight="1">
      <c r="B98" s="18">
        <v>45885</v>
      </c>
      <c r="C98" s="12">
        <v>401044.44799999997</v>
      </c>
      <c r="D98" s="9">
        <f t="shared" si="32"/>
        <v>5.6999999796971679</v>
      </c>
      <c r="E98" s="39">
        <v>6665562.8291999996</v>
      </c>
      <c r="F98" s="9">
        <f t="shared" si="33"/>
        <v>-3.8000000640749931</v>
      </c>
      <c r="G98" s="12">
        <v>106.87649999999999</v>
      </c>
      <c r="H98" s="9">
        <f t="shared" si="34"/>
        <v>-38.000000000010914</v>
      </c>
      <c r="I98" s="48"/>
      <c r="J98" s="69">
        <f t="shared" si="39"/>
        <v>123.69006806606939</v>
      </c>
      <c r="K98" s="9">
        <f t="shared" ref="K98" si="80">SQRT(POWER(C98 - $C$9,2) + POWER(E98 - $E$9,2)) *1000</f>
        <v>6.8505474420310133</v>
      </c>
      <c r="L98" s="69">
        <f t="shared" ref="L98" si="81">SQRT((D98^2) + (F98^2) + (H98^2))</f>
        <v>38.612562725832468</v>
      </c>
      <c r="M98" s="12">
        <f t="shared" ref="M98" si="82">(D98-$D$9)/(B98-$B$9)</f>
        <v>0.10754716942824845</v>
      </c>
      <c r="N98" s="12">
        <f t="shared" ref="N98" si="83">(F98-$F$9)/(B98-$B$9)</f>
        <v>-7.1698114416509307E-2</v>
      </c>
      <c r="O98" s="12">
        <f t="shared" ref="O98" si="84">(H98-$H$9)/(B98-$B$9)</f>
        <v>-0.7169811320756776</v>
      </c>
      <c r="P98" s="81">
        <f t="shared" ref="P98" si="85">(L98-$L$9)/(B98-$B$9)</f>
        <v>0.72853891935532955</v>
      </c>
      <c r="Q98" s="12">
        <f t="shared" ref="Q98" si="86">(M98-0)/(B98-$B$9)</f>
        <v>2.0291918760046877E-3</v>
      </c>
      <c r="R98" s="12">
        <f t="shared" ref="R98" si="87">(N98-0)/(B98-$B$9)</f>
        <v>-1.352794611632251E-3</v>
      </c>
      <c r="S98" s="12">
        <f t="shared" ref="S98" si="88">(O98-0)/(B98-$B$9)</f>
        <v>-1.3527945888220332E-2</v>
      </c>
      <c r="T98" s="12">
        <f t="shared" ref="T98" si="89">(P98-0)/(B98-$B$9)</f>
        <v>1.3746017346326973E-2</v>
      </c>
    </row>
    <row r="99" spans="2:20" ht="15.9" customHeight="1">
      <c r="B99" s="18">
        <v>45887</v>
      </c>
      <c r="C99" s="12">
        <v>401044.43290000001</v>
      </c>
      <c r="D99" s="9">
        <f t="shared" si="32"/>
        <v>-9.399999980814755</v>
      </c>
      <c r="E99" s="39">
        <v>6665562.9018999999</v>
      </c>
      <c r="F99" s="9">
        <f t="shared" si="33"/>
        <v>68.900000303983688</v>
      </c>
      <c r="G99" s="12">
        <v>106.876</v>
      </c>
      <c r="H99" s="9">
        <f t="shared" si="34"/>
        <v>-38.499999999999091</v>
      </c>
      <c r="I99" s="48"/>
      <c r="J99" s="69">
        <f t="shared" si="39"/>
        <v>352.23112316455098</v>
      </c>
      <c r="K99" s="9">
        <f t="shared" ref="K99:K103" si="90">SQRT(POWER(C99 - $C$9,2) + POWER(E99 - $E$9,2)) *1000</f>
        <v>69.538263147193064</v>
      </c>
      <c r="L99" s="69">
        <f t="shared" ref="L99:L103" si="91">SQRT((D99^2) + (F99^2) + (H99^2))</f>
        <v>79.484715773085583</v>
      </c>
      <c r="M99" s="12">
        <f t="shared" ref="M99:M103" si="92">(D99-$D$9)/(B99-$B$9)</f>
        <v>-0.17090909056026826</v>
      </c>
      <c r="N99" s="12">
        <f t="shared" ref="N99:N103" si="93">(F99-$F$9)/(B99-$B$9)</f>
        <v>1.2527272782542489</v>
      </c>
      <c r="O99" s="12">
        <f t="shared" ref="O99:O103" si="94">(H99-$H$9)/(B99-$B$9)</f>
        <v>-0.69999999999998341</v>
      </c>
      <c r="P99" s="12">
        <f t="shared" ref="P99:P103" si="95">(L99-$L$9)/(B99-$B$9)</f>
        <v>1.4451766504197379</v>
      </c>
      <c r="Q99" s="12">
        <f t="shared" ref="Q99:Q103" si="96">(M99-0)/(B99-$B$9)</f>
        <v>-3.1074380101866958E-3</v>
      </c>
      <c r="R99" s="12">
        <f t="shared" ref="R99:R103" si="97">(N99-0)/(B99-$B$9)</f>
        <v>2.2776859604622706E-2</v>
      </c>
      <c r="S99" s="12">
        <f t="shared" ref="S99:S103" si="98">(O99-0)/(B99-$B$9)</f>
        <v>-1.2727272727272426E-2</v>
      </c>
      <c r="T99" s="12">
        <f t="shared" ref="T99:T103" si="99">(P99-0)/(B99-$B$9)</f>
        <v>2.6275939098540688E-2</v>
      </c>
    </row>
    <row r="100" spans="2:20" ht="15.9" customHeight="1">
      <c r="B100" s="18">
        <v>45887</v>
      </c>
      <c r="C100" s="12">
        <v>401044.44520000002</v>
      </c>
      <c r="D100" s="9">
        <f t="shared" si="32"/>
        <v>2.900000021327287</v>
      </c>
      <c r="E100" s="39">
        <v>6665562.8470000001</v>
      </c>
      <c r="F100" s="9">
        <f t="shared" si="33"/>
        <v>14.000000432133675</v>
      </c>
      <c r="G100" s="12">
        <v>106.88800000000001</v>
      </c>
      <c r="H100" s="9">
        <f t="shared" si="34"/>
        <v>-26.499999999998636</v>
      </c>
      <c r="I100" s="48"/>
      <c r="J100" s="69">
        <f t="shared" si="39"/>
        <v>11.702901212647021</v>
      </c>
      <c r="K100" s="9">
        <f t="shared" si="90"/>
        <v>14.297202951047499</v>
      </c>
      <c r="L100" s="69">
        <f t="shared" si="91"/>
        <v>30.110795609272248</v>
      </c>
      <c r="M100" s="12">
        <f t="shared" si="92"/>
        <v>5.2727273115041579E-2</v>
      </c>
      <c r="N100" s="12">
        <f t="shared" si="93"/>
        <v>0.25454546240243042</v>
      </c>
      <c r="O100" s="12">
        <f t="shared" si="94"/>
        <v>-0.481818181818157</v>
      </c>
      <c r="P100" s="12">
        <f t="shared" si="95"/>
        <v>0.5474690110776772</v>
      </c>
      <c r="Q100" s="12">
        <f t="shared" si="96"/>
        <v>9.5867769300075597E-4</v>
      </c>
      <c r="R100" s="12">
        <f t="shared" si="97"/>
        <v>4.6280993164078263E-3</v>
      </c>
      <c r="S100" s="12">
        <f t="shared" si="98"/>
        <v>-8.7603305785119451E-3</v>
      </c>
      <c r="T100" s="12">
        <f t="shared" si="99"/>
        <v>9.9539820195941302E-3</v>
      </c>
    </row>
    <row r="101" spans="2:20" ht="15.9" customHeight="1">
      <c r="B101" s="18">
        <v>45888</v>
      </c>
      <c r="C101" s="12">
        <v>401044.44640000002</v>
      </c>
      <c r="D101" s="9">
        <f t="shared" si="32"/>
        <v>4.1000000201165676</v>
      </c>
      <c r="E101" s="39">
        <v>6665562.8262</v>
      </c>
      <c r="F101" s="9">
        <f t="shared" si="33"/>
        <v>-6.7999996244907379</v>
      </c>
      <c r="G101" s="12">
        <v>106.88760000000001</v>
      </c>
      <c r="H101" s="9">
        <f t="shared" si="34"/>
        <v>-26.899999999997704</v>
      </c>
      <c r="I101" s="48"/>
      <c r="J101" s="69">
        <f t="shared" si="39"/>
        <v>148.9124931531332</v>
      </c>
      <c r="K101" s="10">
        <f t="shared" si="90"/>
        <v>7.940402701250739</v>
      </c>
      <c r="L101" s="69">
        <f t="shared" si="91"/>
        <v>28.047459689923908</v>
      </c>
      <c r="M101" s="12">
        <f t="shared" si="92"/>
        <v>7.3214286073510132E-2</v>
      </c>
      <c r="N101" s="12">
        <f t="shared" si="93"/>
        <v>-0.12142856472304889</v>
      </c>
      <c r="O101" s="12">
        <f t="shared" si="94"/>
        <v>-0.48035714285710185</v>
      </c>
      <c r="P101" s="12">
        <f t="shared" si="95"/>
        <v>0.50084749446292698</v>
      </c>
      <c r="Q101" s="12">
        <f t="shared" si="96"/>
        <v>1.3073979655983952E-3</v>
      </c>
      <c r="R101" s="12">
        <f t="shared" si="97"/>
        <v>-2.1683672271973014E-3</v>
      </c>
      <c r="S101" s="12">
        <f t="shared" si="98"/>
        <v>-8.577806122448248E-3</v>
      </c>
      <c r="T101" s="12">
        <f t="shared" si="99"/>
        <v>8.9437052582665537E-3</v>
      </c>
    </row>
    <row r="102" spans="2:20" ht="15.9" customHeight="1">
      <c r="B102" s="18">
        <v>45888</v>
      </c>
      <c r="C102" s="12">
        <v>401044.4474</v>
      </c>
      <c r="D102" s="9">
        <f t="shared" si="32"/>
        <v>5.100000009406358</v>
      </c>
      <c r="E102" s="39">
        <v>6665562.8514999999</v>
      </c>
      <c r="F102" s="9">
        <f t="shared" si="33"/>
        <v>18.500000238418579</v>
      </c>
      <c r="G102" s="12">
        <v>106.8969</v>
      </c>
      <c r="H102" s="9">
        <f t="shared" si="34"/>
        <v>-17.600000000001614</v>
      </c>
      <c r="J102" s="69">
        <f t="shared" si="39"/>
        <v>15.412236372474581</v>
      </c>
      <c r="K102" s="10">
        <f t="shared" si="90"/>
        <v>19.190101847500245</v>
      </c>
      <c r="L102" s="69">
        <f t="shared" si="91"/>
        <v>26.038817348671753</v>
      </c>
      <c r="M102" s="12">
        <f t="shared" si="92"/>
        <v>9.1071428739399246E-2</v>
      </c>
      <c r="N102" s="12">
        <f t="shared" si="93"/>
        <v>0.3303571471146175</v>
      </c>
      <c r="O102" s="12">
        <f t="shared" si="94"/>
        <v>-0.31428571428574309</v>
      </c>
      <c r="P102" s="12">
        <f t="shared" si="95"/>
        <v>0.46497888122628128</v>
      </c>
      <c r="Q102" s="12">
        <f t="shared" si="96"/>
        <v>1.6262755132035579E-3</v>
      </c>
      <c r="R102" s="12">
        <f t="shared" si="97"/>
        <v>5.8992347699038843E-3</v>
      </c>
      <c r="S102" s="12">
        <f t="shared" si="98"/>
        <v>-5.6122448979596977E-3</v>
      </c>
      <c r="T102" s="12">
        <f t="shared" si="99"/>
        <v>8.3031943076121665E-3</v>
      </c>
    </row>
    <row r="103" spans="2:20" ht="15.9" customHeight="1">
      <c r="B103" s="18">
        <v>45889</v>
      </c>
      <c r="C103" s="12">
        <v>401044.44020000001</v>
      </c>
      <c r="D103" s="9">
        <f t="shared" si="32"/>
        <v>-2.0999999833293259</v>
      </c>
      <c r="E103" s="39">
        <v>6665562.8838999998</v>
      </c>
      <c r="F103" s="9">
        <f t="shared" si="33"/>
        <v>50.900000147521496</v>
      </c>
      <c r="G103" s="12">
        <v>106.89490000000001</v>
      </c>
      <c r="H103" s="9">
        <f t="shared" si="34"/>
        <v>-19.599999999996953</v>
      </c>
      <c r="J103" s="69">
        <f t="shared" si="39"/>
        <v>357.63746687053128</v>
      </c>
      <c r="K103" s="10">
        <f t="shared" si="90"/>
        <v>50.943301963532676</v>
      </c>
      <c r="L103" s="69">
        <f t="shared" si="91"/>
        <v>54.583697336728228</v>
      </c>
      <c r="M103" s="12">
        <f t="shared" si="92"/>
        <v>-3.6842104970689932E-2</v>
      </c>
      <c r="N103" s="12">
        <f t="shared" si="93"/>
        <v>0.89298245872844728</v>
      </c>
      <c r="O103" s="12">
        <f t="shared" si="94"/>
        <v>-0.34385964912275357</v>
      </c>
      <c r="P103" s="12">
        <f t="shared" si="95"/>
        <v>0.95760872520575835</v>
      </c>
      <c r="Q103" s="12">
        <f t="shared" si="96"/>
        <v>-6.4635271878403391E-4</v>
      </c>
      <c r="R103" s="12">
        <f t="shared" si="97"/>
        <v>1.5666358925060478E-2</v>
      </c>
      <c r="S103" s="12">
        <f t="shared" si="98"/>
        <v>-6.0326254232062034E-3</v>
      </c>
      <c r="T103" s="12">
        <f t="shared" si="99"/>
        <v>1.6800153073785233E-2</v>
      </c>
    </row>
    <row r="104" spans="2:20" ht="15.9" customHeight="1">
      <c r="B104" s="18">
        <v>45889</v>
      </c>
      <c r="C104" s="12">
        <v>401044.43400000001</v>
      </c>
      <c r="D104" s="9">
        <f t="shared" si="32"/>
        <v>-8.2999999867752194</v>
      </c>
      <c r="E104" s="39">
        <v>6665562.9155999999</v>
      </c>
      <c r="F104" s="9">
        <f t="shared" si="33"/>
        <v>82.600000314414501</v>
      </c>
      <c r="G104" s="12">
        <v>106.8819</v>
      </c>
      <c r="H104" s="9">
        <f t="shared" si="34"/>
        <v>-32.600000000002183</v>
      </c>
      <c r="J104" s="69">
        <f t="shared" si="39"/>
        <v>354.26193678654289</v>
      </c>
      <c r="K104" s="10">
        <f t="shared" ref="K104" si="100">SQRT(POWER(C104 - $C$9,2) + POWER(E104 - $E$9,2)) *1000</f>
        <v>83.015962632024838</v>
      </c>
      <c r="L104" s="69">
        <f t="shared" ref="L104" si="101">SQRT((D104^2) + (F104^2) + (H104^2))</f>
        <v>89.187499413997955</v>
      </c>
      <c r="M104" s="12">
        <f t="shared" ref="M104" si="102">(D104-$D$9)/(B104-$B$9)</f>
        <v>-0.14561403485570559</v>
      </c>
      <c r="N104" s="12">
        <f t="shared" ref="N104" si="103">(F104-$F$9)/(B104-$B$9)</f>
        <v>1.4491228125335878</v>
      </c>
      <c r="O104" s="12">
        <f t="shared" ref="O104" si="104">(H104-$H$9)/(B104-$B$9)</f>
        <v>-0.57192982456144181</v>
      </c>
      <c r="P104" s="12">
        <f t="shared" ref="P104" si="105">(L104-$L$9)/(B104-$B$9)</f>
        <v>1.5646929721754028</v>
      </c>
      <c r="Q104" s="12">
        <f t="shared" ref="Q104" si="106">(M104-0)/(B104-$B$9)</f>
        <v>-2.5546321904509751E-3</v>
      </c>
      <c r="R104" s="12">
        <f t="shared" ref="R104" si="107">(N104-0)/(B104-$B$9)</f>
        <v>2.5423207237431366E-2</v>
      </c>
      <c r="S104" s="12">
        <f t="shared" ref="S104" si="108">(O104-0)/(B104-$B$9)</f>
        <v>-1.0033856571253365E-2</v>
      </c>
      <c r="T104" s="12">
        <f t="shared" ref="T104" si="109">(P104-0)/(B104-$B$9)</f>
        <v>2.7450753897814085E-2</v>
      </c>
    </row>
    <row r="105" spans="2:20" ht="15.9" customHeight="1">
      <c r="B105" s="18">
        <v>45890</v>
      </c>
      <c r="C105" s="12">
        <v>401044.44410000002</v>
      </c>
      <c r="D105" s="9">
        <f t="shared" si="32"/>
        <v>1.8000000272877514</v>
      </c>
      <c r="E105" s="39">
        <v>6665562.8545000004</v>
      </c>
      <c r="F105" s="9">
        <f t="shared" si="33"/>
        <v>21.500000730156898</v>
      </c>
      <c r="G105" s="12">
        <v>106.8883</v>
      </c>
      <c r="H105" s="9">
        <f t="shared" si="34"/>
        <v>-26.200000000002888</v>
      </c>
      <c r="J105" s="69">
        <f t="shared" si="39"/>
        <v>4.7856954028173391</v>
      </c>
      <c r="K105" s="10">
        <f t="shared" ref="K105" si="110">SQRT(POWER(C105 - $C$9,2) + POWER(E105 - $E$9,2)) *1000</f>
        <v>21.575217994147433</v>
      </c>
      <c r="L105" s="69">
        <f t="shared" ref="L105" si="111">SQRT((D105^2) + (F105^2) + (H105^2))</f>
        <v>33.94009474788092</v>
      </c>
      <c r="M105" s="12">
        <f t="shared" ref="M105" si="112">(D105-$D$9)/(B105-$B$9)</f>
        <v>3.1034483229099161E-2</v>
      </c>
      <c r="N105" s="12">
        <f t="shared" ref="N105" si="113">(F105-$F$9)/(B105-$B$9)</f>
        <v>0.37068966776132584</v>
      </c>
      <c r="O105" s="12">
        <f t="shared" ref="O105" si="114">(H105-$H$9)/(B105-$B$9)</f>
        <v>-0.45172413793108429</v>
      </c>
      <c r="P105" s="12">
        <f t="shared" ref="P105" si="115">(L105-$L$9)/(B105-$B$9)</f>
        <v>0.5851740473772572</v>
      </c>
      <c r="Q105" s="12">
        <f t="shared" ref="Q105" si="116">(M105-0)/(B105-$B$9)</f>
        <v>5.3507729705343384E-4</v>
      </c>
      <c r="R105" s="12">
        <f t="shared" ref="R105" si="117">(N105-0)/(B105-$B$9)</f>
        <v>6.3912011682987213E-3</v>
      </c>
      <c r="S105" s="12">
        <f t="shared" ref="S105" si="118">(O105-0)/(B105-$B$9)</f>
        <v>-7.7883472057083498E-3</v>
      </c>
      <c r="T105" s="12">
        <f t="shared" ref="T105" si="119">(P105-0)/(B105-$B$9)</f>
        <v>1.0089207713400987E-2</v>
      </c>
    </row>
    <row r="106" spans="2:20" ht="15.9" customHeight="1">
      <c r="B106" s="18">
        <v>45890</v>
      </c>
      <c r="C106" s="12">
        <v>401044.45620000002</v>
      </c>
      <c r="D106" s="9">
        <f t="shared" si="32"/>
        <v>13.900000019930303</v>
      </c>
      <c r="E106" s="39">
        <v>6665562.7955999998</v>
      </c>
      <c r="F106" s="9">
        <f t="shared" si="33"/>
        <v>-37.399999797344208</v>
      </c>
      <c r="G106" s="12">
        <v>106.8492</v>
      </c>
      <c r="H106" s="9">
        <f t="shared" si="34"/>
        <v>-65.300000000007685</v>
      </c>
      <c r="J106" s="69">
        <f t="shared" si="39"/>
        <v>159.61202627195621</v>
      </c>
      <c r="K106" s="10">
        <f t="shared" ref="K106" si="120">SQRT(POWER(C106 - $C$9,2) + POWER(E106 - $E$9,2)) *1000</f>
        <v>39.899498560701353</v>
      </c>
      <c r="L106" s="69">
        <f t="shared" ref="L106" si="121">SQRT((D106^2) + (F106^2) + (H106^2))</f>
        <v>76.524897813694679</v>
      </c>
      <c r="M106" s="12">
        <f t="shared" ref="M106" si="122">(D106-$D$9)/(B106-$B$9)</f>
        <v>0.23965517275741902</v>
      </c>
      <c r="N106" s="12">
        <f t="shared" ref="N106" si="123">(F106-$F$9)/(B106-$B$9)</f>
        <v>-0.64482758271283114</v>
      </c>
      <c r="O106" s="12">
        <f t="shared" ref="O106" si="124">(H106-$H$9)/(B106-$B$9)</f>
        <v>-1.1258620689656498</v>
      </c>
      <c r="P106" s="12">
        <f t="shared" ref="P106" si="125">(L106-$L$9)/(B106-$B$9)</f>
        <v>1.3193947898912877</v>
      </c>
      <c r="Q106" s="12">
        <f t="shared" ref="Q106" si="126">(M106-0)/(B106-$B$9)</f>
        <v>4.1319857371968794E-3</v>
      </c>
      <c r="R106" s="12">
        <f t="shared" ref="R106" si="127">(N106-0)/(B106-$B$9)</f>
        <v>-1.1117716943324675E-2</v>
      </c>
      <c r="S106" s="12">
        <f t="shared" ref="S106" si="128">(O106-0)/(B106-$B$9)</f>
        <v>-1.9411414982166374E-2</v>
      </c>
      <c r="T106" s="12">
        <f t="shared" ref="T106" si="129">(P106-0)/(B106-$B$9)</f>
        <v>2.2748186032608409E-2</v>
      </c>
    </row>
    <row r="107" spans="2:20" ht="15.9" customHeight="1">
      <c r="B107" s="18">
        <v>45891</v>
      </c>
      <c r="C107" s="12">
        <v>401044.43819999998</v>
      </c>
      <c r="D107" s="9">
        <f t="shared" si="32"/>
        <v>-4.1000000201165676</v>
      </c>
      <c r="E107" s="39">
        <v>6665562.8956000004</v>
      </c>
      <c r="F107" s="9">
        <f t="shared" si="33"/>
        <v>62.600000761449337</v>
      </c>
      <c r="G107" s="12">
        <v>106.8896</v>
      </c>
      <c r="H107" s="9">
        <f t="shared" si="34"/>
        <v>-24.900000000002365</v>
      </c>
      <c r="J107" s="69">
        <f t="shared" si="39"/>
        <v>356.25275302538364</v>
      </c>
      <c r="K107" s="10">
        <f t="shared" ref="K107" si="130">SQRT(POWER(C107 - $C$9,2) + POWER(E107 - $E$9,2)) *1000</f>
        <v>62.734122258133283</v>
      </c>
      <c r="L107" s="69">
        <f t="shared" ref="L107" si="131">SQRT((D107^2) + (F107^2) + (H107^2))</f>
        <v>67.4950375620203</v>
      </c>
      <c r="M107" s="12">
        <f t="shared" ref="M107" si="132">(D107-$D$9)/(B107-$B$9)</f>
        <v>-6.9491525764687589E-2</v>
      </c>
      <c r="N107" s="12">
        <f t="shared" ref="N107" si="133">(F107-$F$9)/(B107-$B$9)</f>
        <v>1.0610169620584633</v>
      </c>
      <c r="O107" s="12">
        <f t="shared" ref="O107" si="134">(H107-$H$9)/(B107-$B$9)</f>
        <v>-0.42203389830512483</v>
      </c>
      <c r="P107" s="12">
        <f t="shared" ref="P107" si="135">(L107-$L$9)/(B107-$B$9)</f>
        <v>1.1439836874918694</v>
      </c>
      <c r="Q107" s="12">
        <f t="shared" ref="Q107" si="136">(M107-0)/(B107-$B$9)</f>
        <v>-1.1778224705879252E-3</v>
      </c>
      <c r="R107" s="12">
        <f t="shared" ref="R107" si="137">(N107-0)/(B107-$B$9)</f>
        <v>1.7983338339973953E-2</v>
      </c>
      <c r="S107" s="12">
        <f t="shared" ref="S107" si="138">(O107-0)/(B107-$B$9)</f>
        <v>-7.1531169204258442E-3</v>
      </c>
      <c r="T107" s="12">
        <f t="shared" ref="T107" si="139">(P107-0)/(B107-$B$9)</f>
        <v>1.9389554025285922E-2</v>
      </c>
    </row>
    <row r="108" spans="2:20" ht="15.9" customHeight="1">
      <c r="B108" s="18">
        <v>45891</v>
      </c>
      <c r="C108" s="12">
        <v>401044.45679999999</v>
      </c>
      <c r="D108" s="9">
        <f t="shared" si="32"/>
        <v>14.499999990221113</v>
      </c>
      <c r="E108" s="39">
        <v>6665562.8076999998</v>
      </c>
      <c r="F108" s="9">
        <f t="shared" si="33"/>
        <v>-25.299999862909317</v>
      </c>
      <c r="G108" s="12">
        <v>106.8698</v>
      </c>
      <c r="H108" s="9">
        <f t="shared" si="34"/>
        <v>-44.700000000005957</v>
      </c>
      <c r="J108" s="69">
        <f t="shared" si="39"/>
        <v>150.18200618883304</v>
      </c>
      <c r="K108" s="10">
        <f t="shared" ref="K108" si="140">SQRT(POWER(C108 - $C$9,2) + POWER(E108 - $E$9,2)) *1000</f>
        <v>29.160589719339075</v>
      </c>
      <c r="L108" s="69">
        <f t="shared" ref="L108" si="141">SQRT((D108^2) + (F108^2) + (H108^2))</f>
        <v>53.370684769638814</v>
      </c>
      <c r="M108" s="12">
        <f t="shared" ref="M108" si="142">(D108-$D$9)/(B108-$B$9)</f>
        <v>0.24576271169866293</v>
      </c>
      <c r="N108" s="12">
        <f t="shared" ref="N108" si="143">(F108-$F$9)/(B108-$B$9)</f>
        <v>-0.42881355699846302</v>
      </c>
      <c r="O108" s="12">
        <f t="shared" ref="O108" si="144">(H108-$H$9)/(B108-$B$9)</f>
        <v>-0.75762711864416876</v>
      </c>
      <c r="P108" s="12">
        <f t="shared" ref="P108" si="145">(L108-$L$9)/(B108-$B$9)</f>
        <v>0.90458787745150537</v>
      </c>
      <c r="Q108" s="12">
        <f t="shared" ref="Q108" si="146">(M108-0)/(B108-$B$9)</f>
        <v>4.165469689807846E-3</v>
      </c>
      <c r="R108" s="12">
        <f t="shared" ref="R108" si="147">(N108-0)/(B108-$B$9)</f>
        <v>-7.2680263898044582E-3</v>
      </c>
      <c r="S108" s="12">
        <f t="shared" ref="S108" si="148">(O108-0)/(B108-$B$9)</f>
        <v>-1.2841137604138454E-2</v>
      </c>
      <c r="T108" s="12">
        <f t="shared" ref="T108" si="149">(P108-0)/(B108-$B$9)</f>
        <v>1.5331997922906871E-2</v>
      </c>
    </row>
    <row r="109" spans="2:20" ht="15.9" customHeight="1">
      <c r="B109" s="18">
        <v>45892</v>
      </c>
      <c r="C109" s="12">
        <v>401044.43829999998</v>
      </c>
      <c r="D109" s="9">
        <f t="shared" si="32"/>
        <v>-4.0000000153668225</v>
      </c>
      <c r="E109" s="39">
        <v>6665562.8733999999</v>
      </c>
      <c r="F109" s="9">
        <f t="shared" si="33"/>
        <v>40.400000289082527</v>
      </c>
      <c r="G109" s="12">
        <v>106.9024</v>
      </c>
      <c r="H109" s="9">
        <f t="shared" si="34"/>
        <v>-12.100000000003774</v>
      </c>
      <c r="J109" s="69">
        <f t="shared" si="39"/>
        <v>354.34557919597552</v>
      </c>
      <c r="K109" s="10">
        <f t="shared" ref="K109" si="150">SQRT(POWER(C109 - $C$9,2) + POWER(E109 - $E$9,2)) *1000</f>
        <v>40.597537160286002</v>
      </c>
      <c r="L109" s="69">
        <f t="shared" ref="L109" si="151">SQRT((D109^2) + (F109^2) + (H109^2))</f>
        <v>42.362365650195862</v>
      </c>
      <c r="M109" s="12">
        <f t="shared" ref="M109" si="152">(D109-$D$9)/(B109-$B$9)</f>
        <v>-6.6666666922780379E-2</v>
      </c>
      <c r="N109" s="12">
        <f t="shared" ref="N109" si="153">(F109-$F$9)/(B109-$B$9)</f>
        <v>0.67333333815137542</v>
      </c>
      <c r="O109" s="12">
        <f t="shared" ref="O109" si="154">(H109-$H$9)/(B109-$B$9)</f>
        <v>-0.20166666666672958</v>
      </c>
      <c r="P109" s="12">
        <f t="shared" ref="P109" si="155">(L109-$L$9)/(B109-$B$9)</f>
        <v>0.70603942750326432</v>
      </c>
      <c r="Q109" s="12">
        <f t="shared" ref="Q109" si="156">(M109-0)/(B109-$B$9)</f>
        <v>-1.111111115379673E-3</v>
      </c>
      <c r="R109" s="12">
        <f t="shared" ref="R109" si="157">(N109-0)/(B109-$B$9)</f>
        <v>1.1222222302522924E-2</v>
      </c>
      <c r="S109" s="12">
        <f t="shared" ref="S109" si="158">(O109-0)/(B109-$B$9)</f>
        <v>-3.3611111111121598E-3</v>
      </c>
      <c r="T109" s="12">
        <f t="shared" ref="T109" si="159">(P109-0)/(B109-$B$9)</f>
        <v>1.1767323791721072E-2</v>
      </c>
    </row>
    <row r="110" spans="2:20" ht="15.9" customHeight="1">
      <c r="B110" s="18">
        <v>45892</v>
      </c>
      <c r="C110" s="12">
        <v>401044.43310000002</v>
      </c>
      <c r="D110" s="9">
        <f t="shared" si="32"/>
        <v>-9.1999999713152647</v>
      </c>
      <c r="E110" s="39">
        <v>6665562.8894999996</v>
      </c>
      <c r="F110" s="9">
        <f t="shared" si="33"/>
        <v>56.499999947845936</v>
      </c>
      <c r="G110" s="12">
        <v>106.8944</v>
      </c>
      <c r="H110" s="9">
        <f t="shared" si="34"/>
        <v>-20.099999999999341</v>
      </c>
      <c r="J110" s="69">
        <f t="shared" si="39"/>
        <v>350.75158983745922</v>
      </c>
      <c r="K110" s="10">
        <f t="shared" ref="K110" si="160">SQRT(POWER(C110 - $C$9,2) + POWER(E110 - $E$9,2)) *1000</f>
        <v>57.244126280159016</v>
      </c>
      <c r="L110" s="69">
        <f t="shared" ref="L110" si="161">SQRT((D110^2) + (F110^2) + (H110^2))</f>
        <v>60.670421076326519</v>
      </c>
      <c r="M110" s="12">
        <f t="shared" ref="M110" si="162">(D110-$D$9)/(B110-$B$9)</f>
        <v>-0.15333333285525441</v>
      </c>
      <c r="N110" s="12">
        <f t="shared" ref="N110" si="163">(F110-$F$9)/(B110-$B$9)</f>
        <v>0.9416666657974323</v>
      </c>
      <c r="O110" s="12">
        <f t="shared" ref="O110" si="164">(H110-$H$9)/(B110-$B$9)</f>
        <v>-0.33499999999998903</v>
      </c>
      <c r="P110" s="12">
        <f t="shared" ref="P110" si="165">(L110-$L$9)/(B110-$B$9)</f>
        <v>1.011173684605442</v>
      </c>
      <c r="Q110" s="12">
        <f t="shared" ref="Q110" si="166">(M110-0)/(B110-$B$9)</f>
        <v>-2.5555555475875735E-3</v>
      </c>
      <c r="R110" s="12">
        <f t="shared" ref="R110" si="167">(N110-0)/(B110-$B$9)</f>
        <v>1.5694444429957204E-2</v>
      </c>
      <c r="S110" s="12">
        <f t="shared" ref="S110" si="168">(O110-0)/(B110-$B$9)</f>
        <v>-5.5833333333331504E-3</v>
      </c>
      <c r="T110" s="12">
        <f t="shared" ref="T110" si="169">(P110-0)/(B110-$B$9)</f>
        <v>1.6852894743424034E-2</v>
      </c>
    </row>
    <row r="111" spans="2:20" ht="15.9" customHeight="1">
      <c r="B111" s="18">
        <v>45894</v>
      </c>
      <c r="C111" s="12">
        <v>401044.43550000002</v>
      </c>
      <c r="D111" s="9">
        <f t="shared" si="32"/>
        <v>-6.7999999737367034</v>
      </c>
      <c r="E111" s="39">
        <v>6665562.8684999999</v>
      </c>
      <c r="F111" s="9">
        <f t="shared" si="33"/>
        <v>35.500000230967999</v>
      </c>
      <c r="G111" s="12">
        <v>106.8925</v>
      </c>
      <c r="H111" s="9">
        <f t="shared" si="34"/>
        <v>-22.000000000005571</v>
      </c>
      <c r="J111" s="69">
        <f t="shared" si="39"/>
        <v>349.1563821862523</v>
      </c>
      <c r="K111" s="10">
        <f t="shared" ref="K111" si="170">SQRT(POWER(C111 - $C$9,2) + POWER(E111 - $E$9,2)) *1000</f>
        <v>36.145401035837843</v>
      </c>
      <c r="L111" s="69">
        <f t="shared" ref="L111" si="171">SQRT((D111^2) + (F111^2) + (H111^2))</f>
        <v>42.314182209299425</v>
      </c>
      <c r="M111" s="12">
        <f t="shared" ref="M111" si="172">(D111-$D$9)/(B111-$B$9)</f>
        <v>-0.10967741893123716</v>
      </c>
      <c r="N111" s="12">
        <f t="shared" ref="N111" si="173">(F111-$F$9)/(B111-$B$9)</f>
        <v>0.57258064888658067</v>
      </c>
      <c r="O111" s="12">
        <f t="shared" ref="O111" si="174">(H111-$H$9)/(B111-$B$9)</f>
        <v>-0.35483870967750919</v>
      </c>
      <c r="P111" s="12">
        <f t="shared" ref="P111" si="175">(L111-$L$9)/(B111-$B$9)</f>
        <v>0.68248680982741006</v>
      </c>
      <c r="Q111" s="12">
        <f t="shared" ref="Q111" si="176">(M111-0)/(B111-$B$9)</f>
        <v>-1.7689906279231798E-3</v>
      </c>
      <c r="R111" s="12">
        <f t="shared" ref="R111" si="177">(N111-0)/(B111-$B$9)</f>
        <v>9.2351717562351721E-3</v>
      </c>
      <c r="S111" s="12">
        <f t="shared" ref="S111" si="178">(O111-0)/(B111-$B$9)</f>
        <v>-5.7232049947985352E-3</v>
      </c>
      <c r="T111" s="12">
        <f t="shared" ref="T111" si="179">(P111-0)/(B111-$B$9)</f>
        <v>1.100785177140984E-2</v>
      </c>
    </row>
    <row r="112" spans="2:20" ht="15.9" customHeight="1">
      <c r="B112" s="18">
        <v>45894</v>
      </c>
      <c r="C112" s="12">
        <v>401044.43719999999</v>
      </c>
      <c r="D112" s="9">
        <f t="shared" si="32"/>
        <v>-5.100000009406358</v>
      </c>
      <c r="E112" s="39">
        <v>6665562.8753000004</v>
      </c>
      <c r="F112" s="9">
        <f t="shared" si="33"/>
        <v>42.300000786781311</v>
      </c>
      <c r="G112" s="12">
        <v>106.8963</v>
      </c>
      <c r="H112" s="9">
        <f t="shared" si="34"/>
        <v>-18.200000000007321</v>
      </c>
      <c r="J112" s="69">
        <f t="shared" si="39"/>
        <v>353.12518208538535</v>
      </c>
      <c r="K112" s="10">
        <f t="shared" ref="K112" si="180">SQRT(POWER(C112 - $C$9,2) + POWER(E112 - $E$9,2)) *1000</f>
        <v>42.606338339003557</v>
      </c>
      <c r="L112" s="69">
        <f t="shared" ref="L112" si="181">SQRT((D112^2) + (F112^2) + (H112^2))</f>
        <v>46.330768034405722</v>
      </c>
      <c r="M112" s="12">
        <f t="shared" ref="M112" si="182">(D112-$D$9)/(B112-$B$9)</f>
        <v>-8.225806466784448E-2</v>
      </c>
      <c r="N112" s="12">
        <f t="shared" ref="N112" si="183">(F112-$F$9)/(B112-$B$9)</f>
        <v>0.68225807720615017</v>
      </c>
      <c r="O112" s="12">
        <f t="shared" ref="O112" si="184">(H112-$H$9)/(B112-$B$9)</f>
        <v>-0.29354838709689229</v>
      </c>
      <c r="P112" s="12">
        <f t="shared" ref="P112" si="185">(L112-$L$9)/(B112-$B$9)</f>
        <v>0.74727045216783428</v>
      </c>
      <c r="Q112" s="12">
        <f t="shared" ref="Q112" si="186">(M112-0)/(B112-$B$9)</f>
        <v>-1.3267429785136207E-3</v>
      </c>
      <c r="R112" s="12">
        <f t="shared" ref="R112" si="187">(N112-0)/(B112-$B$9)</f>
        <v>1.1004162535583067E-2</v>
      </c>
      <c r="S112" s="12">
        <f t="shared" ref="S112" si="188">(O112-0)/(B112-$B$9)</f>
        <v>-4.7346514047885858E-3</v>
      </c>
      <c r="T112" s="12">
        <f t="shared" ref="T112" si="189">(P112-0)/(B112-$B$9)</f>
        <v>1.2052749228513456E-2</v>
      </c>
    </row>
    <row r="113" spans="2:20" ht="15.9" customHeight="1">
      <c r="B113" s="18">
        <v>45895</v>
      </c>
      <c r="C113" s="12">
        <v>401044.45439999999</v>
      </c>
      <c r="D113" s="9">
        <f t="shared" si="32"/>
        <v>12.099999992642552</v>
      </c>
      <c r="E113" s="39">
        <v>6665562.7644999996</v>
      </c>
      <c r="F113" s="9">
        <f t="shared" si="33"/>
        <v>-68.500000052154064</v>
      </c>
      <c r="G113" s="12">
        <v>106.8951</v>
      </c>
      <c r="H113" s="9">
        <f t="shared" si="34"/>
        <v>-19.400000000004525</v>
      </c>
      <c r="J113" s="69">
        <f t="shared" si="39"/>
        <v>169.9824772774582</v>
      </c>
      <c r="K113" s="10">
        <f t="shared" ref="K113" si="190">SQRT(POWER(C113 - $C$9,2) + POWER(E113 - $E$9,2)) *1000</f>
        <v>69.560477334238129</v>
      </c>
      <c r="L113" s="69">
        <f t="shared" ref="L113" si="191">SQRT((D113^2) + (F113^2) + (H113^2))</f>
        <v>72.215095423098575</v>
      </c>
      <c r="M113" s="12">
        <f t="shared" ref="M113" si="192">(D113-$D$9)/(B113-$B$9)</f>
        <v>0.19206349194670716</v>
      </c>
      <c r="N113" s="12">
        <f t="shared" ref="N113" si="193">(F113-$F$9)/(B113-$B$9)</f>
        <v>-1.0873015881294297</v>
      </c>
      <c r="O113" s="12">
        <f t="shared" ref="O113" si="194">(H113-$H$9)/(B113-$B$9)</f>
        <v>-0.30793650793657978</v>
      </c>
      <c r="P113" s="12">
        <f t="shared" ref="P113" si="195">(L113-$L$9)/(B113-$B$9)</f>
        <v>1.1462713559221995</v>
      </c>
      <c r="Q113" s="12">
        <f t="shared" ref="Q113" si="196">(M113-0)/(B113-$B$9)</f>
        <v>3.0486268562969392E-3</v>
      </c>
      <c r="R113" s="12">
        <f t="shared" ref="R113" si="197">(N113-0)/(B113-$B$9)</f>
        <v>-1.7258755367133803E-2</v>
      </c>
      <c r="S113" s="12">
        <f t="shared" ref="S113" si="198">(O113-0)/(B113-$B$9)</f>
        <v>-4.8878810783584093E-3</v>
      </c>
      <c r="T113" s="12">
        <f t="shared" ref="T113" si="199">(P113-0)/(B113-$B$9)</f>
        <v>1.8194783427336502E-2</v>
      </c>
    </row>
    <row r="114" spans="2:20" ht="15.9" customHeight="1">
      <c r="B114" s="18">
        <v>45895</v>
      </c>
      <c r="C114" s="12">
        <v>401044.4486</v>
      </c>
      <c r="D114" s="9">
        <f t="shared" si="32"/>
        <v>6.3000000081956387</v>
      </c>
      <c r="E114" s="39">
        <v>6665562.8454999998</v>
      </c>
      <c r="F114" s="9">
        <f t="shared" si="33"/>
        <v>12.500000186264515</v>
      </c>
      <c r="G114" s="12">
        <v>106.8931</v>
      </c>
      <c r="H114" s="9">
        <f t="shared" si="34"/>
        <v>-21.399999999999864</v>
      </c>
      <c r="J114" s="69">
        <f t="shared" si="39"/>
        <v>26.748103849738982</v>
      </c>
      <c r="K114" s="10">
        <f t="shared" ref="K114" si="200">SQRT(POWER(C114 - $C$9,2) + POWER(E114 - $E$9,2)) *1000</f>
        <v>13.997857148859532</v>
      </c>
      <c r="L114" s="69">
        <f t="shared" ref="L114" si="201">SQRT((D114^2) + (F114^2) + (H114^2))</f>
        <v>25.571468568697263</v>
      </c>
      <c r="M114" s="12">
        <f t="shared" ref="M114" si="202">(D114-$D$9)/(B114-$B$9)</f>
        <v>0.1000000001300895</v>
      </c>
      <c r="N114" s="12">
        <f t="shared" ref="N114" si="203">(F114-$F$9)/(B114-$B$9)</f>
        <v>0.19841270136927802</v>
      </c>
      <c r="O114" s="12">
        <f t="shared" ref="O114" si="204">(H114-$H$9)/(B114-$B$9)</f>
        <v>-0.33968253968253753</v>
      </c>
      <c r="P114" s="12">
        <f t="shared" ref="P114" si="205">(L114-$L$9)/(B114-$B$9)</f>
        <v>0.40589632648725815</v>
      </c>
      <c r="Q114" s="12">
        <f t="shared" ref="Q114" si="206">(M114-0)/(B114-$B$9)</f>
        <v>1.5873015893665E-3</v>
      </c>
      <c r="R114" s="12">
        <f t="shared" ref="R114" si="207">(N114-0)/(B114-$B$9)</f>
        <v>3.1494079582425082E-3</v>
      </c>
      <c r="S114" s="12">
        <f t="shared" ref="S114" si="208">(O114-0)/(B114-$B$9)</f>
        <v>-5.3917863441672624E-3</v>
      </c>
      <c r="T114" s="12">
        <f t="shared" ref="T114" si="209">(P114-0)/(B114-$B$9)</f>
        <v>6.4427988331310819E-3</v>
      </c>
    </row>
    <row r="115" spans="2:20" ht="15.9" customHeight="1">
      <c r="B115" s="18">
        <v>45896</v>
      </c>
      <c r="C115" s="12">
        <v>401044.44709999999</v>
      </c>
      <c r="D115" s="9">
        <f t="shared" si="32"/>
        <v>4.7999999951571226</v>
      </c>
      <c r="E115" s="39">
        <v>6665562.8576999996</v>
      </c>
      <c r="F115" s="9">
        <f t="shared" si="33"/>
        <v>24.699999950826168</v>
      </c>
      <c r="G115" s="12">
        <v>106.8794</v>
      </c>
      <c r="H115" s="9">
        <f t="shared" si="34"/>
        <v>-35.099999999999909</v>
      </c>
      <c r="J115" s="69">
        <f t="shared" si="39"/>
        <v>10.997331956856726</v>
      </c>
      <c r="K115" s="10">
        <f t="shared" ref="K115" si="210">SQRT(POWER(C115 - $C$9,2) + POWER(E115 - $E$9,2)) *1000</f>
        <v>25.162074587051062</v>
      </c>
      <c r="L115" s="69">
        <f t="shared" ref="L115" si="211">SQRT((D115^2) + (F115^2) + (H115^2))</f>
        <v>43.187266613254359</v>
      </c>
      <c r="M115" s="12">
        <f t="shared" ref="M115" si="212">(D115-$D$9)/(B115-$B$9)</f>
        <v>7.4999999924330041E-2</v>
      </c>
      <c r="N115" s="12">
        <f t="shared" ref="N115" si="213">(F115-$F$9)/(B115-$B$9)</f>
        <v>0.38593749923165888</v>
      </c>
      <c r="O115" s="12">
        <f t="shared" ref="O115" si="214">(H115-$H$9)/(B115-$B$9)</f>
        <v>-0.54843749999999858</v>
      </c>
      <c r="P115" s="12">
        <f t="shared" ref="P115" si="215">(L115-$L$9)/(B115-$B$9)</f>
        <v>0.67480104083209935</v>
      </c>
      <c r="Q115" s="12">
        <f t="shared" ref="Q115" si="216">(M115-0)/(B115-$B$9)</f>
        <v>1.1718749988176569E-3</v>
      </c>
      <c r="R115" s="12">
        <f t="shared" ref="R115" si="217">(N115-0)/(B115-$B$9)</f>
        <v>6.0302734254946699E-3</v>
      </c>
      <c r="S115" s="12">
        <f t="shared" ref="S115" si="218">(O115-0)/(B115-$B$9)</f>
        <v>-8.5693359374999778E-3</v>
      </c>
      <c r="T115" s="12">
        <f t="shared" ref="T115" si="219">(P115-0)/(B115-$B$9)</f>
        <v>1.0543766263001552E-2</v>
      </c>
    </row>
    <row r="116" spans="2:20" ht="15.9" customHeight="1">
      <c r="B116" s="18">
        <v>45896</v>
      </c>
      <c r="C116" s="12">
        <v>401044.45689999999</v>
      </c>
      <c r="D116" s="9">
        <f t="shared" si="32"/>
        <v>14.599999994970858</v>
      </c>
      <c r="E116" s="39">
        <v>6665562.8042000001</v>
      </c>
      <c r="F116" s="9">
        <f t="shared" si="33"/>
        <v>-28.799999505281448</v>
      </c>
      <c r="G116" s="12">
        <v>106.8548</v>
      </c>
      <c r="H116" s="9">
        <f t="shared" si="34"/>
        <v>-59.700000000006526</v>
      </c>
      <c r="J116" s="69">
        <f t="shared" si="39"/>
        <v>153.11752354019723</v>
      </c>
      <c r="K116" s="10">
        <f t="shared" ref="K116" si="220">SQRT(POWER(C116 - $C$9,2) + POWER(E116 - $E$9,2)) *1000</f>
        <v>32.289316675293101</v>
      </c>
      <c r="L116" s="69">
        <f t="shared" ref="L116" si="221">SQRT((D116^2) + (F116^2) + (H116^2))</f>
        <v>67.87260103575035</v>
      </c>
      <c r="M116" s="12">
        <f t="shared" ref="M116" si="222">(D116-$D$9)/(B116-$B$9)</f>
        <v>0.22812499992141966</v>
      </c>
      <c r="N116" s="12">
        <f t="shared" ref="N116" si="223">(F116-$F$9)/(B116-$B$9)</f>
        <v>-0.44999999227002263</v>
      </c>
      <c r="O116" s="12">
        <f t="shared" ref="O116" si="224">(H116-$H$9)/(B116-$B$9)</f>
        <v>-0.93281250000010196</v>
      </c>
      <c r="P116" s="12">
        <f t="shared" ref="P116" si="225">(L116-$L$9)/(B116-$B$9)</f>
        <v>1.0605093911835992</v>
      </c>
      <c r="Q116" s="12">
        <f t="shared" ref="Q116" si="226">(M116-0)/(B116-$B$9)</f>
        <v>3.5644531237721822E-3</v>
      </c>
      <c r="R116" s="12">
        <f t="shared" ref="R116" si="227">(N116-0)/(B116-$B$9)</f>
        <v>-7.0312498792191036E-3</v>
      </c>
      <c r="S116" s="12">
        <f t="shared" ref="S116" si="228">(O116-0)/(B116-$B$9)</f>
        <v>-1.4575195312501593E-2</v>
      </c>
      <c r="T116" s="12">
        <f t="shared" ref="T116" si="229">(P116-0)/(B116-$B$9)</f>
        <v>1.6570459237243738E-2</v>
      </c>
    </row>
    <row r="117" spans="2:20" ht="15.9" customHeight="1">
      <c r="B117" s="18">
        <v>45897</v>
      </c>
      <c r="C117" s="12">
        <v>401044.4572</v>
      </c>
      <c r="D117" s="9">
        <f t="shared" si="32"/>
        <v>14.900000009220093</v>
      </c>
      <c r="E117" s="39">
        <v>6665562.8043</v>
      </c>
      <c r="F117" s="9">
        <f t="shared" si="33"/>
        <v>-28.699999675154686</v>
      </c>
      <c r="G117" s="12">
        <v>106.8931</v>
      </c>
      <c r="H117" s="9">
        <f t="shared" si="34"/>
        <v>-21.399999999999864</v>
      </c>
      <c r="J117" s="69">
        <f t="shared" si="39"/>
        <v>152.56329577481483</v>
      </c>
      <c r="K117" s="10">
        <f t="shared" ref="K117" si="230">SQRT(POWER(C117 - $C$9,2) + POWER(E117 - $E$9,2)) *1000</f>
        <v>32.337284697831976</v>
      </c>
      <c r="L117" s="69">
        <f t="shared" ref="L117" si="231">SQRT((D117^2) + (F117^2) + (H117^2))</f>
        <v>38.777054834381531</v>
      </c>
      <c r="M117" s="12">
        <f t="shared" ref="M117" si="232">(D117-$D$9)/(B117-$B$9)</f>
        <v>0.22923076937261683</v>
      </c>
      <c r="N117" s="12">
        <f t="shared" ref="N117" si="233">(F117-$F$9)/(B117-$B$9)</f>
        <v>-0.44153845654084134</v>
      </c>
      <c r="O117" s="12">
        <f t="shared" ref="O117" si="234">(H117-$H$9)/(B117-$B$9)</f>
        <v>-0.32923076923076711</v>
      </c>
      <c r="P117" s="12">
        <f t="shared" ref="P117" si="235">(L117-$L$9)/(B117-$B$9)</f>
        <v>0.59657007437510046</v>
      </c>
      <c r="Q117" s="12">
        <f t="shared" ref="Q117" si="236">(M117-0)/(B117-$B$9)</f>
        <v>3.5266272211171819E-3</v>
      </c>
      <c r="R117" s="12">
        <f t="shared" ref="R117" si="237">(N117-0)/(B117-$B$9)</f>
        <v>-6.7928993313975594E-3</v>
      </c>
      <c r="S117" s="12">
        <f t="shared" ref="S117" si="238">(O117-0)/(B117-$B$9)</f>
        <v>-5.065088757396417E-3</v>
      </c>
      <c r="T117" s="12">
        <f t="shared" ref="T117" si="239">(P117-0)/(B117-$B$9)</f>
        <v>9.1780011442323152E-3</v>
      </c>
    </row>
    <row r="118" spans="2:20" ht="15.9" customHeight="1">
      <c r="B118" s="18">
        <v>45897</v>
      </c>
      <c r="C118" s="12">
        <v>401044.4583</v>
      </c>
      <c r="D118" s="9">
        <f t="shared" si="32"/>
        <v>16.000000003259629</v>
      </c>
      <c r="E118" s="39">
        <v>6665562.8068000004</v>
      </c>
      <c r="F118" s="9">
        <f t="shared" si="33"/>
        <v>-26.199999265372753</v>
      </c>
      <c r="G118" s="12">
        <v>106.8644</v>
      </c>
      <c r="H118" s="9">
        <f t="shared" si="34"/>
        <v>-50.100000000000477</v>
      </c>
      <c r="J118" s="69">
        <f t="shared" si="39"/>
        <v>148.58812847010358</v>
      </c>
      <c r="K118" s="10">
        <f t="shared" ref="K118" si="240">SQRT(POWER(C118 - $C$9,2) + POWER(E118 - $E$9,2)) *1000</f>
        <v>30.699185031688398</v>
      </c>
      <c r="L118" s="69">
        <f t="shared" ref="L118" si="241">SQRT((D118^2) + (F118^2) + (H118^2))</f>
        <v>58.757552379331536</v>
      </c>
      <c r="M118" s="12">
        <f t="shared" ref="M118" si="242">(D118-$D$9)/(B118-$B$9)</f>
        <v>0.2461538462039943</v>
      </c>
      <c r="N118" s="12">
        <f t="shared" ref="N118" si="243">(F118-$F$9)/(B118-$B$9)</f>
        <v>-0.40307691177496541</v>
      </c>
      <c r="O118" s="12">
        <f t="shared" ref="O118" si="244">(H118-$H$9)/(B118-$B$9)</f>
        <v>-0.77076923076923809</v>
      </c>
      <c r="P118" s="12">
        <f t="shared" ref="P118" si="245">(L118-$L$9)/(B118-$B$9)</f>
        <v>0.90396234429740829</v>
      </c>
      <c r="Q118" s="12">
        <f t="shared" ref="Q118" si="246">(M118-0)/(B118-$B$9)</f>
        <v>3.78698224929222E-3</v>
      </c>
      <c r="R118" s="12">
        <f t="shared" ref="R118" si="247">(N118-0)/(B118-$B$9)</f>
        <v>-6.2011832580763909E-3</v>
      </c>
      <c r="S118" s="12">
        <f t="shared" ref="S118" si="248">(O118-0)/(B118-$B$9)</f>
        <v>-1.1857988165680585E-2</v>
      </c>
      <c r="T118" s="12">
        <f t="shared" ref="T118" si="249">(P118-0)/(B118-$B$9)</f>
        <v>1.3907112989190897E-2</v>
      </c>
    </row>
    <row r="119" spans="2:20" ht="15.9" customHeight="1">
      <c r="B119" s="18">
        <v>45898</v>
      </c>
      <c r="C119" s="12">
        <v>401044.45500000002</v>
      </c>
      <c r="D119" s="9">
        <f t="shared" si="32"/>
        <v>12.700000021141022</v>
      </c>
      <c r="E119" s="39">
        <v>6665562.8200000003</v>
      </c>
      <c r="F119" s="9">
        <f t="shared" si="33"/>
        <v>-12.999999336898327</v>
      </c>
      <c r="G119" s="12">
        <v>106.88460000000001</v>
      </c>
      <c r="H119" s="9">
        <f t="shared" si="34"/>
        <v>-29.899999999997817</v>
      </c>
      <c r="J119" s="69">
        <f t="shared" si="39"/>
        <v>135.6687904444247</v>
      </c>
      <c r="K119" s="10">
        <f t="shared" ref="K119" si="250">SQRT(POWER(C119 - $C$9,2) + POWER(E119 - $E$9,2)) *1000</f>
        <v>18.173881899482534</v>
      </c>
      <c r="L119" s="69">
        <f t="shared" ref="L119" si="251">SQRT((D119^2) + (F119^2) + (H119^2))</f>
        <v>34.989998332326458</v>
      </c>
      <c r="M119" s="12">
        <f t="shared" ref="M119" si="252">(D119-$D$9)/(B119-$B$9)</f>
        <v>0.19242424274456094</v>
      </c>
      <c r="N119" s="12">
        <f t="shared" ref="N119" si="253">(F119-$F$9)/(B119-$B$9)</f>
        <v>-0.19696968692270192</v>
      </c>
      <c r="O119" s="12">
        <f t="shared" ref="O119" si="254">(H119-$H$9)/(B119-$B$9)</f>
        <v>-0.45303030303026998</v>
      </c>
      <c r="P119" s="12">
        <f t="shared" ref="P119" si="255">(L119-$L$9)/(B119-$B$9)</f>
        <v>0.53015148988373417</v>
      </c>
      <c r="Q119" s="12">
        <f t="shared" ref="Q119" si="256">(M119-0)/(B119-$B$9)</f>
        <v>2.9155188294630444E-3</v>
      </c>
      <c r="R119" s="12">
        <f t="shared" ref="R119" si="257">(N119-0)/(B119-$B$9)</f>
        <v>-2.9843891957985137E-3</v>
      </c>
      <c r="S119" s="12">
        <f t="shared" ref="S119" si="258">(O119-0)/(B119-$B$9)</f>
        <v>-6.8640955004586361E-3</v>
      </c>
      <c r="T119" s="12">
        <f t="shared" ref="T119" si="259">(P119-0)/(B119-$B$9)</f>
        <v>8.0325983315717303E-3</v>
      </c>
    </row>
    <row r="120" spans="2:20" ht="15.9" customHeight="1">
      <c r="B120" s="18">
        <v>45898</v>
      </c>
      <c r="C120" s="12">
        <v>401044.45980000001</v>
      </c>
      <c r="D120" s="9">
        <f t="shared" si="32"/>
        <v>17.500000016298145</v>
      </c>
      <c r="E120" s="39">
        <v>6665562.8092</v>
      </c>
      <c r="F120" s="9">
        <f t="shared" si="33"/>
        <v>-23.799999617040157</v>
      </c>
      <c r="G120" s="12">
        <v>106.8533</v>
      </c>
      <c r="H120" s="9">
        <f t="shared" si="34"/>
        <v>-61.199999999999477</v>
      </c>
      <c r="J120" s="69">
        <f t="shared" si="39"/>
        <v>143.67317358241149</v>
      </c>
      <c r="K120" s="10">
        <f t="shared" ref="K120:K126" si="260">SQRT(POWER(C120 - $C$9,2) + POWER(E120 - $E$9,2)) *1000</f>
        <v>29.541326685535754</v>
      </c>
      <c r="L120" s="69">
        <f t="shared" ref="L120:L126" si="261">SQRT((D120^2) + (F120^2) + (H120^2))</f>
        <v>67.956824398595046</v>
      </c>
      <c r="M120" s="12">
        <f t="shared" ref="M120:M126" si="262">(D120-$D$9)/(B120-$B$9)</f>
        <v>0.26515151539845672</v>
      </c>
      <c r="N120" s="12">
        <f t="shared" ref="N120:N126" si="263">(F120-$F$9)/(B120-$B$9)</f>
        <v>-0.36060605480363872</v>
      </c>
      <c r="O120" s="12">
        <f t="shared" ref="O120:O126" si="264">(H120-$H$9)/(B120-$B$9)</f>
        <v>-0.92727272727271937</v>
      </c>
      <c r="P120" s="12">
        <f t="shared" ref="P120:P126" si="265">(L120-$L$9)/(B120-$B$9)</f>
        <v>1.0296488545241673</v>
      </c>
      <c r="Q120" s="12">
        <f t="shared" ref="Q120:Q126" si="266">(M120-0)/(B120-$B$9)</f>
        <v>4.0174472030069198E-3</v>
      </c>
      <c r="R120" s="12">
        <f t="shared" ref="R120:R126" si="267">(N120-0)/(B120-$B$9)</f>
        <v>-5.4637281030854353E-3</v>
      </c>
      <c r="S120" s="12">
        <f t="shared" ref="S120:S126" si="268">(O120-0)/(B120-$B$9)</f>
        <v>-1.4049586776859385E-2</v>
      </c>
      <c r="T120" s="12">
        <f t="shared" ref="T120:T126" si="269">(P120-0)/(B120-$B$9)</f>
        <v>1.5600740220063141E-2</v>
      </c>
    </row>
    <row r="121" spans="2:20" ht="15.9" customHeight="1">
      <c r="B121" s="18">
        <v>45899</v>
      </c>
      <c r="C121" s="12">
        <v>401044.45030000003</v>
      </c>
      <c r="D121" s="9">
        <f t="shared" si="32"/>
        <v>8.000000030733645</v>
      </c>
      <c r="E121" s="39">
        <v>6665562.8576999996</v>
      </c>
      <c r="F121" s="9">
        <f t="shared" si="33"/>
        <v>24.699999950826168</v>
      </c>
      <c r="G121" s="12">
        <v>106.8811</v>
      </c>
      <c r="H121" s="9">
        <f t="shared" si="34"/>
        <v>-33.400000000000318</v>
      </c>
      <c r="J121" s="69">
        <f t="shared" si="39"/>
        <v>17.94644619458154</v>
      </c>
      <c r="K121" s="10">
        <f t="shared" si="260"/>
        <v>25.963243211558741</v>
      </c>
      <c r="L121" s="69">
        <f t="shared" si="261"/>
        <v>42.304255082232238</v>
      </c>
      <c r="M121" s="12">
        <f t="shared" si="262"/>
        <v>0.11940298553333799</v>
      </c>
      <c r="N121" s="12">
        <f t="shared" si="263"/>
        <v>0.36865671568397268</v>
      </c>
      <c r="O121" s="12">
        <f t="shared" si="264"/>
        <v>-0.49850746268657192</v>
      </c>
      <c r="P121" s="12">
        <f t="shared" si="265"/>
        <v>0.63140679227212293</v>
      </c>
      <c r="Q121" s="12">
        <f t="shared" si="266"/>
        <v>1.7821341124378805E-3</v>
      </c>
      <c r="R121" s="12">
        <f t="shared" si="267"/>
        <v>5.5023390400592937E-3</v>
      </c>
      <c r="S121" s="12">
        <f t="shared" si="268"/>
        <v>-7.4404098908443569E-3</v>
      </c>
      <c r="T121" s="12">
        <f t="shared" si="269"/>
        <v>9.4239819742107898E-3</v>
      </c>
    </row>
    <row r="122" spans="2:20" ht="15.9" customHeight="1">
      <c r="B122" s="18">
        <v>45899</v>
      </c>
      <c r="C122" s="12">
        <v>401044.45</v>
      </c>
      <c r="D122" s="9">
        <f t="shared" si="32"/>
        <v>7.7000000164844096</v>
      </c>
      <c r="E122" s="39">
        <v>6665562.8754000003</v>
      </c>
      <c r="F122" s="9">
        <f t="shared" si="33"/>
        <v>42.400000616908073</v>
      </c>
      <c r="G122" s="12">
        <v>106.887</v>
      </c>
      <c r="H122" s="9">
        <f t="shared" si="34"/>
        <v>-27.500000000003411</v>
      </c>
      <c r="J122" s="69">
        <f t="shared" si="39"/>
        <v>10.292954318307238</v>
      </c>
      <c r="K122" s="10">
        <f t="shared" si="260"/>
        <v>43.09350360051576</v>
      </c>
      <c r="L122" s="69">
        <f t="shared" si="261"/>
        <v>51.120446521600854</v>
      </c>
      <c r="M122" s="12">
        <f t="shared" si="262"/>
        <v>0.11492537338036432</v>
      </c>
      <c r="N122" s="12">
        <f t="shared" si="263"/>
        <v>0.63283583010310562</v>
      </c>
      <c r="O122" s="12">
        <f t="shared" si="264"/>
        <v>-0.41044776119408077</v>
      </c>
      <c r="P122" s="12">
        <f t="shared" si="265"/>
        <v>0.76299173912837093</v>
      </c>
      <c r="Q122" s="12">
        <f t="shared" si="266"/>
        <v>1.7153040803039451E-3</v>
      </c>
      <c r="R122" s="12">
        <f t="shared" si="267"/>
        <v>9.4453108970612779E-3</v>
      </c>
      <c r="S122" s="12">
        <f t="shared" si="268"/>
        <v>-6.1260859879713548E-3</v>
      </c>
      <c r="T122" s="12">
        <f t="shared" si="269"/>
        <v>1.1387936404901058E-2</v>
      </c>
    </row>
    <row r="123" spans="2:20" ht="15.9" customHeight="1">
      <c r="B123" s="18">
        <v>45901</v>
      </c>
      <c r="C123" s="12">
        <v>401044.45039999997</v>
      </c>
      <c r="D123" s="9">
        <f t="shared" si="32"/>
        <v>8.0999999772757292</v>
      </c>
      <c r="E123" s="39">
        <v>6665562.8631999996</v>
      </c>
      <c r="F123" s="9">
        <f t="shared" si="33"/>
        <v>30.199999921023846</v>
      </c>
      <c r="G123" s="12">
        <v>106.8758</v>
      </c>
      <c r="H123" s="9">
        <f t="shared" si="34"/>
        <v>-38.70000000000573</v>
      </c>
      <c r="J123" s="69">
        <f t="shared" si="39"/>
        <v>15.014043911823649</v>
      </c>
      <c r="K123" s="10">
        <f t="shared" si="260"/>
        <v>31.267395076368402</v>
      </c>
      <c r="L123" s="69">
        <f t="shared" si="261"/>
        <v>49.752788814921225</v>
      </c>
      <c r="M123" s="12">
        <f t="shared" si="262"/>
        <v>0.11739130401848882</v>
      </c>
      <c r="N123" s="12">
        <f t="shared" si="263"/>
        <v>0.43768115827570792</v>
      </c>
      <c r="O123" s="12">
        <f t="shared" si="264"/>
        <v>-0.56086956521747433</v>
      </c>
      <c r="P123" s="12">
        <f t="shared" si="265"/>
        <v>0.72105491036117719</v>
      </c>
      <c r="Q123" s="12">
        <f t="shared" si="266"/>
        <v>1.7013232466447656E-3</v>
      </c>
      <c r="R123" s="12">
        <f t="shared" si="267"/>
        <v>6.3432051924015636E-3</v>
      </c>
      <c r="S123" s="12">
        <f t="shared" si="268"/>
        <v>-8.1285444234416564E-3</v>
      </c>
      <c r="T123" s="12">
        <f t="shared" si="269"/>
        <v>1.0450071164654741E-2</v>
      </c>
    </row>
    <row r="124" spans="2:20" ht="15.9" customHeight="1">
      <c r="B124" s="18">
        <v>45901</v>
      </c>
      <c r="C124" s="12">
        <v>401044.44699999999</v>
      </c>
      <c r="D124" s="9">
        <f t="shared" si="32"/>
        <v>4.6999999904073775</v>
      </c>
      <c r="E124" s="39">
        <v>6665562.8942</v>
      </c>
      <c r="F124" s="9">
        <f t="shared" si="33"/>
        <v>61.20000034570694</v>
      </c>
      <c r="G124" s="12">
        <v>106.8866</v>
      </c>
      <c r="H124" s="9">
        <f t="shared" si="34"/>
        <v>-27.900000000002478</v>
      </c>
      <c r="J124" s="69">
        <f t="shared" si="39"/>
        <v>4.3915460336885985</v>
      </c>
      <c r="K124" s="10">
        <f t="shared" si="260"/>
        <v>61.380208880585926</v>
      </c>
      <c r="L124" s="69">
        <f t="shared" si="261"/>
        <v>67.423586690597361</v>
      </c>
      <c r="M124" s="12">
        <f t="shared" si="262"/>
        <v>6.8115941889961992E-2</v>
      </c>
      <c r="N124" s="12">
        <f t="shared" si="263"/>
        <v>0.88695652674937597</v>
      </c>
      <c r="O124" s="12">
        <f t="shared" si="264"/>
        <v>-0.40434782608699243</v>
      </c>
      <c r="P124" s="12">
        <f t="shared" si="265"/>
        <v>0.97715343029851243</v>
      </c>
      <c r="Q124" s="12">
        <f t="shared" si="266"/>
        <v>9.8718756362263754E-4</v>
      </c>
      <c r="R124" s="12">
        <f t="shared" si="267"/>
        <v>1.2854442416657622E-2</v>
      </c>
      <c r="S124" s="12">
        <f t="shared" si="268"/>
        <v>-5.8601134215506149E-3</v>
      </c>
      <c r="T124" s="12">
        <f t="shared" si="269"/>
        <v>1.4161643917369746E-2</v>
      </c>
    </row>
    <row r="125" spans="2:20" ht="15.9" customHeight="1">
      <c r="B125" s="18">
        <v>45902</v>
      </c>
      <c r="C125" s="12">
        <v>401044.45110000001</v>
      </c>
      <c r="D125" s="9">
        <f t="shared" si="32"/>
        <v>8.8000000105239451</v>
      </c>
      <c r="E125" s="39">
        <v>6665562.8600000003</v>
      </c>
      <c r="F125" s="9">
        <f t="shared" si="33"/>
        <v>27.000000700354576</v>
      </c>
      <c r="G125" s="12">
        <v>106.883</v>
      </c>
      <c r="H125" s="9">
        <f t="shared" si="34"/>
        <v>-31.500000000008299</v>
      </c>
      <c r="J125" s="69">
        <f t="shared" si="39"/>
        <v>18.052131521552099</v>
      </c>
      <c r="K125" s="10">
        <f t="shared" si="260"/>
        <v>28.397887914497602</v>
      </c>
      <c r="L125" s="69">
        <f t="shared" si="261"/>
        <v>42.410966011220395</v>
      </c>
      <c r="M125" s="12">
        <f t="shared" si="262"/>
        <v>0.12571428586462779</v>
      </c>
      <c r="N125" s="12">
        <f t="shared" si="263"/>
        <v>0.38571429571935106</v>
      </c>
      <c r="O125" s="12">
        <f t="shared" si="264"/>
        <v>-0.45000000000011858</v>
      </c>
      <c r="P125" s="12">
        <f t="shared" si="265"/>
        <v>0.60587094301743427</v>
      </c>
      <c r="Q125" s="12">
        <f t="shared" si="266"/>
        <v>1.7959183694946828E-3</v>
      </c>
      <c r="R125" s="12">
        <f t="shared" si="267"/>
        <v>5.5102042245621582E-3</v>
      </c>
      <c r="S125" s="12">
        <f t="shared" si="268"/>
        <v>-6.4285714285731224E-3</v>
      </c>
      <c r="T125" s="12">
        <f t="shared" si="269"/>
        <v>8.6552991859633471E-3</v>
      </c>
    </row>
    <row r="126" spans="2:20" ht="15.9" customHeight="1">
      <c r="B126" s="18">
        <v>45902</v>
      </c>
      <c r="C126" s="12">
        <v>401044.44890000002</v>
      </c>
      <c r="D126" s="9">
        <f t="shared" si="32"/>
        <v>6.600000022444874</v>
      </c>
      <c r="E126" s="39">
        <v>6665562.8810999999</v>
      </c>
      <c r="F126" s="9">
        <f t="shared" si="33"/>
        <v>48.100000247359276</v>
      </c>
      <c r="G126" s="12">
        <v>106.8849</v>
      </c>
      <c r="H126" s="9">
        <f t="shared" si="34"/>
        <v>-29.600000000002069</v>
      </c>
      <c r="J126" s="69">
        <f t="shared" si="39"/>
        <v>7.8130010602540096</v>
      </c>
      <c r="K126" s="10">
        <f t="shared" si="260"/>
        <v>48.550695402766735</v>
      </c>
      <c r="L126" s="69">
        <f t="shared" si="261"/>
        <v>56.862377932094581</v>
      </c>
      <c r="M126" s="12">
        <f t="shared" si="262"/>
        <v>9.4285714606355348E-2</v>
      </c>
      <c r="N126" s="12">
        <f t="shared" si="263"/>
        <v>0.68714286067656105</v>
      </c>
      <c r="O126" s="12">
        <f t="shared" si="264"/>
        <v>-0.42285714285717241</v>
      </c>
      <c r="P126" s="12">
        <f t="shared" si="265"/>
        <v>0.81231968474420835</v>
      </c>
      <c r="Q126" s="12">
        <f t="shared" si="266"/>
        <v>1.3469387800907906E-3</v>
      </c>
      <c r="R126" s="12">
        <f t="shared" si="267"/>
        <v>9.8163265810937289E-3</v>
      </c>
      <c r="S126" s="12">
        <f t="shared" si="268"/>
        <v>-6.0408163265310341E-3</v>
      </c>
      <c r="T126" s="12">
        <f t="shared" si="269"/>
        <v>1.1604566924917263E-2</v>
      </c>
    </row>
    <row r="127" spans="2:20" ht="15.9" customHeight="1">
      <c r="B127" s="18">
        <v>45903</v>
      </c>
      <c r="C127" s="12">
        <v>401044.4472</v>
      </c>
      <c r="D127" s="9">
        <f t="shared" si="32"/>
        <v>4.8999999999068677</v>
      </c>
      <c r="E127" s="39">
        <v>6665562.8805</v>
      </c>
      <c r="F127" s="9">
        <f t="shared" si="33"/>
        <v>47.500000335276127</v>
      </c>
      <c r="G127" s="12">
        <v>106.8964</v>
      </c>
      <c r="H127" s="9">
        <f t="shared" si="34"/>
        <v>-18.100000000004002</v>
      </c>
      <c r="J127" s="69">
        <f t="shared" si="39"/>
        <v>5.889679133595962</v>
      </c>
      <c r="K127" s="10">
        <f t="shared" ref="K127" si="270">SQRT(POWER(C127 - $C$9,2) + POWER(E127 - $E$9,2)) *1000</f>
        <v>47.752068351541787</v>
      </c>
      <c r="L127" s="69">
        <f t="shared" ref="L127" si="271">SQRT((D127^2) + (F127^2) + (H127^2))</f>
        <v>51.0673088369699</v>
      </c>
      <c r="M127" s="12">
        <f t="shared" ref="M127" si="272">(D127-$D$9)/(B127-$B$9)</f>
        <v>6.901408450573053E-2</v>
      </c>
      <c r="N127" s="12">
        <f t="shared" ref="N127" si="273">(F127-$F$9)/(B127-$B$9)</f>
        <v>0.66901408922924122</v>
      </c>
      <c r="O127" s="12">
        <f t="shared" ref="O127" si="274">(H127-$H$9)/(B127-$B$9)</f>
        <v>-0.25492957746484507</v>
      </c>
      <c r="P127" s="12">
        <f t="shared" ref="P127" si="275">(L127-$L$9)/(B127-$B$9)</f>
        <v>0.71925787094323801</v>
      </c>
      <c r="Q127" s="12">
        <f t="shared" ref="Q127" si="276">(M127-0)/(B127-$B$9)</f>
        <v>9.7202935923564125E-4</v>
      </c>
      <c r="R127" s="12">
        <f t="shared" ref="R127" si="277">(N127-0)/(B127-$B$9)</f>
        <v>9.4227336511160734E-3</v>
      </c>
      <c r="S127" s="12">
        <f t="shared" ref="S127" si="278">(O127-0)/(B127-$B$9)</f>
        <v>-3.5905574290823251E-3</v>
      </c>
      <c r="T127" s="12">
        <f t="shared" ref="T127" si="279">(P127-0)/(B127-$B$9)</f>
        <v>1.0130392548496309E-2</v>
      </c>
    </row>
    <row r="128" spans="2:20" ht="15.9" customHeight="1">
      <c r="B128" s="18">
        <v>45903</v>
      </c>
      <c r="C128" s="12">
        <v>401044.45039999997</v>
      </c>
      <c r="D128" s="9">
        <f t="shared" si="32"/>
        <v>8.0999999772757292</v>
      </c>
      <c r="E128" s="39">
        <v>6665562.8738000002</v>
      </c>
      <c r="F128" s="9">
        <f t="shared" si="33"/>
        <v>40.800000540912151</v>
      </c>
      <c r="G128" s="12">
        <v>106.90049999999999</v>
      </c>
      <c r="H128" s="9">
        <f t="shared" si="34"/>
        <v>-14.000000000010004</v>
      </c>
      <c r="J128" s="69">
        <f t="shared" si="39"/>
        <v>11.228891645750934</v>
      </c>
      <c r="K128" s="10">
        <f t="shared" ref="K128" si="280">SQRT(POWER(C128 - $C$9,2) + POWER(E128 - $E$9,2)) *1000</f>
        <v>41.596274397718581</v>
      </c>
      <c r="L128" s="69">
        <f t="shared" ref="L128" si="281">SQRT((D128^2) + (F128^2) + (H128^2))</f>
        <v>43.889065195907044</v>
      </c>
      <c r="M128" s="12">
        <f t="shared" ref="M128" si="282">(D128-$D$9)/(B128-$B$9)</f>
        <v>0.11408450672219336</v>
      </c>
      <c r="N128" s="12">
        <f t="shared" ref="N128" si="283">(F128-$F$9)/(B128-$B$9)</f>
        <v>0.57464789494242463</v>
      </c>
      <c r="O128" s="12">
        <f t="shared" ref="O128" si="284">(H128-$H$9)/(B128-$B$9)</f>
        <v>-0.1971830985916902</v>
      </c>
      <c r="P128" s="12">
        <f t="shared" ref="P128" si="285">(L128-$L$9)/(B128-$B$9)</f>
        <v>0.6181558478296767</v>
      </c>
      <c r="Q128" s="12">
        <f t="shared" ref="Q128" si="286">(M128-0)/(B128-$B$9)</f>
        <v>1.6068240383407515E-3</v>
      </c>
      <c r="R128" s="12">
        <f t="shared" ref="R128" si="287">(N128-0)/(B128-$B$9)</f>
        <v>8.093632323132741E-3</v>
      </c>
      <c r="S128" s="12">
        <f t="shared" ref="S128" si="288">(O128-0)/(B128-$B$9)</f>
        <v>-2.7772267407280308E-3</v>
      </c>
      <c r="T128" s="12">
        <f t="shared" ref="T128" si="289">(P128-0)/(B128-$B$9)</f>
        <v>8.7064203919672775E-3</v>
      </c>
    </row>
    <row r="129" spans="2:20" ht="15.9" customHeight="1">
      <c r="B129" s="18">
        <v>45904</v>
      </c>
      <c r="C129" s="12">
        <v>401044.4399</v>
      </c>
      <c r="D129" s="9">
        <f t="shared" si="32"/>
        <v>-2.3999999975785613</v>
      </c>
      <c r="E129" s="39">
        <v>6665562.8954999996</v>
      </c>
      <c r="F129" s="9">
        <f t="shared" si="33"/>
        <v>62.5</v>
      </c>
      <c r="G129" s="12">
        <v>106.9016</v>
      </c>
      <c r="H129" s="9">
        <f t="shared" si="34"/>
        <v>-12.90000000000191</v>
      </c>
      <c r="J129" s="69">
        <f t="shared" si="39"/>
        <v>357.80092253477551</v>
      </c>
      <c r="K129" s="10">
        <f t="shared" ref="K129" si="290">SQRT(POWER(C129 - $C$9,2) + POWER(E129 - $E$9,2)) *1000</f>
        <v>62.546063025488486</v>
      </c>
      <c r="L129" s="69">
        <f t="shared" ref="L129" si="291">SQRT((D129^2) + (F129^2) + (H129^2))</f>
        <v>63.862508563228445</v>
      </c>
      <c r="M129" s="12">
        <f t="shared" ref="M129" si="292">(D129-$D$9)/(B129-$B$9)</f>
        <v>-3.3333333299702242E-2</v>
      </c>
      <c r="N129" s="12">
        <f t="shared" ref="N129" si="293">(F129-$F$9)/(B129-$B$9)</f>
        <v>0.86805555555555558</v>
      </c>
      <c r="O129" s="12">
        <f t="shared" ref="O129" si="294">(H129-$H$9)/(B129-$B$9)</f>
        <v>-0.1791666666666932</v>
      </c>
      <c r="P129" s="12">
        <f t="shared" ref="P129" si="295">(L129-$L$9)/(B129-$B$9)</f>
        <v>0.88697928560039507</v>
      </c>
      <c r="Q129" s="12">
        <f t="shared" ref="Q129" si="296">(M129-0)/(B129-$B$9)</f>
        <v>-4.6296296249586445E-4</v>
      </c>
      <c r="R129" s="12">
        <f t="shared" ref="R129" si="297">(N129-0)/(B129-$B$9)</f>
        <v>1.2056327160493827E-2</v>
      </c>
      <c r="S129" s="12">
        <f t="shared" ref="S129" si="298">(O129-0)/(B129-$B$9)</f>
        <v>-2.4884259259262947E-3</v>
      </c>
      <c r="T129" s="12">
        <f t="shared" ref="T129" si="299">(P129-0)/(B129-$B$9)</f>
        <v>1.2319156744449932E-2</v>
      </c>
    </row>
    <row r="130" spans="2:20" ht="15.9" customHeight="1">
      <c r="B130" s="18">
        <v>45904</v>
      </c>
      <c r="C130" s="12">
        <v>401044.446</v>
      </c>
      <c r="D130" s="9">
        <f t="shared" si="32"/>
        <v>3.7000000011175871</v>
      </c>
      <c r="E130" s="39">
        <v>6665562.8583000004</v>
      </c>
      <c r="F130" s="9">
        <f t="shared" si="33"/>
        <v>25.300000794231892</v>
      </c>
      <c r="G130" s="12">
        <v>106.8897</v>
      </c>
      <c r="H130" s="9">
        <f t="shared" si="34"/>
        <v>-24.799999999999045</v>
      </c>
      <c r="J130" s="69">
        <f t="shared" si="39"/>
        <v>8.3202422623101597</v>
      </c>
      <c r="K130" s="10">
        <f t="shared" ref="K130" si="300">SQRT(POWER(C130 - $C$9,2) + POWER(E130 - $E$9,2)) *1000</f>
        <v>25.569122788950043</v>
      </c>
      <c r="L130" s="69">
        <f t="shared" ref="L130" si="301">SQRT((D130^2) + (F130^2) + (H130^2))</f>
        <v>35.620500279984242</v>
      </c>
      <c r="M130" s="12">
        <f t="shared" ref="M130" si="302">(D130-$D$9)/(B130-$B$9)</f>
        <v>5.1388888904410929E-2</v>
      </c>
      <c r="N130" s="12">
        <f t="shared" ref="N130" si="303">(F130-$F$9)/(B130-$B$9)</f>
        <v>0.35138889991988737</v>
      </c>
      <c r="O130" s="12">
        <f t="shared" ref="O130" si="304">(H130-$H$9)/(B130-$B$9)</f>
        <v>-0.34444444444443117</v>
      </c>
      <c r="P130" s="12">
        <f t="shared" ref="P130" si="305">(L130-$L$9)/(B130-$B$9)</f>
        <v>0.49472917055533672</v>
      </c>
      <c r="Q130" s="12">
        <f t="shared" ref="Q130" si="306">(M130-0)/(B130-$B$9)</f>
        <v>7.137345681168185E-4</v>
      </c>
      <c r="R130" s="12">
        <f t="shared" ref="R130" si="307">(N130-0)/(B130-$B$9)</f>
        <v>4.8804013877762134E-3</v>
      </c>
      <c r="S130" s="12">
        <f t="shared" ref="S130" si="308">(O130-0)/(B130-$B$9)</f>
        <v>-4.7839506172837661E-3</v>
      </c>
      <c r="T130" s="12">
        <f t="shared" ref="T130" si="309">(P130-0)/(B130-$B$9)</f>
        <v>6.8712384799352322E-3</v>
      </c>
    </row>
    <row r="131" spans="2:20" ht="15.9" customHeight="1">
      <c r="B131" s="18">
        <v>45905</v>
      </c>
      <c r="C131" s="12">
        <v>401044.44750000001</v>
      </c>
      <c r="D131" s="9">
        <f t="shared" si="32"/>
        <v>5.2000000141561031</v>
      </c>
      <c r="E131" s="39">
        <v>6665562.8404999999</v>
      </c>
      <c r="F131" s="9">
        <f t="shared" si="33"/>
        <v>7.5000002980232239</v>
      </c>
      <c r="G131" s="12">
        <v>106.8914</v>
      </c>
      <c r="H131" s="9">
        <f t="shared" si="34"/>
        <v>-23.099999999999454</v>
      </c>
      <c r="J131" s="69">
        <f t="shared" si="39"/>
        <v>34.734858546758062</v>
      </c>
      <c r="K131" s="10">
        <f t="shared" ref="K131" si="310">SQRT(POWER(C131 - $C$9,2) + POWER(E131 - $E$9,2)) *1000</f>
        <v>9.1263357716869002</v>
      </c>
      <c r="L131" s="69">
        <f t="shared" ref="L131" si="311">SQRT((D131^2) + (F131^2) + (H131^2))</f>
        <v>24.83747178393056</v>
      </c>
      <c r="M131" s="12">
        <f t="shared" ref="M131" si="312">(D131-$D$9)/(B131-$B$9)</f>
        <v>7.1232876906247994E-2</v>
      </c>
      <c r="N131" s="12">
        <f t="shared" ref="N131" si="313">(F131-$F$9)/(B131-$B$9)</f>
        <v>0.10273973010990718</v>
      </c>
      <c r="O131" s="12">
        <f t="shared" ref="O131" si="314">(H131-$H$9)/(B131-$B$9)</f>
        <v>-0.3164383561643761</v>
      </c>
      <c r="P131" s="12">
        <f t="shared" ref="P131" si="315">(L131-$L$9)/(B131-$B$9)</f>
        <v>0.34023933950589808</v>
      </c>
      <c r="Q131" s="12">
        <f t="shared" ref="Q131" si="316">(M131-0)/(B131-$B$9)</f>
        <v>9.7579283433216429E-4</v>
      </c>
      <c r="R131" s="12">
        <f t="shared" ref="R131" si="317">(N131-0)/(B131-$B$9)</f>
        <v>1.4073935631494134E-3</v>
      </c>
      <c r="S131" s="12">
        <f t="shared" ref="S131" si="318">(O131-0)/(B131-$B$9)</f>
        <v>-4.3347720022517272E-3</v>
      </c>
      <c r="T131" s="12">
        <f t="shared" ref="T131" si="319">(P131-0)/(B131-$B$9)</f>
        <v>4.6608128699438091E-3</v>
      </c>
    </row>
    <row r="132" spans="2:20" ht="15.9" customHeight="1">
      <c r="B132" s="18">
        <v>45905</v>
      </c>
      <c r="C132" s="12">
        <v>401044.44569999998</v>
      </c>
      <c r="D132" s="9">
        <f t="shared" si="32"/>
        <v>3.3999999868683517</v>
      </c>
      <c r="E132" s="39">
        <v>6665562.8581999997</v>
      </c>
      <c r="F132" s="9">
        <f t="shared" si="33"/>
        <v>25.200000032782555</v>
      </c>
      <c r="G132" s="12">
        <v>106.8997</v>
      </c>
      <c r="H132" s="9">
        <f t="shared" si="34"/>
        <v>-14.80000000000814</v>
      </c>
      <c r="J132" s="69">
        <f t="shared" si="39"/>
        <v>7.6839817905344603</v>
      </c>
      <c r="K132" s="10">
        <f t="shared" ref="K132" si="320">SQRT(POWER(C132 - $C$9,2) + POWER(E132 - $E$9,2)) *1000</f>
        <v>25.428330687698423</v>
      </c>
      <c r="L132" s="69">
        <f t="shared" ref="L132" si="321">SQRT((D132^2) + (F132^2) + (H132^2))</f>
        <v>29.421760680883573</v>
      </c>
      <c r="M132" s="12">
        <f t="shared" ref="M132" si="322">(D132-$D$9)/(B132-$B$9)</f>
        <v>4.6575342285867828E-2</v>
      </c>
      <c r="N132" s="12">
        <f t="shared" ref="N132" si="323">(F132-$F$9)/(B132-$B$9)</f>
        <v>0.34520547990113087</v>
      </c>
      <c r="O132" s="12">
        <f t="shared" ref="O132" si="324">(H132-$H$9)/(B132-$B$9)</f>
        <v>-0.20273972602750875</v>
      </c>
      <c r="P132" s="12">
        <f t="shared" ref="P132" si="325">(L132-$L$9)/(B132-$B$9)</f>
        <v>0.40303781754635032</v>
      </c>
      <c r="Q132" s="12">
        <f t="shared" ref="Q132" si="326">(M132-0)/(B132-$B$9)</f>
        <v>6.3801838747764151E-4</v>
      </c>
      <c r="R132" s="12">
        <f t="shared" ref="R132" si="327">(N132-0)/(B132-$B$9)</f>
        <v>4.7288421904264502E-3</v>
      </c>
      <c r="S132" s="12">
        <f t="shared" ref="S132" si="328">(O132-0)/(B132-$B$9)</f>
        <v>-2.7772565209247774E-3</v>
      </c>
      <c r="T132" s="12">
        <f t="shared" ref="T132" si="329">(P132-0)/(B132-$B$9)</f>
        <v>5.521065993785621E-3</v>
      </c>
    </row>
    <row r="133" spans="2:20" ht="15.9" customHeight="1">
      <c r="B133" s="18">
        <v>45906</v>
      </c>
      <c r="C133" s="12">
        <v>401044.4425</v>
      </c>
      <c r="D133" s="9">
        <f t="shared" si="32"/>
        <v>0.20000000949949026</v>
      </c>
      <c r="E133" s="39">
        <v>6665562.8625999996</v>
      </c>
      <c r="F133" s="9">
        <f t="shared" si="33"/>
        <v>29.600000008940697</v>
      </c>
      <c r="G133" s="12">
        <v>106.8698</v>
      </c>
      <c r="H133" s="9">
        <f t="shared" si="34"/>
        <v>-44.700000000005957</v>
      </c>
      <c r="J133" s="69">
        <f t="shared" si="39"/>
        <v>0.38712777242102447</v>
      </c>
      <c r="K133" s="10">
        <f t="shared" ref="K133" si="330">SQRT(POWER(C133 - $C$9,2) + POWER(E133 - $E$9,2)) *1000</f>
        <v>29.600675676968745</v>
      </c>
      <c r="L133" s="69">
        <f t="shared" ref="L133" si="331">SQRT((D133^2) + (F133^2) + (H133^2))</f>
        <v>53.612405285844261</v>
      </c>
      <c r="M133" s="12">
        <f t="shared" ref="M133" si="332">(D133-$D$9)/(B133-$B$9)</f>
        <v>2.7027028310741925E-3</v>
      </c>
      <c r="N133" s="12">
        <f t="shared" ref="N133" si="333">(F133-$F$9)/(B133-$B$9)</f>
        <v>0.40000000012082021</v>
      </c>
      <c r="O133" s="12">
        <f t="shared" ref="O133" si="334">(H133-$H$9)/(B133-$B$9)</f>
        <v>-0.60405405405413459</v>
      </c>
      <c r="P133" s="12">
        <f t="shared" ref="P133" si="335">(L133-$L$9)/(B133-$B$9)</f>
        <v>0.72449196332221977</v>
      </c>
      <c r="Q133" s="12">
        <f t="shared" ref="Q133" si="336">(M133-0)/(B133-$B$9)</f>
        <v>3.652301123073233E-5</v>
      </c>
      <c r="R133" s="12">
        <f t="shared" ref="R133" si="337">(N133-0)/(B133-$B$9)</f>
        <v>5.405405407038111E-3</v>
      </c>
      <c r="S133" s="12">
        <f t="shared" ref="S133" si="338">(O133-0)/(B133-$B$9)</f>
        <v>-8.1628926223531705E-3</v>
      </c>
      <c r="T133" s="12">
        <f t="shared" ref="T133" si="339">(P133-0)/(B133-$B$9)</f>
        <v>9.7904319367867528E-3</v>
      </c>
    </row>
    <row r="134" spans="2:20" ht="15.9" customHeight="1">
      <c r="B134" s="18">
        <v>45906</v>
      </c>
      <c r="C134" s="12">
        <v>401044.43670000002</v>
      </c>
      <c r="D134" s="9">
        <f t="shared" si="32"/>
        <v>-5.5999999749474227</v>
      </c>
      <c r="E134" s="39">
        <v>6665562.9012000002</v>
      </c>
      <c r="F134" s="9">
        <f t="shared" si="33"/>
        <v>68.200000561773777</v>
      </c>
      <c r="G134" s="12">
        <v>106.8691</v>
      </c>
      <c r="H134" s="9">
        <f t="shared" si="34"/>
        <v>-45.400000000000773</v>
      </c>
      <c r="J134" s="69">
        <f t="shared" si="39"/>
        <v>355.30589204753795</v>
      </c>
      <c r="K134" s="10">
        <f t="shared" ref="K134" si="340">SQRT(POWER(C134 - $C$9,2) + POWER(E134 - $E$9,2)) *1000</f>
        <v>68.429526348977134</v>
      </c>
      <c r="L134" s="69">
        <f t="shared" ref="L134" si="341">SQRT((D134^2) + (F134^2) + (H134^2))</f>
        <v>82.120399879356555</v>
      </c>
      <c r="M134" s="12">
        <f t="shared" ref="M134" si="342">(D134-$D$9)/(B134-$B$9)</f>
        <v>-7.5675675337127338E-2</v>
      </c>
      <c r="N134" s="12">
        <f t="shared" ref="N134" si="343">(F134-$F$9)/(B134-$B$9)</f>
        <v>0.92162162921315915</v>
      </c>
      <c r="O134" s="12">
        <f t="shared" ref="O134" si="344">(H134-$H$9)/(B134-$B$9)</f>
        <v>-0.61351351351352401</v>
      </c>
      <c r="P134" s="12">
        <f t="shared" ref="P134" si="345">(L134-$L$9)/(B134-$B$9)</f>
        <v>1.1097351335048182</v>
      </c>
      <c r="Q134" s="12">
        <f t="shared" ref="Q134" si="346">(M134-0)/(B134-$B$9)</f>
        <v>-1.0226442613125316E-3</v>
      </c>
      <c r="R134" s="12">
        <f t="shared" ref="R134" si="347">(N134-0)/(B134-$B$9)</f>
        <v>1.2454346340718367E-2</v>
      </c>
      <c r="S134" s="12">
        <f t="shared" ref="S134" si="348">(O134-0)/(B134-$B$9)</f>
        <v>-8.290723155588162E-3</v>
      </c>
      <c r="T134" s="12">
        <f t="shared" ref="T134" si="349">(P134-0)/(B134-$B$9)</f>
        <v>1.4996420723038084E-2</v>
      </c>
    </row>
    <row r="135" spans="2:20" ht="15.9" customHeight="1">
      <c r="B135" s="18">
        <v>45908</v>
      </c>
      <c r="C135" s="12">
        <v>401044.44709999999</v>
      </c>
      <c r="D135" s="9">
        <f t="shared" si="32"/>
        <v>4.7999999951571226</v>
      </c>
      <c r="E135" s="39">
        <v>6665562.8713999996</v>
      </c>
      <c r="F135" s="9">
        <f t="shared" si="33"/>
        <v>38.399999961256981</v>
      </c>
      <c r="G135" s="12">
        <v>106.8888</v>
      </c>
      <c r="H135" s="9">
        <f t="shared" si="34"/>
        <v>-25.7000000000005</v>
      </c>
      <c r="J135" s="69">
        <f t="shared" si="39"/>
        <v>7.125016348901795</v>
      </c>
      <c r="K135" s="10">
        <f t="shared" ref="K135" si="350">SQRT(POWER(C135 - $C$9,2) + POWER(E135 - $E$9,2)) *1000</f>
        <v>38.698837152788514</v>
      </c>
      <c r="L135" s="69">
        <f t="shared" ref="L135" si="351">SQRT((D135^2) + (F135^2) + (H135^2))</f>
        <v>46.455247249132903</v>
      </c>
      <c r="M135" s="12">
        <f t="shared" ref="M135" si="352">(D135-$D$9)/(B135-$B$9)</f>
        <v>6.3157894673120038E-2</v>
      </c>
      <c r="N135" s="12">
        <f t="shared" ref="N135" si="353">(F135-$F$9)/(B135-$B$9)</f>
        <v>0.5052631573849603</v>
      </c>
      <c r="O135" s="12">
        <f t="shared" ref="O135" si="354">(H135-$H$9)/(B135-$B$9)</f>
        <v>-0.33815789473684871</v>
      </c>
      <c r="P135" s="12">
        <f t="shared" ref="P135" si="355">(L135-$L$9)/(B135-$B$9)</f>
        <v>0.61125325327806446</v>
      </c>
      <c r="Q135" s="12">
        <f t="shared" ref="Q135" si="356">(M135-0)/(B135-$B$9)</f>
        <v>8.3102492990947416E-4</v>
      </c>
      <c r="R135" s="12">
        <f t="shared" ref="R135" si="357">(N135-0)/(B135-$B$9)</f>
        <v>6.6481994392757933E-3</v>
      </c>
      <c r="S135" s="12">
        <f t="shared" ref="S135" si="358">(O135-0)/(B135-$B$9)</f>
        <v>-4.4494459833795885E-3</v>
      </c>
      <c r="T135" s="12">
        <f t="shared" ref="T135" si="359">(P135-0)/(B135-$B$9)</f>
        <v>8.0428059641850583E-3</v>
      </c>
    </row>
    <row r="136" spans="2:20" ht="15.9" customHeight="1">
      <c r="B136" s="18">
        <v>45908</v>
      </c>
      <c r="C136" s="12">
        <v>401044.44819999998</v>
      </c>
      <c r="D136" s="9">
        <f t="shared" si="32"/>
        <v>5.8999999891966581</v>
      </c>
      <c r="E136" s="39">
        <v>6665562.8709000004</v>
      </c>
      <c r="F136" s="9">
        <f t="shared" si="33"/>
        <v>37.900000810623169</v>
      </c>
      <c r="G136" s="12">
        <v>106.9062</v>
      </c>
      <c r="H136" s="9">
        <f t="shared" si="34"/>
        <v>-8.3000000000055252</v>
      </c>
      <c r="J136" s="69">
        <f t="shared" si="39"/>
        <v>8.8483744426295061</v>
      </c>
      <c r="K136" s="10">
        <f t="shared" ref="K136" si="360">SQRT(POWER(C136 - $C$9,2) + POWER(E136 - $E$9,2)) *1000</f>
        <v>38.356486561177071</v>
      </c>
      <c r="L136" s="69">
        <f t="shared" ref="L136" si="361">SQRT((D136^2) + (F136^2) + (H136^2))</f>
        <v>39.24423602668103</v>
      </c>
      <c r="M136" s="12">
        <f t="shared" ref="M136" si="362">(D136-$D$9)/(B136-$B$9)</f>
        <v>7.763157880521919E-2</v>
      </c>
      <c r="N136" s="12">
        <f t="shared" ref="N136" si="363">(F136-$F$9)/(B136-$B$9)</f>
        <v>0.49868422119241013</v>
      </c>
      <c r="O136" s="12">
        <f t="shared" ref="O136" si="364">(H136-$H$9)/(B136-$B$9)</f>
        <v>-0.10921052631586217</v>
      </c>
      <c r="P136" s="12">
        <f t="shared" ref="P136" si="365">(L136-$L$9)/(B136-$B$9)</f>
        <v>0.51637152666685571</v>
      </c>
      <c r="Q136" s="12">
        <f t="shared" ref="Q136" si="366">(M136-0)/(B136-$B$9)</f>
        <v>1.0214681421739367E-3</v>
      </c>
      <c r="R136" s="12">
        <f t="shared" ref="R136" si="367">(N136-0)/(B136-$B$9)</f>
        <v>6.5616344893738177E-3</v>
      </c>
      <c r="S136" s="12">
        <f t="shared" ref="S136" si="368">(O136-0)/(B136-$B$9)</f>
        <v>-1.4369806094192391E-3</v>
      </c>
      <c r="T136" s="12">
        <f t="shared" ref="T136" si="369">(P136-0)/(B136-$B$9)</f>
        <v>6.7943621929849431E-3</v>
      </c>
    </row>
    <row r="137" spans="2:20" ht="15.9" customHeight="1">
      <c r="B137" s="18">
        <v>45909</v>
      </c>
      <c r="C137" s="12">
        <v>401044.4472</v>
      </c>
      <c r="D137" s="9">
        <f t="shared" si="32"/>
        <v>4.8999999999068677</v>
      </c>
      <c r="E137" s="39">
        <v>6665562.8672000002</v>
      </c>
      <c r="F137" s="9">
        <f t="shared" si="33"/>
        <v>34.200000576674938</v>
      </c>
      <c r="G137" s="12">
        <v>106.83710000000001</v>
      </c>
      <c r="H137" s="9">
        <f t="shared" si="34"/>
        <v>-77.399999999997249</v>
      </c>
      <c r="J137" s="69">
        <f t="shared" si="39"/>
        <v>8.1535552582012087</v>
      </c>
      <c r="K137" s="10">
        <f t="shared" ref="K137" si="370">SQRT(POWER(C137 - $C$9,2) + POWER(E137 - $E$9,2)) *1000</f>
        <v>34.549240794026915</v>
      </c>
      <c r="L137" s="69">
        <f t="shared" ref="L137" si="371">SQRT((D137^2) + (F137^2) + (H137^2))</f>
        <v>84.760899236872348</v>
      </c>
      <c r="M137" s="12">
        <f t="shared" ref="M137" si="372">(D137-$D$9)/(B137-$B$9)</f>
        <v>6.3636363635154125E-2</v>
      </c>
      <c r="N137" s="12">
        <f t="shared" ref="N137" si="373">(F137-$F$9)/(B137-$B$9)</f>
        <v>0.44415585164512905</v>
      </c>
      <c r="O137" s="12">
        <f t="shared" ref="O137" si="374">(H137-$H$9)/(B137-$B$9)</f>
        <v>-1.0051948051947694</v>
      </c>
      <c r="P137" s="12">
        <f t="shared" ref="P137" si="375">(L137-$L$9)/(B137-$B$9)</f>
        <v>1.1007908991801603</v>
      </c>
      <c r="Q137" s="12">
        <f t="shared" ref="Q137" si="376">(M137-0)/(B137-$B$9)</f>
        <v>8.264462809760276E-4</v>
      </c>
      <c r="R137" s="12">
        <f t="shared" ref="R137" si="377">(N137-0)/(B137-$B$9)</f>
        <v>5.7682578135731044E-3</v>
      </c>
      <c r="S137" s="12">
        <f t="shared" ref="S137" si="378">(O137-0)/(B137-$B$9)</f>
        <v>-1.305447798954246E-2</v>
      </c>
      <c r="T137" s="12">
        <f t="shared" ref="T137" si="379">(P137-0)/(B137-$B$9)</f>
        <v>1.4295985703638445E-2</v>
      </c>
    </row>
    <row r="138" spans="2:20" ht="15.9" customHeight="1">
      <c r="B138" s="18">
        <v>45909</v>
      </c>
      <c r="C138" s="12">
        <v>401044.44400000002</v>
      </c>
      <c r="D138" s="9">
        <f t="shared" ref="D138:D201" si="380">IF(C138="","",(C138-$C$9)*1000)</f>
        <v>1.7000000225380063</v>
      </c>
      <c r="E138" s="39">
        <v>6665562.8915999997</v>
      </c>
      <c r="F138" s="9">
        <f t="shared" ref="F138:F201" si="381">IF(E138="","",(E138-$E$9)*1000)</f>
        <v>58.600000105798244</v>
      </c>
      <c r="G138" s="12">
        <v>106.8926</v>
      </c>
      <c r="H138" s="9">
        <f t="shared" ref="H138:H201" si="382">IF(G138="","",(G138-$G$9)*1000)</f>
        <v>-21.900000000002251</v>
      </c>
      <c r="J138" s="69">
        <f t="shared" si="39"/>
        <v>1.6616982172871531</v>
      </c>
      <c r="K138" s="10">
        <f t="shared" ref="K138" si="383">SQRT(POWER(C138 - $C$9,2) + POWER(E138 - $E$9,2)) *1000</f>
        <v>58.624653623507101</v>
      </c>
      <c r="L138" s="69">
        <f t="shared" ref="L138" si="384">SQRT((D138^2) + (F138^2) + (H138^2))</f>
        <v>62.581626796339208</v>
      </c>
      <c r="M138" s="12">
        <f t="shared" ref="M138" si="385">(D138-$D$9)/(B138-$B$9)</f>
        <v>2.2077922370623459E-2</v>
      </c>
      <c r="N138" s="12">
        <f t="shared" ref="N138" si="386">(F138-$F$9)/(B138-$B$9)</f>
        <v>0.7610389624129642</v>
      </c>
      <c r="O138" s="12">
        <f t="shared" ref="O138" si="387">(H138-$H$9)/(B138-$B$9)</f>
        <v>-0.28441558441561365</v>
      </c>
      <c r="P138" s="12">
        <f t="shared" ref="P138" si="388">(L138-$L$9)/(B138-$B$9)</f>
        <v>0.81274839995245729</v>
      </c>
      <c r="Q138" s="12">
        <f t="shared" ref="Q138" si="389">(M138-0)/(B138-$B$9)</f>
        <v>2.8672626455355143E-4</v>
      </c>
      <c r="R138" s="12">
        <f t="shared" ref="R138" si="390">(N138-0)/(B138-$B$9)</f>
        <v>9.883622888480055E-3</v>
      </c>
      <c r="S138" s="12">
        <f t="shared" ref="S138" si="391">(O138-0)/(B138-$B$9)</f>
        <v>-3.6937088885144629E-3</v>
      </c>
      <c r="T138" s="12">
        <f t="shared" ref="T138" si="392">(P138-0)/(B138-$B$9)</f>
        <v>1.0555174025356589E-2</v>
      </c>
    </row>
    <row r="139" spans="2:20" ht="15.9" customHeight="1">
      <c r="B139" s="18">
        <v>45910</v>
      </c>
      <c r="C139" s="12">
        <v>401044.4253</v>
      </c>
      <c r="D139" s="9">
        <f t="shared" si="380"/>
        <v>-16.999999992549419</v>
      </c>
      <c r="E139" s="39">
        <v>6665562.9807000002</v>
      </c>
      <c r="F139" s="9">
        <f t="shared" si="381"/>
        <v>147.7000005543232</v>
      </c>
      <c r="G139" s="12">
        <v>106.8818</v>
      </c>
      <c r="H139" s="9">
        <f t="shared" si="382"/>
        <v>-32.700000000005502</v>
      </c>
      <c r="J139" s="69">
        <f t="shared" si="39"/>
        <v>353.43425226657689</v>
      </c>
      <c r="K139" s="10">
        <f t="shared" ref="K139" si="393">SQRT(POWER(C139 - $C$9,2) + POWER(E139 - $E$9,2)) *1000</f>
        <v>148.67511615429714</v>
      </c>
      <c r="L139" s="69">
        <f t="shared" ref="L139" si="394">SQRT((D139^2) + (F139^2) + (H139^2))</f>
        <v>152.22871005002347</v>
      </c>
      <c r="M139" s="12">
        <f t="shared" ref="M139" si="395">(D139-$D$9)/(B139-$B$9)</f>
        <v>-0.21794871785319769</v>
      </c>
      <c r="N139" s="12">
        <f t="shared" ref="N139" si="396">(F139-$F$9)/(B139-$B$9)</f>
        <v>1.8935897506964512</v>
      </c>
      <c r="O139" s="12">
        <f t="shared" ref="O139" si="397">(H139-$H$9)/(B139-$B$9)</f>
        <v>-0.41923076923083979</v>
      </c>
      <c r="P139" s="12">
        <f t="shared" ref="P139" si="398">(L139-$L$9)/(B139-$B$9)</f>
        <v>1.9516501288464547</v>
      </c>
      <c r="Q139" s="12">
        <f t="shared" ref="Q139" si="399">(M139-0)/(B139-$B$9)</f>
        <v>-2.7942143314512525E-3</v>
      </c>
      <c r="R139" s="12">
        <f t="shared" ref="R139" si="400">(N139-0)/(B139-$B$9)</f>
        <v>2.4276791675595526E-2</v>
      </c>
      <c r="S139" s="12">
        <f t="shared" ref="S139" si="401">(O139-0)/(B139-$B$9)</f>
        <v>-5.3747534516774336E-3</v>
      </c>
      <c r="T139" s="12">
        <f t="shared" ref="T139" si="402">(P139-0)/(B139-$B$9)</f>
        <v>2.502115549803147E-2</v>
      </c>
    </row>
    <row r="140" spans="2:20" ht="15.9" customHeight="1">
      <c r="B140" s="18">
        <v>45910</v>
      </c>
      <c r="C140" s="12">
        <v>401044.45880000002</v>
      </c>
      <c r="D140" s="9">
        <f t="shared" si="380"/>
        <v>16.500000027008355</v>
      </c>
      <c r="E140" s="39">
        <v>6665562.8131999997</v>
      </c>
      <c r="F140" s="9">
        <f t="shared" si="381"/>
        <v>-19.799999892711639</v>
      </c>
      <c r="G140" s="12">
        <v>106.8439</v>
      </c>
      <c r="H140" s="9">
        <f t="shared" si="382"/>
        <v>-70.599999999998886</v>
      </c>
      <c r="J140" s="69">
        <f t="shared" si="39"/>
        <v>140.19442870892385</v>
      </c>
      <c r="K140" s="10">
        <f t="shared" ref="K140" si="403">SQRT(POWER(C140 - $C$9,2) + POWER(E140 - $E$9,2)) *1000</f>
        <v>25.773823865361088</v>
      </c>
      <c r="L140" s="69">
        <f t="shared" ref="L140" si="404">SQRT((D140^2) + (F140^2) + (H140^2))</f>
        <v>75.157501266623413</v>
      </c>
      <c r="M140" s="12">
        <f t="shared" ref="M140" si="405">(D140-$D$9)/(B140-$B$9)</f>
        <v>0.2115384618847225</v>
      </c>
      <c r="N140" s="12">
        <f t="shared" ref="N140" si="406">(F140-$F$9)/(B140-$B$9)</f>
        <v>-0.25384615247066206</v>
      </c>
      <c r="O140" s="12">
        <f t="shared" ref="O140" si="407">(H140-$H$9)/(B140-$B$9)</f>
        <v>-0.90512820512819081</v>
      </c>
      <c r="P140" s="12">
        <f t="shared" ref="P140" si="408">(L140-$L$9)/(B140-$B$9)</f>
        <v>0.96355770854645406</v>
      </c>
      <c r="Q140" s="12">
        <f t="shared" ref="Q140" si="409">(M140-0)/(B140-$B$9)</f>
        <v>2.7120315626246476E-3</v>
      </c>
      <c r="R140" s="12">
        <f t="shared" ref="R140" si="410">(N140-0)/(B140-$B$9)</f>
        <v>-3.2544378521879749E-3</v>
      </c>
      <c r="S140" s="12">
        <f t="shared" ref="S140" si="411">(O140-0)/(B140-$B$9)</f>
        <v>-1.1604207758053727E-2</v>
      </c>
      <c r="T140" s="12">
        <f t="shared" ref="T140" si="412">(P140-0)/(B140-$B$9)</f>
        <v>1.235330395572377E-2</v>
      </c>
    </row>
    <row r="141" spans="2:20" ht="15.9" customHeight="1">
      <c r="B141" s="18">
        <v>45911</v>
      </c>
      <c r="C141" s="12">
        <v>401044.46189999999</v>
      </c>
      <c r="D141" s="9">
        <f t="shared" si="380"/>
        <v>19.599999999627471</v>
      </c>
      <c r="E141" s="39">
        <v>6665562.7807999998</v>
      </c>
      <c r="F141" s="9">
        <f t="shared" si="381"/>
        <v>-52.199999801814556</v>
      </c>
      <c r="G141" s="12">
        <v>106.8742</v>
      </c>
      <c r="H141" s="9">
        <f t="shared" si="382"/>
        <v>-40.300000000002001</v>
      </c>
      <c r="J141" s="69">
        <f t="shared" si="39"/>
        <v>159.41990106680953</v>
      </c>
      <c r="K141" s="10">
        <f t="shared" ref="K141" si="413">SQRT(POWER(C141 - $C$9,2) + POWER(E141 - $E$9,2)) *1000</f>
        <v>55.758407252134063</v>
      </c>
      <c r="L141" s="69">
        <f t="shared" ref="L141" si="414">SQRT((D141^2) + (F141^2) + (H141^2))</f>
        <v>68.797456197849328</v>
      </c>
      <c r="M141" s="12">
        <f t="shared" ref="M141" si="415">(D141-$D$9)/(B141-$B$9)</f>
        <v>0.24810126581806927</v>
      </c>
      <c r="N141" s="12">
        <f t="shared" ref="N141" si="416">(F141-$F$9)/(B141-$B$9)</f>
        <v>-0.66075949116220956</v>
      </c>
      <c r="O141" s="12">
        <f t="shared" ref="O141" si="417">(H141-$H$9)/(B141-$B$9)</f>
        <v>-0.51012658227850638</v>
      </c>
      <c r="P141" s="12">
        <f t="shared" ref="P141" si="418">(L141-$L$9)/(B141-$B$9)</f>
        <v>0.87085387592214336</v>
      </c>
      <c r="Q141" s="12">
        <f t="shared" ref="Q141" si="419">(M141-0)/(B141-$B$9)</f>
        <v>3.1405223521274589E-3</v>
      </c>
      <c r="R141" s="12">
        <f t="shared" ref="R141" si="420">(N141-0)/(B141-$B$9)</f>
        <v>-8.364044191926703E-3</v>
      </c>
      <c r="S141" s="12">
        <f t="shared" ref="S141" si="421">(O141-0)/(B141-$B$9)</f>
        <v>-6.4572985098545112E-3</v>
      </c>
      <c r="T141" s="12">
        <f t="shared" ref="T141" si="422">(P141-0)/(B141-$B$9)</f>
        <v>1.10234667838246E-2</v>
      </c>
    </row>
    <row r="142" spans="2:20" ht="15.9" customHeight="1">
      <c r="B142" s="18">
        <v>45911</v>
      </c>
      <c r="C142" s="12">
        <v>401044.45059999998</v>
      </c>
      <c r="D142" s="9">
        <f t="shared" si="380"/>
        <v>8.2999999867752194</v>
      </c>
      <c r="E142" s="39">
        <v>6665562.8638000004</v>
      </c>
      <c r="F142" s="9">
        <f t="shared" si="381"/>
        <v>30.800000764429569</v>
      </c>
      <c r="G142" s="12">
        <v>106.8552</v>
      </c>
      <c r="H142" s="9">
        <f t="shared" si="382"/>
        <v>-59.300000000007458</v>
      </c>
      <c r="J142" s="69">
        <f t="shared" si="39"/>
        <v>15.081829443856691</v>
      </c>
      <c r="K142" s="10">
        <f t="shared" ref="K142" si="423">SQRT(POWER(C142 - $C$9,2) + POWER(E142 - $E$9,2)) *1000</f>
        <v>31.898746791517226</v>
      </c>
      <c r="L142" s="69">
        <f t="shared" ref="L142" si="424">SQRT((D142^2) + (F142^2) + (H142^2))</f>
        <v>67.335132337214688</v>
      </c>
      <c r="M142" s="12">
        <f t="shared" ref="M142" si="425">(D142-$D$9)/(B142-$B$9)</f>
        <v>0.10506329097183822</v>
      </c>
      <c r="N142" s="12">
        <f t="shared" ref="N142" si="426">(F142-$F$9)/(B142-$B$9)</f>
        <v>0.38987342739784264</v>
      </c>
      <c r="O142" s="12">
        <f t="shared" ref="O142" si="427">(H142-$H$9)/(B142-$B$9)</f>
        <v>-0.75063291139249944</v>
      </c>
      <c r="P142" s="12">
        <f t="shared" ref="P142" si="428">(L142-$L$9)/(B142-$B$9)</f>
        <v>0.85234344730651501</v>
      </c>
      <c r="Q142" s="12">
        <f t="shared" ref="Q142" si="429">(M142-0)/(B142-$B$9)</f>
        <v>1.329915075592889E-3</v>
      </c>
      <c r="R142" s="12">
        <f t="shared" ref="R142" si="430">(N142-0)/(B142-$B$9)</f>
        <v>4.9351066759220586E-3</v>
      </c>
      <c r="S142" s="12">
        <f t="shared" ref="S142" si="431">(O142-0)/(B142-$B$9)</f>
        <v>-9.5016824226898666E-3</v>
      </c>
      <c r="T142" s="12">
        <f t="shared" ref="T142" si="432">(P142-0)/(B142-$B$9)</f>
        <v>1.0789157560841962E-2</v>
      </c>
    </row>
    <row r="143" spans="2:20" ht="15.9" customHeight="1">
      <c r="B143" s="18">
        <v>45912</v>
      </c>
      <c r="C143" s="12">
        <v>401044.44309999997</v>
      </c>
      <c r="D143" s="9">
        <f t="shared" si="380"/>
        <v>0.79999997979030013</v>
      </c>
      <c r="E143" s="39">
        <v>6665562.8811999997</v>
      </c>
      <c r="F143" s="9">
        <f t="shared" si="381"/>
        <v>48.200000077486038</v>
      </c>
      <c r="G143" s="12">
        <v>106.88720000000001</v>
      </c>
      <c r="H143" s="9">
        <f t="shared" si="382"/>
        <v>-27.299999999996771</v>
      </c>
      <c r="J143" s="69">
        <f t="shared" si="39"/>
        <v>0.95087996039131895</v>
      </c>
      <c r="K143" s="10">
        <f t="shared" ref="K143" si="433">SQRT(POWER(C143 - $C$9,2) + POWER(E143 - $E$9,2)) *1000</f>
        <v>48.206638624128509</v>
      </c>
      <c r="L143" s="69">
        <f t="shared" ref="L143" si="434">SQRT((D143^2) + (F143^2) + (H143^2))</f>
        <v>55.400090319756181</v>
      </c>
      <c r="M143" s="12">
        <f t="shared" ref="M143" si="435">(D143-$D$9)/(B143-$B$9)</f>
        <v>9.9999997473787516E-3</v>
      </c>
      <c r="N143" s="12">
        <f t="shared" ref="N143" si="436">(F143-$F$9)/(B143-$B$9)</f>
        <v>0.60250000096857548</v>
      </c>
      <c r="O143" s="12">
        <f t="shared" ref="O143" si="437">(H143-$H$9)/(B143-$B$9)</f>
        <v>-0.34124999999995964</v>
      </c>
      <c r="P143" s="12">
        <f t="shared" ref="P143" si="438">(L143-$L$9)/(B143-$B$9)</f>
        <v>0.69250112899695226</v>
      </c>
      <c r="Q143" s="12">
        <f t="shared" ref="Q143" si="439">(M143-0)/(B143-$B$9)</f>
        <v>1.249999968422344E-4</v>
      </c>
      <c r="R143" s="12">
        <f t="shared" ref="R143" si="440">(N143-0)/(B143-$B$9)</f>
        <v>7.5312500121071935E-3</v>
      </c>
      <c r="S143" s="12">
        <f t="shared" ref="S143" si="441">(O143-0)/(B143-$B$9)</f>
        <v>-4.2656249999994955E-3</v>
      </c>
      <c r="T143" s="12">
        <f t="shared" ref="T143" si="442">(P143-0)/(B143-$B$9)</f>
        <v>8.656264112461903E-3</v>
      </c>
    </row>
    <row r="144" spans="2:20" ht="15.9" customHeight="1">
      <c r="B144" s="18">
        <v>45912</v>
      </c>
      <c r="C144" s="12">
        <v>401044.4522</v>
      </c>
      <c r="D144" s="9">
        <f t="shared" si="380"/>
        <v>9.9000000045634806</v>
      </c>
      <c r="E144" s="39">
        <v>6665562.8438999997</v>
      </c>
      <c r="F144" s="9">
        <f t="shared" si="381"/>
        <v>10.900000110268593</v>
      </c>
      <c r="G144" s="12">
        <v>106.85469999999999</v>
      </c>
      <c r="H144" s="9">
        <f t="shared" si="382"/>
        <v>-59.800000000009845</v>
      </c>
      <c r="J144" s="69">
        <f t="shared" si="39"/>
        <v>42.247514324399447</v>
      </c>
      <c r="K144" s="10">
        <f t="shared" ref="K144" si="443">SQRT(POWER(C144 - $C$9,2) + POWER(E144 - $E$9,2)) *1000</f>
        <v>14.724809081757639</v>
      </c>
      <c r="L144" s="69">
        <f t="shared" ref="L144" si="444">SQRT((D144^2) + (F144^2) + (H144^2))</f>
        <v>61.586199773126033</v>
      </c>
      <c r="M144" s="12">
        <f t="shared" ref="M144" si="445">(D144-$D$9)/(B144-$B$9)</f>
        <v>0.12375000005704351</v>
      </c>
      <c r="N144" s="12">
        <f t="shared" ref="N144" si="446">(F144-$F$9)/(B144-$B$9)</f>
        <v>0.13625000137835741</v>
      </c>
      <c r="O144" s="12">
        <f t="shared" ref="O144" si="447">(H144-$H$9)/(B144-$B$9)</f>
        <v>-0.74750000000012307</v>
      </c>
      <c r="P144" s="12">
        <f t="shared" ref="P144" si="448">(L144-$L$9)/(B144-$B$9)</f>
        <v>0.76982749716407539</v>
      </c>
      <c r="Q144" s="12">
        <f t="shared" ref="Q144" si="449">(M144-0)/(B144-$B$9)</f>
        <v>1.5468750007130438E-3</v>
      </c>
      <c r="R144" s="12">
        <f t="shared" ref="R144" si="450">(N144-0)/(B144-$B$9)</f>
        <v>1.7031250172294676E-3</v>
      </c>
      <c r="S144" s="12">
        <f t="shared" ref="S144" si="451">(O144-0)/(B144-$B$9)</f>
        <v>-9.3437500000015383E-3</v>
      </c>
      <c r="T144" s="12">
        <f t="shared" ref="T144" si="452">(P144-0)/(B144-$B$9)</f>
        <v>9.6228437145509417E-3</v>
      </c>
    </row>
    <row r="145" spans="1:20" ht="15.9" customHeight="1">
      <c r="B145" s="18">
        <v>45913</v>
      </c>
      <c r="C145" s="12">
        <v>401044.44890000002</v>
      </c>
      <c r="D145" s="9">
        <f t="shared" si="380"/>
        <v>6.600000022444874</v>
      </c>
      <c r="E145" s="39">
        <v>6665562.8603999997</v>
      </c>
      <c r="F145" s="9">
        <f t="shared" si="381"/>
        <v>27.400000020861626</v>
      </c>
      <c r="G145" s="12">
        <v>106.88460000000001</v>
      </c>
      <c r="H145" s="9">
        <f t="shared" si="382"/>
        <v>-29.899999999997817</v>
      </c>
      <c r="J145" s="69">
        <f t="shared" si="39"/>
        <v>13.543176676873486</v>
      </c>
      <c r="K145" s="10">
        <f t="shared" ref="K145" si="453">SQRT(POWER(C145 - $C$9,2) + POWER(E145 - $E$9,2)) *1000</f>
        <v>28.183683248281966</v>
      </c>
      <c r="L145" s="69">
        <f t="shared" ref="L145" si="454">SQRT((D145^2) + (F145^2) + (H145^2))</f>
        <v>41.089293026764999</v>
      </c>
      <c r="M145" s="12">
        <f t="shared" ref="M145" si="455">(D145-$D$9)/(B145-$B$9)</f>
        <v>8.1481481758578694E-2</v>
      </c>
      <c r="N145" s="12">
        <f t="shared" ref="N145" si="456">(F145-$F$9)/(B145-$B$9)</f>
        <v>0.33827160519582256</v>
      </c>
      <c r="O145" s="12">
        <f t="shared" ref="O145" si="457">(H145-$H$9)/(B145-$B$9)</f>
        <v>-0.36913580246910888</v>
      </c>
      <c r="P145" s="12">
        <f t="shared" ref="P145" si="458">(L145-$L$9)/(B145-$B$9)</f>
        <v>0.50727522255265434</v>
      </c>
      <c r="Q145" s="12">
        <f t="shared" ref="Q145" si="459">(M145-0)/(B145-$B$9)</f>
        <v>1.0059442192417122E-3</v>
      </c>
      <c r="R145" s="12">
        <f t="shared" ref="R145" si="460">(N145-0)/(B145-$B$9)</f>
        <v>4.1761926567385503E-3</v>
      </c>
      <c r="S145" s="12">
        <f t="shared" ref="S145" si="461">(O145-0)/(B145-$B$9)</f>
        <v>-4.5572321292482575E-3</v>
      </c>
      <c r="T145" s="12">
        <f t="shared" ref="T145" si="462">(P145-0)/(B145-$B$9)</f>
        <v>6.2626570685512884E-3</v>
      </c>
    </row>
    <row r="146" spans="1:20" ht="15.9" customHeight="1">
      <c r="B146" s="18">
        <v>45913</v>
      </c>
      <c r="C146" s="12">
        <v>401044.44309999997</v>
      </c>
      <c r="D146" s="9">
        <f t="shared" si="380"/>
        <v>0.79999997979030013</v>
      </c>
      <c r="E146" s="39">
        <v>6665562.8811999997</v>
      </c>
      <c r="F146" s="9">
        <f t="shared" si="381"/>
        <v>48.200000077486038</v>
      </c>
      <c r="G146" s="12">
        <v>106.88720000000001</v>
      </c>
      <c r="H146" s="9">
        <f t="shared" si="382"/>
        <v>-27.299999999996771</v>
      </c>
      <c r="J146" s="69">
        <f t="shared" si="39"/>
        <v>0.95087996039131895</v>
      </c>
      <c r="K146" s="10">
        <f t="shared" ref="K146" si="463">SQRT(POWER(C146 - $C$9,2) + POWER(E146 - $E$9,2)) *1000</f>
        <v>48.206638624128509</v>
      </c>
      <c r="L146" s="69">
        <f t="shared" ref="L146" si="464">SQRT((D146^2) + (F146^2) + (H146^2))</f>
        <v>55.400090319756181</v>
      </c>
      <c r="M146" s="12">
        <f t="shared" ref="M146" si="465">(D146-$D$9)/(B146-$B$9)</f>
        <v>9.8765429603740757E-3</v>
      </c>
      <c r="N146" s="12">
        <f t="shared" ref="N146" si="466">(F146-$F$9)/(B146-$B$9)</f>
        <v>0.59506172935167945</v>
      </c>
      <c r="O146" s="12">
        <f t="shared" ref="O146" si="467">(H146-$H$9)/(B146-$B$9)</f>
        <v>-0.33703703703699717</v>
      </c>
      <c r="P146" s="12">
        <f t="shared" ref="P146" si="468">(L146-$L$9)/(B146-$B$9)</f>
        <v>0.68395173234266893</v>
      </c>
      <c r="Q146" s="12">
        <f t="shared" ref="Q146" si="469">(M146-0)/(B146-$B$9)</f>
        <v>1.2193262914042069E-4</v>
      </c>
      <c r="R146" s="12">
        <f t="shared" ref="R146" si="470">(N146-0)/(B146-$B$9)</f>
        <v>7.3464411031071535E-3</v>
      </c>
      <c r="S146" s="12">
        <f t="shared" ref="S146" si="471">(O146-0)/(B146-$B$9)</f>
        <v>-4.160951074530829E-3</v>
      </c>
      <c r="T146" s="12">
        <f t="shared" ref="T146" si="472">(P146-0)/(B146-$B$9)</f>
        <v>8.4438485474403573E-3</v>
      </c>
    </row>
    <row r="147" spans="1:20" ht="15.9" customHeight="1">
      <c r="B147" s="18">
        <v>45915</v>
      </c>
      <c r="C147" s="12">
        <v>401044.4424</v>
      </c>
      <c r="D147" s="9">
        <f t="shared" si="380"/>
        <v>0.10000000474974513</v>
      </c>
      <c r="E147" s="39">
        <v>6665562.9040999999</v>
      </c>
      <c r="F147" s="9">
        <f t="shared" si="381"/>
        <v>71.100000292062759</v>
      </c>
      <c r="G147" s="12">
        <v>106.8712</v>
      </c>
      <c r="H147" s="9">
        <f t="shared" si="382"/>
        <v>-43.300000000002115</v>
      </c>
      <c r="J147" s="69">
        <f t="shared" si="39"/>
        <v>8.058473167250213E-2</v>
      </c>
      <c r="K147" s="10">
        <f t="shared" ref="K147" si="473">SQRT(POWER(C147 - $C$9,2) + POWER(E147 - $E$9,2)) *1000</f>
        <v>71.100070615522412</v>
      </c>
      <c r="L147" s="69">
        <f t="shared" ref="L147" si="474">SQRT((D147^2) + (F147^2) + (H147^2))</f>
        <v>83.247282487372871</v>
      </c>
      <c r="M147" s="12">
        <f t="shared" ref="M147" si="475">(D147-$D$9)/(B147-$B$9)</f>
        <v>1.2048193343342788E-3</v>
      </c>
      <c r="N147" s="12">
        <f t="shared" ref="N147" si="476">(F147-$F$9)/(B147-$B$9)</f>
        <v>0.85662650954292485</v>
      </c>
      <c r="O147" s="12">
        <f t="shared" ref="O147" si="477">(H147-$H$9)/(B147-$B$9)</f>
        <v>-0.52168674698797723</v>
      </c>
      <c r="P147" s="12">
        <f t="shared" ref="P147" si="478">(L147-$L$9)/(B147-$B$9)</f>
        <v>1.0029793070767816</v>
      </c>
      <c r="Q147" s="12">
        <f t="shared" ref="Q147" si="479">(M147-0)/(B147-$B$9)</f>
        <v>1.4515895594388902E-5</v>
      </c>
      <c r="R147" s="12">
        <f t="shared" ref="R147" si="480">(N147-0)/(B147-$B$9)</f>
        <v>1.0320801319794275E-2</v>
      </c>
      <c r="S147" s="12">
        <f t="shared" ref="S147" si="481">(O147-0)/(B147-$B$9)</f>
        <v>-6.2853824938310507E-3</v>
      </c>
      <c r="T147" s="12">
        <f t="shared" ref="T147" si="482">(P147-0)/(B147-$B$9)</f>
        <v>1.2084088037069658E-2</v>
      </c>
    </row>
    <row r="148" spans="1:20" ht="15.9" customHeight="1">
      <c r="B148" s="18">
        <v>45915</v>
      </c>
      <c r="C148" s="12">
        <v>401044.44219999999</v>
      </c>
      <c r="D148" s="9">
        <f t="shared" si="380"/>
        <v>-0.10000000474974513</v>
      </c>
      <c r="E148" s="39">
        <v>6665562.9106000001</v>
      </c>
      <c r="F148" s="9">
        <f t="shared" si="381"/>
        <v>77.60000042617321</v>
      </c>
      <c r="G148" s="12">
        <v>106.9058</v>
      </c>
      <c r="H148" s="9">
        <f t="shared" si="382"/>
        <v>-8.7000000000045929</v>
      </c>
      <c r="J148" s="69">
        <f t="shared" si="39"/>
        <v>359.9261652703558</v>
      </c>
      <c r="K148" s="10">
        <f t="shared" ref="K148" si="483">SQRT(POWER(C148 - $C$9,2) + POWER(E148 - $E$9,2)) *1000</f>
        <v>77.600064859141924</v>
      </c>
      <c r="L148" s="69">
        <f t="shared" ref="L148" si="484">SQRT((D148^2) + (F148^2) + (H148^2))</f>
        <v>78.086234805778105</v>
      </c>
      <c r="M148" s="12">
        <f t="shared" ref="M148" si="485">(D148-$D$9)/(B148-$B$9)</f>
        <v>-1.2048193343342788E-3</v>
      </c>
      <c r="N148" s="12">
        <f t="shared" ref="N148" si="486">(F148-$F$9)/(B148-$B$9)</f>
        <v>0.93493976417076152</v>
      </c>
      <c r="O148" s="12">
        <f t="shared" ref="O148" si="487">(H148-$H$9)/(B148-$B$9)</f>
        <v>-0.10481927710848907</v>
      </c>
      <c r="P148" s="12">
        <f t="shared" ref="P148" si="488">(L148-$L$9)/(B148-$B$9)</f>
        <v>0.94079800970816996</v>
      </c>
      <c r="Q148" s="12">
        <f t="shared" ref="Q148" si="489">(M148-0)/(B148-$B$9)</f>
        <v>-1.4515895594388902E-5</v>
      </c>
      <c r="R148" s="12">
        <f t="shared" ref="R148" si="490">(N148-0)/(B148-$B$9)</f>
        <v>1.1264334508081465E-2</v>
      </c>
      <c r="S148" s="12">
        <f t="shared" ref="S148" si="491">(O148-0)/(B148-$B$9)</f>
        <v>-1.2628828567287839E-3</v>
      </c>
      <c r="T148" s="12">
        <f t="shared" ref="T148" si="492">(P148-0)/(B148-$B$9)</f>
        <v>1.1334915779616506E-2</v>
      </c>
    </row>
    <row r="149" spans="1:20" ht="15.9" customHeight="1">
      <c r="B149" s="18">
        <v>45916</v>
      </c>
      <c r="C149" s="12">
        <v>401044.44630000001</v>
      </c>
      <c r="D149" s="9">
        <f t="shared" si="380"/>
        <v>4.0000000153668225</v>
      </c>
      <c r="E149" s="39">
        <v>6665562.8749000002</v>
      </c>
      <c r="F149" s="9">
        <f t="shared" si="381"/>
        <v>41.900000534951687</v>
      </c>
      <c r="G149" s="12">
        <v>106.8866</v>
      </c>
      <c r="H149" s="9">
        <f t="shared" si="382"/>
        <v>-27.900000000002478</v>
      </c>
      <c r="J149" s="69">
        <f t="shared" si="39"/>
        <v>5.4532378906203576</v>
      </c>
      <c r="K149" s="10">
        <f t="shared" ref="K149" si="493">SQRT(POWER(C149 - $C$9,2) + POWER(E149 - $E$9,2)) *1000</f>
        <v>42.090498273979676</v>
      </c>
      <c r="L149" s="69">
        <f t="shared" ref="L149" si="494">SQRT((D149^2) + (F149^2) + (H149^2))</f>
        <v>50.497723166020307</v>
      </c>
      <c r="M149" s="12">
        <f t="shared" ref="M149" si="495">(D149-$D$9)/(B149-$B$9)</f>
        <v>4.7619047801985982E-2</v>
      </c>
      <c r="N149" s="12">
        <f t="shared" ref="N149" si="496">(F149-$F$9)/(B149-$B$9)</f>
        <v>0.49880953017799629</v>
      </c>
      <c r="O149" s="12">
        <f t="shared" ref="O149" si="497">(H149-$H$9)/(B149-$B$9)</f>
        <v>-0.33214285714288666</v>
      </c>
      <c r="P149" s="12">
        <f t="shared" ref="P149" si="498">(L149-$L$9)/(B149-$B$9)</f>
        <v>0.60116337102405126</v>
      </c>
      <c r="Q149" s="12">
        <f t="shared" ref="Q149" si="499">(M149-0)/(B149-$B$9)</f>
        <v>5.6689342621411886E-4</v>
      </c>
      <c r="R149" s="12">
        <f t="shared" ref="R149" si="500">(N149-0)/(B149-$B$9)</f>
        <v>5.9382086925951942E-3</v>
      </c>
      <c r="S149" s="12">
        <f t="shared" ref="S149" si="501">(O149-0)/(B149-$B$9)</f>
        <v>-3.9540816326534122E-3</v>
      </c>
      <c r="T149" s="12">
        <f t="shared" ref="T149" si="502">(P149-0)/(B149-$B$9)</f>
        <v>7.1567067979053725E-3</v>
      </c>
    </row>
    <row r="150" spans="1:20" ht="15.9" customHeight="1">
      <c r="B150" s="18"/>
      <c r="C150" s="12"/>
      <c r="D150" s="9" t="str">
        <f t="shared" si="380"/>
        <v/>
      </c>
      <c r="E150" s="39"/>
      <c r="F150" s="9" t="str">
        <f t="shared" si="381"/>
        <v/>
      </c>
      <c r="G150" s="12"/>
      <c r="H150" s="9" t="str">
        <f t="shared" si="382"/>
        <v/>
      </c>
    </row>
    <row r="151" spans="1:20" ht="15.9" customHeight="1">
      <c r="B151" s="18"/>
      <c r="C151" s="12"/>
      <c r="D151" s="9" t="str">
        <f t="shared" si="380"/>
        <v/>
      </c>
      <c r="E151" s="39"/>
      <c r="F151" s="9" t="str">
        <f t="shared" si="381"/>
        <v/>
      </c>
      <c r="G151" s="12"/>
      <c r="H151" s="9" t="str">
        <f t="shared" si="382"/>
        <v/>
      </c>
    </row>
    <row r="152" spans="1:20" ht="15.9" customHeight="1">
      <c r="B152" s="18"/>
      <c r="C152" s="12"/>
      <c r="D152" s="9" t="str">
        <f t="shared" si="380"/>
        <v/>
      </c>
      <c r="E152" s="39"/>
      <c r="F152" s="9" t="str">
        <f t="shared" si="381"/>
        <v/>
      </c>
      <c r="G152" s="12"/>
      <c r="H152" s="9" t="str">
        <f t="shared" si="382"/>
        <v/>
      </c>
    </row>
    <row r="153" spans="1:20" ht="15.9" customHeight="1">
      <c r="B153" s="18"/>
      <c r="C153" s="12"/>
      <c r="D153" s="9" t="str">
        <f t="shared" si="380"/>
        <v/>
      </c>
      <c r="E153" s="39"/>
      <c r="F153" s="9" t="str">
        <f t="shared" si="381"/>
        <v/>
      </c>
      <c r="G153" s="12"/>
      <c r="H153" s="9" t="str">
        <f t="shared" si="382"/>
        <v/>
      </c>
    </row>
    <row r="154" spans="1:20" ht="15.9" customHeight="1">
      <c r="B154" s="18"/>
      <c r="C154" s="12"/>
      <c r="D154" s="9" t="str">
        <f t="shared" si="380"/>
        <v/>
      </c>
      <c r="E154" s="39"/>
      <c r="F154" s="9" t="str">
        <f t="shared" si="381"/>
        <v/>
      </c>
      <c r="G154" s="12"/>
      <c r="H154" s="9" t="str">
        <f t="shared" si="382"/>
        <v/>
      </c>
    </row>
    <row r="155" spans="1:20" ht="15.9" customHeight="1">
      <c r="B155" s="18"/>
      <c r="C155" s="12"/>
      <c r="D155" s="9" t="str">
        <f t="shared" si="380"/>
        <v/>
      </c>
      <c r="E155" s="39"/>
      <c r="F155" s="9" t="str">
        <f t="shared" si="381"/>
        <v/>
      </c>
      <c r="G155" s="12"/>
      <c r="H155" s="9" t="str">
        <f t="shared" si="382"/>
        <v/>
      </c>
    </row>
    <row r="156" spans="1:20" ht="15.9" customHeight="1">
      <c r="A156" s="32">
        <v>44760</v>
      </c>
      <c r="B156" s="18"/>
      <c r="C156" s="12"/>
      <c r="D156" s="9" t="str">
        <f t="shared" si="380"/>
        <v/>
      </c>
      <c r="E156" s="39"/>
      <c r="F156" s="9" t="str">
        <f t="shared" si="381"/>
        <v/>
      </c>
      <c r="G156" s="12"/>
      <c r="H156" s="9" t="str">
        <f t="shared" si="382"/>
        <v/>
      </c>
    </row>
    <row r="157" spans="1:20" ht="15.9" customHeight="1">
      <c r="A157" s="33"/>
      <c r="B157" s="18"/>
      <c r="C157" s="12"/>
      <c r="D157" s="9" t="str">
        <f t="shared" si="380"/>
        <v/>
      </c>
      <c r="E157" s="39"/>
      <c r="F157" s="9" t="str">
        <f t="shared" si="381"/>
        <v/>
      </c>
      <c r="G157" s="12"/>
      <c r="H157" s="9" t="str">
        <f t="shared" si="382"/>
        <v/>
      </c>
    </row>
    <row r="158" spans="1:20" ht="15.9" customHeight="1">
      <c r="A158" s="212" t="s">
        <v>9</v>
      </c>
      <c r="B158" s="18"/>
      <c r="C158" s="12"/>
      <c r="D158" s="9" t="str">
        <f t="shared" si="380"/>
        <v/>
      </c>
      <c r="E158" s="39"/>
      <c r="F158" s="9" t="str">
        <f t="shared" si="381"/>
        <v/>
      </c>
      <c r="G158" s="12"/>
      <c r="H158" s="9" t="str">
        <f t="shared" si="382"/>
        <v/>
      </c>
    </row>
    <row r="159" spans="1:20" ht="15.9" customHeight="1">
      <c r="A159" s="213"/>
      <c r="B159" s="18"/>
      <c r="C159" s="12"/>
      <c r="D159" s="9" t="str">
        <f t="shared" si="380"/>
        <v/>
      </c>
      <c r="E159" s="39"/>
      <c r="F159" s="9" t="str">
        <f t="shared" si="381"/>
        <v/>
      </c>
      <c r="G159" s="12"/>
      <c r="H159" s="9" t="str">
        <f t="shared" si="382"/>
        <v/>
      </c>
    </row>
    <row r="160" spans="1:20" ht="15.9" customHeight="1">
      <c r="B160" s="18"/>
      <c r="C160" s="12"/>
      <c r="D160" s="9" t="str">
        <f t="shared" si="380"/>
        <v/>
      </c>
      <c r="E160" s="39"/>
      <c r="F160" s="9" t="str">
        <f t="shared" si="381"/>
        <v/>
      </c>
      <c r="G160" s="12"/>
      <c r="H160" s="9" t="str">
        <f t="shared" si="382"/>
        <v/>
      </c>
    </row>
    <row r="161" spans="2:8" ht="15.9" customHeight="1">
      <c r="B161" s="18"/>
      <c r="C161" s="12"/>
      <c r="D161" s="9" t="str">
        <f t="shared" si="380"/>
        <v/>
      </c>
      <c r="E161" s="39"/>
      <c r="F161" s="9" t="str">
        <f t="shared" si="381"/>
        <v/>
      </c>
      <c r="G161" s="12"/>
      <c r="H161" s="9" t="str">
        <f t="shared" si="382"/>
        <v/>
      </c>
    </row>
    <row r="162" spans="2:8" ht="15.9" customHeight="1">
      <c r="B162" s="18"/>
      <c r="C162" s="12"/>
      <c r="D162" s="9" t="str">
        <f t="shared" si="380"/>
        <v/>
      </c>
      <c r="E162" s="39"/>
      <c r="F162" s="9" t="str">
        <f t="shared" si="381"/>
        <v/>
      </c>
      <c r="G162" s="12"/>
      <c r="H162" s="9" t="str">
        <f t="shared" si="382"/>
        <v/>
      </c>
    </row>
    <row r="163" spans="2:8" ht="15.9" customHeight="1">
      <c r="B163" s="18"/>
      <c r="C163" s="12"/>
      <c r="D163" s="9" t="str">
        <f t="shared" si="380"/>
        <v/>
      </c>
      <c r="E163" s="39"/>
      <c r="F163" s="9" t="str">
        <f t="shared" si="381"/>
        <v/>
      </c>
      <c r="G163" s="12"/>
      <c r="H163" s="9" t="str">
        <f t="shared" si="382"/>
        <v/>
      </c>
    </row>
    <row r="164" spans="2:8" ht="15.9" customHeight="1">
      <c r="B164" s="18"/>
      <c r="C164" s="12"/>
      <c r="D164" s="9" t="str">
        <f t="shared" si="380"/>
        <v/>
      </c>
      <c r="E164" s="39"/>
      <c r="F164" s="9" t="str">
        <f t="shared" si="381"/>
        <v/>
      </c>
      <c r="G164" s="12"/>
      <c r="H164" s="9" t="str">
        <f t="shared" si="382"/>
        <v/>
      </c>
    </row>
    <row r="165" spans="2:8" ht="15.9" customHeight="1">
      <c r="B165" s="18"/>
      <c r="C165" s="12"/>
      <c r="D165" s="9" t="str">
        <f t="shared" si="380"/>
        <v/>
      </c>
      <c r="E165" s="39"/>
      <c r="F165" s="9" t="str">
        <f t="shared" si="381"/>
        <v/>
      </c>
      <c r="G165" s="12"/>
      <c r="H165" s="9" t="str">
        <f t="shared" si="382"/>
        <v/>
      </c>
    </row>
    <row r="166" spans="2:8" ht="15.9" customHeight="1">
      <c r="B166" s="18"/>
      <c r="C166" s="12"/>
      <c r="D166" s="9" t="str">
        <f t="shared" si="380"/>
        <v/>
      </c>
      <c r="E166" s="39"/>
      <c r="F166" s="9" t="str">
        <f t="shared" si="381"/>
        <v/>
      </c>
      <c r="G166" s="12"/>
      <c r="H166" s="9" t="str">
        <f t="shared" si="382"/>
        <v/>
      </c>
    </row>
    <row r="167" spans="2:8" ht="15.9" customHeight="1">
      <c r="B167" s="18"/>
      <c r="C167" s="12"/>
      <c r="D167" s="9" t="str">
        <f t="shared" si="380"/>
        <v/>
      </c>
      <c r="E167" s="39"/>
      <c r="F167" s="9" t="str">
        <f t="shared" si="381"/>
        <v/>
      </c>
      <c r="G167" s="12"/>
      <c r="H167" s="9" t="str">
        <f t="shared" si="382"/>
        <v/>
      </c>
    </row>
    <row r="168" spans="2:8" ht="15.9" customHeight="1">
      <c r="B168" s="18"/>
      <c r="C168" s="12"/>
      <c r="D168" s="9" t="str">
        <f t="shared" si="380"/>
        <v/>
      </c>
      <c r="E168" s="39"/>
      <c r="F168" s="9" t="str">
        <f t="shared" si="381"/>
        <v/>
      </c>
      <c r="G168" s="12"/>
      <c r="H168" s="9" t="str">
        <f t="shared" si="382"/>
        <v/>
      </c>
    </row>
    <row r="169" spans="2:8" ht="15.9" customHeight="1">
      <c r="B169" s="18"/>
      <c r="C169" s="12"/>
      <c r="D169" s="9" t="str">
        <f t="shared" si="380"/>
        <v/>
      </c>
      <c r="E169" s="39"/>
      <c r="F169" s="9" t="str">
        <f t="shared" si="381"/>
        <v/>
      </c>
      <c r="G169" s="12"/>
      <c r="H169" s="9" t="str">
        <f t="shared" si="382"/>
        <v/>
      </c>
    </row>
    <row r="170" spans="2:8" ht="15.9" customHeight="1">
      <c r="B170" s="18"/>
      <c r="C170" s="12"/>
      <c r="D170" s="9" t="str">
        <f t="shared" si="380"/>
        <v/>
      </c>
      <c r="E170" s="39"/>
      <c r="F170" s="9" t="str">
        <f t="shared" si="381"/>
        <v/>
      </c>
      <c r="G170" s="12"/>
      <c r="H170" s="9" t="str">
        <f t="shared" si="382"/>
        <v/>
      </c>
    </row>
    <row r="171" spans="2:8" ht="15.9" customHeight="1">
      <c r="B171" s="18"/>
      <c r="C171" s="12"/>
      <c r="D171" s="9" t="str">
        <f t="shared" si="380"/>
        <v/>
      </c>
      <c r="E171" s="39"/>
      <c r="F171" s="9" t="str">
        <f t="shared" si="381"/>
        <v/>
      </c>
      <c r="G171" s="12"/>
      <c r="H171" s="9" t="str">
        <f t="shared" si="382"/>
        <v/>
      </c>
    </row>
    <row r="172" spans="2:8" ht="15.9" customHeight="1">
      <c r="B172" s="18"/>
      <c r="C172" s="12"/>
      <c r="D172" s="9" t="str">
        <f t="shared" si="380"/>
        <v/>
      </c>
      <c r="E172" s="39"/>
      <c r="F172" s="9" t="str">
        <f t="shared" si="381"/>
        <v/>
      </c>
      <c r="G172" s="12"/>
      <c r="H172" s="9" t="str">
        <f t="shared" si="382"/>
        <v/>
      </c>
    </row>
    <row r="173" spans="2:8" ht="15.9" customHeight="1">
      <c r="B173" s="18"/>
      <c r="C173" s="12"/>
      <c r="D173" s="9" t="str">
        <f t="shared" si="380"/>
        <v/>
      </c>
      <c r="E173" s="39"/>
      <c r="F173" s="9" t="str">
        <f t="shared" si="381"/>
        <v/>
      </c>
      <c r="G173" s="12"/>
      <c r="H173" s="9" t="str">
        <f t="shared" si="382"/>
        <v/>
      </c>
    </row>
    <row r="174" spans="2:8" ht="15.9" customHeight="1">
      <c r="B174" s="18"/>
      <c r="C174" s="12"/>
      <c r="D174" s="9" t="str">
        <f t="shared" si="380"/>
        <v/>
      </c>
      <c r="E174" s="39"/>
      <c r="F174" s="9" t="str">
        <f t="shared" si="381"/>
        <v/>
      </c>
      <c r="G174" s="12"/>
      <c r="H174" s="9" t="str">
        <f t="shared" si="382"/>
        <v/>
      </c>
    </row>
    <row r="175" spans="2:8" ht="15.9" customHeight="1">
      <c r="B175" s="18"/>
      <c r="C175" s="12"/>
      <c r="D175" s="9" t="str">
        <f t="shared" si="380"/>
        <v/>
      </c>
      <c r="E175" s="39"/>
      <c r="F175" s="9" t="str">
        <f t="shared" si="381"/>
        <v/>
      </c>
      <c r="G175" s="12"/>
      <c r="H175" s="9" t="str">
        <f t="shared" si="382"/>
        <v/>
      </c>
    </row>
    <row r="176" spans="2:8" ht="15.9" customHeight="1">
      <c r="B176" s="18"/>
      <c r="C176" s="12"/>
      <c r="D176" s="9" t="str">
        <f t="shared" si="380"/>
        <v/>
      </c>
      <c r="E176" s="39"/>
      <c r="F176" s="9" t="str">
        <f t="shared" si="381"/>
        <v/>
      </c>
      <c r="G176" s="12"/>
      <c r="H176" s="9" t="str">
        <f t="shared" si="382"/>
        <v/>
      </c>
    </row>
    <row r="177" spans="1:8" ht="15.9" customHeight="1">
      <c r="B177" s="18"/>
      <c r="C177" s="12"/>
      <c r="D177" s="9" t="str">
        <f t="shared" si="380"/>
        <v/>
      </c>
      <c r="E177" s="39"/>
      <c r="F177" s="9" t="str">
        <f t="shared" si="381"/>
        <v/>
      </c>
      <c r="G177" s="12"/>
      <c r="H177" s="9" t="str">
        <f t="shared" si="382"/>
        <v/>
      </c>
    </row>
    <row r="178" spans="1:8" ht="15.9" customHeight="1">
      <c r="B178" s="18"/>
      <c r="C178" s="12"/>
      <c r="D178" s="9" t="str">
        <f t="shared" si="380"/>
        <v/>
      </c>
      <c r="E178" s="39"/>
      <c r="F178" s="9" t="str">
        <f t="shared" si="381"/>
        <v/>
      </c>
      <c r="G178" s="12"/>
      <c r="H178" s="9" t="str">
        <f t="shared" si="382"/>
        <v/>
      </c>
    </row>
    <row r="179" spans="1:8" ht="15.9" customHeight="1">
      <c r="B179" s="18"/>
      <c r="C179" s="12"/>
      <c r="D179" s="9" t="str">
        <f t="shared" si="380"/>
        <v/>
      </c>
      <c r="E179" s="39"/>
      <c r="F179" s="9" t="str">
        <f t="shared" si="381"/>
        <v/>
      </c>
      <c r="G179" s="12"/>
      <c r="H179" s="9" t="str">
        <f t="shared" si="382"/>
        <v/>
      </c>
    </row>
    <row r="180" spans="1:8" ht="15.9" customHeight="1">
      <c r="B180" s="18"/>
      <c r="C180" s="12"/>
      <c r="D180" s="9" t="str">
        <f t="shared" si="380"/>
        <v/>
      </c>
      <c r="E180" s="39"/>
      <c r="F180" s="9" t="str">
        <f t="shared" si="381"/>
        <v/>
      </c>
      <c r="G180" s="12"/>
      <c r="H180" s="9" t="str">
        <f t="shared" si="382"/>
        <v/>
      </c>
    </row>
    <row r="181" spans="1:8" ht="15.9" customHeight="1">
      <c r="B181" s="18"/>
      <c r="C181" s="12"/>
      <c r="D181" s="9" t="str">
        <f t="shared" si="380"/>
        <v/>
      </c>
      <c r="E181" s="39"/>
      <c r="F181" s="9" t="str">
        <f t="shared" si="381"/>
        <v/>
      </c>
      <c r="G181" s="12"/>
      <c r="H181" s="9" t="str">
        <f t="shared" si="382"/>
        <v/>
      </c>
    </row>
    <row r="182" spans="1:8" ht="15.9" customHeight="1">
      <c r="B182" s="18"/>
      <c r="C182" s="12"/>
      <c r="D182" s="9" t="str">
        <f t="shared" si="380"/>
        <v/>
      </c>
      <c r="E182" s="39"/>
      <c r="F182" s="9" t="str">
        <f t="shared" si="381"/>
        <v/>
      </c>
      <c r="G182" s="12"/>
      <c r="H182" s="9" t="str">
        <f t="shared" si="382"/>
        <v/>
      </c>
    </row>
    <row r="183" spans="1:8" ht="15.9" customHeight="1">
      <c r="B183" s="18"/>
      <c r="C183" s="12"/>
      <c r="D183" s="9" t="str">
        <f t="shared" si="380"/>
        <v/>
      </c>
      <c r="E183" s="39"/>
      <c r="F183" s="9" t="str">
        <f t="shared" si="381"/>
        <v/>
      </c>
      <c r="G183" s="12"/>
      <c r="H183" s="9" t="str">
        <f t="shared" si="382"/>
        <v/>
      </c>
    </row>
    <row r="184" spans="1:8" ht="15.9" customHeight="1">
      <c r="B184" s="18"/>
      <c r="C184" s="12"/>
      <c r="D184" s="9" t="str">
        <f t="shared" si="380"/>
        <v/>
      </c>
      <c r="E184" s="39"/>
      <c r="F184" s="9" t="str">
        <f t="shared" si="381"/>
        <v/>
      </c>
      <c r="G184" s="12"/>
      <c r="H184" s="9" t="str">
        <f t="shared" si="382"/>
        <v/>
      </c>
    </row>
    <row r="185" spans="1:8" ht="15.9" customHeight="1">
      <c r="B185" s="18"/>
      <c r="C185" s="12"/>
      <c r="D185" s="9" t="str">
        <f t="shared" si="380"/>
        <v/>
      </c>
      <c r="E185" s="39"/>
      <c r="F185" s="9" t="str">
        <f t="shared" si="381"/>
        <v/>
      </c>
      <c r="G185" s="12"/>
      <c r="H185" s="9" t="str">
        <f t="shared" si="382"/>
        <v/>
      </c>
    </row>
    <row r="186" spans="1:8" ht="15.9" customHeight="1">
      <c r="B186" s="18"/>
      <c r="C186" s="12"/>
      <c r="D186" s="9" t="str">
        <f t="shared" si="380"/>
        <v/>
      </c>
      <c r="E186" s="39"/>
      <c r="F186" s="9" t="str">
        <f t="shared" si="381"/>
        <v/>
      </c>
      <c r="G186" s="12"/>
      <c r="H186" s="9" t="str">
        <f t="shared" si="382"/>
        <v/>
      </c>
    </row>
    <row r="187" spans="1:8" ht="15.9" customHeight="1">
      <c r="B187" s="18"/>
      <c r="C187" s="12"/>
      <c r="D187" s="9" t="str">
        <f t="shared" si="380"/>
        <v/>
      </c>
      <c r="E187" s="39"/>
      <c r="F187" s="9" t="str">
        <f t="shared" si="381"/>
        <v/>
      </c>
      <c r="G187" s="12"/>
      <c r="H187" s="9" t="str">
        <f t="shared" si="382"/>
        <v/>
      </c>
    </row>
    <row r="188" spans="1:8" ht="15.9" customHeight="1">
      <c r="B188" s="18"/>
      <c r="C188" s="12"/>
      <c r="D188" s="9" t="str">
        <f t="shared" si="380"/>
        <v/>
      </c>
      <c r="E188" s="39"/>
      <c r="F188" s="9" t="str">
        <f t="shared" si="381"/>
        <v/>
      </c>
      <c r="G188" s="12"/>
      <c r="H188" s="9" t="str">
        <f t="shared" si="382"/>
        <v/>
      </c>
    </row>
    <row r="189" spans="1:8" ht="15.9" customHeight="1">
      <c r="B189" s="18"/>
      <c r="C189" s="12"/>
      <c r="D189" s="9" t="str">
        <f t="shared" si="380"/>
        <v/>
      </c>
      <c r="E189" s="39"/>
      <c r="F189" s="9" t="str">
        <f t="shared" si="381"/>
        <v/>
      </c>
      <c r="G189" s="12"/>
      <c r="H189" s="9" t="str">
        <f t="shared" si="382"/>
        <v/>
      </c>
    </row>
    <row r="190" spans="1:8" ht="15.9" customHeight="1">
      <c r="B190" s="18"/>
      <c r="C190" s="12"/>
      <c r="D190" s="9" t="str">
        <f t="shared" si="380"/>
        <v/>
      </c>
      <c r="E190" s="39"/>
      <c r="F190" s="9" t="str">
        <f t="shared" si="381"/>
        <v/>
      </c>
      <c r="G190" s="12"/>
      <c r="H190" s="9" t="str">
        <f t="shared" si="382"/>
        <v/>
      </c>
    </row>
    <row r="191" spans="1:8" ht="15.9" customHeight="1">
      <c r="A191" s="15"/>
      <c r="B191" s="18"/>
      <c r="C191" s="12"/>
      <c r="D191" s="9" t="str">
        <f t="shared" si="380"/>
        <v/>
      </c>
      <c r="E191" s="39"/>
      <c r="F191" s="9" t="str">
        <f t="shared" si="381"/>
        <v/>
      </c>
      <c r="G191" s="12"/>
      <c r="H191" s="9" t="str">
        <f t="shared" si="382"/>
        <v/>
      </c>
    </row>
    <row r="192" spans="1:8" ht="15.9" customHeight="1">
      <c r="A192" s="34"/>
      <c r="B192" s="18"/>
      <c r="C192" s="12"/>
      <c r="D192" s="9" t="str">
        <f t="shared" si="380"/>
        <v/>
      </c>
      <c r="E192" s="39"/>
      <c r="F192" s="9" t="str">
        <f t="shared" si="381"/>
        <v/>
      </c>
      <c r="G192" s="12"/>
      <c r="H192" s="9" t="str">
        <f t="shared" si="382"/>
        <v/>
      </c>
    </row>
    <row r="193" spans="1:8" ht="15.9" customHeight="1">
      <c r="A193" s="34"/>
      <c r="B193" s="18"/>
      <c r="C193" s="12"/>
      <c r="D193" s="9" t="str">
        <f t="shared" si="380"/>
        <v/>
      </c>
      <c r="E193" s="39"/>
      <c r="F193" s="9" t="str">
        <f t="shared" si="381"/>
        <v/>
      </c>
      <c r="G193" s="12"/>
      <c r="H193" s="9" t="str">
        <f t="shared" si="382"/>
        <v/>
      </c>
    </row>
    <row r="194" spans="1:8" ht="15.9" customHeight="1">
      <c r="A194" s="180"/>
      <c r="B194" s="18"/>
      <c r="C194" s="12"/>
      <c r="D194" s="9" t="str">
        <f t="shared" si="380"/>
        <v/>
      </c>
      <c r="E194" s="39"/>
      <c r="F194" s="9" t="str">
        <f t="shared" si="381"/>
        <v/>
      </c>
      <c r="G194" s="12"/>
      <c r="H194" s="9" t="str">
        <f t="shared" si="382"/>
        <v/>
      </c>
    </row>
    <row r="195" spans="1:8" ht="15.9" customHeight="1">
      <c r="A195" s="180"/>
      <c r="B195" s="18"/>
      <c r="C195" s="12"/>
      <c r="D195" s="9" t="str">
        <f t="shared" si="380"/>
        <v/>
      </c>
      <c r="E195" s="39"/>
      <c r="F195" s="9" t="str">
        <f t="shared" si="381"/>
        <v/>
      </c>
      <c r="G195" s="12"/>
      <c r="H195" s="9" t="str">
        <f t="shared" si="382"/>
        <v/>
      </c>
    </row>
    <row r="196" spans="1:8" ht="15.9" customHeight="1">
      <c r="A196" s="15"/>
      <c r="B196" s="18"/>
      <c r="C196" s="12"/>
      <c r="D196" s="9" t="str">
        <f t="shared" si="380"/>
        <v/>
      </c>
      <c r="E196" s="39"/>
      <c r="F196" s="9" t="str">
        <f t="shared" si="381"/>
        <v/>
      </c>
      <c r="G196" s="12"/>
      <c r="H196" s="9" t="str">
        <f t="shared" si="382"/>
        <v/>
      </c>
    </row>
    <row r="197" spans="1:8" ht="15.9" customHeight="1">
      <c r="A197" s="15"/>
      <c r="B197" s="18"/>
      <c r="C197" s="12"/>
      <c r="D197" s="9" t="str">
        <f t="shared" si="380"/>
        <v/>
      </c>
      <c r="E197" s="39"/>
      <c r="F197" s="9" t="str">
        <f t="shared" si="381"/>
        <v/>
      </c>
      <c r="G197" s="12"/>
      <c r="H197" s="9" t="str">
        <f t="shared" si="382"/>
        <v/>
      </c>
    </row>
    <row r="198" spans="1:8" ht="15.9" customHeight="1">
      <c r="A198" s="34"/>
      <c r="B198" s="18"/>
      <c r="C198" s="12"/>
      <c r="D198" s="9" t="str">
        <f t="shared" si="380"/>
        <v/>
      </c>
      <c r="E198" s="39"/>
      <c r="F198" s="9" t="str">
        <f t="shared" si="381"/>
        <v/>
      </c>
      <c r="G198" s="12"/>
      <c r="H198" s="9" t="str">
        <f t="shared" si="382"/>
        <v/>
      </c>
    </row>
    <row r="199" spans="1:8" ht="15.9" customHeight="1">
      <c r="A199" s="34"/>
      <c r="B199" s="18"/>
      <c r="C199" s="12"/>
      <c r="D199" s="9" t="str">
        <f t="shared" si="380"/>
        <v/>
      </c>
      <c r="E199" s="39"/>
      <c r="F199" s="9" t="str">
        <f t="shared" si="381"/>
        <v/>
      </c>
      <c r="G199" s="12"/>
      <c r="H199" s="9" t="str">
        <f t="shared" si="382"/>
        <v/>
      </c>
    </row>
    <row r="200" spans="1:8" ht="15.9" customHeight="1">
      <c r="A200" s="181"/>
      <c r="B200" s="18"/>
      <c r="C200" s="12"/>
      <c r="D200" s="9" t="str">
        <f t="shared" si="380"/>
        <v/>
      </c>
      <c r="E200" s="39"/>
      <c r="F200" s="9" t="str">
        <f t="shared" si="381"/>
        <v/>
      </c>
      <c r="G200" s="12"/>
      <c r="H200" s="9" t="str">
        <f t="shared" si="382"/>
        <v/>
      </c>
    </row>
    <row r="201" spans="1:8" ht="15.9" customHeight="1">
      <c r="A201" s="181"/>
      <c r="B201" s="18"/>
      <c r="C201" s="12"/>
      <c r="D201" s="9" t="str">
        <f t="shared" si="380"/>
        <v/>
      </c>
      <c r="E201" s="39"/>
      <c r="F201" s="9" t="str">
        <f t="shared" si="381"/>
        <v/>
      </c>
      <c r="G201" s="12"/>
      <c r="H201" s="9" t="str">
        <f t="shared" si="382"/>
        <v/>
      </c>
    </row>
    <row r="202" spans="1:8" ht="15.9" customHeight="1">
      <c r="A202" s="15"/>
      <c r="B202" s="18"/>
      <c r="C202" s="12"/>
      <c r="D202" s="9" t="str">
        <f t="shared" ref="D202:D265" si="503">IF(C202="","",(C202-$C$9)*1000)</f>
        <v/>
      </c>
      <c r="E202" s="39"/>
      <c r="F202" s="9" t="str">
        <f t="shared" ref="F202:F265" si="504">IF(E202="","",(E202-$E$9)*1000)</f>
        <v/>
      </c>
      <c r="G202" s="12"/>
      <c r="H202" s="9" t="str">
        <f t="shared" ref="H202:H265" si="505">IF(G202="","",(G202-$G$9)*1000)</f>
        <v/>
      </c>
    </row>
    <row r="203" spans="1:8" ht="15.9" customHeight="1">
      <c r="A203" s="15"/>
      <c r="B203" s="18"/>
      <c r="C203" s="12"/>
      <c r="D203" s="9" t="str">
        <f t="shared" si="503"/>
        <v/>
      </c>
      <c r="E203" s="39"/>
      <c r="F203" s="9" t="str">
        <f t="shared" si="504"/>
        <v/>
      </c>
      <c r="G203" s="12"/>
      <c r="H203" s="9" t="str">
        <f t="shared" si="505"/>
        <v/>
      </c>
    </row>
    <row r="204" spans="1:8" ht="15.9" customHeight="1">
      <c r="A204" s="15"/>
      <c r="B204" s="18"/>
      <c r="C204" s="12"/>
      <c r="D204" s="9" t="str">
        <f t="shared" si="503"/>
        <v/>
      </c>
      <c r="E204" s="39"/>
      <c r="F204" s="9" t="str">
        <f t="shared" si="504"/>
        <v/>
      </c>
      <c r="G204" s="12"/>
      <c r="H204" s="9" t="str">
        <f t="shared" si="505"/>
        <v/>
      </c>
    </row>
    <row r="205" spans="1:8" ht="15.9" customHeight="1">
      <c r="B205" s="18"/>
      <c r="C205" s="12"/>
      <c r="D205" s="9" t="str">
        <f t="shared" si="503"/>
        <v/>
      </c>
      <c r="E205" s="39"/>
      <c r="F205" s="9" t="str">
        <f t="shared" si="504"/>
        <v/>
      </c>
      <c r="G205" s="12"/>
      <c r="H205" s="9" t="str">
        <f t="shared" si="505"/>
        <v/>
      </c>
    </row>
    <row r="206" spans="1:8" ht="15.9" customHeight="1">
      <c r="B206" s="18"/>
      <c r="C206" s="12"/>
      <c r="D206" s="9" t="str">
        <f t="shared" si="503"/>
        <v/>
      </c>
      <c r="E206" s="39"/>
      <c r="F206" s="9" t="str">
        <f t="shared" si="504"/>
        <v/>
      </c>
      <c r="G206" s="12"/>
      <c r="H206" s="9" t="str">
        <f t="shared" si="505"/>
        <v/>
      </c>
    </row>
    <row r="207" spans="1:8" ht="15.9" customHeight="1">
      <c r="B207" s="18"/>
      <c r="C207" s="12"/>
      <c r="D207" s="9" t="str">
        <f t="shared" si="503"/>
        <v/>
      </c>
      <c r="E207" s="39"/>
      <c r="F207" s="9" t="str">
        <f t="shared" si="504"/>
        <v/>
      </c>
      <c r="G207" s="12"/>
      <c r="H207" s="9" t="str">
        <f t="shared" si="505"/>
        <v/>
      </c>
    </row>
    <row r="208" spans="1:8" ht="15.9" customHeight="1">
      <c r="B208" s="18"/>
      <c r="C208" s="12"/>
      <c r="D208" s="9" t="str">
        <f t="shared" si="503"/>
        <v/>
      </c>
      <c r="E208" s="39"/>
      <c r="F208" s="9" t="str">
        <f t="shared" si="504"/>
        <v/>
      </c>
      <c r="G208" s="12"/>
      <c r="H208" s="9" t="str">
        <f t="shared" si="505"/>
        <v/>
      </c>
    </row>
    <row r="209" spans="2:8" ht="15.9" customHeight="1">
      <c r="B209" s="18"/>
      <c r="C209" s="12"/>
      <c r="D209" s="9" t="str">
        <f t="shared" si="503"/>
        <v/>
      </c>
      <c r="E209" s="39"/>
      <c r="F209" s="9" t="str">
        <f t="shared" si="504"/>
        <v/>
      </c>
      <c r="G209" s="12"/>
      <c r="H209" s="9" t="str">
        <f t="shared" si="505"/>
        <v/>
      </c>
    </row>
    <row r="210" spans="2:8" ht="15.9" customHeight="1">
      <c r="B210" s="18"/>
      <c r="C210" s="12"/>
      <c r="D210" s="9" t="str">
        <f t="shared" si="503"/>
        <v/>
      </c>
      <c r="E210" s="39"/>
      <c r="F210" s="9" t="str">
        <f t="shared" si="504"/>
        <v/>
      </c>
      <c r="G210" s="12"/>
      <c r="H210" s="9" t="str">
        <f t="shared" si="505"/>
        <v/>
      </c>
    </row>
    <row r="211" spans="2:8" ht="15.9" customHeight="1">
      <c r="B211" s="18"/>
      <c r="C211" s="12"/>
      <c r="D211" s="9" t="str">
        <f t="shared" si="503"/>
        <v/>
      </c>
      <c r="E211" s="39"/>
      <c r="F211" s="9" t="str">
        <f t="shared" si="504"/>
        <v/>
      </c>
      <c r="G211" s="12"/>
      <c r="H211" s="9" t="str">
        <f t="shared" si="505"/>
        <v/>
      </c>
    </row>
    <row r="212" spans="2:8" ht="15.9" customHeight="1">
      <c r="B212" s="18"/>
      <c r="C212" s="12"/>
      <c r="D212" s="9" t="str">
        <f t="shared" si="503"/>
        <v/>
      </c>
      <c r="E212" s="39"/>
      <c r="F212" s="9" t="str">
        <f t="shared" si="504"/>
        <v/>
      </c>
      <c r="G212" s="12"/>
      <c r="H212" s="9" t="str">
        <f t="shared" si="505"/>
        <v/>
      </c>
    </row>
    <row r="213" spans="2:8" ht="15.9" customHeight="1">
      <c r="B213" s="18"/>
      <c r="C213" s="12"/>
      <c r="D213" s="9" t="str">
        <f t="shared" si="503"/>
        <v/>
      </c>
      <c r="E213" s="39"/>
      <c r="F213" s="9" t="str">
        <f t="shared" si="504"/>
        <v/>
      </c>
      <c r="G213" s="12"/>
      <c r="H213" s="9" t="str">
        <f t="shared" si="505"/>
        <v/>
      </c>
    </row>
    <row r="214" spans="2:8" ht="15.9" customHeight="1">
      <c r="B214" s="18"/>
      <c r="C214" s="12"/>
      <c r="D214" s="9" t="str">
        <f t="shared" si="503"/>
        <v/>
      </c>
      <c r="E214" s="39"/>
      <c r="F214" s="9" t="str">
        <f t="shared" si="504"/>
        <v/>
      </c>
      <c r="G214" s="12"/>
      <c r="H214" s="9" t="str">
        <f t="shared" si="505"/>
        <v/>
      </c>
    </row>
    <row r="215" spans="2:8" ht="15.9" customHeight="1">
      <c r="B215" s="18"/>
      <c r="C215" s="12"/>
      <c r="D215" s="9" t="str">
        <f t="shared" si="503"/>
        <v/>
      </c>
      <c r="E215" s="39"/>
      <c r="F215" s="9" t="str">
        <f t="shared" si="504"/>
        <v/>
      </c>
      <c r="G215" s="12"/>
      <c r="H215" s="9" t="str">
        <f t="shared" si="505"/>
        <v/>
      </c>
    </row>
    <row r="216" spans="2:8" ht="15.9" customHeight="1">
      <c r="B216" s="18"/>
      <c r="C216" s="12"/>
      <c r="D216" s="9" t="str">
        <f t="shared" si="503"/>
        <v/>
      </c>
      <c r="E216" s="39"/>
      <c r="F216" s="9" t="str">
        <f t="shared" si="504"/>
        <v/>
      </c>
      <c r="G216" s="12"/>
      <c r="H216" s="9" t="str">
        <f t="shared" si="505"/>
        <v/>
      </c>
    </row>
    <row r="217" spans="2:8" ht="15.9" customHeight="1">
      <c r="B217" s="18"/>
      <c r="C217" s="12"/>
      <c r="D217" s="9" t="str">
        <f t="shared" si="503"/>
        <v/>
      </c>
      <c r="E217" s="39"/>
      <c r="F217" s="9" t="str">
        <f t="shared" si="504"/>
        <v/>
      </c>
      <c r="G217" s="12"/>
      <c r="H217" s="9" t="str">
        <f t="shared" si="505"/>
        <v/>
      </c>
    </row>
    <row r="218" spans="2:8" ht="15.9" customHeight="1">
      <c r="B218" s="18"/>
      <c r="C218" s="12"/>
      <c r="D218" s="9" t="str">
        <f t="shared" si="503"/>
        <v/>
      </c>
      <c r="E218" s="39"/>
      <c r="F218" s="9" t="str">
        <f t="shared" si="504"/>
        <v/>
      </c>
      <c r="G218" s="12"/>
      <c r="H218" s="9" t="str">
        <f t="shared" si="505"/>
        <v/>
      </c>
    </row>
    <row r="219" spans="2:8" ht="15.9" customHeight="1">
      <c r="B219" s="18"/>
      <c r="C219" s="12"/>
      <c r="D219" s="9" t="str">
        <f t="shared" si="503"/>
        <v/>
      </c>
      <c r="E219" s="39"/>
      <c r="F219" s="9" t="str">
        <f t="shared" si="504"/>
        <v/>
      </c>
      <c r="G219" s="12"/>
      <c r="H219" s="9" t="str">
        <f t="shared" si="505"/>
        <v/>
      </c>
    </row>
    <row r="220" spans="2:8" ht="15.9" customHeight="1">
      <c r="B220" s="18"/>
      <c r="C220" s="12"/>
      <c r="D220" s="9" t="str">
        <f t="shared" si="503"/>
        <v/>
      </c>
      <c r="E220" s="39"/>
      <c r="F220" s="9" t="str">
        <f t="shared" si="504"/>
        <v/>
      </c>
      <c r="G220" s="12"/>
      <c r="H220" s="9" t="str">
        <f t="shared" si="505"/>
        <v/>
      </c>
    </row>
    <row r="221" spans="2:8" ht="15.9" customHeight="1">
      <c r="B221" s="18"/>
      <c r="C221" s="12"/>
      <c r="D221" s="9" t="str">
        <f t="shared" si="503"/>
        <v/>
      </c>
      <c r="E221" s="39"/>
      <c r="F221" s="9" t="str">
        <f t="shared" si="504"/>
        <v/>
      </c>
      <c r="G221" s="12"/>
      <c r="H221" s="9" t="str">
        <f t="shared" si="505"/>
        <v/>
      </c>
    </row>
    <row r="222" spans="2:8" ht="15.9" customHeight="1">
      <c r="B222" s="18"/>
      <c r="C222" s="12"/>
      <c r="D222" s="9" t="str">
        <f t="shared" si="503"/>
        <v/>
      </c>
      <c r="E222" s="39"/>
      <c r="F222" s="9" t="str">
        <f t="shared" si="504"/>
        <v/>
      </c>
      <c r="G222" s="12"/>
      <c r="H222" s="9" t="str">
        <f t="shared" si="505"/>
        <v/>
      </c>
    </row>
    <row r="223" spans="2:8" ht="15.9" customHeight="1">
      <c r="B223" s="18"/>
      <c r="C223" s="12"/>
      <c r="D223" s="9" t="str">
        <f t="shared" si="503"/>
        <v/>
      </c>
      <c r="E223" s="39"/>
      <c r="F223" s="9" t="str">
        <f t="shared" si="504"/>
        <v/>
      </c>
      <c r="G223" s="12"/>
      <c r="H223" s="9" t="str">
        <f t="shared" si="505"/>
        <v/>
      </c>
    </row>
    <row r="224" spans="2:8" ht="15.9" customHeight="1">
      <c r="B224" s="18"/>
      <c r="C224" s="12"/>
      <c r="D224" s="9" t="str">
        <f t="shared" si="503"/>
        <v/>
      </c>
      <c r="E224" s="39"/>
      <c r="F224" s="9" t="str">
        <f t="shared" si="504"/>
        <v/>
      </c>
      <c r="G224" s="12"/>
      <c r="H224" s="9" t="str">
        <f t="shared" si="505"/>
        <v/>
      </c>
    </row>
    <row r="225" spans="2:8" ht="15.9" customHeight="1">
      <c r="B225" s="18"/>
      <c r="C225" s="12"/>
      <c r="D225" s="9" t="str">
        <f t="shared" si="503"/>
        <v/>
      </c>
      <c r="E225" s="39"/>
      <c r="F225" s="9" t="str">
        <f t="shared" si="504"/>
        <v/>
      </c>
      <c r="G225" s="12"/>
      <c r="H225" s="9" t="str">
        <f t="shared" si="505"/>
        <v/>
      </c>
    </row>
    <row r="226" spans="2:8" ht="15.9" customHeight="1">
      <c r="B226" s="18"/>
      <c r="C226" s="12"/>
      <c r="D226" s="9" t="str">
        <f t="shared" si="503"/>
        <v/>
      </c>
      <c r="E226" s="39"/>
      <c r="F226" s="9" t="str">
        <f t="shared" si="504"/>
        <v/>
      </c>
      <c r="G226" s="12"/>
      <c r="H226" s="9" t="str">
        <f t="shared" si="505"/>
        <v/>
      </c>
    </row>
    <row r="227" spans="2:8" ht="15.9" customHeight="1">
      <c r="B227" s="18"/>
      <c r="C227" s="12"/>
      <c r="D227" s="9" t="str">
        <f t="shared" si="503"/>
        <v/>
      </c>
      <c r="E227" s="39"/>
      <c r="F227" s="9" t="str">
        <f t="shared" si="504"/>
        <v/>
      </c>
      <c r="G227" s="12"/>
      <c r="H227" s="9" t="str">
        <f t="shared" si="505"/>
        <v/>
      </c>
    </row>
    <row r="228" spans="2:8" ht="15.9" customHeight="1">
      <c r="B228" s="18"/>
      <c r="C228" s="12"/>
      <c r="D228" s="9" t="str">
        <f t="shared" si="503"/>
        <v/>
      </c>
      <c r="E228" s="39"/>
      <c r="F228" s="9" t="str">
        <f t="shared" si="504"/>
        <v/>
      </c>
      <c r="G228" s="12"/>
      <c r="H228" s="9" t="str">
        <f t="shared" si="505"/>
        <v/>
      </c>
    </row>
    <row r="229" spans="2:8" ht="15.9" customHeight="1">
      <c r="B229" s="18"/>
      <c r="C229" s="12"/>
      <c r="D229" s="9" t="str">
        <f t="shared" si="503"/>
        <v/>
      </c>
      <c r="E229" s="39"/>
      <c r="F229" s="9" t="str">
        <f t="shared" si="504"/>
        <v/>
      </c>
      <c r="G229" s="12"/>
      <c r="H229" s="9" t="str">
        <f t="shared" si="505"/>
        <v/>
      </c>
    </row>
    <row r="230" spans="2:8" ht="15.9" customHeight="1">
      <c r="B230" s="18"/>
      <c r="C230" s="12"/>
      <c r="D230" s="9" t="str">
        <f t="shared" si="503"/>
        <v/>
      </c>
      <c r="E230" s="39"/>
      <c r="F230" s="9" t="str">
        <f t="shared" si="504"/>
        <v/>
      </c>
      <c r="G230" s="12"/>
      <c r="H230" s="9" t="str">
        <f t="shared" si="505"/>
        <v/>
      </c>
    </row>
    <row r="231" spans="2:8" ht="15.9" customHeight="1">
      <c r="B231" s="18"/>
      <c r="C231" s="12"/>
      <c r="D231" s="9" t="str">
        <f t="shared" si="503"/>
        <v/>
      </c>
      <c r="E231" s="39"/>
      <c r="F231" s="9" t="str">
        <f t="shared" si="504"/>
        <v/>
      </c>
      <c r="G231" s="12"/>
      <c r="H231" s="9" t="str">
        <f t="shared" si="505"/>
        <v/>
      </c>
    </row>
    <row r="232" spans="2:8" ht="15.9" customHeight="1">
      <c r="B232" s="18"/>
      <c r="C232" s="12"/>
      <c r="D232" s="9" t="str">
        <f t="shared" si="503"/>
        <v/>
      </c>
      <c r="E232" s="39"/>
      <c r="F232" s="9" t="str">
        <f t="shared" si="504"/>
        <v/>
      </c>
      <c r="G232" s="12"/>
      <c r="H232" s="9" t="str">
        <f t="shared" si="505"/>
        <v/>
      </c>
    </row>
    <row r="233" spans="2:8" ht="15.9" customHeight="1">
      <c r="B233" s="18"/>
      <c r="C233" s="12"/>
      <c r="D233" s="9" t="str">
        <f t="shared" si="503"/>
        <v/>
      </c>
      <c r="E233" s="39"/>
      <c r="F233" s="9" t="str">
        <f t="shared" si="504"/>
        <v/>
      </c>
      <c r="G233" s="12"/>
      <c r="H233" s="9" t="str">
        <f t="shared" si="505"/>
        <v/>
      </c>
    </row>
    <row r="234" spans="2:8" ht="15.9" customHeight="1">
      <c r="B234" s="18"/>
      <c r="C234" s="12"/>
      <c r="D234" s="9" t="str">
        <f t="shared" si="503"/>
        <v/>
      </c>
      <c r="E234" s="39"/>
      <c r="F234" s="9" t="str">
        <f t="shared" si="504"/>
        <v/>
      </c>
      <c r="G234" s="12"/>
      <c r="H234" s="9" t="str">
        <f t="shared" si="505"/>
        <v/>
      </c>
    </row>
    <row r="235" spans="2:8" ht="15.9" customHeight="1">
      <c r="B235" s="18"/>
      <c r="C235" s="12"/>
      <c r="D235" s="9" t="str">
        <f t="shared" si="503"/>
        <v/>
      </c>
      <c r="E235" s="39"/>
      <c r="F235" s="9" t="str">
        <f t="shared" si="504"/>
        <v/>
      </c>
      <c r="G235" s="12"/>
      <c r="H235" s="9" t="str">
        <f t="shared" si="505"/>
        <v/>
      </c>
    </row>
    <row r="236" spans="2:8" ht="15.9" customHeight="1">
      <c r="B236" s="18"/>
      <c r="C236" s="12"/>
      <c r="D236" s="9" t="str">
        <f t="shared" si="503"/>
        <v/>
      </c>
      <c r="E236" s="39"/>
      <c r="F236" s="9" t="str">
        <f t="shared" si="504"/>
        <v/>
      </c>
      <c r="G236" s="12"/>
      <c r="H236" s="9" t="str">
        <f t="shared" si="505"/>
        <v/>
      </c>
    </row>
    <row r="237" spans="2:8" ht="15.9" customHeight="1">
      <c r="B237" s="18"/>
      <c r="C237" s="12"/>
      <c r="D237" s="9" t="str">
        <f t="shared" si="503"/>
        <v/>
      </c>
      <c r="E237" s="39"/>
      <c r="F237" s="9" t="str">
        <f t="shared" si="504"/>
        <v/>
      </c>
      <c r="G237" s="12"/>
      <c r="H237" s="9" t="str">
        <f t="shared" si="505"/>
        <v/>
      </c>
    </row>
    <row r="238" spans="2:8" ht="15.9" customHeight="1">
      <c r="B238" s="18"/>
      <c r="C238" s="12"/>
      <c r="D238" s="9" t="str">
        <f t="shared" si="503"/>
        <v/>
      </c>
      <c r="E238" s="39"/>
      <c r="F238" s="9" t="str">
        <f t="shared" si="504"/>
        <v/>
      </c>
      <c r="G238" s="12"/>
      <c r="H238" s="9" t="str">
        <f t="shared" si="505"/>
        <v/>
      </c>
    </row>
    <row r="239" spans="2:8" ht="15.9" customHeight="1">
      <c r="B239" s="18"/>
      <c r="C239" s="12"/>
      <c r="D239" s="9" t="str">
        <f t="shared" si="503"/>
        <v/>
      </c>
      <c r="E239" s="39"/>
      <c r="F239" s="9" t="str">
        <f t="shared" si="504"/>
        <v/>
      </c>
      <c r="G239" s="12"/>
      <c r="H239" s="9" t="str">
        <f t="shared" si="505"/>
        <v/>
      </c>
    </row>
    <row r="240" spans="2:8" ht="15.9" customHeight="1">
      <c r="B240" s="18"/>
      <c r="C240" s="12"/>
      <c r="D240" s="9" t="str">
        <f t="shared" si="503"/>
        <v/>
      </c>
      <c r="E240" s="39"/>
      <c r="F240" s="9" t="str">
        <f t="shared" si="504"/>
        <v/>
      </c>
      <c r="G240" s="12"/>
      <c r="H240" s="9" t="str">
        <f t="shared" si="505"/>
        <v/>
      </c>
    </row>
    <row r="241" spans="2:8" ht="15.9" customHeight="1">
      <c r="B241" s="18"/>
      <c r="C241" s="12"/>
      <c r="D241" s="9" t="str">
        <f t="shared" si="503"/>
        <v/>
      </c>
      <c r="E241" s="39"/>
      <c r="F241" s="9" t="str">
        <f t="shared" si="504"/>
        <v/>
      </c>
      <c r="G241" s="12"/>
      <c r="H241" s="9" t="str">
        <f t="shared" si="505"/>
        <v/>
      </c>
    </row>
    <row r="242" spans="2:8" ht="15.9" customHeight="1">
      <c r="B242" s="18"/>
      <c r="C242" s="12"/>
      <c r="D242" s="9" t="str">
        <f t="shared" si="503"/>
        <v/>
      </c>
      <c r="E242" s="39"/>
      <c r="F242" s="9" t="str">
        <f t="shared" si="504"/>
        <v/>
      </c>
      <c r="G242" s="12"/>
      <c r="H242" s="9" t="str">
        <f t="shared" si="505"/>
        <v/>
      </c>
    </row>
    <row r="243" spans="2:8" ht="15.9" customHeight="1">
      <c r="B243" s="18"/>
      <c r="C243" s="12"/>
      <c r="D243" s="9" t="str">
        <f t="shared" si="503"/>
        <v/>
      </c>
      <c r="E243" s="39"/>
      <c r="F243" s="9" t="str">
        <f t="shared" si="504"/>
        <v/>
      </c>
      <c r="G243" s="12"/>
      <c r="H243" s="9" t="str">
        <f t="shared" si="505"/>
        <v/>
      </c>
    </row>
    <row r="244" spans="2:8" ht="15.9" customHeight="1">
      <c r="B244" s="18"/>
      <c r="C244" s="12"/>
      <c r="D244" s="9" t="str">
        <f t="shared" si="503"/>
        <v/>
      </c>
      <c r="E244" s="39"/>
      <c r="F244" s="9" t="str">
        <f t="shared" si="504"/>
        <v/>
      </c>
      <c r="G244" s="12"/>
      <c r="H244" s="9" t="str">
        <f t="shared" si="505"/>
        <v/>
      </c>
    </row>
    <row r="245" spans="2:8" ht="15.9" customHeight="1">
      <c r="B245" s="18"/>
      <c r="C245" s="12"/>
      <c r="D245" s="9" t="str">
        <f t="shared" si="503"/>
        <v/>
      </c>
      <c r="E245" s="39"/>
      <c r="F245" s="9" t="str">
        <f t="shared" si="504"/>
        <v/>
      </c>
      <c r="G245" s="12"/>
      <c r="H245" s="9" t="str">
        <f t="shared" si="505"/>
        <v/>
      </c>
    </row>
    <row r="246" spans="2:8" ht="15.9" customHeight="1">
      <c r="B246" s="18"/>
      <c r="C246" s="12"/>
      <c r="D246" s="9" t="str">
        <f t="shared" si="503"/>
        <v/>
      </c>
      <c r="E246" s="39"/>
      <c r="F246" s="9" t="str">
        <f t="shared" si="504"/>
        <v/>
      </c>
      <c r="G246" s="12"/>
      <c r="H246" s="9" t="str">
        <f t="shared" si="505"/>
        <v/>
      </c>
    </row>
    <row r="247" spans="2:8" ht="15.9" customHeight="1">
      <c r="B247" s="18"/>
      <c r="C247" s="12"/>
      <c r="D247" s="9" t="str">
        <f t="shared" si="503"/>
        <v/>
      </c>
      <c r="E247" s="39"/>
      <c r="F247" s="9" t="str">
        <f t="shared" si="504"/>
        <v/>
      </c>
      <c r="G247" s="12"/>
      <c r="H247" s="9" t="str">
        <f t="shared" si="505"/>
        <v/>
      </c>
    </row>
    <row r="248" spans="2:8" ht="15.9" customHeight="1">
      <c r="B248" s="18"/>
      <c r="C248" s="12"/>
      <c r="D248" s="9" t="str">
        <f t="shared" si="503"/>
        <v/>
      </c>
      <c r="E248" s="39"/>
      <c r="F248" s="9" t="str">
        <f t="shared" si="504"/>
        <v/>
      </c>
      <c r="G248" s="12"/>
      <c r="H248" s="9" t="str">
        <f t="shared" si="505"/>
        <v/>
      </c>
    </row>
    <row r="249" spans="2:8" ht="15.9" customHeight="1">
      <c r="B249" s="18"/>
      <c r="C249" s="12"/>
      <c r="D249" s="9" t="str">
        <f t="shared" si="503"/>
        <v/>
      </c>
      <c r="E249" s="39"/>
      <c r="F249" s="9" t="str">
        <f t="shared" si="504"/>
        <v/>
      </c>
      <c r="G249" s="12"/>
      <c r="H249" s="9" t="str">
        <f t="shared" si="505"/>
        <v/>
      </c>
    </row>
    <row r="250" spans="2:8" ht="15.9" customHeight="1">
      <c r="B250" s="18"/>
      <c r="C250" s="12"/>
      <c r="D250" s="9" t="str">
        <f t="shared" si="503"/>
        <v/>
      </c>
      <c r="E250" s="39"/>
      <c r="F250" s="9" t="str">
        <f t="shared" si="504"/>
        <v/>
      </c>
      <c r="G250" s="12"/>
      <c r="H250" s="9" t="str">
        <f t="shared" si="505"/>
        <v/>
      </c>
    </row>
    <row r="251" spans="2:8" ht="15.9" customHeight="1">
      <c r="B251" s="18"/>
      <c r="C251" s="12"/>
      <c r="D251" s="9" t="str">
        <f t="shared" si="503"/>
        <v/>
      </c>
      <c r="E251" s="39"/>
      <c r="F251" s="9" t="str">
        <f t="shared" si="504"/>
        <v/>
      </c>
      <c r="G251" s="12"/>
      <c r="H251" s="9" t="str">
        <f t="shared" si="505"/>
        <v/>
      </c>
    </row>
    <row r="252" spans="2:8" ht="15.9" customHeight="1">
      <c r="B252" s="18"/>
      <c r="C252" s="12"/>
      <c r="D252" s="9" t="str">
        <f t="shared" si="503"/>
        <v/>
      </c>
      <c r="E252" s="39"/>
      <c r="F252" s="9" t="str">
        <f t="shared" si="504"/>
        <v/>
      </c>
      <c r="G252" s="12"/>
      <c r="H252" s="9" t="str">
        <f t="shared" si="505"/>
        <v/>
      </c>
    </row>
    <row r="253" spans="2:8" ht="15.9" customHeight="1">
      <c r="B253" s="18"/>
      <c r="C253" s="12"/>
      <c r="D253" s="9" t="str">
        <f t="shared" si="503"/>
        <v/>
      </c>
      <c r="E253" s="39"/>
      <c r="F253" s="9" t="str">
        <f t="shared" si="504"/>
        <v/>
      </c>
      <c r="G253" s="12"/>
      <c r="H253" s="9" t="str">
        <f t="shared" si="505"/>
        <v/>
      </c>
    </row>
    <row r="254" spans="2:8" ht="15.9" customHeight="1">
      <c r="B254" s="18"/>
      <c r="C254" s="12"/>
      <c r="D254" s="9" t="str">
        <f t="shared" si="503"/>
        <v/>
      </c>
      <c r="E254" s="39"/>
      <c r="F254" s="9" t="str">
        <f t="shared" si="504"/>
        <v/>
      </c>
      <c r="G254" s="12"/>
      <c r="H254" s="9" t="str">
        <f t="shared" si="505"/>
        <v/>
      </c>
    </row>
    <row r="255" spans="2:8" ht="15.9" customHeight="1">
      <c r="B255" s="18"/>
      <c r="C255" s="12"/>
      <c r="D255" s="9" t="str">
        <f t="shared" si="503"/>
        <v/>
      </c>
      <c r="E255" s="39"/>
      <c r="F255" s="9" t="str">
        <f t="shared" si="504"/>
        <v/>
      </c>
      <c r="G255" s="12"/>
      <c r="H255" s="9" t="str">
        <f t="shared" si="505"/>
        <v/>
      </c>
    </row>
    <row r="256" spans="2:8" ht="15.9" customHeight="1">
      <c r="B256" s="18"/>
      <c r="C256" s="12"/>
      <c r="D256" s="9" t="str">
        <f t="shared" si="503"/>
        <v/>
      </c>
      <c r="E256" s="39"/>
      <c r="F256" s="9" t="str">
        <f t="shared" si="504"/>
        <v/>
      </c>
      <c r="G256" s="12"/>
      <c r="H256" s="9" t="str">
        <f t="shared" si="505"/>
        <v/>
      </c>
    </row>
    <row r="257" spans="2:8" ht="15.9" customHeight="1">
      <c r="B257" s="18"/>
      <c r="C257" s="12"/>
      <c r="D257" s="9" t="str">
        <f t="shared" si="503"/>
        <v/>
      </c>
      <c r="E257" s="39"/>
      <c r="F257" s="9" t="str">
        <f t="shared" si="504"/>
        <v/>
      </c>
      <c r="G257" s="12"/>
      <c r="H257" s="9" t="str">
        <f t="shared" si="505"/>
        <v/>
      </c>
    </row>
    <row r="258" spans="2:8" ht="15.9" customHeight="1">
      <c r="B258" s="18"/>
      <c r="C258" s="12"/>
      <c r="D258" s="9" t="str">
        <f t="shared" si="503"/>
        <v/>
      </c>
      <c r="E258" s="39"/>
      <c r="F258" s="9" t="str">
        <f t="shared" si="504"/>
        <v/>
      </c>
      <c r="G258" s="12"/>
      <c r="H258" s="9" t="str">
        <f t="shared" si="505"/>
        <v/>
      </c>
    </row>
    <row r="259" spans="2:8" ht="15.9" customHeight="1">
      <c r="B259" s="18"/>
      <c r="C259" s="12"/>
      <c r="D259" s="9" t="str">
        <f t="shared" si="503"/>
        <v/>
      </c>
      <c r="E259" s="39"/>
      <c r="F259" s="9" t="str">
        <f t="shared" si="504"/>
        <v/>
      </c>
      <c r="G259" s="12"/>
      <c r="H259" s="9" t="str">
        <f t="shared" si="505"/>
        <v/>
      </c>
    </row>
    <row r="260" spans="2:8" ht="15.9" customHeight="1">
      <c r="B260" s="18"/>
      <c r="C260" s="12"/>
      <c r="D260" s="9" t="str">
        <f t="shared" si="503"/>
        <v/>
      </c>
      <c r="E260" s="39"/>
      <c r="F260" s="9" t="str">
        <f t="shared" si="504"/>
        <v/>
      </c>
      <c r="G260" s="12"/>
      <c r="H260" s="9" t="str">
        <f t="shared" si="505"/>
        <v/>
      </c>
    </row>
    <row r="261" spans="2:8" ht="15.9" customHeight="1">
      <c r="B261" s="18"/>
      <c r="C261" s="12"/>
      <c r="D261" s="9" t="str">
        <f t="shared" si="503"/>
        <v/>
      </c>
      <c r="E261" s="39"/>
      <c r="F261" s="9" t="str">
        <f t="shared" si="504"/>
        <v/>
      </c>
      <c r="G261" s="12"/>
      <c r="H261" s="9" t="str">
        <f t="shared" si="505"/>
        <v/>
      </c>
    </row>
    <row r="262" spans="2:8" ht="15.9" customHeight="1">
      <c r="B262" s="18"/>
      <c r="C262" s="12"/>
      <c r="D262" s="9" t="str">
        <f t="shared" si="503"/>
        <v/>
      </c>
      <c r="E262" s="39"/>
      <c r="F262" s="9" t="str">
        <f t="shared" si="504"/>
        <v/>
      </c>
      <c r="G262" s="12"/>
      <c r="H262" s="9" t="str">
        <f t="shared" si="505"/>
        <v/>
      </c>
    </row>
    <row r="263" spans="2:8" ht="15.9" customHeight="1">
      <c r="B263" s="18"/>
      <c r="C263" s="12"/>
      <c r="D263" s="9" t="str">
        <f t="shared" si="503"/>
        <v/>
      </c>
      <c r="E263" s="39"/>
      <c r="F263" s="9" t="str">
        <f t="shared" si="504"/>
        <v/>
      </c>
      <c r="G263" s="12"/>
      <c r="H263" s="9" t="str">
        <f t="shared" si="505"/>
        <v/>
      </c>
    </row>
    <row r="264" spans="2:8" ht="15.9" customHeight="1">
      <c r="B264" s="18"/>
      <c r="C264" s="12"/>
      <c r="D264" s="9" t="str">
        <f t="shared" si="503"/>
        <v/>
      </c>
      <c r="E264" s="39"/>
      <c r="F264" s="9" t="str">
        <f t="shared" si="504"/>
        <v/>
      </c>
      <c r="G264" s="12"/>
      <c r="H264" s="9" t="str">
        <f t="shared" si="505"/>
        <v/>
      </c>
    </row>
    <row r="265" spans="2:8" ht="15.9" customHeight="1">
      <c r="B265" s="18"/>
      <c r="C265" s="12"/>
      <c r="D265" s="9" t="str">
        <f t="shared" si="503"/>
        <v/>
      </c>
      <c r="E265" s="39"/>
      <c r="F265" s="9" t="str">
        <f t="shared" si="504"/>
        <v/>
      </c>
      <c r="G265" s="12"/>
      <c r="H265" s="9" t="str">
        <f t="shared" si="505"/>
        <v/>
      </c>
    </row>
    <row r="266" spans="2:8" ht="15.9" customHeight="1">
      <c r="B266" s="18"/>
      <c r="C266" s="12"/>
      <c r="D266" s="9" t="str">
        <f t="shared" ref="D266:D307" si="506">IF(C266="","",(C266-$C$9)*1000)</f>
        <v/>
      </c>
      <c r="E266" s="39"/>
      <c r="F266" s="9" t="str">
        <f t="shared" ref="F266:F307" si="507">IF(E266="","",(E266-$E$9)*1000)</f>
        <v/>
      </c>
      <c r="G266" s="12"/>
      <c r="H266" s="9" t="str">
        <f t="shared" ref="H266:H307" si="508">IF(G266="","",(G266-$G$9)*1000)</f>
        <v/>
      </c>
    </row>
    <row r="267" spans="2:8" ht="15.9" customHeight="1">
      <c r="B267" s="18"/>
      <c r="C267" s="12"/>
      <c r="D267" s="9" t="str">
        <f t="shared" si="506"/>
        <v/>
      </c>
      <c r="E267" s="39"/>
      <c r="F267" s="9" t="str">
        <f t="shared" si="507"/>
        <v/>
      </c>
      <c r="G267" s="12"/>
      <c r="H267" s="9" t="str">
        <f t="shared" si="508"/>
        <v/>
      </c>
    </row>
    <row r="268" spans="2:8" ht="15.9" customHeight="1">
      <c r="B268" s="18"/>
      <c r="C268" s="12"/>
      <c r="D268" s="9" t="str">
        <f t="shared" si="506"/>
        <v/>
      </c>
      <c r="E268" s="39"/>
      <c r="F268" s="9" t="str">
        <f t="shared" si="507"/>
        <v/>
      </c>
      <c r="G268" s="12"/>
      <c r="H268" s="9" t="str">
        <f t="shared" si="508"/>
        <v/>
      </c>
    </row>
    <row r="269" spans="2:8" ht="15.9" customHeight="1">
      <c r="B269" s="18"/>
      <c r="C269" s="12"/>
      <c r="D269" s="9" t="str">
        <f t="shared" si="506"/>
        <v/>
      </c>
      <c r="E269" s="39"/>
      <c r="F269" s="9" t="str">
        <f t="shared" si="507"/>
        <v/>
      </c>
      <c r="G269" s="12"/>
      <c r="H269" s="9" t="str">
        <f t="shared" si="508"/>
        <v/>
      </c>
    </row>
    <row r="270" spans="2:8" ht="15.9" customHeight="1">
      <c r="B270" s="18"/>
      <c r="C270" s="12"/>
      <c r="D270" s="9" t="str">
        <f t="shared" si="506"/>
        <v/>
      </c>
      <c r="E270" s="39"/>
      <c r="F270" s="9" t="str">
        <f t="shared" si="507"/>
        <v/>
      </c>
      <c r="G270" s="12"/>
      <c r="H270" s="9" t="str">
        <f t="shared" si="508"/>
        <v/>
      </c>
    </row>
    <row r="271" spans="2:8" ht="15.9" customHeight="1">
      <c r="B271" s="18"/>
      <c r="C271" s="12"/>
      <c r="D271" s="9" t="str">
        <f t="shared" si="506"/>
        <v/>
      </c>
      <c r="E271" s="39"/>
      <c r="F271" s="9" t="str">
        <f t="shared" si="507"/>
        <v/>
      </c>
      <c r="G271" s="12"/>
      <c r="H271" s="9" t="str">
        <f t="shared" si="508"/>
        <v/>
      </c>
    </row>
    <row r="272" spans="2:8" ht="15.9" customHeight="1">
      <c r="B272" s="18"/>
      <c r="C272" s="12"/>
      <c r="D272" s="9" t="str">
        <f t="shared" si="506"/>
        <v/>
      </c>
      <c r="E272" s="39"/>
      <c r="F272" s="9" t="str">
        <f t="shared" si="507"/>
        <v/>
      </c>
      <c r="G272" s="12"/>
      <c r="H272" s="9" t="str">
        <f t="shared" si="508"/>
        <v/>
      </c>
    </row>
    <row r="273" spans="2:8" ht="15.9" customHeight="1">
      <c r="B273" s="18"/>
      <c r="C273" s="12"/>
      <c r="D273" s="9" t="str">
        <f t="shared" si="506"/>
        <v/>
      </c>
      <c r="E273" s="39"/>
      <c r="F273" s="9" t="str">
        <f t="shared" si="507"/>
        <v/>
      </c>
      <c r="G273" s="12"/>
      <c r="H273" s="9" t="str">
        <f t="shared" si="508"/>
        <v/>
      </c>
    </row>
    <row r="274" spans="2:8" ht="15.9" customHeight="1">
      <c r="B274" s="18"/>
      <c r="C274" s="12"/>
      <c r="D274" s="9" t="str">
        <f t="shared" si="506"/>
        <v/>
      </c>
      <c r="E274" s="39"/>
      <c r="F274" s="9" t="str">
        <f t="shared" si="507"/>
        <v/>
      </c>
      <c r="G274" s="12"/>
      <c r="H274" s="9" t="str">
        <f t="shared" si="508"/>
        <v/>
      </c>
    </row>
    <row r="275" spans="2:8" ht="15.9" customHeight="1">
      <c r="B275" s="18"/>
      <c r="C275" s="12"/>
      <c r="D275" s="9" t="str">
        <f t="shared" si="506"/>
        <v/>
      </c>
      <c r="E275" s="39"/>
      <c r="F275" s="9" t="str">
        <f t="shared" si="507"/>
        <v/>
      </c>
      <c r="G275" s="12"/>
      <c r="H275" s="9" t="str">
        <f t="shared" si="508"/>
        <v/>
      </c>
    </row>
    <row r="276" spans="2:8" ht="15.9" customHeight="1">
      <c r="B276" s="18"/>
      <c r="C276" s="12"/>
      <c r="D276" s="9" t="str">
        <f t="shared" si="506"/>
        <v/>
      </c>
      <c r="E276" s="39"/>
      <c r="F276" s="9" t="str">
        <f t="shared" si="507"/>
        <v/>
      </c>
      <c r="G276" s="12"/>
      <c r="H276" s="9" t="str">
        <f t="shared" si="508"/>
        <v/>
      </c>
    </row>
    <row r="277" spans="2:8" ht="15.9" customHeight="1">
      <c r="B277" s="18"/>
      <c r="C277" s="12"/>
      <c r="D277" s="9" t="str">
        <f t="shared" si="506"/>
        <v/>
      </c>
      <c r="E277" s="39"/>
      <c r="F277" s="9" t="str">
        <f t="shared" si="507"/>
        <v/>
      </c>
      <c r="G277" s="12"/>
      <c r="H277" s="9" t="str">
        <f t="shared" si="508"/>
        <v/>
      </c>
    </row>
    <row r="278" spans="2:8" ht="15.9" customHeight="1">
      <c r="B278" s="18"/>
      <c r="C278" s="12"/>
      <c r="D278" s="9" t="str">
        <f t="shared" si="506"/>
        <v/>
      </c>
      <c r="E278" s="39"/>
      <c r="F278" s="9" t="str">
        <f t="shared" si="507"/>
        <v/>
      </c>
      <c r="G278" s="12"/>
      <c r="H278" s="9" t="str">
        <f t="shared" si="508"/>
        <v/>
      </c>
    </row>
    <row r="279" spans="2:8" ht="15.9" customHeight="1">
      <c r="B279" s="18"/>
      <c r="C279" s="12"/>
      <c r="D279" s="9" t="str">
        <f t="shared" si="506"/>
        <v/>
      </c>
      <c r="E279" s="39"/>
      <c r="F279" s="9" t="str">
        <f t="shared" si="507"/>
        <v/>
      </c>
      <c r="G279" s="12"/>
      <c r="H279" s="9" t="str">
        <f t="shared" si="508"/>
        <v/>
      </c>
    </row>
    <row r="280" spans="2:8" ht="15.9" customHeight="1">
      <c r="B280" s="18"/>
      <c r="C280" s="12"/>
      <c r="D280" s="9" t="str">
        <f t="shared" si="506"/>
        <v/>
      </c>
      <c r="E280" s="39"/>
      <c r="F280" s="9" t="str">
        <f t="shared" si="507"/>
        <v/>
      </c>
      <c r="G280" s="12"/>
      <c r="H280" s="9" t="str">
        <f t="shared" si="508"/>
        <v/>
      </c>
    </row>
    <row r="281" spans="2:8" ht="15.9" customHeight="1">
      <c r="B281" s="18"/>
      <c r="C281" s="12"/>
      <c r="D281" s="9" t="str">
        <f t="shared" si="506"/>
        <v/>
      </c>
      <c r="E281" s="39"/>
      <c r="F281" s="9" t="str">
        <f t="shared" si="507"/>
        <v/>
      </c>
      <c r="G281" s="12"/>
      <c r="H281" s="9" t="str">
        <f t="shared" si="508"/>
        <v/>
      </c>
    </row>
    <row r="282" spans="2:8" ht="15.9" customHeight="1">
      <c r="B282" s="18"/>
      <c r="C282" s="12"/>
      <c r="D282" s="9" t="str">
        <f t="shared" si="506"/>
        <v/>
      </c>
      <c r="E282" s="39"/>
      <c r="F282" s="9" t="str">
        <f t="shared" si="507"/>
        <v/>
      </c>
      <c r="G282" s="12"/>
      <c r="H282" s="9" t="str">
        <f t="shared" si="508"/>
        <v/>
      </c>
    </row>
    <row r="283" spans="2:8" ht="15.9" customHeight="1">
      <c r="B283" s="18"/>
      <c r="C283" s="12"/>
      <c r="D283" s="9" t="str">
        <f t="shared" si="506"/>
        <v/>
      </c>
      <c r="E283" s="39"/>
      <c r="F283" s="9" t="str">
        <f t="shared" si="507"/>
        <v/>
      </c>
      <c r="G283" s="12"/>
      <c r="H283" s="9" t="str">
        <f t="shared" si="508"/>
        <v/>
      </c>
    </row>
    <row r="284" spans="2:8" ht="15.9" customHeight="1">
      <c r="B284" s="18"/>
      <c r="C284" s="12"/>
      <c r="D284" s="9" t="str">
        <f t="shared" si="506"/>
        <v/>
      </c>
      <c r="E284" s="39"/>
      <c r="F284" s="9" t="str">
        <f t="shared" si="507"/>
        <v/>
      </c>
      <c r="G284" s="12"/>
      <c r="H284" s="9" t="str">
        <f t="shared" si="508"/>
        <v/>
      </c>
    </row>
    <row r="285" spans="2:8" ht="15.9" customHeight="1">
      <c r="B285" s="18"/>
      <c r="C285" s="12"/>
      <c r="D285" s="9" t="str">
        <f t="shared" si="506"/>
        <v/>
      </c>
      <c r="E285" s="39"/>
      <c r="F285" s="9" t="str">
        <f t="shared" si="507"/>
        <v/>
      </c>
      <c r="G285" s="12"/>
      <c r="H285" s="9" t="str">
        <f t="shared" si="508"/>
        <v/>
      </c>
    </row>
    <row r="286" spans="2:8" ht="15.9" customHeight="1">
      <c r="B286" s="18"/>
      <c r="C286" s="12"/>
      <c r="D286" s="9" t="str">
        <f t="shared" si="506"/>
        <v/>
      </c>
      <c r="E286" s="39"/>
      <c r="F286" s="9" t="str">
        <f t="shared" si="507"/>
        <v/>
      </c>
      <c r="G286" s="12"/>
      <c r="H286" s="9" t="str">
        <f t="shared" si="508"/>
        <v/>
      </c>
    </row>
    <row r="287" spans="2:8" ht="15.9" customHeight="1">
      <c r="B287" s="18"/>
      <c r="C287" s="12"/>
      <c r="D287" s="9" t="str">
        <f t="shared" si="506"/>
        <v/>
      </c>
      <c r="E287" s="39"/>
      <c r="F287" s="9" t="str">
        <f t="shared" si="507"/>
        <v/>
      </c>
      <c r="G287" s="12"/>
      <c r="H287" s="9" t="str">
        <f t="shared" si="508"/>
        <v/>
      </c>
    </row>
    <row r="288" spans="2:8" ht="15.9" customHeight="1">
      <c r="B288" s="18"/>
      <c r="C288" s="12"/>
      <c r="D288" s="9" t="str">
        <f t="shared" si="506"/>
        <v/>
      </c>
      <c r="E288" s="39"/>
      <c r="F288" s="9" t="str">
        <f t="shared" si="507"/>
        <v/>
      </c>
      <c r="G288" s="12"/>
      <c r="H288" s="9" t="str">
        <f t="shared" si="508"/>
        <v/>
      </c>
    </row>
    <row r="289" spans="2:8" ht="15.9" customHeight="1">
      <c r="B289" s="18"/>
      <c r="C289" s="12"/>
      <c r="D289" s="9" t="str">
        <f t="shared" si="506"/>
        <v/>
      </c>
      <c r="E289" s="39"/>
      <c r="F289" s="9" t="str">
        <f t="shared" si="507"/>
        <v/>
      </c>
      <c r="G289" s="12"/>
      <c r="H289" s="9" t="str">
        <f t="shared" si="508"/>
        <v/>
      </c>
    </row>
    <row r="290" spans="2:8" ht="15.9" customHeight="1">
      <c r="B290" s="18"/>
      <c r="C290" s="12"/>
      <c r="D290" s="9" t="str">
        <f t="shared" si="506"/>
        <v/>
      </c>
      <c r="E290" s="39"/>
      <c r="F290" s="9" t="str">
        <f t="shared" si="507"/>
        <v/>
      </c>
      <c r="G290" s="12"/>
      <c r="H290" s="9" t="str">
        <f t="shared" si="508"/>
        <v/>
      </c>
    </row>
    <row r="291" spans="2:8" ht="15.9" customHeight="1">
      <c r="B291" s="18"/>
      <c r="C291" s="12"/>
      <c r="D291" s="9" t="str">
        <f t="shared" si="506"/>
        <v/>
      </c>
      <c r="E291" s="39"/>
      <c r="F291" s="9" t="str">
        <f t="shared" si="507"/>
        <v/>
      </c>
      <c r="G291" s="12"/>
      <c r="H291" s="9" t="str">
        <f t="shared" si="508"/>
        <v/>
      </c>
    </row>
    <row r="292" spans="2:8" ht="15.9" customHeight="1">
      <c r="B292" s="18"/>
      <c r="C292" s="12"/>
      <c r="D292" s="9" t="str">
        <f t="shared" si="506"/>
        <v/>
      </c>
      <c r="E292" s="39"/>
      <c r="F292" s="9" t="str">
        <f t="shared" si="507"/>
        <v/>
      </c>
      <c r="G292" s="12"/>
      <c r="H292" s="9" t="str">
        <f t="shared" si="508"/>
        <v/>
      </c>
    </row>
    <row r="293" spans="2:8" ht="15.9" customHeight="1">
      <c r="B293" s="18"/>
      <c r="C293" s="12"/>
      <c r="D293" s="9" t="str">
        <f t="shared" si="506"/>
        <v/>
      </c>
      <c r="E293" s="39"/>
      <c r="F293" s="9" t="str">
        <f t="shared" si="507"/>
        <v/>
      </c>
      <c r="G293" s="12"/>
      <c r="H293" s="9" t="str">
        <f t="shared" si="508"/>
        <v/>
      </c>
    </row>
    <row r="294" spans="2:8" ht="15.9" customHeight="1">
      <c r="B294" s="18"/>
      <c r="C294" s="12"/>
      <c r="D294" s="9" t="str">
        <f t="shared" si="506"/>
        <v/>
      </c>
      <c r="E294" s="39"/>
      <c r="F294" s="9" t="str">
        <f t="shared" si="507"/>
        <v/>
      </c>
      <c r="G294" s="12"/>
      <c r="H294" s="9" t="str">
        <f t="shared" si="508"/>
        <v/>
      </c>
    </row>
    <row r="295" spans="2:8" ht="15.9" customHeight="1">
      <c r="B295" s="18"/>
      <c r="C295" s="12"/>
      <c r="D295" s="9" t="str">
        <f t="shared" si="506"/>
        <v/>
      </c>
      <c r="E295" s="39"/>
      <c r="F295" s="9" t="str">
        <f t="shared" si="507"/>
        <v/>
      </c>
      <c r="G295" s="12"/>
      <c r="H295" s="9" t="str">
        <f t="shared" si="508"/>
        <v/>
      </c>
    </row>
    <row r="296" spans="2:8" ht="15.9" customHeight="1">
      <c r="B296" s="18"/>
      <c r="C296" s="12"/>
      <c r="D296" s="9" t="str">
        <f t="shared" si="506"/>
        <v/>
      </c>
      <c r="E296" s="39"/>
      <c r="F296" s="9" t="str">
        <f t="shared" si="507"/>
        <v/>
      </c>
      <c r="G296" s="12"/>
      <c r="H296" s="9" t="str">
        <f t="shared" si="508"/>
        <v/>
      </c>
    </row>
    <row r="297" spans="2:8" ht="15.9" customHeight="1">
      <c r="B297" s="18"/>
      <c r="C297" s="12"/>
      <c r="D297" s="9" t="str">
        <f t="shared" si="506"/>
        <v/>
      </c>
      <c r="E297" s="39"/>
      <c r="F297" s="9" t="str">
        <f t="shared" si="507"/>
        <v/>
      </c>
      <c r="G297" s="12"/>
      <c r="H297" s="9" t="str">
        <f t="shared" si="508"/>
        <v/>
      </c>
    </row>
    <row r="298" spans="2:8" ht="15.9" customHeight="1">
      <c r="B298" s="18"/>
      <c r="C298" s="12"/>
      <c r="D298" s="9" t="str">
        <f t="shared" si="506"/>
        <v/>
      </c>
      <c r="E298" s="39"/>
      <c r="F298" s="9" t="str">
        <f t="shared" si="507"/>
        <v/>
      </c>
      <c r="G298" s="12"/>
      <c r="H298" s="9" t="str">
        <f t="shared" si="508"/>
        <v/>
      </c>
    </row>
    <row r="299" spans="2:8" ht="15.9" customHeight="1">
      <c r="B299" s="18"/>
      <c r="C299" s="12"/>
      <c r="D299" s="9" t="str">
        <f t="shared" si="506"/>
        <v/>
      </c>
      <c r="E299" s="39"/>
      <c r="F299" s="9" t="str">
        <f t="shared" si="507"/>
        <v/>
      </c>
      <c r="G299" s="12"/>
      <c r="H299" s="9" t="str">
        <f t="shared" si="508"/>
        <v/>
      </c>
    </row>
    <row r="300" spans="2:8" ht="15.9" customHeight="1">
      <c r="B300" s="18"/>
      <c r="C300" s="12"/>
      <c r="D300" s="9" t="str">
        <f t="shared" si="506"/>
        <v/>
      </c>
      <c r="E300" s="39"/>
      <c r="F300" s="9" t="str">
        <f t="shared" si="507"/>
        <v/>
      </c>
      <c r="G300" s="12"/>
      <c r="H300" s="9" t="str">
        <f t="shared" si="508"/>
        <v/>
      </c>
    </row>
    <row r="301" spans="2:8" ht="15.9" customHeight="1">
      <c r="B301" s="18"/>
      <c r="C301" s="12"/>
      <c r="D301" s="9" t="str">
        <f t="shared" si="506"/>
        <v/>
      </c>
      <c r="E301" s="39"/>
      <c r="F301" s="9" t="str">
        <f t="shared" si="507"/>
        <v/>
      </c>
      <c r="G301" s="12"/>
      <c r="H301" s="9" t="str">
        <f t="shared" si="508"/>
        <v/>
      </c>
    </row>
    <row r="302" spans="2:8" ht="15.9" customHeight="1">
      <c r="B302" s="18"/>
      <c r="C302" s="12"/>
      <c r="D302" s="9" t="str">
        <f t="shared" si="506"/>
        <v/>
      </c>
      <c r="E302" s="39"/>
      <c r="F302" s="9" t="str">
        <f t="shared" si="507"/>
        <v/>
      </c>
      <c r="G302" s="12"/>
      <c r="H302" s="9" t="str">
        <f t="shared" si="508"/>
        <v/>
      </c>
    </row>
    <row r="303" spans="2:8" ht="15.9" customHeight="1">
      <c r="B303" s="18"/>
      <c r="C303" s="12"/>
      <c r="D303" s="9" t="str">
        <f t="shared" si="506"/>
        <v/>
      </c>
      <c r="E303" s="39"/>
      <c r="F303" s="9" t="str">
        <f t="shared" si="507"/>
        <v/>
      </c>
      <c r="G303" s="12"/>
      <c r="H303" s="9" t="str">
        <f t="shared" si="508"/>
        <v/>
      </c>
    </row>
    <row r="304" spans="2:8" ht="15.9" customHeight="1">
      <c r="B304" s="18"/>
      <c r="C304" s="12"/>
      <c r="D304" s="9" t="str">
        <f t="shared" si="506"/>
        <v/>
      </c>
      <c r="E304" s="39"/>
      <c r="F304" s="9" t="str">
        <f t="shared" si="507"/>
        <v/>
      </c>
      <c r="G304" s="12"/>
      <c r="H304" s="9" t="str">
        <f t="shared" si="508"/>
        <v/>
      </c>
    </row>
    <row r="305" spans="2:8" ht="15.9" customHeight="1">
      <c r="B305" s="18"/>
      <c r="C305" s="12"/>
      <c r="D305" s="9" t="str">
        <f t="shared" si="506"/>
        <v/>
      </c>
      <c r="E305" s="39"/>
      <c r="F305" s="9" t="str">
        <f t="shared" si="507"/>
        <v/>
      </c>
      <c r="G305" s="12"/>
      <c r="H305" s="9" t="str">
        <f t="shared" si="508"/>
        <v/>
      </c>
    </row>
    <row r="306" spans="2:8" ht="15.9" customHeight="1">
      <c r="B306" s="18"/>
      <c r="C306" s="12"/>
      <c r="D306" s="9" t="str">
        <f t="shared" si="506"/>
        <v/>
      </c>
      <c r="E306" s="39"/>
      <c r="F306" s="9" t="str">
        <f t="shared" si="507"/>
        <v/>
      </c>
      <c r="G306" s="12"/>
      <c r="H306" s="9" t="str">
        <f t="shared" si="508"/>
        <v/>
      </c>
    </row>
    <row r="307" spans="2:8" ht="15.9" customHeight="1">
      <c r="B307" s="18"/>
      <c r="C307" s="12"/>
      <c r="D307" s="9" t="str">
        <f t="shared" si="506"/>
        <v/>
      </c>
      <c r="E307" s="39"/>
      <c r="F307" s="9" t="str">
        <f t="shared" si="507"/>
        <v/>
      </c>
      <c r="G307" s="12"/>
      <c r="H307" s="9" t="str">
        <f t="shared" si="508"/>
        <v/>
      </c>
    </row>
  </sheetData>
  <mergeCells count="20">
    <mergeCell ref="A158:A159"/>
    <mergeCell ref="A194:A195"/>
    <mergeCell ref="A200:A201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7:I101">
    <cfRule type="cellIs" dxfId="87" priority="1" operator="lessThan">
      <formula>$L$6</formula>
    </cfRule>
    <cfRule type="cellIs" dxfId="86" priority="2" operator="greaterThan">
      <formula>$L$5</formula>
    </cfRule>
  </conditionalFormatting>
  <conditionalFormatting sqref="K90:K100 I103:I206 K102:K205 J150:J205">
    <cfRule type="cellIs" dxfId="85" priority="3" operator="lessThan">
      <formula>$L$6</formula>
    </cfRule>
    <cfRule type="cellIs" dxfId="84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42" activePane="bottomLeft" state="frozen"/>
      <selection pane="bottomLeft" activeCell="J150" sqref="J150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-5.8199999970383942</v>
      </c>
      <c r="X1" s="85" t="s">
        <v>65</v>
      </c>
      <c r="Y1" s="86">
        <f>AN7</f>
        <v>41.716282371725711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35.400000400841236</v>
      </c>
      <c r="X2" s="87" t="s">
        <v>66</v>
      </c>
      <c r="Y2" s="88">
        <f>IF(MOD(DEGREES(ATAN2(W1, W2)), 360) &gt; 180, MOD(DEGREES(ATAN2(W1, W2)), 360) - 360, MOD(DEGREES(ATAN2(W1, W2)), 360))</f>
        <v>99.336293642844268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-5.8199999970383942</v>
      </c>
      <c r="AH2" s="43">
        <f>INDEX(D:D,MATCH(9.99999999999999E+307,D:D))</f>
        <v>-6.5000000176951289</v>
      </c>
      <c r="AI2" s="43">
        <f>INDEX(D:D,MATCH(9.99999999999999E+307,D:D)-1)</f>
        <v>-11.899999983143061</v>
      </c>
      <c r="AJ2" s="43">
        <f>INDEX(D:D,MATCH(9.99999999999999E+307,D:D)-2)</f>
        <v>-9.399999980814755</v>
      </c>
      <c r="AK2" s="43">
        <f>INDEX(D:D,MATCH(9.99999999999999E+307,D:D)-3)</f>
        <v>-6.9999999832361937</v>
      </c>
      <c r="AL2" s="43">
        <f>INDEX(D:D,MATCH(9.99999999999999E+307,D:D)-4)</f>
        <v>0.79999997979030013</v>
      </c>
      <c r="AM2" s="43">
        <f>INDEX(D:D,MATCH(9.99999999999999E+307,D:D)-5)</f>
        <v>0.79999997979030013</v>
      </c>
      <c r="AN2" s="43">
        <f>INDEX(D:D,MATCH(9.99999999999999E+307,D:D)-6)</f>
        <v>-6.9999999832361937</v>
      </c>
      <c r="AO2" s="43">
        <f>INDEX(D:D,MATCH(9.99999999999999E+307,D:D)-7)</f>
        <v>3.1999999773688614</v>
      </c>
      <c r="AP2" s="43">
        <f>INDEX(D:D,MATCH(9.99999999999999E+307,D:D)-8)</f>
        <v>20.100000023376197</v>
      </c>
      <c r="AQ2" s="43">
        <f>INDEX(D:D,MATCH(9.99999999999999E+307,D:D)-9)</f>
        <v>13.700000010430813</v>
      </c>
      <c r="AR2" s="43">
        <f>INDEX(D:D,MATCH(9.99999999999999E+307,D:D)-10)</f>
        <v>-35.299999988637865</v>
      </c>
      <c r="AS2" s="43">
        <f>INDEX(D:D,MATCH(9.99999999999999E+307,D:D)-11)</f>
        <v>-12.099999992642552</v>
      </c>
      <c r="AT2" s="43">
        <f>INDEX(D:D,MATCH(9.99999999999999E+307,D:D)-12)</f>
        <v>-8.4999999962747097</v>
      </c>
      <c r="AU2" s="43">
        <f>INDEX(D:D,MATCH(9.99999999999999E+307,D:D)-13)</f>
        <v>-9.4999999855645001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3.0399999999985994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35.400000400841236</v>
      </c>
      <c r="AH3" s="43">
        <f>INDEX(F:F,MATCH(9.99999999999999E+307,F:F))</f>
        <v>38.60000055283308</v>
      </c>
      <c r="AI3" s="43">
        <f>INDEX(F:F,MATCH(9.99999999999999E+307,F:F)-1)</f>
        <v>62.800000421702862</v>
      </c>
      <c r="AJ3" s="43">
        <f>INDEX(F:F,MATCH(9.99999999999999E+307,F:F)-2)</f>
        <v>53.100000135600567</v>
      </c>
      <c r="AK3" s="43">
        <f>INDEX(F:F,MATCH(9.99999999999999E+307,F:F)-3)</f>
        <v>34.700000658631325</v>
      </c>
      <c r="AL3" s="43">
        <f>INDEX(F:F,MATCH(9.99999999999999E+307,F:F)-4)</f>
        <v>13.60000018030405</v>
      </c>
      <c r="AM3" s="43">
        <f>INDEX(F:F,MATCH(9.99999999999999E+307,F:F)-5)</f>
        <v>15.899999998509884</v>
      </c>
      <c r="AN3" s="43">
        <f>INDEX(F:F,MATCH(9.99999999999999E+307,F:F)-6)</f>
        <v>34.700000658631325</v>
      </c>
      <c r="AO3" s="43">
        <f>INDEX(F:F,MATCH(9.99999999999999E+307,F:F)-7)</f>
        <v>14.400000683963299</v>
      </c>
      <c r="AP3" s="43">
        <f>INDEX(F:F,MATCH(9.99999999999999E+307,F:F)-8)</f>
        <v>-53.299999795854092</v>
      </c>
      <c r="AQ3" s="43">
        <f>INDEX(F:F,MATCH(9.99999999999999E+307,F:F)-9)</f>
        <v>-22.39999920129776</v>
      </c>
      <c r="AR3" s="43">
        <f>INDEX(F:F,MATCH(9.99999999999999E+307,F:F)-10)</f>
        <v>128.60000040382147</v>
      </c>
      <c r="AS3" s="43">
        <f>INDEX(F:F,MATCH(9.99999999999999E+307,F:F)-11)</f>
        <v>59.70000009983778</v>
      </c>
      <c r="AT3" s="43">
        <f>INDEX(F:F,MATCH(9.99999999999999E+307,F:F)-12)</f>
        <v>45.000000856816769</v>
      </c>
      <c r="AU3" s="43">
        <f>INDEX(F:F,MATCH(9.99999999999999E+307,F:F)-13)</f>
        <v>52.60000005364418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3.0399999999985994</v>
      </c>
      <c r="AH4" s="43">
        <f>INDEX(H:H,MATCH(9.99999999999999E+307,H:H))</f>
        <v>-7.8000000000031378</v>
      </c>
      <c r="AI4" s="43">
        <f>INDEX(H:H,MATCH(9.99999999999999E+307,H:H)-1)</f>
        <v>8.8999999999970214</v>
      </c>
      <c r="AJ4" s="43">
        <f>INDEX(H:H,MATCH(9.99999999999999E+307,H:H)-2)</f>
        <v>-7.40000000000407</v>
      </c>
      <c r="AK4" s="43">
        <f>INDEX(H:H,MATCH(9.99999999999999E+307,H:H)-3)</f>
        <v>11.899999999997135</v>
      </c>
      <c r="AL4" s="43">
        <f>INDEX(H:H,MATCH(9.99999999999999E+307,H:H)-4)</f>
        <v>9.6000000000060481</v>
      </c>
      <c r="AM4" s="43">
        <f>INDEX(H:H,MATCH(9.99999999999999E+307,H:H)-5)</f>
        <v>-36.199999999993793</v>
      </c>
      <c r="AN4" s="43">
        <f>INDEX(H:H,MATCH(9.99999999999999E+307,H:H)-6)</f>
        <v>11.899999999997135</v>
      </c>
      <c r="AO4" s="43">
        <f>INDEX(H:H,MATCH(9.99999999999999E+307,H:H)-7)</f>
        <v>-29.799999999994498</v>
      </c>
      <c r="AP4" s="43">
        <f>INDEX(H:H,MATCH(9.99999999999999E+307,H:H)-8)</f>
        <v>-1.0999999999938836</v>
      </c>
      <c r="AQ4" s="43">
        <f>INDEX(H:H,MATCH(9.99999999999999E+307,H:H)-9)</f>
        <v>-33.000000000001251</v>
      </c>
      <c r="AR4" s="43">
        <f>INDEX(H:H,MATCH(9.99999999999999E+307,H:H)-10)</f>
        <v>12.90000000000191</v>
      </c>
      <c r="AS4" s="43">
        <f>INDEX(H:H,MATCH(9.99999999999999E+307,H:H)-11)</f>
        <v>-0.79999999999813554</v>
      </c>
      <c r="AT4" s="43">
        <f>INDEX(H:H,MATCH(9.99999999999999E+307,H:H)-12)</f>
        <v>-36.400000000000432</v>
      </c>
      <c r="AU4" s="43">
        <f>INDEX(H:H,MATCH(9.99999999999999E+307,H:H)-13)</f>
        <v>19.300000000001205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39.913030991253969</v>
      </c>
      <c r="AI5" s="72">
        <f>INDEX(L:L,MATCH(9.99999999999999E+307,L:L)-1)</f>
        <v>64.534177398992483</v>
      </c>
      <c r="AJ5" s="72">
        <f>INDEX(L:L,MATCH(9.99999999999999E+307,L:L)-2)</f>
        <v>54.430965580633945</v>
      </c>
      <c r="AK5" s="72">
        <f>INDEX(L:L,MATCH(9.99999999999999E+307,L:L)-3)</f>
        <v>37.34568309020807</v>
      </c>
      <c r="AL5" s="72">
        <f>INDEX(L:L,MATCH(9.99999999999999E+307,L:L)-4)</f>
        <v>16.666133470965928</v>
      </c>
      <c r="AM5" s="72">
        <f>INDEX(L:L,MATCH(9.99999999999999E+307,L:L)-5)</f>
        <v>39.546049106324503</v>
      </c>
      <c r="AN5" s="72">
        <f>INDEX(L:L,MATCH(9.99999999999999E+307,L:L)-6)</f>
        <v>37.34568309020807</v>
      </c>
      <c r="AO5" s="72">
        <f>INDEX(L:L,MATCH(9.99999999999999E+307,L:L)-7)</f>
        <v>33.251165687130076</v>
      </c>
      <c r="AP5" s="72">
        <f>INDEX(L:L,MATCH(9.99999999999999E+307,L:L)-8)</f>
        <v>56.974643300136208</v>
      </c>
      <c r="AQ5" s="72">
        <f>INDEX(L:L,MATCH(9.99999999999999E+307,L:L)-9)</f>
        <v>42.171672536241992</v>
      </c>
      <c r="AR5" s="72">
        <f>INDEX(L:L,MATCH(9.99999999999999E+307,L:L)-10)</f>
        <v>133.97932714811179</v>
      </c>
      <c r="AS5" s="72">
        <f>INDEX(L:L,MATCH(9.99999999999999E+307,L:L)-11)</f>
        <v>60.919126813691101</v>
      </c>
      <c r="AT5" s="72">
        <f>INDEX(L:L,MATCH(9.99999999999999E+307,L:L)-12)</f>
        <v>58.499658777211785</v>
      </c>
      <c r="AU5" s="73">
        <f>INDEX(L:L,MATCH(9.99999999999999E+307,L:L)-13)</f>
        <v>56.828689984629591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350.44142300687645</v>
      </c>
      <c r="AI6" s="75">
        <f>INDEX(J:J,MATCH(9.99999999999999E+307,J:J)-1)</f>
        <v>349.27021370104376</v>
      </c>
      <c r="AJ6" s="75">
        <f>INDEX(J:J,MATCH(9.99999999999999E+307,J:J)-2)</f>
        <v>349.96124584584891</v>
      </c>
      <c r="AK6" s="75">
        <f>INDEX(J:J,MATCH(9.99999999999999E+307,J:J)-3)</f>
        <v>348.59483940866482</v>
      </c>
      <c r="AL6" s="75">
        <f>INDEX(J:J,MATCH(9.99999999999999E+307,J:J)-4)</f>
        <v>3.3664605340527487</v>
      </c>
      <c r="AM6" s="75">
        <f>INDEX(J:J,MATCH(9.99999999999999E+307,J:J)-5)</f>
        <v>2.880377480475147</v>
      </c>
      <c r="AN6" s="75">
        <f>INDEX(J:J,MATCH(9.99999999999999E+307,J:J)-6)</f>
        <v>348.59483940866482</v>
      </c>
      <c r="AO6" s="75">
        <f>INDEX(J:J,MATCH(9.99999999999999E+307,J:J)-7)</f>
        <v>12.528807047045348</v>
      </c>
      <c r="AP6" s="75">
        <f>INDEX(J:J,MATCH(9.99999999999999E+307,J:J)-8)</f>
        <v>159.33800411521111</v>
      </c>
      <c r="AQ6" s="75">
        <f>INDEX(J:J,MATCH(9.99999999999999E+307,J:J)-9)</f>
        <v>148.54974532604956</v>
      </c>
      <c r="AR6" s="75">
        <f>INDEX(J:J,MATCH(9.99999999999999E+307,J:J)-10)</f>
        <v>344.65067594165242</v>
      </c>
      <c r="AS6" s="75">
        <f>INDEX(J:J,MATCH(9.99999999999999E+307,J:J)-11)</f>
        <v>348.54249342955393</v>
      </c>
      <c r="AT6" s="75">
        <f>INDEX(J:J,MATCH(9.99999999999999E+307,J:J)-12)</f>
        <v>349.30348946776786</v>
      </c>
      <c r="AU6" s="76">
        <f>INDEX(J:J,MATCH(9.99999999999999E+307,J:J)-13)</f>
        <v>349.76226705620638</v>
      </c>
      <c r="AV6" s="8" t="s">
        <v>53</v>
      </c>
    </row>
    <row r="7" spans="1:48" ht="15.9" customHeight="1">
      <c r="B7" s="185" t="s">
        <v>88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20.858141185862856</v>
      </c>
      <c r="Y7" s="36"/>
      <c r="AF7" s="8" t="s">
        <v>33</v>
      </c>
      <c r="AG7" s="69">
        <f>(SUM(AO2:AU2)-MIN(AO2:AU2)-MAX(AO2:AU2))/(COUNTA(AO2:AU2)-2)</f>
        <v>-2.6399999973364174</v>
      </c>
      <c r="AK7" s="8" t="s">
        <v>54</v>
      </c>
      <c r="AN7" s="78">
        <f>(SUM(AH5:AN5)-MIN(AH5:AN5)-MAX(AH5:AN5))/(COUNTA(AH5:AN5)-2)</f>
        <v>41.716282371725711</v>
      </c>
      <c r="AO7" s="8" t="s">
        <v>54</v>
      </c>
      <c r="AR7" s="78">
        <f>(SUM(AO5:AU5)-MIN(AO5:AU5)-MAX(AO5:AU5))/(COUNTA(AO5:AU5)-2)</f>
        <v>55.07875828238214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99.336293642844268</v>
      </c>
      <c r="Y8" s="36"/>
      <c r="AF8" s="8" t="s">
        <v>34</v>
      </c>
      <c r="AG8" s="69">
        <f>(SUM(AO3:AU3)-MIN(AO3:AU3)-MAX(AO3:AU3))/(COUNTA(AO3:AU3)-2)</f>
        <v>29.860000498592854</v>
      </c>
      <c r="AK8" s="8" t="s">
        <v>55</v>
      </c>
      <c r="AN8" s="78">
        <f>(SUM(AH6:AN6)-MIN(AH6:AN6)-MAX(AH6:AN6))/(COUNTA(AH6:AN6)-2)</f>
        <v>279.957519779655</v>
      </c>
      <c r="AO8" s="8" t="s">
        <v>55</v>
      </c>
      <c r="AR8" s="78">
        <f>(SUM(AO6:AU6)-MIN(AO6:AU6)-MAX(AO6:AU6))/(COUNTA(AO6:AU6)-2)</f>
        <v>270.07688165604702</v>
      </c>
    </row>
    <row r="9" spans="1:48" ht="30" customHeight="1">
      <c r="A9" s="5" t="s">
        <v>4</v>
      </c>
      <c r="B9" s="14">
        <v>45832</v>
      </c>
      <c r="C9" s="35">
        <v>401085.7329</v>
      </c>
      <c r="D9" s="9">
        <f t="shared" ref="D9:D73" si="1">IF(C9="","",(C9-$C$9)*1000)</f>
        <v>0</v>
      </c>
      <c r="E9" s="35">
        <v>6665506.6849999996</v>
      </c>
      <c r="F9" s="9">
        <f t="shared" ref="F9:F73" si="2">IF(E9="","",(E9-$E$9)*1000)</f>
        <v>0</v>
      </c>
      <c r="G9" s="35">
        <v>105.2217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-10.359999999997171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45833</v>
      </c>
      <c r="C10" s="11">
        <v>401085.72</v>
      </c>
      <c r="D10" s="9">
        <f t="shared" si="1"/>
        <v>-12.900000030640513</v>
      </c>
      <c r="E10" s="12">
        <v>6665506.716</v>
      </c>
      <c r="F10" s="9">
        <f t="shared" si="2"/>
        <v>31.000000424683094</v>
      </c>
      <c r="G10" s="12">
        <v>105.2218</v>
      </c>
      <c r="H10" s="9">
        <f t="shared" ref="H10:H72" si="3">IF(G10="","",(G10-$G$9)*1000)</f>
        <v>0.10000000000331966</v>
      </c>
      <c r="I10" s="47">
        <f t="shared" ref="I10:I72" si="4">IF(MOD(DEGREES(ATAN2(D10, F10)), 360) &gt; 180, MOD(DEGREES(ATAN2(D10, F10)), 360) - 360, MOD(DEGREES(ATAN2(D10, F10)), 360))</f>
        <v>112.59361235798599</v>
      </c>
      <c r="J10" s="40">
        <f>MOD(DEGREES(ATAN2(F10, D10)) + 360, 360)</f>
        <v>337.40638764201401</v>
      </c>
      <c r="K10" s="47">
        <f t="shared" ref="K10:K72" si="5">SQRT(POWER(C10 - $C$9,2) + POWER(E10 - $E$9,2)) *1000</f>
        <v>33.576927005324315</v>
      </c>
      <c r="L10" s="40">
        <f t="shared" ref="L10:L72" si="6">SQRT((D10^2) + (F10^2) + (H10^2))</f>
        <v>33.577075916775094</v>
      </c>
      <c r="M10" s="12">
        <f t="shared" ref="M10:M22" si="7">(D10-$D$9)/(B10-$B$9)</f>
        <v>-12.900000030640513</v>
      </c>
      <c r="N10" s="12">
        <f t="shared" ref="N10:N22" si="8">(F10-$F$9)/(B10-$B$9)</f>
        <v>31.000000424683094</v>
      </c>
      <c r="O10" s="12">
        <f t="shared" ref="O10:O22" si="9">(H10-$H$9)/(B10-$B$9)</f>
        <v>0.10000000000331966</v>
      </c>
      <c r="P10" s="81">
        <f t="shared" ref="P10:P22" si="10">(L10-$L$9)/(B10-$B$9)</f>
        <v>33.577075916775094</v>
      </c>
      <c r="Q10" s="12">
        <f t="shared" ref="Q10:Q22" si="11">(M10-0)/(B10-$B$9)</f>
        <v>-12.900000030640513</v>
      </c>
      <c r="R10" s="12">
        <f t="shared" ref="R10:R22" si="12">(N10-0)/(B10-$B$9)</f>
        <v>31.000000424683094</v>
      </c>
      <c r="S10" s="12">
        <f t="shared" ref="S10:S22" si="13">(O10-0)/(B10-$B$9)</f>
        <v>0.10000000000331966</v>
      </c>
      <c r="T10" s="12">
        <f t="shared" ref="T10:T22" si="14">(P10-0)/(B10-$B$9)</f>
        <v>33.577075916775094</v>
      </c>
    </row>
    <row r="11" spans="1:48" ht="15.9" customHeight="1">
      <c r="A11" s="51"/>
      <c r="B11" s="18">
        <v>45833</v>
      </c>
      <c r="C11" s="11">
        <v>401085.73469999997</v>
      </c>
      <c r="D11" s="9">
        <f t="shared" si="1"/>
        <v>1.7999999690800905</v>
      </c>
      <c r="E11" s="12">
        <v>6665506.6891999999</v>
      </c>
      <c r="F11" s="9">
        <f t="shared" si="2"/>
        <v>4.2000003159046173</v>
      </c>
      <c r="G11" s="12">
        <v>105.18219999999999</v>
      </c>
      <c r="H11" s="9">
        <f t="shared" si="3"/>
        <v>-39.500000000003865</v>
      </c>
      <c r="I11" s="47">
        <f t="shared" si="4"/>
        <v>66.801411403049002</v>
      </c>
      <c r="J11" s="40">
        <f t="shared" ref="J11:J73" si="15">MOD(DEGREES(ATAN2(F11, D11)) + 360, 360)</f>
        <v>23.198588596951026</v>
      </c>
      <c r="K11" s="47">
        <f t="shared" si="5"/>
        <v>4.569464141700557</v>
      </c>
      <c r="L11" s="40">
        <f t="shared" si="6"/>
        <v>39.76342543773854</v>
      </c>
      <c r="M11" s="12">
        <f t="shared" si="7"/>
        <v>1.7999999690800905</v>
      </c>
      <c r="N11" s="12">
        <f t="shared" si="8"/>
        <v>4.2000003159046173</v>
      </c>
      <c r="O11" s="12">
        <f t="shared" si="9"/>
        <v>-39.500000000003865</v>
      </c>
      <c r="P11" s="81">
        <f t="shared" si="10"/>
        <v>39.76342543773854</v>
      </c>
      <c r="Q11" s="12">
        <f t="shared" si="11"/>
        <v>1.7999999690800905</v>
      </c>
      <c r="R11" s="12">
        <f t="shared" si="12"/>
        <v>4.2000003159046173</v>
      </c>
      <c r="S11" s="12">
        <f t="shared" si="13"/>
        <v>-39.500000000003865</v>
      </c>
      <c r="T11" s="12">
        <f t="shared" si="14"/>
        <v>39.76342543773854</v>
      </c>
    </row>
    <row r="12" spans="1:48" ht="15.9" customHeight="1">
      <c r="A12" s="52"/>
      <c r="B12" s="18">
        <v>45834</v>
      </c>
      <c r="C12" s="11">
        <v>401085.71789999999</v>
      </c>
      <c r="D12" s="9">
        <f t="shared" si="1"/>
        <v>-15.000000013969839</v>
      </c>
      <c r="E12" s="12">
        <v>6665506.7308999998</v>
      </c>
      <c r="F12" s="9">
        <f t="shared" si="2"/>
        <v>45.900000259280205</v>
      </c>
      <c r="G12" s="12">
        <v>105.2255</v>
      </c>
      <c r="H12" s="9">
        <f t="shared" si="3"/>
        <v>3.7999999999982492</v>
      </c>
      <c r="I12" s="47">
        <f t="shared" si="4"/>
        <v>108.09725650690591</v>
      </c>
      <c r="J12" s="40">
        <f t="shared" si="15"/>
        <v>341.90274349309408</v>
      </c>
      <c r="K12" s="47">
        <f t="shared" si="5"/>
        <v>48.288818832324097</v>
      </c>
      <c r="L12" s="40">
        <f t="shared" si="6"/>
        <v>48.43810508495357</v>
      </c>
      <c r="M12" s="12">
        <f t="shared" si="7"/>
        <v>-7.5000000069849193</v>
      </c>
      <c r="N12" s="12">
        <f t="shared" si="8"/>
        <v>22.950000129640102</v>
      </c>
      <c r="O12" s="12">
        <f t="shared" si="9"/>
        <v>1.8999999999991246</v>
      </c>
      <c r="P12" s="81">
        <f t="shared" si="10"/>
        <v>24.219052542476785</v>
      </c>
      <c r="Q12" s="12">
        <f t="shared" si="11"/>
        <v>-3.7500000034924597</v>
      </c>
      <c r="R12" s="12">
        <f t="shared" si="12"/>
        <v>11.475000064820051</v>
      </c>
      <c r="S12" s="12">
        <f t="shared" si="13"/>
        <v>0.94999999999956231</v>
      </c>
      <c r="T12" s="12">
        <f t="shared" si="14"/>
        <v>12.109526271238392</v>
      </c>
    </row>
    <row r="13" spans="1:48" ht="15.9" customHeight="1">
      <c r="A13" s="52"/>
      <c r="B13" s="18">
        <v>45834</v>
      </c>
      <c r="C13" s="12">
        <v>401085.72</v>
      </c>
      <c r="D13" s="9">
        <f t="shared" si="1"/>
        <v>-12.900000030640513</v>
      </c>
      <c r="E13" s="11">
        <v>6665506.7350000003</v>
      </c>
      <c r="F13" s="9">
        <f t="shared" si="2"/>
        <v>50.00000074505806</v>
      </c>
      <c r="G13" s="12">
        <v>105.2345</v>
      </c>
      <c r="H13" s="9">
        <f t="shared" si="3"/>
        <v>12.79999999999859</v>
      </c>
      <c r="I13" s="47">
        <f t="shared" si="4"/>
        <v>104.46682817643284</v>
      </c>
      <c r="J13" s="40">
        <f t="shared" si="15"/>
        <v>345.53317182356716</v>
      </c>
      <c r="K13" s="47">
        <f t="shared" si="5"/>
        <v>51.637293454404947</v>
      </c>
      <c r="L13" s="40">
        <f t="shared" si="6"/>
        <v>53.200094692550081</v>
      </c>
      <c r="M13" s="12">
        <f t="shared" si="7"/>
        <v>-6.4500000153202564</v>
      </c>
      <c r="N13" s="12">
        <f t="shared" si="8"/>
        <v>25.00000037252903</v>
      </c>
      <c r="O13" s="12">
        <f t="shared" si="9"/>
        <v>6.3999999999992951</v>
      </c>
      <c r="P13" s="81">
        <f t="shared" si="10"/>
        <v>26.600047346275041</v>
      </c>
      <c r="Q13" s="12">
        <f t="shared" si="11"/>
        <v>-3.2250000076601282</v>
      </c>
      <c r="R13" s="12">
        <f t="shared" si="12"/>
        <v>12.500000186264515</v>
      </c>
      <c r="S13" s="12">
        <f t="shared" si="13"/>
        <v>3.1999999999996476</v>
      </c>
      <c r="T13" s="12">
        <f t="shared" si="14"/>
        <v>13.30002367313752</v>
      </c>
    </row>
    <row r="14" spans="1:48" ht="15.9" customHeight="1">
      <c r="A14" s="53"/>
      <c r="B14" s="18">
        <v>45835</v>
      </c>
      <c r="C14" s="11">
        <v>401085.74589999998</v>
      </c>
      <c r="D14" s="9">
        <f t="shared" si="1"/>
        <v>12.999999977182597</v>
      </c>
      <c r="E14" s="11">
        <v>6665506.6399999997</v>
      </c>
      <c r="F14" s="9">
        <f t="shared" si="2"/>
        <v>-44.999999925494194</v>
      </c>
      <c r="G14" s="12">
        <v>105.2304</v>
      </c>
      <c r="H14" s="9">
        <f t="shared" si="3"/>
        <v>8.7000000000045929</v>
      </c>
      <c r="I14" s="47">
        <f t="shared" si="4"/>
        <v>-73.886581768430801</v>
      </c>
      <c r="J14" s="40">
        <f t="shared" si="15"/>
        <v>163.8865817684308</v>
      </c>
      <c r="K14" s="47">
        <f t="shared" si="5"/>
        <v>46.840153636609955</v>
      </c>
      <c r="L14" s="40">
        <f t="shared" si="6"/>
        <v>47.641263550637539</v>
      </c>
      <c r="M14" s="12">
        <f t="shared" si="7"/>
        <v>4.3333333257275326</v>
      </c>
      <c r="N14" s="12">
        <f t="shared" si="8"/>
        <v>-14.999999975164732</v>
      </c>
      <c r="O14" s="12">
        <f t="shared" si="9"/>
        <v>2.9000000000015311</v>
      </c>
      <c r="P14" s="81">
        <f t="shared" si="10"/>
        <v>15.880421183545847</v>
      </c>
      <c r="Q14" s="12">
        <f t="shared" si="11"/>
        <v>1.4444444419091775</v>
      </c>
      <c r="R14" s="12">
        <f t="shared" si="12"/>
        <v>-4.9999999917215776</v>
      </c>
      <c r="S14" s="12">
        <f t="shared" si="13"/>
        <v>0.96666666666717704</v>
      </c>
      <c r="T14" s="12">
        <f t="shared" si="14"/>
        <v>5.2934737278486157</v>
      </c>
    </row>
    <row r="15" spans="1:48" ht="15.9" customHeight="1">
      <c r="B15" s="18">
        <v>45836</v>
      </c>
      <c r="C15" s="11">
        <v>401085.71399999998</v>
      </c>
      <c r="D15" s="9">
        <f>IF(C15="","",(C15-$C$9)*1000)</f>
        <v>-18.900000024586916</v>
      </c>
      <c r="E15" s="11">
        <v>6665506.7450000001</v>
      </c>
      <c r="F15" s="9">
        <f t="shared" si="2"/>
        <v>60.000000521540642</v>
      </c>
      <c r="G15" s="12">
        <v>105.21510000000001</v>
      </c>
      <c r="H15" s="9">
        <f t="shared" si="3"/>
        <v>-6.5999999999917236</v>
      </c>
      <c r="I15" s="47">
        <f t="shared" si="4"/>
        <v>107.48442720186054</v>
      </c>
      <c r="J15" s="40">
        <f t="shared" si="15"/>
        <v>342.51557279813949</v>
      </c>
      <c r="K15" s="47">
        <f>SQRT(POWER(C15 - $C$9,2) + POWER(E15 - $E$9,2)) *1000</f>
        <v>62.906359483873032</v>
      </c>
      <c r="L15" s="40">
        <f t="shared" si="6"/>
        <v>63.251640797011376</v>
      </c>
      <c r="M15" s="12">
        <f>(D15-$D$9)/(B15-$B$9)</f>
        <v>-4.725000006146729</v>
      </c>
      <c r="N15" s="12">
        <f>(F15-$F$9)/(B15-$B$9)</f>
        <v>15.00000013038516</v>
      </c>
      <c r="O15" s="12">
        <f>(H15-$H$9)/(B15-$B$9)</f>
        <v>-1.6499999999979309</v>
      </c>
      <c r="P15" s="81">
        <f>(L15-$L$9)/(B15-$B$9)</f>
        <v>15.812910199252844</v>
      </c>
      <c r="Q15" s="12">
        <f>(M15-0)/(B15-$B$9)</f>
        <v>-1.1812500015366822</v>
      </c>
      <c r="R15" s="12">
        <f>(N15-0)/(B15-$B$9)</f>
        <v>3.7500000325962901</v>
      </c>
      <c r="S15" s="12">
        <f>(O15-0)/(B15-$B$9)</f>
        <v>-0.41249999999948272</v>
      </c>
      <c r="T15" s="12">
        <f>(P15-0)/(B15-$B$9)</f>
        <v>3.953227549813211</v>
      </c>
    </row>
    <row r="16" spans="1:48" ht="15.9" customHeight="1">
      <c r="B16" s="18">
        <v>45836</v>
      </c>
      <c r="C16" s="11">
        <v>401085.71549999999</v>
      </c>
      <c r="D16" s="9">
        <f>IF(C16="","",(C16-$C$9)*1000)</f>
        <v>-17.4000000115484</v>
      </c>
      <c r="E16" s="11">
        <v>6665506.7479999997</v>
      </c>
      <c r="F16" s="9">
        <f t="shared" si="2"/>
        <v>63.000000081956387</v>
      </c>
      <c r="G16" s="12">
        <v>105.23560000000001</v>
      </c>
      <c r="H16" s="9">
        <f t="shared" si="3"/>
        <v>13.900000000006685</v>
      </c>
      <c r="I16" s="47">
        <f t="shared" si="4"/>
        <v>105.43964552595061</v>
      </c>
      <c r="J16" s="40">
        <f t="shared" si="15"/>
        <v>344.5603544740494</v>
      </c>
      <c r="K16" s="47">
        <f>SQRT(POWER(C16 - $C$9,2) + POWER(E16 - $E$9,2)) *1000</f>
        <v>65.358702639575014</v>
      </c>
      <c r="L16" s="40">
        <f t="shared" si="6"/>
        <v>66.820431087569119</v>
      </c>
      <c r="M16" s="12">
        <f>(D16-$D$9)/(B16-$B$9)</f>
        <v>-4.3500000028871</v>
      </c>
      <c r="N16" s="12">
        <f>(F16-$F$9)/(B16-$B$9)</f>
        <v>15.750000020489097</v>
      </c>
      <c r="O16" s="12">
        <f>(H16-$H$9)/(B16-$B$9)</f>
        <v>3.4750000000016712</v>
      </c>
      <c r="P16" s="81">
        <f>(L16-$L$9)/(B16-$B$9)</f>
        <v>16.70510777189228</v>
      </c>
      <c r="Q16" s="12">
        <f>(M16-0)/(B16-$B$9)</f>
        <v>-1.087500000721775</v>
      </c>
      <c r="R16" s="12">
        <f>(N16-0)/(B16-$B$9)</f>
        <v>3.9375000051222742</v>
      </c>
      <c r="S16" s="12">
        <f>(O16-0)/(B16-$B$9)</f>
        <v>0.8687500000004178</v>
      </c>
      <c r="T16" s="12">
        <f>(P16-0)/(B16-$B$9)</f>
        <v>4.1762769429730699</v>
      </c>
    </row>
    <row r="17" spans="2:20" ht="15.9" customHeight="1">
      <c r="B17" s="18">
        <v>45838</v>
      </c>
      <c r="C17" s="11">
        <v>401085.73440000002</v>
      </c>
      <c r="D17" s="9">
        <f>IF(C17="","",(C17-$C$9)*1000)</f>
        <v>1.500000013038516</v>
      </c>
      <c r="E17" s="12">
        <v>6665506.6720000003</v>
      </c>
      <c r="F17" s="9">
        <f t="shared" si="2"/>
        <v>-12.999999336898327</v>
      </c>
      <c r="G17" s="12">
        <v>105.2192</v>
      </c>
      <c r="H17" s="9">
        <f t="shared" si="3"/>
        <v>-2.4999999999977263</v>
      </c>
      <c r="I17" s="47">
        <f t="shared" si="4"/>
        <v>-83.418054955326681</v>
      </c>
      <c r="J17" s="40">
        <f t="shared" si="15"/>
        <v>173.41805495532662</v>
      </c>
      <c r="K17" s="47">
        <f>SQRT(POWER(C17 - $C$9,2) + POWER(E17 - $E$9,2)) *1000</f>
        <v>13.086251671065803</v>
      </c>
      <c r="L17" s="40">
        <f t="shared" si="6"/>
        <v>13.32291194891196</v>
      </c>
      <c r="M17" s="12">
        <f>(D17-$D$9)/(B17-$B$9)</f>
        <v>0.25000000217308599</v>
      </c>
      <c r="N17" s="12">
        <f>(F17-$F$9)/(B17-$B$9)</f>
        <v>-2.1666665561497211</v>
      </c>
      <c r="O17" s="12">
        <f>(H17-$H$9)/(B17-$B$9)</f>
        <v>-0.41666666666628771</v>
      </c>
      <c r="P17" s="81">
        <f>(L17-$L$9)/(B17-$B$9)</f>
        <v>2.22048532481866</v>
      </c>
      <c r="Q17" s="12">
        <f>(M17-0)/(B17-$B$9)</f>
        <v>4.1666667028847665E-2</v>
      </c>
      <c r="R17" s="12">
        <f>(N17-0)/(B17-$B$9)</f>
        <v>-0.36111109269162017</v>
      </c>
      <c r="S17" s="12">
        <f>(O17-0)/(B17-$B$9)</f>
        <v>-6.944444444438129E-2</v>
      </c>
      <c r="T17" s="12">
        <f>(P17-0)/(B17-$B$9)</f>
        <v>0.37008088746977669</v>
      </c>
    </row>
    <row r="18" spans="2:20" ht="15.9" customHeight="1">
      <c r="B18" s="18">
        <v>45839</v>
      </c>
      <c r="C18" s="11">
        <v>401085.70799999998</v>
      </c>
      <c r="D18" s="9">
        <f>IF(C18="","",(C18-$C$9)*1000)</f>
        <v>-24.900000018533319</v>
      </c>
      <c r="E18" s="11">
        <v>6665506.7390000001</v>
      </c>
      <c r="F18" s="9">
        <f t="shared" si="2"/>
        <v>54.000000469386578</v>
      </c>
      <c r="G18" s="12">
        <v>105.2274</v>
      </c>
      <c r="H18" s="9">
        <f t="shared" si="3"/>
        <v>5.7000000000044793</v>
      </c>
      <c r="I18" s="47">
        <f t="shared" si="4"/>
        <v>114.7549516087945</v>
      </c>
      <c r="J18" s="40">
        <f t="shared" si="15"/>
        <v>335.2450483912055</v>
      </c>
      <c r="K18" s="47">
        <f>SQRT(POWER(C18 - $C$9,2) + POWER(E18 - $E$9,2)) *1000</f>
        <v>59.464359507327664</v>
      </c>
      <c r="L18" s="40">
        <f t="shared" si="6"/>
        <v>59.736923687253601</v>
      </c>
      <c r="M18" s="12">
        <f>(D18-$D$9)/(B18-$B$9)</f>
        <v>-3.5571428597904742</v>
      </c>
      <c r="N18" s="12">
        <f>(F18-$F$9)/(B18-$B$9)</f>
        <v>7.7142857813409398</v>
      </c>
      <c r="O18" s="12">
        <f>(H18-$H$9)/(B18-$B$9)</f>
        <v>0.81428571428635421</v>
      </c>
      <c r="P18" s="81">
        <f>(L18-$L$9)/(B18-$B$9)</f>
        <v>8.5338462410362279</v>
      </c>
      <c r="Q18" s="12">
        <f>(M18-0)/(B18-$B$9)</f>
        <v>-0.50816326568435344</v>
      </c>
      <c r="R18" s="12">
        <f>(N18-0)/(B18-$B$9)</f>
        <v>1.1020408259058485</v>
      </c>
      <c r="S18" s="12">
        <f>(O18-0)/(B18-$B$9)</f>
        <v>0.11632653061233632</v>
      </c>
      <c r="T18" s="12">
        <f>(P18-0)/(B18-$B$9)</f>
        <v>1.2191208915766041</v>
      </c>
    </row>
    <row r="19" spans="2:20" ht="15.9" customHeight="1">
      <c r="B19" s="18">
        <v>45839</v>
      </c>
      <c r="C19" s="11">
        <v>401085.71100000001</v>
      </c>
      <c r="D19" s="9">
        <f t="shared" ref="D19:D59" si="16">IF(C19="","",(C19-$C$9)*1000)</f>
        <v>-21.899999992456287</v>
      </c>
      <c r="E19" s="11">
        <v>6665506.7439999999</v>
      </c>
      <c r="F19" s="9">
        <f t="shared" si="2"/>
        <v>59.000000357627869</v>
      </c>
      <c r="G19" s="12">
        <v>105.22329999999999</v>
      </c>
      <c r="H19" s="9">
        <f t="shared" si="3"/>
        <v>1.5999999999962711</v>
      </c>
      <c r="I19" s="47">
        <f t="shared" si="4"/>
        <v>110.36424294644996</v>
      </c>
      <c r="J19" s="40">
        <f t="shared" si="15"/>
        <v>339.63575705355004</v>
      </c>
      <c r="K19" s="47">
        <f t="shared" si="5"/>
        <v>62.933377804386708</v>
      </c>
      <c r="L19" s="40">
        <f t="shared" si="6"/>
        <v>62.953713487527182</v>
      </c>
      <c r="M19" s="12">
        <f t="shared" si="7"/>
        <v>-3.1285714274937555</v>
      </c>
      <c r="N19" s="12">
        <f t="shared" si="8"/>
        <v>8.4285714796611249</v>
      </c>
      <c r="O19" s="12">
        <f t="shared" si="9"/>
        <v>0.22857142857089588</v>
      </c>
      <c r="P19" s="81">
        <f t="shared" si="10"/>
        <v>8.9933876410753122</v>
      </c>
      <c r="Q19" s="12">
        <f t="shared" si="11"/>
        <v>-0.44693877535625076</v>
      </c>
      <c r="R19" s="12">
        <f t="shared" si="12"/>
        <v>1.2040816399515892</v>
      </c>
      <c r="S19" s="12">
        <f t="shared" si="13"/>
        <v>3.26530612244137E-2</v>
      </c>
      <c r="T19" s="12">
        <f t="shared" si="14"/>
        <v>1.2847696630107588</v>
      </c>
    </row>
    <row r="20" spans="2:20" ht="15.9" customHeight="1">
      <c r="B20" s="18">
        <v>45840</v>
      </c>
      <c r="C20" s="11">
        <v>401085.71850000002</v>
      </c>
      <c r="D20" s="9">
        <f t="shared" si="16"/>
        <v>-14.399999985471368</v>
      </c>
      <c r="E20" s="12">
        <v>6665506.7079999996</v>
      </c>
      <c r="F20" s="9">
        <f t="shared" si="2"/>
        <v>23.000000044703484</v>
      </c>
      <c r="G20" s="12">
        <v>105.2363</v>
      </c>
      <c r="H20" s="9">
        <f t="shared" si="3"/>
        <v>14.600000000001501</v>
      </c>
      <c r="I20" s="47">
        <f t="shared" si="4"/>
        <v>122.05014545063216</v>
      </c>
      <c r="J20" s="40">
        <f t="shared" si="15"/>
        <v>327.94985454936784</v>
      </c>
      <c r="K20" s="47">
        <f t="shared" si="5"/>
        <v>27.135954039575164</v>
      </c>
      <c r="L20" s="40">
        <f t="shared" si="6"/>
        <v>30.814282429386207</v>
      </c>
      <c r="M20" s="12">
        <f t="shared" si="7"/>
        <v>-1.799999998183921</v>
      </c>
      <c r="N20" s="12">
        <f t="shared" si="8"/>
        <v>2.8750000055879354</v>
      </c>
      <c r="O20" s="12">
        <f t="shared" si="9"/>
        <v>1.8250000000001876</v>
      </c>
      <c r="P20" s="81">
        <f t="shared" si="10"/>
        <v>3.8517853036732759</v>
      </c>
      <c r="Q20" s="12">
        <f t="shared" si="11"/>
        <v>-0.22499999977299012</v>
      </c>
      <c r="R20" s="12">
        <f t="shared" si="12"/>
        <v>0.35937500069849193</v>
      </c>
      <c r="S20" s="12">
        <f t="shared" si="13"/>
        <v>0.22812500000002345</v>
      </c>
      <c r="T20" s="12">
        <f t="shared" si="14"/>
        <v>0.48147316295915948</v>
      </c>
    </row>
    <row r="21" spans="2:20" ht="15.9" customHeight="1">
      <c r="B21" s="18">
        <v>45840</v>
      </c>
      <c r="C21" s="12">
        <v>401085.71639999998</v>
      </c>
      <c r="D21" s="9">
        <f t="shared" si="16"/>
        <v>-16.500000027008355</v>
      </c>
      <c r="E21" s="11">
        <v>6665506.733</v>
      </c>
      <c r="F21" s="9">
        <f t="shared" si="2"/>
        <v>48.000000417232513</v>
      </c>
      <c r="G21" s="12">
        <v>105.227</v>
      </c>
      <c r="H21" s="9">
        <f t="shared" si="3"/>
        <v>5.3000000000054115</v>
      </c>
      <c r="I21" s="47">
        <f t="shared" si="4"/>
        <v>108.97040768421091</v>
      </c>
      <c r="J21" s="40">
        <f t="shared" si="15"/>
        <v>341.0295923157891</v>
      </c>
      <c r="K21" s="47">
        <f t="shared" si="5"/>
        <v>50.756773350416957</v>
      </c>
      <c r="L21" s="40">
        <f t="shared" si="6"/>
        <v>51.032734993782711</v>
      </c>
      <c r="M21" s="12">
        <f t="shared" si="7"/>
        <v>-2.0625000033760443</v>
      </c>
      <c r="N21" s="12">
        <f t="shared" si="8"/>
        <v>6.0000000521540642</v>
      </c>
      <c r="O21" s="12">
        <f t="shared" si="9"/>
        <v>0.66250000000067644</v>
      </c>
      <c r="P21" s="81">
        <f t="shared" si="10"/>
        <v>6.3790918742228389</v>
      </c>
      <c r="Q21" s="12">
        <f t="shared" si="11"/>
        <v>-0.25781250042200554</v>
      </c>
      <c r="R21" s="12">
        <f t="shared" si="12"/>
        <v>0.75000000651925802</v>
      </c>
      <c r="S21" s="12">
        <f t="shared" si="13"/>
        <v>8.2812500000084555E-2</v>
      </c>
      <c r="T21" s="12">
        <f t="shared" si="14"/>
        <v>0.79738648427785486</v>
      </c>
    </row>
    <row r="22" spans="2:20" ht="15.9" customHeight="1">
      <c r="B22" s="18">
        <v>45841</v>
      </c>
      <c r="C22" s="11">
        <v>401085.7132</v>
      </c>
      <c r="D22" s="9">
        <f t="shared" si="16"/>
        <v>-19.700000004377216</v>
      </c>
      <c r="E22" s="11">
        <v>6665506.7369999997</v>
      </c>
      <c r="F22" s="9">
        <f t="shared" si="2"/>
        <v>52.000000141561031</v>
      </c>
      <c r="G22" s="12">
        <v>105.224</v>
      </c>
      <c r="H22" s="9">
        <f t="shared" si="3"/>
        <v>2.3000000000052978</v>
      </c>
      <c r="I22" s="47">
        <f t="shared" si="4"/>
        <v>110.74900013035187</v>
      </c>
      <c r="J22" s="40">
        <f t="shared" si="15"/>
        <v>339.25099986964813</v>
      </c>
      <c r="K22" s="47">
        <f t="shared" si="5"/>
        <v>55.60656449462428</v>
      </c>
      <c r="L22" s="40">
        <f t="shared" si="6"/>
        <v>55.654110494147993</v>
      </c>
      <c r="M22" s="12">
        <f t="shared" si="7"/>
        <v>-2.1888888893752463</v>
      </c>
      <c r="N22" s="12">
        <f t="shared" si="8"/>
        <v>5.7777777935067816</v>
      </c>
      <c r="O22" s="12">
        <f t="shared" si="9"/>
        <v>0.25555555555614418</v>
      </c>
      <c r="P22" s="81">
        <f t="shared" si="10"/>
        <v>6.1837900549053328</v>
      </c>
      <c r="Q22" s="12">
        <f t="shared" si="11"/>
        <v>-0.24320987659724957</v>
      </c>
      <c r="R22" s="12">
        <f t="shared" si="12"/>
        <v>0.6419753103896424</v>
      </c>
      <c r="S22" s="12">
        <f t="shared" si="13"/>
        <v>2.8395061728460465E-2</v>
      </c>
      <c r="T22" s="12">
        <f t="shared" si="14"/>
        <v>0.68708778387837033</v>
      </c>
    </row>
    <row r="23" spans="2:20" ht="15.9" customHeight="1">
      <c r="B23" s="18">
        <v>45841</v>
      </c>
      <c r="C23" s="11">
        <v>401085.78659999999</v>
      </c>
      <c r="D23" s="9">
        <f t="shared" si="16"/>
        <v>53.699999989476055</v>
      </c>
      <c r="E23" s="11">
        <v>6665506.5120000001</v>
      </c>
      <c r="F23" s="9">
        <f t="shared" si="2"/>
        <v>-172.99999948590994</v>
      </c>
      <c r="G23" s="12">
        <v>105.1648</v>
      </c>
      <c r="H23" s="9">
        <f t="shared" si="3"/>
        <v>-56.89999999999884</v>
      </c>
      <c r="I23" s="47">
        <f t="shared" si="4"/>
        <v>-72.755415502157405</v>
      </c>
      <c r="J23" s="40">
        <f t="shared" si="15"/>
        <v>162.75541550215735</v>
      </c>
      <c r="K23" s="47">
        <f t="shared" si="5"/>
        <v>181.14273328233338</v>
      </c>
      <c r="L23" s="40">
        <f t="shared" si="6"/>
        <v>189.86916500841951</v>
      </c>
      <c r="M23" s="12">
        <f>(D23-$D$9)/(B22-$B$9)</f>
        <v>5.966666665497339</v>
      </c>
      <c r="N23" s="12">
        <f>(F23-$F$9)/(B22-$B$9)</f>
        <v>-19.222222165101105</v>
      </c>
      <c r="O23" s="12">
        <f>(H23-$H$9)/(B22-$B$9)</f>
        <v>-6.3222222222220932</v>
      </c>
      <c r="P23" s="81">
        <f>(L23-$L$9)/(B22-$B$9)</f>
        <v>21.096573889824391</v>
      </c>
      <c r="Q23" s="12">
        <f>(M23-0)/(B22-$B$9)</f>
        <v>0.66296296283303768</v>
      </c>
      <c r="R23" s="12">
        <f>(N23-0)/(B22-$B$9)</f>
        <v>-2.1358024627890115</v>
      </c>
      <c r="S23" s="12">
        <f>(O23-0)/(B22-$B$9)</f>
        <v>-0.70246913580245485</v>
      </c>
      <c r="T23" s="12">
        <f>(P23-0)/(B22-$B$9)</f>
        <v>2.3440637655360437</v>
      </c>
    </row>
    <row r="24" spans="2:20" ht="15.9" customHeight="1">
      <c r="B24" s="18">
        <v>45842</v>
      </c>
      <c r="C24" s="11">
        <v>401085.74180000002</v>
      </c>
      <c r="D24" s="9">
        <f t="shared" si="16"/>
        <v>8.9000000152736902</v>
      </c>
      <c r="E24" s="11">
        <v>6665506.6490000002</v>
      </c>
      <c r="F24" s="9">
        <f t="shared" si="2"/>
        <v>-35.99999938160181</v>
      </c>
      <c r="G24" s="12">
        <v>105.2273</v>
      </c>
      <c r="H24" s="9">
        <f t="shared" si="3"/>
        <v>5.6000000000011596</v>
      </c>
      <c r="I24" s="47">
        <f t="shared" si="4"/>
        <v>-76.113646793410339</v>
      </c>
      <c r="J24" s="40">
        <f t="shared" si="15"/>
        <v>166.11364679341034</v>
      </c>
      <c r="K24" s="47">
        <f t="shared" si="5"/>
        <v>37.083823370132734</v>
      </c>
      <c r="L24" s="40">
        <f t="shared" si="6"/>
        <v>37.504265833998346</v>
      </c>
      <c r="M24" s="12">
        <f t="shared" ref="M24:M92" si="17">(D24-$D$9)/(B24-$B$9)</f>
        <v>0.89000000152736902</v>
      </c>
      <c r="N24" s="12">
        <f t="shared" ref="N24:N92" si="18">(F24-$F$9)/(B24-$B$9)</f>
        <v>-3.599999938160181</v>
      </c>
      <c r="O24" s="12">
        <f t="shared" ref="O24:O92" si="19">(H24-$H$9)/(B24-$B$9)</f>
        <v>0.56000000000011596</v>
      </c>
      <c r="P24" s="81">
        <f t="shared" ref="P24:P87" si="20">(L24-$L$9)/(B24-$B$9)</f>
        <v>3.7504265833998347</v>
      </c>
      <c r="Q24" s="12">
        <f t="shared" ref="Q24:Q92" si="21">(M24-0)/(B24-$B$9)</f>
        <v>8.9000000152736902E-2</v>
      </c>
      <c r="R24" s="12">
        <f t="shared" ref="R24:R92" si="22">(N24-0)/(B24-$B$9)</f>
        <v>-0.3599999938160181</v>
      </c>
      <c r="S24" s="12">
        <f t="shared" ref="S24:S92" si="23">(O24-0)/(B24-$B$9)</f>
        <v>5.6000000000011596E-2</v>
      </c>
      <c r="T24" s="12">
        <f t="shared" ref="T24:T87" si="24">(P24-0)/(B24-$B$9)</f>
        <v>0.37504265833998346</v>
      </c>
    </row>
    <row r="25" spans="2:20" ht="15.9" customHeight="1">
      <c r="B25" s="18">
        <v>45842</v>
      </c>
      <c r="C25" s="11">
        <v>401085.73920000001</v>
      </c>
      <c r="D25" s="9">
        <f t="shared" si="16"/>
        <v>6.3000000081956387</v>
      </c>
      <c r="E25" s="11">
        <v>6665506.6720000003</v>
      </c>
      <c r="F25" s="9">
        <f t="shared" si="2"/>
        <v>-12.999999336898327</v>
      </c>
      <c r="G25" s="12">
        <v>105.1906</v>
      </c>
      <c r="H25" s="9">
        <f t="shared" si="3"/>
        <v>-31.099999999995021</v>
      </c>
      <c r="I25" s="47">
        <f t="shared" si="4"/>
        <v>-64.144456635002598</v>
      </c>
      <c r="J25" s="40">
        <f t="shared" si="15"/>
        <v>154.1444566350026</v>
      </c>
      <c r="K25" s="47">
        <f t="shared" si="5"/>
        <v>14.446106148807781</v>
      </c>
      <c r="L25" s="40">
        <f t="shared" si="6"/>
        <v>34.29139808847566</v>
      </c>
      <c r="M25" s="12">
        <f t="shared" si="17"/>
        <v>0.63000000081956387</v>
      </c>
      <c r="N25" s="12">
        <f t="shared" si="18"/>
        <v>-1.2999999336898327</v>
      </c>
      <c r="O25" s="12">
        <f t="shared" si="19"/>
        <v>-3.1099999999995021</v>
      </c>
      <c r="P25" s="81">
        <f t="shared" si="20"/>
        <v>3.429139808847566</v>
      </c>
      <c r="Q25" s="12">
        <f t="shared" si="21"/>
        <v>6.3000000081956387E-2</v>
      </c>
      <c r="R25" s="12">
        <f t="shared" si="22"/>
        <v>-0.12999999336898327</v>
      </c>
      <c r="S25" s="12">
        <f t="shared" si="23"/>
        <v>-0.31099999999995021</v>
      </c>
      <c r="T25" s="12">
        <f t="shared" si="24"/>
        <v>0.34291398088475661</v>
      </c>
    </row>
    <row r="26" spans="2:20" ht="15.9" customHeight="1">
      <c r="B26" s="18">
        <v>45843</v>
      </c>
      <c r="C26" s="11">
        <v>401085.72700000001</v>
      </c>
      <c r="D26" s="9">
        <f t="shared" si="16"/>
        <v>-5.8999999891966581</v>
      </c>
      <c r="E26" s="11">
        <v>6665506.71</v>
      </c>
      <c r="F26" s="9">
        <f t="shared" si="2"/>
        <v>25.00000037252903</v>
      </c>
      <c r="G26" s="12">
        <v>105.2308</v>
      </c>
      <c r="H26" s="9">
        <f t="shared" si="3"/>
        <v>9.1000000000036607</v>
      </c>
      <c r="I26" s="47">
        <f t="shared" si="4"/>
        <v>103.27883608805935</v>
      </c>
      <c r="J26" s="40">
        <f t="shared" si="15"/>
        <v>346.72116391194066</v>
      </c>
      <c r="K26" s="47">
        <f t="shared" si="5"/>
        <v>25.686767381260182</v>
      </c>
      <c r="L26" s="40">
        <f t="shared" si="6"/>
        <v>27.251055364866858</v>
      </c>
      <c r="M26" s="12">
        <f t="shared" si="17"/>
        <v>-0.53636363538151433</v>
      </c>
      <c r="N26" s="12">
        <f t="shared" si="18"/>
        <v>2.272727306593548</v>
      </c>
      <c r="O26" s="12">
        <f t="shared" si="19"/>
        <v>0.82727272727306012</v>
      </c>
      <c r="P26" s="81">
        <f t="shared" si="20"/>
        <v>2.4773686695333508</v>
      </c>
      <c r="Q26" s="12">
        <f t="shared" si="21"/>
        <v>-4.8760330489228572E-2</v>
      </c>
      <c r="R26" s="12">
        <f t="shared" si="22"/>
        <v>0.2066115733266862</v>
      </c>
      <c r="S26" s="12">
        <f t="shared" si="23"/>
        <v>7.5206611570278192E-2</v>
      </c>
      <c r="T26" s="12">
        <f t="shared" si="24"/>
        <v>0.22521533359394097</v>
      </c>
    </row>
    <row r="27" spans="2:20" ht="15.9" customHeight="1">
      <c r="B27" s="18">
        <v>45843</v>
      </c>
      <c r="C27" s="11">
        <v>401085.7304</v>
      </c>
      <c r="D27" s="9">
        <f t="shared" si="16"/>
        <v>-2.5000000023283064</v>
      </c>
      <c r="E27" s="11">
        <v>6665506.7060000002</v>
      </c>
      <c r="F27" s="9">
        <f t="shared" si="2"/>
        <v>21.000000648200512</v>
      </c>
      <c r="G27" s="12">
        <v>105.2206</v>
      </c>
      <c r="H27" s="9">
        <f t="shared" si="3"/>
        <v>-1.0999999999938836</v>
      </c>
      <c r="I27" s="47">
        <f t="shared" si="4"/>
        <v>96.788974373105219</v>
      </c>
      <c r="J27" s="40">
        <f t="shared" si="15"/>
        <v>353.21102562689475</v>
      </c>
      <c r="K27" s="47">
        <f t="shared" si="5"/>
        <v>21.148286626487344</v>
      </c>
      <c r="L27" s="40">
        <f t="shared" si="6"/>
        <v>21.176874822221762</v>
      </c>
      <c r="M27" s="12">
        <f t="shared" si="17"/>
        <v>-0.22727272748439151</v>
      </c>
      <c r="N27" s="12">
        <f t="shared" si="18"/>
        <v>1.9090909680182284</v>
      </c>
      <c r="O27" s="12">
        <f t="shared" si="19"/>
        <v>-9.9999999999443964E-2</v>
      </c>
      <c r="P27" s="81">
        <f t="shared" si="20"/>
        <v>1.9251704383837966</v>
      </c>
      <c r="Q27" s="12">
        <f t="shared" si="21"/>
        <v>-2.0661157044035591E-2</v>
      </c>
      <c r="R27" s="12">
        <f t="shared" si="22"/>
        <v>0.17355372436529348</v>
      </c>
      <c r="S27" s="12">
        <f t="shared" si="23"/>
        <v>-9.0909090908585424E-3</v>
      </c>
      <c r="T27" s="12">
        <f t="shared" si="24"/>
        <v>0.17501549439852696</v>
      </c>
    </row>
    <row r="28" spans="2:20" ht="15.9" customHeight="1">
      <c r="B28" s="18">
        <v>45845</v>
      </c>
      <c r="C28" s="11">
        <v>401085.71289999998</v>
      </c>
      <c r="D28" s="9">
        <f t="shared" si="16"/>
        <v>-20.000000018626451</v>
      </c>
      <c r="E28" s="11">
        <v>6665506.7460000003</v>
      </c>
      <c r="F28" s="9">
        <f t="shared" si="2"/>
        <v>61.000000685453415</v>
      </c>
      <c r="G28" s="12">
        <v>105.2063</v>
      </c>
      <c r="H28" s="9">
        <f t="shared" si="3"/>
        <v>-15.399999999999636</v>
      </c>
      <c r="I28" s="47">
        <f t="shared" si="4"/>
        <v>108.15270571184612</v>
      </c>
      <c r="J28" s="40">
        <f t="shared" si="15"/>
        <v>341.84729428815388</v>
      </c>
      <c r="K28" s="47">
        <f t="shared" si="5"/>
        <v>64.195016039957295</v>
      </c>
      <c r="L28" s="40">
        <f t="shared" si="6"/>
        <v>66.016362247327464</v>
      </c>
      <c r="M28" s="12">
        <f t="shared" si="17"/>
        <v>-1.5384615398943424</v>
      </c>
      <c r="N28" s="12">
        <f t="shared" si="18"/>
        <v>4.6923077450348778</v>
      </c>
      <c r="O28" s="12">
        <f t="shared" si="19"/>
        <v>-1.1846153846153566</v>
      </c>
      <c r="P28" s="81">
        <f t="shared" si="20"/>
        <v>5.0781817113328822</v>
      </c>
      <c r="Q28" s="12">
        <f t="shared" si="21"/>
        <v>-0.11834319537648788</v>
      </c>
      <c r="R28" s="12">
        <f t="shared" si="22"/>
        <v>0.3609467496180675</v>
      </c>
      <c r="S28" s="12">
        <f t="shared" si="23"/>
        <v>-9.1124260355027437E-2</v>
      </c>
      <c r="T28" s="12">
        <f t="shared" si="24"/>
        <v>0.39062936241022173</v>
      </c>
    </row>
    <row r="29" spans="2:20" ht="15.9" customHeight="1">
      <c r="B29" s="18">
        <v>45845</v>
      </c>
      <c r="C29" s="11">
        <v>401085.73070000001</v>
      </c>
      <c r="D29" s="9">
        <f t="shared" si="16"/>
        <v>-2.199999988079071</v>
      </c>
      <c r="E29" s="11">
        <v>6665506.7050000001</v>
      </c>
      <c r="F29" s="9">
        <f t="shared" si="2"/>
        <v>20.000000484287739</v>
      </c>
      <c r="G29" s="12">
        <v>105.2116</v>
      </c>
      <c r="H29" s="9">
        <f t="shared" si="3"/>
        <v>-10.099999999994225</v>
      </c>
      <c r="I29" s="47">
        <f t="shared" si="4"/>
        <v>96.27729830506739</v>
      </c>
      <c r="J29" s="40">
        <f t="shared" si="15"/>
        <v>353.7227016949326</v>
      </c>
      <c r="K29" s="47">
        <f t="shared" si="5"/>
        <v>20.120636652925715</v>
      </c>
      <c r="L29" s="40">
        <f t="shared" si="6"/>
        <v>22.513329814111042</v>
      </c>
      <c r="M29" s="12">
        <f t="shared" si="17"/>
        <v>-0.1692307683137747</v>
      </c>
      <c r="N29" s="12">
        <f t="shared" si="18"/>
        <v>1.5384615757144415</v>
      </c>
      <c r="O29" s="12">
        <f t="shared" si="19"/>
        <v>-0.77692307692263263</v>
      </c>
      <c r="P29" s="81">
        <f t="shared" si="20"/>
        <v>1.7317946010854648</v>
      </c>
      <c r="Q29" s="12">
        <f t="shared" si="21"/>
        <v>-1.30177514087519E-2</v>
      </c>
      <c r="R29" s="12">
        <f t="shared" si="22"/>
        <v>0.11834319813188011</v>
      </c>
      <c r="S29" s="12">
        <f t="shared" si="23"/>
        <v>-5.976331360943328E-2</v>
      </c>
      <c r="T29" s="12">
        <f t="shared" si="24"/>
        <v>0.13321496931426652</v>
      </c>
    </row>
    <row r="30" spans="2:20" ht="15.9" customHeight="1">
      <c r="B30" s="18">
        <v>45846</v>
      </c>
      <c r="C30" s="11">
        <v>401085.73359999998</v>
      </c>
      <c r="D30" s="9">
        <f t="shared" si="16"/>
        <v>0.699999975040555</v>
      </c>
      <c r="E30" s="11">
        <v>6665506.6869999999</v>
      </c>
      <c r="F30" s="9">
        <f t="shared" si="2"/>
        <v>2.0000003278255463</v>
      </c>
      <c r="G30" s="12">
        <v>105.21429999999999</v>
      </c>
      <c r="H30" s="9">
        <f t="shared" si="3"/>
        <v>-7.40000000000407</v>
      </c>
      <c r="I30" s="47">
        <f t="shared" si="4"/>
        <v>70.709957346123872</v>
      </c>
      <c r="J30" s="40">
        <f t="shared" si="15"/>
        <v>19.290042653876128</v>
      </c>
      <c r="K30" s="47">
        <f t="shared" si="5"/>
        <v>2.1189623112172309</v>
      </c>
      <c r="L30" s="40">
        <f t="shared" si="6"/>
        <v>7.6974022420826698</v>
      </c>
      <c r="M30" s="12">
        <f t="shared" si="17"/>
        <v>4.9999998217182498E-2</v>
      </c>
      <c r="N30" s="12">
        <f t="shared" si="18"/>
        <v>0.14285716627325332</v>
      </c>
      <c r="O30" s="12">
        <f t="shared" si="19"/>
        <v>-0.52857142857171924</v>
      </c>
      <c r="P30" s="81">
        <f t="shared" si="20"/>
        <v>0.54981444586304784</v>
      </c>
      <c r="Q30" s="12">
        <f t="shared" si="21"/>
        <v>3.5714284440844643E-3</v>
      </c>
      <c r="R30" s="12">
        <f t="shared" si="22"/>
        <v>1.020408330523238E-2</v>
      </c>
      <c r="S30" s="12">
        <f t="shared" si="23"/>
        <v>-3.7755102040837089E-2</v>
      </c>
      <c r="T30" s="12">
        <f t="shared" si="24"/>
        <v>3.927246041878913E-2</v>
      </c>
    </row>
    <row r="31" spans="2:20" ht="15.9" customHeight="1">
      <c r="B31" s="18">
        <v>45846</v>
      </c>
      <c r="C31" s="11">
        <v>401085.74540000001</v>
      </c>
      <c r="D31" s="9">
        <f t="shared" si="16"/>
        <v>12.500000011641532</v>
      </c>
      <c r="E31" s="11">
        <v>6665506.6540000001</v>
      </c>
      <c r="F31" s="9">
        <f t="shared" si="2"/>
        <v>-30.999999493360519</v>
      </c>
      <c r="G31" s="12">
        <v>105.1814</v>
      </c>
      <c r="H31" s="9">
        <f t="shared" si="3"/>
        <v>-40.300000000002001</v>
      </c>
      <c r="I31" s="47">
        <f t="shared" si="4"/>
        <v>-68.039435636622102</v>
      </c>
      <c r="J31" s="40">
        <f t="shared" si="15"/>
        <v>158.0394356366221</v>
      </c>
      <c r="K31" s="47">
        <f t="shared" si="5"/>
        <v>33.425289361191638</v>
      </c>
      <c r="L31" s="40">
        <f t="shared" si="6"/>
        <v>52.357807143534501</v>
      </c>
      <c r="M31" s="12">
        <f t="shared" si="17"/>
        <v>0.89285714368868085</v>
      </c>
      <c r="N31" s="12">
        <f t="shared" si="18"/>
        <v>-2.21428567809718</v>
      </c>
      <c r="O31" s="12">
        <f t="shared" si="19"/>
        <v>-2.8785714285715716</v>
      </c>
      <c r="P31" s="81">
        <f t="shared" si="20"/>
        <v>3.7398433673953213</v>
      </c>
      <c r="Q31" s="12">
        <f t="shared" si="21"/>
        <v>6.3775510263477206E-2</v>
      </c>
      <c r="R31" s="12">
        <f t="shared" si="22"/>
        <v>-0.15816326272122713</v>
      </c>
      <c r="S31" s="12">
        <f t="shared" si="23"/>
        <v>-0.20561224489796939</v>
      </c>
      <c r="T31" s="12">
        <f t="shared" si="24"/>
        <v>0.26713166909966579</v>
      </c>
    </row>
    <row r="32" spans="2:20" ht="15.9" customHeight="1">
      <c r="B32" s="18">
        <v>45847</v>
      </c>
      <c r="C32" s="11">
        <v>401085.72580000001</v>
      </c>
      <c r="D32" s="9">
        <f t="shared" si="16"/>
        <v>-7.0999999879859388</v>
      </c>
      <c r="E32" s="11">
        <v>6665506.7039999999</v>
      </c>
      <c r="F32" s="9">
        <f t="shared" si="2"/>
        <v>19.000000320374966</v>
      </c>
      <c r="G32" s="12">
        <v>105.2221</v>
      </c>
      <c r="H32" s="9">
        <f t="shared" si="3"/>
        <v>0.39999999999906777</v>
      </c>
      <c r="I32" s="47">
        <f t="shared" si="4"/>
        <v>110.48992166953552</v>
      </c>
      <c r="J32" s="40">
        <f t="shared" si="15"/>
        <v>339.51007833046447</v>
      </c>
      <c r="K32" s="47">
        <f t="shared" si="5"/>
        <v>20.283244612330865</v>
      </c>
      <c r="L32" s="40">
        <f t="shared" si="6"/>
        <v>20.287188371079132</v>
      </c>
      <c r="M32" s="12">
        <f t="shared" si="17"/>
        <v>-0.4733333325323959</v>
      </c>
      <c r="N32" s="12">
        <f t="shared" si="18"/>
        <v>1.2666666880249977</v>
      </c>
      <c r="O32" s="12">
        <f t="shared" si="19"/>
        <v>2.6666666666604517E-2</v>
      </c>
      <c r="P32" s="81">
        <f t="shared" si="20"/>
        <v>1.3524792247386088</v>
      </c>
      <c r="Q32" s="12">
        <f t="shared" si="21"/>
        <v>-3.1555555502159729E-2</v>
      </c>
      <c r="R32" s="12">
        <f t="shared" si="22"/>
        <v>8.4444445868333176E-2</v>
      </c>
      <c r="S32" s="12">
        <f t="shared" si="23"/>
        <v>1.7777777777736345E-3</v>
      </c>
      <c r="T32" s="12">
        <f t="shared" si="24"/>
        <v>9.0165281649240592E-2</v>
      </c>
    </row>
    <row r="33" spans="1:20" ht="15.9" customHeight="1">
      <c r="B33" s="18">
        <v>45847</v>
      </c>
      <c r="C33" s="11">
        <v>401085.71950000001</v>
      </c>
      <c r="D33" s="9">
        <f t="shared" si="16"/>
        <v>-13.399999996181577</v>
      </c>
      <c r="E33" s="11">
        <v>6665506.7240000004</v>
      </c>
      <c r="F33" s="9">
        <f t="shared" si="2"/>
        <v>39.000000804662704</v>
      </c>
      <c r="G33" s="12">
        <v>105.2107</v>
      </c>
      <c r="H33" s="9">
        <f t="shared" si="3"/>
        <v>-10.99999999999568</v>
      </c>
      <c r="I33" s="47">
        <f t="shared" si="4"/>
        <v>108.96219534628538</v>
      </c>
      <c r="J33" s="40">
        <f t="shared" si="15"/>
        <v>341.0378046537146</v>
      </c>
      <c r="K33" s="47">
        <f t="shared" si="5"/>
        <v>41.23784745426655</v>
      </c>
      <c r="L33" s="40">
        <f t="shared" si="6"/>
        <v>42.679738315285661</v>
      </c>
      <c r="M33" s="12">
        <f t="shared" si="17"/>
        <v>-0.89333333307877183</v>
      </c>
      <c r="N33" s="12">
        <f t="shared" si="18"/>
        <v>2.6000000536441803</v>
      </c>
      <c r="O33" s="12">
        <f t="shared" si="19"/>
        <v>-0.73333333333304529</v>
      </c>
      <c r="P33" s="81">
        <f t="shared" si="20"/>
        <v>2.8453158876857105</v>
      </c>
      <c r="Q33" s="12">
        <f t="shared" si="21"/>
        <v>-5.9555555538584791E-2</v>
      </c>
      <c r="R33" s="12">
        <f t="shared" si="22"/>
        <v>0.17333333690961203</v>
      </c>
      <c r="S33" s="12">
        <f t="shared" si="23"/>
        <v>-4.8888888888869685E-2</v>
      </c>
      <c r="T33" s="12">
        <f t="shared" si="24"/>
        <v>0.18968772584571403</v>
      </c>
    </row>
    <row r="34" spans="1:20" ht="15.9" customHeight="1">
      <c r="B34" s="18">
        <v>45848</v>
      </c>
      <c r="C34" s="11">
        <v>401085.72570000001</v>
      </c>
      <c r="D34" s="9">
        <f t="shared" si="16"/>
        <v>-7.1999999927356839</v>
      </c>
      <c r="E34" s="11">
        <v>6665506.7050000001</v>
      </c>
      <c r="F34" s="9">
        <f t="shared" si="2"/>
        <v>20.000000484287739</v>
      </c>
      <c r="G34" s="12">
        <v>105.2163</v>
      </c>
      <c r="H34" s="9">
        <f t="shared" si="3"/>
        <v>-5.3999999999945203</v>
      </c>
      <c r="I34" s="47">
        <f t="shared" si="4"/>
        <v>109.79887589394745</v>
      </c>
      <c r="J34" s="40">
        <f t="shared" si="15"/>
        <v>340.20112410605253</v>
      </c>
      <c r="K34" s="47">
        <f t="shared" si="5"/>
        <v>21.256528862137948</v>
      </c>
      <c r="L34" s="40">
        <f t="shared" si="6"/>
        <v>21.931712638707548</v>
      </c>
      <c r="M34" s="12">
        <f t="shared" si="17"/>
        <v>-0.44999999954598024</v>
      </c>
      <c r="N34" s="12">
        <f t="shared" si="18"/>
        <v>1.2500000302679837</v>
      </c>
      <c r="O34" s="12">
        <f t="shared" si="19"/>
        <v>-0.33749999999965752</v>
      </c>
      <c r="P34" s="81">
        <f t="shared" si="20"/>
        <v>1.3707320399192218</v>
      </c>
      <c r="Q34" s="12">
        <f t="shared" si="21"/>
        <v>-2.8124999971623765E-2</v>
      </c>
      <c r="R34" s="12">
        <f t="shared" si="22"/>
        <v>7.812500189174898E-2</v>
      </c>
      <c r="S34" s="12">
        <f t="shared" si="23"/>
        <v>-2.1093749999978595E-2</v>
      </c>
      <c r="T34" s="12">
        <f t="shared" si="24"/>
        <v>8.567075249495136E-2</v>
      </c>
    </row>
    <row r="35" spans="1:20" ht="15.9" customHeight="1">
      <c r="B35" s="18">
        <v>45848</v>
      </c>
      <c r="C35" s="11">
        <v>401085.74430000002</v>
      </c>
      <c r="D35" s="9">
        <f t="shared" si="16"/>
        <v>11.400000017601997</v>
      </c>
      <c r="E35" s="11">
        <v>6665506.659</v>
      </c>
      <c r="F35" s="9">
        <f t="shared" si="2"/>
        <v>-25.999999605119228</v>
      </c>
      <c r="G35" s="12">
        <v>105.1936</v>
      </c>
      <c r="H35" s="9">
        <f t="shared" si="3"/>
        <v>-28.099999999994907</v>
      </c>
      <c r="I35" s="47">
        <f t="shared" si="4"/>
        <v>-66.324397013936959</v>
      </c>
      <c r="J35" s="40">
        <f t="shared" si="15"/>
        <v>156.32439701393696</v>
      </c>
      <c r="K35" s="47">
        <f t="shared" si="5"/>
        <v>28.389434299885682</v>
      </c>
      <c r="L35" s="40">
        <f t="shared" si="6"/>
        <v>39.944586364953629</v>
      </c>
      <c r="M35" s="12">
        <f t="shared" si="17"/>
        <v>0.71250000110012479</v>
      </c>
      <c r="N35" s="12">
        <f t="shared" si="18"/>
        <v>-1.6249999753199518</v>
      </c>
      <c r="O35" s="12">
        <f t="shared" si="19"/>
        <v>-1.7562499999996817</v>
      </c>
      <c r="P35" s="81">
        <f t="shared" si="20"/>
        <v>2.4965366478096018</v>
      </c>
      <c r="Q35" s="12">
        <f t="shared" si="21"/>
        <v>4.4531250068757799E-2</v>
      </c>
      <c r="R35" s="12">
        <f t="shared" si="22"/>
        <v>-0.10156249845749699</v>
      </c>
      <c r="S35" s="12">
        <f t="shared" si="23"/>
        <v>-0.1097656249999801</v>
      </c>
      <c r="T35" s="12">
        <f t="shared" si="24"/>
        <v>0.15603354048810011</v>
      </c>
    </row>
    <row r="36" spans="1:20" ht="15.9" customHeight="1">
      <c r="B36" s="18">
        <v>45849</v>
      </c>
      <c r="C36" s="11">
        <v>401085.74170000001</v>
      </c>
      <c r="D36" s="9">
        <f t="shared" si="16"/>
        <v>8.8000000105239451</v>
      </c>
      <c r="E36" s="11">
        <v>6665506.6525999997</v>
      </c>
      <c r="F36" s="9">
        <f t="shared" si="2"/>
        <v>-32.399999909102917</v>
      </c>
      <c r="G36" s="12">
        <v>105.2174</v>
      </c>
      <c r="H36" s="9">
        <f t="shared" si="3"/>
        <v>-4.3000000000006366</v>
      </c>
      <c r="I36" s="47">
        <f t="shared" si="4"/>
        <v>-74.804751415189457</v>
      </c>
      <c r="J36" s="40">
        <f t="shared" si="15"/>
        <v>164.80475141518946</v>
      </c>
      <c r="K36" s="47">
        <f t="shared" si="5"/>
        <v>33.573799223428537</v>
      </c>
      <c r="L36" s="40">
        <f t="shared" si="6"/>
        <v>33.848042695185434</v>
      </c>
      <c r="M36" s="12">
        <f t="shared" si="17"/>
        <v>0.51764705944258504</v>
      </c>
      <c r="N36" s="12">
        <f t="shared" si="18"/>
        <v>-1.9058823475942892</v>
      </c>
      <c r="O36" s="12">
        <f t="shared" si="19"/>
        <v>-0.25294117647062569</v>
      </c>
      <c r="P36" s="81">
        <f t="shared" si="20"/>
        <v>1.9910613350109079</v>
      </c>
      <c r="Q36" s="12">
        <f t="shared" si="21"/>
        <v>3.0449827026034413E-2</v>
      </c>
      <c r="R36" s="12">
        <f t="shared" si="22"/>
        <v>-0.11211072632907583</v>
      </c>
      <c r="S36" s="12">
        <f t="shared" si="23"/>
        <v>-1.4878892733566218E-2</v>
      </c>
      <c r="T36" s="12">
        <f t="shared" si="24"/>
        <v>0.11712125500064163</v>
      </c>
    </row>
    <row r="37" spans="1:20" ht="15.9" customHeight="1">
      <c r="B37" s="18">
        <v>45849</v>
      </c>
      <c r="C37" s="11">
        <v>401085.74369999999</v>
      </c>
      <c r="D37" s="9">
        <f t="shared" si="16"/>
        <v>10.799999989103526</v>
      </c>
      <c r="E37" s="11">
        <v>6665506.6569999997</v>
      </c>
      <c r="F37" s="9">
        <f t="shared" si="2"/>
        <v>-27.999999932944775</v>
      </c>
      <c r="G37" s="12">
        <v>105.21169999999999</v>
      </c>
      <c r="H37" s="9">
        <f t="shared" si="3"/>
        <v>-10.000000000005116</v>
      </c>
      <c r="I37" s="47">
        <f t="shared" si="4"/>
        <v>-68.90766046751105</v>
      </c>
      <c r="J37" s="40">
        <f t="shared" si="15"/>
        <v>158.90766046751105</v>
      </c>
      <c r="K37" s="47">
        <f t="shared" si="5"/>
        <v>30.010664704560337</v>
      </c>
      <c r="L37" s="40">
        <f t="shared" si="6"/>
        <v>31.632894208555211</v>
      </c>
      <c r="M37" s="12">
        <f t="shared" si="17"/>
        <v>0.63529411700608973</v>
      </c>
      <c r="N37" s="12">
        <f t="shared" si="18"/>
        <v>-1.6470588195849867</v>
      </c>
      <c r="O37" s="12">
        <f t="shared" si="19"/>
        <v>-0.58823529411794795</v>
      </c>
      <c r="P37" s="81">
        <f t="shared" si="20"/>
        <v>1.8607584828561889</v>
      </c>
      <c r="Q37" s="12">
        <f t="shared" si="21"/>
        <v>3.7370242176828807E-2</v>
      </c>
      <c r="R37" s="12">
        <f t="shared" si="22"/>
        <v>-9.6885812916763916E-2</v>
      </c>
      <c r="S37" s="12">
        <f t="shared" si="23"/>
        <v>-3.4602076124585171E-2</v>
      </c>
      <c r="T37" s="12">
        <f t="shared" si="24"/>
        <v>0.1094563813444817</v>
      </c>
    </row>
    <row r="38" spans="1:20" ht="15.9" customHeight="1">
      <c r="B38" s="18">
        <v>45850</v>
      </c>
      <c r="C38" s="11">
        <v>401085.71490000002</v>
      </c>
      <c r="D38" s="9">
        <f t="shared" si="16"/>
        <v>-17.99999998183921</v>
      </c>
      <c r="E38" s="11">
        <v>6665506.7379999999</v>
      </c>
      <c r="F38" s="9">
        <f t="shared" si="2"/>
        <v>53.000000305473804</v>
      </c>
      <c r="G38" s="12">
        <v>105.2252</v>
      </c>
      <c r="H38" s="9">
        <f t="shared" si="3"/>
        <v>3.5000000000025011</v>
      </c>
      <c r="I38" s="47">
        <f t="shared" si="4"/>
        <v>108.75865022968362</v>
      </c>
      <c r="J38" s="40">
        <f t="shared" si="15"/>
        <v>341.24134977031639</v>
      </c>
      <c r="K38" s="47">
        <f t="shared" si="5"/>
        <v>55.973208160033451</v>
      </c>
      <c r="L38" s="40">
        <f t="shared" si="6"/>
        <v>56.082528756524987</v>
      </c>
      <c r="M38" s="12">
        <f t="shared" si="17"/>
        <v>-0.99999999899106717</v>
      </c>
      <c r="N38" s="12">
        <f t="shared" si="18"/>
        <v>2.9444444614152112</v>
      </c>
      <c r="O38" s="12">
        <f t="shared" si="19"/>
        <v>0.19444444444458339</v>
      </c>
      <c r="P38" s="81">
        <f t="shared" si="20"/>
        <v>3.1156960420291657</v>
      </c>
      <c r="Q38" s="12">
        <f t="shared" si="21"/>
        <v>-5.555555549950373E-2</v>
      </c>
      <c r="R38" s="12">
        <f t="shared" si="22"/>
        <v>0.16358024785640063</v>
      </c>
      <c r="S38" s="12">
        <f t="shared" si="23"/>
        <v>1.0802469135810188E-2</v>
      </c>
      <c r="T38" s="12">
        <f t="shared" si="24"/>
        <v>0.17309422455717588</v>
      </c>
    </row>
    <row r="39" spans="1:20" ht="15.9" customHeight="1">
      <c r="B39" s="18">
        <v>45850</v>
      </c>
      <c r="C39" s="11">
        <v>401085.72480000003</v>
      </c>
      <c r="D39" s="9">
        <f t="shared" si="16"/>
        <v>-8.0999999772757292</v>
      </c>
      <c r="E39" s="11">
        <v>6665506.7110000001</v>
      </c>
      <c r="F39" s="9">
        <f t="shared" si="2"/>
        <v>26.000000536441803</v>
      </c>
      <c r="G39" s="12">
        <v>105.21469999999999</v>
      </c>
      <c r="H39" s="9">
        <f t="shared" si="3"/>
        <v>-7.0000000000050022</v>
      </c>
      <c r="I39" s="47">
        <f t="shared" si="4"/>
        <v>107.30381986073931</v>
      </c>
      <c r="J39" s="40">
        <f t="shared" si="15"/>
        <v>342.69618013926072</v>
      </c>
      <c r="K39" s="47">
        <f t="shared" si="5"/>
        <v>27.232517833039985</v>
      </c>
      <c r="L39" s="40">
        <f t="shared" si="6"/>
        <v>28.117788453697973</v>
      </c>
      <c r="M39" s="12">
        <f t="shared" si="17"/>
        <v>-0.44999999873754049</v>
      </c>
      <c r="N39" s="12">
        <f t="shared" si="18"/>
        <v>1.4444444742467668</v>
      </c>
      <c r="O39" s="12">
        <f t="shared" si="19"/>
        <v>-0.38888888888916678</v>
      </c>
      <c r="P39" s="81">
        <f t="shared" si="20"/>
        <v>1.5620993585387764</v>
      </c>
      <c r="Q39" s="12">
        <f t="shared" si="21"/>
        <v>-2.4999999929863362E-2</v>
      </c>
      <c r="R39" s="12">
        <f t="shared" si="22"/>
        <v>8.0246915235931485E-2</v>
      </c>
      <c r="S39" s="12">
        <f t="shared" si="23"/>
        <v>-2.1604938271620376E-2</v>
      </c>
      <c r="T39" s="12">
        <f t="shared" si="24"/>
        <v>8.6783297696598691E-2</v>
      </c>
    </row>
    <row r="40" spans="1:20" ht="15.9" customHeight="1">
      <c r="B40" s="18">
        <v>45852</v>
      </c>
      <c r="C40" s="11">
        <v>401085.7121</v>
      </c>
      <c r="D40" s="9">
        <f t="shared" si="16"/>
        <v>-20.799999998416752</v>
      </c>
      <c r="E40" s="11">
        <v>6665506.7549999999</v>
      </c>
      <c r="F40" s="9">
        <f t="shared" si="2"/>
        <v>70.000000298023224</v>
      </c>
      <c r="G40" s="12">
        <v>105.2188</v>
      </c>
      <c r="H40" s="9">
        <f t="shared" si="3"/>
        <v>-2.899999999996794</v>
      </c>
      <c r="I40" s="47">
        <f t="shared" si="4"/>
        <v>106.54894078717756</v>
      </c>
      <c r="J40" s="40">
        <f t="shared" si="15"/>
        <v>343.45105921282243</v>
      </c>
      <c r="K40" s="47">
        <f t="shared" si="5"/>
        <v>73.02492753613241</v>
      </c>
      <c r="L40" s="40">
        <f t="shared" si="6"/>
        <v>73.08248792739181</v>
      </c>
      <c r="M40" s="12">
        <f t="shared" si="17"/>
        <v>-1.0399999999208376</v>
      </c>
      <c r="N40" s="12">
        <f t="shared" si="18"/>
        <v>3.5000000149011612</v>
      </c>
      <c r="O40" s="12">
        <f t="shared" si="19"/>
        <v>-0.1449999999998397</v>
      </c>
      <c r="P40" s="81">
        <f t="shared" si="20"/>
        <v>3.6541243963695904</v>
      </c>
      <c r="Q40" s="12">
        <f t="shared" si="21"/>
        <v>-5.1999999996041879E-2</v>
      </c>
      <c r="R40" s="12">
        <f t="shared" si="22"/>
        <v>0.17500000074505806</v>
      </c>
      <c r="S40" s="12">
        <f t="shared" si="23"/>
        <v>-7.2499999999919851E-3</v>
      </c>
      <c r="T40" s="12">
        <f t="shared" si="24"/>
        <v>0.18270621981847951</v>
      </c>
    </row>
    <row r="41" spans="1:20" ht="15.9" customHeight="1">
      <c r="B41" s="18">
        <v>45852</v>
      </c>
      <c r="C41" s="11">
        <v>401085.75170000002</v>
      </c>
      <c r="D41" s="9">
        <f t="shared" si="16"/>
        <v>18.800000019837171</v>
      </c>
      <c r="E41" s="11">
        <v>6665506.642</v>
      </c>
      <c r="F41" s="9">
        <f t="shared" si="2"/>
        <v>-42.999999597668648</v>
      </c>
      <c r="G41" s="12">
        <v>105.1987</v>
      </c>
      <c r="H41" s="9">
        <f t="shared" si="3"/>
        <v>-22.999999999996135</v>
      </c>
      <c r="I41" s="47">
        <f t="shared" si="4"/>
        <v>-66.384603450669033</v>
      </c>
      <c r="J41" s="40">
        <f t="shared" si="15"/>
        <v>156.38460345066903</v>
      </c>
      <c r="K41" s="47">
        <f t="shared" si="5"/>
        <v>46.930160516936034</v>
      </c>
      <c r="L41" s="40">
        <f t="shared" si="6"/>
        <v>52.263179831935254</v>
      </c>
      <c r="M41" s="12">
        <f t="shared" si="17"/>
        <v>0.94000000099185854</v>
      </c>
      <c r="N41" s="12">
        <f t="shared" si="18"/>
        <v>-2.1499999798834324</v>
      </c>
      <c r="O41" s="12">
        <f t="shared" si="19"/>
        <v>-1.1499999999998067</v>
      </c>
      <c r="P41" s="81">
        <f t="shared" si="20"/>
        <v>2.6131589915967628</v>
      </c>
      <c r="Q41" s="12">
        <f t="shared" si="21"/>
        <v>4.7000000049592927E-2</v>
      </c>
      <c r="R41" s="12">
        <f t="shared" si="22"/>
        <v>-0.10749999899417162</v>
      </c>
      <c r="S41" s="12">
        <f t="shared" si="23"/>
        <v>-5.7499999999990337E-2</v>
      </c>
      <c r="T41" s="12">
        <f t="shared" si="24"/>
        <v>0.13065794957983815</v>
      </c>
    </row>
    <row r="42" spans="1:20" ht="15.9" customHeight="1">
      <c r="A42" s="8" t="s">
        <v>172</v>
      </c>
      <c r="B42" s="18">
        <v>45853</v>
      </c>
      <c r="C42" s="11">
        <v>401085.723</v>
      </c>
      <c r="D42" s="9">
        <f t="shared" si="16"/>
        <v>-9.9000000045634806</v>
      </c>
      <c r="E42" s="11">
        <v>6665506.7220000001</v>
      </c>
      <c r="F42" s="9">
        <f t="shared" si="2"/>
        <v>37.000000476837158</v>
      </c>
      <c r="G42" s="12">
        <v>105.2257</v>
      </c>
      <c r="H42" s="9">
        <f t="shared" si="3"/>
        <v>4.0000000000048885</v>
      </c>
      <c r="I42" s="47">
        <f t="shared" si="4"/>
        <v>104.97959709286623</v>
      </c>
      <c r="J42" s="40">
        <f t="shared" si="15"/>
        <v>345.02040290713376</v>
      </c>
      <c r="K42" s="47">
        <f t="shared" si="5"/>
        <v>38.301567009409766</v>
      </c>
      <c r="L42" s="40">
        <f t="shared" si="6"/>
        <v>38.509869324321862</v>
      </c>
      <c r="M42" s="12">
        <f t="shared" si="17"/>
        <v>-0.47142857164588003</v>
      </c>
      <c r="N42" s="12">
        <f t="shared" si="18"/>
        <v>1.7619047846112932</v>
      </c>
      <c r="O42" s="12">
        <f t="shared" si="19"/>
        <v>0.19047619047642325</v>
      </c>
      <c r="P42" s="81">
        <f t="shared" si="20"/>
        <v>1.8338033011581838</v>
      </c>
      <c r="Q42" s="12">
        <f t="shared" si="21"/>
        <v>-2.2448979602184765E-2</v>
      </c>
      <c r="R42" s="12">
        <f t="shared" si="22"/>
        <v>8.3900227838633004E-2</v>
      </c>
      <c r="S42" s="12">
        <f t="shared" si="23"/>
        <v>9.070294784591584E-3</v>
      </c>
      <c r="T42" s="12">
        <f t="shared" si="24"/>
        <v>8.7323966721818275E-2</v>
      </c>
    </row>
    <row r="43" spans="1:20" ht="15.9" customHeight="1">
      <c r="B43" s="18">
        <v>45853</v>
      </c>
      <c r="C43" s="11">
        <v>401085.73050000001</v>
      </c>
      <c r="D43" s="9">
        <f t="shared" si="16"/>
        <v>-2.3999999975785613</v>
      </c>
      <c r="E43" s="11">
        <v>6665506.7079999996</v>
      </c>
      <c r="F43" s="9">
        <f t="shared" si="2"/>
        <v>23.000000044703484</v>
      </c>
      <c r="G43" s="12">
        <v>105.1782</v>
      </c>
      <c r="H43" s="9">
        <f t="shared" si="3"/>
        <v>-43.499999999994543</v>
      </c>
      <c r="I43" s="47">
        <f t="shared" si="4"/>
        <v>95.957131097245892</v>
      </c>
      <c r="J43" s="40">
        <f t="shared" si="15"/>
        <v>354.04286890275409</v>
      </c>
      <c r="K43" s="47">
        <f t="shared" si="5"/>
        <v>23.124878422269322</v>
      </c>
      <c r="L43" s="40">
        <f t="shared" si="6"/>
        <v>49.26469326043005</v>
      </c>
      <c r="M43" s="12">
        <f t="shared" si="17"/>
        <v>-0.11428571417040768</v>
      </c>
      <c r="N43" s="12">
        <f t="shared" si="18"/>
        <v>1.0952380973668325</v>
      </c>
      <c r="O43" s="12">
        <f t="shared" si="19"/>
        <v>-2.0714285714283114</v>
      </c>
      <c r="P43" s="81">
        <f t="shared" si="20"/>
        <v>2.3459377743061927</v>
      </c>
      <c r="Q43" s="12">
        <f t="shared" si="21"/>
        <v>-5.4421768652575088E-3</v>
      </c>
      <c r="R43" s="12">
        <f t="shared" si="22"/>
        <v>5.215419511270631E-2</v>
      </c>
      <c r="S43" s="12">
        <f t="shared" si="23"/>
        <v>-9.8639455782300545E-2</v>
      </c>
      <c r="T43" s="12">
        <f t="shared" si="24"/>
        <v>0.11171132258600917</v>
      </c>
    </row>
    <row r="44" spans="1:20" ht="15.9" customHeight="1">
      <c r="B44" s="18">
        <v>45854</v>
      </c>
      <c r="C44" s="11">
        <v>401085.71990000003</v>
      </c>
      <c r="D44" s="9">
        <f t="shared" si="16"/>
        <v>-12.999999977182597</v>
      </c>
      <c r="E44" s="11">
        <v>6665506.7379999999</v>
      </c>
      <c r="F44" s="9">
        <f t="shared" si="2"/>
        <v>53.000000305473804</v>
      </c>
      <c r="G44" s="12">
        <v>105.23260000000001</v>
      </c>
      <c r="H44" s="9">
        <f t="shared" si="3"/>
        <v>10.900000000006571</v>
      </c>
      <c r="I44" s="47">
        <f t="shared" si="4"/>
        <v>103.78159713598278</v>
      </c>
      <c r="J44" s="40">
        <f t="shared" si="15"/>
        <v>346.21840286401721</v>
      </c>
      <c r="K44" s="47">
        <f t="shared" si="5"/>
        <v>54.571054889812885</v>
      </c>
      <c r="L44" s="40">
        <f t="shared" si="6"/>
        <v>55.648989494752861</v>
      </c>
      <c r="M44" s="12">
        <f t="shared" si="17"/>
        <v>-0.59090908987193624</v>
      </c>
      <c r="N44" s="12">
        <f t="shared" si="18"/>
        <v>2.4090909229760822</v>
      </c>
      <c r="O44" s="12">
        <f t="shared" si="19"/>
        <v>0.49545454545484413</v>
      </c>
      <c r="P44" s="81">
        <f t="shared" si="20"/>
        <v>2.5294995224887664</v>
      </c>
      <c r="Q44" s="12">
        <f t="shared" si="21"/>
        <v>-2.6859504085088012E-2</v>
      </c>
      <c r="R44" s="12">
        <f t="shared" si="22"/>
        <v>0.10950413286254919</v>
      </c>
      <c r="S44" s="12">
        <f t="shared" si="23"/>
        <v>2.2520661157038369E-2</v>
      </c>
      <c r="T44" s="12">
        <f t="shared" si="24"/>
        <v>0.11497725102221666</v>
      </c>
    </row>
    <row r="45" spans="1:20" ht="15.9" customHeight="1">
      <c r="B45" s="18">
        <v>45854</v>
      </c>
      <c r="C45" s="11">
        <v>401085.73979999998</v>
      </c>
      <c r="D45" s="9">
        <f t="shared" si="16"/>
        <v>6.8999999784864485</v>
      </c>
      <c r="E45" s="11">
        <v>6665506.6849999996</v>
      </c>
      <c r="F45" s="9">
        <f t="shared" si="2"/>
        <v>0</v>
      </c>
      <c r="G45" s="12">
        <v>105.2016</v>
      </c>
      <c r="H45" s="9">
        <f t="shared" si="3"/>
        <v>-20.099999999999341</v>
      </c>
      <c r="I45" s="47">
        <f t="shared" si="4"/>
        <v>0</v>
      </c>
      <c r="J45" s="40">
        <f t="shared" si="15"/>
        <v>90</v>
      </c>
      <c r="K45" s="47">
        <f t="shared" si="5"/>
        <v>6.8999999784864485</v>
      </c>
      <c r="L45" s="40">
        <f t="shared" si="6"/>
        <v>21.25135289112405</v>
      </c>
      <c r="M45" s="12">
        <f t="shared" si="17"/>
        <v>0.31363636265847494</v>
      </c>
      <c r="N45" s="12">
        <f t="shared" si="18"/>
        <v>0</v>
      </c>
      <c r="O45" s="12">
        <f t="shared" si="19"/>
        <v>-0.91363636363633371</v>
      </c>
      <c r="P45" s="81">
        <f t="shared" si="20"/>
        <v>0.96597058596018404</v>
      </c>
      <c r="Q45" s="12">
        <f t="shared" si="21"/>
        <v>1.4256198302657952E-2</v>
      </c>
      <c r="R45" s="12">
        <f t="shared" si="22"/>
        <v>0</v>
      </c>
      <c r="S45" s="12">
        <f t="shared" si="23"/>
        <v>-4.1528925619833353E-2</v>
      </c>
      <c r="T45" s="12">
        <f t="shared" si="24"/>
        <v>4.3907753907281091E-2</v>
      </c>
    </row>
    <row r="46" spans="1:20" ht="15.9" customHeight="1">
      <c r="B46" s="18">
        <v>45855</v>
      </c>
      <c r="C46" s="11">
        <v>401085.71990000003</v>
      </c>
      <c r="D46" s="9">
        <f t="shared" si="16"/>
        <v>-12.999999977182597</v>
      </c>
      <c r="E46" s="11">
        <v>6665506.7319999998</v>
      </c>
      <c r="F46" s="9">
        <f t="shared" si="2"/>
        <v>47.00000025331974</v>
      </c>
      <c r="G46" s="12">
        <v>105.2397</v>
      </c>
      <c r="H46" s="9">
        <f t="shared" si="3"/>
        <v>18.000000000000682</v>
      </c>
      <c r="I46" s="47">
        <f t="shared" si="4"/>
        <v>105.4612176352573</v>
      </c>
      <c r="J46" s="40">
        <f t="shared" si="15"/>
        <v>344.5387823647427</v>
      </c>
      <c r="K46" s="47">
        <f t="shared" si="5"/>
        <v>48.76474159901602</v>
      </c>
      <c r="L46" s="40">
        <f t="shared" si="6"/>
        <v>51.980765896808677</v>
      </c>
      <c r="M46" s="12">
        <f t="shared" si="17"/>
        <v>-0.56521739031228679</v>
      </c>
      <c r="N46" s="12">
        <f t="shared" si="18"/>
        <v>2.0434782718834668</v>
      </c>
      <c r="O46" s="12">
        <f t="shared" si="19"/>
        <v>0.78260869565220359</v>
      </c>
      <c r="P46" s="81">
        <f t="shared" si="20"/>
        <v>2.2600332998612469</v>
      </c>
      <c r="Q46" s="12">
        <f t="shared" si="21"/>
        <v>-2.4574669144012469E-2</v>
      </c>
      <c r="R46" s="12">
        <f t="shared" si="22"/>
        <v>8.8846881386237683E-2</v>
      </c>
      <c r="S46" s="12">
        <f t="shared" si="23"/>
        <v>3.4026465028356677E-2</v>
      </c>
      <c r="T46" s="12">
        <f t="shared" si="24"/>
        <v>9.8262317385271608E-2</v>
      </c>
    </row>
    <row r="47" spans="1:20" ht="15.9" customHeight="1">
      <c r="B47" s="18">
        <v>45855</v>
      </c>
      <c r="C47" s="11">
        <v>401085.7194</v>
      </c>
      <c r="D47" s="9">
        <f t="shared" si="16"/>
        <v>-13.500000000931323</v>
      </c>
      <c r="E47" s="11">
        <v>6665506.7350000003</v>
      </c>
      <c r="F47" s="9">
        <f t="shared" si="2"/>
        <v>50.00000074505806</v>
      </c>
      <c r="G47" s="12">
        <v>105.2242</v>
      </c>
      <c r="H47" s="9">
        <f t="shared" si="3"/>
        <v>2.4999999999977263</v>
      </c>
      <c r="I47" s="47">
        <f t="shared" si="4"/>
        <v>105.10957490847927</v>
      </c>
      <c r="J47" s="40">
        <f t="shared" si="15"/>
        <v>344.89042509152074</v>
      </c>
      <c r="K47" s="47">
        <f t="shared" si="5"/>
        <v>51.790443853388169</v>
      </c>
      <c r="L47" s="40">
        <f t="shared" si="6"/>
        <v>51.850748061440164</v>
      </c>
      <c r="M47" s="12">
        <f t="shared" si="17"/>
        <v>-0.58695652177962276</v>
      </c>
      <c r="N47" s="12">
        <f t="shared" si="18"/>
        <v>2.1739130758720897</v>
      </c>
      <c r="O47" s="12">
        <f t="shared" si="19"/>
        <v>0.10869565217381419</v>
      </c>
      <c r="P47" s="81">
        <f t="shared" si="20"/>
        <v>2.2543803504973985</v>
      </c>
      <c r="Q47" s="12">
        <f t="shared" si="21"/>
        <v>-2.5519848773027078E-2</v>
      </c>
      <c r="R47" s="12">
        <f t="shared" si="22"/>
        <v>9.4517959820525646E-2</v>
      </c>
      <c r="S47" s="12">
        <f t="shared" si="23"/>
        <v>4.7258979206006172E-3</v>
      </c>
      <c r="T47" s="12">
        <f t="shared" si="24"/>
        <v>9.8016536978147759E-2</v>
      </c>
    </row>
    <row r="48" spans="1:20" ht="15.9" customHeight="1">
      <c r="B48" s="18">
        <v>45856</v>
      </c>
      <c r="C48" s="11">
        <v>401085.70520000003</v>
      </c>
      <c r="D48" s="9">
        <f t="shared" si="16"/>
        <v>-27.6999999769032</v>
      </c>
      <c r="E48" s="11">
        <v>6665506.7769999998</v>
      </c>
      <c r="F48" s="9">
        <f t="shared" si="2"/>
        <v>92.000000178813934</v>
      </c>
      <c r="G48" s="12">
        <v>105.2128</v>
      </c>
      <c r="H48" s="9">
        <f t="shared" si="3"/>
        <v>-8.8999999999970214</v>
      </c>
      <c r="I48" s="47">
        <f t="shared" si="4"/>
        <v>106.75636288264768</v>
      </c>
      <c r="J48" s="40">
        <f t="shared" si="15"/>
        <v>343.24363711735231</v>
      </c>
      <c r="K48" s="47">
        <f t="shared" si="5"/>
        <v>96.079602578394343</v>
      </c>
      <c r="L48" s="40">
        <f t="shared" si="6"/>
        <v>96.490932380313055</v>
      </c>
      <c r="M48" s="12">
        <f t="shared" si="17"/>
        <v>-1.1541666657042999</v>
      </c>
      <c r="N48" s="12">
        <f t="shared" si="18"/>
        <v>3.8333333407839141</v>
      </c>
      <c r="O48" s="12">
        <f t="shared" si="19"/>
        <v>-0.37083333333320923</v>
      </c>
      <c r="P48" s="81">
        <f t="shared" si="20"/>
        <v>4.0204555158463773</v>
      </c>
      <c r="Q48" s="12">
        <f t="shared" si="21"/>
        <v>-4.8090277737679162E-2</v>
      </c>
      <c r="R48" s="12">
        <f t="shared" si="22"/>
        <v>0.15972222253266308</v>
      </c>
      <c r="S48" s="12">
        <f t="shared" si="23"/>
        <v>-1.5451388888883718E-2</v>
      </c>
      <c r="T48" s="12">
        <f t="shared" si="24"/>
        <v>0.1675189798269324</v>
      </c>
    </row>
    <row r="49" spans="1:20" ht="15.9" customHeight="1">
      <c r="B49" s="18">
        <v>45856</v>
      </c>
      <c r="C49" s="11">
        <v>401085.72970000003</v>
      </c>
      <c r="D49" s="9">
        <f t="shared" si="16"/>
        <v>-3.1999999773688614</v>
      </c>
      <c r="E49" s="11">
        <v>6665506.7029999997</v>
      </c>
      <c r="F49" s="9">
        <f t="shared" si="2"/>
        <v>18.000000156462193</v>
      </c>
      <c r="G49" s="12">
        <v>105.20950000000001</v>
      </c>
      <c r="H49" s="9">
        <f t="shared" si="3"/>
        <v>-12.199999999992883</v>
      </c>
      <c r="I49" s="47">
        <f t="shared" si="4"/>
        <v>100.08059783188521</v>
      </c>
      <c r="J49" s="40">
        <f t="shared" si="15"/>
        <v>349.9194021681148</v>
      </c>
      <c r="K49" s="47">
        <f t="shared" si="5"/>
        <v>18.282231961327909</v>
      </c>
      <c r="L49" s="40">
        <f t="shared" si="6"/>
        <v>21.979081088335469</v>
      </c>
      <c r="M49" s="12">
        <f t="shared" si="17"/>
        <v>-0.13333333239036924</v>
      </c>
      <c r="N49" s="12">
        <f t="shared" si="18"/>
        <v>0.75000000651925802</v>
      </c>
      <c r="O49" s="12">
        <f t="shared" si="19"/>
        <v>-0.50833333333303676</v>
      </c>
      <c r="P49" s="81">
        <f t="shared" si="20"/>
        <v>0.91579504534731127</v>
      </c>
      <c r="Q49" s="12">
        <f t="shared" si="21"/>
        <v>-5.5555555162653848E-3</v>
      </c>
      <c r="R49" s="12">
        <f t="shared" si="22"/>
        <v>3.1250000271635749E-2</v>
      </c>
      <c r="S49" s="12">
        <f t="shared" si="23"/>
        <v>-2.1180555555543198E-2</v>
      </c>
      <c r="T49" s="12">
        <f t="shared" si="24"/>
        <v>3.8158126889471303E-2</v>
      </c>
    </row>
    <row r="50" spans="1:20" ht="15.9" customHeight="1">
      <c r="B50" s="18">
        <v>45857</v>
      </c>
      <c r="C50" s="11">
        <v>401085.71789999999</v>
      </c>
      <c r="D50" s="9">
        <f t="shared" si="16"/>
        <v>-15.000000013969839</v>
      </c>
      <c r="E50" s="11">
        <v>6665506.7340000002</v>
      </c>
      <c r="F50" s="9">
        <f t="shared" si="2"/>
        <v>49.000000581145287</v>
      </c>
      <c r="G50" s="12">
        <v>105.2414</v>
      </c>
      <c r="H50" s="9">
        <f t="shared" si="3"/>
        <v>19.700000000000273</v>
      </c>
      <c r="I50" s="47">
        <f t="shared" si="4"/>
        <v>107.0205254362581</v>
      </c>
      <c r="J50" s="40">
        <f t="shared" si="15"/>
        <v>342.97947456374192</v>
      </c>
      <c r="K50" s="47">
        <f t="shared" si="5"/>
        <v>51.244512461056097</v>
      </c>
      <c r="L50" s="40">
        <f t="shared" si="6"/>
        <v>54.900729115115986</v>
      </c>
      <c r="M50" s="12">
        <f t="shared" si="17"/>
        <v>-0.60000000055879354</v>
      </c>
      <c r="N50" s="12">
        <f t="shared" si="18"/>
        <v>1.9600000232458115</v>
      </c>
      <c r="O50" s="12">
        <f t="shared" si="19"/>
        <v>0.78800000000001091</v>
      </c>
      <c r="P50" s="81">
        <f t="shared" si="20"/>
        <v>2.1960291646046395</v>
      </c>
      <c r="Q50" s="12">
        <f t="shared" si="21"/>
        <v>-2.4000000022351742E-2</v>
      </c>
      <c r="R50" s="12">
        <f t="shared" si="22"/>
        <v>7.8400000929832458E-2</v>
      </c>
      <c r="S50" s="12">
        <f t="shared" si="23"/>
        <v>3.1520000000000437E-2</v>
      </c>
      <c r="T50" s="12">
        <f t="shared" si="24"/>
        <v>8.7841166584185573E-2</v>
      </c>
    </row>
    <row r="51" spans="1:20" ht="15.9" customHeight="1">
      <c r="B51" s="18">
        <v>45859</v>
      </c>
      <c r="C51" s="11">
        <v>401085.71870000003</v>
      </c>
      <c r="D51" s="9">
        <f t="shared" si="16"/>
        <v>-14.199999975971878</v>
      </c>
      <c r="E51" s="11">
        <v>6665506.7369999997</v>
      </c>
      <c r="F51" s="9">
        <f t="shared" si="2"/>
        <v>52.000000141561031</v>
      </c>
      <c r="G51" s="12">
        <v>105.2043</v>
      </c>
      <c r="H51" s="9">
        <f t="shared" si="3"/>
        <v>-17.399999999994975</v>
      </c>
      <c r="I51" s="47">
        <f t="shared" si="4"/>
        <v>105.27376353871362</v>
      </c>
      <c r="J51" s="40">
        <f t="shared" si="15"/>
        <v>344.72623646128636</v>
      </c>
      <c r="K51" s="47">
        <f t="shared" si="5"/>
        <v>53.903988850918523</v>
      </c>
      <c r="L51" s="40">
        <f t="shared" si="6"/>
        <v>56.642740170650058</v>
      </c>
      <c r="M51" s="12">
        <f t="shared" si="17"/>
        <v>-0.52592592503599545</v>
      </c>
      <c r="N51" s="12">
        <f t="shared" si="18"/>
        <v>1.9259259311689272</v>
      </c>
      <c r="O51" s="12">
        <f t="shared" si="19"/>
        <v>-0.6444444444442583</v>
      </c>
      <c r="P51" s="81">
        <f t="shared" si="20"/>
        <v>2.0978792655796319</v>
      </c>
      <c r="Q51" s="12">
        <f t="shared" si="21"/>
        <v>-1.9478737964296128E-2</v>
      </c>
      <c r="R51" s="12">
        <f t="shared" si="22"/>
        <v>7.1330590043293604E-2</v>
      </c>
      <c r="S51" s="12">
        <f t="shared" si="23"/>
        <v>-2.3868312757194751E-2</v>
      </c>
      <c r="T51" s="12">
        <f t="shared" si="24"/>
        <v>7.7699232058504888E-2</v>
      </c>
    </row>
    <row r="52" spans="1:20" ht="15.9" customHeight="1">
      <c r="B52" s="18">
        <v>45859</v>
      </c>
      <c r="C52" s="11">
        <v>401085.7378</v>
      </c>
      <c r="D52" s="9">
        <f t="shared" si="16"/>
        <v>4.8999999999068677</v>
      </c>
      <c r="E52" s="11">
        <v>6665506.6880000001</v>
      </c>
      <c r="F52" s="9">
        <f t="shared" si="2"/>
        <v>3.0000004917383194</v>
      </c>
      <c r="G52" s="12">
        <v>105.1952</v>
      </c>
      <c r="H52" s="9">
        <f t="shared" si="3"/>
        <v>-26.499999999998636</v>
      </c>
      <c r="I52" s="47">
        <f t="shared" si="4"/>
        <v>31.476843532292275</v>
      </c>
      <c r="J52" s="40">
        <f t="shared" si="15"/>
        <v>58.523156467707736</v>
      </c>
      <c r="K52" s="47">
        <f t="shared" si="5"/>
        <v>5.7454332255729383</v>
      </c>
      <c r="L52" s="40">
        <f t="shared" si="6"/>
        <v>27.115678176092981</v>
      </c>
      <c r="M52" s="12">
        <f t="shared" si="17"/>
        <v>0.18148148147803214</v>
      </c>
      <c r="N52" s="12">
        <f t="shared" si="18"/>
        <v>0.11111112932364146</v>
      </c>
      <c r="O52" s="12">
        <f t="shared" si="19"/>
        <v>-0.981481481481431</v>
      </c>
      <c r="P52" s="81">
        <f t="shared" si="20"/>
        <v>1.0042843768923326</v>
      </c>
      <c r="Q52" s="12">
        <f t="shared" si="21"/>
        <v>6.7215363510382273E-3</v>
      </c>
      <c r="R52" s="12">
        <f t="shared" si="22"/>
        <v>4.1152270119867206E-3</v>
      </c>
      <c r="S52" s="12">
        <f t="shared" si="23"/>
        <v>-3.6351165980793743E-2</v>
      </c>
      <c r="T52" s="12">
        <f t="shared" si="24"/>
        <v>3.7195717662678984E-2</v>
      </c>
    </row>
    <row r="53" spans="1:20" ht="15.9" customHeight="1">
      <c r="A53" s="8" t="s">
        <v>173</v>
      </c>
      <c r="B53" s="18">
        <v>45860</v>
      </c>
      <c r="C53" s="11">
        <v>401085.72070000001</v>
      </c>
      <c r="D53" s="9">
        <f t="shared" si="16"/>
        <v>-12.199999997392297</v>
      </c>
      <c r="E53" s="11">
        <v>6665506.7319999998</v>
      </c>
      <c r="F53" s="9">
        <f t="shared" si="2"/>
        <v>47.00000025331974</v>
      </c>
      <c r="G53" s="12">
        <v>105.2312</v>
      </c>
      <c r="H53" s="9">
        <f t="shared" si="3"/>
        <v>9.5000000000027285</v>
      </c>
      <c r="I53" s="47">
        <f t="shared" si="4"/>
        <v>104.55137637808171</v>
      </c>
      <c r="J53" s="40">
        <f t="shared" si="15"/>
        <v>345.44862362191827</v>
      </c>
      <c r="K53" s="47">
        <f t="shared" si="5"/>
        <v>48.557594913138225</v>
      </c>
      <c r="L53" s="40">
        <f t="shared" si="6"/>
        <v>49.478177247635948</v>
      </c>
      <c r="M53" s="12">
        <f t="shared" si="17"/>
        <v>-0.43571428562115344</v>
      </c>
      <c r="N53" s="12">
        <f t="shared" si="18"/>
        <v>1.6785714376185621</v>
      </c>
      <c r="O53" s="12">
        <f t="shared" si="19"/>
        <v>0.33928571428581172</v>
      </c>
      <c r="P53" s="81">
        <f t="shared" si="20"/>
        <v>1.7670777588441411</v>
      </c>
      <c r="Q53" s="12">
        <f t="shared" si="21"/>
        <v>-1.5561224486469766E-2</v>
      </c>
      <c r="R53" s="12">
        <f t="shared" si="22"/>
        <v>5.9948979914948644E-2</v>
      </c>
      <c r="S53" s="12">
        <f t="shared" si="23"/>
        <v>1.211734693877899E-2</v>
      </c>
      <c r="T53" s="12">
        <f t="shared" si="24"/>
        <v>6.3109919958719327E-2</v>
      </c>
    </row>
    <row r="54" spans="1:20" ht="15.9" customHeight="1">
      <c r="B54" s="18">
        <v>45860</v>
      </c>
      <c r="C54" s="11">
        <v>401085.72519999999</v>
      </c>
      <c r="D54" s="9">
        <f t="shared" si="16"/>
        <v>-7.7000000164844096</v>
      </c>
      <c r="E54" s="11">
        <v>6665506.7300000004</v>
      </c>
      <c r="F54" s="9">
        <f t="shared" si="2"/>
        <v>45.000000856816769</v>
      </c>
      <c r="G54" s="12">
        <v>105.2013</v>
      </c>
      <c r="H54" s="9">
        <f t="shared" si="3"/>
        <v>-20.399999999995089</v>
      </c>
      <c r="I54" s="47">
        <f t="shared" si="4"/>
        <v>99.709907597903339</v>
      </c>
      <c r="J54" s="40">
        <f t="shared" si="15"/>
        <v>350.29009240209666</v>
      </c>
      <c r="K54" s="47">
        <f t="shared" si="5"/>
        <v>45.654025861553215</v>
      </c>
      <c r="L54" s="40">
        <f t="shared" si="6"/>
        <v>50.004500571120289</v>
      </c>
      <c r="M54" s="12">
        <f t="shared" si="17"/>
        <v>-0.27500000058872892</v>
      </c>
      <c r="N54" s="12">
        <f t="shared" si="18"/>
        <v>1.6071428877434559</v>
      </c>
      <c r="O54" s="12">
        <f t="shared" si="19"/>
        <v>-0.72857142857125312</v>
      </c>
      <c r="P54" s="81">
        <f t="shared" si="20"/>
        <v>1.7858750203971532</v>
      </c>
      <c r="Q54" s="12">
        <f t="shared" si="21"/>
        <v>-9.8214285924546046E-3</v>
      </c>
      <c r="R54" s="12">
        <f t="shared" si="22"/>
        <v>5.7397960276551994E-2</v>
      </c>
      <c r="S54" s="12">
        <f t="shared" si="23"/>
        <v>-2.602040816325904E-2</v>
      </c>
      <c r="T54" s="12">
        <f t="shared" si="24"/>
        <v>6.3781250728469754E-2</v>
      </c>
    </row>
    <row r="55" spans="1:20" ht="15.9" customHeight="1">
      <c r="B55" s="18">
        <v>45861</v>
      </c>
      <c r="C55" s="11">
        <v>401085.72269999998</v>
      </c>
      <c r="D55" s="9">
        <f t="shared" si="16"/>
        <v>-10.200000018812716</v>
      </c>
      <c r="E55" s="11">
        <v>6665506.7170000002</v>
      </c>
      <c r="F55" s="9">
        <f t="shared" si="2"/>
        <v>32.000000588595867</v>
      </c>
      <c r="G55" s="12">
        <v>105.2265</v>
      </c>
      <c r="H55" s="9">
        <f t="shared" si="3"/>
        <v>4.8000000000030241</v>
      </c>
      <c r="I55" s="47">
        <f t="shared" si="4"/>
        <v>107.67968070307541</v>
      </c>
      <c r="J55" s="40">
        <f t="shared" si="15"/>
        <v>342.32031929692459</v>
      </c>
      <c r="K55" s="47">
        <f t="shared" si="5"/>
        <v>33.586307300057797</v>
      </c>
      <c r="L55" s="40">
        <f t="shared" si="6"/>
        <v>33.927570470841914</v>
      </c>
      <c r="M55" s="12">
        <f t="shared" si="17"/>
        <v>-0.35172413857974882</v>
      </c>
      <c r="N55" s="12">
        <f t="shared" si="18"/>
        <v>1.1034482961584782</v>
      </c>
      <c r="O55" s="12">
        <f t="shared" si="19"/>
        <v>0.16551724137941462</v>
      </c>
      <c r="P55" s="81">
        <f t="shared" si="20"/>
        <v>1.1699162231324798</v>
      </c>
      <c r="Q55" s="12">
        <f t="shared" si="21"/>
        <v>-1.2128418571715477E-2</v>
      </c>
      <c r="R55" s="12">
        <f t="shared" si="22"/>
        <v>3.8049941246844077E-2</v>
      </c>
      <c r="S55" s="12">
        <f t="shared" si="23"/>
        <v>5.7074910820487804E-3</v>
      </c>
      <c r="T55" s="12">
        <f t="shared" si="24"/>
        <v>4.03419387287062E-2</v>
      </c>
    </row>
    <row r="56" spans="1:20" ht="15.9" customHeight="1">
      <c r="B56" s="18">
        <v>45861</v>
      </c>
      <c r="C56" s="11">
        <v>401085.72580000001</v>
      </c>
      <c r="D56" s="9">
        <f t="shared" si="16"/>
        <v>-7.0999999879859388</v>
      </c>
      <c r="E56" s="11">
        <v>6665506.7101999996</v>
      </c>
      <c r="F56" s="9">
        <f t="shared" si="2"/>
        <v>25.200000032782555</v>
      </c>
      <c r="G56" s="12">
        <v>105.22969999999999</v>
      </c>
      <c r="H56" s="9">
        <f t="shared" si="3"/>
        <v>7.9999999999955662</v>
      </c>
      <c r="I56" s="47">
        <f t="shared" si="4"/>
        <v>105.73497158890842</v>
      </c>
      <c r="J56" s="40">
        <f t="shared" si="15"/>
        <v>344.26502841109158</v>
      </c>
      <c r="K56" s="47">
        <f t="shared" si="5"/>
        <v>26.18110008157872</v>
      </c>
      <c r="L56" s="40">
        <f t="shared" si="6"/>
        <v>27.376084480465249</v>
      </c>
      <c r="M56" s="12">
        <f t="shared" si="17"/>
        <v>-0.24482758579261857</v>
      </c>
      <c r="N56" s="12">
        <f t="shared" si="18"/>
        <v>0.86896551837181224</v>
      </c>
      <c r="O56" s="12">
        <f t="shared" si="19"/>
        <v>0.27586206896536436</v>
      </c>
      <c r="P56" s="81">
        <f t="shared" si="20"/>
        <v>0.94400291311949136</v>
      </c>
      <c r="Q56" s="12">
        <f t="shared" si="21"/>
        <v>-8.4423305445730547E-3</v>
      </c>
      <c r="R56" s="12">
        <f t="shared" si="22"/>
        <v>2.9964328219717663E-2</v>
      </c>
      <c r="S56" s="12">
        <f t="shared" si="23"/>
        <v>9.5124851367367029E-3</v>
      </c>
      <c r="T56" s="12">
        <f t="shared" si="24"/>
        <v>3.2551824590327287E-2</v>
      </c>
    </row>
    <row r="57" spans="1:20" ht="15.9" customHeight="1">
      <c r="B57" s="18">
        <v>45862</v>
      </c>
      <c r="C57" s="11">
        <v>401085.72710000002</v>
      </c>
      <c r="D57" s="9">
        <f t="shared" si="16"/>
        <v>-5.799999984446913</v>
      </c>
      <c r="E57" s="11">
        <v>6665506.7001999998</v>
      </c>
      <c r="F57" s="9">
        <f t="shared" si="2"/>
        <v>15.200000256299973</v>
      </c>
      <c r="G57" s="12">
        <v>105.208</v>
      </c>
      <c r="H57" s="9">
        <f t="shared" si="3"/>
        <v>-13.700000000000045</v>
      </c>
      <c r="I57" s="47">
        <f t="shared" si="4"/>
        <v>110.88580108772349</v>
      </c>
      <c r="J57" s="40">
        <f t="shared" si="15"/>
        <v>339.11419891227649</v>
      </c>
      <c r="K57" s="47">
        <f t="shared" si="5"/>
        <v>16.268989139190651</v>
      </c>
      <c r="L57" s="40">
        <f t="shared" si="6"/>
        <v>21.268991692393524</v>
      </c>
      <c r="M57" s="12">
        <f t="shared" si="17"/>
        <v>-0.19333333281489709</v>
      </c>
      <c r="N57" s="12">
        <f t="shared" si="18"/>
        <v>0.50666667520999908</v>
      </c>
      <c r="O57" s="12">
        <f t="shared" si="19"/>
        <v>-0.45666666666666816</v>
      </c>
      <c r="P57" s="81">
        <f t="shared" si="20"/>
        <v>0.70896638974645076</v>
      </c>
      <c r="Q57" s="12">
        <f t="shared" si="21"/>
        <v>-6.4444444271632368E-3</v>
      </c>
      <c r="R57" s="12">
        <f t="shared" si="22"/>
        <v>1.6888889173666637E-2</v>
      </c>
      <c r="S57" s="12">
        <f t="shared" si="23"/>
        <v>-1.5222222222222272E-2</v>
      </c>
      <c r="T57" s="12">
        <f t="shared" si="24"/>
        <v>2.363221299154836E-2</v>
      </c>
    </row>
    <row r="58" spans="1:20" ht="15.9" customHeight="1">
      <c r="B58" s="18">
        <v>45862</v>
      </c>
      <c r="C58" s="12">
        <v>401085.71509999997</v>
      </c>
      <c r="D58" s="9">
        <f t="shared" si="16"/>
        <v>-17.80000003054738</v>
      </c>
      <c r="E58" s="12">
        <v>6665506.7498000003</v>
      </c>
      <c r="F58" s="9">
        <f t="shared" si="2"/>
        <v>64.800000749528408</v>
      </c>
      <c r="G58" s="12">
        <v>105.1998</v>
      </c>
      <c r="H58" s="9">
        <f t="shared" si="3"/>
        <v>-21.900000000002251</v>
      </c>
      <c r="I58" s="47">
        <f t="shared" si="4"/>
        <v>105.35980924285829</v>
      </c>
      <c r="J58" s="40">
        <f t="shared" si="15"/>
        <v>344.64019075714168</v>
      </c>
      <c r="K58" s="47">
        <f t="shared" si="5"/>
        <v>67.200298349236277</v>
      </c>
      <c r="L58" s="40">
        <f t="shared" si="6"/>
        <v>70.678781103146278</v>
      </c>
      <c r="M58" s="12">
        <f t="shared" si="17"/>
        <v>-0.59333333435157931</v>
      </c>
      <c r="N58" s="12">
        <f t="shared" si="18"/>
        <v>2.1600000249842801</v>
      </c>
      <c r="O58" s="12">
        <f t="shared" si="19"/>
        <v>-0.73000000000007503</v>
      </c>
      <c r="P58" s="81">
        <f t="shared" si="20"/>
        <v>2.355959370104876</v>
      </c>
      <c r="Q58" s="12">
        <f t="shared" si="21"/>
        <v>-1.977777781171931E-2</v>
      </c>
      <c r="R58" s="12">
        <f t="shared" si="22"/>
        <v>7.2000000832809344E-2</v>
      </c>
      <c r="S58" s="12">
        <f t="shared" si="23"/>
        <v>-2.4333333333335833E-2</v>
      </c>
      <c r="T58" s="12">
        <f t="shared" si="24"/>
        <v>7.8531979003495872E-2</v>
      </c>
    </row>
    <row r="59" spans="1:20" ht="15.9" customHeight="1">
      <c r="B59" s="18">
        <v>45863</v>
      </c>
      <c r="C59" s="12">
        <v>401085.7291</v>
      </c>
      <c r="D59" s="9">
        <f t="shared" si="16"/>
        <v>-3.8000000058673322</v>
      </c>
      <c r="E59" s="12">
        <v>6665506.7066000002</v>
      </c>
      <c r="F59" s="9">
        <f t="shared" si="2"/>
        <v>21.600000560283661</v>
      </c>
      <c r="G59" s="12">
        <v>105.2214</v>
      </c>
      <c r="H59" s="9">
        <f t="shared" si="3"/>
        <v>-0.29999999999574811</v>
      </c>
      <c r="I59" s="47">
        <f t="shared" si="4"/>
        <v>99.977712381635328</v>
      </c>
      <c r="J59" s="40">
        <f t="shared" si="15"/>
        <v>350.02228761836466</v>
      </c>
      <c r="K59" s="47">
        <f t="shared" si="5"/>
        <v>21.93171275228741</v>
      </c>
      <c r="L59" s="40">
        <f t="shared" si="6"/>
        <v>21.933764479651998</v>
      </c>
      <c r="M59" s="12">
        <f t="shared" si="17"/>
        <v>-0.1225806453505591</v>
      </c>
      <c r="N59" s="12">
        <f t="shared" si="18"/>
        <v>0.69677421162205355</v>
      </c>
      <c r="O59" s="12">
        <f t="shared" si="19"/>
        <v>-9.6774193547015525E-3</v>
      </c>
      <c r="P59" s="81">
        <f t="shared" si="20"/>
        <v>0.70754078966619349</v>
      </c>
      <c r="Q59" s="12">
        <f t="shared" si="21"/>
        <v>-3.9542143661470677E-3</v>
      </c>
      <c r="R59" s="12">
        <f t="shared" si="22"/>
        <v>2.2476587471679146E-2</v>
      </c>
      <c r="S59" s="12">
        <f t="shared" si="23"/>
        <v>-3.1217481789359847E-4</v>
      </c>
      <c r="T59" s="12">
        <f t="shared" si="24"/>
        <v>2.2823896440844951E-2</v>
      </c>
    </row>
    <row r="60" spans="1:20" ht="15.9" customHeight="1">
      <c r="B60" s="18">
        <v>45863</v>
      </c>
      <c r="C60" s="12">
        <v>401085.74349999998</v>
      </c>
      <c r="D60" s="9">
        <f t="shared" si="1"/>
        <v>10.599999979604036</v>
      </c>
      <c r="E60" s="12">
        <v>6665506.6640999997</v>
      </c>
      <c r="F60" s="9">
        <f t="shared" si="2"/>
        <v>-20.899999886751175</v>
      </c>
      <c r="G60" s="12">
        <v>105.212</v>
      </c>
      <c r="H60" s="9">
        <f t="shared" si="3"/>
        <v>-9.6999999999951569</v>
      </c>
      <c r="I60" s="47">
        <f t="shared" si="4"/>
        <v>-63.106923054087588</v>
      </c>
      <c r="J60" s="40">
        <f t="shared" si="15"/>
        <v>153.10692305408759</v>
      </c>
      <c r="K60" s="47">
        <f t="shared" si="5"/>
        <v>23.434376348300901</v>
      </c>
      <c r="L60" s="40">
        <f t="shared" si="6"/>
        <v>25.362570745760586</v>
      </c>
      <c r="M60" s="12">
        <f t="shared" si="17"/>
        <v>0.34193548321303341</v>
      </c>
      <c r="N60" s="12">
        <f t="shared" si="18"/>
        <v>-0.67419354473390891</v>
      </c>
      <c r="O60" s="12">
        <f t="shared" si="19"/>
        <v>-0.31290322580629537</v>
      </c>
      <c r="P60" s="81">
        <f t="shared" si="20"/>
        <v>0.81814744341163181</v>
      </c>
      <c r="Q60" s="12">
        <f t="shared" si="21"/>
        <v>1.1030176877839788E-2</v>
      </c>
      <c r="R60" s="12">
        <f t="shared" si="22"/>
        <v>-2.1748178862384157E-2</v>
      </c>
      <c r="S60" s="12">
        <f t="shared" si="23"/>
        <v>-1.0093652445364367E-2</v>
      </c>
      <c r="T60" s="12">
        <f t="shared" si="24"/>
        <v>2.6391853013278444E-2</v>
      </c>
    </row>
    <row r="61" spans="1:20" ht="15.9" customHeight="1">
      <c r="B61" s="18">
        <v>45864</v>
      </c>
      <c r="C61" s="12">
        <v>401085.72590000002</v>
      </c>
      <c r="D61" s="9">
        <f t="shared" si="1"/>
        <v>-6.9999999832361937</v>
      </c>
      <c r="E61" s="12">
        <v>6665506.7215</v>
      </c>
      <c r="F61" s="9">
        <f t="shared" si="2"/>
        <v>36.500000394880772</v>
      </c>
      <c r="G61" s="12">
        <v>105.22190000000001</v>
      </c>
      <c r="H61" s="9">
        <f t="shared" si="3"/>
        <v>0.20000000000663931</v>
      </c>
      <c r="I61" s="47">
        <f t="shared" si="4"/>
        <v>100.85641320802019</v>
      </c>
      <c r="J61" s="40">
        <f t="shared" si="15"/>
        <v>349.14358679197983</v>
      </c>
      <c r="K61" s="47">
        <f t="shared" si="5"/>
        <v>37.165172252952132</v>
      </c>
      <c r="L61" s="40">
        <f t="shared" si="6"/>
        <v>37.165710387285834</v>
      </c>
      <c r="M61" s="12">
        <f t="shared" si="17"/>
        <v>-0.21874999947613105</v>
      </c>
      <c r="N61" s="12">
        <f t="shared" si="18"/>
        <v>1.1406250123400241</v>
      </c>
      <c r="O61" s="12">
        <f t="shared" si="19"/>
        <v>6.2500000002074785E-3</v>
      </c>
      <c r="P61" s="81">
        <f t="shared" si="20"/>
        <v>1.1614284496026823</v>
      </c>
      <c r="Q61" s="12">
        <f t="shared" si="21"/>
        <v>-6.8359374836290954E-3</v>
      </c>
      <c r="R61" s="12">
        <f t="shared" si="22"/>
        <v>3.5644531635625754E-2</v>
      </c>
      <c r="S61" s="12">
        <f t="shared" si="23"/>
        <v>1.953125000064837E-4</v>
      </c>
      <c r="T61" s="12">
        <f t="shared" si="24"/>
        <v>3.6294639050083823E-2</v>
      </c>
    </row>
    <row r="62" spans="1:20" ht="15.9" customHeight="1">
      <c r="B62" s="18">
        <v>45864</v>
      </c>
      <c r="C62" s="12">
        <v>401085.73180000001</v>
      </c>
      <c r="D62" s="9">
        <f t="shared" si="1"/>
        <v>-1.0999999940395355</v>
      </c>
      <c r="E62" s="12">
        <v>6665506.7067</v>
      </c>
      <c r="F62" s="9">
        <f t="shared" si="2"/>
        <v>21.700000390410423</v>
      </c>
      <c r="G62" s="12">
        <v>105.22239999999999</v>
      </c>
      <c r="H62" s="9">
        <f t="shared" si="3"/>
        <v>0.69999999999481588</v>
      </c>
      <c r="I62" s="47">
        <f t="shared" si="4"/>
        <v>92.901910401066417</v>
      </c>
      <c r="J62" s="40">
        <f t="shared" si="15"/>
        <v>357.0980895989336</v>
      </c>
      <c r="K62" s="47">
        <f t="shared" si="5"/>
        <v>21.727862686667997</v>
      </c>
      <c r="L62" s="40">
        <f t="shared" si="6"/>
        <v>21.739135606796609</v>
      </c>
      <c r="M62" s="12">
        <f t="shared" si="17"/>
        <v>-3.4374999813735485E-2</v>
      </c>
      <c r="N62" s="12">
        <f t="shared" si="18"/>
        <v>0.67812501220032573</v>
      </c>
      <c r="O62" s="12">
        <f t="shared" si="19"/>
        <v>2.1874999999837996E-2</v>
      </c>
      <c r="P62" s="81">
        <f t="shared" si="20"/>
        <v>0.67934798771239402</v>
      </c>
      <c r="Q62" s="12">
        <f t="shared" si="21"/>
        <v>-1.0742187441792339E-3</v>
      </c>
      <c r="R62" s="12">
        <f t="shared" si="22"/>
        <v>2.1191406631260179E-2</v>
      </c>
      <c r="S62" s="12">
        <f t="shared" si="23"/>
        <v>6.8359374999493738E-4</v>
      </c>
      <c r="T62" s="12">
        <f t="shared" si="24"/>
        <v>2.1229624616012313E-2</v>
      </c>
    </row>
    <row r="63" spans="1:20" ht="15.9" customHeight="1">
      <c r="B63" s="18">
        <v>45866</v>
      </c>
      <c r="C63" s="12">
        <v>401085.71350000001</v>
      </c>
      <c r="D63" s="9">
        <f t="shared" si="1"/>
        <v>-19.399999990127981</v>
      </c>
      <c r="E63" s="12">
        <v>6665506.7571999999</v>
      </c>
      <c r="F63" s="9">
        <f t="shared" si="2"/>
        <v>72.200000286102295</v>
      </c>
      <c r="G63" s="12">
        <v>105.2099</v>
      </c>
      <c r="H63" s="9">
        <f t="shared" si="3"/>
        <v>-11.799999999993815</v>
      </c>
      <c r="I63" s="47">
        <f t="shared" si="4"/>
        <v>105.04002521659923</v>
      </c>
      <c r="J63" s="40">
        <f t="shared" si="15"/>
        <v>344.95997478340075</v>
      </c>
      <c r="K63" s="47">
        <f t="shared" si="5"/>
        <v>74.760952648626258</v>
      </c>
      <c r="L63" s="40">
        <f t="shared" si="6"/>
        <v>75.686458768593411</v>
      </c>
      <c r="M63" s="12">
        <f t="shared" si="17"/>
        <v>-0.5705882350037641</v>
      </c>
      <c r="N63" s="12">
        <f t="shared" si="18"/>
        <v>2.1235294201794792</v>
      </c>
      <c r="O63" s="12">
        <f t="shared" si="19"/>
        <v>-0.34705882352922984</v>
      </c>
      <c r="P63" s="81">
        <f t="shared" si="20"/>
        <v>2.2260723167233358</v>
      </c>
      <c r="Q63" s="12">
        <f t="shared" si="21"/>
        <v>-1.6782006911875414E-2</v>
      </c>
      <c r="R63" s="12">
        <f t="shared" si="22"/>
        <v>6.2456747652337621E-2</v>
      </c>
      <c r="S63" s="12">
        <f t="shared" si="23"/>
        <v>-1.0207612456742053E-2</v>
      </c>
      <c r="T63" s="12">
        <f t="shared" si="24"/>
        <v>6.5472715197745168E-2</v>
      </c>
    </row>
    <row r="64" spans="1:20" ht="15.9" customHeight="1">
      <c r="B64" s="18">
        <v>45866</v>
      </c>
      <c r="C64" s="12">
        <v>401085.71460000001</v>
      </c>
      <c r="D64" s="9">
        <f t="shared" si="1"/>
        <v>-18.299999996088445</v>
      </c>
      <c r="E64" s="12">
        <v>6665506.7492000004</v>
      </c>
      <c r="F64" s="9">
        <f t="shared" si="2"/>
        <v>64.200000837445259</v>
      </c>
      <c r="G64" s="12">
        <v>105.23090000000001</v>
      </c>
      <c r="H64" s="9">
        <f t="shared" si="3"/>
        <v>9.2000000000069804</v>
      </c>
      <c r="I64" s="47">
        <f t="shared" si="4"/>
        <v>105.91002794002448</v>
      </c>
      <c r="J64" s="40">
        <f t="shared" si="15"/>
        <v>344.08997205997548</v>
      </c>
      <c r="K64" s="47">
        <f t="shared" si="5"/>
        <v>66.757247601925656</v>
      </c>
      <c r="L64" s="40">
        <f t="shared" si="6"/>
        <v>67.38820451225078</v>
      </c>
      <c r="M64" s="12">
        <f t="shared" si="17"/>
        <v>-0.53823529400260128</v>
      </c>
      <c r="N64" s="12">
        <f t="shared" si="18"/>
        <v>1.88823531874839</v>
      </c>
      <c r="O64" s="12">
        <f t="shared" si="19"/>
        <v>0.27058823529432297</v>
      </c>
      <c r="P64" s="81">
        <f t="shared" si="20"/>
        <v>1.9820060150661993</v>
      </c>
      <c r="Q64" s="12">
        <f t="shared" si="21"/>
        <v>-1.5830449823605919E-2</v>
      </c>
      <c r="R64" s="12">
        <f t="shared" si="22"/>
        <v>5.5536332904364411E-2</v>
      </c>
      <c r="S64" s="12">
        <f t="shared" si="23"/>
        <v>7.9584775086565581E-3</v>
      </c>
      <c r="T64" s="12">
        <f t="shared" si="24"/>
        <v>5.8294294560770565E-2</v>
      </c>
    </row>
    <row r="65" spans="2:20" ht="15.9" customHeight="1">
      <c r="B65" s="18">
        <v>45867</v>
      </c>
      <c r="C65" s="12">
        <v>401085.71529999998</v>
      </c>
      <c r="D65" s="9">
        <f t="shared" si="1"/>
        <v>-17.60000002104789</v>
      </c>
      <c r="E65" s="12">
        <v>6665506.7290000003</v>
      </c>
      <c r="F65" s="9">
        <f t="shared" si="2"/>
        <v>44.000000692903996</v>
      </c>
      <c r="G65" s="12">
        <v>105.2152</v>
      </c>
      <c r="H65" s="9">
        <f t="shared" si="3"/>
        <v>-6.5000000000026148</v>
      </c>
      <c r="I65" s="47">
        <f t="shared" si="4"/>
        <v>111.80140919884721</v>
      </c>
      <c r="J65" s="40">
        <f t="shared" si="15"/>
        <v>338.19859080115276</v>
      </c>
      <c r="K65" s="47">
        <f t="shared" si="5"/>
        <v>47.389450953945833</v>
      </c>
      <c r="L65" s="40">
        <f t="shared" si="6"/>
        <v>47.83314814766505</v>
      </c>
      <c r="M65" s="12">
        <f t="shared" si="17"/>
        <v>-0.50285714345851118</v>
      </c>
      <c r="N65" s="12">
        <f t="shared" si="18"/>
        <v>1.2571428769401141</v>
      </c>
      <c r="O65" s="12">
        <f t="shared" si="19"/>
        <v>-0.18571428571436041</v>
      </c>
      <c r="P65" s="81">
        <f t="shared" si="20"/>
        <v>1.366661375647573</v>
      </c>
      <c r="Q65" s="12">
        <f t="shared" si="21"/>
        <v>-1.4367346955957462E-2</v>
      </c>
      <c r="R65" s="12">
        <f t="shared" si="22"/>
        <v>3.5918367912574689E-2</v>
      </c>
      <c r="S65" s="12">
        <f t="shared" si="23"/>
        <v>-5.3061224489817259E-3</v>
      </c>
      <c r="T65" s="12">
        <f t="shared" si="24"/>
        <v>3.9047467875644941E-2</v>
      </c>
    </row>
    <row r="66" spans="2:20" ht="15.9" customHeight="1">
      <c r="B66" s="18">
        <v>45867</v>
      </c>
      <c r="C66" s="12">
        <v>401085.73479999998</v>
      </c>
      <c r="D66" s="9">
        <f t="shared" si="1"/>
        <v>1.8999999738298357</v>
      </c>
      <c r="E66" s="12">
        <v>6665506.6821999997</v>
      </c>
      <c r="F66" s="9">
        <f t="shared" si="2"/>
        <v>-2.79999990016222</v>
      </c>
      <c r="G66" s="12">
        <v>105.20350000000001</v>
      </c>
      <c r="H66" s="9">
        <f t="shared" si="3"/>
        <v>-18.199999999993111</v>
      </c>
      <c r="I66" s="47">
        <f t="shared" si="4"/>
        <v>-55.840304871788476</v>
      </c>
      <c r="J66" s="40">
        <f t="shared" si="15"/>
        <v>145.84030487178848</v>
      </c>
      <c r="K66" s="47">
        <f t="shared" si="5"/>
        <v>3.3837847658297977</v>
      </c>
      <c r="L66" s="40">
        <f t="shared" si="6"/>
        <v>18.511888054469512</v>
      </c>
      <c r="M66" s="12">
        <f t="shared" si="17"/>
        <v>5.4285713537995307E-2</v>
      </c>
      <c r="N66" s="12">
        <f t="shared" si="18"/>
        <v>-7.9999997147491994E-2</v>
      </c>
      <c r="O66" s="12">
        <f t="shared" si="19"/>
        <v>-0.51999999999980318</v>
      </c>
      <c r="P66" s="81">
        <f t="shared" si="20"/>
        <v>0.52891108727055747</v>
      </c>
      <c r="Q66" s="12">
        <f t="shared" si="21"/>
        <v>1.551020386799866E-3</v>
      </c>
      <c r="R66" s="12">
        <f t="shared" si="22"/>
        <v>-2.285714204214057E-3</v>
      </c>
      <c r="S66" s="12">
        <f t="shared" si="23"/>
        <v>-1.4857142857137233E-2</v>
      </c>
      <c r="T66" s="12">
        <f t="shared" si="24"/>
        <v>1.5111745350587355E-2</v>
      </c>
    </row>
    <row r="67" spans="2:20" ht="15.9" customHeight="1">
      <c r="B67" s="18">
        <v>45868</v>
      </c>
      <c r="C67" s="12">
        <v>401085.7206</v>
      </c>
      <c r="D67" s="9">
        <f t="shared" si="1"/>
        <v>-12.300000002142042</v>
      </c>
      <c r="E67" s="12">
        <v>6665506.7137000002</v>
      </c>
      <c r="F67" s="9">
        <f t="shared" si="2"/>
        <v>28.700000606477261</v>
      </c>
      <c r="G67" s="12">
        <v>105.22410000000001</v>
      </c>
      <c r="H67" s="9">
        <f t="shared" si="3"/>
        <v>2.4000000000086175</v>
      </c>
      <c r="I67" s="47">
        <f t="shared" si="4"/>
        <v>113.19859007888515</v>
      </c>
      <c r="J67" s="40">
        <f t="shared" si="15"/>
        <v>336.80140992111484</v>
      </c>
      <c r="K67" s="47">
        <f t="shared" si="5"/>
        <v>31.224670292326376</v>
      </c>
      <c r="L67" s="40">
        <f t="shared" si="6"/>
        <v>31.31676922775609</v>
      </c>
      <c r="M67" s="12">
        <f t="shared" si="17"/>
        <v>-0.34166666672616786</v>
      </c>
      <c r="N67" s="12">
        <f t="shared" si="18"/>
        <v>0.79722223906881284</v>
      </c>
      <c r="O67" s="12">
        <f t="shared" si="19"/>
        <v>6.6666666666906044E-2</v>
      </c>
      <c r="P67" s="81">
        <f t="shared" si="20"/>
        <v>0.86991025632655805</v>
      </c>
      <c r="Q67" s="12">
        <f t="shared" si="21"/>
        <v>-9.4907407423935521E-3</v>
      </c>
      <c r="R67" s="12">
        <f t="shared" si="22"/>
        <v>2.2145062196355911E-2</v>
      </c>
      <c r="S67" s="12">
        <f t="shared" si="23"/>
        <v>1.8518518518585011E-3</v>
      </c>
      <c r="T67" s="12">
        <f t="shared" si="24"/>
        <v>2.4164173786848833E-2</v>
      </c>
    </row>
    <row r="68" spans="2:20" ht="15.9" customHeight="1">
      <c r="B68" s="18">
        <v>45868</v>
      </c>
      <c r="C68" s="12">
        <v>401085.72859999997</v>
      </c>
      <c r="D68" s="9">
        <f t="shared" si="1"/>
        <v>-4.3000000296160579</v>
      </c>
      <c r="E68" s="12">
        <v>6665506.7029999997</v>
      </c>
      <c r="F68" s="9">
        <f t="shared" si="2"/>
        <v>18.000000156462193</v>
      </c>
      <c r="G68" s="12">
        <v>105.1998</v>
      </c>
      <c r="H68" s="9">
        <f t="shared" si="3"/>
        <v>-21.900000000002251</v>
      </c>
      <c r="I68" s="47">
        <f t="shared" si="4"/>
        <v>103.43552333894883</v>
      </c>
      <c r="J68" s="40">
        <f t="shared" si="15"/>
        <v>346.56447666105117</v>
      </c>
      <c r="K68" s="47">
        <f t="shared" si="5"/>
        <v>18.506485508797638</v>
      </c>
      <c r="L68" s="40">
        <f t="shared" si="6"/>
        <v>28.67228637356002</v>
      </c>
      <c r="M68" s="12">
        <f t="shared" si="17"/>
        <v>-0.11944444526711272</v>
      </c>
      <c r="N68" s="12">
        <f t="shared" si="18"/>
        <v>0.50000000434617198</v>
      </c>
      <c r="O68" s="12">
        <f t="shared" si="19"/>
        <v>-0.6083333333333959</v>
      </c>
      <c r="P68" s="81">
        <f t="shared" si="20"/>
        <v>0.79645239926555611</v>
      </c>
      <c r="Q68" s="12">
        <f t="shared" si="21"/>
        <v>-3.3179012574197976E-3</v>
      </c>
      <c r="R68" s="12">
        <f t="shared" si="22"/>
        <v>1.3888889009615888E-2</v>
      </c>
      <c r="S68" s="12">
        <f t="shared" si="23"/>
        <v>-1.6898148148149886E-2</v>
      </c>
      <c r="T68" s="12">
        <f t="shared" si="24"/>
        <v>2.2123677757376559E-2</v>
      </c>
    </row>
    <row r="69" spans="2:20" ht="15.9" customHeight="1">
      <c r="B69" s="18">
        <v>45869</v>
      </c>
      <c r="C69" s="12">
        <v>401085.72629999998</v>
      </c>
      <c r="D69" s="9">
        <f t="shared" si="1"/>
        <v>-6.600000022444874</v>
      </c>
      <c r="E69" s="12">
        <v>6665506.7043000003</v>
      </c>
      <c r="F69" s="9">
        <f t="shared" si="2"/>
        <v>19.300000742077827</v>
      </c>
      <c r="G69" s="12">
        <v>105.21720000000001</v>
      </c>
      <c r="H69" s="9">
        <f t="shared" si="3"/>
        <v>-4.4999999999930651</v>
      </c>
      <c r="I69" s="47">
        <f t="shared" si="4"/>
        <v>108.87909264120739</v>
      </c>
      <c r="J69" s="40">
        <f t="shared" si="15"/>
        <v>341.12090735879258</v>
      </c>
      <c r="K69" s="47">
        <f t="shared" si="5"/>
        <v>20.397304452806431</v>
      </c>
      <c r="L69" s="40">
        <f t="shared" si="6"/>
        <v>20.887796172416433</v>
      </c>
      <c r="M69" s="12">
        <f t="shared" si="17"/>
        <v>-0.17837837898499659</v>
      </c>
      <c r="N69" s="12">
        <f t="shared" si="18"/>
        <v>0.52162164167777914</v>
      </c>
      <c r="O69" s="12">
        <f t="shared" si="19"/>
        <v>-0.12162162162143419</v>
      </c>
      <c r="P69" s="81">
        <f t="shared" si="20"/>
        <v>0.56453503168693064</v>
      </c>
      <c r="Q69" s="12">
        <f t="shared" si="21"/>
        <v>-4.8210372698647723E-3</v>
      </c>
      <c r="R69" s="12">
        <f t="shared" si="22"/>
        <v>1.4097882207507545E-2</v>
      </c>
      <c r="S69" s="12">
        <f t="shared" si="23"/>
        <v>-3.2870708546333567E-3</v>
      </c>
      <c r="T69" s="12">
        <f t="shared" si="24"/>
        <v>1.5257703559106234E-2</v>
      </c>
    </row>
    <row r="70" spans="2:20" ht="15.9" customHeight="1">
      <c r="B70" s="18">
        <v>45869</v>
      </c>
      <c r="C70" s="12">
        <v>401085.73619999998</v>
      </c>
      <c r="D70" s="9">
        <f t="shared" si="1"/>
        <v>3.2999999821186066</v>
      </c>
      <c r="E70" s="12">
        <v>6665506.6908</v>
      </c>
      <c r="F70" s="9">
        <f t="shared" si="2"/>
        <v>5.8000003919005394</v>
      </c>
      <c r="G70" s="12">
        <v>105.1876</v>
      </c>
      <c r="H70" s="9">
        <f t="shared" si="3"/>
        <v>-34.099999999995134</v>
      </c>
      <c r="I70" s="47">
        <f t="shared" si="4"/>
        <v>60.361618109317227</v>
      </c>
      <c r="J70" s="40">
        <f t="shared" si="15"/>
        <v>29.638381890682751</v>
      </c>
      <c r="K70" s="47">
        <f t="shared" si="5"/>
        <v>6.673080580064144</v>
      </c>
      <c r="L70" s="40">
        <f t="shared" si="6"/>
        <v>34.74679847738058</v>
      </c>
      <c r="M70" s="12">
        <f t="shared" si="17"/>
        <v>8.9189188705908279E-2</v>
      </c>
      <c r="N70" s="12">
        <f t="shared" si="18"/>
        <v>0.15675676734866323</v>
      </c>
      <c r="O70" s="12">
        <f t="shared" si="19"/>
        <v>-0.92162162162149008</v>
      </c>
      <c r="P70" s="81">
        <f t="shared" si="20"/>
        <v>0.93910266155082645</v>
      </c>
      <c r="Q70" s="12">
        <f t="shared" si="21"/>
        <v>2.4105186136731968E-3</v>
      </c>
      <c r="R70" s="12">
        <f t="shared" si="22"/>
        <v>4.2366693878017085E-3</v>
      </c>
      <c r="S70" s="12">
        <f t="shared" si="23"/>
        <v>-2.4908692476256489E-2</v>
      </c>
      <c r="T70" s="12">
        <f t="shared" si="24"/>
        <v>2.5381153014887203E-2</v>
      </c>
    </row>
    <row r="71" spans="2:20" ht="15.9" customHeight="1">
      <c r="B71" s="18">
        <v>45870</v>
      </c>
      <c r="C71" s="12">
        <v>401085.73430000001</v>
      </c>
      <c r="D71" s="9">
        <f t="shared" si="1"/>
        <v>1.4000000082887709</v>
      </c>
      <c r="E71" s="39">
        <v>6665506.6880000001</v>
      </c>
      <c r="F71" s="9">
        <f t="shared" si="2"/>
        <v>3.0000004917383194</v>
      </c>
      <c r="G71" s="12">
        <v>105.21680000000001</v>
      </c>
      <c r="H71" s="9">
        <f t="shared" si="3"/>
        <v>-4.8999999999921329</v>
      </c>
      <c r="I71" s="47">
        <f t="shared" si="4"/>
        <v>64.983109990841825</v>
      </c>
      <c r="J71" s="40">
        <f t="shared" si="15"/>
        <v>25.016890009158203</v>
      </c>
      <c r="K71" s="47">
        <f t="shared" si="5"/>
        <v>3.3105895205595508</v>
      </c>
      <c r="L71" s="40">
        <f t="shared" si="6"/>
        <v>5.9135440282086025</v>
      </c>
      <c r="M71" s="12">
        <f t="shared" si="17"/>
        <v>3.6842105481283444E-2</v>
      </c>
      <c r="N71" s="12">
        <f t="shared" si="18"/>
        <v>7.8947381361534716E-2</v>
      </c>
      <c r="O71" s="12">
        <f t="shared" si="19"/>
        <v>-0.12894736842084562</v>
      </c>
      <c r="P71" s="81">
        <f t="shared" si="20"/>
        <v>0.15561957968970005</v>
      </c>
      <c r="Q71" s="12">
        <f t="shared" si="21"/>
        <v>9.6952909161272219E-4</v>
      </c>
      <c r="R71" s="12">
        <f t="shared" si="22"/>
        <v>2.0775626674088082E-3</v>
      </c>
      <c r="S71" s="12">
        <f t="shared" si="23"/>
        <v>-3.393351800548569E-3</v>
      </c>
      <c r="T71" s="12">
        <f t="shared" si="24"/>
        <v>4.0952520970973698E-3</v>
      </c>
    </row>
    <row r="72" spans="2:20" ht="15.9" customHeight="1">
      <c r="B72" s="18">
        <v>45870</v>
      </c>
      <c r="C72" s="12">
        <v>401085.72710000002</v>
      </c>
      <c r="D72" s="9">
        <f t="shared" si="1"/>
        <v>-5.799999984446913</v>
      </c>
      <c r="E72" s="39">
        <v>6665506.7279000003</v>
      </c>
      <c r="F72" s="9">
        <f t="shared" si="2"/>
        <v>42.90000069886446</v>
      </c>
      <c r="G72" s="12">
        <v>105.20140000000001</v>
      </c>
      <c r="H72" s="9">
        <f t="shared" si="3"/>
        <v>-20.299999999991769</v>
      </c>
      <c r="I72" s="47">
        <f t="shared" si="4"/>
        <v>97.699596450514392</v>
      </c>
      <c r="J72" s="40">
        <f t="shared" si="15"/>
        <v>352.30040354948562</v>
      </c>
      <c r="K72" s="47">
        <f t="shared" si="5"/>
        <v>43.290299834745376</v>
      </c>
      <c r="L72" s="40">
        <f t="shared" si="6"/>
        <v>47.813597017813052</v>
      </c>
      <c r="M72" s="12">
        <f t="shared" si="17"/>
        <v>-0.15263157853807666</v>
      </c>
      <c r="N72" s="12">
        <f t="shared" si="18"/>
        <v>1.1289473868122226</v>
      </c>
      <c r="O72" s="12">
        <f t="shared" si="19"/>
        <v>-0.53421052631557286</v>
      </c>
      <c r="P72" s="81">
        <f t="shared" si="20"/>
        <v>1.2582525531003435</v>
      </c>
      <c r="Q72" s="12">
        <f t="shared" si="21"/>
        <v>-4.0166204878441221E-3</v>
      </c>
      <c r="R72" s="12">
        <f t="shared" si="22"/>
        <v>2.9709141758216383E-2</v>
      </c>
      <c r="S72" s="12">
        <f t="shared" si="23"/>
        <v>-1.4058171745146654E-2</v>
      </c>
      <c r="T72" s="12">
        <f t="shared" si="24"/>
        <v>3.31119092921143E-2</v>
      </c>
    </row>
    <row r="73" spans="2:20" ht="15.9" customHeight="1">
      <c r="B73" s="18">
        <v>45871</v>
      </c>
      <c r="C73" s="12">
        <v>401085.73100000003</v>
      </c>
      <c r="D73" s="9">
        <f t="shared" si="1"/>
        <v>-1.8999999738298357</v>
      </c>
      <c r="E73" s="39">
        <v>6665506.7111999998</v>
      </c>
      <c r="F73" s="9">
        <f t="shared" si="2"/>
        <v>26.200000196695328</v>
      </c>
      <c r="G73" s="12">
        <v>105.2201</v>
      </c>
      <c r="H73" s="9">
        <f t="shared" ref="H73" si="25">IF(G73="","",(G73-$G$9)*1000)</f>
        <v>-1.5999999999962711</v>
      </c>
      <c r="I73" s="47">
        <f t="shared" ref="I73:I85" si="26">IF(MOD(DEGREES(ATAN2(D73, F73)), 360) &gt; 180, MOD(DEGREES(ATAN2(D73, F73)), 360) - 360, MOD(DEGREES(ATAN2(D73, F73)), 360))</f>
        <v>94.147776450119167</v>
      </c>
      <c r="J73" s="40">
        <f t="shared" si="15"/>
        <v>355.85222354988082</v>
      </c>
      <c r="K73" s="47">
        <f t="shared" ref="K73:K85" si="27">SQRT(POWER(C73 - $C$9,2) + POWER(E73 - $E$9,2)) *1000</f>
        <v>26.268802983908284</v>
      </c>
      <c r="L73" s="40">
        <f t="shared" ref="L73:L85" si="28">SQRT((D73^2) + (F73^2) + (H73^2))</f>
        <v>26.317484876168862</v>
      </c>
      <c r="M73" s="12">
        <f t="shared" si="17"/>
        <v>-4.8717948046918862E-2</v>
      </c>
      <c r="N73" s="12">
        <f t="shared" si="18"/>
        <v>0.67179487683834171</v>
      </c>
      <c r="O73" s="12">
        <f t="shared" si="19"/>
        <v>-4.1025641025545415E-2</v>
      </c>
      <c r="P73" s="81">
        <f t="shared" si="20"/>
        <v>0.67480730451715032</v>
      </c>
      <c r="Q73" s="12">
        <f t="shared" si="21"/>
        <v>-1.2491781550492017E-3</v>
      </c>
      <c r="R73" s="12">
        <f t="shared" si="22"/>
        <v>1.7225509662521583E-2</v>
      </c>
      <c r="S73" s="12">
        <f t="shared" si="23"/>
        <v>-1.0519395134755234E-3</v>
      </c>
      <c r="T73" s="12">
        <f t="shared" si="24"/>
        <v>1.7302751397875651E-2</v>
      </c>
    </row>
    <row r="74" spans="2:20" ht="15.9" customHeight="1">
      <c r="B74" s="18">
        <v>45871</v>
      </c>
      <c r="C74" s="12">
        <v>401085.72619999998</v>
      </c>
      <c r="D74" s="9">
        <f t="shared" ref="D74:D137" si="29">IF(C74="","",(C74-$C$9)*1000)</f>
        <v>-6.7000000271946192</v>
      </c>
      <c r="E74" s="39">
        <v>6665506.7367000002</v>
      </c>
      <c r="F74" s="9">
        <f t="shared" ref="F74:F137" si="30">IF(E74="","",(E74-$E$9)*1000)</f>
        <v>51.700000651180744</v>
      </c>
      <c r="G74" s="12">
        <v>105.1935</v>
      </c>
      <c r="H74" s="9">
        <f t="shared" ref="H74:H137" si="31">IF(G74="","",(G74-$G$9)*1000)</f>
        <v>-28.199999999998226</v>
      </c>
      <c r="I74" s="47">
        <f t="shared" si="26"/>
        <v>97.384024707998321</v>
      </c>
      <c r="J74" s="40">
        <f t="shared" ref="J74:J85" si="32">MOD(DEGREES(ATAN2(F74, D74)) + 360, 360)</f>
        <v>352.61597529200168</v>
      </c>
      <c r="K74" s="47">
        <f t="shared" si="27"/>
        <v>52.132332267955334</v>
      </c>
      <c r="L74" s="40">
        <f t="shared" si="28"/>
        <v>59.270735339595696</v>
      </c>
      <c r="M74" s="12">
        <f t="shared" si="17"/>
        <v>-0.17179487249216971</v>
      </c>
      <c r="N74" s="12">
        <f t="shared" si="18"/>
        <v>1.3256410423379679</v>
      </c>
      <c r="O74" s="12">
        <f t="shared" si="19"/>
        <v>-0.72307692307687765</v>
      </c>
      <c r="P74" s="81">
        <f t="shared" si="20"/>
        <v>1.5197624446050177</v>
      </c>
      <c r="Q74" s="12">
        <f t="shared" si="21"/>
        <v>-4.4049967305684543E-3</v>
      </c>
      <c r="R74" s="12">
        <f t="shared" si="22"/>
        <v>3.3990795957383795E-2</v>
      </c>
      <c r="S74" s="12">
        <f t="shared" si="23"/>
        <v>-1.8540433925048144E-2</v>
      </c>
      <c r="T74" s="12">
        <f t="shared" si="24"/>
        <v>3.8968267810385072E-2</v>
      </c>
    </row>
    <row r="75" spans="2:20" ht="15.9" customHeight="1">
      <c r="B75" s="18">
        <v>45873</v>
      </c>
      <c r="C75" s="12">
        <v>401085.71740000002</v>
      </c>
      <c r="D75" s="9">
        <f t="shared" si="29"/>
        <v>-15.499999979510903</v>
      </c>
      <c r="E75" s="39">
        <v>6665506.7394000003</v>
      </c>
      <c r="F75" s="9">
        <f t="shared" si="30"/>
        <v>54.400000721216202</v>
      </c>
      <c r="G75" s="12">
        <v>105.2276</v>
      </c>
      <c r="H75" s="9">
        <f t="shared" si="31"/>
        <v>5.8999999999969077</v>
      </c>
      <c r="I75" s="47">
        <f t="shared" si="26"/>
        <v>105.90365519799209</v>
      </c>
      <c r="J75" s="40">
        <f t="shared" si="32"/>
        <v>344.09634480200793</v>
      </c>
      <c r="K75" s="47">
        <f t="shared" si="27"/>
        <v>56.565095932325278</v>
      </c>
      <c r="L75" s="40">
        <f t="shared" si="28"/>
        <v>56.871962141578379</v>
      </c>
      <c r="M75" s="12">
        <f t="shared" si="17"/>
        <v>-0.37804877998807079</v>
      </c>
      <c r="N75" s="12">
        <f t="shared" si="18"/>
        <v>1.3268292858833219</v>
      </c>
      <c r="O75" s="12">
        <f t="shared" si="19"/>
        <v>0.14390243902431482</v>
      </c>
      <c r="P75" s="81">
        <f t="shared" si="20"/>
        <v>1.3871210278433752</v>
      </c>
      <c r="Q75" s="12">
        <f t="shared" si="21"/>
        <v>-9.2207019509285559E-3</v>
      </c>
      <c r="R75" s="12">
        <f t="shared" si="22"/>
        <v>3.2361689899593218E-2</v>
      </c>
      <c r="S75" s="12">
        <f t="shared" si="23"/>
        <v>3.5098155859588981E-3</v>
      </c>
      <c r="T75" s="12">
        <f t="shared" si="24"/>
        <v>3.3832220191301832E-2</v>
      </c>
    </row>
    <row r="76" spans="2:20" ht="15.9" customHeight="1">
      <c r="B76" s="18">
        <v>45873</v>
      </c>
      <c r="C76" s="12">
        <v>401085.71769999998</v>
      </c>
      <c r="D76" s="9">
        <f t="shared" si="29"/>
        <v>-15.200000023469329</v>
      </c>
      <c r="E76" s="39">
        <v>6665506.7372000003</v>
      </c>
      <c r="F76" s="9">
        <f t="shared" si="30"/>
        <v>52.200000733137131</v>
      </c>
      <c r="G76" s="12">
        <v>105.21040000000001</v>
      </c>
      <c r="H76" s="9">
        <f t="shared" si="31"/>
        <v>-11.299999999991428</v>
      </c>
      <c r="I76" s="47">
        <f t="shared" si="26"/>
        <v>106.2349120900125</v>
      </c>
      <c r="J76" s="40">
        <f t="shared" si="32"/>
        <v>343.76508790998747</v>
      </c>
      <c r="K76" s="47">
        <f t="shared" si="27"/>
        <v>54.368006007697069</v>
      </c>
      <c r="L76" s="40">
        <f t="shared" si="28"/>
        <v>55.52990255036282</v>
      </c>
      <c r="M76" s="12">
        <f t="shared" si="17"/>
        <v>-0.37073170788949583</v>
      </c>
      <c r="N76" s="12">
        <f t="shared" si="18"/>
        <v>1.2731707495887106</v>
      </c>
      <c r="O76" s="12">
        <f t="shared" si="19"/>
        <v>-0.27560975609735189</v>
      </c>
      <c r="P76" s="81">
        <f t="shared" si="20"/>
        <v>1.35438786708202</v>
      </c>
      <c r="Q76" s="12">
        <f t="shared" si="21"/>
        <v>-9.0422367777925807E-3</v>
      </c>
      <c r="R76" s="12">
        <f t="shared" si="22"/>
        <v>3.1052945111919771E-2</v>
      </c>
      <c r="S76" s="12">
        <f t="shared" si="23"/>
        <v>-6.7221891731061439E-3</v>
      </c>
      <c r="T76" s="12">
        <f t="shared" si="24"/>
        <v>3.3033850416634633E-2</v>
      </c>
    </row>
    <row r="77" spans="2:20" ht="15.9" customHeight="1">
      <c r="B77" s="18">
        <v>45874</v>
      </c>
      <c r="C77" s="12">
        <v>401085.72659999999</v>
      </c>
      <c r="D77" s="9">
        <f t="shared" si="29"/>
        <v>-6.3000000081956387</v>
      </c>
      <c r="E77" s="39">
        <v>6665506.7017999999</v>
      </c>
      <c r="F77" s="9">
        <f t="shared" si="30"/>
        <v>16.800000332295895</v>
      </c>
      <c r="G77" s="12">
        <v>105.2086</v>
      </c>
      <c r="H77" s="9">
        <f t="shared" si="31"/>
        <v>-13.099999999994338</v>
      </c>
      <c r="I77" s="47">
        <f t="shared" si="26"/>
        <v>110.55604487150224</v>
      </c>
      <c r="J77" s="40">
        <f t="shared" si="32"/>
        <v>339.44395512849775</v>
      </c>
      <c r="K77" s="47">
        <f t="shared" si="27"/>
        <v>17.942408179182838</v>
      </c>
      <c r="L77" s="40">
        <f t="shared" si="28"/>
        <v>22.21576042516346</v>
      </c>
      <c r="M77" s="12">
        <f t="shared" si="17"/>
        <v>-0.15000000019513426</v>
      </c>
      <c r="N77" s="12">
        <f t="shared" si="18"/>
        <v>0.40000000791180701</v>
      </c>
      <c r="O77" s="12">
        <f t="shared" si="19"/>
        <v>-0.31190476190462713</v>
      </c>
      <c r="P77" s="81">
        <f t="shared" si="20"/>
        <v>0.52894667678960616</v>
      </c>
      <c r="Q77" s="12">
        <f t="shared" si="21"/>
        <v>-3.5714285760746253E-3</v>
      </c>
      <c r="R77" s="12">
        <f t="shared" si="22"/>
        <v>9.5238097121858808E-3</v>
      </c>
      <c r="S77" s="12">
        <f t="shared" si="23"/>
        <v>-7.4263038548720746E-3</v>
      </c>
      <c r="T77" s="12">
        <f t="shared" si="24"/>
        <v>1.2593968494990624E-2</v>
      </c>
    </row>
    <row r="78" spans="2:20" ht="15.9" customHeight="1">
      <c r="B78" s="18">
        <v>45874</v>
      </c>
      <c r="C78" s="12">
        <v>401085.69620000001</v>
      </c>
      <c r="D78" s="9">
        <f t="shared" si="29"/>
        <v>-36.699999996926636</v>
      </c>
      <c r="E78" s="39">
        <v>6665506.8091000002</v>
      </c>
      <c r="F78" s="9">
        <f t="shared" si="30"/>
        <v>124.10000059753656</v>
      </c>
      <c r="G78" s="12">
        <v>105.18810000000001</v>
      </c>
      <c r="H78" s="9">
        <f t="shared" si="31"/>
        <v>-33.599999999992747</v>
      </c>
      <c r="I78" s="47">
        <f t="shared" si="26"/>
        <v>106.47448945864906</v>
      </c>
      <c r="J78" s="40">
        <f t="shared" si="32"/>
        <v>343.52551054135097</v>
      </c>
      <c r="K78" s="47">
        <f t="shared" si="27"/>
        <v>129.41290564732324</v>
      </c>
      <c r="L78" s="40">
        <f t="shared" si="28"/>
        <v>133.70362802887027</v>
      </c>
      <c r="M78" s="12">
        <f t="shared" si="17"/>
        <v>-0.87380952373634846</v>
      </c>
      <c r="N78" s="12">
        <f t="shared" si="18"/>
        <v>2.9547619189889658</v>
      </c>
      <c r="O78" s="12">
        <f t="shared" si="19"/>
        <v>-0.79999999999982729</v>
      </c>
      <c r="P78" s="81">
        <f t="shared" si="20"/>
        <v>3.1834197149731018</v>
      </c>
      <c r="Q78" s="12">
        <f t="shared" si="21"/>
        <v>-2.080498866038925E-2</v>
      </c>
      <c r="R78" s="12">
        <f t="shared" si="22"/>
        <v>7.0351474261642039E-2</v>
      </c>
      <c r="S78" s="12">
        <f t="shared" si="23"/>
        <v>-1.9047619047614935E-2</v>
      </c>
      <c r="T78" s="12">
        <f t="shared" si="24"/>
        <v>7.5795707499359571E-2</v>
      </c>
    </row>
    <row r="79" spans="2:20" ht="15.9" customHeight="1">
      <c r="B79" s="18">
        <v>45875</v>
      </c>
      <c r="C79" s="12">
        <v>401085.734</v>
      </c>
      <c r="D79" s="9">
        <f t="shared" si="29"/>
        <v>1.0999999940395355</v>
      </c>
      <c r="E79" s="39">
        <v>6665506.6867000004</v>
      </c>
      <c r="F79" s="9">
        <f t="shared" si="30"/>
        <v>1.7000008374452591</v>
      </c>
      <c r="G79" s="12">
        <v>105.2223</v>
      </c>
      <c r="H79" s="9">
        <f t="shared" si="31"/>
        <v>0.60000000000570708</v>
      </c>
      <c r="I79" s="47">
        <f t="shared" si="26"/>
        <v>57.094770091849774</v>
      </c>
      <c r="J79" s="40">
        <f t="shared" si="32"/>
        <v>32.905229908150204</v>
      </c>
      <c r="K79" s="47">
        <f t="shared" si="27"/>
        <v>2.0248463729877288</v>
      </c>
      <c r="L79" s="40">
        <f t="shared" si="28"/>
        <v>2.1118718792124698</v>
      </c>
      <c r="M79" s="12">
        <f t="shared" si="17"/>
        <v>2.5581395210221756E-2</v>
      </c>
      <c r="N79" s="12">
        <f t="shared" si="18"/>
        <v>3.9534903196401378E-2</v>
      </c>
      <c r="O79" s="12">
        <f t="shared" si="19"/>
        <v>1.3953488372225747E-2</v>
      </c>
      <c r="P79" s="81">
        <f t="shared" si="20"/>
        <v>4.9113299516569064E-2</v>
      </c>
      <c r="Q79" s="12">
        <f t="shared" si="21"/>
        <v>5.9491616767957576E-4</v>
      </c>
      <c r="R79" s="12">
        <f t="shared" si="22"/>
        <v>9.1941635340468317E-4</v>
      </c>
      <c r="S79" s="12">
        <f t="shared" si="23"/>
        <v>3.2449972958664529E-4</v>
      </c>
      <c r="T79" s="12">
        <f t="shared" si="24"/>
        <v>1.1421697561992807E-3</v>
      </c>
    </row>
    <row r="80" spans="2:20" ht="15.9" customHeight="1">
      <c r="B80" s="18">
        <v>45875</v>
      </c>
      <c r="C80" s="12">
        <v>401085.73379999999</v>
      </c>
      <c r="D80" s="9">
        <f t="shared" si="29"/>
        <v>0.89999998454004526</v>
      </c>
      <c r="E80" s="39">
        <v>6665506.6997999996</v>
      </c>
      <c r="F80" s="9">
        <f t="shared" si="30"/>
        <v>14.800000004470348</v>
      </c>
      <c r="G80" s="12">
        <v>105.2179</v>
      </c>
      <c r="H80" s="9">
        <f t="shared" si="31"/>
        <v>-3.7999999999982492</v>
      </c>
      <c r="I80" s="47">
        <f t="shared" si="26"/>
        <v>86.520082556408994</v>
      </c>
      <c r="J80" s="40">
        <f t="shared" si="32"/>
        <v>3.4799174435910345</v>
      </c>
      <c r="K80" s="47">
        <f t="shared" si="27"/>
        <v>14.827339616549368</v>
      </c>
      <c r="L80" s="40">
        <f t="shared" si="28"/>
        <v>15.306534555688335</v>
      </c>
      <c r="M80" s="12">
        <f t="shared" si="17"/>
        <v>2.0930232198605705E-2</v>
      </c>
      <c r="N80" s="12">
        <f t="shared" si="18"/>
        <v>0.34418604661558949</v>
      </c>
      <c r="O80" s="12">
        <f t="shared" si="19"/>
        <v>-8.8372093023215095E-2</v>
      </c>
      <c r="P80" s="81">
        <f t="shared" si="20"/>
        <v>0.35596591989972876</v>
      </c>
      <c r="Q80" s="12">
        <f t="shared" si="21"/>
        <v>4.8674958601408613E-4</v>
      </c>
      <c r="R80" s="12">
        <f t="shared" si="22"/>
        <v>8.0043266654788257E-3</v>
      </c>
      <c r="S80" s="12">
        <f t="shared" si="23"/>
        <v>-2.0551649540282578E-3</v>
      </c>
      <c r="T80" s="12">
        <f t="shared" si="24"/>
        <v>8.2782772069704361E-3</v>
      </c>
    </row>
    <row r="81" spans="2:20" ht="15.9" customHeight="1">
      <c r="B81" s="18">
        <v>45876</v>
      </c>
      <c r="C81" s="12">
        <v>401085.71879999997</v>
      </c>
      <c r="D81" s="9">
        <f t="shared" si="29"/>
        <v>-14.100000029429793</v>
      </c>
      <c r="E81" s="39">
        <v>6665506.7406000001</v>
      </c>
      <c r="F81" s="9">
        <f t="shared" si="30"/>
        <v>55.6000005453825</v>
      </c>
      <c r="G81" s="12">
        <v>105.2375</v>
      </c>
      <c r="H81" s="9">
        <f t="shared" si="31"/>
        <v>15.799999999998704</v>
      </c>
      <c r="I81" s="47">
        <f t="shared" si="26"/>
        <v>104.23005498527496</v>
      </c>
      <c r="J81" s="40">
        <f t="shared" si="32"/>
        <v>345.76994501472501</v>
      </c>
      <c r="K81" s="47">
        <f t="shared" si="27"/>
        <v>57.360004022632829</v>
      </c>
      <c r="L81" s="40">
        <f t="shared" si="28"/>
        <v>59.496302922756584</v>
      </c>
      <c r="M81" s="12">
        <f t="shared" si="17"/>
        <v>-0.3204545461234044</v>
      </c>
      <c r="N81" s="12">
        <f t="shared" si="18"/>
        <v>1.2636363760314204</v>
      </c>
      <c r="O81" s="12">
        <f t="shared" si="19"/>
        <v>0.35909090909087965</v>
      </c>
      <c r="P81" s="81">
        <f t="shared" si="20"/>
        <v>1.3521887027899224</v>
      </c>
      <c r="Q81" s="12">
        <f t="shared" si="21"/>
        <v>-7.2830578664410091E-3</v>
      </c>
      <c r="R81" s="12">
        <f t="shared" si="22"/>
        <v>2.8719008546168646E-2</v>
      </c>
      <c r="S81" s="12">
        <f t="shared" si="23"/>
        <v>8.1611570247927187E-3</v>
      </c>
      <c r="T81" s="12">
        <f t="shared" si="24"/>
        <v>3.0731561427043693E-2</v>
      </c>
    </row>
    <row r="82" spans="2:20" ht="15.9" customHeight="1">
      <c r="B82" s="18">
        <v>45876</v>
      </c>
      <c r="C82" s="12">
        <v>401085.73839999997</v>
      </c>
      <c r="D82" s="9">
        <f t="shared" si="29"/>
        <v>5.4999999701976776</v>
      </c>
      <c r="E82" s="39">
        <v>6665506.6831999999</v>
      </c>
      <c r="F82" s="9">
        <f t="shared" si="30"/>
        <v>-1.7999997362494469</v>
      </c>
      <c r="G82" s="12">
        <v>105.2362</v>
      </c>
      <c r="H82" s="9">
        <f t="shared" si="31"/>
        <v>14.499999999998181</v>
      </c>
      <c r="I82" s="47">
        <f t="shared" si="26"/>
        <v>-18.121857857895975</v>
      </c>
      <c r="J82" s="40">
        <f t="shared" si="32"/>
        <v>108.12185785789598</v>
      </c>
      <c r="K82" s="47">
        <f t="shared" si="27"/>
        <v>5.787054408131354</v>
      </c>
      <c r="L82" s="40">
        <f t="shared" si="28"/>
        <v>15.612174695493891</v>
      </c>
      <c r="M82" s="12">
        <f t="shared" si="17"/>
        <v>0.12499999932267448</v>
      </c>
      <c r="N82" s="12">
        <f t="shared" si="18"/>
        <v>-4.0909084914760155E-2</v>
      </c>
      <c r="O82" s="12">
        <f t="shared" si="19"/>
        <v>0.32954545454541323</v>
      </c>
      <c r="P82" s="81">
        <f t="shared" si="20"/>
        <v>0.35482215217031571</v>
      </c>
      <c r="Q82" s="12">
        <f t="shared" si="21"/>
        <v>2.8409090755153292E-3</v>
      </c>
      <c r="R82" s="12">
        <f t="shared" si="22"/>
        <v>-9.2975192988091265E-4</v>
      </c>
      <c r="S82" s="12">
        <f t="shared" si="23"/>
        <v>7.4896694214866642E-3</v>
      </c>
      <c r="T82" s="12">
        <f t="shared" si="24"/>
        <v>8.0641398220526305E-3</v>
      </c>
    </row>
    <row r="83" spans="2:20" ht="15.9" customHeight="1">
      <c r="B83" s="18">
        <v>45877</v>
      </c>
      <c r="C83" s="12">
        <v>401085.71299999999</v>
      </c>
      <c r="D83" s="9">
        <f t="shared" si="29"/>
        <v>-19.900000013876706</v>
      </c>
      <c r="E83" s="39">
        <v>6665506.7496999996</v>
      </c>
      <c r="F83" s="9">
        <f t="shared" si="30"/>
        <v>64.699999988079071</v>
      </c>
      <c r="G83" s="12">
        <v>105.2244</v>
      </c>
      <c r="H83" s="9">
        <f t="shared" si="31"/>
        <v>2.7000000000043656</v>
      </c>
      <c r="I83" s="47">
        <f t="shared" si="26"/>
        <v>107.09650591609122</v>
      </c>
      <c r="J83" s="40">
        <f t="shared" si="32"/>
        <v>342.90349408390875</v>
      </c>
      <c r="K83" s="47">
        <f t="shared" si="27"/>
        <v>67.691210648131602</v>
      </c>
      <c r="L83" s="40">
        <f t="shared" si="28"/>
        <v>67.745036711258393</v>
      </c>
      <c r="M83" s="12">
        <f t="shared" si="17"/>
        <v>-0.44222222253059346</v>
      </c>
      <c r="N83" s="12">
        <f t="shared" si="18"/>
        <v>1.4377777775128682</v>
      </c>
      <c r="O83" s="12">
        <f t="shared" si="19"/>
        <v>6.000000000009701E-2</v>
      </c>
      <c r="P83" s="81">
        <f t="shared" si="20"/>
        <v>1.5054452602501864</v>
      </c>
      <c r="Q83" s="12">
        <f t="shared" si="21"/>
        <v>-9.8271605006798549E-3</v>
      </c>
      <c r="R83" s="12">
        <f t="shared" si="22"/>
        <v>3.1950617278063739E-2</v>
      </c>
      <c r="S83" s="12">
        <f t="shared" si="23"/>
        <v>1.3333333333354891E-3</v>
      </c>
      <c r="T83" s="12">
        <f t="shared" si="24"/>
        <v>3.3454339116670812E-2</v>
      </c>
    </row>
    <row r="84" spans="2:20" ht="15.9" customHeight="1">
      <c r="B84" s="18">
        <v>45877</v>
      </c>
      <c r="C84" s="12">
        <v>401085.7132</v>
      </c>
      <c r="D84" s="9">
        <f t="shared" si="29"/>
        <v>-19.700000004377216</v>
      </c>
      <c r="E84" s="39">
        <v>6665506.7532000002</v>
      </c>
      <c r="F84" s="9">
        <f t="shared" si="30"/>
        <v>68.200000561773777</v>
      </c>
      <c r="G84" s="12">
        <v>105.2415</v>
      </c>
      <c r="H84" s="9">
        <f t="shared" si="31"/>
        <v>19.800000000003593</v>
      </c>
      <c r="I84" s="47">
        <f t="shared" si="26"/>
        <v>106.1116949811406</v>
      </c>
      <c r="J84" s="40">
        <f t="shared" si="32"/>
        <v>343.8883050188594</v>
      </c>
      <c r="K84" s="47">
        <f t="shared" si="27"/>
        <v>70.988239003361727</v>
      </c>
      <c r="L84" s="40">
        <f t="shared" si="28"/>
        <v>73.697829525695994</v>
      </c>
      <c r="M84" s="12">
        <f t="shared" si="17"/>
        <v>-0.43777777787504923</v>
      </c>
      <c r="N84" s="12">
        <f t="shared" si="18"/>
        <v>1.5155555680394173</v>
      </c>
      <c r="O84" s="12">
        <f t="shared" si="19"/>
        <v>0.44000000000007983</v>
      </c>
      <c r="P84" s="81">
        <f t="shared" si="20"/>
        <v>1.6377295450154665</v>
      </c>
      <c r="Q84" s="12">
        <f t="shared" si="21"/>
        <v>-9.7283950638899826E-3</v>
      </c>
      <c r="R84" s="12">
        <f t="shared" si="22"/>
        <v>3.3679012623098165E-2</v>
      </c>
      <c r="S84" s="12">
        <f t="shared" si="23"/>
        <v>9.7777777777795522E-3</v>
      </c>
      <c r="T84" s="12">
        <f t="shared" si="24"/>
        <v>3.6393989889232592E-2</v>
      </c>
    </row>
    <row r="85" spans="2:20" ht="15.9" customHeight="1">
      <c r="B85" s="18">
        <v>45878</v>
      </c>
      <c r="C85" s="12">
        <v>401085.71789999999</v>
      </c>
      <c r="D85" s="9">
        <f t="shared" si="29"/>
        <v>-15.000000013969839</v>
      </c>
      <c r="E85" s="39">
        <v>6665506.7335000001</v>
      </c>
      <c r="F85" s="9">
        <f t="shared" si="30"/>
        <v>48.5000004991889</v>
      </c>
      <c r="G85" s="12">
        <v>105.22969999999999</v>
      </c>
      <c r="H85" s="9">
        <f t="shared" si="31"/>
        <v>7.9999999999955662</v>
      </c>
      <c r="I85" s="47">
        <f t="shared" si="26"/>
        <v>107.18570599282261</v>
      </c>
      <c r="J85" s="40">
        <f t="shared" si="32"/>
        <v>342.81429400717741</v>
      </c>
      <c r="K85" s="47">
        <f t="shared" si="27"/>
        <v>50.766623374422089</v>
      </c>
      <c r="L85" s="40">
        <f t="shared" si="28"/>
        <v>51.393093396295463</v>
      </c>
      <c r="M85" s="12">
        <f t="shared" si="17"/>
        <v>-0.32608695682543126</v>
      </c>
      <c r="N85" s="12">
        <f t="shared" si="18"/>
        <v>1.0543478369388892</v>
      </c>
      <c r="O85" s="12">
        <f t="shared" si="19"/>
        <v>0.17391304347816447</v>
      </c>
      <c r="P85" s="81">
        <f t="shared" si="20"/>
        <v>1.1172411607890318</v>
      </c>
      <c r="Q85" s="12">
        <f t="shared" si="21"/>
        <v>-7.0888468875093752E-3</v>
      </c>
      <c r="R85" s="12">
        <f t="shared" si="22"/>
        <v>2.292060515084542E-2</v>
      </c>
      <c r="S85" s="12">
        <f t="shared" si="23"/>
        <v>3.7807183364818365E-3</v>
      </c>
      <c r="T85" s="12">
        <f t="shared" si="24"/>
        <v>2.428785132150069E-2</v>
      </c>
    </row>
    <row r="86" spans="2:20" ht="15.9" customHeight="1">
      <c r="B86" s="18">
        <v>45879</v>
      </c>
      <c r="C86" s="12">
        <v>401085.70559999999</v>
      </c>
      <c r="D86" s="9">
        <f t="shared" si="29"/>
        <v>-27.300000016111881</v>
      </c>
      <c r="E86" s="39">
        <v>6665506.7822000002</v>
      </c>
      <c r="F86" s="9">
        <f t="shared" si="30"/>
        <v>97.200000658631325</v>
      </c>
      <c r="G86" s="12">
        <v>105.2259</v>
      </c>
      <c r="H86" s="9">
        <f t="shared" si="31"/>
        <v>4.199999999997317</v>
      </c>
      <c r="I86" s="48"/>
      <c r="J86" s="40">
        <f t="shared" ref="J86:J95" si="33">MOD(DEGREES(ATAN2(F86, D86)) + 360, 360)</f>
        <v>344.31184881981517</v>
      </c>
      <c r="K86" s="47">
        <f t="shared" ref="K86:K90" si="34">SQRT(POWER(C86 - $C$9,2) + POWER(E86 - $E$9,2)) *1000</f>
        <v>100.96103272509468</v>
      </c>
      <c r="L86" s="40">
        <f t="shared" ref="L86:L90" si="35">SQRT((D86^2) + (F86^2) + (H86^2))</f>
        <v>101.04835539937112</v>
      </c>
      <c r="M86" s="12">
        <f t="shared" si="17"/>
        <v>-0.58085106417259325</v>
      </c>
      <c r="N86" s="12">
        <f t="shared" si="18"/>
        <v>2.068085120396411</v>
      </c>
      <c r="O86" s="12">
        <f t="shared" si="19"/>
        <v>8.9361702127602485E-2</v>
      </c>
      <c r="P86" s="81">
        <f t="shared" si="20"/>
        <v>2.1499650084972579</v>
      </c>
      <c r="Q86" s="12">
        <f t="shared" si="21"/>
        <v>-1.2358533280267942E-2</v>
      </c>
      <c r="R86" s="12">
        <f t="shared" si="22"/>
        <v>4.4001811072264065E-2</v>
      </c>
      <c r="S86" s="12">
        <f t="shared" si="23"/>
        <v>1.9013128112255848E-3</v>
      </c>
      <c r="T86" s="12">
        <f t="shared" si="24"/>
        <v>4.5743936351005487E-2</v>
      </c>
    </row>
    <row r="87" spans="2:20" ht="15.9" customHeight="1">
      <c r="B87" s="18">
        <v>45880</v>
      </c>
      <c r="C87" s="12">
        <v>401085.74129999999</v>
      </c>
      <c r="D87" s="9">
        <f t="shared" si="29"/>
        <v>8.3999999915249646</v>
      </c>
      <c r="E87" s="39">
        <v>6665506.6525999997</v>
      </c>
      <c r="F87" s="9">
        <f t="shared" si="30"/>
        <v>-32.399999909102917</v>
      </c>
      <c r="G87" s="12">
        <v>105.235</v>
      </c>
      <c r="H87" s="9">
        <f t="shared" si="31"/>
        <v>13.300000000000978</v>
      </c>
      <c r="I87" s="48"/>
      <c r="J87" s="40">
        <f t="shared" si="33"/>
        <v>165.46554489445407</v>
      </c>
      <c r="K87" s="47">
        <f t="shared" si="34"/>
        <v>33.471181544240238</v>
      </c>
      <c r="L87" s="40">
        <f t="shared" si="35"/>
        <v>36.01680155104718</v>
      </c>
      <c r="M87" s="12">
        <f t="shared" si="17"/>
        <v>0.17499999982343675</v>
      </c>
      <c r="N87" s="12">
        <f t="shared" si="18"/>
        <v>-0.67499999810631073</v>
      </c>
      <c r="O87" s="12">
        <f t="shared" si="19"/>
        <v>0.27708333333335372</v>
      </c>
      <c r="P87" s="81">
        <f t="shared" si="20"/>
        <v>0.75035003231348296</v>
      </c>
      <c r="Q87" s="12">
        <f t="shared" si="21"/>
        <v>3.6458333296549325E-3</v>
      </c>
      <c r="R87" s="12">
        <f t="shared" si="22"/>
        <v>-1.406249996054814E-2</v>
      </c>
      <c r="S87" s="12">
        <f t="shared" si="23"/>
        <v>5.7725694444448689E-3</v>
      </c>
      <c r="T87" s="12">
        <f t="shared" si="24"/>
        <v>1.563229233986423E-2</v>
      </c>
    </row>
    <row r="88" spans="2:20" ht="15.9" customHeight="1">
      <c r="B88" s="18">
        <v>45880</v>
      </c>
      <c r="C88" s="12">
        <v>401085.74560000002</v>
      </c>
      <c r="D88" s="9">
        <f t="shared" si="29"/>
        <v>12.700000021141022</v>
      </c>
      <c r="E88" s="39">
        <v>6665506.6527000004</v>
      </c>
      <c r="F88" s="9">
        <f t="shared" si="30"/>
        <v>-32.29999914765358</v>
      </c>
      <c r="G88" s="12">
        <v>105.2075</v>
      </c>
      <c r="H88" s="9">
        <f t="shared" si="31"/>
        <v>-14.200000000002433</v>
      </c>
      <c r="I88" s="48"/>
      <c r="J88" s="40">
        <f t="shared" si="33"/>
        <v>158.53580039841859</v>
      </c>
      <c r="K88" s="47">
        <f t="shared" si="34"/>
        <v>34.70705901506787</v>
      </c>
      <c r="L88" s="40">
        <f t="shared" si="35"/>
        <v>37.49959927086519</v>
      </c>
      <c r="M88" s="12">
        <f t="shared" si="17"/>
        <v>0.2645833337737713</v>
      </c>
      <c r="N88" s="12">
        <f t="shared" si="18"/>
        <v>-0.67291664890944958</v>
      </c>
      <c r="O88" s="12">
        <f t="shared" si="19"/>
        <v>-0.29583333333338402</v>
      </c>
      <c r="P88" s="81">
        <f t="shared" ref="P88:P92" si="36">(L88-$L$9)/(B88-$B$9)</f>
        <v>0.78124165147635816</v>
      </c>
      <c r="Q88" s="12">
        <f t="shared" si="21"/>
        <v>5.5121527869535685E-3</v>
      </c>
      <c r="R88" s="12">
        <f t="shared" si="22"/>
        <v>-1.40190968522802E-2</v>
      </c>
      <c r="S88" s="12">
        <f t="shared" si="23"/>
        <v>-6.1631944444455007E-3</v>
      </c>
      <c r="T88" s="12">
        <f t="shared" ref="T88:T92" si="37">(P88-0)/(B88-$B$9)</f>
        <v>1.6275867739090795E-2</v>
      </c>
    </row>
    <row r="89" spans="2:20" ht="15.9" customHeight="1">
      <c r="B89" s="18">
        <v>45881</v>
      </c>
      <c r="C89" s="12">
        <v>401085.73969999998</v>
      </c>
      <c r="D89" s="9">
        <f t="shared" si="29"/>
        <v>6.7999999737367034</v>
      </c>
      <c r="E89" s="39">
        <v>6665506.6622000001</v>
      </c>
      <c r="F89" s="9">
        <f t="shared" si="30"/>
        <v>-22.799999453127384</v>
      </c>
      <c r="G89" s="12">
        <v>105.2304</v>
      </c>
      <c r="H89" s="9">
        <f t="shared" si="31"/>
        <v>8.7000000000045929</v>
      </c>
      <c r="I89" s="48"/>
      <c r="J89" s="40">
        <f t="shared" si="33"/>
        <v>163.39301910559925</v>
      </c>
      <c r="K89" s="47">
        <f t="shared" si="34"/>
        <v>23.792435241173362</v>
      </c>
      <c r="L89" s="40">
        <f t="shared" si="35"/>
        <v>25.333179324859881</v>
      </c>
      <c r="M89" s="12">
        <f t="shared" si="17"/>
        <v>0.13877550966809599</v>
      </c>
      <c r="N89" s="12">
        <f t="shared" si="18"/>
        <v>-0.46530611128831395</v>
      </c>
      <c r="O89" s="12">
        <f t="shared" si="19"/>
        <v>0.17755102040825699</v>
      </c>
      <c r="P89" s="81">
        <f t="shared" si="36"/>
        <v>0.51700365969101802</v>
      </c>
      <c r="Q89" s="12">
        <f t="shared" si="21"/>
        <v>2.8321532585325712E-3</v>
      </c>
      <c r="R89" s="12">
        <f t="shared" si="22"/>
        <v>-9.4960430875166112E-3</v>
      </c>
      <c r="S89" s="12">
        <f t="shared" si="23"/>
        <v>3.6234902124134081E-3</v>
      </c>
      <c r="T89" s="12">
        <f t="shared" si="37"/>
        <v>1.0551095095735062E-2</v>
      </c>
    </row>
    <row r="90" spans="2:20" ht="15.9" customHeight="1">
      <c r="B90" s="18">
        <v>45881</v>
      </c>
      <c r="C90" s="12">
        <v>401085.7611</v>
      </c>
      <c r="D90" s="9">
        <f t="shared" si="29"/>
        <v>28.200000000651926</v>
      </c>
      <c r="E90" s="39">
        <v>6665506.6072000004</v>
      </c>
      <c r="F90" s="9">
        <f t="shared" si="30"/>
        <v>-77.79999915510416</v>
      </c>
      <c r="G90" s="12">
        <v>105.20529999999999</v>
      </c>
      <c r="H90" s="9">
        <f t="shared" si="31"/>
        <v>-16.400000000004411</v>
      </c>
      <c r="I90" s="48"/>
      <c r="J90" s="40">
        <f t="shared" si="33"/>
        <v>160.0760464469821</v>
      </c>
      <c r="K90" s="9">
        <f t="shared" si="34"/>
        <v>82.753126035038548</v>
      </c>
      <c r="L90" s="40">
        <f t="shared" si="35"/>
        <v>84.362550154503523</v>
      </c>
      <c r="M90" s="12">
        <f t="shared" si="17"/>
        <v>0.57551020409493725</v>
      </c>
      <c r="N90" s="12">
        <f t="shared" si="18"/>
        <v>-1.5877550847980442</v>
      </c>
      <c r="O90" s="12">
        <f t="shared" si="19"/>
        <v>-0.33469387755111041</v>
      </c>
      <c r="P90" s="81">
        <f t="shared" si="36"/>
        <v>1.7216846970306841</v>
      </c>
      <c r="Q90" s="12">
        <f t="shared" si="21"/>
        <v>1.1745106206019127E-2</v>
      </c>
      <c r="R90" s="12">
        <f t="shared" si="22"/>
        <v>-3.2403164995878454E-2</v>
      </c>
      <c r="S90" s="12">
        <f t="shared" si="23"/>
        <v>-6.8304872969614369E-3</v>
      </c>
      <c r="T90" s="12">
        <f t="shared" si="37"/>
        <v>3.5136422388381307E-2</v>
      </c>
    </row>
    <row r="91" spans="2:20" ht="15.9" customHeight="1">
      <c r="B91" s="18">
        <v>45882</v>
      </c>
      <c r="C91" s="12">
        <v>401085.71230000001</v>
      </c>
      <c r="D91" s="9">
        <f t="shared" si="29"/>
        <v>-20.599999988917261</v>
      </c>
      <c r="E91" s="39">
        <v>6665506.7521000002</v>
      </c>
      <c r="F91" s="9">
        <f t="shared" si="30"/>
        <v>67.100000567734241</v>
      </c>
      <c r="G91" s="12">
        <v>105.22539999999999</v>
      </c>
      <c r="H91" s="9">
        <f t="shared" si="31"/>
        <v>3.6999999999949296</v>
      </c>
      <c r="I91" s="48"/>
      <c r="J91" s="40">
        <f t="shared" si="33"/>
        <v>342.93327983087175</v>
      </c>
      <c r="K91" s="9">
        <f t="shared" ref="K91:K93" si="38">SQRT(POWER(C91 - $C$9,2) + POWER(E91 - $E$9,2)) *1000</f>
        <v>70.190954372577991</v>
      </c>
      <c r="L91" s="40">
        <f t="shared" ref="L91:L93" si="39">SQRT((D91^2) + (F91^2) + (H91^2))</f>
        <v>70.288406410540347</v>
      </c>
      <c r="M91" s="12">
        <f t="shared" si="17"/>
        <v>-0.41199999977834523</v>
      </c>
      <c r="N91" s="12">
        <f t="shared" si="18"/>
        <v>1.3420000113546848</v>
      </c>
      <c r="O91" s="12">
        <f t="shared" si="19"/>
        <v>7.3999999999898591E-2</v>
      </c>
      <c r="P91" s="81">
        <f t="shared" si="36"/>
        <v>1.405768128210807</v>
      </c>
      <c r="Q91" s="12">
        <f t="shared" si="21"/>
        <v>-8.2399999955669045E-3</v>
      </c>
      <c r="R91" s="12">
        <f t="shared" si="22"/>
        <v>2.6840000227093697E-2</v>
      </c>
      <c r="S91" s="12">
        <f t="shared" si="23"/>
        <v>1.4799999999979719E-3</v>
      </c>
      <c r="T91" s="12">
        <f t="shared" si="37"/>
        <v>2.811536256421614E-2</v>
      </c>
    </row>
    <row r="92" spans="2:20" ht="15.9" customHeight="1">
      <c r="B92" s="18">
        <v>45882</v>
      </c>
      <c r="C92" s="12">
        <v>401085.73420000001</v>
      </c>
      <c r="D92" s="9">
        <f t="shared" si="29"/>
        <v>1.3000000035390258</v>
      </c>
      <c r="E92" s="39">
        <v>6665506.6995000001</v>
      </c>
      <c r="F92" s="9">
        <f t="shared" si="30"/>
        <v>14.500000514090061</v>
      </c>
      <c r="G92" s="12">
        <v>105.2097</v>
      </c>
      <c r="H92" s="9">
        <f t="shared" si="31"/>
        <v>-12.000000000000455</v>
      </c>
      <c r="I92" s="48"/>
      <c r="J92" s="40">
        <f t="shared" si="33"/>
        <v>5.1231653703283087</v>
      </c>
      <c r="K92" s="9">
        <f t="shared" si="38"/>
        <v>14.558159736649872</v>
      </c>
      <c r="L92" s="40">
        <f t="shared" si="39"/>
        <v>18.866372595648176</v>
      </c>
      <c r="M92" s="12">
        <f t="shared" si="17"/>
        <v>2.6000000070780516E-2</v>
      </c>
      <c r="N92" s="12">
        <f t="shared" si="18"/>
        <v>0.29000001028180122</v>
      </c>
      <c r="O92" s="12">
        <f t="shared" si="19"/>
        <v>-0.24000000000000909</v>
      </c>
      <c r="P92" s="81">
        <f t="shared" si="36"/>
        <v>0.37732745191296352</v>
      </c>
      <c r="Q92" s="12">
        <f t="shared" si="21"/>
        <v>5.2000000141561031E-4</v>
      </c>
      <c r="R92" s="12">
        <f t="shared" si="22"/>
        <v>5.8000002056360243E-3</v>
      </c>
      <c r="S92" s="12">
        <f t="shared" si="23"/>
        <v>-4.8000000000001817E-3</v>
      </c>
      <c r="T92" s="12">
        <f t="shared" si="37"/>
        <v>7.5465490382592704E-3</v>
      </c>
    </row>
    <row r="93" spans="2:20" ht="15.9" customHeight="1">
      <c r="B93" s="18">
        <v>45883</v>
      </c>
      <c r="C93" s="12">
        <v>401085.72810000001</v>
      </c>
      <c r="D93" s="9">
        <f t="shared" si="29"/>
        <v>-4.7999999951571226</v>
      </c>
      <c r="E93" s="39">
        <v>6665506.6948999995</v>
      </c>
      <c r="F93" s="9">
        <f t="shared" si="30"/>
        <v>9.8999999463558197</v>
      </c>
      <c r="G93" s="12">
        <v>105.2324</v>
      </c>
      <c r="H93" s="9">
        <f t="shared" si="31"/>
        <v>10.699999999999932</v>
      </c>
      <c r="I93" s="48"/>
      <c r="J93" s="40">
        <f t="shared" si="33"/>
        <v>334.13364310672176</v>
      </c>
      <c r="K93" s="48">
        <f t="shared" si="38"/>
        <v>11.002272442152741</v>
      </c>
      <c r="L93" s="40">
        <f t="shared" si="39"/>
        <v>15.347312432193208</v>
      </c>
      <c r="M93" s="12">
        <f t="shared" ref="M93:M95" si="40">(D93-$D$9)/(B93-$B$9)</f>
        <v>-9.4117646963865154E-2</v>
      </c>
      <c r="N93" s="12">
        <f t="shared" ref="N93:N95" si="41">(F93-$F$9)/(B93-$B$9)</f>
        <v>0.19411764600697687</v>
      </c>
      <c r="O93" s="12">
        <f t="shared" ref="O93:O95" si="42">(H93-$H$9)/(B93-$B$9)</f>
        <v>0.20980392156862612</v>
      </c>
      <c r="P93" s="81">
        <f t="shared" ref="P93:P95" si="43">(L93-$L$9)/(B93-$B$9)</f>
        <v>0.30092769474888642</v>
      </c>
      <c r="Q93" s="12">
        <f t="shared" ref="Q93:Q95" si="44">(M93-0)/(B93-$B$9)</f>
        <v>-1.8454440581150029E-3</v>
      </c>
      <c r="R93" s="12">
        <f t="shared" ref="R93:R95" si="45">(N93-0)/(B93-$B$9)</f>
        <v>3.8062283530779779E-3</v>
      </c>
      <c r="S93" s="12">
        <f t="shared" ref="S93:S95" si="46">(O93-0)/(B93-$B$9)</f>
        <v>4.1138023836985518E-3</v>
      </c>
      <c r="T93" s="12">
        <f t="shared" ref="T93:T95" si="47">(P93-0)/(B93-$B$9)</f>
        <v>5.9005430342918908E-3</v>
      </c>
    </row>
    <row r="94" spans="2:20" ht="15.9" customHeight="1">
      <c r="B94" s="18">
        <v>45883</v>
      </c>
      <c r="C94" s="12">
        <v>401085.74729999999</v>
      </c>
      <c r="D94" s="9">
        <f t="shared" si="29"/>
        <v>14.399999985471368</v>
      </c>
      <c r="E94" s="39">
        <v>6665506.6440000003</v>
      </c>
      <c r="F94" s="9">
        <f t="shared" si="30"/>
        <v>-40.999999269843102</v>
      </c>
      <c r="G94" s="12">
        <v>105.1992</v>
      </c>
      <c r="H94" s="9">
        <f t="shared" si="31"/>
        <v>-22.499999999993747</v>
      </c>
      <c r="I94" s="48"/>
      <c r="J94" s="40">
        <f t="shared" si="33"/>
        <v>160.64772959086963</v>
      </c>
      <c r="K94" s="48">
        <f t="shared" ref="K94" si="48">SQRT(POWER(C94 - $C$9,2) + POWER(E94 - $E$9,2)) *1000</f>
        <v>43.455263659408516</v>
      </c>
      <c r="L94" s="40">
        <f t="shared" ref="L94" si="49">SQRT((D94^2) + (F94^2) + (H94^2))</f>
        <v>48.9347518611102</v>
      </c>
      <c r="M94" s="12">
        <f t="shared" si="40"/>
        <v>0.28235294089159546</v>
      </c>
      <c r="N94" s="12">
        <f t="shared" si="41"/>
        <v>-0.80392155431064904</v>
      </c>
      <c r="O94" s="12">
        <f t="shared" si="42"/>
        <v>-0.44117647058811271</v>
      </c>
      <c r="P94" s="81">
        <f t="shared" si="43"/>
        <v>0.95950493845314122</v>
      </c>
      <c r="Q94" s="12">
        <f t="shared" si="44"/>
        <v>5.5363321743450086E-3</v>
      </c>
      <c r="R94" s="12">
        <f t="shared" si="45"/>
        <v>-1.5763167731581353E-2</v>
      </c>
      <c r="S94" s="12">
        <f t="shared" si="46"/>
        <v>-8.6505190311394649E-3</v>
      </c>
      <c r="T94" s="12">
        <f t="shared" si="47"/>
        <v>1.8813822322610613E-2</v>
      </c>
    </row>
    <row r="95" spans="2:20" ht="15.9" customHeight="1">
      <c r="B95" s="18">
        <v>45884</v>
      </c>
      <c r="C95" s="12">
        <v>401085.72700000001</v>
      </c>
      <c r="D95" s="9">
        <f t="shared" si="29"/>
        <v>-5.8999999891966581</v>
      </c>
      <c r="E95" s="39">
        <v>6665506.7067</v>
      </c>
      <c r="F95" s="9">
        <f t="shared" si="30"/>
        <v>21.700000390410423</v>
      </c>
      <c r="G95" s="12">
        <v>105.2165</v>
      </c>
      <c r="H95" s="9">
        <f t="shared" si="31"/>
        <v>-5.2000000000020918</v>
      </c>
      <c r="I95" s="48"/>
      <c r="J95" s="40">
        <f t="shared" si="33"/>
        <v>344.7895740711366</v>
      </c>
      <c r="K95" s="48">
        <f t="shared" ref="K95" si="50">SQRT(POWER(C95 - $C$9,2) + POWER(E95 - $E$9,2)) *1000</f>
        <v>22.487774830256843</v>
      </c>
      <c r="L95" s="40">
        <f t="shared" ref="L95" si="51">SQRT((D95^2) + (F95^2) + (H95^2))</f>
        <v>23.081161513588409</v>
      </c>
      <c r="M95" s="12">
        <f t="shared" si="40"/>
        <v>-0.11346153825378189</v>
      </c>
      <c r="N95" s="12">
        <f t="shared" si="41"/>
        <v>0.41730769981558508</v>
      </c>
      <c r="O95" s="12">
        <f t="shared" si="42"/>
        <v>-0.10000000000004022</v>
      </c>
      <c r="P95" s="81">
        <f t="shared" si="43"/>
        <v>0.44386849064593092</v>
      </c>
      <c r="Q95" s="12">
        <f t="shared" si="44"/>
        <v>-2.1819526587265746E-3</v>
      </c>
      <c r="R95" s="12">
        <f t="shared" si="45"/>
        <v>8.0251480733766357E-3</v>
      </c>
      <c r="S95" s="12">
        <f t="shared" si="46"/>
        <v>-1.9230769230776967E-3</v>
      </c>
      <c r="T95" s="12">
        <f t="shared" si="47"/>
        <v>8.5359325124217487E-3</v>
      </c>
    </row>
    <row r="96" spans="2:20" ht="15.9" customHeight="1">
      <c r="B96" s="18">
        <v>45884</v>
      </c>
      <c r="C96" s="12">
        <v>401085.72879999998</v>
      </c>
      <c r="D96" s="9">
        <f t="shared" si="29"/>
        <v>-4.1000000201165676</v>
      </c>
      <c r="E96" s="39">
        <v>6665506.7045</v>
      </c>
      <c r="F96" s="9">
        <f t="shared" si="30"/>
        <v>19.500000402331352</v>
      </c>
      <c r="G96" s="12">
        <v>105.21</v>
      </c>
      <c r="H96" s="9">
        <f t="shared" si="31"/>
        <v>-11.700000000004707</v>
      </c>
      <c r="I96" s="48"/>
      <c r="J96" s="40">
        <f t="shared" ref="J96:J149" si="52">MOD(DEGREES(ATAN2(F96, D96)) + 360, 360)</f>
        <v>348.12615107905276</v>
      </c>
      <c r="K96" s="48">
        <f t="shared" ref="K96" si="53">SQRT(POWER(C96 - $C$9,2) + POWER(E96 - $E$9,2)) *1000</f>
        <v>19.926364842988264</v>
      </c>
      <c r="L96" s="40">
        <f t="shared" ref="L96" si="54">SQRT((D96^2) + (F96^2) + (H96^2))</f>
        <v>23.107358478545073</v>
      </c>
      <c r="M96" s="12">
        <f t="shared" ref="M96" si="55">(D96-$D$9)/(B96-$B$9)</f>
        <v>-7.8846154233010918E-2</v>
      </c>
      <c r="N96" s="12">
        <f t="shared" ref="N96" si="56">(F96-$F$9)/(B96-$B$9)</f>
        <v>0.37500000773714137</v>
      </c>
      <c r="O96" s="12">
        <f t="shared" ref="O96" si="57">(H96-$H$9)/(B96-$B$9)</f>
        <v>-0.22500000000009052</v>
      </c>
      <c r="P96" s="81">
        <f t="shared" ref="P96" si="58">(L96-$L$9)/(B96-$B$9)</f>
        <v>0.44437227843355909</v>
      </c>
      <c r="Q96" s="12">
        <f t="shared" ref="Q96" si="59">(M96-0)/(B96-$B$9)</f>
        <v>-1.5162721967886714E-3</v>
      </c>
      <c r="R96" s="12">
        <f t="shared" ref="R96" si="60">(N96-0)/(B96-$B$9)</f>
        <v>7.2115386103296418E-3</v>
      </c>
      <c r="S96" s="12">
        <f t="shared" ref="S96" si="61">(O96-0)/(B96-$B$9)</f>
        <v>-4.326923076924818E-3</v>
      </c>
      <c r="T96" s="12">
        <f t="shared" ref="T96" si="62">(P96-0)/(B96-$B$9)</f>
        <v>8.5456207391069062E-3</v>
      </c>
    </row>
    <row r="97" spans="2:20" ht="15.9" customHeight="1">
      <c r="B97" s="18">
        <v>45885</v>
      </c>
      <c r="C97" s="12">
        <v>401085.73800000001</v>
      </c>
      <c r="D97" s="9">
        <f t="shared" si="29"/>
        <v>5.100000009406358</v>
      </c>
      <c r="E97" s="39">
        <v>6665506.6785000004</v>
      </c>
      <c r="F97" s="9">
        <f t="shared" si="30"/>
        <v>-6.4999992027878761</v>
      </c>
      <c r="G97" s="12">
        <v>105.224</v>
      </c>
      <c r="H97" s="9">
        <f t="shared" si="31"/>
        <v>2.3000000000052978</v>
      </c>
      <c r="I97" s="48"/>
      <c r="J97" s="40">
        <f t="shared" si="52"/>
        <v>141.88172016659803</v>
      </c>
      <c r="K97" s="48">
        <f t="shared" ref="K97" si="63">SQRT(POWER(C97 - $C$9,2) + POWER(E97 - $E$9,2)) *1000</f>
        <v>8.2619604049031778</v>
      </c>
      <c r="L97" s="40">
        <f t="shared" ref="L97" si="64">SQRT((D97^2) + (F97^2) + (H97^2))</f>
        <v>8.5761290645729105</v>
      </c>
      <c r="M97" s="12">
        <f t="shared" ref="M97" si="65">(D97-$D$9)/(B97-$B$9)</f>
        <v>9.6226415271818078E-2</v>
      </c>
      <c r="N97" s="12">
        <f t="shared" ref="N97" si="66">(F97-$F$9)/(B97-$B$9)</f>
        <v>-0.12264149439222408</v>
      </c>
      <c r="O97" s="12">
        <f t="shared" ref="O97" si="67">(H97-$H$9)/(B97-$B$9)</f>
        <v>4.3396226415194299E-2</v>
      </c>
      <c r="P97" s="81">
        <f t="shared" ref="P97" si="68">(L97-$L$9)/(B97-$B$9)</f>
        <v>0.16181375593533792</v>
      </c>
      <c r="Q97" s="12">
        <f t="shared" ref="Q97" si="69">(M97-0)/(B97-$B$9)</f>
        <v>1.8155927409776995E-3</v>
      </c>
      <c r="R97" s="12">
        <f t="shared" ref="R97" si="70">(N97-0)/(B97-$B$9)</f>
        <v>-2.3139904602306428E-3</v>
      </c>
      <c r="S97" s="12">
        <f t="shared" ref="S97" si="71">(O97-0)/(B97-$B$9)</f>
        <v>8.1879672481498678E-4</v>
      </c>
      <c r="T97" s="12">
        <f t="shared" ref="T97" si="72">(P97-0)/(B97-$B$9)</f>
        <v>3.0530897346290175E-3</v>
      </c>
    </row>
    <row r="98" spans="2:20" ht="15.9" customHeight="1">
      <c r="B98" s="18">
        <v>45885</v>
      </c>
      <c r="C98" s="12">
        <v>401085.73930000002</v>
      </c>
      <c r="D98" s="9">
        <f t="shared" si="29"/>
        <v>6.4000000129453838</v>
      </c>
      <c r="E98" s="39">
        <v>6665506.6798</v>
      </c>
      <c r="F98" s="9">
        <f t="shared" si="30"/>
        <v>-5.1999995484948158</v>
      </c>
      <c r="G98" s="12">
        <v>105.2169</v>
      </c>
      <c r="H98" s="9">
        <f t="shared" si="31"/>
        <v>-4.8000000000030241</v>
      </c>
      <c r="I98" s="48"/>
      <c r="J98" s="40">
        <f t="shared" si="52"/>
        <v>129.0938563947484</v>
      </c>
      <c r="K98" s="48">
        <f t="shared" ref="K98" si="73">SQRT(POWER(C98 - $C$9,2) + POWER(E98 - $E$9,2)) *1000</f>
        <v>8.2462109765665836</v>
      </c>
      <c r="L98" s="40">
        <f t="shared" ref="L98" si="74">SQRT((D98^2) + (F98^2) + (H98^2))</f>
        <v>9.5414881161208935</v>
      </c>
      <c r="M98" s="12">
        <f t="shared" ref="M98" si="75">(D98-$D$9)/(B98-$B$9)</f>
        <v>0.1207547172253846</v>
      </c>
      <c r="N98" s="12">
        <f t="shared" ref="N98" si="76">(F98-$F$9)/(B98-$B$9)</f>
        <v>-9.8113199028204076E-2</v>
      </c>
      <c r="O98" s="12">
        <f t="shared" ref="O98" si="77">(H98-$H$9)/(B98-$B$9)</f>
        <v>-9.0566037735906116E-2</v>
      </c>
      <c r="P98" s="81">
        <f t="shared" ref="P98" si="78">(L98-$L$9)/(B98-$B$9)</f>
        <v>0.18002807766265838</v>
      </c>
      <c r="Q98" s="12">
        <f t="shared" ref="Q98" si="79">(M98-0)/(B98-$B$9)</f>
        <v>2.2783908910449925E-3</v>
      </c>
      <c r="R98" s="12">
        <f t="shared" ref="R98" si="80">(N98-0)/(B98-$B$9)</f>
        <v>-1.8511924344944166E-3</v>
      </c>
      <c r="S98" s="12">
        <f t="shared" ref="S98" si="81">(O98-0)/(B98-$B$9)</f>
        <v>-1.7087931648284173E-3</v>
      </c>
      <c r="T98" s="12">
        <f t="shared" ref="T98" si="82">(P98-0)/(B98-$B$9)</f>
        <v>3.396756182314309E-3</v>
      </c>
    </row>
    <row r="99" spans="2:20" ht="15.9" customHeight="1">
      <c r="B99" s="18">
        <v>45887</v>
      </c>
      <c r="C99" s="12">
        <v>401085.72519999999</v>
      </c>
      <c r="D99" s="9">
        <f t="shared" si="29"/>
        <v>-7.7000000164844096</v>
      </c>
      <c r="E99" s="39">
        <v>6665506.7187000001</v>
      </c>
      <c r="F99" s="9">
        <f t="shared" si="30"/>
        <v>33.700000494718552</v>
      </c>
      <c r="G99" s="12">
        <v>105.2261</v>
      </c>
      <c r="H99" s="9">
        <f t="shared" si="31"/>
        <v>4.4000000000039563</v>
      </c>
      <c r="I99" s="48"/>
      <c r="J99" s="164">
        <f t="shared" si="52"/>
        <v>347.12961512845743</v>
      </c>
      <c r="K99" s="48">
        <f t="shared" ref="K99:K101" si="83">SQRT(POWER(C99 - $C$9,2) + POWER(E99 - $E$9,2)) *1000</f>
        <v>34.568483241211069</v>
      </c>
      <c r="L99" s="164">
        <f t="shared" ref="L99:L101" si="84">SQRT((D99^2) + (F99^2) + (H99^2))</f>
        <v>34.847382019284112</v>
      </c>
      <c r="M99" s="165">
        <f t="shared" ref="M99:M101" si="85">(D99-$D$9)/(B99-$B$9)</f>
        <v>-0.14000000029971654</v>
      </c>
      <c r="N99" s="165">
        <f t="shared" ref="N99:N101" si="86">(F99-$F$9)/(B99-$B$9)</f>
        <v>0.61272728172215551</v>
      </c>
      <c r="O99" s="165">
        <f t="shared" ref="O99:O101" si="87">(H99-$H$9)/(B99-$B$9)</f>
        <v>8.000000000007193E-2</v>
      </c>
      <c r="P99" s="166">
        <f t="shared" ref="P99:P101" si="88">(L99-$L$9)/(B99-$B$9)</f>
        <v>0.63358876398698383</v>
      </c>
      <c r="Q99" s="165">
        <f t="shared" ref="Q99:Q101" si="89">(M99-0)/(B99-$B$9)</f>
        <v>-2.545454550903937E-3</v>
      </c>
      <c r="R99" s="165">
        <f t="shared" ref="R99:R101" si="90">(N99-0)/(B99-$B$9)</f>
        <v>1.1140496031311918E-2</v>
      </c>
      <c r="S99" s="165">
        <f t="shared" ref="S99:S101" si="91">(O99-0)/(B99-$B$9)</f>
        <v>1.4545454545467624E-3</v>
      </c>
      <c r="T99" s="165">
        <f t="shared" ref="T99:T101" si="92">(P99-0)/(B99-$B$9)</f>
        <v>1.1519795708854251E-2</v>
      </c>
    </row>
    <row r="100" spans="2:20" ht="15.9" customHeight="1">
      <c r="B100" s="18">
        <v>45887</v>
      </c>
      <c r="C100" s="12">
        <v>401085.73139999999</v>
      </c>
      <c r="D100" s="9">
        <f t="shared" si="29"/>
        <v>-1.500000013038516</v>
      </c>
      <c r="E100" s="39">
        <v>6665506.7054000003</v>
      </c>
      <c r="F100" s="9">
        <f t="shared" si="30"/>
        <v>20.400000736117363</v>
      </c>
      <c r="G100" s="12">
        <v>105.2264</v>
      </c>
      <c r="H100" s="9">
        <f t="shared" si="31"/>
        <v>4.6999999999997044</v>
      </c>
      <c r="I100" s="48"/>
      <c r="J100" s="164">
        <f t="shared" si="52"/>
        <v>355.79464311307061</v>
      </c>
      <c r="K100" s="10">
        <f t="shared" si="83"/>
        <v>20.455073455568535</v>
      </c>
      <c r="L100" s="164">
        <f t="shared" si="84"/>
        <v>20.988092578238302</v>
      </c>
      <c r="M100" s="165">
        <f t="shared" si="85"/>
        <v>-2.7272727509791202E-2</v>
      </c>
      <c r="N100" s="165">
        <f t="shared" si="86"/>
        <v>0.37090910429304297</v>
      </c>
      <c r="O100" s="165">
        <f t="shared" si="87"/>
        <v>8.5454545454540079E-2</v>
      </c>
      <c r="P100" s="166">
        <f t="shared" si="88"/>
        <v>0.38160168324069638</v>
      </c>
      <c r="Q100" s="165">
        <f t="shared" si="89"/>
        <v>-4.9586777290529455E-4</v>
      </c>
      <c r="R100" s="165">
        <f t="shared" si="90"/>
        <v>6.7438018962371451E-3</v>
      </c>
      <c r="S100" s="165">
        <f t="shared" si="91"/>
        <v>1.5537190082643652E-3</v>
      </c>
      <c r="T100" s="165">
        <f t="shared" si="92"/>
        <v>6.9382124225581161E-3</v>
      </c>
    </row>
    <row r="101" spans="2:20" ht="15.9" customHeight="1">
      <c r="B101" s="18">
        <v>45888</v>
      </c>
      <c r="C101" s="12">
        <v>401085.73430000001</v>
      </c>
      <c r="D101" s="9">
        <f t="shared" si="29"/>
        <v>1.4000000082887709</v>
      </c>
      <c r="E101" s="39">
        <v>6665506.6880000001</v>
      </c>
      <c r="F101" s="9">
        <f t="shared" si="30"/>
        <v>3.0000004917383194</v>
      </c>
      <c r="G101" s="12">
        <v>105.21680000000001</v>
      </c>
      <c r="H101" s="9">
        <f t="shared" si="31"/>
        <v>-4.8999999999921329</v>
      </c>
      <c r="J101" s="164">
        <f t="shared" si="52"/>
        <v>25.016890009158203</v>
      </c>
      <c r="K101" s="10">
        <f t="shared" si="83"/>
        <v>3.3105895205595508</v>
      </c>
      <c r="L101" s="164">
        <f t="shared" si="84"/>
        <v>5.9135440282086025</v>
      </c>
      <c r="M101" s="165">
        <f t="shared" si="85"/>
        <v>2.5000000148013766E-2</v>
      </c>
      <c r="N101" s="165">
        <f t="shared" si="86"/>
        <v>5.357143735246999E-2</v>
      </c>
      <c r="O101" s="165">
        <f t="shared" si="87"/>
        <v>-8.749999999985951E-2</v>
      </c>
      <c r="P101" s="166">
        <f t="shared" si="88"/>
        <v>0.10559900050372505</v>
      </c>
      <c r="Q101" s="165">
        <f t="shared" si="89"/>
        <v>4.4642857407167438E-4</v>
      </c>
      <c r="R101" s="165">
        <f t="shared" si="90"/>
        <v>9.5663280986553554E-4</v>
      </c>
      <c r="S101" s="165">
        <f t="shared" si="91"/>
        <v>-1.5624999999974912E-3</v>
      </c>
      <c r="T101" s="165">
        <f t="shared" si="92"/>
        <v>1.8856964375665187E-3</v>
      </c>
    </row>
    <row r="102" spans="2:20" ht="15.9" customHeight="1">
      <c r="B102" s="18">
        <v>45888</v>
      </c>
      <c r="C102" s="12">
        <v>401085.73509999999</v>
      </c>
      <c r="D102" s="9">
        <f t="shared" si="29"/>
        <v>2.199999988079071</v>
      </c>
      <c r="E102" s="39">
        <v>6665506.7034999998</v>
      </c>
      <c r="F102" s="9">
        <f t="shared" si="30"/>
        <v>18.500000238418579</v>
      </c>
      <c r="G102" s="12">
        <v>105.23390000000001</v>
      </c>
      <c r="H102" s="9">
        <f t="shared" si="31"/>
        <v>12.200000000007094</v>
      </c>
      <c r="J102" s="164">
        <f t="shared" si="52"/>
        <v>6.781703413478283</v>
      </c>
      <c r="K102" s="10">
        <f t="shared" ref="K102" si="93">SQRT(POWER(C102 - $C$9,2) + POWER(E102 - $E$9,2)) *1000</f>
        <v>18.630351815492787</v>
      </c>
      <c r="L102" s="164">
        <f t="shared" ref="L102" si="94">SQRT((D102^2) + (F102^2) + (H102^2))</f>
        <v>22.269486046364172</v>
      </c>
      <c r="M102" s="165">
        <f t="shared" ref="M102" si="95">(D102-$D$9)/(B102-$B$9)</f>
        <v>3.9285714072840552E-2</v>
      </c>
      <c r="N102" s="165">
        <f t="shared" ref="N102" si="96">(F102-$F$9)/(B102-$B$9)</f>
        <v>0.3303571471146175</v>
      </c>
      <c r="O102" s="165">
        <f t="shared" ref="O102" si="97">(H102-$H$9)/(B102-$B$9)</f>
        <v>0.21785714285726954</v>
      </c>
      <c r="P102" s="166">
        <f t="shared" ref="P102" si="98">(L102-$L$9)/(B102-$B$9)</f>
        <v>0.39766939368507448</v>
      </c>
      <c r="Q102" s="165">
        <f t="shared" ref="Q102" si="99">(M102-0)/(B102-$B$9)</f>
        <v>7.0153060844358134E-4</v>
      </c>
      <c r="R102" s="165">
        <f t="shared" ref="R102" si="100">(N102-0)/(B102-$B$9)</f>
        <v>5.8992347699038843E-3</v>
      </c>
      <c r="S102" s="165">
        <f t="shared" ref="S102" si="101">(O102-0)/(B102-$B$9)</f>
        <v>3.8903061224512419E-3</v>
      </c>
      <c r="T102" s="165">
        <f t="shared" ref="T102" si="102">(P102-0)/(B102-$B$9)</f>
        <v>7.1012391729477582E-3</v>
      </c>
    </row>
    <row r="103" spans="2:20" ht="15.9" customHeight="1">
      <c r="B103" s="18">
        <v>45889</v>
      </c>
      <c r="C103" s="12">
        <v>401085.7254</v>
      </c>
      <c r="D103" s="9">
        <f t="shared" si="29"/>
        <v>-7.5000000069849193</v>
      </c>
      <c r="E103" s="39">
        <v>6665506.7306000004</v>
      </c>
      <c r="F103" s="9">
        <f t="shared" si="30"/>
        <v>45.600000768899918</v>
      </c>
      <c r="G103" s="12">
        <v>105.229</v>
      </c>
      <c r="H103" s="9">
        <f t="shared" si="31"/>
        <v>7.3000000000007503</v>
      </c>
      <c r="J103" s="164">
        <f t="shared" si="52"/>
        <v>350.65997397336417</v>
      </c>
      <c r="K103" s="10">
        <f t="shared" ref="K103" si="103">SQRT(POWER(C103 - $C$9,2) + POWER(E103 - $E$9,2)) *1000</f>
        <v>46.212661362752598</v>
      </c>
      <c r="L103" s="164">
        <f t="shared" ref="L103" si="104">SQRT((D103^2) + (F103^2) + (H103^2))</f>
        <v>46.785682320860275</v>
      </c>
      <c r="M103" s="165">
        <f t="shared" ref="M103" si="105">(D103-$D$9)/(B103-$B$9)</f>
        <v>-0.13157894749096349</v>
      </c>
      <c r="N103" s="165">
        <f t="shared" ref="N103" si="106">(F103-$F$9)/(B103-$B$9)</f>
        <v>0.80000001348947225</v>
      </c>
      <c r="O103" s="165">
        <f t="shared" ref="O103" si="107">(H103-$H$9)/(B103-$B$9)</f>
        <v>0.12807017543860966</v>
      </c>
      <c r="P103" s="166">
        <f t="shared" ref="P103" si="108">(L103-$L$9)/(B103-$B$9)</f>
        <v>0.82080144422561885</v>
      </c>
      <c r="Q103" s="165">
        <f t="shared" ref="Q103" si="109">(M103-0)/(B103-$B$9)</f>
        <v>-2.3084025875607633E-3</v>
      </c>
      <c r="R103" s="165">
        <f t="shared" ref="R103" si="110">(N103-0)/(B103-$B$9)</f>
        <v>1.4035087955955653E-2</v>
      </c>
      <c r="S103" s="165">
        <f t="shared" ref="S103" si="111">(O103-0)/(B103-$B$9)</f>
        <v>2.2468451831335026E-3</v>
      </c>
      <c r="T103" s="165">
        <f t="shared" ref="T103" si="112">(P103-0)/(B103-$B$9)</f>
        <v>1.440002533729156E-2</v>
      </c>
    </row>
    <row r="104" spans="2:20" ht="15.9" customHeight="1">
      <c r="B104" s="18">
        <v>45889</v>
      </c>
      <c r="C104" s="12">
        <v>401085.72249999997</v>
      </c>
      <c r="D104" s="9">
        <f t="shared" si="29"/>
        <v>-10.400000028312206</v>
      </c>
      <c r="E104" s="39">
        <v>6665506.7414999995</v>
      </c>
      <c r="F104" s="9">
        <f t="shared" si="30"/>
        <v>56.499999947845936</v>
      </c>
      <c r="G104" s="12">
        <v>105.2739</v>
      </c>
      <c r="H104" s="9">
        <f t="shared" si="31"/>
        <v>52.199999999999136</v>
      </c>
      <c r="J104" s="164">
        <f t="shared" si="52"/>
        <v>349.57026798215651</v>
      </c>
      <c r="K104" s="10">
        <f t="shared" ref="K104" si="113">SQRT(POWER(C104 - $C$9,2) + POWER(E104 - $E$9,2)) *1000</f>
        <v>57.449194900324621</v>
      </c>
      <c r="L104" s="164">
        <f t="shared" ref="L104" si="114">SQRT((D104^2) + (F104^2) + (H104^2))</f>
        <v>77.622483821991892</v>
      </c>
      <c r="M104" s="165">
        <f t="shared" ref="M104" si="115">(D104-$D$9)/(B104-$B$9)</f>
        <v>-0.18245614084758258</v>
      </c>
      <c r="N104" s="165">
        <f t="shared" ref="N104" si="116">(F104-$F$9)/(B104-$B$9)</f>
        <v>0.99122806926045504</v>
      </c>
      <c r="O104" s="165">
        <f t="shared" ref="O104" si="117">(H104-$H$9)/(B104-$B$9)</f>
        <v>0.91578947368419539</v>
      </c>
      <c r="P104" s="166">
        <f t="shared" ref="P104" si="118">(L104-$L$9)/(B104-$B$9)</f>
        <v>1.3617979617893314</v>
      </c>
      <c r="Q104" s="165">
        <f t="shared" ref="Q104" si="119">(M104-0)/(B104-$B$9)</f>
        <v>-3.2009849271505716E-3</v>
      </c>
      <c r="R104" s="165">
        <f t="shared" ref="R104" si="120">(N104-0)/(B104-$B$9)</f>
        <v>1.7389966127376404E-2</v>
      </c>
      <c r="S104" s="165">
        <f t="shared" ref="S104" si="121">(O104-0)/(B104-$B$9)</f>
        <v>1.6066481994459567E-2</v>
      </c>
      <c r="T104" s="165">
        <f t="shared" ref="T104" si="122">(P104-0)/(B104-$B$9)</f>
        <v>2.3891192312093534E-2</v>
      </c>
    </row>
    <row r="105" spans="2:20" ht="15.9" customHeight="1">
      <c r="B105" s="18">
        <v>45890</v>
      </c>
      <c r="C105" s="12">
        <v>401085.73609999998</v>
      </c>
      <c r="D105" s="9">
        <f t="shared" si="29"/>
        <v>3.1999999773688614</v>
      </c>
      <c r="E105" s="39">
        <v>6665506.6907000002</v>
      </c>
      <c r="F105" s="9">
        <f t="shared" si="30"/>
        <v>5.700000561773777</v>
      </c>
      <c r="G105" s="12">
        <v>105.2132</v>
      </c>
      <c r="H105" s="9">
        <f t="shared" si="31"/>
        <v>-8.4999999999979536</v>
      </c>
      <c r="J105" s="164">
        <f t="shared" si="52"/>
        <v>29.310004487479262</v>
      </c>
      <c r="K105" s="10">
        <f t="shared" ref="K105" si="123">SQRT(POWER(C105 - $C$9,2) + POWER(E105 - $E$9,2)) *1000</f>
        <v>6.5368192769405891</v>
      </c>
      <c r="L105" s="164">
        <f t="shared" ref="L105" si="124">SQRT((D105^2) + (F105^2) + (H105^2))</f>
        <v>10.722873041277104</v>
      </c>
      <c r="M105" s="165">
        <f t="shared" ref="M105" si="125">(D105-$D$9)/(B105-$B$9)</f>
        <v>5.5172413402911402E-2</v>
      </c>
      <c r="N105" s="165">
        <f t="shared" ref="N105" si="126">(F105-$F$9)/(B105-$B$9)</f>
        <v>9.8275871754720287E-2</v>
      </c>
      <c r="O105" s="165">
        <f t="shared" ref="O105" si="127">(H105-$H$9)/(B105-$B$9)</f>
        <v>-0.14655172413789574</v>
      </c>
      <c r="P105" s="166">
        <f t="shared" ref="P105" si="128">(L105-$L$9)/(B105-$B$9)</f>
        <v>0.18487712140132939</v>
      </c>
      <c r="Q105" s="165">
        <f t="shared" ref="Q105" si="129">(M105-0)/(B105-$B$9)</f>
        <v>9.5124850694674828E-4</v>
      </c>
      <c r="R105" s="165">
        <f t="shared" ref="R105" si="130">(N105-0)/(B105-$B$9)</f>
        <v>1.6944115819779359E-3</v>
      </c>
      <c r="S105" s="165">
        <f t="shared" ref="S105" si="131">(O105-0)/(B105-$B$9)</f>
        <v>-2.5267538644464784E-3</v>
      </c>
      <c r="T105" s="165">
        <f t="shared" ref="T105" si="132">(P105-0)/(B105-$B$9)</f>
        <v>3.1875365758849894E-3</v>
      </c>
    </row>
    <row r="106" spans="2:20" ht="15.9" customHeight="1">
      <c r="B106" s="18">
        <v>45890</v>
      </c>
      <c r="C106" s="12">
        <v>401085.7463</v>
      </c>
      <c r="D106" s="9">
        <f t="shared" si="29"/>
        <v>13.399999996181577</v>
      </c>
      <c r="E106" s="39">
        <v>6665506.6633000001</v>
      </c>
      <c r="F106" s="9">
        <f t="shared" si="30"/>
        <v>-21.699999459087849</v>
      </c>
      <c r="G106" s="12">
        <v>105.19759999999999</v>
      </c>
      <c r="H106" s="9">
        <f t="shared" si="31"/>
        <v>-24.100000000004229</v>
      </c>
      <c r="J106" s="69">
        <f t="shared" si="52"/>
        <v>148.30419134172229</v>
      </c>
      <c r="K106" s="10">
        <f t="shared" ref="K106" si="133">SQRT(POWER(C106 - $C$9,2) + POWER(E106 - $E$9,2)) *1000</f>
        <v>25.503920804889574</v>
      </c>
      <c r="L106" s="69">
        <f t="shared" ref="L106" si="134">SQRT((D106^2) + (F106^2) + (H106^2))</f>
        <v>35.089314276888956</v>
      </c>
      <c r="M106" s="12">
        <f t="shared" ref="M106" si="135">(D106-$D$9)/(B106-$B$9)</f>
        <v>0.23103448269278581</v>
      </c>
      <c r="N106" s="12">
        <f t="shared" ref="N106" si="136">(F106-$F$9)/(B106-$B$9)</f>
        <v>-0.3741379217084112</v>
      </c>
      <c r="O106" s="12">
        <f t="shared" ref="O106" si="137">(H106-$H$9)/(B106-$B$9)</f>
        <v>-0.41551724137938328</v>
      </c>
      <c r="P106" s="12">
        <f t="shared" ref="P106" si="138">(L106-$L$9)/(B106-$B$9)</f>
        <v>0.60498817718774067</v>
      </c>
      <c r="Q106" s="12">
        <f t="shared" ref="Q106" si="139">(M106-0)/(B106-$B$9)</f>
        <v>3.9833531498756174E-3</v>
      </c>
      <c r="R106" s="12">
        <f t="shared" ref="R106" si="140">(N106-0)/(B106-$B$9)</f>
        <v>-6.4506538225588142E-3</v>
      </c>
      <c r="S106" s="12">
        <f t="shared" ref="S106" si="141">(O106-0)/(B106-$B$9)</f>
        <v>-7.1640903686100562E-3</v>
      </c>
      <c r="T106" s="12">
        <f t="shared" ref="T106" si="142">(P106-0)/(B106-$B$9)</f>
        <v>1.0430830641167942E-2</v>
      </c>
    </row>
    <row r="107" spans="2:20" ht="15.9" customHeight="1">
      <c r="B107" s="18">
        <v>45891</v>
      </c>
      <c r="C107" s="12">
        <v>401085.7219</v>
      </c>
      <c r="D107" s="9">
        <f t="shared" si="29"/>
        <v>-10.999999998603016</v>
      </c>
      <c r="E107" s="39">
        <v>6665506.7426000005</v>
      </c>
      <c r="F107" s="9">
        <f t="shared" si="30"/>
        <v>57.600000873208046</v>
      </c>
      <c r="G107" s="12">
        <v>105.22709999999999</v>
      </c>
      <c r="H107" s="9">
        <f t="shared" si="31"/>
        <v>5.3999999999945203</v>
      </c>
      <c r="J107" s="69">
        <f t="shared" si="52"/>
        <v>349.18827929997514</v>
      </c>
      <c r="K107" s="10">
        <f t="shared" ref="K107" si="143">SQRT(POWER(C107 - $C$9,2) + POWER(E107 - $E$9,2)) *1000</f>
        <v>58.640942186861508</v>
      </c>
      <c r="L107" s="69">
        <f t="shared" ref="L107" si="144">SQRT((D107^2) + (F107^2) + (H107^2))</f>
        <v>58.889049071646376</v>
      </c>
      <c r="M107" s="12">
        <f t="shared" ref="M107" si="145">(D107-$D$9)/(B107-$B$9)</f>
        <v>-0.186440677942424</v>
      </c>
      <c r="N107" s="12">
        <f t="shared" ref="N107" si="146">(F107-$F$9)/(B107-$B$9)</f>
        <v>0.97627120124081435</v>
      </c>
      <c r="O107" s="12">
        <f t="shared" ref="O107" si="147">(H107-$H$9)/(B107-$B$9)</f>
        <v>9.152542372872069E-2</v>
      </c>
      <c r="P107" s="12">
        <f t="shared" ref="P107" si="148">(L107-$L$9)/(B107-$B$9)</f>
        <v>0.99811947579061655</v>
      </c>
      <c r="Q107" s="12">
        <f t="shared" ref="Q107" si="149">(M107-0)/(B107-$B$9)</f>
        <v>-3.1600114905495592E-3</v>
      </c>
      <c r="R107" s="12">
        <f t="shared" ref="R107" si="150">(N107-0)/(B107-$B$9)</f>
        <v>1.6546969512556176E-2</v>
      </c>
      <c r="S107" s="12">
        <f t="shared" ref="S107" si="151">(O107-0)/(B107-$B$9)</f>
        <v>1.5512783682834015E-3</v>
      </c>
      <c r="T107" s="12">
        <f t="shared" ref="T107" si="152">(P107-0)/(B107-$B$9)</f>
        <v>1.6917279250688415E-2</v>
      </c>
    </row>
    <row r="108" spans="2:20" ht="15.9" customHeight="1">
      <c r="B108" s="18">
        <v>45891</v>
      </c>
      <c r="C108" s="12">
        <v>401085.74119999999</v>
      </c>
      <c r="D108" s="9">
        <f t="shared" si="29"/>
        <v>8.2999999867752194</v>
      </c>
      <c r="E108" s="39">
        <v>6665506.6870999997</v>
      </c>
      <c r="F108" s="9">
        <f t="shared" si="30"/>
        <v>2.1000001579523087</v>
      </c>
      <c r="G108" s="12">
        <v>105.20399999999999</v>
      </c>
      <c r="H108" s="9">
        <f t="shared" si="31"/>
        <v>-17.700000000004934</v>
      </c>
      <c r="J108" s="69">
        <f t="shared" si="52"/>
        <v>75.801444929667184</v>
      </c>
      <c r="K108" s="10">
        <f t="shared" ref="K108" si="153">SQRT(POWER(C108 - $C$9,2) + POWER(E108 - $E$9,2)) *1000</f>
        <v>8.5615419431238173</v>
      </c>
      <c r="L108" s="69">
        <f t="shared" ref="L108" si="154">SQRT((D108^2) + (F108^2) + (H108^2))</f>
        <v>19.661892087081625</v>
      </c>
      <c r="M108" s="12">
        <f t="shared" ref="M108" si="155">(D108-$D$9)/(B108-$B$9)</f>
        <v>0.14067796587754608</v>
      </c>
      <c r="N108" s="12">
        <f t="shared" ref="N108" si="156">(F108-$F$9)/(B108-$B$9)</f>
        <v>3.5593223016140825E-2</v>
      </c>
      <c r="O108" s="12">
        <f t="shared" ref="O108" si="157">(H108-$H$9)/(B108-$B$9)</f>
        <v>-0.30000000000008364</v>
      </c>
      <c r="P108" s="12">
        <f t="shared" ref="P108" si="158">(L108-$L$9)/(B108-$B$9)</f>
        <v>0.33325240825562075</v>
      </c>
      <c r="Q108" s="12">
        <f t="shared" ref="Q108" si="159">(M108-0)/(B108-$B$9)</f>
        <v>2.3843723030092558E-3</v>
      </c>
      <c r="R108" s="12">
        <f t="shared" ref="R108" si="160">(N108-0)/(B108-$B$9)</f>
        <v>6.0327496637526822E-4</v>
      </c>
      <c r="S108" s="12">
        <f t="shared" ref="S108" si="161">(O108-0)/(B108-$B$9)</f>
        <v>-5.0847457627132822E-3</v>
      </c>
      <c r="T108" s="12">
        <f t="shared" ref="T108" si="162">(P108-0)/(B108-$B$9)</f>
        <v>5.6483459026376399E-3</v>
      </c>
    </row>
    <row r="109" spans="2:20" ht="15.9" customHeight="1">
      <c r="B109" s="18">
        <v>45892</v>
      </c>
      <c r="C109" s="12">
        <v>401085.72690000001</v>
      </c>
      <c r="D109" s="9">
        <f t="shared" si="29"/>
        <v>-5.9999999939464033</v>
      </c>
      <c r="E109" s="39">
        <v>6665506.7127999999</v>
      </c>
      <c r="F109" s="9">
        <f t="shared" si="30"/>
        <v>27.80000027269125</v>
      </c>
      <c r="G109" s="12">
        <v>105.2163</v>
      </c>
      <c r="H109" s="9">
        <f t="shared" si="31"/>
        <v>-5.3999999999945203</v>
      </c>
      <c r="J109" s="69">
        <f t="shared" si="52"/>
        <v>347.82081907529675</v>
      </c>
      <c r="K109" s="10">
        <f t="shared" ref="K109" si="163">SQRT(POWER(C109 - $C$9,2) + POWER(E109 - $E$9,2)) *1000</f>
        <v>28.440112782634852</v>
      </c>
      <c r="L109" s="69">
        <f t="shared" ref="L109" si="164">SQRT((D109^2) + (F109^2) + (H109^2))</f>
        <v>28.948229912879498</v>
      </c>
      <c r="M109" s="12">
        <f t="shared" ref="M109" si="165">(D109-$D$9)/(B109-$B$9)</f>
        <v>-9.9999999899106726E-2</v>
      </c>
      <c r="N109" s="12">
        <f t="shared" ref="N109" si="166">(F109-$F$9)/(B109-$B$9)</f>
        <v>0.46333333787818748</v>
      </c>
      <c r="O109" s="12">
        <f t="shared" ref="O109" si="167">(H109-$H$9)/(B109-$B$9)</f>
        <v>-8.9999999999908667E-2</v>
      </c>
      <c r="P109" s="12">
        <f t="shared" ref="P109" si="168">(L109-$L$9)/(B109-$B$9)</f>
        <v>0.48247049854799162</v>
      </c>
      <c r="Q109" s="12">
        <f t="shared" ref="Q109" si="169">(M109-0)/(B109-$B$9)</f>
        <v>-1.6666666649851121E-3</v>
      </c>
      <c r="R109" s="12">
        <f t="shared" ref="R109" si="170">(N109-0)/(B109-$B$9)</f>
        <v>7.7222222979697911E-3</v>
      </c>
      <c r="S109" s="12">
        <f t="shared" ref="S109" si="171">(O109-0)/(B109-$B$9)</f>
        <v>-1.4999999999984778E-3</v>
      </c>
      <c r="T109" s="12">
        <f t="shared" ref="T109" si="172">(P109-0)/(B109-$B$9)</f>
        <v>8.0411749757998609E-3</v>
      </c>
    </row>
    <row r="110" spans="2:20" ht="15.9" customHeight="1">
      <c r="B110" s="18">
        <v>45892</v>
      </c>
      <c r="C110" s="12">
        <v>401085.71669999999</v>
      </c>
      <c r="D110" s="9">
        <f t="shared" si="29"/>
        <v>-16.200000012759119</v>
      </c>
      <c r="E110" s="39">
        <v>6665506.7385999998</v>
      </c>
      <c r="F110" s="9">
        <f t="shared" si="30"/>
        <v>53.600000217556953</v>
      </c>
      <c r="G110" s="12">
        <v>105.21680000000001</v>
      </c>
      <c r="H110" s="9">
        <f t="shared" si="31"/>
        <v>-4.8999999999921329</v>
      </c>
      <c r="J110" s="69">
        <f t="shared" si="52"/>
        <v>343.18314576172287</v>
      </c>
      <c r="K110" s="10">
        <f t="shared" ref="K110" si="173">SQRT(POWER(C110 - $C$9,2) + POWER(E110 - $E$9,2)) *1000</f>
        <v>55.994642812821844</v>
      </c>
      <c r="L110" s="69">
        <f t="shared" ref="L110" si="174">SQRT((D110^2) + (F110^2) + (H110^2))</f>
        <v>56.20862944188751</v>
      </c>
      <c r="M110" s="12">
        <f t="shared" ref="M110" si="175">(D110-$D$9)/(B110-$B$9)</f>
        <v>-0.27000000021265197</v>
      </c>
      <c r="N110" s="12">
        <f t="shared" ref="N110" si="176">(F110-$F$9)/(B110-$B$9)</f>
        <v>0.89333333695928252</v>
      </c>
      <c r="O110" s="12">
        <f t="shared" ref="O110" si="177">(H110-$H$9)/(B110-$B$9)</f>
        <v>-8.1666666666535548E-2</v>
      </c>
      <c r="P110" s="12">
        <f t="shared" ref="P110" si="178">(L110-$L$9)/(B110-$B$9)</f>
        <v>0.93681049069812516</v>
      </c>
      <c r="Q110" s="12">
        <f t="shared" ref="Q110" si="179">(M110-0)/(B110-$B$9)</f>
        <v>-4.5000000035441993E-3</v>
      </c>
      <c r="R110" s="12">
        <f t="shared" ref="R110" si="180">(N110-0)/(B110-$B$9)</f>
        <v>1.4888888949321376E-2</v>
      </c>
      <c r="S110" s="12">
        <f t="shared" ref="S110" si="181">(O110-0)/(B110-$B$9)</f>
        <v>-1.3611111111089258E-3</v>
      </c>
      <c r="T110" s="12">
        <f t="shared" ref="T110" si="182">(P110-0)/(B110-$B$9)</f>
        <v>1.5613508178302087E-2</v>
      </c>
    </row>
    <row r="111" spans="2:20" ht="15.9" customHeight="1">
      <c r="B111" s="18">
        <v>45894</v>
      </c>
      <c r="C111" s="12">
        <v>401085.72759999998</v>
      </c>
      <c r="D111" s="9">
        <f t="shared" si="29"/>
        <v>-5.3000000189058483</v>
      </c>
      <c r="E111" s="39">
        <v>6665506.6993000004</v>
      </c>
      <c r="F111" s="9">
        <f t="shared" si="30"/>
        <v>14.300000853836536</v>
      </c>
      <c r="G111" s="12">
        <v>105.2313</v>
      </c>
      <c r="H111" s="9">
        <f t="shared" si="31"/>
        <v>9.6000000000060481</v>
      </c>
      <c r="J111" s="69">
        <f t="shared" si="52"/>
        <v>339.66381576067226</v>
      </c>
      <c r="K111" s="10">
        <f t="shared" ref="K111" si="183">SQRT(POWER(C111 - $C$9,2) + POWER(E111 - $E$9,2)) *1000</f>
        <v>15.250574566885264</v>
      </c>
      <c r="L111" s="69">
        <f t="shared" ref="L111" si="184">SQRT((D111^2) + (F111^2) + (H111^2))</f>
        <v>18.020544515087323</v>
      </c>
      <c r="M111" s="12">
        <f t="shared" ref="M111" si="185">(D111-$D$9)/(B111-$B$9)</f>
        <v>-8.5483871272674969E-2</v>
      </c>
      <c r="N111" s="12">
        <f t="shared" ref="N111" si="186">(F111-$F$9)/(B111-$B$9)</f>
        <v>0.23064517506187962</v>
      </c>
      <c r="O111" s="12">
        <f t="shared" ref="O111" si="187">(H111-$H$9)/(B111-$B$9)</f>
        <v>0.15483870967751689</v>
      </c>
      <c r="P111" s="12">
        <f t="shared" ref="P111" si="188">(L111-$L$9)/(B111-$B$9)</f>
        <v>0.29065394379173104</v>
      </c>
      <c r="Q111" s="12">
        <f t="shared" ref="Q111" si="189">(M111-0)/(B111-$B$9)</f>
        <v>-1.3787721173012092E-3</v>
      </c>
      <c r="R111" s="12">
        <f t="shared" ref="R111" si="190">(N111-0)/(B111-$B$9)</f>
        <v>3.7200834687399938E-3</v>
      </c>
      <c r="S111" s="12">
        <f t="shared" ref="S111" si="191">(O111-0)/(B111-$B$9)</f>
        <v>2.4973985431857564E-3</v>
      </c>
      <c r="T111" s="12">
        <f t="shared" ref="T111" si="192">(P111-0)/(B111-$B$9)</f>
        <v>4.6879668353505006E-3</v>
      </c>
    </row>
    <row r="112" spans="2:20" ht="15.9" customHeight="1">
      <c r="B112" s="18">
        <v>45894</v>
      </c>
      <c r="C112" s="12">
        <v>401085.72320000001</v>
      </c>
      <c r="D112" s="9">
        <f t="shared" si="29"/>
        <v>-9.6999999950639904</v>
      </c>
      <c r="E112" s="39">
        <v>6665506.7231999999</v>
      </c>
      <c r="F112" s="9">
        <f t="shared" si="30"/>
        <v>38.200000301003456</v>
      </c>
      <c r="G112" s="12">
        <v>105.2351</v>
      </c>
      <c r="H112" s="9">
        <f t="shared" si="31"/>
        <v>13.400000000004297</v>
      </c>
      <c r="J112" s="69">
        <f t="shared" si="52"/>
        <v>345.75220396066425</v>
      </c>
      <c r="K112" s="10">
        <f t="shared" ref="K112" si="193">SQRT(POWER(C112 - $C$9,2) + POWER(E112 - $E$9,2)) *1000</f>
        <v>39.412308012864528</v>
      </c>
      <c r="L112" s="69">
        <f t="shared" ref="L112" si="194">SQRT((D112^2) + (F112^2) + (H112^2))</f>
        <v>41.627995662787093</v>
      </c>
      <c r="M112" s="12">
        <f t="shared" ref="M112" si="195">(D112-$D$9)/(B112-$B$9)</f>
        <v>-0.15645161282361275</v>
      </c>
      <c r="N112" s="12">
        <f t="shared" ref="N112" si="196">(F112-$F$9)/(B112-$B$9)</f>
        <v>0.61612903711295897</v>
      </c>
      <c r="O112" s="12">
        <f t="shared" ref="O112" si="197">(H112-$H$9)/(B112-$B$9)</f>
        <v>0.21612903225813382</v>
      </c>
      <c r="P112" s="12">
        <f t="shared" ref="P112" si="198">(L112-$L$9)/(B112-$B$9)</f>
        <v>0.67141928488366276</v>
      </c>
      <c r="Q112" s="12">
        <f t="shared" ref="Q112" si="199">(M112-0)/(B112-$B$9)</f>
        <v>-2.5234131100582702E-3</v>
      </c>
      <c r="R112" s="12">
        <f t="shared" ref="R112" si="200">(N112-0)/(B112-$B$9)</f>
        <v>9.9375651147251449E-3</v>
      </c>
      <c r="S112" s="12">
        <f t="shared" ref="S112" si="201">(O112-0)/(B112-$B$9)</f>
        <v>3.4859521331957067E-3</v>
      </c>
      <c r="T112" s="12">
        <f t="shared" ref="T112" si="202">(P112-0)/(B112-$B$9)</f>
        <v>1.0829343304575205E-2</v>
      </c>
    </row>
    <row r="113" spans="2:20" ht="15.9" customHeight="1">
      <c r="B113" s="18">
        <v>45895</v>
      </c>
      <c r="C113" s="12">
        <v>401085.7463</v>
      </c>
      <c r="D113" s="9">
        <f t="shared" si="29"/>
        <v>13.399999996181577</v>
      </c>
      <c r="E113" s="39">
        <v>6665506.6370999999</v>
      </c>
      <c r="F113" s="9">
        <f t="shared" si="30"/>
        <v>-47.899999655783176</v>
      </c>
      <c r="G113" s="12">
        <v>105.2321</v>
      </c>
      <c r="H113" s="9">
        <f t="shared" si="31"/>
        <v>10.400000000004184</v>
      </c>
      <c r="J113" s="69">
        <f t="shared" si="52"/>
        <v>164.37106462547831</v>
      </c>
      <c r="K113" s="10">
        <f t="shared" ref="K113" si="203">SQRT(POWER(C113 - $C$9,2) + POWER(E113 - $E$9,2)) *1000</f>
        <v>49.739018556076225</v>
      </c>
      <c r="L113" s="69">
        <f t="shared" ref="L113" si="204">SQRT((D113^2) + (F113^2) + (H113^2))</f>
        <v>50.81466291260606</v>
      </c>
      <c r="M113" s="12">
        <f t="shared" ref="M113" si="205">(D113-$D$9)/(B113-$B$9)</f>
        <v>0.21269841263780281</v>
      </c>
      <c r="N113" s="12">
        <f t="shared" ref="N113" si="206">(F113-$F$9)/(B113-$B$9)</f>
        <v>-0.76031745485370117</v>
      </c>
      <c r="O113" s="12">
        <f t="shared" ref="O113" si="207">(H113-$H$9)/(B113-$B$9)</f>
        <v>0.16507936507943149</v>
      </c>
      <c r="P113" s="12">
        <f t="shared" ref="P113" si="208">(L113-$L$9)/(B113-$B$9)</f>
        <v>0.80658195099374697</v>
      </c>
      <c r="Q113" s="12">
        <f t="shared" ref="Q113" si="209">(M113-0)/(B113-$B$9)</f>
        <v>3.376165279965124E-3</v>
      </c>
      <c r="R113" s="12">
        <f t="shared" ref="R113" si="210">(N113-0)/(B113-$B$9)</f>
        <v>-1.2068531029423828E-2</v>
      </c>
      <c r="S113" s="12">
        <f t="shared" ref="S113" si="211">(O113-0)/(B113-$B$9)</f>
        <v>2.6203073822131983E-3</v>
      </c>
      <c r="T113" s="12">
        <f t="shared" ref="T113" si="212">(P113-0)/(B113-$B$9)</f>
        <v>1.2802888111011856E-2</v>
      </c>
    </row>
    <row r="114" spans="2:20" ht="15.9" customHeight="1">
      <c r="B114" s="18">
        <v>45895</v>
      </c>
      <c r="C114" s="12">
        <v>401085.7316</v>
      </c>
      <c r="D114" s="9">
        <f t="shared" si="29"/>
        <v>-1.3000000035390258</v>
      </c>
      <c r="E114" s="39">
        <v>6665506.7001999998</v>
      </c>
      <c r="F114" s="9">
        <f t="shared" si="30"/>
        <v>15.200000256299973</v>
      </c>
      <c r="G114" s="12">
        <v>105.22839999999999</v>
      </c>
      <c r="H114" s="9">
        <f t="shared" si="31"/>
        <v>6.6999999999950433</v>
      </c>
      <c r="J114" s="69">
        <f t="shared" si="52"/>
        <v>355.11159912065989</v>
      </c>
      <c r="K114" s="10">
        <f t="shared" ref="K114" si="213">SQRT(POWER(C114 - $C$9,2) + POWER(E114 - $E$9,2)) *1000</f>
        <v>15.255491070454621</v>
      </c>
      <c r="L114" s="69">
        <f t="shared" ref="L114" si="214">SQRT((D114^2) + (F114^2) + (H114^2))</f>
        <v>16.661932895095163</v>
      </c>
      <c r="M114" s="12">
        <f t="shared" ref="M114" si="215">(D114-$D$9)/(B114-$B$9)</f>
        <v>-2.0634920691095647E-2</v>
      </c>
      <c r="N114" s="12">
        <f t="shared" ref="N114" si="216">(F114-$F$9)/(B114-$B$9)</f>
        <v>0.24126984533809481</v>
      </c>
      <c r="O114" s="12">
        <f t="shared" ref="O114" si="217">(H114-$H$9)/(B114-$B$9)</f>
        <v>0.10634920634912767</v>
      </c>
      <c r="P114" s="12">
        <f t="shared" ref="P114" si="218">(L114-$L$9)/(B114-$B$9)</f>
        <v>0.26447512531897083</v>
      </c>
      <c r="Q114" s="12">
        <f t="shared" ref="Q114" si="219">(M114-0)/(B114-$B$9)</f>
        <v>-3.2753842366818489E-4</v>
      </c>
      <c r="R114" s="12">
        <f t="shared" ref="R114" si="220">(N114-0)/(B114-$B$9)</f>
        <v>3.8296800847316638E-3</v>
      </c>
      <c r="S114" s="12">
        <f t="shared" ref="S114" si="221">(O114-0)/(B114-$B$9)</f>
        <v>1.688082640462344E-3</v>
      </c>
      <c r="T114" s="12">
        <f t="shared" ref="T114" si="222">(P114-0)/(B114-$B$9)</f>
        <v>4.1980178622058857E-3</v>
      </c>
    </row>
    <row r="115" spans="2:20" ht="15.9" customHeight="1">
      <c r="B115" s="18">
        <v>45896</v>
      </c>
      <c r="C115" s="12">
        <v>401085.73639999999</v>
      </c>
      <c r="D115" s="9">
        <f t="shared" si="29"/>
        <v>3.4999999916180968</v>
      </c>
      <c r="E115" s="39">
        <v>6665506.6874000002</v>
      </c>
      <c r="F115" s="9">
        <f t="shared" si="30"/>
        <v>2.4000005796551704</v>
      </c>
      <c r="G115" s="12">
        <v>105.2191</v>
      </c>
      <c r="H115" s="9">
        <f t="shared" si="31"/>
        <v>-2.6000000000010459</v>
      </c>
      <c r="J115" s="69">
        <f t="shared" si="52"/>
        <v>55.561004172936123</v>
      </c>
      <c r="K115" s="10">
        <f t="shared" ref="K115" si="223">SQRT(POWER(C115 - $C$9,2) + POWER(E115 - $E$9,2)) *1000</f>
        <v>4.2438193556832537</v>
      </c>
      <c r="L115" s="69">
        <f t="shared" ref="L115" si="224">SQRT((D115^2) + (F115^2) + (H115^2))</f>
        <v>4.9769471288810445</v>
      </c>
      <c r="M115" s="12">
        <f t="shared" ref="M115" si="225">(D115-$D$9)/(B115-$B$9)</f>
        <v>5.4687499869032763E-2</v>
      </c>
      <c r="N115" s="12">
        <f t="shared" ref="N115" si="226">(F115-$F$9)/(B115-$B$9)</f>
        <v>3.7500009057112038E-2</v>
      </c>
      <c r="O115" s="12">
        <f t="shared" ref="O115" si="227">(H115-$H$9)/(B115-$B$9)</f>
        <v>-4.0625000000016342E-2</v>
      </c>
      <c r="P115" s="12">
        <f t="shared" ref="P115" si="228">(L115-$L$9)/(B115-$B$9)</f>
        <v>7.7764798888766321E-2</v>
      </c>
      <c r="Q115" s="12">
        <f t="shared" ref="Q115" si="229">(M115-0)/(B115-$B$9)</f>
        <v>8.5449218545363692E-4</v>
      </c>
      <c r="R115" s="12">
        <f t="shared" ref="R115" si="230">(N115-0)/(B115-$B$9)</f>
        <v>5.859376415173756E-4</v>
      </c>
      <c r="S115" s="12">
        <f t="shared" ref="S115" si="231">(O115-0)/(B115-$B$9)</f>
        <v>-6.3476562500025535E-4</v>
      </c>
      <c r="T115" s="12">
        <f t="shared" ref="T115" si="232">(P115-0)/(B115-$B$9)</f>
        <v>1.2150749826369738E-3</v>
      </c>
    </row>
    <row r="116" spans="2:20" ht="15.9" customHeight="1">
      <c r="B116" s="18">
        <v>45896</v>
      </c>
      <c r="C116" s="12">
        <v>401085.74070000002</v>
      </c>
      <c r="D116" s="9">
        <f t="shared" si="29"/>
        <v>7.8000000212341547</v>
      </c>
      <c r="E116" s="39">
        <v>6665506.6727999998</v>
      </c>
      <c r="F116" s="9">
        <f t="shared" si="30"/>
        <v>-12.199999764561653</v>
      </c>
      <c r="G116" s="12">
        <v>105.2003</v>
      </c>
      <c r="H116" s="9">
        <f t="shared" si="31"/>
        <v>-21.399999999999864</v>
      </c>
      <c r="J116" s="69">
        <f t="shared" si="52"/>
        <v>147.40741795480483</v>
      </c>
      <c r="K116" s="10">
        <f t="shared" ref="K116" si="233">SQRT(POWER(C116 - $C$9,2) + POWER(E116 - $E$9,2)) *1000</f>
        <v>14.480331300994367</v>
      </c>
      <c r="L116" s="69">
        <f t="shared" ref="L116" si="234">SQRT((D116^2) + (F116^2) + (H116^2))</f>
        <v>25.838730514221311</v>
      </c>
      <c r="M116" s="12">
        <f t="shared" ref="M116" si="235">(D116-$D$9)/(B116-$B$9)</f>
        <v>0.12187500033178367</v>
      </c>
      <c r="N116" s="12">
        <f t="shared" ref="N116" si="236">(F116-$F$9)/(B116-$B$9)</f>
        <v>-0.19062499632127583</v>
      </c>
      <c r="O116" s="12">
        <f t="shared" ref="O116" si="237">(H116-$H$9)/(B116-$B$9)</f>
        <v>-0.33437499999999787</v>
      </c>
      <c r="P116" s="12">
        <f t="shared" ref="P116" si="238">(L116-$L$9)/(B116-$B$9)</f>
        <v>0.40373016428470798</v>
      </c>
      <c r="Q116" s="12">
        <f t="shared" ref="Q116" si="239">(M116-0)/(B116-$B$9)</f>
        <v>1.9042968801841198E-3</v>
      </c>
      <c r="R116" s="12">
        <f t="shared" ref="R116" si="240">(N116-0)/(B116-$B$9)</f>
        <v>-2.9785155675199348E-3</v>
      </c>
      <c r="S116" s="12">
        <f t="shared" ref="S116" si="241">(O116-0)/(B116-$B$9)</f>
        <v>-5.2246093749999667E-3</v>
      </c>
      <c r="T116" s="12">
        <f t="shared" ref="T116" si="242">(P116-0)/(B116-$B$9)</f>
        <v>6.3082838169485622E-3</v>
      </c>
    </row>
    <row r="117" spans="2:20" ht="15.9" customHeight="1">
      <c r="B117" s="18">
        <v>45897</v>
      </c>
      <c r="C117" s="12">
        <v>401085.74790000002</v>
      </c>
      <c r="D117" s="9">
        <f t="shared" si="29"/>
        <v>15.000000013969839</v>
      </c>
      <c r="E117" s="39">
        <v>6665506.6484000003</v>
      </c>
      <c r="F117" s="9">
        <f t="shared" si="30"/>
        <v>-36.599999293684959</v>
      </c>
      <c r="G117" s="12">
        <v>105.2199</v>
      </c>
      <c r="H117" s="9">
        <f t="shared" si="31"/>
        <v>-1.8000000000029104</v>
      </c>
      <c r="J117" s="69">
        <f t="shared" si="52"/>
        <v>157.71441194645342</v>
      </c>
      <c r="K117" s="10">
        <f t="shared" ref="K117" si="243">SQRT(POWER(C117 - $C$9,2) + POWER(E117 - $E$9,2)) *1000</f>
        <v>39.554518688979577</v>
      </c>
      <c r="L117" s="69">
        <f t="shared" ref="L117" si="244">SQRT((D117^2) + (F117^2) + (H117^2))</f>
        <v>39.595453636962482</v>
      </c>
      <c r="M117" s="12">
        <f t="shared" ref="M117" si="245">(D117-$D$9)/(B117-$B$9)</f>
        <v>0.23076923098415136</v>
      </c>
      <c r="N117" s="12">
        <f t="shared" ref="N117" si="246">(F117-$F$9)/(B117-$B$9)</f>
        <v>-0.56307691221053779</v>
      </c>
      <c r="O117" s="12">
        <f t="shared" ref="O117" si="247">(H117-$H$9)/(B117-$B$9)</f>
        <v>-2.7692307692352466E-2</v>
      </c>
      <c r="P117" s="12">
        <f t="shared" ref="P117" si="248">(L117-$L$9)/(B117-$B$9)</f>
        <v>0.60916082518403813</v>
      </c>
      <c r="Q117" s="12">
        <f t="shared" ref="Q117" si="249">(M117-0)/(B117-$B$9)</f>
        <v>3.5502958612946365E-3</v>
      </c>
      <c r="R117" s="12">
        <f t="shared" ref="R117" si="250">(N117-0)/(B117-$B$9)</f>
        <v>-8.6627217263159657E-3</v>
      </c>
      <c r="S117" s="12">
        <f t="shared" ref="S117" si="251">(O117-0)/(B117-$B$9)</f>
        <v>-4.260355029592687E-4</v>
      </c>
      <c r="T117" s="12">
        <f t="shared" ref="T117" si="252">(P117-0)/(B117-$B$9)</f>
        <v>9.3717050028313559E-3</v>
      </c>
    </row>
    <row r="118" spans="2:20" ht="15.9" customHeight="1">
      <c r="B118" s="18">
        <v>45897</v>
      </c>
      <c r="C118" s="12">
        <v>401085.74540000001</v>
      </c>
      <c r="D118" s="9">
        <f t="shared" si="29"/>
        <v>12.500000011641532</v>
      </c>
      <c r="E118" s="39">
        <v>6665506.6613999996</v>
      </c>
      <c r="F118" s="9">
        <f t="shared" si="30"/>
        <v>-23.599999956786633</v>
      </c>
      <c r="G118" s="12">
        <v>105.1895</v>
      </c>
      <c r="H118" s="9">
        <f t="shared" si="31"/>
        <v>-32.200000000003115</v>
      </c>
      <c r="J118" s="69">
        <f t="shared" si="52"/>
        <v>152.09157535505858</v>
      </c>
      <c r="K118" s="10">
        <f t="shared" ref="K118" si="253">SQRT(POWER(C118 - $C$9,2) + POWER(E118 - $E$9,2)) *1000</f>
        <v>26.705991804300535</v>
      </c>
      <c r="L118" s="69">
        <f t="shared" ref="L118" si="254">SQRT((D118^2) + (F118^2) + (H118^2))</f>
        <v>41.833598915842373</v>
      </c>
      <c r="M118" s="12">
        <f t="shared" ref="M118" si="255">(D118-$D$9)/(B118-$B$9)</f>
        <v>0.1923076924867928</v>
      </c>
      <c r="N118" s="12">
        <f t="shared" ref="N118" si="256">(F118-$F$9)/(B118-$B$9)</f>
        <v>-0.36307692241210204</v>
      </c>
      <c r="O118" s="12">
        <f t="shared" ref="O118" si="257">(H118-$H$9)/(B118-$B$9)</f>
        <v>-0.49538461538466333</v>
      </c>
      <c r="P118" s="12">
        <f t="shared" ref="P118" si="258">(L118-$L$9)/(B118-$B$9)</f>
        <v>0.64359382947449806</v>
      </c>
      <c r="Q118" s="12">
        <f t="shared" ref="Q118" si="259">(M118-0)/(B118-$B$9)</f>
        <v>2.9585798844121969E-3</v>
      </c>
      <c r="R118" s="12">
        <f t="shared" ref="R118" si="260">(N118-0)/(B118-$B$9)</f>
        <v>-5.5857988063400315E-3</v>
      </c>
      <c r="S118" s="12">
        <f t="shared" ref="S118" si="261">(O118-0)/(B118-$B$9)</f>
        <v>-7.6213017751486662E-3</v>
      </c>
      <c r="T118" s="12">
        <f t="shared" ref="T118" si="262">(P118-0)/(B118-$B$9)</f>
        <v>9.9014435303768928E-3</v>
      </c>
    </row>
    <row r="119" spans="2:20" ht="15.9" customHeight="1">
      <c r="B119" s="18">
        <v>45898</v>
      </c>
      <c r="C119" s="12">
        <v>401085.74599999998</v>
      </c>
      <c r="D119" s="9">
        <f t="shared" si="29"/>
        <v>13.099999981932342</v>
      </c>
      <c r="E119" s="39">
        <v>6665506.6557999998</v>
      </c>
      <c r="F119" s="9">
        <f t="shared" si="30"/>
        <v>-29.199999757111073</v>
      </c>
      <c r="G119" s="12">
        <v>105.22029999999999</v>
      </c>
      <c r="H119" s="9">
        <f t="shared" si="31"/>
        <v>-1.4000000000038426</v>
      </c>
      <c r="J119" s="69">
        <f t="shared" si="52"/>
        <v>155.83755814343021</v>
      </c>
      <c r="K119" s="10">
        <f t="shared" ref="K119" si="263">SQRT(POWER(C119 - $C$9,2) + POWER(E119 - $E$9,2)) *1000</f>
        <v>32.003905782605884</v>
      </c>
      <c r="L119" s="69">
        <f t="shared" ref="L119" si="264">SQRT((D119^2) + (F119^2) + (H119^2))</f>
        <v>32.034512409929462</v>
      </c>
      <c r="M119" s="12">
        <f t="shared" ref="M119" si="265">(D119-$D$9)/(B119-$B$9)</f>
        <v>0.1984848482110961</v>
      </c>
      <c r="N119" s="12">
        <f t="shared" ref="N119" si="266">(F119-$F$9)/(B119-$B$9)</f>
        <v>-0.44242423874410713</v>
      </c>
      <c r="O119" s="12">
        <f t="shared" ref="O119" si="267">(H119-$H$9)/(B119-$B$9)</f>
        <v>-2.1212121212179434E-2</v>
      </c>
      <c r="P119" s="12">
        <f t="shared" ref="P119" si="268">(L119-$L$9)/(B119-$B$9)</f>
        <v>0.48537140015044639</v>
      </c>
      <c r="Q119" s="12">
        <f t="shared" ref="Q119" si="269">(M119-0)/(B119-$B$9)</f>
        <v>3.0073461850166077E-3</v>
      </c>
      <c r="R119" s="12">
        <f t="shared" ref="R119" si="270">(N119-0)/(B119-$B$9)</f>
        <v>-6.7033975567288963E-3</v>
      </c>
      <c r="S119" s="12">
        <f t="shared" ref="S119" si="271">(O119-0)/(B119-$B$9)</f>
        <v>-3.2139577594211263E-4</v>
      </c>
      <c r="T119" s="12">
        <f t="shared" ref="T119" si="272">(P119-0)/(B119-$B$9)</f>
        <v>7.3541121234916122E-3</v>
      </c>
    </row>
    <row r="120" spans="2:20" ht="15.9" customHeight="1">
      <c r="B120" s="18">
        <v>45898</v>
      </c>
      <c r="C120" s="12">
        <v>401085.74329999997</v>
      </c>
      <c r="D120" s="9">
        <f t="shared" si="29"/>
        <v>10.399999970104545</v>
      </c>
      <c r="E120" s="39">
        <v>6665506.6732000001</v>
      </c>
      <c r="F120" s="9">
        <f t="shared" si="30"/>
        <v>-11.799999512732029</v>
      </c>
      <c r="G120" s="12">
        <v>105.18689999999999</v>
      </c>
      <c r="H120" s="9">
        <f t="shared" si="31"/>
        <v>-34.800000000004161</v>
      </c>
      <c r="J120" s="69">
        <f t="shared" si="52"/>
        <v>138.60846776065318</v>
      </c>
      <c r="K120" s="10">
        <f t="shared" ref="K120:K126" si="273">SQRT(POWER(C120 - $C$9,2) + POWER(E120 - $E$9,2)) *1000</f>
        <v>15.728953807505782</v>
      </c>
      <c r="L120" s="69">
        <f t="shared" ref="L120:L126" si="274">SQRT((D120^2) + (F120^2) + (H120^2))</f>
        <v>38.189527201563266</v>
      </c>
      <c r="M120" s="12">
        <f t="shared" ref="M120:M126" si="275">(D120-$D$9)/(B120-$B$9)</f>
        <v>0.15757575712279615</v>
      </c>
      <c r="N120" s="12">
        <f t="shared" ref="N120:N126" si="276">(F120-$F$9)/(B120-$B$9)</f>
        <v>-0.17878787140503075</v>
      </c>
      <c r="O120" s="12">
        <f t="shared" ref="O120:O126" si="277">(H120-$H$9)/(B120-$B$9)</f>
        <v>-0.52727272727279029</v>
      </c>
      <c r="P120" s="12">
        <f t="shared" ref="P120:P126" si="278">(L120-$L$9)/(B120-$B$9)</f>
        <v>0.5786292000236859</v>
      </c>
      <c r="Q120" s="12">
        <f t="shared" ref="Q120:Q126" si="279">(M120-0)/(B120-$B$9)</f>
        <v>2.3875114715575171E-3</v>
      </c>
      <c r="R120" s="12">
        <f t="shared" ref="R120:R126" si="280">(N120-0)/(B120-$B$9)</f>
        <v>-2.7089071425004658E-3</v>
      </c>
      <c r="S120" s="12">
        <f t="shared" ref="S120:S126" si="281">(O120-0)/(B120-$B$9)</f>
        <v>-7.9889807162543975E-3</v>
      </c>
      <c r="T120" s="12">
        <f t="shared" ref="T120:T126" si="282">(P120-0)/(B120-$B$9)</f>
        <v>8.7671090912679675E-3</v>
      </c>
    </row>
    <row r="121" spans="2:20" ht="15.9" customHeight="1">
      <c r="B121" s="18">
        <v>45899</v>
      </c>
      <c r="C121" s="12">
        <v>401085.73570000002</v>
      </c>
      <c r="D121" s="9">
        <f t="shared" si="29"/>
        <v>2.8000000165775418</v>
      </c>
      <c r="E121" s="39">
        <v>6665506.6963</v>
      </c>
      <c r="F121" s="9">
        <f t="shared" si="30"/>
        <v>11.300000362098217</v>
      </c>
      <c r="G121" s="12">
        <v>105.21850000000001</v>
      </c>
      <c r="H121" s="9">
        <f t="shared" si="31"/>
        <v>-3.1999999999925421</v>
      </c>
      <c r="J121" s="69">
        <f t="shared" si="52"/>
        <v>13.916877083874908</v>
      </c>
      <c r="K121" s="10">
        <f t="shared" si="273"/>
        <v>11.641735621300375</v>
      </c>
      <c r="L121" s="69">
        <f t="shared" si="274"/>
        <v>12.073525097344451</v>
      </c>
      <c r="M121" s="12">
        <f t="shared" si="275"/>
        <v>4.1791045023545401E-2</v>
      </c>
      <c r="N121" s="12">
        <f t="shared" si="276"/>
        <v>0.16865672182236144</v>
      </c>
      <c r="O121" s="12">
        <f t="shared" si="277"/>
        <v>-4.7761194029739433E-2</v>
      </c>
      <c r="P121" s="12">
        <f t="shared" si="278"/>
        <v>0.18020186712454403</v>
      </c>
      <c r="Q121" s="12">
        <f t="shared" si="279"/>
        <v>6.2374694064993132E-4</v>
      </c>
      <c r="R121" s="12">
        <f t="shared" si="280"/>
        <v>2.5172645048113645E-3</v>
      </c>
      <c r="S121" s="12">
        <f t="shared" si="281"/>
        <v>-7.1285364223491689E-4</v>
      </c>
      <c r="T121" s="12">
        <f t="shared" si="282"/>
        <v>2.6895801063364783E-3</v>
      </c>
    </row>
    <row r="122" spans="2:20" ht="15.9" customHeight="1">
      <c r="B122" s="18">
        <v>45899</v>
      </c>
      <c r="C122" s="12">
        <v>401085.73200000002</v>
      </c>
      <c r="D122" s="9">
        <f t="shared" si="29"/>
        <v>-0.89999998454004526</v>
      </c>
      <c r="E122" s="39">
        <v>6665506.7167999996</v>
      </c>
      <c r="F122" s="9">
        <f t="shared" si="30"/>
        <v>31.799999997019768</v>
      </c>
      <c r="G122" s="12">
        <v>105.2058</v>
      </c>
      <c r="H122" s="9">
        <f t="shared" si="31"/>
        <v>-15.900000000002024</v>
      </c>
      <c r="J122" s="69">
        <f t="shared" si="52"/>
        <v>358.37885411402749</v>
      </c>
      <c r="K122" s="10">
        <f t="shared" si="273"/>
        <v>31.812733296317521</v>
      </c>
      <c r="L122" s="69">
        <f t="shared" si="274"/>
        <v>35.564870304595431</v>
      </c>
      <c r="M122" s="12">
        <f t="shared" si="275"/>
        <v>-1.343283559014993E-2</v>
      </c>
      <c r="N122" s="12">
        <f t="shared" si="276"/>
        <v>0.47462686562716072</v>
      </c>
      <c r="O122" s="12">
        <f t="shared" si="277"/>
        <v>-0.2373134328358511</v>
      </c>
      <c r="P122" s="12">
        <f t="shared" si="278"/>
        <v>0.53081895977008109</v>
      </c>
      <c r="Q122" s="12">
        <f t="shared" si="279"/>
        <v>-2.0049008343507357E-4</v>
      </c>
      <c r="R122" s="12">
        <f t="shared" si="280"/>
        <v>7.0839830690621001E-3</v>
      </c>
      <c r="S122" s="12">
        <f t="shared" si="281"/>
        <v>-3.5419915348634491E-3</v>
      </c>
      <c r="T122" s="12">
        <f t="shared" si="282"/>
        <v>7.9226710413444947E-3</v>
      </c>
    </row>
    <row r="123" spans="2:20" ht="15.9" customHeight="1">
      <c r="B123" s="18">
        <v>45901</v>
      </c>
      <c r="C123" s="12">
        <v>401085.72979999997</v>
      </c>
      <c r="D123" s="9">
        <f t="shared" si="29"/>
        <v>-3.1000000308267772</v>
      </c>
      <c r="E123" s="39">
        <v>6665506.7171</v>
      </c>
      <c r="F123" s="9">
        <f t="shared" si="30"/>
        <v>32.10000041872263</v>
      </c>
      <c r="G123" s="12">
        <v>105.2235</v>
      </c>
      <c r="H123" s="9">
        <f t="shared" si="31"/>
        <v>1.8000000000029104</v>
      </c>
      <c r="J123" s="69">
        <f t="shared" si="52"/>
        <v>354.48386882168268</v>
      </c>
      <c r="K123" s="10">
        <f t="shared" si="273"/>
        <v>32.249341498286732</v>
      </c>
      <c r="L123" s="69">
        <f t="shared" si="274"/>
        <v>32.29953601947139</v>
      </c>
      <c r="M123" s="12">
        <f t="shared" si="275"/>
        <v>-4.4927536678648947E-2</v>
      </c>
      <c r="N123" s="12">
        <f t="shared" si="276"/>
        <v>0.46521739737279172</v>
      </c>
      <c r="O123" s="12">
        <f t="shared" si="277"/>
        <v>2.6086956521781311E-2</v>
      </c>
      <c r="P123" s="12">
        <f t="shared" si="278"/>
        <v>0.46810921767349839</v>
      </c>
      <c r="Q123" s="12">
        <f t="shared" si="279"/>
        <v>-6.5112371998041956E-4</v>
      </c>
      <c r="R123" s="12">
        <f t="shared" si="280"/>
        <v>6.7422811213448076E-3</v>
      </c>
      <c r="S123" s="12">
        <f t="shared" si="281"/>
        <v>3.7807183364900449E-4</v>
      </c>
      <c r="T123" s="12">
        <f t="shared" si="282"/>
        <v>6.7841915604854837E-3</v>
      </c>
    </row>
    <row r="124" spans="2:20" ht="15.9" customHeight="1">
      <c r="B124" s="18">
        <v>45901</v>
      </c>
      <c r="C124" s="12">
        <v>401085.72600000002</v>
      </c>
      <c r="D124" s="9">
        <f t="shared" si="29"/>
        <v>-6.8999999784864485</v>
      </c>
      <c r="E124" s="39">
        <v>6665506.7368999999</v>
      </c>
      <c r="F124" s="9">
        <f t="shared" si="30"/>
        <v>51.900000311434269</v>
      </c>
      <c r="G124" s="12">
        <v>105.242</v>
      </c>
      <c r="H124" s="9">
        <f t="shared" si="31"/>
        <v>20.30000000000598</v>
      </c>
      <c r="J124" s="69">
        <f t="shared" si="52"/>
        <v>352.42705142770961</v>
      </c>
      <c r="K124" s="10">
        <f t="shared" si="273"/>
        <v>52.356661773168753</v>
      </c>
      <c r="L124" s="69">
        <f t="shared" si="274"/>
        <v>56.154341168161103</v>
      </c>
      <c r="M124" s="12">
        <f t="shared" si="275"/>
        <v>-9.9999999688209398E-2</v>
      </c>
      <c r="N124" s="12">
        <f t="shared" si="276"/>
        <v>0.75217391755701835</v>
      </c>
      <c r="O124" s="12">
        <f t="shared" si="277"/>
        <v>0.29420289855081128</v>
      </c>
      <c r="P124" s="12">
        <f t="shared" si="278"/>
        <v>0.8138310314226247</v>
      </c>
      <c r="Q124" s="12">
        <f t="shared" si="279"/>
        <v>-1.4492753578001362E-3</v>
      </c>
      <c r="R124" s="12">
        <f t="shared" si="280"/>
        <v>1.0901071268942296E-2</v>
      </c>
      <c r="S124" s="12">
        <f t="shared" si="281"/>
        <v>4.2638101239248008E-3</v>
      </c>
      <c r="T124" s="12">
        <f t="shared" si="282"/>
        <v>1.1794652629313401E-2</v>
      </c>
    </row>
    <row r="125" spans="2:20" ht="15.9" customHeight="1">
      <c r="B125" s="18">
        <v>45902</v>
      </c>
      <c r="C125" s="12">
        <v>401085.73479999998</v>
      </c>
      <c r="D125" s="9">
        <f t="shared" si="29"/>
        <v>1.8999999738298357</v>
      </c>
      <c r="E125" s="39">
        <v>6665506.7004000004</v>
      </c>
      <c r="F125" s="9">
        <f t="shared" si="30"/>
        <v>15.400000847876072</v>
      </c>
      <c r="G125" s="12">
        <v>105.2264</v>
      </c>
      <c r="H125" s="9">
        <f t="shared" si="31"/>
        <v>4.6999999999997044</v>
      </c>
      <c r="J125" s="69">
        <f t="shared" si="52"/>
        <v>7.0334159804290834</v>
      </c>
      <c r="K125" s="10">
        <f t="shared" si="273"/>
        <v>15.516765965082321</v>
      </c>
      <c r="L125" s="69">
        <f t="shared" si="274"/>
        <v>16.212958583032719</v>
      </c>
      <c r="M125" s="12">
        <f t="shared" si="275"/>
        <v>2.7142856768997654E-2</v>
      </c>
      <c r="N125" s="12">
        <f t="shared" si="276"/>
        <v>0.22000001211251533</v>
      </c>
      <c r="O125" s="12">
        <f t="shared" si="277"/>
        <v>6.7142857142852924E-2</v>
      </c>
      <c r="P125" s="12">
        <f t="shared" si="278"/>
        <v>0.23161369404332458</v>
      </c>
      <c r="Q125" s="12">
        <f t="shared" si="279"/>
        <v>3.8775509669996649E-4</v>
      </c>
      <c r="R125" s="12">
        <f t="shared" si="280"/>
        <v>3.1428573158930762E-3</v>
      </c>
      <c r="S125" s="12">
        <f t="shared" si="281"/>
        <v>9.5918367346932746E-4</v>
      </c>
      <c r="T125" s="12">
        <f t="shared" si="282"/>
        <v>3.3087670577617795E-3</v>
      </c>
    </row>
    <row r="126" spans="2:20" ht="15.9" customHeight="1">
      <c r="B126" s="18">
        <v>45902</v>
      </c>
      <c r="C126" s="12">
        <v>401085.73220000003</v>
      </c>
      <c r="D126" s="9">
        <f t="shared" si="29"/>
        <v>-0.699999975040555</v>
      </c>
      <c r="E126" s="39">
        <v>6665506.7149</v>
      </c>
      <c r="F126" s="9">
        <f t="shared" si="30"/>
        <v>29.900000430643559</v>
      </c>
      <c r="G126" s="12">
        <v>105.2291</v>
      </c>
      <c r="H126" s="9">
        <f t="shared" si="31"/>
        <v>7.40000000000407</v>
      </c>
      <c r="J126" s="69">
        <f t="shared" si="52"/>
        <v>358.65887228739399</v>
      </c>
      <c r="K126" s="10">
        <f t="shared" si="273"/>
        <v>29.908193287417777</v>
      </c>
      <c r="L126" s="69">
        <f t="shared" si="274"/>
        <v>30.810063708431407</v>
      </c>
      <c r="M126" s="12">
        <f t="shared" si="275"/>
        <v>-9.9999996434364993E-3</v>
      </c>
      <c r="N126" s="12">
        <f t="shared" si="276"/>
        <v>0.42714286329490797</v>
      </c>
      <c r="O126" s="12">
        <f t="shared" si="277"/>
        <v>0.10571428571434385</v>
      </c>
      <c r="P126" s="12">
        <f t="shared" si="278"/>
        <v>0.44014376726330584</v>
      </c>
      <c r="Q126" s="12">
        <f t="shared" si="279"/>
        <v>-1.4285713776337856E-4</v>
      </c>
      <c r="R126" s="12">
        <f t="shared" si="280"/>
        <v>6.1020409042129714E-3</v>
      </c>
      <c r="S126" s="12">
        <f t="shared" si="281"/>
        <v>1.5102040816334836E-3</v>
      </c>
      <c r="T126" s="12">
        <f t="shared" si="282"/>
        <v>6.2877681037615124E-3</v>
      </c>
    </row>
    <row r="127" spans="2:20" ht="15.9" customHeight="1">
      <c r="B127" s="18">
        <v>45903</v>
      </c>
      <c r="C127" s="12">
        <v>401085.72820000001</v>
      </c>
      <c r="D127" s="9">
        <f t="shared" si="29"/>
        <v>-4.6999999904073775</v>
      </c>
      <c r="E127" s="39">
        <v>6665506.7226999998</v>
      </c>
      <c r="F127" s="9">
        <f t="shared" si="30"/>
        <v>37.70000021904707</v>
      </c>
      <c r="G127" s="12">
        <v>105.2252</v>
      </c>
      <c r="H127" s="9">
        <f t="shared" si="31"/>
        <v>3.5000000000025011</v>
      </c>
      <c r="J127" s="69">
        <f t="shared" si="52"/>
        <v>352.89368947761648</v>
      </c>
      <c r="K127" s="10">
        <f t="shared" ref="K127" si="283">SQRT(POWER(C127 - $C$9,2) + POWER(E127 - $E$9,2)) *1000</f>
        <v>37.99184144557853</v>
      </c>
      <c r="L127" s="69">
        <f t="shared" ref="L127" si="284">SQRT((D127^2) + (F127^2) + (H127^2))</f>
        <v>38.152719646520559</v>
      </c>
      <c r="M127" s="12">
        <f t="shared" ref="M127" si="285">(D127-$D$9)/(B127-$B$9)</f>
        <v>-6.6197182963484189E-2</v>
      </c>
      <c r="N127" s="12">
        <f t="shared" ref="N127" si="286">(F127-$F$9)/(B127-$B$9)</f>
        <v>0.53098591857812771</v>
      </c>
      <c r="O127" s="12">
        <f t="shared" ref="O127" si="287">(H127-$H$9)/(B127-$B$9)</f>
        <v>4.9295774647922549E-2</v>
      </c>
      <c r="P127" s="12">
        <f t="shared" ref="P127" si="288">(L127-$L$9)/(B127-$B$9)</f>
        <v>0.53736224854254311</v>
      </c>
      <c r="Q127" s="12">
        <f t="shared" ref="Q127" si="289">(M127-0)/(B127-$B$9)</f>
        <v>-9.3235468962653788E-4</v>
      </c>
      <c r="R127" s="12">
        <f t="shared" ref="R127" si="290">(N127-0)/(B127-$B$9)</f>
        <v>7.4786749095510944E-3</v>
      </c>
      <c r="S127" s="12">
        <f t="shared" ref="S127" si="291">(O127-0)/(B127-$B$9)</f>
        <v>6.9430668518200771E-4</v>
      </c>
      <c r="T127" s="12">
        <f t="shared" ref="T127" si="292">(P127-0)/(B127-$B$9)</f>
        <v>7.568482373838635E-3</v>
      </c>
    </row>
    <row r="128" spans="2:20" ht="15.9" customHeight="1">
      <c r="B128" s="18">
        <v>45903</v>
      </c>
      <c r="C128" s="12">
        <v>401085.728</v>
      </c>
      <c r="D128" s="9">
        <f t="shared" si="29"/>
        <v>-4.8999999999068677</v>
      </c>
      <c r="E128" s="39">
        <v>6665506.7275999999</v>
      </c>
      <c r="F128" s="9">
        <f t="shared" si="30"/>
        <v>42.600000277161598</v>
      </c>
      <c r="G128" s="12">
        <v>105.2302</v>
      </c>
      <c r="H128" s="9">
        <f t="shared" si="31"/>
        <v>8.4999999999979536</v>
      </c>
      <c r="J128" s="69">
        <f t="shared" si="52"/>
        <v>353.43847622913722</v>
      </c>
      <c r="K128" s="10">
        <f t="shared" ref="K128" si="293">SQRT(POWER(C128 - $C$9,2) + POWER(E128 - $E$9,2)) *1000</f>
        <v>42.880881796125131</v>
      </c>
      <c r="L128" s="69">
        <f t="shared" ref="L128" si="294">SQRT((D128^2) + (F128^2) + (H128^2))</f>
        <v>43.715215012775822</v>
      </c>
      <c r="M128" s="12">
        <f t="shared" ref="M128" si="295">(D128-$D$9)/(B128-$B$9)</f>
        <v>-6.901408450573053E-2</v>
      </c>
      <c r="N128" s="12">
        <f t="shared" ref="N128" si="296">(F128-$F$9)/(B128-$B$9)</f>
        <v>0.60000000390368446</v>
      </c>
      <c r="O128" s="12">
        <f t="shared" ref="O128" si="297">(H128-$H$9)/(B128-$B$9)</f>
        <v>0.11971830985912611</v>
      </c>
      <c r="P128" s="12">
        <f t="shared" ref="P128" si="298">(L128-$L$9)/(B128-$B$9)</f>
        <v>0.61570725370106794</v>
      </c>
      <c r="Q128" s="12">
        <f t="shared" ref="Q128" si="299">(M128-0)/(B128-$B$9)</f>
        <v>-9.7202935923564125E-4</v>
      </c>
      <c r="R128" s="12">
        <f t="shared" ref="R128" si="300">(N128-0)/(B128-$B$9)</f>
        <v>8.4507042803335843E-3</v>
      </c>
      <c r="S128" s="12">
        <f t="shared" ref="S128" si="301">(O128-0)/(B128-$B$9)</f>
        <v>1.6861733782975508E-3</v>
      </c>
      <c r="T128" s="12">
        <f t="shared" ref="T128" si="302">(P128-0)/(B128-$B$9)</f>
        <v>8.6719331507192667E-3</v>
      </c>
    </row>
    <row r="129" spans="2:20" ht="15.9" customHeight="1">
      <c r="B129" s="18">
        <v>45904</v>
      </c>
      <c r="C129" s="12">
        <v>401085.71679999999</v>
      </c>
      <c r="D129" s="9">
        <f t="shared" si="29"/>
        <v>-16.100000008009374</v>
      </c>
      <c r="E129" s="39">
        <v>6665506.7467999998</v>
      </c>
      <c r="F129" s="9">
        <f t="shared" si="30"/>
        <v>61.800000257790089</v>
      </c>
      <c r="G129" s="12">
        <v>105.2405</v>
      </c>
      <c r="H129" s="9">
        <f t="shared" si="31"/>
        <v>18.799999999998818</v>
      </c>
      <c r="J129" s="69">
        <f t="shared" si="52"/>
        <v>345.39799818967839</v>
      </c>
      <c r="K129" s="10">
        <f t="shared" ref="K129" si="303">SQRT(POWER(C129 - $C$9,2) + POWER(E129 - $E$9,2)) *1000</f>
        <v>63.862743693962571</v>
      </c>
      <c r="L129" s="69">
        <f t="shared" ref="L129" si="304">SQRT((D129^2) + (F129^2) + (H129^2))</f>
        <v>66.572441987061836</v>
      </c>
      <c r="M129" s="12">
        <f t="shared" ref="M129" si="305">(D129-$D$9)/(B129-$B$9)</f>
        <v>-0.22361111122235242</v>
      </c>
      <c r="N129" s="12">
        <f t="shared" ref="N129" si="306">(F129-$F$9)/(B129-$B$9)</f>
        <v>0.85833333691375124</v>
      </c>
      <c r="O129" s="12">
        <f t="shared" ref="O129" si="307">(H129-$H$9)/(B129-$B$9)</f>
        <v>0.2611111111110947</v>
      </c>
      <c r="P129" s="12">
        <f t="shared" ref="P129" si="308">(L129-$L$9)/(B129-$B$9)</f>
        <v>0.92461724982030324</v>
      </c>
      <c r="Q129" s="12">
        <f t="shared" ref="Q129" si="309">(M129-0)/(B129-$B$9)</f>
        <v>-3.1057098780882279E-3</v>
      </c>
      <c r="R129" s="12">
        <f t="shared" ref="R129" si="310">(N129-0)/(B129-$B$9)</f>
        <v>1.1921296346024323E-2</v>
      </c>
      <c r="S129" s="12">
        <f t="shared" ref="S129" si="311">(O129-0)/(B129-$B$9)</f>
        <v>3.6265432098763154E-3</v>
      </c>
      <c r="T129" s="12">
        <f t="shared" ref="T129" si="312">(P129-0)/(B129-$B$9)</f>
        <v>1.2841906247504212E-2</v>
      </c>
    </row>
    <row r="130" spans="2:20" ht="15.9" customHeight="1">
      <c r="B130" s="18">
        <v>45904</v>
      </c>
      <c r="C130" s="12">
        <v>401085.72700000001</v>
      </c>
      <c r="D130" s="9">
        <f t="shared" si="29"/>
        <v>-5.8999999891966581</v>
      </c>
      <c r="E130" s="39">
        <v>6665506.7103000004</v>
      </c>
      <c r="F130" s="9">
        <f t="shared" si="30"/>
        <v>25.300000794231892</v>
      </c>
      <c r="G130" s="12">
        <v>105.24169999999999</v>
      </c>
      <c r="H130" s="9">
        <f t="shared" si="31"/>
        <v>19.999999999996021</v>
      </c>
      <c r="J130" s="69">
        <f t="shared" si="52"/>
        <v>346.87313740229285</v>
      </c>
      <c r="K130" s="10">
        <f t="shared" ref="K130" si="313">SQRT(POWER(C130 - $C$9,2) + POWER(E130 - $E$9,2)) *1000</f>
        <v>25.978838312377533</v>
      </c>
      <c r="L130" s="69">
        <f t="shared" ref="L130" si="314">SQRT((D130^2) + (F130^2) + (H130^2))</f>
        <v>32.78566821128549</v>
      </c>
      <c r="M130" s="12">
        <f t="shared" ref="M130" si="315">(D130-$D$9)/(B130-$B$9)</f>
        <v>-8.1944444294398025E-2</v>
      </c>
      <c r="N130" s="12">
        <f t="shared" ref="N130" si="316">(F130-$F$9)/(B130-$B$9)</f>
        <v>0.35138889991988737</v>
      </c>
      <c r="O130" s="12">
        <f t="shared" ref="O130" si="317">(H130-$H$9)/(B130-$B$9)</f>
        <v>0.2777777777777225</v>
      </c>
      <c r="P130" s="12">
        <f t="shared" ref="P130" si="318">(L130-$L$9)/(B130-$B$9)</f>
        <v>0.45535650293452068</v>
      </c>
      <c r="Q130" s="12">
        <f t="shared" ref="Q130" si="319">(M130-0)/(B130-$B$9)</f>
        <v>-1.1381172818666393E-3</v>
      </c>
      <c r="R130" s="12">
        <f t="shared" ref="R130" si="320">(N130-0)/(B130-$B$9)</f>
        <v>4.8804013877762134E-3</v>
      </c>
      <c r="S130" s="12">
        <f t="shared" ref="S130" si="321">(O130-0)/(B130-$B$9)</f>
        <v>3.8580246913572569E-3</v>
      </c>
      <c r="T130" s="12">
        <f t="shared" ref="T130" si="322">(P130-0)/(B130-$B$9)</f>
        <v>6.3243958740905647E-3</v>
      </c>
    </row>
    <row r="131" spans="2:20" ht="15.9" customHeight="1">
      <c r="B131" s="18">
        <v>45905</v>
      </c>
      <c r="C131" s="12">
        <v>401085.7365</v>
      </c>
      <c r="D131" s="9">
        <f t="shared" si="29"/>
        <v>3.599999996367842</v>
      </c>
      <c r="E131" s="39">
        <v>6665506.6743999999</v>
      </c>
      <c r="F131" s="9">
        <f t="shared" si="30"/>
        <v>-10.599999688565731</v>
      </c>
      <c r="G131" s="12">
        <v>105.2409</v>
      </c>
      <c r="H131" s="9">
        <f t="shared" si="31"/>
        <v>19.199999999997885</v>
      </c>
      <c r="J131" s="69">
        <f t="shared" si="52"/>
        <v>161.241349157169</v>
      </c>
      <c r="K131" s="10">
        <f t="shared" ref="K131" si="323">SQRT(POWER(C131 - $C$9,2) + POWER(E131 - $E$9,2)) *1000</f>
        <v>11.194641279265809</v>
      </c>
      <c r="L131" s="69">
        <f t="shared" ref="L131" si="324">SQRT((D131^2) + (F131^2) + (H131^2))</f>
        <v>22.225210761011038</v>
      </c>
      <c r="M131" s="12">
        <f t="shared" ref="M131" si="325">(D131-$D$9)/(B131-$B$9)</f>
        <v>4.9315068443395095E-2</v>
      </c>
      <c r="N131" s="12">
        <f t="shared" ref="N131" si="326">(F131-$F$9)/(B131-$B$9)</f>
        <v>-0.14520547518583193</v>
      </c>
      <c r="O131" s="12">
        <f t="shared" ref="O131" si="327">(H131-$H$9)/(B131-$B$9)</f>
        <v>0.26301369863010804</v>
      </c>
      <c r="P131" s="12">
        <f t="shared" ref="P131" si="328">(L131-$L$9)/(B131-$B$9)</f>
        <v>0.30445494193165806</v>
      </c>
      <c r="Q131" s="12">
        <f t="shared" ref="Q131" si="329">(M131-0)/(B131-$B$9)</f>
        <v>6.7554888278623419E-4</v>
      </c>
      <c r="R131" s="12">
        <f t="shared" ref="R131" si="330">(N131-0)/(B131-$B$9)</f>
        <v>-1.989116098436054E-3</v>
      </c>
      <c r="S131" s="12">
        <f t="shared" ref="S131" si="331">(O131-0)/(B131-$B$9)</f>
        <v>3.6029273784946307E-3</v>
      </c>
      <c r="T131" s="12">
        <f t="shared" ref="T131" si="332">(P131-0)/(B131-$B$9)</f>
        <v>4.1706156428994254E-3</v>
      </c>
    </row>
    <row r="132" spans="2:20" ht="15.9" customHeight="1">
      <c r="B132" s="18">
        <v>45905</v>
      </c>
      <c r="C132" s="12">
        <v>401085.73019999999</v>
      </c>
      <c r="D132" s="9">
        <f t="shared" si="29"/>
        <v>-2.7000000118277967</v>
      </c>
      <c r="E132" s="39">
        <v>6665506.6984999999</v>
      </c>
      <c r="F132" s="9">
        <f t="shared" si="30"/>
        <v>13.500000350177288</v>
      </c>
      <c r="G132" s="12">
        <v>105.2332</v>
      </c>
      <c r="H132" s="9">
        <f t="shared" si="31"/>
        <v>11.499999999998067</v>
      </c>
      <c r="J132" s="69">
        <f t="shared" si="52"/>
        <v>348.69006776351921</v>
      </c>
      <c r="K132" s="10">
        <f t="shared" ref="K132" si="333">SQRT(POWER(C132 - $C$9,2) + POWER(E132 - $E$9,2)) *1000</f>
        <v>13.767353032397223</v>
      </c>
      <c r="L132" s="69">
        <f t="shared" ref="L132" si="334">SQRT((D132^2) + (F132^2) + (H132^2))</f>
        <v>17.938506334659319</v>
      </c>
      <c r="M132" s="12">
        <f t="shared" ref="M132" si="335">(D132-$D$9)/(B132-$B$9)</f>
        <v>-3.6986301531887623E-2</v>
      </c>
      <c r="N132" s="12">
        <f t="shared" ref="N132" si="336">(F132-$F$9)/(B132-$B$9)</f>
        <v>0.18493151164626423</v>
      </c>
      <c r="O132" s="12">
        <f t="shared" ref="O132" si="337">(H132-$H$9)/(B132-$B$9)</f>
        <v>0.15753424657531598</v>
      </c>
      <c r="P132" s="12">
        <f t="shared" ref="P132" si="338">(L132-$L$9)/(B132-$B$9)</f>
        <v>0.24573296348848384</v>
      </c>
      <c r="Q132" s="12">
        <f t="shared" ref="Q132" si="339">(M132-0)/(B132-$B$9)</f>
        <v>-5.0666166482037837E-4</v>
      </c>
      <c r="R132" s="12">
        <f t="shared" ref="R132" si="340">(N132-0)/(B132-$B$9)</f>
        <v>2.5333083787159485E-3</v>
      </c>
      <c r="S132" s="12">
        <f t="shared" ref="S132" si="341">(O132-0)/(B132-$B$9)</f>
        <v>2.1580033777440547E-3</v>
      </c>
      <c r="T132" s="12">
        <f t="shared" ref="T132" si="342">(P132-0)/(B132-$B$9)</f>
        <v>3.3662049792942991E-3</v>
      </c>
    </row>
    <row r="133" spans="2:20" ht="15.9" customHeight="1">
      <c r="B133" s="18">
        <v>45906</v>
      </c>
      <c r="C133" s="12">
        <v>401085.71580000001</v>
      </c>
      <c r="D133" s="9">
        <f t="shared" si="29"/>
        <v>-17.099999997299165</v>
      </c>
      <c r="E133" s="39">
        <v>6665506.7385999998</v>
      </c>
      <c r="F133" s="9">
        <f t="shared" si="30"/>
        <v>53.600000217556953</v>
      </c>
      <c r="G133" s="12">
        <v>105.2144</v>
      </c>
      <c r="H133" s="9">
        <f t="shared" si="31"/>
        <v>-7.3000000000007503</v>
      </c>
      <c r="J133" s="69">
        <f t="shared" si="52"/>
        <v>342.3057648575026</v>
      </c>
      <c r="K133" s="10">
        <f t="shared" ref="K133" si="343">SQRT(POWER(C133 - $C$9,2) + POWER(E133 - $E$9,2)) *1000</f>
        <v>56.261621228238141</v>
      </c>
      <c r="L133" s="69">
        <f t="shared" ref="L133" si="344">SQRT((D133^2) + (F133^2) + (H133^2))</f>
        <v>56.733235613965718</v>
      </c>
      <c r="M133" s="12">
        <f t="shared" ref="M133" si="345">(D133-$D$9)/(B133-$B$9)</f>
        <v>-0.2310810810445833</v>
      </c>
      <c r="N133" s="12">
        <f t="shared" ref="N133" si="346">(F133-$F$9)/(B133-$B$9)</f>
        <v>0.7243243272642832</v>
      </c>
      <c r="O133" s="12">
        <f t="shared" ref="O133" si="347">(H133-$H$9)/(B133-$B$9)</f>
        <v>-9.8648648648658785E-2</v>
      </c>
      <c r="P133" s="12">
        <f t="shared" ref="P133" si="348">(L133-$L$9)/(B133-$B$9)</f>
        <v>0.76666534613467185</v>
      </c>
      <c r="Q133" s="12">
        <f t="shared" ref="Q133" si="349">(M133-0)/(B133-$B$9)</f>
        <v>-3.1227173114132881E-3</v>
      </c>
      <c r="R133" s="12">
        <f t="shared" ref="R133" si="350">(N133-0)/(B133-$B$9)</f>
        <v>9.7881665846524749E-3</v>
      </c>
      <c r="S133" s="12">
        <f t="shared" ref="S133" si="351">(O133-0)/(B133-$B$9)</f>
        <v>-1.3330898466034971E-3</v>
      </c>
      <c r="T133" s="12">
        <f t="shared" ref="T133" si="352">(P133-0)/(B133-$B$9)</f>
        <v>1.0360342515333404E-2</v>
      </c>
    </row>
    <row r="134" spans="2:20" ht="15.9" customHeight="1">
      <c r="B134" s="18">
        <v>45906</v>
      </c>
      <c r="C134" s="12">
        <v>401085.71500000003</v>
      </c>
      <c r="D134" s="9">
        <f t="shared" si="29"/>
        <v>-17.899999977089465</v>
      </c>
      <c r="E134" s="39">
        <v>6665506.7457999997</v>
      </c>
      <c r="F134" s="9">
        <f t="shared" si="30"/>
        <v>60.800000093877316</v>
      </c>
      <c r="G134" s="12">
        <v>105.21210000000001</v>
      </c>
      <c r="H134" s="9">
        <f t="shared" si="31"/>
        <v>-9.5999999999918373</v>
      </c>
      <c r="J134" s="69">
        <f t="shared" si="52"/>
        <v>343.59515498765245</v>
      </c>
      <c r="K134" s="10">
        <f t="shared" ref="K134" si="353">SQRT(POWER(C134 - $C$9,2) + POWER(E134 - $E$9,2)) *1000</f>
        <v>63.380202039716508</v>
      </c>
      <c r="L134" s="69">
        <f t="shared" ref="L134" si="354">SQRT((D134^2) + (F134^2) + (H134^2))</f>
        <v>64.10312013151254</v>
      </c>
      <c r="M134" s="12">
        <f t="shared" ref="M134" si="355">(D134-$D$9)/(B134-$B$9)</f>
        <v>-0.24189189158229008</v>
      </c>
      <c r="N134" s="12">
        <f t="shared" ref="N134" si="356">(F134-$F$9)/(B134-$B$9)</f>
        <v>0.82162162289023399</v>
      </c>
      <c r="O134" s="12">
        <f t="shared" ref="O134" si="357">(H134-$H$9)/(B134-$B$9)</f>
        <v>-0.12972972972961944</v>
      </c>
      <c r="P134" s="12">
        <f t="shared" ref="P134" si="358">(L134-$L$9)/(B134-$B$9)</f>
        <v>0.86625838015557488</v>
      </c>
      <c r="Q134" s="12">
        <f t="shared" ref="Q134" si="359">(M134-0)/(B134-$B$9)</f>
        <v>-3.2688093457066227E-3</v>
      </c>
      <c r="R134" s="12">
        <f t="shared" ref="R134" si="360">(N134-0)/(B134-$B$9)</f>
        <v>1.1102994903922081E-2</v>
      </c>
      <c r="S134" s="12">
        <f t="shared" ref="S134" si="361">(O134-0)/(B134-$B$9)</f>
        <v>-1.7531044558056681E-3</v>
      </c>
      <c r="T134" s="12">
        <f t="shared" ref="T134" si="362">(P134-0)/(B134-$B$9)</f>
        <v>1.1706194326426687E-2</v>
      </c>
    </row>
    <row r="135" spans="2:20" ht="15.9" customHeight="1">
      <c r="B135" s="18">
        <v>45908</v>
      </c>
      <c r="C135" s="12">
        <v>401085.72769999999</v>
      </c>
      <c r="D135" s="9">
        <f t="shared" si="29"/>
        <v>-5.2000000141561031</v>
      </c>
      <c r="E135" s="39">
        <v>6665506.7200999996</v>
      </c>
      <c r="F135" s="9">
        <f t="shared" si="30"/>
        <v>35.099999979138374</v>
      </c>
      <c r="G135" s="12">
        <v>105.2324</v>
      </c>
      <c r="H135" s="9">
        <f t="shared" si="31"/>
        <v>10.699999999999932</v>
      </c>
      <c r="J135" s="69">
        <f t="shared" si="52"/>
        <v>351.57303095097114</v>
      </c>
      <c r="K135" s="10">
        <f t="shared" ref="K135" si="363">SQRT(POWER(C135 - $C$9,2) + POWER(E135 - $E$9,2)) *1000</f>
        <v>35.483094547724235</v>
      </c>
      <c r="L135" s="69">
        <f t="shared" ref="L135" si="364">SQRT((D135^2) + (F135^2) + (H135^2))</f>
        <v>37.061300553039636</v>
      </c>
      <c r="M135" s="12">
        <f t="shared" ref="M135" si="365">(D135-$D$9)/(B135-$B$9)</f>
        <v>-6.8421052817843456E-2</v>
      </c>
      <c r="N135" s="12">
        <f t="shared" ref="N135" si="366">(F135-$F$9)/(B135-$B$9)</f>
        <v>0.46184210498866279</v>
      </c>
      <c r="O135" s="12">
        <f t="shared" ref="O135" si="367">(H135-$H$9)/(B135-$B$9)</f>
        <v>0.14078947368420963</v>
      </c>
      <c r="P135" s="12">
        <f t="shared" ref="P135" si="368">(L135-$L$9)/(B135-$B$9)</f>
        <v>0.48764869148736362</v>
      </c>
      <c r="Q135" s="12">
        <f t="shared" ref="Q135" si="369">(M135-0)/(B135-$B$9)</f>
        <v>-9.0027701076109807E-4</v>
      </c>
      <c r="R135" s="12">
        <f t="shared" ref="R135" si="370">(N135-0)/(B135-$B$9)</f>
        <v>6.0768698024824055E-3</v>
      </c>
      <c r="S135" s="12">
        <f t="shared" ref="S135" si="371">(O135-0)/(B135-$B$9)</f>
        <v>1.8524930747922321E-3</v>
      </c>
      <c r="T135" s="12">
        <f t="shared" ref="T135" si="372">(P135-0)/(B135-$B$9)</f>
        <v>6.4164301511495216E-3</v>
      </c>
    </row>
    <row r="136" spans="2:20" ht="15.9" customHeight="1">
      <c r="B136" s="18">
        <v>45908</v>
      </c>
      <c r="C136" s="12">
        <v>401085.72340000002</v>
      </c>
      <c r="D136" s="9">
        <f t="shared" si="29"/>
        <v>-9.4999999855645001</v>
      </c>
      <c r="E136" s="39">
        <v>6665506.7375999996</v>
      </c>
      <c r="F136" s="9">
        <f t="shared" si="30"/>
        <v>52.60000005364418</v>
      </c>
      <c r="G136" s="12">
        <v>105.241</v>
      </c>
      <c r="H136" s="9">
        <f t="shared" si="31"/>
        <v>19.300000000001205</v>
      </c>
      <c r="J136" s="69">
        <f t="shared" si="52"/>
        <v>349.76226705620638</v>
      </c>
      <c r="K136" s="10">
        <f t="shared" ref="K136" si="373">SQRT(POWER(C136 - $C$9,2) + POWER(E136 - $E$9,2)) *1000</f>
        <v>53.451005653486938</v>
      </c>
      <c r="L136" s="69">
        <f t="shared" ref="L136" si="374">SQRT((D136^2) + (F136^2) + (H136^2))</f>
        <v>56.828689984629591</v>
      </c>
      <c r="M136" s="12">
        <f t="shared" ref="M136" si="375">(D136-$D$9)/(B136-$B$9)</f>
        <v>-0.12499999981005921</v>
      </c>
      <c r="N136" s="12">
        <f t="shared" ref="N136" si="376">(F136-$F$9)/(B136-$B$9)</f>
        <v>0.69210526386373916</v>
      </c>
      <c r="O136" s="12">
        <f t="shared" ref="O136" si="377">(H136-$H$9)/(B136-$B$9)</f>
        <v>0.25394736842106846</v>
      </c>
      <c r="P136" s="12">
        <f t="shared" ref="P136" si="378">(L136-$L$9)/(B136-$B$9)</f>
        <v>0.74774592085038938</v>
      </c>
      <c r="Q136" s="12">
        <f t="shared" ref="Q136" si="379">(M136-0)/(B136-$B$9)</f>
        <v>-1.6447368396060424E-3</v>
      </c>
      <c r="R136" s="12">
        <f t="shared" ref="R136" si="380">(N136-0)/(B136-$B$9)</f>
        <v>9.1066482087334092E-3</v>
      </c>
      <c r="S136" s="12">
        <f t="shared" ref="S136" si="381">(O136-0)/(B136-$B$9)</f>
        <v>3.3414127423824799E-3</v>
      </c>
      <c r="T136" s="12">
        <f t="shared" ref="T136" si="382">(P136-0)/(B136-$B$9)</f>
        <v>9.8387621164524926E-3</v>
      </c>
    </row>
    <row r="137" spans="2:20" ht="15.9" customHeight="1">
      <c r="B137" s="18">
        <v>45909</v>
      </c>
      <c r="C137" s="12">
        <v>401085.72440000001</v>
      </c>
      <c r="D137" s="9">
        <f t="shared" si="29"/>
        <v>-8.4999999962747097</v>
      </c>
      <c r="E137" s="39">
        <v>6665506.7300000004</v>
      </c>
      <c r="F137" s="9">
        <f t="shared" si="30"/>
        <v>45.000000856816769</v>
      </c>
      <c r="G137" s="12">
        <v>105.1853</v>
      </c>
      <c r="H137" s="9">
        <f t="shared" si="31"/>
        <v>-36.400000000000432</v>
      </c>
      <c r="J137" s="69">
        <f t="shared" si="52"/>
        <v>349.30348946776786</v>
      </c>
      <c r="K137" s="10">
        <f t="shared" ref="K137" si="383">SQRT(POWER(C137 - $C$9,2) + POWER(E137 - $E$9,2)) *1000</f>
        <v>45.795743001398939</v>
      </c>
      <c r="L137" s="69">
        <f t="shared" ref="L137" si="384">SQRT((D137^2) + (F137^2) + (H137^2))</f>
        <v>58.499658777211785</v>
      </c>
      <c r="M137" s="12">
        <f t="shared" ref="M137" si="385">(D137-$D$9)/(B137-$B$9)</f>
        <v>-0.11038961034123</v>
      </c>
      <c r="N137" s="12">
        <f t="shared" ref="N137" si="386">(F137-$F$9)/(B137-$B$9)</f>
        <v>0.58441559554307487</v>
      </c>
      <c r="O137" s="12">
        <f t="shared" ref="O137" si="387">(H137-$H$9)/(B137-$B$9)</f>
        <v>-0.47272727272727832</v>
      </c>
      <c r="P137" s="12">
        <f t="shared" ref="P137" si="388">(L137-$L$9)/(B137-$B$9)</f>
        <v>0.7597358282754777</v>
      </c>
      <c r="Q137" s="12">
        <f t="shared" ref="Q137" si="389">(M137-0)/(B137-$B$9)</f>
        <v>-1.4336313031328572E-3</v>
      </c>
      <c r="R137" s="12">
        <f t="shared" ref="R137" si="390">(N137-0)/(B137-$B$9)</f>
        <v>7.5898129291308422E-3</v>
      </c>
      <c r="S137" s="12">
        <f t="shared" ref="S137" si="391">(O137-0)/(B137-$B$9)</f>
        <v>-6.1393152302243936E-3</v>
      </c>
      <c r="T137" s="12">
        <f t="shared" ref="T137" si="392">(P137-0)/(B137-$B$9)</f>
        <v>9.8666990685126969E-3</v>
      </c>
    </row>
    <row r="138" spans="2:20" ht="15.9" customHeight="1">
      <c r="B138" s="18">
        <v>45909</v>
      </c>
      <c r="C138" s="12">
        <v>401085.72080000001</v>
      </c>
      <c r="D138" s="9">
        <f t="shared" ref="D138:D201" si="393">IF(C138="","",(C138-$C$9)*1000)</f>
        <v>-12.099999992642552</v>
      </c>
      <c r="E138" s="39">
        <v>6665506.7446999997</v>
      </c>
      <c r="F138" s="9">
        <f t="shared" ref="F138:F201" si="394">IF(E138="","",(E138-$E$9)*1000)</f>
        <v>59.70000009983778</v>
      </c>
      <c r="G138" s="12">
        <v>105.2209</v>
      </c>
      <c r="H138" s="9">
        <f t="shared" ref="H138:H201" si="395">IF(G138="","",(G138-$G$9)*1000)</f>
        <v>-0.79999999999813554</v>
      </c>
      <c r="J138" s="69">
        <f t="shared" si="52"/>
        <v>348.54249342955393</v>
      </c>
      <c r="K138" s="10">
        <f t="shared" ref="K138" si="396">SQRT(POWER(C138 - $C$9,2) + POWER(E138 - $E$9,2)) *1000</f>
        <v>60.913873721366471</v>
      </c>
      <c r="L138" s="69">
        <f t="shared" ref="L138" si="397">SQRT((D138^2) + (F138^2) + (H138^2))</f>
        <v>60.919126813691101</v>
      </c>
      <c r="M138" s="12">
        <f t="shared" ref="M138" si="398">(D138-$D$9)/(B138-$B$9)</f>
        <v>-0.15714285704730588</v>
      </c>
      <c r="N138" s="12">
        <f t="shared" ref="N138" si="399">(F138-$F$9)/(B138-$B$9)</f>
        <v>0.77532467662126991</v>
      </c>
      <c r="O138" s="12">
        <f t="shared" ref="O138" si="400">(H138-$H$9)/(B138-$B$9)</f>
        <v>-1.0389610389586176E-2</v>
      </c>
      <c r="P138" s="12">
        <f t="shared" ref="P138" si="401">(L138-$L$9)/(B138-$B$9)</f>
        <v>0.79115749108689737</v>
      </c>
      <c r="Q138" s="12">
        <f t="shared" ref="Q138" si="402">(M138-0)/(B138-$B$9)</f>
        <v>-2.0408163252896867E-3</v>
      </c>
      <c r="R138" s="12">
        <f t="shared" ref="R138" si="403">(N138-0)/(B138-$B$9)</f>
        <v>1.0069151644432077E-2</v>
      </c>
      <c r="S138" s="12">
        <f t="shared" ref="S138" si="404">(O138-0)/(B138-$B$9)</f>
        <v>-1.3493000505956072E-4</v>
      </c>
      <c r="T138" s="12">
        <f t="shared" ref="T138" si="405">(P138-0)/(B138-$B$9)</f>
        <v>1.0274772611518148E-2</v>
      </c>
    </row>
    <row r="139" spans="2:20" ht="15.9" customHeight="1">
      <c r="B139" s="18">
        <v>45910</v>
      </c>
      <c r="C139" s="12">
        <v>401085.69760000001</v>
      </c>
      <c r="D139" s="9">
        <f t="shared" si="393"/>
        <v>-35.299999988637865</v>
      </c>
      <c r="E139" s="39">
        <v>6665506.8136</v>
      </c>
      <c r="F139" s="9">
        <f t="shared" si="394"/>
        <v>128.60000040382147</v>
      </c>
      <c r="G139" s="12">
        <v>105.2346</v>
      </c>
      <c r="H139" s="9">
        <f t="shared" si="395"/>
        <v>12.90000000000191</v>
      </c>
      <c r="J139" s="69">
        <f t="shared" si="52"/>
        <v>344.65067594165242</v>
      </c>
      <c r="K139" s="10">
        <f t="shared" ref="K139" si="406">SQRT(POWER(C139 - $C$9,2) + POWER(E139 - $E$9,2)) *1000</f>
        <v>133.35685247883109</v>
      </c>
      <c r="L139" s="69">
        <f t="shared" ref="L139" si="407">SQRT((D139^2) + (F139^2) + (H139^2))</f>
        <v>133.97932714811179</v>
      </c>
      <c r="M139" s="12">
        <f t="shared" ref="M139" si="408">(D139-$D$9)/(B139-$B$9)</f>
        <v>-0.45256410241843414</v>
      </c>
      <c r="N139" s="12">
        <f t="shared" ref="N139" si="409">(F139-$F$9)/(B139-$B$9)</f>
        <v>1.6487179538951471</v>
      </c>
      <c r="O139" s="12">
        <f t="shared" ref="O139" si="410">(H139-$H$9)/(B139-$B$9)</f>
        <v>0.16538461538463986</v>
      </c>
      <c r="P139" s="12">
        <f t="shared" ref="P139" si="411">(L139-$L$9)/(B139-$B$9)</f>
        <v>1.7176836813860485</v>
      </c>
      <c r="Q139" s="12">
        <f t="shared" ref="Q139" si="412">(M139-0)/(B139-$B$9)</f>
        <v>-5.8021038771594122E-3</v>
      </c>
      <c r="R139" s="12">
        <f t="shared" ref="R139" si="413">(N139-0)/(B139-$B$9)</f>
        <v>2.1137409665322397E-2</v>
      </c>
      <c r="S139" s="12">
        <f t="shared" ref="S139" si="414">(O139-0)/(B139-$B$9)</f>
        <v>2.120315581854357E-3</v>
      </c>
      <c r="T139" s="12">
        <f t="shared" ref="T139" si="415">(P139-0)/(B139-$B$9)</f>
        <v>2.2021585658795494E-2</v>
      </c>
    </row>
    <row r="140" spans="2:20" ht="15.9" customHeight="1">
      <c r="B140" s="18">
        <v>45910</v>
      </c>
      <c r="C140" s="12">
        <v>401085.74660000001</v>
      </c>
      <c r="D140" s="9">
        <f t="shared" si="393"/>
        <v>13.700000010430813</v>
      </c>
      <c r="E140" s="39">
        <v>6665506.6626000004</v>
      </c>
      <c r="F140" s="9">
        <f t="shared" si="394"/>
        <v>-22.39999920129776</v>
      </c>
      <c r="G140" s="12">
        <v>105.1887</v>
      </c>
      <c r="H140" s="9">
        <f t="shared" si="395"/>
        <v>-33.000000000001251</v>
      </c>
      <c r="J140" s="69">
        <f t="shared" si="52"/>
        <v>148.54974532604956</v>
      </c>
      <c r="K140" s="10">
        <f t="shared" ref="K140" si="416">SQRT(POWER(C140 - $C$9,2) + POWER(E140 - $E$9,2)) *1000</f>
        <v>26.257379239062388</v>
      </c>
      <c r="L140" s="69">
        <f t="shared" ref="L140" si="417">SQRT((D140^2) + (F140^2) + (H140^2))</f>
        <v>42.171672536241992</v>
      </c>
      <c r="M140" s="12">
        <f t="shared" ref="M140" si="418">(D140-$D$9)/(B140-$B$9)</f>
        <v>0.17564102577475402</v>
      </c>
      <c r="N140" s="12">
        <f t="shared" ref="N140" si="419">(F140-$F$9)/(B140-$B$9)</f>
        <v>-0.28717947693971485</v>
      </c>
      <c r="O140" s="12">
        <f t="shared" ref="O140" si="420">(H140-$H$9)/(B140-$B$9)</f>
        <v>-0.42307692307693912</v>
      </c>
      <c r="P140" s="12">
        <f t="shared" ref="P140" si="421">(L140-$L$9)/(B140-$B$9)</f>
        <v>0.54066246841335885</v>
      </c>
      <c r="Q140" s="12">
        <f t="shared" ref="Q140" si="422">(M140-0)/(B140-$B$9)</f>
        <v>2.2518080227532564E-3</v>
      </c>
      <c r="R140" s="12">
        <f t="shared" ref="R140" si="423">(N140-0)/(B140-$B$9)</f>
        <v>-3.6817881658937801E-3</v>
      </c>
      <c r="S140" s="12">
        <f t="shared" ref="S140" si="424">(O140-0)/(B140-$B$9)</f>
        <v>-5.4240631163710142E-3</v>
      </c>
      <c r="T140" s="12">
        <f t="shared" ref="T140" si="425">(P140-0)/(B140-$B$9)</f>
        <v>6.9315701078635755E-3</v>
      </c>
    </row>
    <row r="141" spans="2:20" ht="15.9" customHeight="1">
      <c r="B141" s="18">
        <v>45911</v>
      </c>
      <c r="C141" s="12">
        <v>401085.75300000003</v>
      </c>
      <c r="D141" s="9">
        <f t="shared" si="393"/>
        <v>20.100000023376197</v>
      </c>
      <c r="E141" s="39">
        <v>6665506.6316999998</v>
      </c>
      <c r="F141" s="9">
        <f t="shared" si="394"/>
        <v>-53.299999795854092</v>
      </c>
      <c r="G141" s="12">
        <v>105.2206</v>
      </c>
      <c r="H141" s="9">
        <f t="shared" si="395"/>
        <v>-1.0999999999938836</v>
      </c>
      <c r="J141" s="69">
        <f t="shared" si="52"/>
        <v>159.33800411521111</v>
      </c>
      <c r="K141" s="10">
        <f t="shared" ref="K141" si="426">SQRT(POWER(C141 - $C$9,2) + POWER(E141 - $E$9,2)) *1000</f>
        <v>56.964023551516874</v>
      </c>
      <c r="L141" s="69">
        <f t="shared" ref="L141" si="427">SQRT((D141^2) + (F141^2) + (H141^2))</f>
        <v>56.974643300136208</v>
      </c>
      <c r="M141" s="12">
        <f t="shared" ref="M141" si="428">(D141-$D$9)/(B141-$B$9)</f>
        <v>0.25443038004273666</v>
      </c>
      <c r="N141" s="12">
        <f t="shared" ref="N141" si="429">(F141-$F$9)/(B141-$B$9)</f>
        <v>-0.67468354171967204</v>
      </c>
      <c r="O141" s="12">
        <f t="shared" ref="O141" si="430">(H141-$H$9)/(B141-$B$9)</f>
        <v>-1.392405063283397E-2</v>
      </c>
      <c r="P141" s="12">
        <f t="shared" ref="P141" si="431">(L141-$L$9)/(B141-$B$9)</f>
        <v>0.72119801645742032</v>
      </c>
      <c r="Q141" s="12">
        <f t="shared" ref="Q141" si="432">(M141-0)/(B141-$B$9)</f>
        <v>3.2206377220599576E-3</v>
      </c>
      <c r="R141" s="12">
        <f t="shared" ref="R141" si="433">(N141-0)/(B141-$B$9)</f>
        <v>-8.5402979964515451E-3</v>
      </c>
      <c r="S141" s="12">
        <f t="shared" ref="S141" si="434">(O141-0)/(B141-$B$9)</f>
        <v>-1.76253805478911E-4</v>
      </c>
      <c r="T141" s="12">
        <f t="shared" ref="T141" si="435">(P141-0)/(B141-$B$9)</f>
        <v>9.1290888159167131E-3</v>
      </c>
    </row>
    <row r="142" spans="2:20" ht="15.9" customHeight="1">
      <c r="B142" s="18">
        <v>45911</v>
      </c>
      <c r="C142" s="12">
        <v>401085.73609999998</v>
      </c>
      <c r="D142" s="9">
        <f t="shared" si="393"/>
        <v>3.1999999773688614</v>
      </c>
      <c r="E142" s="39">
        <v>6665506.6994000003</v>
      </c>
      <c r="F142" s="9">
        <f t="shared" si="394"/>
        <v>14.400000683963299</v>
      </c>
      <c r="G142" s="12">
        <v>105.1919</v>
      </c>
      <c r="H142" s="9">
        <f t="shared" si="395"/>
        <v>-29.799999999994498</v>
      </c>
      <c r="J142" s="69">
        <f t="shared" si="52"/>
        <v>12.528807047045348</v>
      </c>
      <c r="K142" s="10">
        <f t="shared" ref="K142" si="436">SQRT(POWER(C142 - $C$9,2) + POWER(E142 - $E$9,2)) *1000</f>
        <v>14.751271794435359</v>
      </c>
      <c r="L142" s="69">
        <f t="shared" ref="L142" si="437">SQRT((D142^2) + (F142^2) + (H142^2))</f>
        <v>33.251165687130076</v>
      </c>
      <c r="M142" s="12">
        <f t="shared" ref="M142" si="438">(D142-$D$9)/(B142-$B$9)</f>
        <v>4.050632882745394E-2</v>
      </c>
      <c r="N142" s="12">
        <f t="shared" ref="N142" si="439">(F142-$F$9)/(B142-$B$9)</f>
        <v>0.18227848967042151</v>
      </c>
      <c r="O142" s="12">
        <f t="shared" ref="O142" si="440">(H142-$H$9)/(B142-$B$9)</f>
        <v>-0.37721518987334807</v>
      </c>
      <c r="P142" s="12">
        <f t="shared" ref="P142" si="441">(L142-$L$9)/(B142-$B$9)</f>
        <v>0.42090083148265917</v>
      </c>
      <c r="Q142" s="12">
        <f t="shared" ref="Q142" si="442">(M142-0)/(B142-$B$9)</f>
        <v>5.1273833958802458E-4</v>
      </c>
      <c r="R142" s="12">
        <f t="shared" ref="R142" si="443">(N142-0)/(B142-$B$9)</f>
        <v>2.3073226540559683E-3</v>
      </c>
      <c r="S142" s="12">
        <f t="shared" ref="S142" si="444">(O142-0)/(B142-$B$9)</f>
        <v>-4.7748758211816214E-3</v>
      </c>
      <c r="T142" s="12">
        <f t="shared" ref="T142" si="445">(P142-0)/(B142-$B$9)</f>
        <v>5.3278586263627746E-3</v>
      </c>
    </row>
    <row r="143" spans="2:20" ht="15.9" customHeight="1">
      <c r="B143" s="18">
        <v>45912</v>
      </c>
      <c r="C143" s="12">
        <v>401085.72590000002</v>
      </c>
      <c r="D143" s="9">
        <f t="shared" si="393"/>
        <v>-6.9999999832361937</v>
      </c>
      <c r="E143" s="39">
        <v>6665506.7197000002</v>
      </c>
      <c r="F143" s="9">
        <f t="shared" si="394"/>
        <v>34.700000658631325</v>
      </c>
      <c r="G143" s="12">
        <v>105.2336</v>
      </c>
      <c r="H143" s="9">
        <f t="shared" si="395"/>
        <v>11.899999999997135</v>
      </c>
      <c r="J143" s="69">
        <f t="shared" si="52"/>
        <v>348.59483940866482</v>
      </c>
      <c r="K143" s="10">
        <f t="shared" ref="K143" si="446">SQRT(POWER(C143 - $C$9,2) + POWER(E143 - $E$9,2)) *1000</f>
        <v>35.399011927938346</v>
      </c>
      <c r="L143" s="69">
        <f t="shared" ref="L143" si="447">SQRT((D143^2) + (F143^2) + (H143^2))</f>
        <v>37.34568309020807</v>
      </c>
      <c r="M143" s="12">
        <f t="shared" ref="M143" si="448">(D143-$D$9)/(B143-$B$9)</f>
        <v>-8.7499999790452421E-2</v>
      </c>
      <c r="N143" s="12">
        <f t="shared" ref="N143" si="449">(F143-$F$9)/(B143-$B$9)</f>
        <v>0.43375000823289156</v>
      </c>
      <c r="O143" s="12">
        <f t="shared" ref="O143" si="450">(H143-$H$9)/(B143-$B$9)</f>
        <v>0.14874999999996419</v>
      </c>
      <c r="P143" s="12">
        <f t="shared" ref="P143" si="451">(L143-$L$9)/(B143-$B$9)</f>
        <v>0.46682103862760088</v>
      </c>
      <c r="Q143" s="12">
        <f t="shared" ref="Q143" si="452">(M143-0)/(B143-$B$9)</f>
        <v>-1.0937499973806553E-3</v>
      </c>
      <c r="R143" s="12">
        <f t="shared" ref="R143" si="453">(N143-0)/(B143-$B$9)</f>
        <v>5.4218751029111445E-3</v>
      </c>
      <c r="S143" s="12">
        <f t="shared" ref="S143" si="454">(O143-0)/(B143-$B$9)</f>
        <v>1.8593749999995524E-3</v>
      </c>
      <c r="T143" s="12">
        <f t="shared" ref="T143" si="455">(P143-0)/(B143-$B$9)</f>
        <v>5.835262982845011E-3</v>
      </c>
    </row>
    <row r="144" spans="2:20" ht="15.9" customHeight="1">
      <c r="B144" s="18">
        <v>45912</v>
      </c>
      <c r="C144" s="12">
        <v>401085.73369999998</v>
      </c>
      <c r="D144" s="9">
        <f t="shared" si="393"/>
        <v>0.79999997979030013</v>
      </c>
      <c r="E144" s="39">
        <v>6665506.7008999996</v>
      </c>
      <c r="F144" s="9">
        <f t="shared" si="394"/>
        <v>15.899999998509884</v>
      </c>
      <c r="G144" s="12">
        <v>105.1855</v>
      </c>
      <c r="H144" s="9">
        <f t="shared" si="395"/>
        <v>-36.199999999993793</v>
      </c>
      <c r="J144" s="69">
        <f t="shared" si="52"/>
        <v>2.880377480475147</v>
      </c>
      <c r="K144" s="10">
        <f t="shared" ref="K144" si="456">SQRT(POWER(C144 - $C$9,2) + POWER(E144 - $E$9,2)) *1000</f>
        <v>15.920113062421345</v>
      </c>
      <c r="L144" s="69">
        <f t="shared" ref="L144" si="457">SQRT((D144^2) + (F144^2) + (H144^2))</f>
        <v>39.546049106324503</v>
      </c>
      <c r="M144" s="12">
        <f t="shared" ref="M144" si="458">(D144-$D$9)/(B144-$B$9)</f>
        <v>9.9999997473787516E-3</v>
      </c>
      <c r="N144" s="12">
        <f t="shared" ref="N144" si="459">(F144-$F$9)/(B144-$B$9)</f>
        <v>0.19874999998137355</v>
      </c>
      <c r="O144" s="12">
        <f t="shared" ref="O144" si="460">(H144-$H$9)/(B144-$B$9)</f>
        <v>-0.45249999999992241</v>
      </c>
      <c r="P144" s="12">
        <f t="shared" ref="P144" si="461">(L144-$L$9)/(B144-$B$9)</f>
        <v>0.49432561382905627</v>
      </c>
      <c r="Q144" s="12">
        <f t="shared" ref="Q144" si="462">(M144-0)/(B144-$B$9)</f>
        <v>1.249999968422344E-4</v>
      </c>
      <c r="R144" s="12">
        <f t="shared" ref="R144" si="463">(N144-0)/(B144-$B$9)</f>
        <v>2.4843749997671694E-3</v>
      </c>
      <c r="S144" s="12">
        <f t="shared" ref="S144" si="464">(O144-0)/(B144-$B$9)</f>
        <v>-5.6562499999990301E-3</v>
      </c>
      <c r="T144" s="12">
        <f t="shared" ref="T144" si="465">(P144-0)/(B144-$B$9)</f>
        <v>6.179070172863203E-3</v>
      </c>
    </row>
    <row r="145" spans="1:20" ht="15.9" customHeight="1">
      <c r="B145" s="18">
        <v>45913</v>
      </c>
      <c r="C145" s="12">
        <v>401085.73369999998</v>
      </c>
      <c r="D145" s="9">
        <f t="shared" si="393"/>
        <v>0.79999997979030013</v>
      </c>
      <c r="E145" s="39">
        <v>6665506.6985999998</v>
      </c>
      <c r="F145" s="9">
        <f t="shared" si="394"/>
        <v>13.60000018030405</v>
      </c>
      <c r="G145" s="12">
        <v>105.2313</v>
      </c>
      <c r="H145" s="9">
        <f t="shared" si="395"/>
        <v>9.6000000000060481</v>
      </c>
      <c r="J145" s="69">
        <f t="shared" si="52"/>
        <v>3.3664605340527487</v>
      </c>
      <c r="K145" s="10">
        <f t="shared" ref="K145" si="466">SQRT(POWER(C145 - $C$9,2) + POWER(E145 - $E$9,2)) *1000</f>
        <v>13.623509271547281</v>
      </c>
      <c r="L145" s="69">
        <f t="shared" ref="L145" si="467">SQRT((D145^2) + (F145^2) + (H145^2))</f>
        <v>16.666133470965928</v>
      </c>
      <c r="M145" s="12">
        <f t="shared" ref="M145" si="468">(D145-$D$9)/(B145-$B$9)</f>
        <v>9.8765429603740757E-3</v>
      </c>
      <c r="N145" s="12">
        <f t="shared" ref="N145" si="469">(F145-$F$9)/(B145-$B$9)</f>
        <v>0.16790123679387717</v>
      </c>
      <c r="O145" s="12">
        <f t="shared" ref="O145" si="470">(H145-$H$9)/(B145-$B$9)</f>
        <v>0.11851851851859319</v>
      </c>
      <c r="P145" s="12">
        <f t="shared" ref="P145" si="471">(L145-$L$9)/(B145-$B$9)</f>
        <v>0.20575473420945589</v>
      </c>
      <c r="Q145" s="12">
        <f t="shared" ref="Q145" si="472">(M145-0)/(B145-$B$9)</f>
        <v>1.2193262914042069E-4</v>
      </c>
      <c r="R145" s="12">
        <f t="shared" ref="R145" si="473">(N145-0)/(B145-$B$9)</f>
        <v>2.0728547752330516E-3</v>
      </c>
      <c r="S145" s="12">
        <f t="shared" ref="S145" si="474">(O145-0)/(B145-$B$9)</f>
        <v>1.4631915866492986E-3</v>
      </c>
      <c r="T145" s="12">
        <f t="shared" ref="T145" si="475">(P145-0)/(B145-$B$9)</f>
        <v>2.5401819038204433E-3</v>
      </c>
    </row>
    <row r="146" spans="1:20" ht="15.9" customHeight="1">
      <c r="B146" s="18">
        <v>45913</v>
      </c>
      <c r="C146" s="12">
        <v>401085.72590000002</v>
      </c>
      <c r="D146" s="9">
        <f t="shared" si="393"/>
        <v>-6.9999999832361937</v>
      </c>
      <c r="E146" s="39">
        <v>6665506.7197000002</v>
      </c>
      <c r="F146" s="9">
        <f t="shared" si="394"/>
        <v>34.700000658631325</v>
      </c>
      <c r="G146" s="12">
        <v>105.2336</v>
      </c>
      <c r="H146" s="9">
        <f t="shared" si="395"/>
        <v>11.899999999997135</v>
      </c>
      <c r="J146" s="69">
        <f t="shared" si="52"/>
        <v>348.59483940866482</v>
      </c>
      <c r="K146" s="10">
        <f t="shared" ref="K146" si="476">SQRT(POWER(C146 - $C$9,2) + POWER(E146 - $E$9,2)) *1000</f>
        <v>35.399011927938346</v>
      </c>
      <c r="L146" s="69">
        <f t="shared" ref="L146" si="477">SQRT((D146^2) + (F146^2) + (H146^2))</f>
        <v>37.34568309020807</v>
      </c>
      <c r="M146" s="12">
        <f t="shared" ref="M146" si="478">(D146-$D$9)/(B146-$B$9)</f>
        <v>-8.6419752879459175E-2</v>
      </c>
      <c r="N146" s="12">
        <f t="shared" ref="N146" si="479">(F146-$F$9)/(B146-$B$9)</f>
        <v>0.42839506985964598</v>
      </c>
      <c r="O146" s="12">
        <f t="shared" ref="O146" si="480">(H146-$H$9)/(B146-$B$9)</f>
        <v>0.1469135802468782</v>
      </c>
      <c r="P146" s="12">
        <f t="shared" ref="P146" si="481">(L146-$L$9)/(B146-$B$9)</f>
        <v>0.46105781592849471</v>
      </c>
      <c r="Q146" s="12">
        <f t="shared" ref="Q146" si="482">(M146-0)/(B146-$B$9)</f>
        <v>-1.0669105293760392E-3</v>
      </c>
      <c r="R146" s="12">
        <f t="shared" ref="R146" si="483">(N146-0)/(B146-$B$9)</f>
        <v>5.2888280229585923E-3</v>
      </c>
      <c r="S146" s="12">
        <f t="shared" ref="S146" si="484">(O146-0)/(B146-$B$9)</f>
        <v>1.813747904282447E-3</v>
      </c>
      <c r="T146" s="12">
        <f t="shared" ref="T146" si="485">(P146-0)/(B146-$B$9)</f>
        <v>5.6920718015863545E-3</v>
      </c>
    </row>
    <row r="147" spans="1:20" ht="15.9" customHeight="1">
      <c r="B147" s="18">
        <v>45915</v>
      </c>
      <c r="C147" s="12">
        <v>401085.72350000002</v>
      </c>
      <c r="D147" s="9">
        <f t="shared" si="393"/>
        <v>-9.399999980814755</v>
      </c>
      <c r="E147" s="39">
        <v>6665506.7380999997</v>
      </c>
      <c r="F147" s="9">
        <f t="shared" si="394"/>
        <v>53.100000135600567</v>
      </c>
      <c r="G147" s="12">
        <v>105.21429999999999</v>
      </c>
      <c r="H147" s="9">
        <f t="shared" si="395"/>
        <v>-7.40000000000407</v>
      </c>
      <c r="J147" s="69">
        <f t="shared" si="52"/>
        <v>349.96124584584891</v>
      </c>
      <c r="K147" s="10">
        <f t="shared" ref="K147" si="486">SQRT(POWER(C147 - $C$9,2) + POWER(E147 - $E$9,2)) *1000</f>
        <v>53.925597020710839</v>
      </c>
      <c r="L147" s="69">
        <f t="shared" ref="L147" si="487">SQRT((D147^2) + (F147^2) + (H147^2))</f>
        <v>54.430965580633945</v>
      </c>
      <c r="M147" s="12">
        <f t="shared" ref="M147" si="488">(D147-$D$9)/(B147-$B$9)</f>
        <v>-0.11325301181704524</v>
      </c>
      <c r="N147" s="12">
        <f t="shared" ref="N147" si="489">(F147-$F$9)/(B147-$B$9)</f>
        <v>0.63975903777832011</v>
      </c>
      <c r="O147" s="12">
        <f t="shared" ref="O147" si="490">(H147-$H$9)/(B147-$B$9)</f>
        <v>-8.9156626506073131E-2</v>
      </c>
      <c r="P147" s="12">
        <f t="shared" ref="P147" si="491">(L147-$L$9)/(B147-$B$9)</f>
        <v>0.65579476603173426</v>
      </c>
      <c r="Q147" s="12">
        <f t="shared" ref="Q147" si="492">(M147-0)/(B147-$B$9)</f>
        <v>-1.3644941182776535E-3</v>
      </c>
      <c r="R147" s="12">
        <f t="shared" ref="R147" si="493">(N147-0)/(B147-$B$9)</f>
        <v>7.7079402141966274E-3</v>
      </c>
      <c r="S147" s="12">
        <f t="shared" ref="S147" si="494">(O147-0)/(B147-$B$9)</f>
        <v>-1.0741762229647366E-3</v>
      </c>
      <c r="T147" s="12">
        <f t="shared" ref="T147" si="495">(P147-0)/(B147-$B$9)</f>
        <v>7.9011417594184851E-3</v>
      </c>
    </row>
    <row r="148" spans="1:20" ht="15.9" customHeight="1">
      <c r="B148" s="18">
        <v>45915</v>
      </c>
      <c r="C148" s="12">
        <v>401085.72100000002</v>
      </c>
      <c r="D148" s="9">
        <f t="shared" si="393"/>
        <v>-11.899999983143061</v>
      </c>
      <c r="E148" s="39">
        <v>6665506.7478</v>
      </c>
      <c r="F148" s="9">
        <f t="shared" si="394"/>
        <v>62.800000421702862</v>
      </c>
      <c r="G148" s="12">
        <v>105.2306</v>
      </c>
      <c r="H148" s="9">
        <f t="shared" si="395"/>
        <v>8.8999999999970214</v>
      </c>
      <c r="J148" s="69">
        <f t="shared" si="52"/>
        <v>349.27021370104376</v>
      </c>
      <c r="K148" s="10">
        <f t="shared" ref="K148" si="496">SQRT(POWER(C148 - $C$9,2) + POWER(E148 - $E$9,2)) *1000</f>
        <v>63.917525394563604</v>
      </c>
      <c r="L148" s="69">
        <f t="shared" ref="L148" si="497">SQRT((D148^2) + (F148^2) + (H148^2))</f>
        <v>64.534177398992483</v>
      </c>
      <c r="M148" s="12">
        <f t="shared" ref="M148" si="498">(D148-$D$9)/(B148-$B$9)</f>
        <v>-0.14337349377280798</v>
      </c>
      <c r="N148" s="12">
        <f t="shared" ref="N148" si="499">(F148-$F$9)/(B148-$B$9)</f>
        <v>0.75662651110485379</v>
      </c>
      <c r="O148" s="12">
        <f t="shared" ref="O148" si="500">(H148-$H$9)/(B148-$B$9)</f>
        <v>0.10722891566261472</v>
      </c>
      <c r="P148" s="12">
        <f t="shared" ref="P148" si="501">(L148-$L$9)/(B148-$B$9)</f>
        <v>0.77752020962641544</v>
      </c>
      <c r="Q148" s="12">
        <f t="shared" ref="Q148" si="502">(M148-0)/(B148-$B$9)</f>
        <v>-1.7273914912386502E-3</v>
      </c>
      <c r="R148" s="12">
        <f t="shared" ref="R148" si="503">(N148-0)/(B148-$B$9)</f>
        <v>9.1159820615042634E-3</v>
      </c>
      <c r="S148" s="12">
        <f t="shared" ref="S148" si="504">(O148-0)/(B148-$B$9)</f>
        <v>1.2919146465375268E-3</v>
      </c>
      <c r="T148" s="12">
        <f t="shared" ref="T148" si="505">(P148-0)/(B148-$B$9)</f>
        <v>9.3677133689929575E-3</v>
      </c>
    </row>
    <row r="149" spans="1:20" ht="15.9" customHeight="1">
      <c r="B149" s="18">
        <v>45916</v>
      </c>
      <c r="C149" s="12">
        <v>401085.72639999999</v>
      </c>
      <c r="D149" s="9">
        <f t="shared" si="393"/>
        <v>-6.5000000176951289</v>
      </c>
      <c r="E149" s="39">
        <v>6665506.7236000001</v>
      </c>
      <c r="F149" s="9">
        <f t="shared" si="394"/>
        <v>38.60000055283308</v>
      </c>
      <c r="G149" s="12">
        <v>105.2139</v>
      </c>
      <c r="H149" s="9">
        <f t="shared" si="395"/>
        <v>-7.8000000000031378</v>
      </c>
      <c r="J149" s="69">
        <f t="shared" si="52"/>
        <v>350.44142300687645</v>
      </c>
      <c r="K149" s="10">
        <f t="shared" ref="K149" si="506">SQRT(POWER(C149 - $C$9,2) + POWER(E149 - $E$9,2)) *1000</f>
        <v>39.14345466241771</v>
      </c>
      <c r="L149" s="69">
        <f t="shared" ref="L149" si="507">SQRT((D149^2) + (F149^2) + (H149^2))</f>
        <v>39.913030991253969</v>
      </c>
      <c r="M149" s="12">
        <f t="shared" ref="M149" si="508">(D149-$D$9)/(B149-$B$9)</f>
        <v>-7.7380952591608682E-2</v>
      </c>
      <c r="N149" s="12">
        <f t="shared" ref="N149" si="509">(F149-$F$9)/(B149-$B$9)</f>
        <v>0.45952381610515569</v>
      </c>
      <c r="O149" s="12">
        <f t="shared" ref="O149" si="510">(H149-$H$9)/(B149-$B$9)</f>
        <v>-9.2857142857180205E-2</v>
      </c>
      <c r="P149" s="12">
        <f t="shared" ref="P149" si="511">(L149-$L$9)/(B149-$B$9)</f>
        <v>0.47515513084826155</v>
      </c>
      <c r="Q149" s="12">
        <f t="shared" ref="Q149" si="512">(M149-0)/(B149-$B$9)</f>
        <v>-9.2120181656677E-4</v>
      </c>
      <c r="R149" s="12">
        <f t="shared" ref="R149" si="513">(N149-0)/(B149-$B$9)</f>
        <v>5.4705216202994723E-3</v>
      </c>
      <c r="S149" s="12">
        <f t="shared" ref="S149" si="514">(O149-0)/(B149-$B$9)</f>
        <v>-1.1054421768711929E-3</v>
      </c>
      <c r="T149" s="12">
        <f t="shared" ref="T149" si="515">(P149-0)/(B149-$B$9)</f>
        <v>5.6566087005745424E-3</v>
      </c>
    </row>
    <row r="150" spans="1:20" ht="15.9" customHeight="1">
      <c r="B150" s="18"/>
      <c r="C150" s="12"/>
      <c r="D150" s="9" t="str">
        <f t="shared" si="393"/>
        <v/>
      </c>
      <c r="E150" s="39"/>
      <c r="F150" s="9" t="str">
        <f t="shared" si="394"/>
        <v/>
      </c>
      <c r="G150" s="12"/>
      <c r="H150" s="9" t="str">
        <f t="shared" si="395"/>
        <v/>
      </c>
    </row>
    <row r="151" spans="1:20" ht="15.9" customHeight="1">
      <c r="B151" s="18"/>
      <c r="C151" s="12"/>
      <c r="D151" s="9" t="str">
        <f t="shared" si="393"/>
        <v/>
      </c>
      <c r="E151" s="39"/>
      <c r="F151" s="9" t="str">
        <f t="shared" si="394"/>
        <v/>
      </c>
      <c r="G151" s="12"/>
      <c r="H151" s="9" t="str">
        <f t="shared" si="395"/>
        <v/>
      </c>
    </row>
    <row r="152" spans="1:20" ht="15.9" customHeight="1">
      <c r="B152" s="18"/>
      <c r="C152" s="12"/>
      <c r="D152" s="9" t="str">
        <f t="shared" si="393"/>
        <v/>
      </c>
      <c r="E152" s="39"/>
      <c r="F152" s="9" t="str">
        <f t="shared" si="394"/>
        <v/>
      </c>
      <c r="G152" s="12"/>
      <c r="H152" s="9" t="str">
        <f t="shared" si="395"/>
        <v/>
      </c>
    </row>
    <row r="153" spans="1:20" ht="15.9" customHeight="1">
      <c r="B153" s="18"/>
      <c r="C153" s="12"/>
      <c r="D153" s="9" t="str">
        <f t="shared" si="393"/>
        <v/>
      </c>
      <c r="E153" s="39"/>
      <c r="F153" s="9" t="str">
        <f t="shared" si="394"/>
        <v/>
      </c>
      <c r="G153" s="12"/>
      <c r="H153" s="9" t="str">
        <f t="shared" si="395"/>
        <v/>
      </c>
    </row>
    <row r="154" spans="1:20" ht="15.9" customHeight="1">
      <c r="B154" s="18"/>
      <c r="C154" s="12"/>
      <c r="D154" s="9" t="str">
        <f t="shared" si="393"/>
        <v/>
      </c>
      <c r="E154" s="39"/>
      <c r="F154" s="9" t="str">
        <f t="shared" si="394"/>
        <v/>
      </c>
      <c r="G154" s="12"/>
      <c r="H154" s="9" t="str">
        <f t="shared" si="395"/>
        <v/>
      </c>
    </row>
    <row r="155" spans="1:20" ht="15.9" customHeight="1">
      <c r="A155" s="32">
        <v>44760</v>
      </c>
      <c r="B155" s="18"/>
      <c r="C155" s="12"/>
      <c r="D155" s="9" t="str">
        <f t="shared" si="393"/>
        <v/>
      </c>
      <c r="E155" s="39"/>
      <c r="F155" s="9" t="str">
        <f t="shared" si="394"/>
        <v/>
      </c>
      <c r="G155" s="12"/>
      <c r="H155" s="9" t="str">
        <f t="shared" si="395"/>
        <v/>
      </c>
    </row>
    <row r="156" spans="1:20" ht="15.9" customHeight="1">
      <c r="A156" s="33"/>
      <c r="B156" s="18"/>
      <c r="C156" s="12"/>
      <c r="D156" s="9" t="str">
        <f t="shared" si="393"/>
        <v/>
      </c>
      <c r="E156" s="39"/>
      <c r="F156" s="9" t="str">
        <f t="shared" si="394"/>
        <v/>
      </c>
      <c r="G156" s="12"/>
      <c r="H156" s="9" t="str">
        <f t="shared" si="395"/>
        <v/>
      </c>
    </row>
    <row r="157" spans="1:20" ht="15.9" customHeight="1">
      <c r="A157" s="212" t="s">
        <v>9</v>
      </c>
      <c r="B157" s="18"/>
      <c r="C157" s="12"/>
      <c r="D157" s="9" t="str">
        <f t="shared" si="393"/>
        <v/>
      </c>
      <c r="E157" s="39"/>
      <c r="F157" s="9" t="str">
        <f t="shared" si="394"/>
        <v/>
      </c>
      <c r="G157" s="12"/>
      <c r="H157" s="9" t="str">
        <f t="shared" si="395"/>
        <v/>
      </c>
    </row>
    <row r="158" spans="1:20" ht="15.9" customHeight="1">
      <c r="A158" s="213"/>
      <c r="B158" s="18"/>
      <c r="C158" s="12"/>
      <c r="D158" s="9" t="str">
        <f t="shared" si="393"/>
        <v/>
      </c>
      <c r="E158" s="39"/>
      <c r="F158" s="9" t="str">
        <f t="shared" si="394"/>
        <v/>
      </c>
      <c r="G158" s="12"/>
      <c r="H158" s="9" t="str">
        <f t="shared" si="395"/>
        <v/>
      </c>
    </row>
    <row r="159" spans="1:20" ht="15.9" customHeight="1">
      <c r="B159" s="18"/>
      <c r="C159" s="12"/>
      <c r="D159" s="9" t="str">
        <f t="shared" si="393"/>
        <v/>
      </c>
      <c r="E159" s="39"/>
      <c r="F159" s="9" t="str">
        <f t="shared" si="394"/>
        <v/>
      </c>
      <c r="G159" s="12"/>
      <c r="H159" s="9" t="str">
        <f t="shared" si="395"/>
        <v/>
      </c>
    </row>
    <row r="160" spans="1:20" ht="15.9" customHeight="1">
      <c r="B160" s="18"/>
      <c r="C160" s="12"/>
      <c r="D160" s="9" t="str">
        <f t="shared" si="393"/>
        <v/>
      </c>
      <c r="E160" s="39"/>
      <c r="F160" s="9" t="str">
        <f t="shared" si="394"/>
        <v/>
      </c>
      <c r="G160" s="12"/>
      <c r="H160" s="9" t="str">
        <f t="shared" si="395"/>
        <v/>
      </c>
    </row>
    <row r="161" spans="2:8" ht="15.9" customHeight="1">
      <c r="B161" s="18"/>
      <c r="C161" s="12"/>
      <c r="D161" s="9" t="str">
        <f t="shared" si="393"/>
        <v/>
      </c>
      <c r="E161" s="39"/>
      <c r="F161" s="9" t="str">
        <f t="shared" si="394"/>
        <v/>
      </c>
      <c r="G161" s="12"/>
      <c r="H161" s="9" t="str">
        <f t="shared" si="395"/>
        <v/>
      </c>
    </row>
    <row r="162" spans="2:8" ht="15.9" customHeight="1">
      <c r="B162" s="18"/>
      <c r="C162" s="12"/>
      <c r="D162" s="9" t="str">
        <f t="shared" si="393"/>
        <v/>
      </c>
      <c r="E162" s="39"/>
      <c r="F162" s="9" t="str">
        <f t="shared" si="394"/>
        <v/>
      </c>
      <c r="G162" s="12"/>
      <c r="H162" s="9" t="str">
        <f t="shared" si="395"/>
        <v/>
      </c>
    </row>
    <row r="163" spans="2:8" ht="15.9" customHeight="1">
      <c r="B163" s="18"/>
      <c r="C163" s="12"/>
      <c r="D163" s="9" t="str">
        <f t="shared" si="393"/>
        <v/>
      </c>
      <c r="E163" s="39"/>
      <c r="F163" s="9" t="str">
        <f t="shared" si="394"/>
        <v/>
      </c>
      <c r="G163" s="12"/>
      <c r="H163" s="9" t="str">
        <f t="shared" si="395"/>
        <v/>
      </c>
    </row>
    <row r="164" spans="2:8" ht="15.9" customHeight="1">
      <c r="B164" s="18"/>
      <c r="C164" s="12"/>
      <c r="D164" s="9" t="str">
        <f t="shared" si="393"/>
        <v/>
      </c>
      <c r="E164" s="39"/>
      <c r="F164" s="9" t="str">
        <f t="shared" si="394"/>
        <v/>
      </c>
      <c r="G164" s="12"/>
      <c r="H164" s="9" t="str">
        <f t="shared" si="395"/>
        <v/>
      </c>
    </row>
    <row r="165" spans="2:8" ht="15.9" customHeight="1">
      <c r="B165" s="18"/>
      <c r="C165" s="12"/>
      <c r="D165" s="9" t="str">
        <f t="shared" si="393"/>
        <v/>
      </c>
      <c r="E165" s="39"/>
      <c r="F165" s="9" t="str">
        <f t="shared" si="394"/>
        <v/>
      </c>
      <c r="G165" s="12"/>
      <c r="H165" s="9" t="str">
        <f t="shared" si="395"/>
        <v/>
      </c>
    </row>
    <row r="166" spans="2:8" ht="15.9" customHeight="1">
      <c r="B166" s="18"/>
      <c r="C166" s="12"/>
      <c r="D166" s="9" t="str">
        <f t="shared" si="393"/>
        <v/>
      </c>
      <c r="E166" s="39"/>
      <c r="F166" s="9" t="str">
        <f t="shared" si="394"/>
        <v/>
      </c>
      <c r="G166" s="12"/>
      <c r="H166" s="9" t="str">
        <f t="shared" si="395"/>
        <v/>
      </c>
    </row>
    <row r="167" spans="2:8" ht="15.9" customHeight="1">
      <c r="B167" s="18"/>
      <c r="C167" s="12"/>
      <c r="D167" s="9" t="str">
        <f t="shared" si="393"/>
        <v/>
      </c>
      <c r="E167" s="39"/>
      <c r="F167" s="9" t="str">
        <f t="shared" si="394"/>
        <v/>
      </c>
      <c r="G167" s="12"/>
      <c r="H167" s="9" t="str">
        <f t="shared" si="395"/>
        <v/>
      </c>
    </row>
    <row r="168" spans="2:8" ht="15.9" customHeight="1">
      <c r="B168" s="18"/>
      <c r="C168" s="12"/>
      <c r="D168" s="9" t="str">
        <f t="shared" si="393"/>
        <v/>
      </c>
      <c r="E168" s="39"/>
      <c r="F168" s="9" t="str">
        <f t="shared" si="394"/>
        <v/>
      </c>
      <c r="G168" s="12"/>
      <c r="H168" s="9" t="str">
        <f t="shared" si="395"/>
        <v/>
      </c>
    </row>
    <row r="169" spans="2:8" ht="15.9" customHeight="1">
      <c r="B169" s="18"/>
      <c r="C169" s="12"/>
      <c r="D169" s="9" t="str">
        <f t="shared" si="393"/>
        <v/>
      </c>
      <c r="E169" s="39"/>
      <c r="F169" s="9" t="str">
        <f t="shared" si="394"/>
        <v/>
      </c>
      <c r="G169" s="12"/>
      <c r="H169" s="9" t="str">
        <f t="shared" si="395"/>
        <v/>
      </c>
    </row>
    <row r="170" spans="2:8" ht="15.9" customHeight="1">
      <c r="B170" s="18"/>
      <c r="C170" s="12"/>
      <c r="D170" s="9" t="str">
        <f t="shared" si="393"/>
        <v/>
      </c>
      <c r="E170" s="39"/>
      <c r="F170" s="9" t="str">
        <f t="shared" si="394"/>
        <v/>
      </c>
      <c r="G170" s="12"/>
      <c r="H170" s="9" t="str">
        <f t="shared" si="395"/>
        <v/>
      </c>
    </row>
    <row r="171" spans="2:8" ht="15.9" customHeight="1">
      <c r="B171" s="18"/>
      <c r="C171" s="12"/>
      <c r="D171" s="9" t="str">
        <f t="shared" si="393"/>
        <v/>
      </c>
      <c r="E171" s="39"/>
      <c r="F171" s="9" t="str">
        <f t="shared" si="394"/>
        <v/>
      </c>
      <c r="G171" s="12"/>
      <c r="H171" s="9" t="str">
        <f t="shared" si="395"/>
        <v/>
      </c>
    </row>
    <row r="172" spans="2:8" ht="15.9" customHeight="1">
      <c r="B172" s="18"/>
      <c r="C172" s="12"/>
      <c r="D172" s="9" t="str">
        <f t="shared" si="393"/>
        <v/>
      </c>
      <c r="E172" s="39"/>
      <c r="F172" s="9" t="str">
        <f t="shared" si="394"/>
        <v/>
      </c>
      <c r="G172" s="12"/>
      <c r="H172" s="9" t="str">
        <f t="shared" si="395"/>
        <v/>
      </c>
    </row>
    <row r="173" spans="2:8" ht="15.9" customHeight="1">
      <c r="B173" s="18"/>
      <c r="C173" s="12"/>
      <c r="D173" s="9" t="str">
        <f t="shared" si="393"/>
        <v/>
      </c>
      <c r="E173" s="39"/>
      <c r="F173" s="9" t="str">
        <f t="shared" si="394"/>
        <v/>
      </c>
      <c r="G173" s="12"/>
      <c r="H173" s="9" t="str">
        <f t="shared" si="395"/>
        <v/>
      </c>
    </row>
    <row r="174" spans="2:8" ht="15.9" customHeight="1">
      <c r="B174" s="18"/>
      <c r="C174" s="12"/>
      <c r="D174" s="9" t="str">
        <f t="shared" si="393"/>
        <v/>
      </c>
      <c r="E174" s="39"/>
      <c r="F174" s="9" t="str">
        <f t="shared" si="394"/>
        <v/>
      </c>
      <c r="G174" s="12"/>
      <c r="H174" s="9" t="str">
        <f t="shared" si="395"/>
        <v/>
      </c>
    </row>
    <row r="175" spans="2:8" ht="15.9" customHeight="1">
      <c r="B175" s="18"/>
      <c r="C175" s="12"/>
      <c r="D175" s="9" t="str">
        <f t="shared" si="393"/>
        <v/>
      </c>
      <c r="E175" s="39"/>
      <c r="F175" s="9" t="str">
        <f t="shared" si="394"/>
        <v/>
      </c>
      <c r="G175" s="12"/>
      <c r="H175" s="9" t="str">
        <f t="shared" si="395"/>
        <v/>
      </c>
    </row>
    <row r="176" spans="2:8" ht="15.9" customHeight="1">
      <c r="B176" s="18"/>
      <c r="C176" s="12"/>
      <c r="D176" s="9" t="str">
        <f t="shared" si="393"/>
        <v/>
      </c>
      <c r="E176" s="39"/>
      <c r="F176" s="9" t="str">
        <f t="shared" si="394"/>
        <v/>
      </c>
      <c r="G176" s="12"/>
      <c r="H176" s="9" t="str">
        <f t="shared" si="395"/>
        <v/>
      </c>
    </row>
    <row r="177" spans="1:8" ht="15.9" customHeight="1">
      <c r="B177" s="18"/>
      <c r="C177" s="12"/>
      <c r="D177" s="9" t="str">
        <f t="shared" si="393"/>
        <v/>
      </c>
      <c r="E177" s="39"/>
      <c r="F177" s="9" t="str">
        <f t="shared" si="394"/>
        <v/>
      </c>
      <c r="G177" s="12"/>
      <c r="H177" s="9" t="str">
        <f t="shared" si="395"/>
        <v/>
      </c>
    </row>
    <row r="178" spans="1:8" ht="15.9" customHeight="1">
      <c r="B178" s="18"/>
      <c r="C178" s="12"/>
      <c r="D178" s="9" t="str">
        <f t="shared" si="393"/>
        <v/>
      </c>
      <c r="E178" s="39"/>
      <c r="F178" s="9" t="str">
        <f t="shared" si="394"/>
        <v/>
      </c>
      <c r="G178" s="12"/>
      <c r="H178" s="9" t="str">
        <f t="shared" si="395"/>
        <v/>
      </c>
    </row>
    <row r="179" spans="1:8" ht="15.9" customHeight="1">
      <c r="B179" s="18"/>
      <c r="C179" s="12"/>
      <c r="D179" s="9" t="str">
        <f t="shared" si="393"/>
        <v/>
      </c>
      <c r="E179" s="39"/>
      <c r="F179" s="9" t="str">
        <f t="shared" si="394"/>
        <v/>
      </c>
      <c r="G179" s="12"/>
      <c r="H179" s="9" t="str">
        <f t="shared" si="395"/>
        <v/>
      </c>
    </row>
    <row r="180" spans="1:8" ht="15.9" customHeight="1">
      <c r="B180" s="18"/>
      <c r="C180" s="12"/>
      <c r="D180" s="9" t="str">
        <f t="shared" si="393"/>
        <v/>
      </c>
      <c r="E180" s="39"/>
      <c r="F180" s="9" t="str">
        <f t="shared" si="394"/>
        <v/>
      </c>
      <c r="G180" s="12"/>
      <c r="H180" s="9" t="str">
        <f t="shared" si="395"/>
        <v/>
      </c>
    </row>
    <row r="181" spans="1:8" ht="15.9" customHeight="1">
      <c r="B181" s="18"/>
      <c r="C181" s="12"/>
      <c r="D181" s="9" t="str">
        <f t="shared" si="393"/>
        <v/>
      </c>
      <c r="E181" s="39"/>
      <c r="F181" s="9" t="str">
        <f t="shared" si="394"/>
        <v/>
      </c>
      <c r="G181" s="12"/>
      <c r="H181" s="9" t="str">
        <f t="shared" si="395"/>
        <v/>
      </c>
    </row>
    <row r="182" spans="1:8" ht="15.9" customHeight="1">
      <c r="B182" s="18"/>
      <c r="C182" s="12"/>
      <c r="D182" s="9" t="str">
        <f t="shared" si="393"/>
        <v/>
      </c>
      <c r="E182" s="39"/>
      <c r="F182" s="9" t="str">
        <f t="shared" si="394"/>
        <v/>
      </c>
      <c r="G182" s="12"/>
      <c r="H182" s="9" t="str">
        <f t="shared" si="395"/>
        <v/>
      </c>
    </row>
    <row r="183" spans="1:8" ht="15.9" customHeight="1">
      <c r="B183" s="18"/>
      <c r="C183" s="12"/>
      <c r="D183" s="9" t="str">
        <f t="shared" si="393"/>
        <v/>
      </c>
      <c r="E183" s="39"/>
      <c r="F183" s="9" t="str">
        <f t="shared" si="394"/>
        <v/>
      </c>
      <c r="G183" s="12"/>
      <c r="H183" s="9" t="str">
        <f t="shared" si="395"/>
        <v/>
      </c>
    </row>
    <row r="184" spans="1:8" ht="15.9" customHeight="1">
      <c r="B184" s="18"/>
      <c r="C184" s="12"/>
      <c r="D184" s="9" t="str">
        <f t="shared" si="393"/>
        <v/>
      </c>
      <c r="E184" s="39"/>
      <c r="F184" s="9" t="str">
        <f t="shared" si="394"/>
        <v/>
      </c>
      <c r="G184" s="12"/>
      <c r="H184" s="9" t="str">
        <f t="shared" si="395"/>
        <v/>
      </c>
    </row>
    <row r="185" spans="1:8" ht="15.9" customHeight="1">
      <c r="B185" s="18"/>
      <c r="C185" s="12"/>
      <c r="D185" s="9" t="str">
        <f t="shared" si="393"/>
        <v/>
      </c>
      <c r="E185" s="39"/>
      <c r="F185" s="9" t="str">
        <f t="shared" si="394"/>
        <v/>
      </c>
      <c r="G185" s="12"/>
      <c r="H185" s="9" t="str">
        <f t="shared" si="395"/>
        <v/>
      </c>
    </row>
    <row r="186" spans="1:8" ht="15.9" customHeight="1">
      <c r="B186" s="18"/>
      <c r="C186" s="12"/>
      <c r="D186" s="9" t="str">
        <f t="shared" si="393"/>
        <v/>
      </c>
      <c r="E186" s="39"/>
      <c r="F186" s="9" t="str">
        <f t="shared" si="394"/>
        <v/>
      </c>
      <c r="G186" s="12"/>
      <c r="H186" s="9" t="str">
        <f t="shared" si="395"/>
        <v/>
      </c>
    </row>
    <row r="187" spans="1:8" ht="15.9" customHeight="1">
      <c r="B187" s="18"/>
      <c r="C187" s="12"/>
      <c r="D187" s="9" t="str">
        <f t="shared" si="393"/>
        <v/>
      </c>
      <c r="E187" s="39"/>
      <c r="F187" s="9" t="str">
        <f t="shared" si="394"/>
        <v/>
      </c>
      <c r="G187" s="12"/>
      <c r="H187" s="9" t="str">
        <f t="shared" si="395"/>
        <v/>
      </c>
    </row>
    <row r="188" spans="1:8" ht="15.9" customHeight="1">
      <c r="B188" s="18"/>
      <c r="C188" s="12"/>
      <c r="D188" s="9" t="str">
        <f t="shared" si="393"/>
        <v/>
      </c>
      <c r="E188" s="39"/>
      <c r="F188" s="9" t="str">
        <f t="shared" si="394"/>
        <v/>
      </c>
      <c r="G188" s="12"/>
      <c r="H188" s="9" t="str">
        <f t="shared" si="395"/>
        <v/>
      </c>
    </row>
    <row r="189" spans="1:8" ht="15.9" customHeight="1">
      <c r="B189" s="18"/>
      <c r="C189" s="12"/>
      <c r="D189" s="9" t="str">
        <f t="shared" si="393"/>
        <v/>
      </c>
      <c r="E189" s="39"/>
      <c r="F189" s="9" t="str">
        <f t="shared" si="394"/>
        <v/>
      </c>
      <c r="G189" s="12"/>
      <c r="H189" s="9" t="str">
        <f t="shared" si="395"/>
        <v/>
      </c>
    </row>
    <row r="190" spans="1:8" ht="15.9" customHeight="1">
      <c r="A190" s="15"/>
      <c r="B190" s="18"/>
      <c r="C190" s="12"/>
      <c r="D190" s="9" t="str">
        <f t="shared" si="393"/>
        <v/>
      </c>
      <c r="E190" s="39"/>
      <c r="F190" s="9" t="str">
        <f t="shared" si="394"/>
        <v/>
      </c>
      <c r="G190" s="12"/>
      <c r="H190" s="9" t="str">
        <f t="shared" si="395"/>
        <v/>
      </c>
    </row>
    <row r="191" spans="1:8" ht="15.9" customHeight="1">
      <c r="A191" s="34"/>
      <c r="B191" s="18"/>
      <c r="C191" s="12"/>
      <c r="D191" s="9" t="str">
        <f t="shared" si="393"/>
        <v/>
      </c>
      <c r="E191" s="39"/>
      <c r="F191" s="9" t="str">
        <f t="shared" si="394"/>
        <v/>
      </c>
      <c r="G191" s="12"/>
      <c r="H191" s="9" t="str">
        <f t="shared" si="395"/>
        <v/>
      </c>
    </row>
    <row r="192" spans="1:8" ht="15.9" customHeight="1">
      <c r="A192" s="34"/>
      <c r="B192" s="18"/>
      <c r="C192" s="12"/>
      <c r="D192" s="9" t="str">
        <f t="shared" si="393"/>
        <v/>
      </c>
      <c r="E192" s="39"/>
      <c r="F192" s="9" t="str">
        <f t="shared" si="394"/>
        <v/>
      </c>
      <c r="G192" s="12"/>
      <c r="H192" s="9" t="str">
        <f t="shared" si="395"/>
        <v/>
      </c>
    </row>
    <row r="193" spans="1:8" ht="15.9" customHeight="1">
      <c r="A193" s="180"/>
      <c r="B193" s="18"/>
      <c r="C193" s="12"/>
      <c r="D193" s="9" t="str">
        <f t="shared" si="393"/>
        <v/>
      </c>
      <c r="E193" s="39"/>
      <c r="F193" s="9" t="str">
        <f t="shared" si="394"/>
        <v/>
      </c>
      <c r="G193" s="12"/>
      <c r="H193" s="9" t="str">
        <f t="shared" si="395"/>
        <v/>
      </c>
    </row>
    <row r="194" spans="1:8" ht="15.9" customHeight="1">
      <c r="A194" s="180"/>
      <c r="B194" s="18"/>
      <c r="C194" s="12"/>
      <c r="D194" s="9" t="str">
        <f t="shared" si="393"/>
        <v/>
      </c>
      <c r="E194" s="39"/>
      <c r="F194" s="9" t="str">
        <f t="shared" si="394"/>
        <v/>
      </c>
      <c r="G194" s="12"/>
      <c r="H194" s="9" t="str">
        <f t="shared" si="395"/>
        <v/>
      </c>
    </row>
    <row r="195" spans="1:8" ht="15.9" customHeight="1">
      <c r="A195" s="15"/>
      <c r="B195" s="18"/>
      <c r="C195" s="12"/>
      <c r="D195" s="9" t="str">
        <f t="shared" si="393"/>
        <v/>
      </c>
      <c r="E195" s="39"/>
      <c r="F195" s="9" t="str">
        <f t="shared" si="394"/>
        <v/>
      </c>
      <c r="G195" s="12"/>
      <c r="H195" s="9" t="str">
        <f t="shared" si="395"/>
        <v/>
      </c>
    </row>
    <row r="196" spans="1:8" ht="15.9" customHeight="1">
      <c r="A196" s="15"/>
      <c r="B196" s="18"/>
      <c r="C196" s="12"/>
      <c r="D196" s="9" t="str">
        <f t="shared" si="393"/>
        <v/>
      </c>
      <c r="E196" s="39"/>
      <c r="F196" s="9" t="str">
        <f t="shared" si="394"/>
        <v/>
      </c>
      <c r="G196" s="12"/>
      <c r="H196" s="9" t="str">
        <f t="shared" si="395"/>
        <v/>
      </c>
    </row>
    <row r="197" spans="1:8" ht="15.9" customHeight="1">
      <c r="A197" s="34"/>
      <c r="B197" s="18"/>
      <c r="C197" s="12"/>
      <c r="D197" s="9" t="str">
        <f t="shared" si="393"/>
        <v/>
      </c>
      <c r="E197" s="39"/>
      <c r="F197" s="9" t="str">
        <f t="shared" si="394"/>
        <v/>
      </c>
      <c r="G197" s="12"/>
      <c r="H197" s="9" t="str">
        <f t="shared" si="395"/>
        <v/>
      </c>
    </row>
    <row r="198" spans="1:8" ht="15.9" customHeight="1">
      <c r="A198" s="34"/>
      <c r="B198" s="18"/>
      <c r="C198" s="12"/>
      <c r="D198" s="9" t="str">
        <f t="shared" si="393"/>
        <v/>
      </c>
      <c r="E198" s="39"/>
      <c r="F198" s="9" t="str">
        <f t="shared" si="394"/>
        <v/>
      </c>
      <c r="G198" s="12"/>
      <c r="H198" s="9" t="str">
        <f t="shared" si="395"/>
        <v/>
      </c>
    </row>
    <row r="199" spans="1:8" ht="15.9" customHeight="1">
      <c r="A199" s="181"/>
      <c r="B199" s="18"/>
      <c r="C199" s="12"/>
      <c r="D199" s="9" t="str">
        <f t="shared" si="393"/>
        <v/>
      </c>
      <c r="E199" s="39"/>
      <c r="F199" s="9" t="str">
        <f t="shared" si="394"/>
        <v/>
      </c>
      <c r="G199" s="12"/>
      <c r="H199" s="9" t="str">
        <f t="shared" si="395"/>
        <v/>
      </c>
    </row>
    <row r="200" spans="1:8" ht="15.9" customHeight="1">
      <c r="A200" s="181"/>
      <c r="B200" s="18"/>
      <c r="C200" s="12"/>
      <c r="D200" s="9" t="str">
        <f t="shared" si="393"/>
        <v/>
      </c>
      <c r="E200" s="39"/>
      <c r="F200" s="9" t="str">
        <f t="shared" si="394"/>
        <v/>
      </c>
      <c r="G200" s="12"/>
      <c r="H200" s="9" t="str">
        <f t="shared" si="395"/>
        <v/>
      </c>
    </row>
    <row r="201" spans="1:8" ht="15.9" customHeight="1">
      <c r="A201" s="15"/>
      <c r="B201" s="18"/>
      <c r="C201" s="12"/>
      <c r="D201" s="9" t="str">
        <f t="shared" si="393"/>
        <v/>
      </c>
      <c r="E201" s="39"/>
      <c r="F201" s="9" t="str">
        <f t="shared" si="394"/>
        <v/>
      </c>
      <c r="G201" s="12"/>
      <c r="H201" s="9" t="str">
        <f t="shared" si="395"/>
        <v/>
      </c>
    </row>
    <row r="202" spans="1:8" ht="15.9" customHeight="1">
      <c r="A202" s="15"/>
      <c r="B202" s="18"/>
      <c r="C202" s="12"/>
      <c r="D202" s="9" t="str">
        <f t="shared" ref="D202:D265" si="516">IF(C202="","",(C202-$C$9)*1000)</f>
        <v/>
      </c>
      <c r="E202" s="39"/>
      <c r="F202" s="9" t="str">
        <f t="shared" ref="F202:F265" si="517">IF(E202="","",(E202-$E$9)*1000)</f>
        <v/>
      </c>
      <c r="G202" s="12"/>
      <c r="H202" s="9" t="str">
        <f t="shared" ref="H202:H265" si="518">IF(G202="","",(G202-$G$9)*1000)</f>
        <v/>
      </c>
    </row>
    <row r="203" spans="1:8" ht="15.9" customHeight="1">
      <c r="A203" s="15"/>
      <c r="B203" s="18"/>
      <c r="C203" s="12"/>
      <c r="D203" s="9" t="str">
        <f t="shared" si="516"/>
        <v/>
      </c>
      <c r="E203" s="39"/>
      <c r="F203" s="9" t="str">
        <f t="shared" si="517"/>
        <v/>
      </c>
      <c r="G203" s="12"/>
      <c r="H203" s="9" t="str">
        <f t="shared" si="518"/>
        <v/>
      </c>
    </row>
    <row r="204" spans="1:8" ht="15.9" customHeight="1">
      <c r="B204" s="18"/>
      <c r="C204" s="12"/>
      <c r="D204" s="9" t="str">
        <f t="shared" si="516"/>
        <v/>
      </c>
      <c r="E204" s="39"/>
      <c r="F204" s="9" t="str">
        <f t="shared" si="517"/>
        <v/>
      </c>
      <c r="G204" s="12"/>
      <c r="H204" s="9" t="str">
        <f t="shared" si="518"/>
        <v/>
      </c>
    </row>
    <row r="205" spans="1:8" ht="15.9" customHeight="1">
      <c r="B205" s="18"/>
      <c r="C205" s="12"/>
      <c r="D205" s="9" t="str">
        <f t="shared" si="516"/>
        <v/>
      </c>
      <c r="E205" s="39"/>
      <c r="F205" s="9" t="str">
        <f t="shared" si="517"/>
        <v/>
      </c>
      <c r="G205" s="12"/>
      <c r="H205" s="9" t="str">
        <f t="shared" si="518"/>
        <v/>
      </c>
    </row>
    <row r="206" spans="1:8" ht="15.9" customHeight="1">
      <c r="B206" s="18"/>
      <c r="C206" s="12"/>
      <c r="D206" s="9" t="str">
        <f t="shared" si="516"/>
        <v/>
      </c>
      <c r="E206" s="39"/>
      <c r="F206" s="9" t="str">
        <f t="shared" si="517"/>
        <v/>
      </c>
      <c r="G206" s="12"/>
      <c r="H206" s="9" t="str">
        <f t="shared" si="518"/>
        <v/>
      </c>
    </row>
    <row r="207" spans="1:8" ht="15.9" customHeight="1">
      <c r="B207" s="18"/>
      <c r="C207" s="12"/>
      <c r="D207" s="9" t="str">
        <f t="shared" si="516"/>
        <v/>
      </c>
      <c r="E207" s="39"/>
      <c r="F207" s="9" t="str">
        <f t="shared" si="517"/>
        <v/>
      </c>
      <c r="G207" s="12"/>
      <c r="H207" s="9" t="str">
        <f t="shared" si="518"/>
        <v/>
      </c>
    </row>
    <row r="208" spans="1:8" ht="15.9" customHeight="1">
      <c r="B208" s="18"/>
      <c r="C208" s="12"/>
      <c r="D208" s="9" t="str">
        <f t="shared" si="516"/>
        <v/>
      </c>
      <c r="E208" s="39"/>
      <c r="F208" s="9" t="str">
        <f t="shared" si="517"/>
        <v/>
      </c>
      <c r="G208" s="12"/>
      <c r="H208" s="9" t="str">
        <f t="shared" si="518"/>
        <v/>
      </c>
    </row>
    <row r="209" spans="2:8" ht="15.9" customHeight="1">
      <c r="B209" s="18"/>
      <c r="C209" s="12"/>
      <c r="D209" s="9" t="str">
        <f t="shared" si="516"/>
        <v/>
      </c>
      <c r="E209" s="39"/>
      <c r="F209" s="9" t="str">
        <f t="shared" si="517"/>
        <v/>
      </c>
      <c r="G209" s="12"/>
      <c r="H209" s="9" t="str">
        <f t="shared" si="518"/>
        <v/>
      </c>
    </row>
    <row r="210" spans="2:8" ht="15.9" customHeight="1">
      <c r="B210" s="18"/>
      <c r="C210" s="12"/>
      <c r="D210" s="9" t="str">
        <f t="shared" si="516"/>
        <v/>
      </c>
      <c r="E210" s="39"/>
      <c r="F210" s="9" t="str">
        <f t="shared" si="517"/>
        <v/>
      </c>
      <c r="G210" s="12"/>
      <c r="H210" s="9" t="str">
        <f t="shared" si="518"/>
        <v/>
      </c>
    </row>
    <row r="211" spans="2:8" ht="15.9" customHeight="1">
      <c r="B211" s="18"/>
      <c r="C211" s="12"/>
      <c r="D211" s="9" t="str">
        <f t="shared" si="516"/>
        <v/>
      </c>
      <c r="E211" s="39"/>
      <c r="F211" s="9" t="str">
        <f t="shared" si="517"/>
        <v/>
      </c>
      <c r="G211" s="12"/>
      <c r="H211" s="9" t="str">
        <f t="shared" si="518"/>
        <v/>
      </c>
    </row>
    <row r="212" spans="2:8" ht="15.9" customHeight="1">
      <c r="B212" s="18"/>
      <c r="C212" s="12"/>
      <c r="D212" s="9" t="str">
        <f t="shared" si="516"/>
        <v/>
      </c>
      <c r="E212" s="39"/>
      <c r="F212" s="9" t="str">
        <f t="shared" si="517"/>
        <v/>
      </c>
      <c r="G212" s="12"/>
      <c r="H212" s="9" t="str">
        <f t="shared" si="518"/>
        <v/>
      </c>
    </row>
    <row r="213" spans="2:8" ht="15.9" customHeight="1">
      <c r="B213" s="18"/>
      <c r="C213" s="12"/>
      <c r="D213" s="9" t="str">
        <f t="shared" si="516"/>
        <v/>
      </c>
      <c r="E213" s="39"/>
      <c r="F213" s="9" t="str">
        <f t="shared" si="517"/>
        <v/>
      </c>
      <c r="G213" s="12"/>
      <c r="H213" s="9" t="str">
        <f t="shared" si="518"/>
        <v/>
      </c>
    </row>
    <row r="214" spans="2:8" ht="15.9" customHeight="1">
      <c r="B214" s="18"/>
      <c r="C214" s="12"/>
      <c r="D214" s="9" t="str">
        <f t="shared" si="516"/>
        <v/>
      </c>
      <c r="E214" s="39"/>
      <c r="F214" s="9" t="str">
        <f t="shared" si="517"/>
        <v/>
      </c>
      <c r="G214" s="12"/>
      <c r="H214" s="9" t="str">
        <f t="shared" si="518"/>
        <v/>
      </c>
    </row>
    <row r="215" spans="2:8" ht="15.9" customHeight="1">
      <c r="B215" s="18"/>
      <c r="C215" s="12"/>
      <c r="D215" s="9" t="str">
        <f t="shared" si="516"/>
        <v/>
      </c>
      <c r="E215" s="39"/>
      <c r="F215" s="9" t="str">
        <f t="shared" si="517"/>
        <v/>
      </c>
      <c r="G215" s="12"/>
      <c r="H215" s="9" t="str">
        <f t="shared" si="518"/>
        <v/>
      </c>
    </row>
    <row r="216" spans="2:8" ht="15.9" customHeight="1">
      <c r="B216" s="18"/>
      <c r="C216" s="12"/>
      <c r="D216" s="9" t="str">
        <f t="shared" si="516"/>
        <v/>
      </c>
      <c r="E216" s="39"/>
      <c r="F216" s="9" t="str">
        <f t="shared" si="517"/>
        <v/>
      </c>
      <c r="G216" s="12"/>
      <c r="H216" s="9" t="str">
        <f t="shared" si="518"/>
        <v/>
      </c>
    </row>
    <row r="217" spans="2:8" ht="15.9" customHeight="1">
      <c r="B217" s="18"/>
      <c r="C217" s="12"/>
      <c r="D217" s="9" t="str">
        <f t="shared" si="516"/>
        <v/>
      </c>
      <c r="E217" s="39"/>
      <c r="F217" s="9" t="str">
        <f t="shared" si="517"/>
        <v/>
      </c>
      <c r="G217" s="12"/>
      <c r="H217" s="9" t="str">
        <f t="shared" si="518"/>
        <v/>
      </c>
    </row>
    <row r="218" spans="2:8" ht="15.9" customHeight="1">
      <c r="B218" s="18"/>
      <c r="C218" s="12"/>
      <c r="D218" s="9" t="str">
        <f t="shared" si="516"/>
        <v/>
      </c>
      <c r="E218" s="39"/>
      <c r="F218" s="9" t="str">
        <f t="shared" si="517"/>
        <v/>
      </c>
      <c r="G218" s="12"/>
      <c r="H218" s="9" t="str">
        <f t="shared" si="518"/>
        <v/>
      </c>
    </row>
    <row r="219" spans="2:8" ht="15.9" customHeight="1">
      <c r="B219" s="18"/>
      <c r="C219" s="12"/>
      <c r="D219" s="9" t="str">
        <f t="shared" si="516"/>
        <v/>
      </c>
      <c r="E219" s="39"/>
      <c r="F219" s="9" t="str">
        <f t="shared" si="517"/>
        <v/>
      </c>
      <c r="G219" s="12"/>
      <c r="H219" s="9" t="str">
        <f t="shared" si="518"/>
        <v/>
      </c>
    </row>
    <row r="220" spans="2:8" ht="15.9" customHeight="1">
      <c r="B220" s="18"/>
      <c r="C220" s="12"/>
      <c r="D220" s="9" t="str">
        <f t="shared" si="516"/>
        <v/>
      </c>
      <c r="E220" s="39"/>
      <c r="F220" s="9" t="str">
        <f t="shared" si="517"/>
        <v/>
      </c>
      <c r="G220" s="12"/>
      <c r="H220" s="9" t="str">
        <f t="shared" si="518"/>
        <v/>
      </c>
    </row>
    <row r="221" spans="2:8" ht="15.9" customHeight="1">
      <c r="B221" s="18"/>
      <c r="C221" s="12"/>
      <c r="D221" s="9" t="str">
        <f t="shared" si="516"/>
        <v/>
      </c>
      <c r="E221" s="39"/>
      <c r="F221" s="9" t="str">
        <f t="shared" si="517"/>
        <v/>
      </c>
      <c r="G221" s="12"/>
      <c r="H221" s="9" t="str">
        <f t="shared" si="518"/>
        <v/>
      </c>
    </row>
    <row r="222" spans="2:8" ht="15.9" customHeight="1">
      <c r="B222" s="18"/>
      <c r="C222" s="12"/>
      <c r="D222" s="9" t="str">
        <f t="shared" si="516"/>
        <v/>
      </c>
      <c r="E222" s="39"/>
      <c r="F222" s="9" t="str">
        <f t="shared" si="517"/>
        <v/>
      </c>
      <c r="G222" s="12"/>
      <c r="H222" s="9" t="str">
        <f t="shared" si="518"/>
        <v/>
      </c>
    </row>
    <row r="223" spans="2:8" ht="15.9" customHeight="1">
      <c r="B223" s="18"/>
      <c r="C223" s="12"/>
      <c r="D223" s="9" t="str">
        <f t="shared" si="516"/>
        <v/>
      </c>
      <c r="E223" s="39"/>
      <c r="F223" s="9" t="str">
        <f t="shared" si="517"/>
        <v/>
      </c>
      <c r="G223" s="12"/>
      <c r="H223" s="9" t="str">
        <f t="shared" si="518"/>
        <v/>
      </c>
    </row>
    <row r="224" spans="2:8" ht="15.9" customHeight="1">
      <c r="B224" s="18"/>
      <c r="C224" s="12"/>
      <c r="D224" s="9" t="str">
        <f t="shared" si="516"/>
        <v/>
      </c>
      <c r="E224" s="39"/>
      <c r="F224" s="9" t="str">
        <f t="shared" si="517"/>
        <v/>
      </c>
      <c r="G224" s="12"/>
      <c r="H224" s="9" t="str">
        <f t="shared" si="518"/>
        <v/>
      </c>
    </row>
    <row r="225" spans="2:8" ht="15.9" customHeight="1">
      <c r="B225" s="18"/>
      <c r="C225" s="12"/>
      <c r="D225" s="9" t="str">
        <f t="shared" si="516"/>
        <v/>
      </c>
      <c r="E225" s="39"/>
      <c r="F225" s="9" t="str">
        <f t="shared" si="517"/>
        <v/>
      </c>
      <c r="G225" s="12"/>
      <c r="H225" s="9" t="str">
        <f t="shared" si="518"/>
        <v/>
      </c>
    </row>
    <row r="226" spans="2:8" ht="15.9" customHeight="1">
      <c r="B226" s="18"/>
      <c r="C226" s="12"/>
      <c r="D226" s="9" t="str">
        <f t="shared" si="516"/>
        <v/>
      </c>
      <c r="E226" s="39"/>
      <c r="F226" s="9" t="str">
        <f t="shared" si="517"/>
        <v/>
      </c>
      <c r="G226" s="12"/>
      <c r="H226" s="9" t="str">
        <f t="shared" si="518"/>
        <v/>
      </c>
    </row>
    <row r="227" spans="2:8" ht="15.9" customHeight="1">
      <c r="B227" s="18"/>
      <c r="C227" s="12"/>
      <c r="D227" s="9" t="str">
        <f t="shared" si="516"/>
        <v/>
      </c>
      <c r="E227" s="39"/>
      <c r="F227" s="9" t="str">
        <f t="shared" si="517"/>
        <v/>
      </c>
      <c r="G227" s="12"/>
      <c r="H227" s="9" t="str">
        <f t="shared" si="518"/>
        <v/>
      </c>
    </row>
    <row r="228" spans="2:8" ht="15.9" customHeight="1">
      <c r="B228" s="18"/>
      <c r="C228" s="12"/>
      <c r="D228" s="9" t="str">
        <f t="shared" si="516"/>
        <v/>
      </c>
      <c r="E228" s="39"/>
      <c r="F228" s="9" t="str">
        <f t="shared" si="517"/>
        <v/>
      </c>
      <c r="G228" s="12"/>
      <c r="H228" s="9" t="str">
        <f t="shared" si="518"/>
        <v/>
      </c>
    </row>
    <row r="229" spans="2:8" ht="15.9" customHeight="1">
      <c r="B229" s="18"/>
      <c r="C229" s="12"/>
      <c r="D229" s="9" t="str">
        <f t="shared" si="516"/>
        <v/>
      </c>
      <c r="E229" s="39"/>
      <c r="F229" s="9" t="str">
        <f t="shared" si="517"/>
        <v/>
      </c>
      <c r="G229" s="12"/>
      <c r="H229" s="9" t="str">
        <f t="shared" si="518"/>
        <v/>
      </c>
    </row>
    <row r="230" spans="2:8" ht="15.9" customHeight="1">
      <c r="B230" s="18"/>
      <c r="C230" s="12"/>
      <c r="D230" s="9" t="str">
        <f t="shared" si="516"/>
        <v/>
      </c>
      <c r="E230" s="39"/>
      <c r="F230" s="9" t="str">
        <f t="shared" si="517"/>
        <v/>
      </c>
      <c r="G230" s="12"/>
      <c r="H230" s="9" t="str">
        <f t="shared" si="518"/>
        <v/>
      </c>
    </row>
    <row r="231" spans="2:8" ht="15.9" customHeight="1">
      <c r="B231" s="18"/>
      <c r="C231" s="12"/>
      <c r="D231" s="9" t="str">
        <f t="shared" si="516"/>
        <v/>
      </c>
      <c r="E231" s="39"/>
      <c r="F231" s="9" t="str">
        <f t="shared" si="517"/>
        <v/>
      </c>
      <c r="G231" s="12"/>
      <c r="H231" s="9" t="str">
        <f t="shared" si="518"/>
        <v/>
      </c>
    </row>
    <row r="232" spans="2:8" ht="15.9" customHeight="1">
      <c r="B232" s="18"/>
      <c r="C232" s="12"/>
      <c r="D232" s="9" t="str">
        <f t="shared" si="516"/>
        <v/>
      </c>
      <c r="E232" s="39"/>
      <c r="F232" s="9" t="str">
        <f t="shared" si="517"/>
        <v/>
      </c>
      <c r="G232" s="12"/>
      <c r="H232" s="9" t="str">
        <f t="shared" si="518"/>
        <v/>
      </c>
    </row>
    <row r="233" spans="2:8" ht="15.9" customHeight="1">
      <c r="B233" s="18"/>
      <c r="C233" s="12"/>
      <c r="D233" s="9" t="str">
        <f t="shared" si="516"/>
        <v/>
      </c>
      <c r="E233" s="39"/>
      <c r="F233" s="9" t="str">
        <f t="shared" si="517"/>
        <v/>
      </c>
      <c r="G233" s="12"/>
      <c r="H233" s="9" t="str">
        <f t="shared" si="518"/>
        <v/>
      </c>
    </row>
    <row r="234" spans="2:8" ht="15.9" customHeight="1">
      <c r="B234" s="18"/>
      <c r="C234" s="12"/>
      <c r="D234" s="9" t="str">
        <f t="shared" si="516"/>
        <v/>
      </c>
      <c r="E234" s="39"/>
      <c r="F234" s="9" t="str">
        <f t="shared" si="517"/>
        <v/>
      </c>
      <c r="G234" s="12"/>
      <c r="H234" s="9" t="str">
        <f t="shared" si="518"/>
        <v/>
      </c>
    </row>
    <row r="235" spans="2:8" ht="15.9" customHeight="1">
      <c r="B235" s="18"/>
      <c r="C235" s="12"/>
      <c r="D235" s="9" t="str">
        <f t="shared" si="516"/>
        <v/>
      </c>
      <c r="E235" s="39"/>
      <c r="F235" s="9" t="str">
        <f t="shared" si="517"/>
        <v/>
      </c>
      <c r="G235" s="12"/>
      <c r="H235" s="9" t="str">
        <f t="shared" si="518"/>
        <v/>
      </c>
    </row>
    <row r="236" spans="2:8" ht="15.9" customHeight="1">
      <c r="B236" s="18"/>
      <c r="C236" s="12"/>
      <c r="D236" s="9" t="str">
        <f t="shared" si="516"/>
        <v/>
      </c>
      <c r="E236" s="39"/>
      <c r="F236" s="9" t="str">
        <f t="shared" si="517"/>
        <v/>
      </c>
      <c r="G236" s="12"/>
      <c r="H236" s="9" t="str">
        <f t="shared" si="518"/>
        <v/>
      </c>
    </row>
    <row r="237" spans="2:8" ht="15.9" customHeight="1">
      <c r="B237" s="18"/>
      <c r="C237" s="12"/>
      <c r="D237" s="9" t="str">
        <f t="shared" si="516"/>
        <v/>
      </c>
      <c r="E237" s="39"/>
      <c r="F237" s="9" t="str">
        <f t="shared" si="517"/>
        <v/>
      </c>
      <c r="G237" s="12"/>
      <c r="H237" s="9" t="str">
        <f t="shared" si="518"/>
        <v/>
      </c>
    </row>
    <row r="238" spans="2:8" ht="15.9" customHeight="1">
      <c r="B238" s="18"/>
      <c r="C238" s="12"/>
      <c r="D238" s="9" t="str">
        <f t="shared" si="516"/>
        <v/>
      </c>
      <c r="E238" s="39"/>
      <c r="F238" s="9" t="str">
        <f t="shared" si="517"/>
        <v/>
      </c>
      <c r="G238" s="12"/>
      <c r="H238" s="9" t="str">
        <f t="shared" si="518"/>
        <v/>
      </c>
    </row>
    <row r="239" spans="2:8" ht="15.9" customHeight="1">
      <c r="B239" s="18"/>
      <c r="C239" s="12"/>
      <c r="D239" s="9" t="str">
        <f t="shared" si="516"/>
        <v/>
      </c>
      <c r="E239" s="39"/>
      <c r="F239" s="9" t="str">
        <f t="shared" si="517"/>
        <v/>
      </c>
      <c r="G239" s="12"/>
      <c r="H239" s="9" t="str">
        <f t="shared" si="518"/>
        <v/>
      </c>
    </row>
    <row r="240" spans="2:8" ht="15.9" customHeight="1">
      <c r="B240" s="18"/>
      <c r="C240" s="12"/>
      <c r="D240" s="9" t="str">
        <f t="shared" si="516"/>
        <v/>
      </c>
      <c r="E240" s="39"/>
      <c r="F240" s="9" t="str">
        <f t="shared" si="517"/>
        <v/>
      </c>
      <c r="G240" s="12"/>
      <c r="H240" s="9" t="str">
        <f t="shared" si="518"/>
        <v/>
      </c>
    </row>
    <row r="241" spans="2:8" ht="15.9" customHeight="1">
      <c r="B241" s="18"/>
      <c r="C241" s="12"/>
      <c r="D241" s="9" t="str">
        <f t="shared" si="516"/>
        <v/>
      </c>
      <c r="E241" s="39"/>
      <c r="F241" s="9" t="str">
        <f t="shared" si="517"/>
        <v/>
      </c>
      <c r="G241" s="12"/>
      <c r="H241" s="9" t="str">
        <f t="shared" si="518"/>
        <v/>
      </c>
    </row>
    <row r="242" spans="2:8" ht="15.9" customHeight="1">
      <c r="B242" s="18"/>
      <c r="C242" s="12"/>
      <c r="D242" s="9" t="str">
        <f t="shared" si="516"/>
        <v/>
      </c>
      <c r="E242" s="39"/>
      <c r="F242" s="9" t="str">
        <f t="shared" si="517"/>
        <v/>
      </c>
      <c r="G242" s="12"/>
      <c r="H242" s="9" t="str">
        <f t="shared" si="518"/>
        <v/>
      </c>
    </row>
    <row r="243" spans="2:8" ht="15.9" customHeight="1">
      <c r="B243" s="18"/>
      <c r="C243" s="12"/>
      <c r="D243" s="9" t="str">
        <f t="shared" si="516"/>
        <v/>
      </c>
      <c r="E243" s="39"/>
      <c r="F243" s="9" t="str">
        <f t="shared" si="517"/>
        <v/>
      </c>
      <c r="G243" s="12"/>
      <c r="H243" s="9" t="str">
        <f t="shared" si="518"/>
        <v/>
      </c>
    </row>
    <row r="244" spans="2:8" ht="15.9" customHeight="1">
      <c r="B244" s="18"/>
      <c r="C244" s="12"/>
      <c r="D244" s="9" t="str">
        <f t="shared" si="516"/>
        <v/>
      </c>
      <c r="E244" s="39"/>
      <c r="F244" s="9" t="str">
        <f t="shared" si="517"/>
        <v/>
      </c>
      <c r="G244" s="12"/>
      <c r="H244" s="9" t="str">
        <f t="shared" si="518"/>
        <v/>
      </c>
    </row>
    <row r="245" spans="2:8" ht="15.9" customHeight="1">
      <c r="B245" s="18"/>
      <c r="C245" s="12"/>
      <c r="D245" s="9" t="str">
        <f t="shared" si="516"/>
        <v/>
      </c>
      <c r="E245" s="39"/>
      <c r="F245" s="9" t="str">
        <f t="shared" si="517"/>
        <v/>
      </c>
      <c r="G245" s="12"/>
      <c r="H245" s="9" t="str">
        <f t="shared" si="518"/>
        <v/>
      </c>
    </row>
    <row r="246" spans="2:8" ht="15.9" customHeight="1">
      <c r="B246" s="18"/>
      <c r="C246" s="12"/>
      <c r="D246" s="9" t="str">
        <f t="shared" si="516"/>
        <v/>
      </c>
      <c r="E246" s="39"/>
      <c r="F246" s="9" t="str">
        <f t="shared" si="517"/>
        <v/>
      </c>
      <c r="G246" s="12"/>
      <c r="H246" s="9" t="str">
        <f t="shared" si="518"/>
        <v/>
      </c>
    </row>
    <row r="247" spans="2:8" ht="15.9" customHeight="1">
      <c r="B247" s="18"/>
      <c r="C247" s="12"/>
      <c r="D247" s="9" t="str">
        <f t="shared" si="516"/>
        <v/>
      </c>
      <c r="E247" s="39"/>
      <c r="F247" s="9" t="str">
        <f t="shared" si="517"/>
        <v/>
      </c>
      <c r="G247" s="12"/>
      <c r="H247" s="9" t="str">
        <f t="shared" si="518"/>
        <v/>
      </c>
    </row>
    <row r="248" spans="2:8" ht="15.9" customHeight="1">
      <c r="B248" s="18"/>
      <c r="C248" s="12"/>
      <c r="D248" s="9" t="str">
        <f t="shared" si="516"/>
        <v/>
      </c>
      <c r="E248" s="39"/>
      <c r="F248" s="9" t="str">
        <f t="shared" si="517"/>
        <v/>
      </c>
      <c r="G248" s="12"/>
      <c r="H248" s="9" t="str">
        <f t="shared" si="518"/>
        <v/>
      </c>
    </row>
    <row r="249" spans="2:8" ht="15.9" customHeight="1">
      <c r="B249" s="18"/>
      <c r="C249" s="12"/>
      <c r="D249" s="9" t="str">
        <f t="shared" si="516"/>
        <v/>
      </c>
      <c r="E249" s="39"/>
      <c r="F249" s="9" t="str">
        <f t="shared" si="517"/>
        <v/>
      </c>
      <c r="G249" s="12"/>
      <c r="H249" s="9" t="str">
        <f t="shared" si="518"/>
        <v/>
      </c>
    </row>
    <row r="250" spans="2:8" ht="15.9" customHeight="1">
      <c r="B250" s="18"/>
      <c r="C250" s="12"/>
      <c r="D250" s="9" t="str">
        <f t="shared" si="516"/>
        <v/>
      </c>
      <c r="E250" s="39"/>
      <c r="F250" s="9" t="str">
        <f t="shared" si="517"/>
        <v/>
      </c>
      <c r="G250" s="12"/>
      <c r="H250" s="9" t="str">
        <f t="shared" si="518"/>
        <v/>
      </c>
    </row>
    <row r="251" spans="2:8" ht="15.9" customHeight="1">
      <c r="B251" s="18"/>
      <c r="C251" s="12"/>
      <c r="D251" s="9" t="str">
        <f t="shared" si="516"/>
        <v/>
      </c>
      <c r="E251" s="39"/>
      <c r="F251" s="9" t="str">
        <f t="shared" si="517"/>
        <v/>
      </c>
      <c r="G251" s="12"/>
      <c r="H251" s="9" t="str">
        <f t="shared" si="518"/>
        <v/>
      </c>
    </row>
    <row r="252" spans="2:8" ht="15.9" customHeight="1">
      <c r="B252" s="18"/>
      <c r="C252" s="12"/>
      <c r="D252" s="9" t="str">
        <f t="shared" si="516"/>
        <v/>
      </c>
      <c r="E252" s="39"/>
      <c r="F252" s="9" t="str">
        <f t="shared" si="517"/>
        <v/>
      </c>
      <c r="G252" s="12"/>
      <c r="H252" s="9" t="str">
        <f t="shared" si="518"/>
        <v/>
      </c>
    </row>
    <row r="253" spans="2:8" ht="15.9" customHeight="1">
      <c r="B253" s="18"/>
      <c r="C253" s="12"/>
      <c r="D253" s="9" t="str">
        <f t="shared" si="516"/>
        <v/>
      </c>
      <c r="E253" s="39"/>
      <c r="F253" s="9" t="str">
        <f t="shared" si="517"/>
        <v/>
      </c>
      <c r="G253" s="12"/>
      <c r="H253" s="9" t="str">
        <f t="shared" si="518"/>
        <v/>
      </c>
    </row>
    <row r="254" spans="2:8" ht="15.9" customHeight="1">
      <c r="B254" s="18"/>
      <c r="C254" s="12"/>
      <c r="D254" s="9" t="str">
        <f t="shared" si="516"/>
        <v/>
      </c>
      <c r="E254" s="39"/>
      <c r="F254" s="9" t="str">
        <f t="shared" si="517"/>
        <v/>
      </c>
      <c r="G254" s="12"/>
      <c r="H254" s="9" t="str">
        <f t="shared" si="518"/>
        <v/>
      </c>
    </row>
    <row r="255" spans="2:8" ht="15.9" customHeight="1">
      <c r="B255" s="18"/>
      <c r="C255" s="12"/>
      <c r="D255" s="9" t="str">
        <f t="shared" si="516"/>
        <v/>
      </c>
      <c r="E255" s="39"/>
      <c r="F255" s="9" t="str">
        <f t="shared" si="517"/>
        <v/>
      </c>
      <c r="G255" s="12"/>
      <c r="H255" s="9" t="str">
        <f t="shared" si="518"/>
        <v/>
      </c>
    </row>
    <row r="256" spans="2:8" ht="15.9" customHeight="1">
      <c r="B256" s="18"/>
      <c r="C256" s="12"/>
      <c r="D256" s="9" t="str">
        <f t="shared" si="516"/>
        <v/>
      </c>
      <c r="E256" s="39"/>
      <c r="F256" s="9" t="str">
        <f t="shared" si="517"/>
        <v/>
      </c>
      <c r="G256" s="12"/>
      <c r="H256" s="9" t="str">
        <f t="shared" si="518"/>
        <v/>
      </c>
    </row>
    <row r="257" spans="2:8" ht="15.9" customHeight="1">
      <c r="B257" s="18"/>
      <c r="C257" s="12"/>
      <c r="D257" s="9" t="str">
        <f t="shared" si="516"/>
        <v/>
      </c>
      <c r="E257" s="39"/>
      <c r="F257" s="9" t="str">
        <f t="shared" si="517"/>
        <v/>
      </c>
      <c r="G257" s="12"/>
      <c r="H257" s="9" t="str">
        <f t="shared" si="518"/>
        <v/>
      </c>
    </row>
    <row r="258" spans="2:8" ht="15.9" customHeight="1">
      <c r="B258" s="18"/>
      <c r="C258" s="12"/>
      <c r="D258" s="9" t="str">
        <f t="shared" si="516"/>
        <v/>
      </c>
      <c r="E258" s="39"/>
      <c r="F258" s="9" t="str">
        <f t="shared" si="517"/>
        <v/>
      </c>
      <c r="G258" s="12"/>
      <c r="H258" s="9" t="str">
        <f t="shared" si="518"/>
        <v/>
      </c>
    </row>
    <row r="259" spans="2:8" ht="15.9" customHeight="1">
      <c r="B259" s="18"/>
      <c r="C259" s="12"/>
      <c r="D259" s="9" t="str">
        <f t="shared" si="516"/>
        <v/>
      </c>
      <c r="E259" s="39"/>
      <c r="F259" s="9" t="str">
        <f t="shared" si="517"/>
        <v/>
      </c>
      <c r="G259" s="12"/>
      <c r="H259" s="9" t="str">
        <f t="shared" si="518"/>
        <v/>
      </c>
    </row>
    <row r="260" spans="2:8" ht="15.9" customHeight="1">
      <c r="B260" s="18"/>
      <c r="C260" s="12"/>
      <c r="D260" s="9" t="str">
        <f t="shared" si="516"/>
        <v/>
      </c>
      <c r="E260" s="39"/>
      <c r="F260" s="9" t="str">
        <f t="shared" si="517"/>
        <v/>
      </c>
      <c r="G260" s="12"/>
      <c r="H260" s="9" t="str">
        <f t="shared" si="518"/>
        <v/>
      </c>
    </row>
    <row r="261" spans="2:8" ht="15.9" customHeight="1">
      <c r="B261" s="18"/>
      <c r="C261" s="12"/>
      <c r="D261" s="9" t="str">
        <f t="shared" si="516"/>
        <v/>
      </c>
      <c r="E261" s="39"/>
      <c r="F261" s="9" t="str">
        <f t="shared" si="517"/>
        <v/>
      </c>
      <c r="G261" s="12"/>
      <c r="H261" s="9" t="str">
        <f t="shared" si="518"/>
        <v/>
      </c>
    </row>
    <row r="262" spans="2:8" ht="15.9" customHeight="1">
      <c r="B262" s="18"/>
      <c r="C262" s="12"/>
      <c r="D262" s="9" t="str">
        <f t="shared" si="516"/>
        <v/>
      </c>
      <c r="E262" s="39"/>
      <c r="F262" s="9" t="str">
        <f t="shared" si="517"/>
        <v/>
      </c>
      <c r="G262" s="12"/>
      <c r="H262" s="9" t="str">
        <f t="shared" si="518"/>
        <v/>
      </c>
    </row>
    <row r="263" spans="2:8" ht="15.9" customHeight="1">
      <c r="B263" s="18"/>
      <c r="C263" s="12"/>
      <c r="D263" s="9" t="str">
        <f t="shared" si="516"/>
        <v/>
      </c>
      <c r="E263" s="39"/>
      <c r="F263" s="9" t="str">
        <f t="shared" si="517"/>
        <v/>
      </c>
      <c r="G263" s="12"/>
      <c r="H263" s="9" t="str">
        <f t="shared" si="518"/>
        <v/>
      </c>
    </row>
    <row r="264" spans="2:8" ht="15.9" customHeight="1">
      <c r="B264" s="18"/>
      <c r="C264" s="12"/>
      <c r="D264" s="9" t="str">
        <f t="shared" si="516"/>
        <v/>
      </c>
      <c r="E264" s="39"/>
      <c r="F264" s="9" t="str">
        <f t="shared" si="517"/>
        <v/>
      </c>
      <c r="G264" s="12"/>
      <c r="H264" s="9" t="str">
        <f t="shared" si="518"/>
        <v/>
      </c>
    </row>
    <row r="265" spans="2:8" ht="15.9" customHeight="1">
      <c r="B265" s="18"/>
      <c r="C265" s="12"/>
      <c r="D265" s="9" t="str">
        <f t="shared" si="516"/>
        <v/>
      </c>
      <c r="E265" s="39"/>
      <c r="F265" s="9" t="str">
        <f t="shared" si="517"/>
        <v/>
      </c>
      <c r="G265" s="12"/>
      <c r="H265" s="9" t="str">
        <f t="shared" si="518"/>
        <v/>
      </c>
    </row>
    <row r="266" spans="2:8" ht="15.9" customHeight="1">
      <c r="B266" s="18"/>
      <c r="C266" s="12"/>
      <c r="D266" s="9" t="str">
        <f t="shared" ref="D266:D307" si="519">IF(C266="","",(C266-$C$9)*1000)</f>
        <v/>
      </c>
      <c r="E266" s="39"/>
      <c r="F266" s="9" t="str">
        <f t="shared" ref="F266:F307" si="520">IF(E266="","",(E266-$E$9)*1000)</f>
        <v/>
      </c>
      <c r="G266" s="12"/>
      <c r="H266" s="9" t="str">
        <f t="shared" ref="H266:H307" si="521">IF(G266="","",(G266-$G$9)*1000)</f>
        <v/>
      </c>
    </row>
    <row r="267" spans="2:8" ht="15.9" customHeight="1">
      <c r="B267" s="18"/>
      <c r="C267" s="12"/>
      <c r="D267" s="9" t="str">
        <f t="shared" si="519"/>
        <v/>
      </c>
      <c r="E267" s="39"/>
      <c r="F267" s="9" t="str">
        <f t="shared" si="520"/>
        <v/>
      </c>
      <c r="G267" s="12"/>
      <c r="H267" s="9" t="str">
        <f t="shared" si="521"/>
        <v/>
      </c>
    </row>
    <row r="268" spans="2:8" ht="15.9" customHeight="1">
      <c r="B268" s="18"/>
      <c r="C268" s="12"/>
      <c r="D268" s="9" t="str">
        <f t="shared" si="519"/>
        <v/>
      </c>
      <c r="E268" s="39"/>
      <c r="F268" s="9" t="str">
        <f t="shared" si="520"/>
        <v/>
      </c>
      <c r="G268" s="12"/>
      <c r="H268" s="9" t="str">
        <f t="shared" si="521"/>
        <v/>
      </c>
    </row>
    <row r="269" spans="2:8" ht="15.9" customHeight="1">
      <c r="B269" s="18"/>
      <c r="C269" s="12"/>
      <c r="D269" s="9" t="str">
        <f t="shared" si="519"/>
        <v/>
      </c>
      <c r="E269" s="39"/>
      <c r="F269" s="9" t="str">
        <f t="shared" si="520"/>
        <v/>
      </c>
      <c r="G269" s="12"/>
      <c r="H269" s="9" t="str">
        <f t="shared" si="521"/>
        <v/>
      </c>
    </row>
    <row r="270" spans="2:8" ht="15.9" customHeight="1">
      <c r="B270" s="18"/>
      <c r="C270" s="12"/>
      <c r="D270" s="9" t="str">
        <f t="shared" si="519"/>
        <v/>
      </c>
      <c r="E270" s="39"/>
      <c r="F270" s="9" t="str">
        <f t="shared" si="520"/>
        <v/>
      </c>
      <c r="G270" s="12"/>
      <c r="H270" s="9" t="str">
        <f t="shared" si="521"/>
        <v/>
      </c>
    </row>
    <row r="271" spans="2:8" ht="15.9" customHeight="1">
      <c r="B271" s="18"/>
      <c r="C271" s="12"/>
      <c r="D271" s="9" t="str">
        <f t="shared" si="519"/>
        <v/>
      </c>
      <c r="E271" s="39"/>
      <c r="F271" s="9" t="str">
        <f t="shared" si="520"/>
        <v/>
      </c>
      <c r="G271" s="12"/>
      <c r="H271" s="9" t="str">
        <f t="shared" si="521"/>
        <v/>
      </c>
    </row>
    <row r="272" spans="2:8" ht="15.9" customHeight="1">
      <c r="B272" s="18"/>
      <c r="C272" s="12"/>
      <c r="D272" s="9" t="str">
        <f t="shared" si="519"/>
        <v/>
      </c>
      <c r="E272" s="39"/>
      <c r="F272" s="9" t="str">
        <f t="shared" si="520"/>
        <v/>
      </c>
      <c r="G272" s="12"/>
      <c r="H272" s="9" t="str">
        <f t="shared" si="521"/>
        <v/>
      </c>
    </row>
    <row r="273" spans="2:8" ht="15.9" customHeight="1">
      <c r="B273" s="18"/>
      <c r="C273" s="12"/>
      <c r="D273" s="9" t="str">
        <f t="shared" si="519"/>
        <v/>
      </c>
      <c r="E273" s="39"/>
      <c r="F273" s="9" t="str">
        <f t="shared" si="520"/>
        <v/>
      </c>
      <c r="G273" s="12"/>
      <c r="H273" s="9" t="str">
        <f t="shared" si="521"/>
        <v/>
      </c>
    </row>
    <row r="274" spans="2:8" ht="15.9" customHeight="1">
      <c r="B274" s="18"/>
      <c r="C274" s="12"/>
      <c r="D274" s="9" t="str">
        <f t="shared" si="519"/>
        <v/>
      </c>
      <c r="E274" s="39"/>
      <c r="F274" s="9" t="str">
        <f t="shared" si="520"/>
        <v/>
      </c>
      <c r="G274" s="12"/>
      <c r="H274" s="9" t="str">
        <f t="shared" si="521"/>
        <v/>
      </c>
    </row>
    <row r="275" spans="2:8" ht="15.9" customHeight="1">
      <c r="B275" s="18"/>
      <c r="C275" s="12"/>
      <c r="D275" s="9" t="str">
        <f t="shared" si="519"/>
        <v/>
      </c>
      <c r="E275" s="39"/>
      <c r="F275" s="9" t="str">
        <f t="shared" si="520"/>
        <v/>
      </c>
      <c r="G275" s="12"/>
      <c r="H275" s="9" t="str">
        <f t="shared" si="521"/>
        <v/>
      </c>
    </row>
    <row r="276" spans="2:8" ht="15.9" customHeight="1">
      <c r="B276" s="18"/>
      <c r="C276" s="12"/>
      <c r="D276" s="9" t="str">
        <f t="shared" si="519"/>
        <v/>
      </c>
      <c r="E276" s="39"/>
      <c r="F276" s="9" t="str">
        <f t="shared" si="520"/>
        <v/>
      </c>
      <c r="G276" s="12"/>
      <c r="H276" s="9" t="str">
        <f t="shared" si="521"/>
        <v/>
      </c>
    </row>
    <row r="277" spans="2:8" ht="15.9" customHeight="1">
      <c r="B277" s="18"/>
      <c r="C277" s="12"/>
      <c r="D277" s="9" t="str">
        <f t="shared" si="519"/>
        <v/>
      </c>
      <c r="E277" s="39"/>
      <c r="F277" s="9" t="str">
        <f t="shared" si="520"/>
        <v/>
      </c>
      <c r="G277" s="12"/>
      <c r="H277" s="9" t="str">
        <f t="shared" si="521"/>
        <v/>
      </c>
    </row>
    <row r="278" spans="2:8" ht="15.9" customHeight="1">
      <c r="B278" s="18"/>
      <c r="C278" s="12"/>
      <c r="D278" s="9" t="str">
        <f t="shared" si="519"/>
        <v/>
      </c>
      <c r="E278" s="39"/>
      <c r="F278" s="9" t="str">
        <f t="shared" si="520"/>
        <v/>
      </c>
      <c r="G278" s="12"/>
      <c r="H278" s="9" t="str">
        <f t="shared" si="521"/>
        <v/>
      </c>
    </row>
    <row r="279" spans="2:8" ht="15.9" customHeight="1">
      <c r="B279" s="18"/>
      <c r="C279" s="12"/>
      <c r="D279" s="9" t="str">
        <f t="shared" si="519"/>
        <v/>
      </c>
      <c r="E279" s="39"/>
      <c r="F279" s="9" t="str">
        <f t="shared" si="520"/>
        <v/>
      </c>
      <c r="G279" s="12"/>
      <c r="H279" s="9" t="str">
        <f t="shared" si="521"/>
        <v/>
      </c>
    </row>
    <row r="280" spans="2:8" ht="15.9" customHeight="1">
      <c r="B280" s="18"/>
      <c r="C280" s="12"/>
      <c r="D280" s="9" t="str">
        <f t="shared" si="519"/>
        <v/>
      </c>
      <c r="E280" s="39"/>
      <c r="F280" s="9" t="str">
        <f t="shared" si="520"/>
        <v/>
      </c>
      <c r="G280" s="12"/>
      <c r="H280" s="9" t="str">
        <f t="shared" si="521"/>
        <v/>
      </c>
    </row>
    <row r="281" spans="2:8" ht="15.9" customHeight="1">
      <c r="B281" s="18"/>
      <c r="C281" s="12"/>
      <c r="D281" s="9" t="str">
        <f t="shared" si="519"/>
        <v/>
      </c>
      <c r="E281" s="39"/>
      <c r="F281" s="9" t="str">
        <f t="shared" si="520"/>
        <v/>
      </c>
      <c r="G281" s="12"/>
      <c r="H281" s="9" t="str">
        <f t="shared" si="521"/>
        <v/>
      </c>
    </row>
    <row r="282" spans="2:8" ht="15.9" customHeight="1">
      <c r="B282" s="18"/>
      <c r="C282" s="12"/>
      <c r="D282" s="9" t="str">
        <f t="shared" si="519"/>
        <v/>
      </c>
      <c r="E282" s="39"/>
      <c r="F282" s="9" t="str">
        <f t="shared" si="520"/>
        <v/>
      </c>
      <c r="G282" s="12"/>
      <c r="H282" s="9" t="str">
        <f t="shared" si="521"/>
        <v/>
      </c>
    </row>
    <row r="283" spans="2:8" ht="15.9" customHeight="1">
      <c r="B283" s="18"/>
      <c r="C283" s="12"/>
      <c r="D283" s="9" t="str">
        <f t="shared" si="519"/>
        <v/>
      </c>
      <c r="E283" s="39"/>
      <c r="F283" s="9" t="str">
        <f t="shared" si="520"/>
        <v/>
      </c>
      <c r="G283" s="12"/>
      <c r="H283" s="9" t="str">
        <f t="shared" si="521"/>
        <v/>
      </c>
    </row>
    <row r="284" spans="2:8" ht="15.9" customHeight="1">
      <c r="B284" s="18"/>
      <c r="C284" s="12"/>
      <c r="D284" s="9" t="str">
        <f t="shared" si="519"/>
        <v/>
      </c>
      <c r="E284" s="39"/>
      <c r="F284" s="9" t="str">
        <f t="shared" si="520"/>
        <v/>
      </c>
      <c r="G284" s="12"/>
      <c r="H284" s="9" t="str">
        <f t="shared" si="521"/>
        <v/>
      </c>
    </row>
    <row r="285" spans="2:8" ht="15.9" customHeight="1">
      <c r="B285" s="18"/>
      <c r="C285" s="12"/>
      <c r="D285" s="9" t="str">
        <f t="shared" si="519"/>
        <v/>
      </c>
      <c r="E285" s="39"/>
      <c r="F285" s="9" t="str">
        <f t="shared" si="520"/>
        <v/>
      </c>
      <c r="G285" s="12"/>
      <c r="H285" s="9" t="str">
        <f t="shared" si="521"/>
        <v/>
      </c>
    </row>
    <row r="286" spans="2:8" ht="15.9" customHeight="1">
      <c r="B286" s="18"/>
      <c r="C286" s="12"/>
      <c r="D286" s="9" t="str">
        <f t="shared" si="519"/>
        <v/>
      </c>
      <c r="E286" s="39"/>
      <c r="F286" s="9" t="str">
        <f t="shared" si="520"/>
        <v/>
      </c>
      <c r="G286" s="12"/>
      <c r="H286" s="9" t="str">
        <f t="shared" si="521"/>
        <v/>
      </c>
    </row>
    <row r="287" spans="2:8" ht="15.9" customHeight="1">
      <c r="B287" s="18"/>
      <c r="C287" s="12"/>
      <c r="D287" s="9" t="str">
        <f t="shared" si="519"/>
        <v/>
      </c>
      <c r="E287" s="39"/>
      <c r="F287" s="9" t="str">
        <f t="shared" si="520"/>
        <v/>
      </c>
      <c r="G287" s="12"/>
      <c r="H287" s="9" t="str">
        <f t="shared" si="521"/>
        <v/>
      </c>
    </row>
    <row r="288" spans="2:8" ht="15.9" customHeight="1">
      <c r="B288" s="18"/>
      <c r="C288" s="12"/>
      <c r="D288" s="9" t="str">
        <f t="shared" si="519"/>
        <v/>
      </c>
      <c r="E288" s="39"/>
      <c r="F288" s="9" t="str">
        <f t="shared" si="520"/>
        <v/>
      </c>
      <c r="G288" s="12"/>
      <c r="H288" s="9" t="str">
        <f t="shared" si="521"/>
        <v/>
      </c>
    </row>
    <row r="289" spans="2:8" ht="15.9" customHeight="1">
      <c r="B289" s="18"/>
      <c r="C289" s="12"/>
      <c r="D289" s="9" t="str">
        <f t="shared" si="519"/>
        <v/>
      </c>
      <c r="E289" s="39"/>
      <c r="F289" s="9" t="str">
        <f t="shared" si="520"/>
        <v/>
      </c>
      <c r="G289" s="12"/>
      <c r="H289" s="9" t="str">
        <f t="shared" si="521"/>
        <v/>
      </c>
    </row>
    <row r="290" spans="2:8" ht="15.9" customHeight="1">
      <c r="B290" s="18"/>
      <c r="C290" s="12"/>
      <c r="D290" s="9" t="str">
        <f t="shared" si="519"/>
        <v/>
      </c>
      <c r="E290" s="39"/>
      <c r="F290" s="9" t="str">
        <f t="shared" si="520"/>
        <v/>
      </c>
      <c r="G290" s="12"/>
      <c r="H290" s="9" t="str">
        <f t="shared" si="521"/>
        <v/>
      </c>
    </row>
    <row r="291" spans="2:8" ht="15.9" customHeight="1">
      <c r="B291" s="18"/>
      <c r="C291" s="12"/>
      <c r="D291" s="9" t="str">
        <f t="shared" si="519"/>
        <v/>
      </c>
      <c r="E291" s="39"/>
      <c r="F291" s="9" t="str">
        <f t="shared" si="520"/>
        <v/>
      </c>
      <c r="G291" s="12"/>
      <c r="H291" s="9" t="str">
        <f t="shared" si="521"/>
        <v/>
      </c>
    </row>
    <row r="292" spans="2:8" ht="15.9" customHeight="1">
      <c r="B292" s="18"/>
      <c r="C292" s="12"/>
      <c r="D292" s="9" t="str">
        <f t="shared" si="519"/>
        <v/>
      </c>
      <c r="E292" s="39"/>
      <c r="F292" s="9" t="str">
        <f t="shared" si="520"/>
        <v/>
      </c>
      <c r="G292" s="12"/>
      <c r="H292" s="9" t="str">
        <f t="shared" si="521"/>
        <v/>
      </c>
    </row>
    <row r="293" spans="2:8" ht="15.9" customHeight="1">
      <c r="B293" s="18"/>
      <c r="C293" s="12"/>
      <c r="D293" s="9" t="str">
        <f t="shared" si="519"/>
        <v/>
      </c>
      <c r="E293" s="39"/>
      <c r="F293" s="9" t="str">
        <f t="shared" si="520"/>
        <v/>
      </c>
      <c r="G293" s="12"/>
      <c r="H293" s="9" t="str">
        <f t="shared" si="521"/>
        <v/>
      </c>
    </row>
    <row r="294" spans="2:8" ht="15.9" customHeight="1">
      <c r="B294" s="18"/>
      <c r="C294" s="12"/>
      <c r="D294" s="9" t="str">
        <f t="shared" si="519"/>
        <v/>
      </c>
      <c r="E294" s="39"/>
      <c r="F294" s="9" t="str">
        <f t="shared" si="520"/>
        <v/>
      </c>
      <c r="G294" s="12"/>
      <c r="H294" s="9" t="str">
        <f t="shared" si="521"/>
        <v/>
      </c>
    </row>
    <row r="295" spans="2:8" ht="15.9" customHeight="1">
      <c r="B295" s="18"/>
      <c r="C295" s="12"/>
      <c r="D295" s="9" t="str">
        <f t="shared" si="519"/>
        <v/>
      </c>
      <c r="E295" s="39"/>
      <c r="F295" s="9" t="str">
        <f t="shared" si="520"/>
        <v/>
      </c>
      <c r="G295" s="12"/>
      <c r="H295" s="9" t="str">
        <f t="shared" si="521"/>
        <v/>
      </c>
    </row>
    <row r="296" spans="2:8" ht="15.9" customHeight="1">
      <c r="B296" s="18"/>
      <c r="C296" s="12"/>
      <c r="D296" s="9" t="str">
        <f t="shared" si="519"/>
        <v/>
      </c>
      <c r="E296" s="39"/>
      <c r="F296" s="9" t="str">
        <f t="shared" si="520"/>
        <v/>
      </c>
      <c r="G296" s="12"/>
      <c r="H296" s="9" t="str">
        <f t="shared" si="521"/>
        <v/>
      </c>
    </row>
    <row r="297" spans="2:8" ht="15.9" customHeight="1">
      <c r="B297" s="18"/>
      <c r="C297" s="12"/>
      <c r="D297" s="9" t="str">
        <f t="shared" si="519"/>
        <v/>
      </c>
      <c r="E297" s="39"/>
      <c r="F297" s="9" t="str">
        <f t="shared" si="520"/>
        <v/>
      </c>
      <c r="G297" s="12"/>
      <c r="H297" s="9" t="str">
        <f t="shared" si="521"/>
        <v/>
      </c>
    </row>
    <row r="298" spans="2:8" ht="15.9" customHeight="1">
      <c r="B298" s="18"/>
      <c r="C298" s="12"/>
      <c r="D298" s="9" t="str">
        <f t="shared" si="519"/>
        <v/>
      </c>
      <c r="E298" s="39"/>
      <c r="F298" s="9" t="str">
        <f t="shared" si="520"/>
        <v/>
      </c>
      <c r="G298" s="12"/>
      <c r="H298" s="9" t="str">
        <f t="shared" si="521"/>
        <v/>
      </c>
    </row>
    <row r="299" spans="2:8" ht="15.9" customHeight="1">
      <c r="B299" s="18"/>
      <c r="C299" s="12"/>
      <c r="D299" s="9" t="str">
        <f t="shared" si="519"/>
        <v/>
      </c>
      <c r="E299" s="39"/>
      <c r="F299" s="9" t="str">
        <f t="shared" si="520"/>
        <v/>
      </c>
      <c r="G299" s="12"/>
      <c r="H299" s="9" t="str">
        <f t="shared" si="521"/>
        <v/>
      </c>
    </row>
    <row r="300" spans="2:8" ht="15.9" customHeight="1">
      <c r="B300" s="18"/>
      <c r="C300" s="12"/>
      <c r="D300" s="9" t="str">
        <f t="shared" si="519"/>
        <v/>
      </c>
      <c r="E300" s="39"/>
      <c r="F300" s="9" t="str">
        <f t="shared" si="520"/>
        <v/>
      </c>
      <c r="G300" s="12"/>
      <c r="H300" s="9" t="str">
        <f t="shared" si="521"/>
        <v/>
      </c>
    </row>
    <row r="301" spans="2:8" ht="15.9" customHeight="1">
      <c r="B301" s="18"/>
      <c r="C301" s="12"/>
      <c r="D301" s="9" t="str">
        <f t="shared" si="519"/>
        <v/>
      </c>
      <c r="E301" s="39"/>
      <c r="F301" s="9" t="str">
        <f t="shared" si="520"/>
        <v/>
      </c>
      <c r="G301" s="12"/>
      <c r="H301" s="9" t="str">
        <f t="shared" si="521"/>
        <v/>
      </c>
    </row>
    <row r="302" spans="2:8" ht="15.9" customHeight="1">
      <c r="B302" s="18"/>
      <c r="C302" s="12"/>
      <c r="D302" s="9" t="str">
        <f t="shared" si="519"/>
        <v/>
      </c>
      <c r="E302" s="39"/>
      <c r="F302" s="9" t="str">
        <f t="shared" si="520"/>
        <v/>
      </c>
      <c r="G302" s="12"/>
      <c r="H302" s="9" t="str">
        <f t="shared" si="521"/>
        <v/>
      </c>
    </row>
    <row r="303" spans="2:8" ht="15.9" customHeight="1">
      <c r="B303" s="18"/>
      <c r="C303" s="12"/>
      <c r="D303" s="9" t="str">
        <f t="shared" si="519"/>
        <v/>
      </c>
      <c r="E303" s="39"/>
      <c r="F303" s="9" t="str">
        <f t="shared" si="520"/>
        <v/>
      </c>
      <c r="G303" s="12"/>
      <c r="H303" s="9" t="str">
        <f t="shared" si="521"/>
        <v/>
      </c>
    </row>
    <row r="304" spans="2:8" ht="15.9" customHeight="1">
      <c r="B304" s="18"/>
      <c r="C304" s="12"/>
      <c r="D304" s="9" t="str">
        <f t="shared" si="519"/>
        <v/>
      </c>
      <c r="E304" s="39"/>
      <c r="F304" s="9" t="str">
        <f t="shared" si="520"/>
        <v/>
      </c>
      <c r="G304" s="12"/>
      <c r="H304" s="9" t="str">
        <f t="shared" si="521"/>
        <v/>
      </c>
    </row>
    <row r="305" spans="2:8" ht="15.9" customHeight="1">
      <c r="B305" s="18"/>
      <c r="C305" s="12"/>
      <c r="D305" s="9" t="str">
        <f t="shared" si="519"/>
        <v/>
      </c>
      <c r="E305" s="39"/>
      <c r="F305" s="9" t="str">
        <f t="shared" si="520"/>
        <v/>
      </c>
      <c r="G305" s="12"/>
      <c r="H305" s="9" t="str">
        <f t="shared" si="521"/>
        <v/>
      </c>
    </row>
    <row r="306" spans="2:8" ht="15.9" customHeight="1">
      <c r="B306" s="18"/>
      <c r="C306" s="12"/>
      <c r="D306" s="9" t="str">
        <f t="shared" si="519"/>
        <v/>
      </c>
      <c r="E306" s="39"/>
      <c r="F306" s="9" t="str">
        <f t="shared" si="520"/>
        <v/>
      </c>
      <c r="G306" s="12"/>
      <c r="H306" s="9" t="str">
        <f t="shared" si="521"/>
        <v/>
      </c>
    </row>
    <row r="307" spans="2:8" ht="15.9" customHeight="1">
      <c r="B307" s="18"/>
      <c r="C307" s="12"/>
      <c r="D307" s="9" t="str">
        <f t="shared" si="519"/>
        <v/>
      </c>
      <c r="E307" s="39"/>
      <c r="F307" s="9" t="str">
        <f t="shared" si="520"/>
        <v/>
      </c>
      <c r="G307" s="12"/>
      <c r="H307" s="9" t="str">
        <f t="shared" si="521"/>
        <v/>
      </c>
    </row>
  </sheetData>
  <mergeCells count="20">
    <mergeCell ref="A157:A158"/>
    <mergeCell ref="A193:A194"/>
    <mergeCell ref="A199:A200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6:I100">
    <cfRule type="cellIs" dxfId="83" priority="1" operator="lessThan">
      <formula>$L$6</formula>
    </cfRule>
    <cfRule type="cellIs" dxfId="82" priority="2" operator="greaterThan">
      <formula>$L$5</formula>
    </cfRule>
  </conditionalFormatting>
  <conditionalFormatting sqref="K90:K99 I102:I205 K101:K204 J150:J204">
    <cfRule type="cellIs" dxfId="81" priority="3" operator="lessThan">
      <formula>$L$6</formula>
    </cfRule>
    <cfRule type="cellIs" dxfId="80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40" activePane="bottomLeft" state="frozen"/>
      <selection pane="bottomLeft" activeCell="J148" sqref="J148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7.9600000055506825</v>
      </c>
      <c r="X1" s="85" t="s">
        <v>65</v>
      </c>
      <c r="Y1" s="86">
        <f>AN7</f>
        <v>58.649395029980084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23.66000022739172</v>
      </c>
      <c r="X2" s="87" t="s">
        <v>66</v>
      </c>
      <c r="Y2" s="88">
        <f>IF(MOD(DEGREES(ATAN2(W1, W2)), 360) &gt; 180, MOD(DEGREES(ATAN2(W1, W2)), 360) - 360, MOD(DEGREES(ATAN2(W1, W2)), 360))</f>
        <v>71.405372602534669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7.9600000055506825</v>
      </c>
      <c r="AH2" s="43">
        <f>INDEX(D:D,MATCH(9.99999999999999E+307,D:D))</f>
        <v>8.2999999867752194</v>
      </c>
      <c r="AI2" s="43">
        <f>INDEX(D:D,MATCH(9.99999999999999E+307,D:D)-1)</f>
        <v>11.200000008102506</v>
      </c>
      <c r="AJ2" s="43">
        <f>INDEX(D:D,MATCH(9.99999999999999E+307,D:D)-2)</f>
        <v>10.300000023562461</v>
      </c>
      <c r="AK2" s="43">
        <f>INDEX(D:D,MATCH(9.99999999999999E+307,D:D)-3)</f>
        <v>7.299999997485429</v>
      </c>
      <c r="AL2" s="43">
        <f>INDEX(D:D,MATCH(9.99999999999999E+307,D:D)-4)</f>
        <v>6.5000000176951289</v>
      </c>
      <c r="AM2" s="43">
        <f>INDEX(D:D,MATCH(9.99999999999999E+307,D:D)-5)</f>
        <v>6.600000022444874</v>
      </c>
      <c r="AN2" s="43">
        <f>INDEX(D:D,MATCH(9.99999999999999E+307,D:D)-6)</f>
        <v>7.299999997485429</v>
      </c>
      <c r="AO2" s="43">
        <f>INDEX(D:D,MATCH(9.99999999999999E+307,D:D)-7)</f>
        <v>10.699999984353781</v>
      </c>
      <c r="AP2" s="43">
        <f>INDEX(D:D,MATCH(9.99999999999999E+307,D:D)-8)</f>
        <v>3.0000000260770321</v>
      </c>
      <c r="AQ2" s="43">
        <f>INDEX(D:D,MATCH(9.99999999999999E+307,D:D)-9)</f>
        <v>7.0999999879859388</v>
      </c>
      <c r="AR2" s="43">
        <f>INDEX(D:D,MATCH(9.99999999999999E+307,D:D)-10)</f>
        <v>12.899999972432852</v>
      </c>
      <c r="AS2" s="43">
        <f>INDEX(D:D,MATCH(9.99999999999999E+307,D:D)-11)</f>
        <v>9.0000000200234354</v>
      </c>
      <c r="AT2" s="43">
        <f>INDEX(D:D,MATCH(9.99999999999999E+307,D:D)-12)</f>
        <v>8.7000000057742</v>
      </c>
      <c r="AU2" s="43">
        <f>INDEX(D:D,MATCH(9.99999999999999E+307,D:D)-13)</f>
        <v>10.699999984353781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50.960000000000605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23.66000022739172</v>
      </c>
      <c r="AH3" s="43">
        <f>INDEX(F:F,MATCH(9.99999999999999E+307,F:F))</f>
        <v>22.099999710917473</v>
      </c>
      <c r="AI3" s="43">
        <f>INDEX(F:F,MATCH(9.99999999999999E+307,F:F)-1)</f>
        <v>42.100000195205212</v>
      </c>
      <c r="AJ3" s="43">
        <f>INDEX(F:F,MATCH(9.99999999999999E+307,F:F)-2)</f>
        <v>33.40000007301569</v>
      </c>
      <c r="AK3" s="43">
        <f>INDEX(F:F,MATCH(9.99999999999999E+307,F:F)-3)</f>
        <v>33.200000412762165</v>
      </c>
      <c r="AL3" s="43">
        <f>INDEX(F:F,MATCH(9.99999999999999E+307,F:F)-4)</f>
        <v>-3.5999994724988937</v>
      </c>
      <c r="AM3" s="43">
        <f>INDEX(F:F,MATCH(9.99999999999999E+307,F:F)-5)</f>
        <v>-23.699999786913395</v>
      </c>
      <c r="AN3" s="43">
        <f>INDEX(F:F,MATCH(9.99999999999999E+307,F:F)-6)</f>
        <v>33.200000412762165</v>
      </c>
      <c r="AO3" s="43">
        <f>INDEX(F:F,MATCH(9.99999999999999E+307,F:F)-7)</f>
        <v>19.100000150501728</v>
      </c>
      <c r="AP3" s="43">
        <f>INDEX(F:F,MATCH(9.99999999999999E+307,F:F)-8)</f>
        <v>-56.300000287592411</v>
      </c>
      <c r="AQ3" s="43">
        <f>INDEX(F:F,MATCH(9.99999999999999E+307,F:F)-9)</f>
        <v>-33.19999948143959</v>
      </c>
      <c r="AR3" s="43">
        <f>INDEX(F:F,MATCH(9.99999999999999E+307,F:F)-10)</f>
        <v>130.9000002220273</v>
      </c>
      <c r="AS3" s="43">
        <f>INDEX(F:F,MATCH(9.99999999999999E+307,F:F)-11)</f>
        <v>27.900000102818012</v>
      </c>
      <c r="AT3" s="43">
        <f>INDEX(F:F,MATCH(9.99999999999999E+307,F:F)-12)</f>
        <v>29.09999992698431</v>
      </c>
      <c r="AU3" s="43">
        <f>INDEX(F:F,MATCH(9.99999999999999E+307,F:F)-13)</f>
        <v>39.499999955296516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50.960000000000605</v>
      </c>
      <c r="AH4" s="43">
        <f>INDEX(H:H,MATCH(9.99999999999999E+307,H:H))</f>
        <v>45.600000000007412</v>
      </c>
      <c r="AI4" s="43">
        <f>INDEX(H:H,MATCH(9.99999999999999E+307,H:H)-1)</f>
        <v>67.800000000005411</v>
      </c>
      <c r="AJ4" s="43">
        <f>INDEX(H:H,MATCH(9.99999999999999E+307,H:H)-2)</f>
        <v>49.199999999999022</v>
      </c>
      <c r="AK4" s="43">
        <f>INDEX(H:H,MATCH(9.99999999999999E+307,H:H)-3)</f>
        <v>49.49999999999477</v>
      </c>
      <c r="AL4" s="43">
        <f>INDEX(H:H,MATCH(9.99999999999999E+307,H:H)-4)</f>
        <v>61.000000000007049</v>
      </c>
      <c r="AM4" s="43">
        <f>INDEX(H:H,MATCH(9.99999999999999E+307,H:H)-5)</f>
        <v>7.9999999999955662</v>
      </c>
      <c r="AN4" s="43">
        <f>INDEX(H:H,MATCH(9.99999999999999E+307,H:H)-6)</f>
        <v>49.49999999999477</v>
      </c>
      <c r="AO4" s="43">
        <f>INDEX(H:H,MATCH(9.99999999999999E+307,H:H)-7)</f>
        <v>7.8000000000031378</v>
      </c>
      <c r="AP4" s="43">
        <f>INDEX(H:H,MATCH(9.99999999999999E+307,H:H)-8)</f>
        <v>52.400000000005775</v>
      </c>
      <c r="AQ4" s="43">
        <f>INDEX(H:H,MATCH(9.99999999999999E+307,H:H)-9)</f>
        <v>5.6000000000011596</v>
      </c>
      <c r="AR4" s="43">
        <f>INDEX(H:H,MATCH(9.99999999999999E+307,H:H)-10)</f>
        <v>54.100000000005366</v>
      </c>
      <c r="AS4" s="43">
        <f>INDEX(H:H,MATCH(9.99999999999999E+307,H:H)-11)</f>
        <v>44.899999999998386</v>
      </c>
      <c r="AT4" s="43">
        <f>INDEX(H:H,MATCH(9.99999999999999E+307,H:H)-12)</f>
        <v>7.5999999999964984</v>
      </c>
      <c r="AU4" s="43">
        <f>INDEX(H:H,MATCH(9.99999999999999E+307,H:H)-13)</f>
        <v>62.60000000000332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51.348417570590208</v>
      </c>
      <c r="AI5" s="72">
        <f>INDEX(L:L,MATCH(9.99999999999999E+307,L:L)-1)</f>
        <v>80.589639635740454</v>
      </c>
      <c r="AJ5" s="72">
        <f>INDEX(L:L,MATCH(9.99999999999999E+307,L:L)-2)</f>
        <v>60.351387766668125</v>
      </c>
      <c r="AK5" s="72">
        <f>INDEX(L:L,MATCH(9.99999999999999E+307,L:L)-3)</f>
        <v>60.048147576508782</v>
      </c>
      <c r="AL5" s="72">
        <f>INDEX(L:L,MATCH(9.99999999999999E+307,L:L)-4)</f>
        <v>61.450874659624567</v>
      </c>
      <c r="AM5" s="72">
        <f>INDEX(L:L,MATCH(9.99999999999999E+307,L:L)-5)</f>
        <v>25.869866451064187</v>
      </c>
      <c r="AN5" s="72">
        <f>INDEX(L:L,MATCH(9.99999999999999E+307,L:L)-6)</f>
        <v>60.048147576508782</v>
      </c>
      <c r="AO5" s="72">
        <f>INDEX(L:L,MATCH(9.99999999999999E+307,L:L)-7)</f>
        <v>23.240912318891137</v>
      </c>
      <c r="AP5" s="72">
        <f>INDEX(L:L,MATCH(9.99999999999999E+307,L:L)-8)</f>
        <v>76.970449086256295</v>
      </c>
      <c r="AQ5" s="72">
        <f>INDEX(L:L,MATCH(9.99999999999999E+307,L:L)-9)</f>
        <v>34.409445874599641</v>
      </c>
      <c r="AR5" s="72">
        <f>INDEX(L:L,MATCH(9.99999999999999E+307,L:L)-10)</f>
        <v>142.22527924885961</v>
      </c>
      <c r="AS5" s="72">
        <f>INDEX(L:L,MATCH(9.99999999999999E+307,L:L)-11)</f>
        <v>53.622942907840503</v>
      </c>
      <c r="AT5" s="72">
        <f>INDEX(L:L,MATCH(9.99999999999999E+307,L:L)-12)</f>
        <v>31.309104041011853</v>
      </c>
      <c r="AU5" s="73">
        <f>INDEX(L:L,MATCH(9.99999999999999E+307,L:L)-13)</f>
        <v>74.789705148061728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20.584451868946417</v>
      </c>
      <c r="AI6" s="75">
        <f>INDEX(J:J,MATCH(9.99999999999999E+307,J:J)-1)</f>
        <v>14.897529337228718</v>
      </c>
      <c r="AJ6" s="75">
        <f>INDEX(J:J,MATCH(9.99999999999999E+307,J:J)-2)</f>
        <v>17.138885326542891</v>
      </c>
      <c r="AK6" s="75">
        <f>INDEX(J:J,MATCH(9.99999999999999E+307,J:J)-3)</f>
        <v>12.40083378737603</v>
      </c>
      <c r="AL6" s="75">
        <f>INDEX(J:J,MATCH(9.99999999999999E+307,J:J)-4)</f>
        <v>118.97970407352733</v>
      </c>
      <c r="AM6" s="75">
        <f>INDEX(J:J,MATCH(9.99999999999999E+307,J:J)-5)</f>
        <v>164.4384894911816</v>
      </c>
      <c r="AN6" s="75">
        <f>INDEX(J:J,MATCH(9.99999999999999E+307,J:J)-6)</f>
        <v>12.40083378737603</v>
      </c>
      <c r="AO6" s="75">
        <f>INDEX(J:J,MATCH(9.99999999999999E+307,J:J)-7)</f>
        <v>29.257959820900965</v>
      </c>
      <c r="AP6" s="75">
        <f>INDEX(J:J,MATCH(9.99999999999999E+307,J:J)-8)</f>
        <v>176.94982361572806</v>
      </c>
      <c r="AQ6" s="75">
        <f>INDEX(J:J,MATCH(9.99999999999999E+307,J:J)-9)</f>
        <v>167.92881641801159</v>
      </c>
      <c r="AR6" s="75">
        <f>INDEX(J:J,MATCH(9.99999999999999E+307,J:J)-10)</f>
        <v>5.6282405129106223</v>
      </c>
      <c r="AS6" s="75">
        <f>INDEX(J:J,MATCH(9.99999999999999E+307,J:J)-11)</f>
        <v>17.878696571393334</v>
      </c>
      <c r="AT6" s="75">
        <f>INDEX(J:J,MATCH(9.99999999999999E+307,J:J)-12)</f>
        <v>16.645038264566153</v>
      </c>
      <c r="AU6" s="76">
        <f>INDEX(J:J,MATCH(9.99999999999999E+307,J:J)-13)</f>
        <v>15.156883424603905</v>
      </c>
      <c r="AV6" s="8" t="s">
        <v>53</v>
      </c>
    </row>
    <row r="7" spans="1:48" ht="15.9" customHeight="1">
      <c r="B7" s="185" t="s">
        <v>93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29.324697514990042</v>
      </c>
      <c r="Y7" s="36"/>
      <c r="AF7" s="8" t="s">
        <v>33</v>
      </c>
      <c r="AG7" s="69">
        <f>(SUM(AO2:AU2)-MIN(AO2:AU2)-MAX(AO2:AU2))/(COUNTA(AO2:AU2)-2)</f>
        <v>9.2399999964982271</v>
      </c>
      <c r="AK7" s="8" t="s">
        <v>54</v>
      </c>
      <c r="AN7" s="78">
        <f>(SUM(AH5:AN5)-MIN(AH5:AN5)-MAX(AH5:AN5))/(COUNTA(AH5:AN5)-2)</f>
        <v>58.649395029980084</v>
      </c>
      <c r="AO7" s="8" t="s">
        <v>54</v>
      </c>
      <c r="AR7" s="78">
        <f>(SUM(AO5:AU5)-MIN(AO5:AU5)-MAX(AO5:AU5))/(COUNTA(AO5:AU5)-2)</f>
        <v>54.220329411553983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71.405372602534669</v>
      </c>
      <c r="Y8" s="36"/>
      <c r="AF8" s="8" t="s">
        <v>34</v>
      </c>
      <c r="AG8" s="69">
        <f>(SUM(AO3:AU3)-MIN(AO3:AU3)-MAX(AO3:AU3))/(COUNTA(AO3:AU3)-2)</f>
        <v>16.480000130832195</v>
      </c>
      <c r="AK8" s="8" t="s">
        <v>55</v>
      </c>
      <c r="AN8" s="78">
        <f>(SUM(AH6:AN6)-MIN(AH6:AN6)-MAX(AH6:AN6))/(COUNTA(AH6:AN6)-2)</f>
        <v>36.80028087872428</v>
      </c>
      <c r="AO8" s="8" t="s">
        <v>55</v>
      </c>
      <c r="AR8" s="78">
        <f>(SUM(AO6:AU6)-MIN(AO6:AU6)-MAX(AO6:AU6))/(COUNTA(AO6:AU6)-2)</f>
        <v>49.37347889989519</v>
      </c>
    </row>
    <row r="9" spans="1:48" ht="30" customHeight="1">
      <c r="A9" s="5" t="s">
        <v>4</v>
      </c>
      <c r="B9" s="14">
        <v>45833</v>
      </c>
      <c r="C9" s="35">
        <v>401036.8297</v>
      </c>
      <c r="D9" s="9">
        <f t="shared" ref="D9:D71" si="1">IF(C9="","",(C9-$C$9)*1000)</f>
        <v>0</v>
      </c>
      <c r="E9" s="35">
        <v>6665696.8366999999</v>
      </c>
      <c r="F9" s="9">
        <f t="shared" ref="F9:F71" si="2">IF(E9="","",(E9-$E$9)*1000)</f>
        <v>0</v>
      </c>
      <c r="G9" s="35">
        <v>103.8026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33.360000000001833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45834</v>
      </c>
      <c r="C10" s="11">
        <v>401036.82780000003</v>
      </c>
      <c r="D10" s="9">
        <f t="shared" si="1"/>
        <v>-1.8999999738298357</v>
      </c>
      <c r="E10" s="12">
        <v>6665696.8777999999</v>
      </c>
      <c r="F10" s="9">
        <f t="shared" si="2"/>
        <v>41.100000031292439</v>
      </c>
      <c r="G10" s="12">
        <v>103.8497</v>
      </c>
      <c r="H10" s="9">
        <f t="shared" ref="H10:H71" si="3">IF(G10="","",(G10-$G$9)*1000)</f>
        <v>47.100000000000364</v>
      </c>
      <c r="I10" s="47">
        <f t="shared" ref="I10:I73" si="4">IF(MOD(DEGREES(ATAN2(D10, F10)), 360) &gt; 180, MOD(DEGREES(ATAN2(D10, F10)), 360) - 360, MOD(DEGREES(ATAN2(D10, F10)), 360))</f>
        <v>92.646825532011292</v>
      </c>
      <c r="J10" s="40">
        <f>MOD(DEGREES(ATAN2(F10, D10)) + 360, 360)</f>
        <v>357.35317446798871</v>
      </c>
      <c r="K10" s="47">
        <f t="shared" ref="K10:K73" si="5">SQRT(POWER(C10 - $C$9,2) + POWER(E10 - $E$9,2)) *1000</f>
        <v>41.143893866195889</v>
      </c>
      <c r="L10" s="40">
        <f t="shared" ref="L10:L73" si="6">SQRT((D10^2) + (F10^2) + (H10^2))</f>
        <v>62.539827330052859</v>
      </c>
      <c r="M10" s="12">
        <f t="shared" ref="M10:M23" si="7">(D10-$D$9)/(B10-$B$9)</f>
        <v>-1.8999999738298357</v>
      </c>
      <c r="N10" s="12">
        <f t="shared" ref="N10:N23" si="8">(F10-$F$9)/(B10-$B$9)</f>
        <v>41.100000031292439</v>
      </c>
      <c r="O10" s="12">
        <f t="shared" ref="O10:O23" si="9">(H10-$H$9)/(B10-$B$9)</f>
        <v>47.100000000000364</v>
      </c>
      <c r="P10" s="81">
        <f t="shared" ref="P10:P23" si="10">(L10-$L$9)/(B10-$B$9)</f>
        <v>62.539827330052859</v>
      </c>
      <c r="Q10" s="12">
        <f t="shared" ref="Q10:Q23" si="11">(M10-0)/(B10-$B$9)</f>
        <v>-1.8999999738298357</v>
      </c>
      <c r="R10" s="12">
        <f t="shared" ref="R10:R23" si="12">(N10-0)/(B10-$B$9)</f>
        <v>41.100000031292439</v>
      </c>
      <c r="S10" s="12">
        <f t="shared" ref="S10:S23" si="13">(O10-0)/(B10-$B$9)</f>
        <v>47.100000000000364</v>
      </c>
      <c r="T10" s="12">
        <f t="shared" ref="T10:T23" si="14">(P10-0)/(B10-$B$9)</f>
        <v>62.539827330052859</v>
      </c>
    </row>
    <row r="11" spans="1:48" ht="15.9" customHeight="1">
      <c r="A11" s="51"/>
      <c r="B11" s="18">
        <v>45834</v>
      </c>
      <c r="C11" s="11">
        <v>401036.8308</v>
      </c>
      <c r="D11" s="9">
        <f t="shared" si="1"/>
        <v>1.0999999940395355</v>
      </c>
      <c r="E11" s="12">
        <v>6665696.8799999999</v>
      </c>
      <c r="F11" s="9">
        <f t="shared" si="2"/>
        <v>43.30000001937151</v>
      </c>
      <c r="G11" s="12">
        <v>103.8464</v>
      </c>
      <c r="H11" s="9">
        <f t="shared" si="3"/>
        <v>43.800000000004502</v>
      </c>
      <c r="I11" s="47">
        <f t="shared" si="4"/>
        <v>88.544762030196836</v>
      </c>
      <c r="J11" s="40">
        <f t="shared" ref="J11:J74" si="15">MOD(DEGREES(ATAN2(F11, D11)) + 360, 360)</f>
        <v>1.4552379698031928</v>
      </c>
      <c r="K11" s="47">
        <f t="shared" si="5"/>
        <v>43.313970051987383</v>
      </c>
      <c r="L11" s="40">
        <f t="shared" si="6"/>
        <v>61.599837675637211</v>
      </c>
      <c r="M11" s="12">
        <f t="shared" si="7"/>
        <v>1.0999999940395355</v>
      </c>
      <c r="N11" s="12">
        <f t="shared" si="8"/>
        <v>43.30000001937151</v>
      </c>
      <c r="O11" s="12">
        <f t="shared" si="9"/>
        <v>43.800000000004502</v>
      </c>
      <c r="P11" s="81">
        <f t="shared" si="10"/>
        <v>61.599837675637211</v>
      </c>
      <c r="Q11" s="12">
        <f t="shared" si="11"/>
        <v>1.0999999940395355</v>
      </c>
      <c r="R11" s="12">
        <f t="shared" si="12"/>
        <v>43.30000001937151</v>
      </c>
      <c r="S11" s="12">
        <f t="shared" si="13"/>
        <v>43.800000000004502</v>
      </c>
      <c r="T11" s="12">
        <f t="shared" si="14"/>
        <v>61.599837675637211</v>
      </c>
    </row>
    <row r="12" spans="1:48" ht="15.9" customHeight="1">
      <c r="A12" s="52"/>
      <c r="B12" s="18">
        <v>45835</v>
      </c>
      <c r="C12" s="11">
        <v>401036.82130000001</v>
      </c>
      <c r="D12" s="9">
        <f t="shared" si="1"/>
        <v>-8.3999999915249646</v>
      </c>
      <c r="E12" s="12">
        <v>6665696.7520000003</v>
      </c>
      <c r="F12" s="9">
        <f t="shared" si="2"/>
        <v>-84.699999541044235</v>
      </c>
      <c r="G12" s="12">
        <v>103.8591</v>
      </c>
      <c r="H12" s="9">
        <f t="shared" si="3"/>
        <v>56.499999999999773</v>
      </c>
      <c r="I12" s="47">
        <f t="shared" si="4"/>
        <v>-95.663706282833289</v>
      </c>
      <c r="J12" s="40">
        <f t="shared" si="15"/>
        <v>185.66370628283326</v>
      </c>
      <c r="K12" s="47">
        <f t="shared" si="5"/>
        <v>85.115509292434552</v>
      </c>
      <c r="L12" s="40">
        <f t="shared" si="6"/>
        <v>102.16114683239654</v>
      </c>
      <c r="M12" s="12">
        <f t="shared" si="7"/>
        <v>-4.1999999957624823</v>
      </c>
      <c r="N12" s="12">
        <f t="shared" si="8"/>
        <v>-42.349999770522118</v>
      </c>
      <c r="O12" s="12">
        <f t="shared" si="9"/>
        <v>28.249999999999886</v>
      </c>
      <c r="P12" s="81">
        <f t="shared" si="10"/>
        <v>51.08057341619827</v>
      </c>
      <c r="Q12" s="12">
        <f t="shared" si="11"/>
        <v>-2.0999999978812411</v>
      </c>
      <c r="R12" s="12">
        <f t="shared" si="12"/>
        <v>-21.174999885261059</v>
      </c>
      <c r="S12" s="12">
        <f t="shared" si="13"/>
        <v>14.124999999999943</v>
      </c>
      <c r="T12" s="12">
        <f t="shared" si="14"/>
        <v>25.540286708099135</v>
      </c>
    </row>
    <row r="13" spans="1:48" ht="15.9" customHeight="1">
      <c r="A13" s="52"/>
      <c r="B13" s="18">
        <v>45835</v>
      </c>
      <c r="C13" s="12">
        <v>401036.82809999998</v>
      </c>
      <c r="D13" s="9">
        <f t="shared" si="1"/>
        <v>-1.6000000177882612</v>
      </c>
      <c r="E13" s="11">
        <v>6665696.8640000001</v>
      </c>
      <c r="F13" s="9">
        <f t="shared" si="2"/>
        <v>27.300000190734863</v>
      </c>
      <c r="G13" s="12">
        <v>103.87569999999999</v>
      </c>
      <c r="H13" s="9">
        <f t="shared" si="3"/>
        <v>73.099999999996612</v>
      </c>
      <c r="I13" s="47">
        <f t="shared" si="4"/>
        <v>93.354157525304032</v>
      </c>
      <c r="J13" s="40">
        <f t="shared" si="15"/>
        <v>356.64584247469594</v>
      </c>
      <c r="K13" s="47">
        <f t="shared" si="5"/>
        <v>27.346846444719105</v>
      </c>
      <c r="L13" s="40">
        <f t="shared" si="6"/>
        <v>78.047805929894992</v>
      </c>
      <c r="M13" s="12">
        <f t="shared" si="7"/>
        <v>-0.80000000889413059</v>
      </c>
      <c r="N13" s="12">
        <f t="shared" si="8"/>
        <v>13.650000095367432</v>
      </c>
      <c r="O13" s="12">
        <f t="shared" si="9"/>
        <v>36.549999999998306</v>
      </c>
      <c r="P13" s="81">
        <f t="shared" si="10"/>
        <v>39.023902964947496</v>
      </c>
      <c r="Q13" s="12">
        <f t="shared" si="11"/>
        <v>-0.40000000444706529</v>
      </c>
      <c r="R13" s="12">
        <f t="shared" si="12"/>
        <v>6.8250000476837158</v>
      </c>
      <c r="S13" s="12">
        <f t="shared" si="13"/>
        <v>18.274999999999153</v>
      </c>
      <c r="T13" s="12">
        <f t="shared" si="14"/>
        <v>19.511951482473748</v>
      </c>
    </row>
    <row r="14" spans="1:48" ht="15.9" customHeight="1">
      <c r="A14" s="53"/>
      <c r="B14" s="18">
        <v>45836</v>
      </c>
      <c r="C14" s="11">
        <v>401036.8284</v>
      </c>
      <c r="D14" s="9">
        <f t="shared" si="1"/>
        <v>-1.3000000035390258</v>
      </c>
      <c r="E14" s="11">
        <v>6665696.8839999996</v>
      </c>
      <c r="F14" s="9">
        <f t="shared" si="2"/>
        <v>47.299999743700027</v>
      </c>
      <c r="G14" s="12">
        <v>103.85120000000001</v>
      </c>
      <c r="H14" s="9">
        <f t="shared" si="3"/>
        <v>48.600000000007526</v>
      </c>
      <c r="I14" s="47">
        <f t="shared" si="4"/>
        <v>91.574329129181308</v>
      </c>
      <c r="J14" s="40">
        <f t="shared" si="15"/>
        <v>358.42567087081869</v>
      </c>
      <c r="K14" s="47">
        <f t="shared" si="5"/>
        <v>47.317861064963871</v>
      </c>
      <c r="L14" s="40">
        <f t="shared" si="6"/>
        <v>67.830229070554935</v>
      </c>
      <c r="M14" s="12">
        <f t="shared" si="7"/>
        <v>-0.43333333451300859</v>
      </c>
      <c r="N14" s="12">
        <f t="shared" si="8"/>
        <v>15.766666581233343</v>
      </c>
      <c r="O14" s="12">
        <f t="shared" si="9"/>
        <v>16.200000000002508</v>
      </c>
      <c r="P14" s="81">
        <f t="shared" si="10"/>
        <v>22.610076356851646</v>
      </c>
      <c r="Q14" s="12">
        <f t="shared" si="11"/>
        <v>-0.14444444483766952</v>
      </c>
      <c r="R14" s="12">
        <f t="shared" si="12"/>
        <v>5.2555555270777807</v>
      </c>
      <c r="S14" s="12">
        <f t="shared" si="13"/>
        <v>5.4000000000008361</v>
      </c>
      <c r="T14" s="12">
        <f t="shared" si="14"/>
        <v>7.5366921189505485</v>
      </c>
    </row>
    <row r="15" spans="1:48" ht="15.9" customHeight="1">
      <c r="B15" s="18">
        <v>45836</v>
      </c>
      <c r="C15" s="11">
        <v>401036.82990000001</v>
      </c>
      <c r="D15" s="9">
        <f t="shared" si="1"/>
        <v>0.20000000949949026</v>
      </c>
      <c r="E15" s="11">
        <v>6665696.8689999999</v>
      </c>
      <c r="F15" s="9">
        <f t="shared" si="2"/>
        <v>32.300000078976154</v>
      </c>
      <c r="G15" s="12">
        <v>103.86960000000001</v>
      </c>
      <c r="H15" s="9">
        <f t="shared" si="3"/>
        <v>67.000000000007276</v>
      </c>
      <c r="I15" s="47">
        <f t="shared" si="4"/>
        <v>89.645231889372809</v>
      </c>
      <c r="J15" s="40">
        <f t="shared" si="15"/>
        <v>0.35476811062716251</v>
      </c>
      <c r="K15" s="47">
        <f t="shared" si="5"/>
        <v>32.300619268144985</v>
      </c>
      <c r="L15" s="40">
        <f t="shared" si="6"/>
        <v>74.379634343727687</v>
      </c>
      <c r="M15" s="12">
        <f t="shared" si="7"/>
        <v>6.6666669833163425E-2</v>
      </c>
      <c r="N15" s="12">
        <f t="shared" si="8"/>
        <v>10.766666692992052</v>
      </c>
      <c r="O15" s="12">
        <f t="shared" si="9"/>
        <v>22.333333333335759</v>
      </c>
      <c r="P15" s="81">
        <f t="shared" si="10"/>
        <v>24.793211447909229</v>
      </c>
      <c r="Q15" s="12">
        <f t="shared" si="11"/>
        <v>2.2222223277721141E-2</v>
      </c>
      <c r="R15" s="12">
        <f t="shared" si="12"/>
        <v>3.5888888976640172</v>
      </c>
      <c r="S15" s="12">
        <f t="shared" si="13"/>
        <v>7.4444444444452529</v>
      </c>
      <c r="T15" s="12">
        <f t="shared" si="14"/>
        <v>8.2644038159697431</v>
      </c>
    </row>
    <row r="16" spans="1:48" ht="15.9" customHeight="1">
      <c r="B16" s="18">
        <v>45838</v>
      </c>
      <c r="C16" s="11">
        <v>401036.8211</v>
      </c>
      <c r="D16" s="9">
        <f t="shared" si="1"/>
        <v>-8.6000000010244548</v>
      </c>
      <c r="E16" s="11">
        <v>6665696.7810000004</v>
      </c>
      <c r="F16" s="9">
        <f t="shared" si="2"/>
        <v>-55.699999444186687</v>
      </c>
      <c r="G16" s="12">
        <v>103.8385</v>
      </c>
      <c r="H16" s="9">
        <f t="shared" si="3"/>
        <v>35.899999999998045</v>
      </c>
      <c r="I16" s="47">
        <f t="shared" si="4"/>
        <v>-98.777078725874787</v>
      </c>
      <c r="J16" s="40">
        <f t="shared" si="15"/>
        <v>188.77707872587482</v>
      </c>
      <c r="K16" s="47">
        <f t="shared" si="5"/>
        <v>56.360002999467788</v>
      </c>
      <c r="L16" s="40">
        <f t="shared" si="6"/>
        <v>66.822600503870518</v>
      </c>
      <c r="M16" s="12">
        <f t="shared" si="7"/>
        <v>-1.720000000204891</v>
      </c>
      <c r="N16" s="12">
        <f t="shared" si="8"/>
        <v>-11.139999888837337</v>
      </c>
      <c r="O16" s="12">
        <f t="shared" si="9"/>
        <v>7.1799999999996089</v>
      </c>
      <c r="P16" s="81">
        <f t="shared" si="10"/>
        <v>13.364520100774104</v>
      </c>
      <c r="Q16" s="12">
        <f t="shared" si="11"/>
        <v>-0.34400000004097819</v>
      </c>
      <c r="R16" s="12">
        <f t="shared" si="12"/>
        <v>-2.2279999777674675</v>
      </c>
      <c r="S16" s="12">
        <f t="shared" si="13"/>
        <v>1.4359999999999218</v>
      </c>
      <c r="T16" s="12">
        <f t="shared" si="14"/>
        <v>2.6729040201548209</v>
      </c>
    </row>
    <row r="17" spans="2:20" ht="15.9" customHeight="1">
      <c r="B17" s="18">
        <v>45839</v>
      </c>
      <c r="C17" s="11">
        <v>401036.82040000003</v>
      </c>
      <c r="D17" s="9">
        <f t="shared" si="1"/>
        <v>-9.2999999760650098</v>
      </c>
      <c r="E17" s="11">
        <v>6665696.8739999998</v>
      </c>
      <c r="F17" s="9">
        <f t="shared" si="2"/>
        <v>37.299999967217445</v>
      </c>
      <c r="G17" s="12">
        <v>103.86320000000001</v>
      </c>
      <c r="H17" s="9">
        <f t="shared" si="3"/>
        <v>60.600000000007981</v>
      </c>
      <c r="I17" s="47">
        <f t="shared" si="4"/>
        <v>104.00009469313859</v>
      </c>
      <c r="J17" s="40">
        <f t="shared" si="15"/>
        <v>345.99990530686142</v>
      </c>
      <c r="K17" s="47">
        <f t="shared" si="5"/>
        <v>38.441904181624906</v>
      </c>
      <c r="L17" s="40">
        <f t="shared" si="6"/>
        <v>71.764475871493673</v>
      </c>
      <c r="M17" s="12">
        <f t="shared" si="7"/>
        <v>-1.549999996010835</v>
      </c>
      <c r="N17" s="12">
        <f t="shared" si="8"/>
        <v>6.2166666612029076</v>
      </c>
      <c r="O17" s="12">
        <f t="shared" si="9"/>
        <v>10.10000000000133</v>
      </c>
      <c r="P17" s="81">
        <f t="shared" si="10"/>
        <v>11.960745978582279</v>
      </c>
      <c r="Q17" s="12">
        <f t="shared" si="11"/>
        <v>-0.25833333266847253</v>
      </c>
      <c r="R17" s="12">
        <f t="shared" si="12"/>
        <v>1.0361111102004845</v>
      </c>
      <c r="S17" s="12">
        <f t="shared" si="13"/>
        <v>1.6833333333335549</v>
      </c>
      <c r="T17" s="12">
        <f t="shared" si="14"/>
        <v>1.9934576630970466</v>
      </c>
    </row>
    <row r="18" spans="2:20" ht="15.9" customHeight="1">
      <c r="B18" s="18">
        <v>45839</v>
      </c>
      <c r="C18" s="11">
        <v>401036.82520000002</v>
      </c>
      <c r="D18" s="9">
        <f t="shared" si="1"/>
        <v>-4.4999999809078872</v>
      </c>
      <c r="E18" s="12">
        <v>6665696.8830000004</v>
      </c>
      <c r="F18" s="9">
        <f t="shared" si="2"/>
        <v>46.300000511109829</v>
      </c>
      <c r="G18" s="12">
        <v>103.8535</v>
      </c>
      <c r="H18" s="9">
        <f t="shared" si="3"/>
        <v>50.899999999998613</v>
      </c>
      <c r="I18" s="47">
        <f t="shared" si="4"/>
        <v>95.551268301575959</v>
      </c>
      <c r="J18" s="40">
        <f t="shared" si="15"/>
        <v>354.44873169842401</v>
      </c>
      <c r="K18" s="47">
        <f t="shared" si="5"/>
        <v>46.518169000477023</v>
      </c>
      <c r="L18" s="40">
        <f t="shared" si="6"/>
        <v>68.95469561354615</v>
      </c>
      <c r="M18" s="12">
        <f t="shared" si="7"/>
        <v>-0.74999999681798124</v>
      </c>
      <c r="N18" s="12">
        <f t="shared" si="8"/>
        <v>7.7166667518516379</v>
      </c>
      <c r="O18" s="12">
        <f t="shared" si="9"/>
        <v>8.4833333333331016</v>
      </c>
      <c r="P18" s="81">
        <f t="shared" si="10"/>
        <v>11.492449268924359</v>
      </c>
      <c r="Q18" s="12">
        <f t="shared" si="11"/>
        <v>-0.12499999946966354</v>
      </c>
      <c r="R18" s="12">
        <f t="shared" si="12"/>
        <v>1.2861111253086064</v>
      </c>
      <c r="S18" s="12">
        <f t="shared" si="13"/>
        <v>1.4138888888888503</v>
      </c>
      <c r="T18" s="12">
        <f t="shared" si="14"/>
        <v>1.9154082114873932</v>
      </c>
    </row>
    <row r="19" spans="2:20" ht="15.9" customHeight="1">
      <c r="B19" s="18">
        <v>45840</v>
      </c>
      <c r="C19" s="11">
        <v>401036.8198</v>
      </c>
      <c r="D19" s="9">
        <f t="shared" si="1"/>
        <v>-9.9000000045634806</v>
      </c>
      <c r="E19" s="11">
        <v>6665696.8439999996</v>
      </c>
      <c r="F19" s="9">
        <f t="shared" si="2"/>
        <v>7.2999997064471245</v>
      </c>
      <c r="G19" s="12">
        <v>103.8794</v>
      </c>
      <c r="H19" s="9">
        <f t="shared" si="3"/>
        <v>76.800000000005753</v>
      </c>
      <c r="I19" s="47">
        <f t="shared" si="4"/>
        <v>143.59591255007493</v>
      </c>
      <c r="J19" s="40">
        <f t="shared" si="15"/>
        <v>306.40408744992504</v>
      </c>
      <c r="K19" s="47">
        <f t="shared" si="5"/>
        <v>12.300406326804209</v>
      </c>
      <c r="L19" s="40">
        <f t="shared" si="6"/>
        <v>77.778788855351621</v>
      </c>
      <c r="M19" s="12">
        <f t="shared" si="7"/>
        <v>-1.41428571493764</v>
      </c>
      <c r="N19" s="12">
        <f t="shared" si="8"/>
        <v>1.0428571009210177</v>
      </c>
      <c r="O19" s="12">
        <f t="shared" si="9"/>
        <v>10.971428571429394</v>
      </c>
      <c r="P19" s="81">
        <f t="shared" si="10"/>
        <v>11.111255550764517</v>
      </c>
      <c r="Q19" s="12">
        <f t="shared" si="11"/>
        <v>-0.20204081641966284</v>
      </c>
      <c r="R19" s="12">
        <f t="shared" si="12"/>
        <v>0.14897958584585966</v>
      </c>
      <c r="S19" s="12">
        <f t="shared" si="13"/>
        <v>1.5673469387756278</v>
      </c>
      <c r="T19" s="12">
        <f t="shared" si="14"/>
        <v>1.587322221537788</v>
      </c>
    </row>
    <row r="20" spans="2:20" ht="15.9" customHeight="1">
      <c r="B20" s="18">
        <v>45840</v>
      </c>
      <c r="C20" s="11">
        <v>401036.82689999999</v>
      </c>
      <c r="D20" s="9">
        <f t="shared" si="1"/>
        <v>-2.8000000165775418</v>
      </c>
      <c r="E20" s="11">
        <v>6665696.8760000002</v>
      </c>
      <c r="F20" s="9">
        <f t="shared" si="2"/>
        <v>39.300000295042992</v>
      </c>
      <c r="G20" s="12">
        <v>103.8524</v>
      </c>
      <c r="H20" s="9">
        <f t="shared" si="3"/>
        <v>49.800000000004729</v>
      </c>
      <c r="I20" s="47">
        <f t="shared" si="4"/>
        <v>94.075255873188112</v>
      </c>
      <c r="J20" s="40">
        <f t="shared" si="15"/>
        <v>355.9247441268119</v>
      </c>
      <c r="K20" s="47">
        <f t="shared" si="5"/>
        <v>39.399619582975845</v>
      </c>
      <c r="L20" s="40">
        <f t="shared" si="6"/>
        <v>63.500945058193302</v>
      </c>
      <c r="M20" s="12">
        <f t="shared" si="7"/>
        <v>-0.40000000236822025</v>
      </c>
      <c r="N20" s="12">
        <f t="shared" si="8"/>
        <v>5.6142857564347128</v>
      </c>
      <c r="O20" s="12">
        <f t="shared" si="9"/>
        <v>7.1142857142863898</v>
      </c>
      <c r="P20" s="81">
        <f t="shared" si="10"/>
        <v>9.0715635797419001</v>
      </c>
      <c r="Q20" s="12">
        <f t="shared" si="11"/>
        <v>-5.7142857481174321E-2</v>
      </c>
      <c r="R20" s="12">
        <f t="shared" si="12"/>
        <v>0.80204082234781615</v>
      </c>
      <c r="S20" s="12">
        <f t="shared" si="13"/>
        <v>1.0163265306123415</v>
      </c>
      <c r="T20" s="12">
        <f t="shared" si="14"/>
        <v>1.2959376542488428</v>
      </c>
    </row>
    <row r="21" spans="2:20" ht="15.9" customHeight="1">
      <c r="B21" s="18">
        <v>45841</v>
      </c>
      <c r="C21" s="11">
        <v>401036.82569999999</v>
      </c>
      <c r="D21" s="9">
        <f t="shared" si="1"/>
        <v>-4.0000000153668225</v>
      </c>
      <c r="E21" s="12">
        <v>6665696.8940000003</v>
      </c>
      <c r="F21" s="9">
        <f t="shared" si="2"/>
        <v>57.300000451505184</v>
      </c>
      <c r="G21" s="12">
        <v>103.8651</v>
      </c>
      <c r="H21" s="9">
        <f t="shared" si="3"/>
        <v>62.5</v>
      </c>
      <c r="I21" s="47">
        <f t="shared" si="4"/>
        <v>93.993227221841323</v>
      </c>
      <c r="J21" s="40">
        <f t="shared" si="15"/>
        <v>356.00677277815868</v>
      </c>
      <c r="K21" s="47">
        <f t="shared" si="5"/>
        <v>57.439446827641277</v>
      </c>
      <c r="L21" s="40">
        <f t="shared" si="6"/>
        <v>84.885452533784772</v>
      </c>
      <c r="M21" s="12">
        <f t="shared" si="7"/>
        <v>-0.50000000192085281</v>
      </c>
      <c r="N21" s="12">
        <f t="shared" si="8"/>
        <v>7.162500056438148</v>
      </c>
      <c r="O21" s="12">
        <f t="shared" si="9"/>
        <v>7.8125</v>
      </c>
      <c r="P21" s="81">
        <f t="shared" si="10"/>
        <v>10.610681566723096</v>
      </c>
      <c r="Q21" s="12">
        <f t="shared" si="11"/>
        <v>-6.2500000240106601E-2</v>
      </c>
      <c r="R21" s="12">
        <f t="shared" si="12"/>
        <v>0.8953125070547685</v>
      </c>
      <c r="S21" s="12">
        <f t="shared" si="13"/>
        <v>0.9765625</v>
      </c>
      <c r="T21" s="12">
        <f t="shared" si="14"/>
        <v>1.3263351958403871</v>
      </c>
    </row>
    <row r="22" spans="2:20" ht="15.9" customHeight="1">
      <c r="B22" s="18">
        <v>45841</v>
      </c>
      <c r="C22" s="12">
        <v>401036.82740000001</v>
      </c>
      <c r="D22" s="9">
        <f t="shared" si="1"/>
        <v>-2.2999999928288162</v>
      </c>
      <c r="E22" s="11">
        <v>6665696.8430000003</v>
      </c>
      <c r="F22" s="9">
        <f t="shared" si="2"/>
        <v>6.300000473856926</v>
      </c>
      <c r="G22" s="12">
        <v>103.80889999999999</v>
      </c>
      <c r="H22" s="9">
        <f t="shared" si="3"/>
        <v>6.2999999999959755</v>
      </c>
      <c r="I22" s="47">
        <f t="shared" si="4"/>
        <v>110.05609329074316</v>
      </c>
      <c r="J22" s="40">
        <f t="shared" si="15"/>
        <v>339.94390670925685</v>
      </c>
      <c r="K22" s="47">
        <f t="shared" si="5"/>
        <v>6.7067134975045741</v>
      </c>
      <c r="L22" s="40">
        <f t="shared" si="6"/>
        <v>9.2016306129706891</v>
      </c>
      <c r="M22" s="12">
        <f t="shared" si="7"/>
        <v>-0.28749999910360202</v>
      </c>
      <c r="N22" s="12">
        <f>(F22-$F$9)/(B22-$B$9)</f>
        <v>0.78750005923211575</v>
      </c>
      <c r="O22" s="12">
        <f t="shared" si="9"/>
        <v>0.78749999999949694</v>
      </c>
      <c r="P22" s="81">
        <f t="shared" si="10"/>
        <v>1.1502038266213361</v>
      </c>
      <c r="Q22" s="12">
        <f t="shared" si="11"/>
        <v>-3.5937499887950253E-2</v>
      </c>
      <c r="R22" s="12">
        <f t="shared" si="12"/>
        <v>9.8437507404014468E-2</v>
      </c>
      <c r="S22" s="12">
        <f t="shared" si="13"/>
        <v>9.8437499999937117E-2</v>
      </c>
      <c r="T22" s="12">
        <f t="shared" si="14"/>
        <v>0.14377547832766702</v>
      </c>
    </row>
    <row r="23" spans="2:20" ht="15.9" customHeight="1">
      <c r="B23" s="18">
        <v>45842</v>
      </c>
      <c r="C23" s="11">
        <v>401036.82150000002</v>
      </c>
      <c r="D23" s="9">
        <f t="shared" si="1"/>
        <v>-8.1999999820254743</v>
      </c>
      <c r="E23" s="11">
        <v>6665696.7879999997</v>
      </c>
      <c r="F23" s="9">
        <f t="shared" si="2"/>
        <v>-48.700000159442425</v>
      </c>
      <c r="G23" s="12">
        <v>103.8539</v>
      </c>
      <c r="H23" s="9">
        <f t="shared" si="3"/>
        <v>51.299999999997681</v>
      </c>
      <c r="I23" s="47">
        <f t="shared" si="4"/>
        <v>-99.557687880120511</v>
      </c>
      <c r="J23" s="40">
        <f t="shared" si="15"/>
        <v>189.55768788012054</v>
      </c>
      <c r="K23" s="47">
        <f t="shared" si="5"/>
        <v>49.385524349093529</v>
      </c>
      <c r="L23" s="40">
        <f t="shared" si="6"/>
        <v>71.20828614167506</v>
      </c>
      <c r="M23" s="12">
        <f t="shared" si="7"/>
        <v>-0.91111110911394155</v>
      </c>
      <c r="N23" s="12">
        <f t="shared" si="8"/>
        <v>-5.4111111288269358</v>
      </c>
      <c r="O23" s="12">
        <f t="shared" si="9"/>
        <v>5.6999999999997426</v>
      </c>
      <c r="P23" s="81">
        <f t="shared" si="10"/>
        <v>7.9120317935194509</v>
      </c>
      <c r="Q23" s="12">
        <f t="shared" si="11"/>
        <v>-0.10123456767932684</v>
      </c>
      <c r="R23" s="12">
        <f t="shared" si="12"/>
        <v>-0.60123456986965951</v>
      </c>
      <c r="S23" s="12">
        <f t="shared" si="13"/>
        <v>0.63333333333330477</v>
      </c>
      <c r="T23" s="12">
        <f t="shared" si="14"/>
        <v>0.87911464372438342</v>
      </c>
    </row>
    <row r="24" spans="2:20" ht="15.9" customHeight="1">
      <c r="B24" s="18">
        <v>45842</v>
      </c>
      <c r="C24" s="11">
        <v>401036.82770000002</v>
      </c>
      <c r="D24" s="9">
        <f t="shared" si="1"/>
        <v>-1.9999999785795808</v>
      </c>
      <c r="E24" s="11">
        <v>6665696.8080000002</v>
      </c>
      <c r="F24" s="9">
        <f t="shared" si="2"/>
        <v>-28.699999675154686</v>
      </c>
      <c r="G24" s="12">
        <v>103.8224</v>
      </c>
      <c r="H24" s="9">
        <f t="shared" si="3"/>
        <v>19.800000000003593</v>
      </c>
      <c r="I24" s="47">
        <f t="shared" si="4"/>
        <v>-93.986292846078527</v>
      </c>
      <c r="J24" s="40">
        <f t="shared" si="15"/>
        <v>183.9862928460785</v>
      </c>
      <c r="K24" s="47">
        <f t="shared" si="5"/>
        <v>28.769601687687604</v>
      </c>
      <c r="L24" s="40">
        <f t="shared" si="6"/>
        <v>34.924632872348703</v>
      </c>
      <c r="M24" s="12">
        <f>(D24-$D$9)/(B23-$B$9)</f>
        <v>-0.22222221984217563</v>
      </c>
      <c r="N24" s="12">
        <f>(F24-$F$9)/(B23-$B$9)</f>
        <v>-3.1888888527949653</v>
      </c>
      <c r="O24" s="12">
        <f>(H24-$H$9)/(B23-$B$9)</f>
        <v>2.200000000000399</v>
      </c>
      <c r="P24" s="81">
        <f>(L24-$L$9)/(B23-$B$9)</f>
        <v>3.8805147635943005</v>
      </c>
      <c r="Q24" s="12">
        <f>(M24-0)/(B23-$B$9)</f>
        <v>-2.4691357760241738E-2</v>
      </c>
      <c r="R24" s="12">
        <f>(N24-0)/(B23-$B$9)</f>
        <v>-0.35432098364388503</v>
      </c>
      <c r="S24" s="12">
        <f>(O24-0)/(B23-$B$9)</f>
        <v>0.24444444444448876</v>
      </c>
      <c r="T24" s="12">
        <f>(P24-0)/(B23-$B$9)</f>
        <v>0.43116830706603337</v>
      </c>
    </row>
    <row r="25" spans="2:20" ht="15.9" customHeight="1">
      <c r="B25" s="18">
        <v>45843</v>
      </c>
      <c r="C25" s="11">
        <v>401036.82870000001</v>
      </c>
      <c r="D25" s="9">
        <f t="shared" si="1"/>
        <v>-0.99999998928979039</v>
      </c>
      <c r="E25" s="11">
        <v>6665696.8339999998</v>
      </c>
      <c r="F25" s="9">
        <f t="shared" si="2"/>
        <v>-2.7000000700354576</v>
      </c>
      <c r="G25" s="12">
        <v>103.8616</v>
      </c>
      <c r="H25" s="9">
        <f t="shared" si="3"/>
        <v>58.999999999997499</v>
      </c>
      <c r="I25" s="47">
        <f t="shared" si="4"/>
        <v>-110.32313614575577</v>
      </c>
      <c r="J25" s="40">
        <f t="shared" si="15"/>
        <v>200.32313614575577</v>
      </c>
      <c r="K25" s="47">
        <f t="shared" si="5"/>
        <v>2.8792360717334482</v>
      </c>
      <c r="L25" s="40">
        <f t="shared" si="6"/>
        <v>59.070212462428778</v>
      </c>
      <c r="M25" s="12">
        <f t="shared" ref="M25:M89" si="16">(D25-$D$9)/(B25-$B$9)</f>
        <v>-9.9999998928979039E-2</v>
      </c>
      <c r="N25" s="12">
        <f t="shared" ref="N25:N89" si="17">(F25-$F$9)/(B25-$B$9)</f>
        <v>-0.27000000700354576</v>
      </c>
      <c r="O25" s="12">
        <f t="shared" ref="O25:O89" si="18">(H25-$H$9)/(B25-$B$9)</f>
        <v>5.8999999999997499</v>
      </c>
      <c r="P25" s="81">
        <f t="shared" ref="P25:P89" si="19">(L25-$L$9)/(B25-$B$9)</f>
        <v>5.9070212462428779</v>
      </c>
      <c r="Q25" s="12">
        <f t="shared" ref="Q25:Q89" si="20">(M25-0)/(B25-$B$9)</f>
        <v>-9.9999998928979039E-3</v>
      </c>
      <c r="R25" s="12">
        <f t="shared" ref="R25:R89" si="21">(N25-0)/(B25-$B$9)</f>
        <v>-2.7000000700354576E-2</v>
      </c>
      <c r="S25" s="12">
        <f t="shared" ref="S25:S89" si="22">(O25-0)/(B25-$B$9)</f>
        <v>0.58999999999997499</v>
      </c>
      <c r="T25" s="12">
        <f t="shared" ref="T25:T89" si="23">(P25-0)/(B25-$B$9)</f>
        <v>0.59070212462428784</v>
      </c>
    </row>
    <row r="26" spans="2:20" ht="15.9" customHeight="1">
      <c r="B26" s="18">
        <v>45843</v>
      </c>
      <c r="C26" s="11">
        <v>401036.8333</v>
      </c>
      <c r="D26" s="9">
        <f t="shared" si="1"/>
        <v>3.599999996367842</v>
      </c>
      <c r="E26" s="11">
        <v>6665696.8880000003</v>
      </c>
      <c r="F26" s="9">
        <f t="shared" si="2"/>
        <v>51.30000039935112</v>
      </c>
      <c r="G26" s="12">
        <v>103.8359</v>
      </c>
      <c r="H26" s="9">
        <f t="shared" si="3"/>
        <v>33.299999999996999</v>
      </c>
      <c r="I26" s="47">
        <f t="shared" si="4"/>
        <v>85.985824339772464</v>
      </c>
      <c r="J26" s="40">
        <f t="shared" si="15"/>
        <v>4.0141756602275223</v>
      </c>
      <c r="K26" s="47">
        <f t="shared" si="5"/>
        <v>51.426161055899101</v>
      </c>
      <c r="L26" s="40">
        <f t="shared" si="6"/>
        <v>61.266141064596788</v>
      </c>
      <c r="M26" s="12">
        <f t="shared" si="16"/>
        <v>0.3599999996367842</v>
      </c>
      <c r="N26" s="12">
        <f t="shared" si="17"/>
        <v>5.130000039935112</v>
      </c>
      <c r="O26" s="12">
        <f t="shared" si="18"/>
        <v>3.3299999999996999</v>
      </c>
      <c r="P26" s="81">
        <f t="shared" si="19"/>
        <v>6.1266141064596784</v>
      </c>
      <c r="Q26" s="12">
        <f t="shared" si="20"/>
        <v>3.599999996367842E-2</v>
      </c>
      <c r="R26" s="12">
        <f t="shared" si="21"/>
        <v>0.5130000039935112</v>
      </c>
      <c r="S26" s="12">
        <f t="shared" si="22"/>
        <v>0.33299999999996999</v>
      </c>
      <c r="T26" s="12">
        <f t="shared" si="23"/>
        <v>0.6126614106459678</v>
      </c>
    </row>
    <row r="27" spans="2:20" ht="15.9" customHeight="1">
      <c r="B27" s="18">
        <v>45845</v>
      </c>
      <c r="C27" s="11">
        <v>401036.8273</v>
      </c>
      <c r="D27" s="9">
        <f t="shared" si="1"/>
        <v>-2.3999999975785613</v>
      </c>
      <c r="E27" s="11">
        <v>6665696.8720000004</v>
      </c>
      <c r="F27" s="9">
        <f t="shared" si="2"/>
        <v>35.300000570714474</v>
      </c>
      <c r="G27" s="12">
        <v>103.84950000000001</v>
      </c>
      <c r="H27" s="9">
        <f t="shared" si="3"/>
        <v>46.900000000007935</v>
      </c>
      <c r="I27" s="47">
        <f t="shared" si="4"/>
        <v>93.889478081289425</v>
      </c>
      <c r="J27" s="40">
        <f t="shared" si="15"/>
        <v>356.11052191871056</v>
      </c>
      <c r="K27" s="47">
        <f t="shared" si="5"/>
        <v>35.381492906331971</v>
      </c>
      <c r="L27" s="40">
        <f t="shared" si="6"/>
        <v>58.749127995924873</v>
      </c>
      <c r="M27" s="12">
        <f t="shared" si="16"/>
        <v>-0.19999999979821345</v>
      </c>
      <c r="N27" s="12">
        <f t="shared" si="17"/>
        <v>2.9416667142262063</v>
      </c>
      <c r="O27" s="12">
        <f t="shared" si="18"/>
        <v>3.9083333333339945</v>
      </c>
      <c r="P27" s="81">
        <f t="shared" si="19"/>
        <v>4.8957606663270727</v>
      </c>
      <c r="Q27" s="12">
        <f t="shared" si="20"/>
        <v>-1.6666666649851121E-2</v>
      </c>
      <c r="R27" s="12">
        <f t="shared" si="21"/>
        <v>0.24513889285218385</v>
      </c>
      <c r="S27" s="12">
        <f t="shared" si="22"/>
        <v>0.32569444444449952</v>
      </c>
      <c r="T27" s="12">
        <f t="shared" si="23"/>
        <v>0.40798005552725608</v>
      </c>
    </row>
    <row r="28" spans="2:20" ht="15.9" customHeight="1">
      <c r="B28" s="18">
        <v>45845</v>
      </c>
      <c r="C28" s="11">
        <v>401036.8309</v>
      </c>
      <c r="D28" s="9">
        <f t="shared" si="1"/>
        <v>1.1999999987892807</v>
      </c>
      <c r="E28" s="11">
        <v>6665696.8490000004</v>
      </c>
      <c r="F28" s="9">
        <f t="shared" si="2"/>
        <v>12.30000052601099</v>
      </c>
      <c r="G28" s="12">
        <v>103.8653</v>
      </c>
      <c r="H28" s="9">
        <f t="shared" si="3"/>
        <v>62.700000000006639</v>
      </c>
      <c r="I28" s="47">
        <f t="shared" si="4"/>
        <v>84.42780243841878</v>
      </c>
      <c r="J28" s="40">
        <f t="shared" si="15"/>
        <v>5.5721975615812198</v>
      </c>
      <c r="K28" s="47">
        <f t="shared" si="5"/>
        <v>12.358398477835424</v>
      </c>
      <c r="L28" s="40">
        <f t="shared" si="6"/>
        <v>63.906337815100919</v>
      </c>
      <c r="M28" s="12">
        <f t="shared" si="16"/>
        <v>9.9999999899106726E-2</v>
      </c>
      <c r="N28" s="12">
        <f t="shared" si="17"/>
        <v>1.0250000438342493</v>
      </c>
      <c r="O28" s="12">
        <f t="shared" si="18"/>
        <v>5.225000000000553</v>
      </c>
      <c r="P28" s="81">
        <f t="shared" si="19"/>
        <v>5.3255281512584096</v>
      </c>
      <c r="Q28" s="12">
        <f t="shared" si="20"/>
        <v>8.3333333249255605E-3</v>
      </c>
      <c r="R28" s="12">
        <f t="shared" si="21"/>
        <v>8.5416670319520771E-2</v>
      </c>
      <c r="S28" s="12">
        <f t="shared" si="22"/>
        <v>0.43541666666671275</v>
      </c>
      <c r="T28" s="12">
        <f t="shared" si="23"/>
        <v>0.44379401260486745</v>
      </c>
    </row>
    <row r="29" spans="2:20" ht="15.9" customHeight="1">
      <c r="B29" s="18">
        <v>45846</v>
      </c>
      <c r="C29" s="11">
        <v>401036.82829999999</v>
      </c>
      <c r="D29" s="9">
        <f t="shared" si="1"/>
        <v>-1.4000000082887709</v>
      </c>
      <c r="E29" s="11">
        <v>6665696.8329999996</v>
      </c>
      <c r="F29" s="9">
        <f t="shared" si="2"/>
        <v>-3.7000002339482307</v>
      </c>
      <c r="G29" s="12">
        <v>103.84869999999999</v>
      </c>
      <c r="H29" s="9">
        <f t="shared" si="3"/>
        <v>46.099999999995589</v>
      </c>
      <c r="I29" s="47">
        <f t="shared" si="4"/>
        <v>-110.72555777873811</v>
      </c>
      <c r="J29" s="40">
        <f t="shared" si="15"/>
        <v>200.72555777873814</v>
      </c>
      <c r="K29" s="47">
        <f t="shared" si="5"/>
        <v>3.9560083107123929</v>
      </c>
      <c r="L29" s="40">
        <f t="shared" si="6"/>
        <v>46.269428370728967</v>
      </c>
      <c r="M29" s="12">
        <f t="shared" si="16"/>
        <v>-0.10769230832990545</v>
      </c>
      <c r="N29" s="12">
        <f t="shared" si="17"/>
        <v>-0.28461540261140239</v>
      </c>
      <c r="O29" s="12">
        <f t="shared" si="18"/>
        <v>3.5461538461535067</v>
      </c>
      <c r="P29" s="81">
        <f t="shared" si="19"/>
        <v>3.559186797748382</v>
      </c>
      <c r="Q29" s="12">
        <f t="shared" si="20"/>
        <v>-8.2840237176850344E-3</v>
      </c>
      <c r="R29" s="12">
        <f t="shared" si="21"/>
        <v>-2.1893492508569416E-2</v>
      </c>
      <c r="S29" s="12">
        <f t="shared" si="22"/>
        <v>0.27278106508873129</v>
      </c>
      <c r="T29" s="12">
        <f t="shared" si="23"/>
        <v>0.27378359982679862</v>
      </c>
    </row>
    <row r="30" spans="2:20" ht="15.9" customHeight="1">
      <c r="B30" s="18">
        <v>45846</v>
      </c>
      <c r="C30" s="11">
        <v>401036.8284</v>
      </c>
      <c r="D30" s="9">
        <f t="shared" si="1"/>
        <v>-1.3000000035390258</v>
      </c>
      <c r="E30" s="11">
        <v>6665696.7970000003</v>
      </c>
      <c r="F30" s="9">
        <f t="shared" si="2"/>
        <v>-39.699999615550041</v>
      </c>
      <c r="G30" s="12">
        <v>103.8471</v>
      </c>
      <c r="H30" s="9">
        <f t="shared" si="3"/>
        <v>44.499999999999318</v>
      </c>
      <c r="I30" s="47">
        <f t="shared" si="4"/>
        <v>-91.875514075763817</v>
      </c>
      <c r="J30" s="40">
        <f t="shared" si="15"/>
        <v>181.87551407576379</v>
      </c>
      <c r="K30" s="47">
        <f t="shared" si="5"/>
        <v>39.721278547950533</v>
      </c>
      <c r="L30" s="40">
        <f t="shared" si="6"/>
        <v>59.649224382918959</v>
      </c>
      <c r="M30" s="12">
        <f t="shared" si="16"/>
        <v>-0.10000000027223276</v>
      </c>
      <c r="N30" s="12">
        <f t="shared" si="17"/>
        <v>-3.0538461242730799</v>
      </c>
      <c r="O30" s="12">
        <f t="shared" si="18"/>
        <v>3.4230769230768705</v>
      </c>
      <c r="P30" s="81">
        <f t="shared" si="19"/>
        <v>4.5884018756091507</v>
      </c>
      <c r="Q30" s="12">
        <f t="shared" si="20"/>
        <v>-7.6923077132486735E-3</v>
      </c>
      <c r="R30" s="12">
        <f t="shared" si="21"/>
        <v>-0.23491124032869845</v>
      </c>
      <c r="S30" s="12">
        <f t="shared" si="22"/>
        <v>0.26331360946745158</v>
      </c>
      <c r="T30" s="12">
        <f t="shared" si="23"/>
        <v>0.35295399043147313</v>
      </c>
    </row>
    <row r="31" spans="2:20" ht="15.9" customHeight="1">
      <c r="B31" s="18">
        <v>45847</v>
      </c>
      <c r="C31" s="11">
        <v>401036.82549999998</v>
      </c>
      <c r="D31" s="9">
        <f t="shared" si="1"/>
        <v>-4.2000000248663127</v>
      </c>
      <c r="E31" s="11">
        <v>6665696.8310000002</v>
      </c>
      <c r="F31" s="9">
        <f t="shared" si="2"/>
        <v>-5.6999996304512024</v>
      </c>
      <c r="G31" s="12">
        <v>103.8595</v>
      </c>
      <c r="H31" s="9">
        <f t="shared" si="3"/>
        <v>56.89999999999884</v>
      </c>
      <c r="I31" s="47">
        <f t="shared" si="4"/>
        <v>-126.38435375180347</v>
      </c>
      <c r="J31" s="40">
        <f t="shared" si="15"/>
        <v>216.38435375180347</v>
      </c>
      <c r="K31" s="47">
        <f t="shared" si="5"/>
        <v>7.0802539499668278</v>
      </c>
      <c r="L31" s="40">
        <f t="shared" si="6"/>
        <v>57.338817532243283</v>
      </c>
      <c r="M31" s="12">
        <f t="shared" si="16"/>
        <v>-0.3000000017761652</v>
      </c>
      <c r="N31" s="12">
        <f t="shared" si="17"/>
        <v>-0.40714283074651447</v>
      </c>
      <c r="O31" s="12">
        <f t="shared" si="18"/>
        <v>4.0642857142856315</v>
      </c>
      <c r="P31" s="81">
        <f t="shared" si="19"/>
        <v>4.0956298237316631</v>
      </c>
      <c r="Q31" s="12">
        <f t="shared" si="20"/>
        <v>-2.1428571555440371E-2</v>
      </c>
      <c r="R31" s="12">
        <f t="shared" si="21"/>
        <v>-2.9081630767608176E-2</v>
      </c>
      <c r="S31" s="12">
        <f t="shared" si="22"/>
        <v>0.29030612244897369</v>
      </c>
      <c r="T31" s="12">
        <f t="shared" si="23"/>
        <v>0.29254498740940449</v>
      </c>
    </row>
    <row r="32" spans="2:20" ht="15.9" customHeight="1">
      <c r="B32" s="18">
        <v>45847</v>
      </c>
      <c r="C32" s="11">
        <v>401036.82750000001</v>
      </c>
      <c r="D32" s="9">
        <f t="shared" si="1"/>
        <v>-2.199999988079071</v>
      </c>
      <c r="E32" s="11">
        <v>6665696.8669999996</v>
      </c>
      <c r="F32" s="9">
        <f t="shared" si="2"/>
        <v>30.299999751150608</v>
      </c>
      <c r="G32" s="12">
        <v>103.8566</v>
      </c>
      <c r="H32" s="9">
        <f t="shared" si="3"/>
        <v>54.000000000002046</v>
      </c>
      <c r="I32" s="47">
        <f t="shared" si="4"/>
        <v>94.152802243288193</v>
      </c>
      <c r="J32" s="40">
        <f t="shared" si="15"/>
        <v>355.84719775671181</v>
      </c>
      <c r="K32" s="47">
        <f t="shared" si="5"/>
        <v>30.379762751991247</v>
      </c>
      <c r="L32" s="40">
        <f t="shared" si="6"/>
        <v>61.959099290318093</v>
      </c>
      <c r="M32" s="12">
        <f t="shared" si="16"/>
        <v>-0.15714285629136221</v>
      </c>
      <c r="N32" s="12">
        <f t="shared" si="17"/>
        <v>2.1642856965107575</v>
      </c>
      <c r="O32" s="12">
        <f t="shared" si="18"/>
        <v>3.8571428571430033</v>
      </c>
      <c r="P32" s="81">
        <f t="shared" si="19"/>
        <v>4.4256499493084354</v>
      </c>
      <c r="Q32" s="12">
        <f t="shared" si="20"/>
        <v>-1.1224489735097301E-2</v>
      </c>
      <c r="R32" s="12">
        <f t="shared" si="21"/>
        <v>0.15459183546505412</v>
      </c>
      <c r="S32" s="12">
        <f t="shared" si="22"/>
        <v>0.27551020408164312</v>
      </c>
      <c r="T32" s="12">
        <f t="shared" si="23"/>
        <v>0.31611785352203109</v>
      </c>
    </row>
    <row r="33" spans="1:20" ht="15.9" customHeight="1">
      <c r="B33" s="18">
        <v>45848</v>
      </c>
      <c r="C33" s="11">
        <v>401036.82699999999</v>
      </c>
      <c r="D33" s="9">
        <f t="shared" si="1"/>
        <v>-2.7000000118277967</v>
      </c>
      <c r="E33" s="11">
        <v>6665696.8559999997</v>
      </c>
      <c r="F33" s="9">
        <f t="shared" si="2"/>
        <v>19.299999810755253</v>
      </c>
      <c r="G33" s="12">
        <v>103.84990000000001</v>
      </c>
      <c r="H33" s="9">
        <f t="shared" si="3"/>
        <v>47.300000000007003</v>
      </c>
      <c r="I33" s="47">
        <f t="shared" si="4"/>
        <v>97.963787172244338</v>
      </c>
      <c r="J33" s="40">
        <f t="shared" si="15"/>
        <v>352.03621282775566</v>
      </c>
      <c r="K33" s="47">
        <f t="shared" si="5"/>
        <v>19.487944805931253</v>
      </c>
      <c r="L33" s="40">
        <f t="shared" si="6"/>
        <v>51.157306347770941</v>
      </c>
      <c r="M33" s="12">
        <f t="shared" si="16"/>
        <v>-0.18000000078851977</v>
      </c>
      <c r="N33" s="12">
        <f t="shared" si="17"/>
        <v>1.2866666540503502</v>
      </c>
      <c r="O33" s="12">
        <f t="shared" si="18"/>
        <v>3.1533333333338001</v>
      </c>
      <c r="P33" s="81">
        <f t="shared" si="19"/>
        <v>3.4104870898513959</v>
      </c>
      <c r="Q33" s="12">
        <f t="shared" si="20"/>
        <v>-1.2000000052567985E-2</v>
      </c>
      <c r="R33" s="12">
        <f t="shared" si="21"/>
        <v>8.5777776936690017E-2</v>
      </c>
      <c r="S33" s="12">
        <f t="shared" si="22"/>
        <v>0.21022222222225334</v>
      </c>
      <c r="T33" s="12">
        <f t="shared" si="23"/>
        <v>0.22736580599009307</v>
      </c>
    </row>
    <row r="34" spans="1:20" ht="15.9" customHeight="1">
      <c r="B34" s="18">
        <v>45848</v>
      </c>
      <c r="C34" s="11">
        <v>401036.82780000003</v>
      </c>
      <c r="D34" s="9">
        <f t="shared" si="1"/>
        <v>-1.8999999738298357</v>
      </c>
      <c r="E34" s="11">
        <v>6665696.7819999997</v>
      </c>
      <c r="F34" s="9">
        <f t="shared" si="2"/>
        <v>-54.700000211596489</v>
      </c>
      <c r="G34" s="12">
        <v>103.8419</v>
      </c>
      <c r="H34" s="9">
        <f t="shared" si="3"/>
        <v>39.299999999997226</v>
      </c>
      <c r="I34" s="47">
        <f t="shared" si="4"/>
        <v>-91.989364344357057</v>
      </c>
      <c r="J34" s="40">
        <f t="shared" si="15"/>
        <v>181.98936434435706</v>
      </c>
      <c r="K34" s="47">
        <f t="shared" si="5"/>
        <v>54.73298843521345</v>
      </c>
      <c r="L34" s="40">
        <f t="shared" si="6"/>
        <v>67.380932191896775</v>
      </c>
      <c r="M34" s="12">
        <f t="shared" si="16"/>
        <v>-0.12666666492198905</v>
      </c>
      <c r="N34" s="12">
        <f t="shared" si="17"/>
        <v>-3.6466666807730994</v>
      </c>
      <c r="O34" s="12">
        <f t="shared" si="18"/>
        <v>2.6199999999998149</v>
      </c>
      <c r="P34" s="81">
        <f t="shared" si="19"/>
        <v>4.492062146126452</v>
      </c>
      <c r="Q34" s="12">
        <f t="shared" si="20"/>
        <v>-8.4444443281326033E-3</v>
      </c>
      <c r="R34" s="12">
        <f t="shared" si="21"/>
        <v>-0.24311111205153996</v>
      </c>
      <c r="S34" s="12">
        <f t="shared" si="22"/>
        <v>0.17466666666665434</v>
      </c>
      <c r="T34" s="12">
        <f t="shared" si="23"/>
        <v>0.29947080974176349</v>
      </c>
    </row>
    <row r="35" spans="1:20" ht="15.9" customHeight="1">
      <c r="B35" s="18">
        <v>45849</v>
      </c>
      <c r="C35" s="11">
        <v>401036.82490000001</v>
      </c>
      <c r="D35" s="9">
        <f t="shared" si="1"/>
        <v>-4.7999999951571226</v>
      </c>
      <c r="E35" s="11">
        <v>6665696.8152000001</v>
      </c>
      <c r="F35" s="9">
        <f t="shared" si="2"/>
        <v>-21.499999798834324</v>
      </c>
      <c r="G35" s="12">
        <v>103.8567</v>
      </c>
      <c r="H35" s="9">
        <f t="shared" si="3"/>
        <v>54.100000000005366</v>
      </c>
      <c r="I35" s="47">
        <f t="shared" si="4"/>
        <v>-102.58522904276003</v>
      </c>
      <c r="J35" s="40">
        <f t="shared" si="15"/>
        <v>192.58522904276003</v>
      </c>
      <c r="K35" s="47">
        <f t="shared" si="5"/>
        <v>22.029298475062351</v>
      </c>
      <c r="L35" s="40">
        <f t="shared" si="6"/>
        <v>58.413183369030357</v>
      </c>
      <c r="M35" s="12">
        <f t="shared" si="16"/>
        <v>-0.29999999969732016</v>
      </c>
      <c r="N35" s="12">
        <f t="shared" si="17"/>
        <v>-1.3437499874271452</v>
      </c>
      <c r="O35" s="12">
        <f t="shared" si="18"/>
        <v>3.3812500000003354</v>
      </c>
      <c r="P35" s="81">
        <f t="shared" si="19"/>
        <v>3.6508239605643973</v>
      </c>
      <c r="Q35" s="12">
        <f t="shared" si="20"/>
        <v>-1.874999998108251E-2</v>
      </c>
      <c r="R35" s="12">
        <f t="shared" si="21"/>
        <v>-8.3984374214196578E-2</v>
      </c>
      <c r="S35" s="12">
        <f t="shared" si="22"/>
        <v>0.21132812500002096</v>
      </c>
      <c r="T35" s="12">
        <f t="shared" si="23"/>
        <v>0.22817649753527483</v>
      </c>
    </row>
    <row r="36" spans="1:20" ht="15.9" customHeight="1">
      <c r="B36" s="18">
        <v>45849</v>
      </c>
      <c r="C36" s="11">
        <v>401036.82709999999</v>
      </c>
      <c r="D36" s="9">
        <f t="shared" si="1"/>
        <v>-2.6000000070780516</v>
      </c>
      <c r="E36" s="11">
        <v>6665696.7920000004</v>
      </c>
      <c r="F36" s="9">
        <f t="shared" si="2"/>
        <v>-44.699999503791332</v>
      </c>
      <c r="G36" s="12">
        <v>103.84229999999999</v>
      </c>
      <c r="H36" s="9">
        <f t="shared" si="3"/>
        <v>39.699999999996294</v>
      </c>
      <c r="I36" s="47">
        <f t="shared" si="4"/>
        <v>-93.328889711767886</v>
      </c>
      <c r="J36" s="40">
        <f t="shared" si="15"/>
        <v>183.32888971176786</v>
      </c>
      <c r="K36" s="47">
        <f t="shared" si="5"/>
        <v>44.775550869595691</v>
      </c>
      <c r="L36" s="40">
        <f t="shared" si="6"/>
        <v>59.840955504365546</v>
      </c>
      <c r="M36" s="12">
        <f t="shared" si="16"/>
        <v>-0.16250000044237822</v>
      </c>
      <c r="N36" s="12">
        <f t="shared" si="17"/>
        <v>-2.7937499689869583</v>
      </c>
      <c r="O36" s="12">
        <f t="shared" si="18"/>
        <v>2.4812499999997684</v>
      </c>
      <c r="P36" s="81">
        <f t="shared" si="19"/>
        <v>3.7400597190228466</v>
      </c>
      <c r="Q36" s="12">
        <f t="shared" si="20"/>
        <v>-1.0156250027648639E-2</v>
      </c>
      <c r="R36" s="12">
        <f t="shared" si="21"/>
        <v>-0.17460937306168489</v>
      </c>
      <c r="S36" s="12">
        <f t="shared" si="22"/>
        <v>0.15507812499998552</v>
      </c>
      <c r="T36" s="12">
        <f t="shared" si="23"/>
        <v>0.23375373243892791</v>
      </c>
    </row>
    <row r="37" spans="1:20" ht="15.9" customHeight="1">
      <c r="B37" s="18">
        <v>45850</v>
      </c>
      <c r="C37" s="11">
        <v>401036.82780000003</v>
      </c>
      <c r="D37" s="9">
        <f t="shared" si="1"/>
        <v>-1.8999999738298357</v>
      </c>
      <c r="E37" s="11">
        <v>6665696.8830000004</v>
      </c>
      <c r="F37" s="9">
        <f t="shared" si="2"/>
        <v>46.300000511109829</v>
      </c>
      <c r="G37" s="12">
        <v>103.86</v>
      </c>
      <c r="H37" s="9">
        <f t="shared" si="3"/>
        <v>57.400000000001228</v>
      </c>
      <c r="I37" s="47">
        <f t="shared" si="4"/>
        <v>92.349912132803809</v>
      </c>
      <c r="J37" s="40">
        <f t="shared" si="15"/>
        <v>357.65008786719619</v>
      </c>
      <c r="K37" s="47">
        <f t="shared" si="5"/>
        <v>46.338968991868214</v>
      </c>
      <c r="L37" s="40">
        <f t="shared" si="6"/>
        <v>73.770319554882406</v>
      </c>
      <c r="M37" s="12">
        <f t="shared" si="16"/>
        <v>-0.11176470434293151</v>
      </c>
      <c r="N37" s="12">
        <f t="shared" si="17"/>
        <v>2.72352944182999</v>
      </c>
      <c r="O37" s="12">
        <f t="shared" si="18"/>
        <v>3.3764705882353665</v>
      </c>
      <c r="P37" s="81">
        <f t="shared" si="19"/>
        <v>4.3394305620519065</v>
      </c>
      <c r="Q37" s="12">
        <f t="shared" si="20"/>
        <v>-6.574394373113618E-3</v>
      </c>
      <c r="R37" s="12">
        <f t="shared" si="21"/>
        <v>0.16020761422529353</v>
      </c>
      <c r="S37" s="12">
        <f t="shared" si="22"/>
        <v>0.19861591695502157</v>
      </c>
      <c r="T37" s="12">
        <f t="shared" si="23"/>
        <v>0.25526062129717098</v>
      </c>
    </row>
    <row r="38" spans="1:20" ht="15.9" customHeight="1">
      <c r="B38" s="18">
        <v>45850</v>
      </c>
      <c r="C38" s="11">
        <v>401036.8285</v>
      </c>
      <c r="D38" s="9">
        <f t="shared" si="1"/>
        <v>-1.1999999987892807</v>
      </c>
      <c r="E38" s="11">
        <v>6665696.8679999998</v>
      </c>
      <c r="F38" s="9">
        <f t="shared" si="2"/>
        <v>31.299999915063381</v>
      </c>
      <c r="G38" s="12">
        <v>103.8527</v>
      </c>
      <c r="H38" s="9">
        <f t="shared" si="3"/>
        <v>50.100000000000477</v>
      </c>
      <c r="I38" s="47">
        <f t="shared" si="4"/>
        <v>92.195568008544726</v>
      </c>
      <c r="J38" s="40">
        <f t="shared" si="15"/>
        <v>357.80443199145526</v>
      </c>
      <c r="K38" s="47">
        <f t="shared" si="5"/>
        <v>31.322994663346954</v>
      </c>
      <c r="L38" s="40">
        <f t="shared" si="6"/>
        <v>59.085869670168265</v>
      </c>
      <c r="M38" s="12">
        <f t="shared" si="16"/>
        <v>-7.0588235222898865E-2</v>
      </c>
      <c r="N38" s="12">
        <f t="shared" si="17"/>
        <v>1.8411764655919636</v>
      </c>
      <c r="O38" s="12">
        <f t="shared" si="18"/>
        <v>2.9470588235294399</v>
      </c>
      <c r="P38" s="81">
        <f t="shared" si="19"/>
        <v>3.4756393923628393</v>
      </c>
      <c r="Q38" s="12">
        <f t="shared" si="20"/>
        <v>-4.1522491307587565E-3</v>
      </c>
      <c r="R38" s="12">
        <f t="shared" si="21"/>
        <v>0.10830449797599785</v>
      </c>
      <c r="S38" s="12">
        <f t="shared" si="22"/>
        <v>0.1733564013840847</v>
      </c>
      <c r="T38" s="12">
        <f t="shared" si="23"/>
        <v>0.2044493760213435</v>
      </c>
    </row>
    <row r="39" spans="1:20" ht="15.9" customHeight="1">
      <c r="B39" s="18">
        <v>45852</v>
      </c>
      <c r="C39" s="11">
        <v>401036.8309</v>
      </c>
      <c r="D39" s="9">
        <f t="shared" si="1"/>
        <v>1.1999999987892807</v>
      </c>
      <c r="E39" s="11">
        <v>6665696.8880000003</v>
      </c>
      <c r="F39" s="9">
        <f t="shared" si="2"/>
        <v>51.30000039935112</v>
      </c>
      <c r="G39" s="12">
        <v>103.85980000000001</v>
      </c>
      <c r="H39" s="9">
        <f t="shared" si="3"/>
        <v>57.200000000008799</v>
      </c>
      <c r="I39" s="47">
        <f t="shared" si="4"/>
        <v>88.659992230879425</v>
      </c>
      <c r="J39" s="40">
        <f t="shared" si="15"/>
        <v>1.3400077691205752</v>
      </c>
      <c r="K39" s="47">
        <f t="shared" si="5"/>
        <v>51.314033567539006</v>
      </c>
      <c r="L39" s="40">
        <f t="shared" si="6"/>
        <v>76.843802879422398</v>
      </c>
      <c r="M39" s="12">
        <f t="shared" si="16"/>
        <v>6.3157894673120038E-2</v>
      </c>
      <c r="N39" s="12">
        <f t="shared" si="17"/>
        <v>2.70000002101848</v>
      </c>
      <c r="O39" s="12">
        <f t="shared" si="18"/>
        <v>3.0105263157899369</v>
      </c>
      <c r="P39" s="81">
        <f t="shared" si="19"/>
        <v>4.0444106778643372</v>
      </c>
      <c r="Q39" s="12">
        <f t="shared" si="20"/>
        <v>3.3240997196378966E-3</v>
      </c>
      <c r="R39" s="12">
        <f t="shared" si="21"/>
        <v>0.14210526426413053</v>
      </c>
      <c r="S39" s="12">
        <f t="shared" si="22"/>
        <v>0.15844875346262827</v>
      </c>
      <c r="T39" s="12">
        <f t="shared" si="23"/>
        <v>0.2128637198875967</v>
      </c>
    </row>
    <row r="40" spans="1:20" ht="15.9" customHeight="1">
      <c r="B40" s="18">
        <v>45852</v>
      </c>
      <c r="C40" s="11">
        <v>401036.83189999999</v>
      </c>
      <c r="D40" s="9">
        <f t="shared" si="1"/>
        <v>2.199999988079071</v>
      </c>
      <c r="E40" s="11">
        <v>6665696.8190000001</v>
      </c>
      <c r="F40" s="9">
        <f t="shared" si="2"/>
        <v>-17.699999734759331</v>
      </c>
      <c r="G40" s="12">
        <v>103.8222</v>
      </c>
      <c r="H40" s="9">
        <f t="shared" si="3"/>
        <v>19.599999999996953</v>
      </c>
      <c r="I40" s="47">
        <f t="shared" si="4"/>
        <v>-82.914827652347981</v>
      </c>
      <c r="J40" s="40">
        <f t="shared" si="15"/>
        <v>172.91482765234798</v>
      </c>
      <c r="K40" s="47">
        <f t="shared" si="5"/>
        <v>17.83619888199356</v>
      </c>
      <c r="L40" s="40">
        <f t="shared" si="6"/>
        <v>26.50075452808672</v>
      </c>
      <c r="M40" s="12">
        <f t="shared" si="16"/>
        <v>0.11578947305679321</v>
      </c>
      <c r="N40" s="12">
        <f t="shared" si="17"/>
        <v>-0.93157893340838582</v>
      </c>
      <c r="O40" s="12">
        <f t="shared" si="18"/>
        <v>1.0315789473682606</v>
      </c>
      <c r="P40" s="81">
        <f t="shared" si="19"/>
        <v>1.3947765541098274</v>
      </c>
      <c r="Q40" s="12">
        <f t="shared" si="20"/>
        <v>6.0941827924628003E-3</v>
      </c>
      <c r="R40" s="12">
        <f t="shared" si="21"/>
        <v>-4.9030470179388726E-2</v>
      </c>
      <c r="S40" s="12">
        <f t="shared" si="22"/>
        <v>5.4293628808855819E-2</v>
      </c>
      <c r="T40" s="12">
        <f t="shared" si="23"/>
        <v>7.3409292321569855E-2</v>
      </c>
    </row>
    <row r="41" spans="1:20" ht="15.9" customHeight="1">
      <c r="A41" s="8" t="s">
        <v>172</v>
      </c>
      <c r="B41" s="18">
        <v>45853</v>
      </c>
      <c r="C41" s="11">
        <v>401036.82939999999</v>
      </c>
      <c r="D41" s="9">
        <f t="shared" si="1"/>
        <v>-0.30000001424923539</v>
      </c>
      <c r="E41" s="11">
        <v>6665696.8459999999</v>
      </c>
      <c r="F41" s="9">
        <f t="shared" si="2"/>
        <v>9.3000000342726707</v>
      </c>
      <c r="G41" s="12">
        <v>103.86</v>
      </c>
      <c r="H41" s="9">
        <f t="shared" si="3"/>
        <v>57.400000000001228</v>
      </c>
      <c r="I41" s="47">
        <f t="shared" si="4"/>
        <v>91.847610346886398</v>
      </c>
      <c r="J41" s="40">
        <f t="shared" si="15"/>
        <v>358.15238965311363</v>
      </c>
      <c r="K41" s="47">
        <f t="shared" si="5"/>
        <v>9.3048374862767602</v>
      </c>
      <c r="L41" s="40">
        <f t="shared" si="6"/>
        <v>58.149290628916205</v>
      </c>
      <c r="M41" s="12">
        <f t="shared" si="16"/>
        <v>-1.500000071246177E-2</v>
      </c>
      <c r="N41" s="12">
        <f t="shared" si="17"/>
        <v>0.46500000171363354</v>
      </c>
      <c r="O41" s="12">
        <f t="shared" si="18"/>
        <v>2.8700000000000614</v>
      </c>
      <c r="P41" s="81">
        <f t="shared" si="19"/>
        <v>2.9074645314458101</v>
      </c>
      <c r="Q41" s="12">
        <f t="shared" si="20"/>
        <v>-7.5000003562308848E-4</v>
      </c>
      <c r="R41" s="12">
        <f t="shared" si="21"/>
        <v>2.3250000085681677E-2</v>
      </c>
      <c r="S41" s="12">
        <f t="shared" si="22"/>
        <v>0.14350000000000307</v>
      </c>
      <c r="T41" s="12">
        <f t="shared" si="23"/>
        <v>0.14537322657229051</v>
      </c>
    </row>
    <row r="42" spans="1:20" ht="15.9" customHeight="1">
      <c r="B42" s="18">
        <v>45853</v>
      </c>
      <c r="C42" s="11">
        <v>401036.83270000003</v>
      </c>
      <c r="D42" s="9">
        <f t="shared" si="1"/>
        <v>3.0000000260770321</v>
      </c>
      <c r="E42" s="11">
        <v>6665696.8470000001</v>
      </c>
      <c r="F42" s="9">
        <f t="shared" si="2"/>
        <v>10.300000198185444</v>
      </c>
      <c r="G42" s="12">
        <v>103.8228</v>
      </c>
      <c r="H42" s="9">
        <f t="shared" si="3"/>
        <v>20.20000000000266</v>
      </c>
      <c r="I42" s="47">
        <f t="shared" si="4"/>
        <v>73.761158532583309</v>
      </c>
      <c r="J42" s="40">
        <f t="shared" si="15"/>
        <v>16.238841467416705</v>
      </c>
      <c r="K42" s="47">
        <f t="shared" si="5"/>
        <v>10.728000943283067</v>
      </c>
      <c r="L42" s="40">
        <f t="shared" si="6"/>
        <v>22.872035419682039</v>
      </c>
      <c r="M42" s="12">
        <f t="shared" si="16"/>
        <v>0.1500000013038516</v>
      </c>
      <c r="N42" s="12">
        <f t="shared" si="17"/>
        <v>0.51500000990927219</v>
      </c>
      <c r="O42" s="12">
        <f t="shared" si="18"/>
        <v>1.010000000000133</v>
      </c>
      <c r="P42" s="81">
        <f t="shared" si="19"/>
        <v>1.143601770984102</v>
      </c>
      <c r="Q42" s="12">
        <f t="shared" si="20"/>
        <v>7.5000000651925802E-3</v>
      </c>
      <c r="R42" s="12">
        <f t="shared" si="21"/>
        <v>2.575000049546361E-2</v>
      </c>
      <c r="S42" s="12">
        <f t="shared" si="22"/>
        <v>5.0500000000006651E-2</v>
      </c>
      <c r="T42" s="12">
        <f t="shared" si="23"/>
        <v>5.7180088549205102E-2</v>
      </c>
    </row>
    <row r="43" spans="1:20" ht="15.9" customHeight="1">
      <c r="B43" s="18">
        <v>45854</v>
      </c>
      <c r="C43" s="11">
        <v>401036.83289999998</v>
      </c>
      <c r="D43" s="9">
        <f t="shared" si="1"/>
        <v>3.1999999773688614</v>
      </c>
      <c r="E43" s="11">
        <v>6665696.8770000003</v>
      </c>
      <c r="F43" s="9">
        <f t="shared" si="2"/>
        <v>40.300000458955765</v>
      </c>
      <c r="G43" s="12">
        <v>103.8443</v>
      </c>
      <c r="H43" s="9">
        <f t="shared" si="3"/>
        <v>41.700000000005844</v>
      </c>
      <c r="I43" s="47">
        <f t="shared" si="4"/>
        <v>85.459984991520912</v>
      </c>
      <c r="J43" s="40">
        <f t="shared" si="15"/>
        <v>4.540015008479088</v>
      </c>
      <c r="K43" s="47">
        <f t="shared" si="5"/>
        <v>40.426847970711194</v>
      </c>
      <c r="L43" s="40">
        <f t="shared" si="6"/>
        <v>58.079428689058943</v>
      </c>
      <c r="M43" s="12">
        <f t="shared" si="16"/>
        <v>0.15238095130327911</v>
      </c>
      <c r="N43" s="12">
        <f t="shared" si="17"/>
        <v>1.9190476409026556</v>
      </c>
      <c r="O43" s="12">
        <f t="shared" si="18"/>
        <v>1.985714285714564</v>
      </c>
      <c r="P43" s="81">
        <f t="shared" si="19"/>
        <v>2.7656870804313782</v>
      </c>
      <c r="Q43" s="12">
        <f t="shared" si="20"/>
        <v>7.2562357763466239E-3</v>
      </c>
      <c r="R43" s="12">
        <f t="shared" si="21"/>
        <v>9.1383220995364556E-2</v>
      </c>
      <c r="S43" s="12">
        <f t="shared" si="22"/>
        <v>9.4557823129264945E-2</v>
      </c>
      <c r="T43" s="12">
        <f t="shared" si="23"/>
        <v>0.13169938478244658</v>
      </c>
    </row>
    <row r="44" spans="1:20" ht="15.9" customHeight="1">
      <c r="B44" s="18">
        <v>45854</v>
      </c>
      <c r="C44" s="11">
        <v>401036.8334</v>
      </c>
      <c r="D44" s="9">
        <f t="shared" si="1"/>
        <v>3.7000000011175871</v>
      </c>
      <c r="E44" s="11">
        <v>6665696.8219999997</v>
      </c>
      <c r="F44" s="9">
        <f t="shared" si="2"/>
        <v>-14.700000174343586</v>
      </c>
      <c r="G44" s="12">
        <v>103.83320000000001</v>
      </c>
      <c r="H44" s="9">
        <f t="shared" si="3"/>
        <v>30.600000000006844</v>
      </c>
      <c r="I44" s="47">
        <f t="shared" si="4"/>
        <v>-75.872083519832756</v>
      </c>
      <c r="J44" s="40">
        <f t="shared" si="15"/>
        <v>165.8720835198327</v>
      </c>
      <c r="K44" s="47">
        <f t="shared" si="5"/>
        <v>15.158496136951435</v>
      </c>
      <c r="L44" s="40">
        <f t="shared" si="6"/>
        <v>34.148792147518051</v>
      </c>
      <c r="M44" s="12">
        <f t="shared" si="16"/>
        <v>0.17619047624369463</v>
      </c>
      <c r="N44" s="12">
        <f t="shared" si="17"/>
        <v>-0.70000000830207554</v>
      </c>
      <c r="O44" s="12">
        <f t="shared" si="18"/>
        <v>1.457142857143183</v>
      </c>
      <c r="P44" s="81">
        <f t="shared" si="19"/>
        <v>1.6261329594056215</v>
      </c>
      <c r="Q44" s="12">
        <f t="shared" si="20"/>
        <v>8.3900226782711723E-3</v>
      </c>
      <c r="R44" s="12">
        <f t="shared" si="21"/>
        <v>-3.3333333728670263E-2</v>
      </c>
      <c r="S44" s="12">
        <f t="shared" si="22"/>
        <v>6.9387755102056331E-2</v>
      </c>
      <c r="T44" s="12">
        <f t="shared" si="23"/>
        <v>7.7434902828839122E-2</v>
      </c>
    </row>
    <row r="45" spans="1:20" ht="15.9" customHeight="1">
      <c r="B45" s="18">
        <v>45855</v>
      </c>
      <c r="C45" s="11">
        <v>401036.83049999998</v>
      </c>
      <c r="D45" s="9">
        <f t="shared" si="1"/>
        <v>0.79999997979030013</v>
      </c>
      <c r="E45" s="11">
        <v>6665696.8629999999</v>
      </c>
      <c r="F45" s="9">
        <f t="shared" si="2"/>
        <v>26.30000002682209</v>
      </c>
      <c r="G45" s="12">
        <v>103.848</v>
      </c>
      <c r="H45" s="9">
        <f t="shared" si="3"/>
        <v>45.400000000000773</v>
      </c>
      <c r="I45" s="47">
        <f t="shared" si="4"/>
        <v>88.257699879620247</v>
      </c>
      <c r="J45" s="40">
        <f t="shared" si="15"/>
        <v>1.7423001203797526</v>
      </c>
      <c r="K45" s="47">
        <f t="shared" si="5"/>
        <v>26.312164513367321</v>
      </c>
      <c r="L45" s="40">
        <f t="shared" si="6"/>
        <v>52.473707715184155</v>
      </c>
      <c r="M45" s="12">
        <f t="shared" si="16"/>
        <v>3.6363635445013642E-2</v>
      </c>
      <c r="N45" s="12">
        <f t="shared" si="17"/>
        <v>1.1954545466737314</v>
      </c>
      <c r="O45" s="12">
        <f t="shared" si="18"/>
        <v>2.0636363636363986</v>
      </c>
      <c r="P45" s="81">
        <f t="shared" si="19"/>
        <v>2.3851685325083705</v>
      </c>
      <c r="Q45" s="12">
        <f t="shared" si="20"/>
        <v>1.6528925202278929E-3</v>
      </c>
      <c r="R45" s="12">
        <f t="shared" si="21"/>
        <v>5.4338843030624154E-2</v>
      </c>
      <c r="S45" s="12">
        <f t="shared" si="22"/>
        <v>9.3801652892563578E-2</v>
      </c>
      <c r="T45" s="12">
        <f t="shared" si="23"/>
        <v>0.1084167514776532</v>
      </c>
    </row>
    <row r="46" spans="1:20" ht="15.9" customHeight="1">
      <c r="B46" s="18">
        <v>45855</v>
      </c>
      <c r="C46" s="11">
        <v>401036.83149999997</v>
      </c>
      <c r="D46" s="9">
        <f t="shared" si="1"/>
        <v>1.7999999690800905</v>
      </c>
      <c r="E46" s="11">
        <v>6665696.8839999996</v>
      </c>
      <c r="F46" s="9">
        <f t="shared" si="2"/>
        <v>47.299999743700027</v>
      </c>
      <c r="G46" s="12">
        <v>103.8505</v>
      </c>
      <c r="H46" s="9">
        <f t="shared" si="3"/>
        <v>47.899999999998499</v>
      </c>
      <c r="I46" s="47">
        <f t="shared" si="4"/>
        <v>87.820662572006981</v>
      </c>
      <c r="J46" s="40">
        <f t="shared" si="15"/>
        <v>2.1793374279930049</v>
      </c>
      <c r="K46" s="47">
        <f t="shared" si="5"/>
        <v>47.334236823283746</v>
      </c>
      <c r="L46" s="40">
        <f t="shared" si="6"/>
        <v>67.341962962498854</v>
      </c>
      <c r="M46" s="12">
        <f t="shared" si="16"/>
        <v>8.1818180412731381E-2</v>
      </c>
      <c r="N46" s="12">
        <f t="shared" si="17"/>
        <v>2.1499999883500012</v>
      </c>
      <c r="O46" s="12">
        <f t="shared" si="18"/>
        <v>2.1772727272726589</v>
      </c>
      <c r="P46" s="81">
        <f t="shared" si="19"/>
        <v>3.0609983164772205</v>
      </c>
      <c r="Q46" s="12">
        <f t="shared" si="20"/>
        <v>3.7190082005786993E-3</v>
      </c>
      <c r="R46" s="12">
        <f t="shared" si="21"/>
        <v>9.7727272197727325E-2</v>
      </c>
      <c r="S46" s="12">
        <f t="shared" si="22"/>
        <v>9.8966942148757217E-2</v>
      </c>
      <c r="T46" s="12">
        <f t="shared" si="23"/>
        <v>0.13913628711260093</v>
      </c>
    </row>
    <row r="47" spans="1:20" ht="15.9" customHeight="1">
      <c r="B47" s="18">
        <v>45856</v>
      </c>
      <c r="C47" s="11">
        <v>401036.8309</v>
      </c>
      <c r="D47" s="9">
        <f t="shared" si="1"/>
        <v>1.1999999987892807</v>
      </c>
      <c r="E47" s="11">
        <v>6665696.8810000001</v>
      </c>
      <c r="F47" s="9">
        <f t="shared" si="2"/>
        <v>44.300000183284283</v>
      </c>
      <c r="G47" s="12">
        <v>103.8385</v>
      </c>
      <c r="H47" s="9">
        <f t="shared" si="3"/>
        <v>35.899999999998045</v>
      </c>
      <c r="I47" s="47">
        <f t="shared" si="4"/>
        <v>88.448349302879947</v>
      </c>
      <c r="J47" s="40">
        <f t="shared" si="15"/>
        <v>1.551650697120067</v>
      </c>
      <c r="K47" s="47">
        <f t="shared" si="5"/>
        <v>44.316250024523534</v>
      </c>
      <c r="L47" s="40">
        <f t="shared" si="6"/>
        <v>57.032797724081021</v>
      </c>
      <c r="M47" s="12">
        <f t="shared" si="16"/>
        <v>5.2173912990838289E-2</v>
      </c>
      <c r="N47" s="12">
        <f t="shared" si="17"/>
        <v>1.9260869644906209</v>
      </c>
      <c r="O47" s="12">
        <f t="shared" si="18"/>
        <v>1.5608695652173064</v>
      </c>
      <c r="P47" s="81">
        <f t="shared" si="19"/>
        <v>2.4796868575687401</v>
      </c>
      <c r="Q47" s="12">
        <f t="shared" si="20"/>
        <v>2.2684309996016646E-3</v>
      </c>
      <c r="R47" s="12">
        <f t="shared" si="21"/>
        <v>8.3742911499592218E-2</v>
      </c>
      <c r="S47" s="12">
        <f t="shared" si="22"/>
        <v>6.7863894139882891E-2</v>
      </c>
      <c r="T47" s="12">
        <f t="shared" si="23"/>
        <v>0.10781247206820609</v>
      </c>
    </row>
    <row r="48" spans="1:20" ht="15.9" customHeight="1">
      <c r="B48" s="18">
        <v>45856</v>
      </c>
      <c r="C48" s="11">
        <v>401036.83130000002</v>
      </c>
      <c r="D48" s="9">
        <f t="shared" si="1"/>
        <v>1.6000000177882612</v>
      </c>
      <c r="E48" s="11">
        <v>6665696.852</v>
      </c>
      <c r="F48" s="9">
        <f t="shared" si="2"/>
        <v>15.300000086426735</v>
      </c>
      <c r="G48" s="12">
        <v>103.8526</v>
      </c>
      <c r="H48" s="9">
        <f t="shared" si="3"/>
        <v>49.999999999997158</v>
      </c>
      <c r="I48" s="47">
        <f t="shared" si="4"/>
        <v>84.029983986729619</v>
      </c>
      <c r="J48" s="40">
        <f t="shared" si="15"/>
        <v>5.9700160132703672</v>
      </c>
      <c r="K48" s="47">
        <f t="shared" si="5"/>
        <v>15.38343273465258</v>
      </c>
      <c r="L48" s="40">
        <f t="shared" si="6"/>
        <v>52.31300032211206</v>
      </c>
      <c r="M48" s="12">
        <f t="shared" si="16"/>
        <v>6.956521816470701E-2</v>
      </c>
      <c r="N48" s="12">
        <f t="shared" si="17"/>
        <v>0.66521739506203192</v>
      </c>
      <c r="O48" s="12">
        <f t="shared" si="18"/>
        <v>2.1739130434781373</v>
      </c>
      <c r="P48" s="81">
        <f t="shared" si="19"/>
        <v>2.2744782748744372</v>
      </c>
      <c r="Q48" s="12">
        <f t="shared" si="20"/>
        <v>3.0245747028133482E-3</v>
      </c>
      <c r="R48" s="12">
        <f t="shared" si="21"/>
        <v>2.8922495437479649E-2</v>
      </c>
      <c r="S48" s="12">
        <f t="shared" si="22"/>
        <v>9.4517958412092928E-2</v>
      </c>
      <c r="T48" s="12">
        <f t="shared" si="23"/>
        <v>9.8890359777149439E-2</v>
      </c>
    </row>
    <row r="49" spans="1:20" ht="15.9" customHeight="1">
      <c r="B49" s="18">
        <v>45857</v>
      </c>
      <c r="C49" s="11">
        <v>401036.83</v>
      </c>
      <c r="D49" s="9">
        <f t="shared" si="1"/>
        <v>0.30000001424923539</v>
      </c>
      <c r="E49" s="11">
        <v>6665696.875</v>
      </c>
      <c r="F49" s="9">
        <f t="shared" si="2"/>
        <v>38.300000131130219</v>
      </c>
      <c r="G49" s="12">
        <v>103.86750000000001</v>
      </c>
      <c r="H49" s="9">
        <f t="shared" si="3"/>
        <v>64.900000000008617</v>
      </c>
      <c r="I49" s="47">
        <f t="shared" si="4"/>
        <v>89.551217151692413</v>
      </c>
      <c r="J49" s="40">
        <f t="shared" si="15"/>
        <v>0.4487828483075873</v>
      </c>
      <c r="K49" s="47">
        <f t="shared" si="5"/>
        <v>38.301175047942387</v>
      </c>
      <c r="L49" s="40">
        <f t="shared" si="6"/>
        <v>75.359073840210129</v>
      </c>
      <c r="M49" s="12">
        <f t="shared" si="16"/>
        <v>1.2500000593718141E-2</v>
      </c>
      <c r="N49" s="12">
        <f t="shared" si="17"/>
        <v>1.5958333387970924</v>
      </c>
      <c r="O49" s="12">
        <f t="shared" si="18"/>
        <v>2.7041666666670259</v>
      </c>
      <c r="P49" s="81">
        <f t="shared" si="19"/>
        <v>3.1399614100087554</v>
      </c>
      <c r="Q49" s="12">
        <f t="shared" si="20"/>
        <v>5.2083335807158926E-4</v>
      </c>
      <c r="R49" s="12">
        <f t="shared" si="21"/>
        <v>6.6493055783212185E-2</v>
      </c>
      <c r="S49" s="12">
        <f t="shared" si="22"/>
        <v>0.11267361111112607</v>
      </c>
      <c r="T49" s="12">
        <f t="shared" si="23"/>
        <v>0.13083172541703147</v>
      </c>
    </row>
    <row r="50" spans="1:20" ht="15.9" customHeight="1">
      <c r="B50" s="18">
        <v>45859</v>
      </c>
      <c r="C50" s="11">
        <v>401036.8308</v>
      </c>
      <c r="D50" s="9">
        <f t="shared" si="1"/>
        <v>1.0999999940395355</v>
      </c>
      <c r="E50" s="11">
        <v>6665696.8609999996</v>
      </c>
      <c r="F50" s="9">
        <f t="shared" si="2"/>
        <v>24.299999698996544</v>
      </c>
      <c r="G50" s="12">
        <v>103.8479</v>
      </c>
      <c r="H50" s="9">
        <f t="shared" si="3"/>
        <v>45.299999999997453</v>
      </c>
      <c r="I50" s="47">
        <f t="shared" si="4"/>
        <v>87.408133276728535</v>
      </c>
      <c r="J50" s="40">
        <f t="shared" si="15"/>
        <v>2.591866723271437</v>
      </c>
      <c r="K50" s="47">
        <f t="shared" si="5"/>
        <v>24.324884076971863</v>
      </c>
      <c r="L50" s="40">
        <f t="shared" si="6"/>
        <v>51.417798332463519</v>
      </c>
      <c r="M50" s="12">
        <f t="shared" si="16"/>
        <v>4.2307692078443676E-2</v>
      </c>
      <c r="N50" s="12">
        <f t="shared" si="17"/>
        <v>0.93461537303832865</v>
      </c>
      <c r="O50" s="12">
        <f t="shared" si="18"/>
        <v>1.7423076923075944</v>
      </c>
      <c r="P50" s="81">
        <f t="shared" si="19"/>
        <v>1.9776076281716739</v>
      </c>
      <c r="Q50" s="12">
        <f t="shared" si="20"/>
        <v>1.6272189260939875E-3</v>
      </c>
      <c r="R50" s="12">
        <f t="shared" si="21"/>
        <v>3.5946745116858796E-2</v>
      </c>
      <c r="S50" s="12">
        <f t="shared" si="22"/>
        <v>6.7011834319522859E-2</v>
      </c>
      <c r="T50" s="12">
        <f t="shared" si="23"/>
        <v>7.6061831852756695E-2</v>
      </c>
    </row>
    <row r="51" spans="1:20" ht="15.9" customHeight="1">
      <c r="A51" s="8" t="s">
        <v>173</v>
      </c>
      <c r="B51" s="18">
        <v>45860</v>
      </c>
      <c r="C51" s="11">
        <v>401036.83039999998</v>
      </c>
      <c r="D51" s="9">
        <f t="shared" si="1"/>
        <v>0.699999975040555</v>
      </c>
      <c r="E51" s="11">
        <v>6665696.8449999997</v>
      </c>
      <c r="F51" s="9">
        <f t="shared" si="2"/>
        <v>8.2999998703598976</v>
      </c>
      <c r="G51" s="12">
        <v>103.8524</v>
      </c>
      <c r="H51" s="9">
        <f t="shared" si="3"/>
        <v>49.800000000004729</v>
      </c>
      <c r="I51" s="47">
        <f t="shared" si="4"/>
        <v>85.179234018046103</v>
      </c>
      <c r="J51" s="40">
        <f t="shared" si="15"/>
        <v>4.8207659819539117</v>
      </c>
      <c r="K51" s="47">
        <f t="shared" si="5"/>
        <v>8.3294656379044554</v>
      </c>
      <c r="L51" s="40">
        <f t="shared" si="6"/>
        <v>50.49178148781742</v>
      </c>
      <c r="M51" s="12">
        <f t="shared" si="16"/>
        <v>2.5925925001502037E-2</v>
      </c>
      <c r="N51" s="12">
        <f t="shared" si="17"/>
        <v>0.30740740260592214</v>
      </c>
      <c r="O51" s="12">
        <f t="shared" si="18"/>
        <v>1.8444444444446195</v>
      </c>
      <c r="P51" s="81">
        <f t="shared" si="19"/>
        <v>1.8700659810302749</v>
      </c>
      <c r="Q51" s="12">
        <f t="shared" si="20"/>
        <v>9.6021944450007542E-4</v>
      </c>
      <c r="R51" s="12">
        <f t="shared" si="21"/>
        <v>1.1385459355774894E-2</v>
      </c>
      <c r="S51" s="12">
        <f t="shared" si="22"/>
        <v>6.8312757201652571E-2</v>
      </c>
      <c r="T51" s="12">
        <f t="shared" si="23"/>
        <v>6.9261703001121291E-2</v>
      </c>
    </row>
    <row r="52" spans="1:20" ht="15.9" customHeight="1">
      <c r="B52" s="18">
        <v>45860</v>
      </c>
      <c r="C52" s="12">
        <v>401036.83500000002</v>
      </c>
      <c r="D52" s="9">
        <f t="shared" si="1"/>
        <v>5.3000000189058483</v>
      </c>
      <c r="E52" s="12">
        <v>6665696.8459999999</v>
      </c>
      <c r="F52" s="9">
        <f t="shared" si="2"/>
        <v>9.3000000342726707</v>
      </c>
      <c r="G52" s="12">
        <v>103.84529999999999</v>
      </c>
      <c r="H52" s="9">
        <f t="shared" si="3"/>
        <v>42.699999999996407</v>
      </c>
      <c r="I52" s="47">
        <f t="shared" si="4"/>
        <v>60.321510077775471</v>
      </c>
      <c r="J52" s="40">
        <f t="shared" si="15"/>
        <v>29.678489922224514</v>
      </c>
      <c r="K52" s="47">
        <f t="shared" si="5"/>
        <v>10.704204820437326</v>
      </c>
      <c r="L52" s="40">
        <f t="shared" si="6"/>
        <v>44.021244880597905</v>
      </c>
      <c r="M52" s="12">
        <f t="shared" si="16"/>
        <v>0.19629629699651291</v>
      </c>
      <c r="N52" s="12">
        <f t="shared" si="17"/>
        <v>0.34444444571380262</v>
      </c>
      <c r="O52" s="12">
        <f t="shared" si="18"/>
        <v>1.5814814814813485</v>
      </c>
      <c r="P52" s="81">
        <f t="shared" si="19"/>
        <v>1.6304164770591816</v>
      </c>
      <c r="Q52" s="12">
        <f t="shared" si="20"/>
        <v>7.2702332220930706E-3</v>
      </c>
      <c r="R52" s="12">
        <f t="shared" si="21"/>
        <v>1.2757201693103801E-2</v>
      </c>
      <c r="S52" s="12">
        <f t="shared" si="22"/>
        <v>5.8573388203012909E-2</v>
      </c>
      <c r="T52" s="12">
        <f t="shared" si="23"/>
        <v>6.0385795446636352E-2</v>
      </c>
    </row>
    <row r="53" spans="1:20" ht="15.9" customHeight="1">
      <c r="B53" s="18">
        <v>45861</v>
      </c>
      <c r="C53" s="12">
        <v>401036.82870000001</v>
      </c>
      <c r="D53" s="9">
        <f t="shared" si="1"/>
        <v>-0.99999998928979039</v>
      </c>
      <c r="E53" s="12">
        <v>6665696.8629999999</v>
      </c>
      <c r="F53" s="9">
        <f t="shared" si="2"/>
        <v>26.30000002682209</v>
      </c>
      <c r="G53" s="12">
        <v>103.8382</v>
      </c>
      <c r="H53" s="9">
        <f t="shared" si="3"/>
        <v>35.600000000002296</v>
      </c>
      <c r="I53" s="47">
        <f t="shared" si="4"/>
        <v>92.177497767156041</v>
      </c>
      <c r="J53" s="40">
        <f t="shared" si="15"/>
        <v>357.82250223284393</v>
      </c>
      <c r="K53" s="47">
        <f t="shared" si="5"/>
        <v>26.319004566841457</v>
      </c>
      <c r="L53" s="40">
        <f t="shared" si="6"/>
        <v>44.272451946888879</v>
      </c>
      <c r="M53" s="12">
        <f t="shared" si="16"/>
        <v>-3.5714285331778228E-2</v>
      </c>
      <c r="N53" s="12">
        <f t="shared" si="17"/>
        <v>0.93928571524364612</v>
      </c>
      <c r="O53" s="12">
        <f t="shared" si="18"/>
        <v>1.2714285714286535</v>
      </c>
      <c r="P53" s="81">
        <f t="shared" si="19"/>
        <v>1.5811589981031742</v>
      </c>
      <c r="Q53" s="12">
        <f t="shared" si="20"/>
        <v>-1.2755101904206509E-3</v>
      </c>
      <c r="R53" s="12">
        <f t="shared" si="21"/>
        <v>3.3545918401558787E-2</v>
      </c>
      <c r="S53" s="12">
        <f t="shared" si="22"/>
        <v>4.5408163265309054E-2</v>
      </c>
      <c r="T53" s="12">
        <f t="shared" si="23"/>
        <v>5.6469964217970507E-2</v>
      </c>
    </row>
    <row r="54" spans="1:20" ht="15.9" customHeight="1">
      <c r="B54" s="18">
        <v>45861</v>
      </c>
      <c r="C54" s="12">
        <v>401036.82890000002</v>
      </c>
      <c r="D54" s="9">
        <f t="shared" si="1"/>
        <v>-0.79999997979030013</v>
      </c>
      <c r="E54" s="12">
        <v>6665696.8450999996</v>
      </c>
      <c r="F54" s="9">
        <f t="shared" si="2"/>
        <v>8.39999970048666</v>
      </c>
      <c r="G54" s="12">
        <v>103.85209999999999</v>
      </c>
      <c r="H54" s="9">
        <f t="shared" si="3"/>
        <v>49.49999999999477</v>
      </c>
      <c r="I54" s="47">
        <f t="shared" si="4"/>
        <v>95.440332087214259</v>
      </c>
      <c r="J54" s="40">
        <f t="shared" si="15"/>
        <v>354.5596679127857</v>
      </c>
      <c r="K54" s="47">
        <f t="shared" si="5"/>
        <v>8.4380089438113579</v>
      </c>
      <c r="L54" s="40">
        <f t="shared" si="6"/>
        <v>50.214041810387293</v>
      </c>
      <c r="M54" s="12">
        <f t="shared" si="16"/>
        <v>-2.8571427849653577E-2</v>
      </c>
      <c r="N54" s="12">
        <f t="shared" si="17"/>
        <v>0.29999998930309502</v>
      </c>
      <c r="O54" s="12">
        <f t="shared" si="18"/>
        <v>1.7678571428569561</v>
      </c>
      <c r="P54" s="81">
        <f t="shared" si="19"/>
        <v>1.7933586360852605</v>
      </c>
      <c r="Q54" s="12">
        <f t="shared" si="20"/>
        <v>-1.0204081374876278E-3</v>
      </c>
      <c r="R54" s="12">
        <f t="shared" si="21"/>
        <v>1.0714285332253394E-2</v>
      </c>
      <c r="S54" s="12">
        <f t="shared" si="22"/>
        <v>6.3137755102034149E-2</v>
      </c>
      <c r="T54" s="12">
        <f t="shared" si="23"/>
        <v>6.4048522717330733E-2</v>
      </c>
    </row>
    <row r="55" spans="1:20" ht="15.9" customHeight="1">
      <c r="B55" s="18">
        <v>45862</v>
      </c>
      <c r="C55" s="12">
        <v>401036.82659999997</v>
      </c>
      <c r="D55" s="9">
        <f t="shared" si="1"/>
        <v>-3.1000000308267772</v>
      </c>
      <c r="E55" s="12">
        <v>6665696.8289000001</v>
      </c>
      <c r="F55" s="9">
        <f t="shared" si="2"/>
        <v>-7.799999788403511</v>
      </c>
      <c r="G55" s="12">
        <v>103.8336</v>
      </c>
      <c r="H55" s="9">
        <f t="shared" si="3"/>
        <v>31.000000000005912</v>
      </c>
      <c r="I55" s="47">
        <f t="shared" si="4"/>
        <v>-111.67464984804928</v>
      </c>
      <c r="J55" s="40">
        <f t="shared" si="15"/>
        <v>201.67464984804928</v>
      </c>
      <c r="K55" s="47">
        <f t="shared" si="5"/>
        <v>8.3934496418469582</v>
      </c>
      <c r="L55" s="40">
        <f t="shared" si="6"/>
        <v>32.1161952430637</v>
      </c>
      <c r="M55" s="12">
        <f t="shared" si="16"/>
        <v>-0.10689655278713026</v>
      </c>
      <c r="N55" s="12">
        <f t="shared" si="17"/>
        <v>-0.26896550994494867</v>
      </c>
      <c r="O55" s="12">
        <f t="shared" si="18"/>
        <v>1.0689655172415831</v>
      </c>
      <c r="P55" s="81">
        <f t="shared" si="19"/>
        <v>1.1074550083815069</v>
      </c>
      <c r="Q55" s="12">
        <f t="shared" si="20"/>
        <v>-3.6860880271424225E-3</v>
      </c>
      <c r="R55" s="12">
        <f t="shared" si="21"/>
        <v>-9.2746727567223682E-3</v>
      </c>
      <c r="S55" s="12">
        <f t="shared" si="22"/>
        <v>3.6860879904882175E-2</v>
      </c>
      <c r="T55" s="12">
        <f t="shared" si="23"/>
        <v>3.8188103737293339E-2</v>
      </c>
    </row>
    <row r="56" spans="1:20" ht="15.9" customHeight="1">
      <c r="B56" s="18">
        <v>45862</v>
      </c>
      <c r="C56" s="12">
        <v>401036.83120000002</v>
      </c>
      <c r="D56" s="9">
        <f t="shared" si="1"/>
        <v>1.500000013038516</v>
      </c>
      <c r="E56" s="12">
        <v>6665696.8539000005</v>
      </c>
      <c r="F56" s="9">
        <f t="shared" si="2"/>
        <v>17.200000584125519</v>
      </c>
      <c r="G56" s="12">
        <v>103.8301</v>
      </c>
      <c r="H56" s="9">
        <f t="shared" si="3"/>
        <v>27.500000000003411</v>
      </c>
      <c r="I56" s="47">
        <f t="shared" si="4"/>
        <v>85.01588514272774</v>
      </c>
      <c r="J56" s="40">
        <f t="shared" si="15"/>
        <v>4.9841148572722886</v>
      </c>
      <c r="K56" s="47">
        <f t="shared" si="5"/>
        <v>17.2652836678994</v>
      </c>
      <c r="L56" s="40">
        <f t="shared" si="6"/>
        <v>32.470602398680889</v>
      </c>
      <c r="M56" s="12">
        <f t="shared" si="16"/>
        <v>5.1724138380638482E-2</v>
      </c>
      <c r="N56" s="12">
        <f t="shared" si="17"/>
        <v>0.59310346841812134</v>
      </c>
      <c r="O56" s="12">
        <f t="shared" si="18"/>
        <v>0.9482758620690831</v>
      </c>
      <c r="P56" s="81">
        <f t="shared" si="19"/>
        <v>1.1196759447820996</v>
      </c>
      <c r="Q56" s="12">
        <f t="shared" si="20"/>
        <v>1.7835909786427062E-3</v>
      </c>
      <c r="R56" s="12">
        <f t="shared" si="21"/>
        <v>2.0451843738555908E-2</v>
      </c>
      <c r="S56" s="12">
        <f t="shared" si="22"/>
        <v>3.2699167657554588E-2</v>
      </c>
      <c r="T56" s="12">
        <f t="shared" si="23"/>
        <v>3.8609515337313778E-2</v>
      </c>
    </row>
    <row r="57" spans="1:20" ht="15.9" customHeight="1">
      <c r="B57" s="18">
        <v>45863</v>
      </c>
      <c r="C57" s="12">
        <v>401036.83049999998</v>
      </c>
      <c r="D57" s="9">
        <f t="shared" si="1"/>
        <v>0.79999997979030013</v>
      </c>
      <c r="E57" s="12">
        <v>6665696.8223000001</v>
      </c>
      <c r="F57" s="9">
        <v>103.83539</v>
      </c>
      <c r="G57" s="12">
        <v>103.8539</v>
      </c>
      <c r="H57" s="9">
        <f t="shared" si="3"/>
        <v>51.299999999997681</v>
      </c>
      <c r="I57" s="47">
        <f t="shared" si="4"/>
        <v>89.558573280836555</v>
      </c>
      <c r="J57" s="40">
        <f t="shared" si="15"/>
        <v>0.44142671916347354</v>
      </c>
      <c r="K57" s="47">
        <f t="shared" si="5"/>
        <v>14.422204853756496</v>
      </c>
      <c r="L57" s="40">
        <f t="shared" si="6"/>
        <v>115.81933438083439</v>
      </c>
      <c r="M57" s="12">
        <f t="shared" si="16"/>
        <v>2.6666665993010003E-2</v>
      </c>
      <c r="N57" s="12">
        <f t="shared" si="17"/>
        <v>3.4611796666666668</v>
      </c>
      <c r="O57" s="12">
        <f t="shared" si="18"/>
        <v>1.7099999999999227</v>
      </c>
      <c r="P57" s="81">
        <f t="shared" si="19"/>
        <v>3.8606444793611465</v>
      </c>
      <c r="Q57" s="12">
        <f t="shared" si="20"/>
        <v>8.8888886643366679E-4</v>
      </c>
      <c r="R57" s="12">
        <f t="shared" si="21"/>
        <v>0.11537265555555556</v>
      </c>
      <c r="S57" s="12">
        <f t="shared" si="22"/>
        <v>5.6999999999997421E-2</v>
      </c>
      <c r="T57" s="12">
        <f t="shared" si="23"/>
        <v>0.12868814931203823</v>
      </c>
    </row>
    <row r="58" spans="1:20" ht="15.9" customHeight="1">
      <c r="B58" s="18">
        <v>45863</v>
      </c>
      <c r="C58" s="12">
        <v>401036.8334</v>
      </c>
      <c r="D58" s="9">
        <f t="shared" si="1"/>
        <v>3.7000000011175871</v>
      </c>
      <c r="E58" s="12">
        <v>6665696.8207999999</v>
      </c>
      <c r="F58" s="9">
        <f t="shared" si="2"/>
        <v>-15.899999998509884</v>
      </c>
      <c r="G58" s="12">
        <v>103.8215</v>
      </c>
      <c r="H58" s="9">
        <f t="shared" si="3"/>
        <v>18.900000000002137</v>
      </c>
      <c r="I58" s="47">
        <f t="shared" si="4"/>
        <v>-76.900156912727994</v>
      </c>
      <c r="J58" s="40">
        <f t="shared" si="15"/>
        <v>166.90015691272799</v>
      </c>
      <c r="K58" s="47">
        <f t="shared" si="5"/>
        <v>16.324827716116467</v>
      </c>
      <c r="L58" s="40">
        <f t="shared" si="6"/>
        <v>24.97418667266194</v>
      </c>
      <c r="M58" s="12">
        <f t="shared" si="16"/>
        <v>0.12333333337058623</v>
      </c>
      <c r="N58" s="12">
        <f t="shared" si="17"/>
        <v>-0.52999999995032943</v>
      </c>
      <c r="O58" s="12">
        <f t="shared" si="18"/>
        <v>0.63000000000007128</v>
      </c>
      <c r="P58" s="81">
        <f t="shared" si="19"/>
        <v>0.83247288908873129</v>
      </c>
      <c r="Q58" s="12">
        <f t="shared" si="20"/>
        <v>4.1111111123528742E-3</v>
      </c>
      <c r="R58" s="12">
        <f t="shared" si="21"/>
        <v>-1.7666666665010981E-2</v>
      </c>
      <c r="S58" s="12">
        <f t="shared" si="22"/>
        <v>2.1000000000002374E-2</v>
      </c>
      <c r="T58" s="12">
        <f t="shared" si="23"/>
        <v>2.7749096302957708E-2</v>
      </c>
    </row>
    <row r="59" spans="1:20" ht="15.9" customHeight="1">
      <c r="B59" s="18">
        <v>45864</v>
      </c>
      <c r="C59" s="12">
        <v>401036.83500000002</v>
      </c>
      <c r="D59" s="9">
        <f t="shared" si="1"/>
        <v>5.3000000189058483</v>
      </c>
      <c r="E59" s="12">
        <v>6665696.8786000004</v>
      </c>
      <c r="F59" s="9">
        <f t="shared" si="2"/>
        <v>41.900000534951687</v>
      </c>
      <c r="G59" s="12">
        <v>103.8793</v>
      </c>
      <c r="H59" s="9">
        <f t="shared" si="3"/>
        <v>76.700000000002433</v>
      </c>
      <c r="I59" s="47">
        <f t="shared" si="4"/>
        <v>82.790849005520229</v>
      </c>
      <c r="J59" s="40">
        <f t="shared" si="15"/>
        <v>7.2091509944797849</v>
      </c>
      <c r="K59" s="47">
        <f t="shared" si="5"/>
        <v>42.233873194739708</v>
      </c>
      <c r="L59" s="40">
        <f t="shared" si="6"/>
        <v>87.559066035618073</v>
      </c>
      <c r="M59" s="12">
        <f t="shared" si="16"/>
        <v>0.17096774254534994</v>
      </c>
      <c r="N59" s="12">
        <f t="shared" si="17"/>
        <v>1.3516129204823124</v>
      </c>
      <c r="O59" s="12">
        <f t="shared" si="18"/>
        <v>2.4741935483871753</v>
      </c>
      <c r="P59" s="81">
        <f t="shared" si="19"/>
        <v>2.8244860011489701</v>
      </c>
      <c r="Q59" s="12">
        <f t="shared" si="20"/>
        <v>5.5150884692048369E-3</v>
      </c>
      <c r="R59" s="12">
        <f t="shared" si="21"/>
        <v>4.360041678975201E-2</v>
      </c>
      <c r="S59" s="12">
        <f t="shared" si="22"/>
        <v>7.9812695109263726E-2</v>
      </c>
      <c r="T59" s="12">
        <f t="shared" si="23"/>
        <v>9.1112451649966772E-2</v>
      </c>
    </row>
    <row r="60" spans="1:20" ht="15.9" customHeight="1">
      <c r="B60" s="18">
        <v>45864</v>
      </c>
      <c r="C60" s="12">
        <v>401036.8345</v>
      </c>
      <c r="D60" s="9">
        <f t="shared" si="1"/>
        <v>4.7999999951571226</v>
      </c>
      <c r="E60" s="12">
        <v>6665696.8421</v>
      </c>
      <c r="F60" s="9">
        <f t="shared" si="2"/>
        <v>5.4000001400709152</v>
      </c>
      <c r="G60" s="12">
        <v>103.85339999999999</v>
      </c>
      <c r="H60" s="9">
        <f t="shared" si="3"/>
        <v>50.799999999995293</v>
      </c>
      <c r="I60" s="47">
        <f t="shared" si="4"/>
        <v>48.366461430108707</v>
      </c>
      <c r="J60" s="40">
        <f t="shared" si="15"/>
        <v>41.6335385698913</v>
      </c>
      <c r="K60" s="47">
        <f t="shared" si="5"/>
        <v>7.2249568487482527</v>
      </c>
      <c r="L60" s="40">
        <f t="shared" si="6"/>
        <v>51.311207367063545</v>
      </c>
      <c r="M60" s="12">
        <f t="shared" si="16"/>
        <v>0.15483870952119749</v>
      </c>
      <c r="N60" s="12">
        <f t="shared" si="17"/>
        <v>0.17419355290551339</v>
      </c>
      <c r="O60" s="12">
        <f t="shared" si="18"/>
        <v>1.6387096774192029</v>
      </c>
      <c r="P60" s="81">
        <f t="shared" si="19"/>
        <v>1.6552002376472112</v>
      </c>
      <c r="Q60" s="12">
        <f t="shared" si="20"/>
        <v>4.994797081328951E-3</v>
      </c>
      <c r="R60" s="12">
        <f t="shared" si="21"/>
        <v>5.6191468679197866E-3</v>
      </c>
      <c r="S60" s="12">
        <f t="shared" si="22"/>
        <v>5.2861602497393641E-2</v>
      </c>
      <c r="T60" s="12">
        <f t="shared" si="23"/>
        <v>5.3393556053135845E-2</v>
      </c>
    </row>
    <row r="61" spans="1:20" ht="15.9" customHeight="1">
      <c r="B61" s="18">
        <v>45866</v>
      </c>
      <c r="C61" s="12">
        <v>401036.83669999999</v>
      </c>
      <c r="D61" s="9">
        <f t="shared" si="1"/>
        <v>6.9999999832361937</v>
      </c>
      <c r="E61" s="12">
        <v>6665696.8744000001</v>
      </c>
      <c r="F61" s="9">
        <f t="shared" si="2"/>
        <v>37.70000021904707</v>
      </c>
      <c r="G61" s="12">
        <v>103.8455</v>
      </c>
      <c r="H61" s="9">
        <f t="shared" si="3"/>
        <v>42.900000000003047</v>
      </c>
      <c r="I61" s="47">
        <f t="shared" si="4"/>
        <v>79.481314517007633</v>
      </c>
      <c r="J61" s="40">
        <f t="shared" si="15"/>
        <v>10.518685482992396</v>
      </c>
      <c r="K61" s="47">
        <f t="shared" si="5"/>
        <v>38.344360945013229</v>
      </c>
      <c r="L61" s="40">
        <f t="shared" si="6"/>
        <v>57.53868278194868</v>
      </c>
      <c r="M61" s="12">
        <f t="shared" si="16"/>
        <v>0.21212121161321798</v>
      </c>
      <c r="N61" s="12">
        <f t="shared" si="17"/>
        <v>1.1424242490620324</v>
      </c>
      <c r="O61" s="12">
        <f t="shared" si="18"/>
        <v>1.3000000000000924</v>
      </c>
      <c r="P61" s="81">
        <f t="shared" si="19"/>
        <v>1.7435964479378387</v>
      </c>
      <c r="Q61" s="12">
        <f t="shared" si="20"/>
        <v>6.4279155034308475E-3</v>
      </c>
      <c r="R61" s="12">
        <f t="shared" si="21"/>
        <v>3.4618916638243409E-2</v>
      </c>
      <c r="S61" s="12">
        <f t="shared" si="22"/>
        <v>3.9393939393942194E-2</v>
      </c>
      <c r="T61" s="12">
        <f t="shared" si="23"/>
        <v>5.2836255998116324E-2</v>
      </c>
    </row>
    <row r="62" spans="1:20" ht="15.9" customHeight="1">
      <c r="B62" s="18">
        <v>45866</v>
      </c>
      <c r="C62" s="12">
        <v>401036.8346</v>
      </c>
      <c r="D62" s="9">
        <f t="shared" si="1"/>
        <v>4.8999999999068677</v>
      </c>
      <c r="E62" s="12">
        <v>6665696.8717999998</v>
      </c>
      <c r="F62" s="9">
        <f t="shared" si="2"/>
        <v>35.099999979138374</v>
      </c>
      <c r="G62" s="12">
        <v>103.86060000000001</v>
      </c>
      <c r="H62" s="9">
        <f t="shared" si="3"/>
        <v>58.000000000006935</v>
      </c>
      <c r="I62" s="47">
        <f t="shared" si="4"/>
        <v>82.052804536398071</v>
      </c>
      <c r="J62" s="40">
        <f t="shared" si="15"/>
        <v>7.9471954636019291</v>
      </c>
      <c r="K62" s="47">
        <f t="shared" si="5"/>
        <v>35.440372437865285</v>
      </c>
      <c r="L62" s="40">
        <f t="shared" si="6"/>
        <v>67.970728983404356</v>
      </c>
      <c r="M62" s="12">
        <f t="shared" si="16"/>
        <v>0.14848484848202628</v>
      </c>
      <c r="N62" s="12">
        <f t="shared" si="17"/>
        <v>1.0636363630041932</v>
      </c>
      <c r="O62" s="12">
        <f t="shared" si="18"/>
        <v>1.7575757575759676</v>
      </c>
      <c r="P62" s="81">
        <f t="shared" si="19"/>
        <v>2.0597190601031623</v>
      </c>
      <c r="Q62" s="12">
        <f t="shared" si="20"/>
        <v>4.4995408630917055E-3</v>
      </c>
      <c r="R62" s="12">
        <f t="shared" si="21"/>
        <v>3.2231404939521008E-2</v>
      </c>
      <c r="S62" s="12">
        <f t="shared" si="22"/>
        <v>5.3259871441695986E-2</v>
      </c>
      <c r="T62" s="12">
        <f t="shared" si="23"/>
        <v>6.241572909403522E-2</v>
      </c>
    </row>
    <row r="63" spans="1:20" ht="15.9" customHeight="1">
      <c r="B63" s="18">
        <v>45867</v>
      </c>
      <c r="C63" s="12">
        <v>401036.82949999999</v>
      </c>
      <c r="D63" s="9">
        <f t="shared" si="1"/>
        <v>-0.20000000949949026</v>
      </c>
      <c r="E63" s="12">
        <v>6665696.8690999998</v>
      </c>
      <c r="F63" s="9">
        <f t="shared" si="2"/>
        <v>32.399999909102917</v>
      </c>
      <c r="G63" s="12">
        <v>103.8467</v>
      </c>
      <c r="H63" s="9">
        <f t="shared" si="3"/>
        <v>44.10000000000025</v>
      </c>
      <c r="I63" s="47">
        <f t="shared" si="4"/>
        <v>90.353673177036796</v>
      </c>
      <c r="J63" s="40">
        <f t="shared" si="15"/>
        <v>359.6463268229632</v>
      </c>
      <c r="K63" s="47">
        <f t="shared" si="5"/>
        <v>32.400617187233777</v>
      </c>
      <c r="L63" s="40">
        <f t="shared" si="6"/>
        <v>54.723029833093953</v>
      </c>
      <c r="M63" s="12">
        <f t="shared" si="16"/>
        <v>-5.8823532205732427E-3</v>
      </c>
      <c r="N63" s="12">
        <f t="shared" si="17"/>
        <v>0.9529411737971446</v>
      </c>
      <c r="O63" s="12">
        <f t="shared" si="18"/>
        <v>1.2970588235294191</v>
      </c>
      <c r="P63" s="81">
        <f t="shared" si="19"/>
        <v>1.6095008774439399</v>
      </c>
      <c r="Q63" s="12">
        <f t="shared" si="20"/>
        <v>-1.7301038884038949E-4</v>
      </c>
      <c r="R63" s="12">
        <f t="shared" si="21"/>
        <v>2.8027681582268957E-2</v>
      </c>
      <c r="S63" s="12">
        <f t="shared" si="22"/>
        <v>3.8148788927335857E-2</v>
      </c>
      <c r="T63" s="12">
        <f t="shared" si="23"/>
        <v>4.7338261101292349E-2</v>
      </c>
    </row>
    <row r="64" spans="1:20" ht="15.9" customHeight="1">
      <c r="B64" s="18">
        <v>45867</v>
      </c>
      <c r="C64" s="12">
        <v>401036.83299999998</v>
      </c>
      <c r="D64" s="9">
        <f t="shared" si="1"/>
        <v>3.2999999821186066</v>
      </c>
      <c r="E64" s="12">
        <v>6665696.8369000005</v>
      </c>
      <c r="F64" s="9">
        <f t="shared" si="2"/>
        <v>0.2000005915760994</v>
      </c>
      <c r="G64" s="12">
        <v>103.8374</v>
      </c>
      <c r="H64" s="9">
        <f t="shared" si="3"/>
        <v>34.800000000004161</v>
      </c>
      <c r="I64" s="47">
        <f t="shared" si="4"/>
        <v>3.4682395112310052</v>
      </c>
      <c r="J64" s="40">
        <f t="shared" si="15"/>
        <v>86.531760488769009</v>
      </c>
      <c r="K64" s="47">
        <f t="shared" si="5"/>
        <v>3.3060550689021491</v>
      </c>
      <c r="L64" s="40">
        <f t="shared" si="6"/>
        <v>34.956687487788415</v>
      </c>
      <c r="M64" s="12">
        <f t="shared" si="16"/>
        <v>9.7058823003488434E-2</v>
      </c>
      <c r="N64" s="12">
        <f t="shared" si="17"/>
        <v>5.8823703404735118E-3</v>
      </c>
      <c r="O64" s="12">
        <f t="shared" si="18"/>
        <v>1.0235294117648284</v>
      </c>
      <c r="P64" s="81">
        <f t="shared" si="19"/>
        <v>1.0281378672878945</v>
      </c>
      <c r="Q64" s="12">
        <f t="shared" si="20"/>
        <v>2.8546712648084833E-3</v>
      </c>
      <c r="R64" s="12">
        <f t="shared" si="21"/>
        <v>1.7301089236686801E-4</v>
      </c>
      <c r="S64" s="12">
        <f t="shared" si="22"/>
        <v>3.0103806228377303E-2</v>
      </c>
      <c r="T64" s="12">
        <f t="shared" si="23"/>
        <v>3.0239349037879251E-2</v>
      </c>
    </row>
    <row r="65" spans="2:20" ht="15.9" customHeight="1">
      <c r="B65" s="18">
        <v>45868</v>
      </c>
      <c r="C65" s="12">
        <v>401036.83020000003</v>
      </c>
      <c r="D65" s="9">
        <f t="shared" si="1"/>
        <v>0.50000002374872565</v>
      </c>
      <c r="E65" s="12">
        <v>6665696.8710000003</v>
      </c>
      <c r="F65" s="9">
        <f t="shared" si="2"/>
        <v>34.300000406801701</v>
      </c>
      <c r="G65" s="12">
        <v>103.8672</v>
      </c>
      <c r="H65" s="9">
        <f t="shared" si="3"/>
        <v>64.599999999998658</v>
      </c>
      <c r="I65" s="47">
        <f t="shared" si="4"/>
        <v>89.16484367802056</v>
      </c>
      <c r="J65" s="40">
        <f t="shared" si="15"/>
        <v>0.83515632197941159</v>
      </c>
      <c r="K65" s="47">
        <f t="shared" si="5"/>
        <v>34.303644528392987</v>
      </c>
      <c r="L65" s="40">
        <f t="shared" si="6"/>
        <v>73.143010793446095</v>
      </c>
      <c r="M65" s="12">
        <f t="shared" si="16"/>
        <v>1.4285714964249305E-2</v>
      </c>
      <c r="N65" s="12">
        <f t="shared" si="17"/>
        <v>0.98000001162290573</v>
      </c>
      <c r="O65" s="12">
        <f t="shared" si="18"/>
        <v>1.8457142857142474</v>
      </c>
      <c r="P65" s="81">
        <f t="shared" si="19"/>
        <v>2.0898003083841741</v>
      </c>
      <c r="Q65" s="12">
        <f t="shared" si="20"/>
        <v>4.081632846928373E-4</v>
      </c>
      <c r="R65" s="12">
        <f t="shared" si="21"/>
        <v>2.8000000332083021E-2</v>
      </c>
      <c r="S65" s="12">
        <f t="shared" si="22"/>
        <v>5.2734693877549928E-2</v>
      </c>
      <c r="T65" s="12">
        <f t="shared" si="23"/>
        <v>5.970858023954783E-2</v>
      </c>
    </row>
    <row r="66" spans="2:20" ht="15.9" customHeight="1">
      <c r="B66" s="18">
        <v>45868</v>
      </c>
      <c r="C66" s="12">
        <v>401036.83270000003</v>
      </c>
      <c r="D66" s="9">
        <f t="shared" si="1"/>
        <v>3.0000000260770321</v>
      </c>
      <c r="E66" s="12">
        <v>6665696.8351999996</v>
      </c>
      <c r="F66" s="9">
        <f t="shared" si="2"/>
        <v>-1.5000002458691597</v>
      </c>
      <c r="G66" s="12">
        <v>103.8287</v>
      </c>
      <c r="H66" s="9">
        <f t="shared" si="3"/>
        <v>26.099999999999568</v>
      </c>
      <c r="I66" s="47">
        <f t="shared" si="4"/>
        <v>-26.565054734468049</v>
      </c>
      <c r="J66" s="40">
        <f t="shared" si="15"/>
        <v>116.56505473446805</v>
      </c>
      <c r="K66" s="47">
        <f t="shared" si="5"/>
        <v>3.3541020995297286</v>
      </c>
      <c r="L66" s="40">
        <f t="shared" si="6"/>
        <v>26.314634728493708</v>
      </c>
      <c r="M66" s="12">
        <f t="shared" si="16"/>
        <v>8.5714286459343772E-2</v>
      </c>
      <c r="N66" s="12">
        <f t="shared" si="17"/>
        <v>-4.2857149881975989E-2</v>
      </c>
      <c r="O66" s="12">
        <f t="shared" si="18"/>
        <v>0.74571428571427334</v>
      </c>
      <c r="P66" s="81">
        <f t="shared" si="19"/>
        <v>0.7518467065283917</v>
      </c>
      <c r="Q66" s="12">
        <f t="shared" si="20"/>
        <v>2.4489796131241079E-3</v>
      </c>
      <c r="R66" s="12">
        <f t="shared" si="21"/>
        <v>-1.2244899966278855E-3</v>
      </c>
      <c r="S66" s="12">
        <f t="shared" si="22"/>
        <v>2.1306122448979239E-2</v>
      </c>
      <c r="T66" s="12">
        <f t="shared" si="23"/>
        <v>2.1481334472239762E-2</v>
      </c>
    </row>
    <row r="67" spans="2:20" ht="15.9" customHeight="1">
      <c r="B67" s="18">
        <v>45869</v>
      </c>
      <c r="C67" s="12">
        <v>401036.83110000001</v>
      </c>
      <c r="D67" s="9">
        <f t="shared" si="1"/>
        <v>1.4000000082887709</v>
      </c>
      <c r="E67" s="12">
        <v>6665696.8227000004</v>
      </c>
      <c r="F67" s="9">
        <f t="shared" si="2"/>
        <v>-13.9999995008111</v>
      </c>
      <c r="G67" s="12">
        <v>103.8708</v>
      </c>
      <c r="H67" s="9">
        <f t="shared" si="3"/>
        <v>68.200000000004479</v>
      </c>
      <c r="I67" s="47">
        <f t="shared" si="4"/>
        <v>-84.289406626640869</v>
      </c>
      <c r="J67" s="40">
        <f t="shared" si="15"/>
        <v>174.28940662664081</v>
      </c>
      <c r="K67" s="47">
        <f t="shared" si="5"/>
        <v>14.069825373682489</v>
      </c>
      <c r="L67" s="40">
        <f t="shared" si="6"/>
        <v>69.636197383591607</v>
      </c>
      <c r="M67" s="12">
        <f t="shared" si="16"/>
        <v>3.8888889119132526E-2</v>
      </c>
      <c r="N67" s="12">
        <f t="shared" si="17"/>
        <v>-0.38888887502253056</v>
      </c>
      <c r="O67" s="12">
        <f t="shared" si="18"/>
        <v>1.8944444444445689</v>
      </c>
      <c r="P67" s="81">
        <f t="shared" si="19"/>
        <v>1.9343388162108779</v>
      </c>
      <c r="Q67" s="12">
        <f t="shared" si="20"/>
        <v>1.0802469199759036E-3</v>
      </c>
      <c r="R67" s="12">
        <f t="shared" si="21"/>
        <v>-1.0802468750625849E-2</v>
      </c>
      <c r="S67" s="12">
        <f t="shared" si="22"/>
        <v>5.2623456790126914E-2</v>
      </c>
      <c r="T67" s="12">
        <f t="shared" si="23"/>
        <v>5.3731633783635498E-2</v>
      </c>
    </row>
    <row r="68" spans="2:20" ht="15.9" customHeight="1">
      <c r="B68" s="18">
        <v>45869</v>
      </c>
      <c r="C68" s="12">
        <v>401036.83510000003</v>
      </c>
      <c r="D68" s="9">
        <f t="shared" si="1"/>
        <v>5.4000000236555934</v>
      </c>
      <c r="E68" s="12">
        <v>6665696.7956999997</v>
      </c>
      <c r="F68" s="9">
        <f t="shared" si="2"/>
        <v>-41.000000201165676</v>
      </c>
      <c r="G68" s="12">
        <v>103.81529999999999</v>
      </c>
      <c r="H68" s="9">
        <f t="shared" si="3"/>
        <v>12.699999999995271</v>
      </c>
      <c r="I68" s="47">
        <f t="shared" si="4"/>
        <v>-82.496912612850679</v>
      </c>
      <c r="J68" s="40">
        <f t="shared" si="15"/>
        <v>172.49691261285068</v>
      </c>
      <c r="K68" s="47">
        <f t="shared" si="5"/>
        <v>41.354081016884727</v>
      </c>
      <c r="L68" s="40">
        <f t="shared" si="6"/>
        <v>43.260259092508285</v>
      </c>
      <c r="M68" s="12">
        <f t="shared" si="16"/>
        <v>0.15000000065709981</v>
      </c>
      <c r="N68" s="12">
        <f t="shared" si="17"/>
        <v>-1.1388888944768243</v>
      </c>
      <c r="O68" s="12">
        <f t="shared" si="18"/>
        <v>0.35277777777764641</v>
      </c>
      <c r="P68" s="81">
        <f t="shared" si="19"/>
        <v>1.2016738636807858</v>
      </c>
      <c r="Q68" s="12">
        <f t="shared" si="20"/>
        <v>4.1666666849194392E-3</v>
      </c>
      <c r="R68" s="12">
        <f t="shared" si="21"/>
        <v>-3.1635802624356231E-2</v>
      </c>
      <c r="S68" s="12">
        <f t="shared" si="22"/>
        <v>9.7993827160457337E-3</v>
      </c>
      <c r="T68" s="12">
        <f t="shared" si="23"/>
        <v>3.3379829546688493E-2</v>
      </c>
    </row>
    <row r="69" spans="2:20" ht="15.9" customHeight="1">
      <c r="B69" s="18">
        <v>45870</v>
      </c>
      <c r="C69" s="12">
        <v>401036.83270000003</v>
      </c>
      <c r="D69" s="9">
        <f t="shared" si="1"/>
        <v>3.0000000260770321</v>
      </c>
      <c r="E69" s="12">
        <v>6665696.8027999997</v>
      </c>
      <c r="F69" s="9">
        <f t="shared" si="2"/>
        <v>-33.900000154972076</v>
      </c>
      <c r="G69" s="12">
        <v>103.85550000000001</v>
      </c>
      <c r="H69" s="9">
        <f t="shared" si="3"/>
        <v>52.900000000008163</v>
      </c>
      <c r="I69" s="47">
        <f t="shared" si="4"/>
        <v>-84.942751446708542</v>
      </c>
      <c r="J69" s="40">
        <f t="shared" si="15"/>
        <v>174.9427514467086</v>
      </c>
      <c r="K69" s="47">
        <f t="shared" si="5"/>
        <v>34.032484638409365</v>
      </c>
      <c r="L69" s="40">
        <f t="shared" si="6"/>
        <v>62.90166937899528</v>
      </c>
      <c r="M69" s="12">
        <f t="shared" si="16"/>
        <v>8.1081081785865733E-2</v>
      </c>
      <c r="N69" s="12">
        <f t="shared" si="17"/>
        <v>-0.91621622040465067</v>
      </c>
      <c r="O69" s="12">
        <f t="shared" si="18"/>
        <v>1.4297297297299503</v>
      </c>
      <c r="P69" s="81">
        <f t="shared" si="19"/>
        <v>1.7000451183512237</v>
      </c>
      <c r="Q69" s="12">
        <f t="shared" si="20"/>
        <v>2.191380588807182E-3</v>
      </c>
      <c r="R69" s="12">
        <f t="shared" si="21"/>
        <v>-2.4762600551477044E-2</v>
      </c>
      <c r="S69" s="12">
        <f t="shared" si="22"/>
        <v>3.8641344046755413E-2</v>
      </c>
      <c r="T69" s="12">
        <f t="shared" si="23"/>
        <v>4.5947165360843888E-2</v>
      </c>
    </row>
    <row r="70" spans="2:20" ht="15.9" customHeight="1">
      <c r="B70" s="18">
        <v>45870</v>
      </c>
      <c r="C70" s="12">
        <v>401036.84120000002</v>
      </c>
      <c r="D70" s="9">
        <f t="shared" si="1"/>
        <v>11.500000022351742</v>
      </c>
      <c r="E70" s="12">
        <v>6665696.8711000001</v>
      </c>
      <c r="F70" s="9">
        <f t="shared" si="2"/>
        <v>34.400000236928463</v>
      </c>
      <c r="G70" s="12">
        <v>103.83410000000001</v>
      </c>
      <c r="H70" s="9">
        <f t="shared" si="3"/>
        <v>31.500000000008299</v>
      </c>
      <c r="I70" s="47">
        <f t="shared" si="4"/>
        <v>71.51509854647658</v>
      </c>
      <c r="J70" s="40">
        <f t="shared" si="15"/>
        <v>18.484901453523435</v>
      </c>
      <c r="K70" s="47">
        <f t="shared" si="5"/>
        <v>36.271338778914249</v>
      </c>
      <c r="L70" s="40">
        <f t="shared" si="6"/>
        <v>48.040191681708464</v>
      </c>
      <c r="M70" s="12">
        <f t="shared" si="16"/>
        <v>0.31081081141491196</v>
      </c>
      <c r="N70" s="12">
        <f t="shared" si="17"/>
        <v>0.92972973613320176</v>
      </c>
      <c r="O70" s="12">
        <f t="shared" si="18"/>
        <v>0.85135135135157569</v>
      </c>
      <c r="P70" s="81">
        <f t="shared" si="19"/>
        <v>1.2983835589650936</v>
      </c>
      <c r="Q70" s="12">
        <f t="shared" si="20"/>
        <v>8.4002922004030259E-3</v>
      </c>
      <c r="R70" s="12">
        <f t="shared" si="21"/>
        <v>2.5127830706302749E-2</v>
      </c>
      <c r="S70" s="12">
        <f t="shared" si="22"/>
        <v>2.3009495982475019E-2</v>
      </c>
      <c r="T70" s="12">
        <f t="shared" si="23"/>
        <v>3.5091447539597122E-2</v>
      </c>
    </row>
    <row r="71" spans="2:20" ht="15.9" customHeight="1">
      <c r="B71" s="18">
        <v>45871</v>
      </c>
      <c r="C71" s="12">
        <v>401036.8406</v>
      </c>
      <c r="D71" s="9">
        <f t="shared" si="1"/>
        <v>10.899999993853271</v>
      </c>
      <c r="E71" s="12">
        <v>6665696.8810000001</v>
      </c>
      <c r="F71" s="9">
        <f t="shared" si="2"/>
        <v>44.300000183284283</v>
      </c>
      <c r="G71" s="12">
        <v>103.8552</v>
      </c>
      <c r="H71" s="9">
        <f t="shared" si="3"/>
        <v>52.599999999998204</v>
      </c>
      <c r="I71" s="47">
        <f t="shared" si="4"/>
        <v>76.17697754360006</v>
      </c>
      <c r="J71" s="40">
        <f t="shared" si="15"/>
        <v>13.82302245639994</v>
      </c>
      <c r="K71" s="47">
        <f t="shared" si="5"/>
        <v>45.621267147077241</v>
      </c>
      <c r="L71" s="40">
        <f t="shared" si="6"/>
        <v>69.628011720174797</v>
      </c>
      <c r="M71" s="12">
        <f t="shared" si="16"/>
        <v>0.28684210510140185</v>
      </c>
      <c r="N71" s="12">
        <f t="shared" si="17"/>
        <v>1.1657894785074812</v>
      </c>
      <c r="O71" s="12">
        <f t="shared" si="18"/>
        <v>1.3842105263157423</v>
      </c>
      <c r="P71" s="81">
        <f t="shared" si="19"/>
        <v>1.8323160978993367</v>
      </c>
      <c r="Q71" s="12">
        <f t="shared" si="20"/>
        <v>7.5484764500368907E-3</v>
      </c>
      <c r="R71" s="12">
        <f t="shared" si="21"/>
        <v>3.0678670487038977E-2</v>
      </c>
      <c r="S71" s="12">
        <f t="shared" si="22"/>
        <v>3.6426592797782688E-2</v>
      </c>
      <c r="T71" s="12">
        <f t="shared" si="23"/>
        <v>4.8218844681561492E-2</v>
      </c>
    </row>
    <row r="72" spans="2:20" ht="15.9" customHeight="1">
      <c r="B72" s="18">
        <v>45871</v>
      </c>
      <c r="C72" s="12">
        <v>401036.84250000003</v>
      </c>
      <c r="D72" s="9">
        <f t="shared" ref="D72:D135" si="24">IF(C72="","",(C72-$C$9)*1000)</f>
        <v>12.800000025890768</v>
      </c>
      <c r="E72" s="12">
        <v>6665696.8631999996</v>
      </c>
      <c r="F72" s="9">
        <f t="shared" ref="F72:F135" si="25">IF(E72="","",(E72-$E$9)*1000)</f>
        <v>26.499999687075615</v>
      </c>
      <c r="G72" s="12">
        <v>103.8271</v>
      </c>
      <c r="H72" s="9">
        <f t="shared" ref="H72:H135" si="26">IF(G72="","",(G72-$G$9)*1000)</f>
        <v>24.500000000003297</v>
      </c>
      <c r="I72" s="47">
        <f t="shared" si="4"/>
        <v>64.218580521839613</v>
      </c>
      <c r="J72" s="40">
        <f t="shared" si="15"/>
        <v>25.781419478160387</v>
      </c>
      <c r="K72" s="47">
        <f t="shared" si="5"/>
        <v>29.429406791130049</v>
      </c>
      <c r="L72" s="40">
        <f t="shared" si="6"/>
        <v>38.292818962280293</v>
      </c>
      <c r="M72" s="12">
        <f t="shared" si="16"/>
        <v>0.33684210594449387</v>
      </c>
      <c r="N72" s="12">
        <f t="shared" si="17"/>
        <v>0.69736841281777939</v>
      </c>
      <c r="O72" s="12">
        <f t="shared" si="18"/>
        <v>0.64473684210534987</v>
      </c>
      <c r="P72" s="81">
        <f t="shared" si="19"/>
        <v>1.007705762165271</v>
      </c>
      <c r="Q72" s="12">
        <f t="shared" si="20"/>
        <v>8.8642659459077337E-3</v>
      </c>
      <c r="R72" s="12">
        <f t="shared" si="21"/>
        <v>1.8351800337309983E-2</v>
      </c>
      <c r="S72" s="12">
        <f t="shared" si="22"/>
        <v>1.6966759002772364E-2</v>
      </c>
      <c r="T72" s="12">
        <f t="shared" si="23"/>
        <v>2.6518572688559762E-2</v>
      </c>
    </row>
    <row r="73" spans="2:20" ht="15.9" customHeight="1">
      <c r="B73" s="18">
        <v>45873</v>
      </c>
      <c r="C73" s="12">
        <v>401036.83549999999</v>
      </c>
      <c r="D73" s="9">
        <f t="shared" si="24"/>
        <v>5.799999984446913</v>
      </c>
      <c r="E73" s="12">
        <v>6665696.8735999996</v>
      </c>
      <c r="F73" s="9">
        <f t="shared" si="25"/>
        <v>36.899999715387821</v>
      </c>
      <c r="G73" s="12">
        <v>103.8691</v>
      </c>
      <c r="H73" s="9">
        <f t="shared" si="26"/>
        <v>66.500000000004889</v>
      </c>
      <c r="I73" s="47">
        <f t="shared" si="4"/>
        <v>81.067245136474213</v>
      </c>
      <c r="J73" s="40">
        <f t="shared" si="15"/>
        <v>8.9327548635258154</v>
      </c>
      <c r="K73" s="47">
        <f t="shared" si="5"/>
        <v>37.353045107664322</v>
      </c>
      <c r="L73" s="40">
        <f t="shared" si="6"/>
        <v>76.272537513943092</v>
      </c>
      <c r="M73" s="12">
        <f t="shared" si="16"/>
        <v>0.14499999961117283</v>
      </c>
      <c r="N73" s="12">
        <f t="shared" si="17"/>
        <v>0.92249999288469553</v>
      </c>
      <c r="O73" s="12">
        <f t="shared" si="18"/>
        <v>1.6625000000001222</v>
      </c>
      <c r="P73" s="81">
        <f t="shared" si="19"/>
        <v>1.9068134378485773</v>
      </c>
      <c r="Q73" s="12">
        <f t="shared" si="20"/>
        <v>3.6249999902793206E-3</v>
      </c>
      <c r="R73" s="12">
        <f t="shared" si="21"/>
        <v>2.3062499822117388E-2</v>
      </c>
      <c r="S73" s="12">
        <f t="shared" si="22"/>
        <v>4.1562500000003055E-2</v>
      </c>
      <c r="T73" s="12">
        <f t="shared" si="23"/>
        <v>4.7670335946214434E-2</v>
      </c>
    </row>
    <row r="74" spans="2:20" ht="15.9" customHeight="1">
      <c r="B74" s="18">
        <v>45873</v>
      </c>
      <c r="C74" s="12">
        <v>401036.83439999999</v>
      </c>
      <c r="D74" s="9">
        <f t="shared" si="24"/>
        <v>4.6999999904073775</v>
      </c>
      <c r="E74" s="12">
        <v>6665696.8607999999</v>
      </c>
      <c r="F74" s="9">
        <f t="shared" si="25"/>
        <v>24.100000038743019</v>
      </c>
      <c r="G74" s="12">
        <v>103.8374</v>
      </c>
      <c r="H74" s="9">
        <f t="shared" si="26"/>
        <v>34.800000000004161</v>
      </c>
      <c r="I74" s="47">
        <f t="shared" ref="I74:I86" si="27">IF(MOD(DEGREES(ATAN2(D74, F74)), 360) &gt; 180, MOD(DEGREES(ATAN2(D74, F74)), 360) - 360, MOD(DEGREES(ATAN2(D74, F74)), 360))</f>
        <v>78.96464587624007</v>
      </c>
      <c r="J74" s="40">
        <f t="shared" si="15"/>
        <v>11.03535412375993</v>
      </c>
      <c r="K74" s="47">
        <f t="shared" ref="K74:K88" si="28">SQRT(POWER(C74 - $C$9,2) + POWER(E74 - $E$9,2)) *1000</f>
        <v>24.554022109977073</v>
      </c>
      <c r="L74" s="40">
        <f t="shared" ref="L74:L88" si="29">SQRT((D74^2) + (F74^2) + (H74^2))</f>
        <v>42.590374520277848</v>
      </c>
      <c r="M74" s="12">
        <f t="shared" si="16"/>
        <v>0.11749999976018444</v>
      </c>
      <c r="N74" s="12">
        <f t="shared" si="17"/>
        <v>0.60250000096857548</v>
      </c>
      <c r="O74" s="12">
        <f t="shared" si="18"/>
        <v>0.87000000000010402</v>
      </c>
      <c r="P74" s="81">
        <f t="shared" si="19"/>
        <v>1.0647593630069463</v>
      </c>
      <c r="Q74" s="12">
        <f t="shared" si="20"/>
        <v>2.9374999940046109E-3</v>
      </c>
      <c r="R74" s="12">
        <f t="shared" si="21"/>
        <v>1.5062500024214387E-2</v>
      </c>
      <c r="S74" s="12">
        <f t="shared" si="22"/>
        <v>2.1750000000002601E-2</v>
      </c>
      <c r="T74" s="12">
        <f t="shared" si="23"/>
        <v>2.6618984075173657E-2</v>
      </c>
    </row>
    <row r="75" spans="2:20" ht="15.9" customHeight="1">
      <c r="B75" s="18">
        <v>45874</v>
      </c>
      <c r="C75" s="12">
        <v>401036.83270000003</v>
      </c>
      <c r="D75" s="9">
        <f t="shared" si="24"/>
        <v>3.0000000260770321</v>
      </c>
      <c r="E75" s="12">
        <v>6665696.8673999999</v>
      </c>
      <c r="F75" s="9">
        <f t="shared" si="25"/>
        <v>30.700000002980232</v>
      </c>
      <c r="G75" s="12">
        <v>103.8368</v>
      </c>
      <c r="H75" s="9">
        <f t="shared" si="26"/>
        <v>34.199999999998454</v>
      </c>
      <c r="I75" s="47">
        <f t="shared" si="27"/>
        <v>84.418784161581826</v>
      </c>
      <c r="J75" s="40">
        <f t="shared" ref="J75:J100" si="30">MOD(DEGREES(ATAN2(F75, D75)) + 360, 360)</f>
        <v>5.5812158384181885</v>
      </c>
      <c r="K75" s="47">
        <f t="shared" si="28"/>
        <v>30.846231541947692</v>
      </c>
      <c r="L75" s="40">
        <f t="shared" si="29"/>
        <v>46.055727117692349</v>
      </c>
      <c r="M75" s="12">
        <f t="shared" si="16"/>
        <v>7.3170732343342246E-2</v>
      </c>
      <c r="N75" s="12">
        <f t="shared" si="17"/>
        <v>0.74878048787756668</v>
      </c>
      <c r="O75" s="12">
        <f t="shared" si="18"/>
        <v>0.83414634146337696</v>
      </c>
      <c r="P75" s="81">
        <f t="shared" si="19"/>
        <v>1.1233104175046915</v>
      </c>
      <c r="Q75" s="12">
        <f t="shared" si="20"/>
        <v>1.7846520083742011E-3</v>
      </c>
      <c r="R75" s="12">
        <f t="shared" si="21"/>
        <v>1.8262938728721138E-2</v>
      </c>
      <c r="S75" s="12">
        <f t="shared" si="22"/>
        <v>2.0345032718618952E-2</v>
      </c>
      <c r="T75" s="12">
        <f t="shared" si="23"/>
        <v>2.7397815061090038E-2</v>
      </c>
    </row>
    <row r="76" spans="2:20" ht="15.9" customHeight="1">
      <c r="B76" s="18">
        <v>45874</v>
      </c>
      <c r="C76" s="12">
        <v>401036.83840000001</v>
      </c>
      <c r="D76" s="9">
        <f t="shared" si="24"/>
        <v>8.7000000057742</v>
      </c>
      <c r="E76" s="12">
        <v>6665696.9302000003</v>
      </c>
      <c r="F76" s="9">
        <f t="shared" si="25"/>
        <v>93.500000424683094</v>
      </c>
      <c r="G76" s="12">
        <v>103.8364</v>
      </c>
      <c r="H76" s="9">
        <f t="shared" si="26"/>
        <v>33.799999999999386</v>
      </c>
      <c r="I76" s="47">
        <f t="shared" si="27"/>
        <v>84.684041488879473</v>
      </c>
      <c r="J76" s="40">
        <f t="shared" si="30"/>
        <v>5.3159585111205274</v>
      </c>
      <c r="K76" s="47">
        <f t="shared" si="28"/>
        <v>93.903887456889706</v>
      </c>
      <c r="L76" s="40">
        <f t="shared" si="29"/>
        <v>99.801703790647622</v>
      </c>
      <c r="M76" s="12">
        <f t="shared" si="16"/>
        <v>0.21219512209205366</v>
      </c>
      <c r="N76" s="12">
        <f t="shared" si="17"/>
        <v>2.2804878152361732</v>
      </c>
      <c r="O76" s="12">
        <f t="shared" si="18"/>
        <v>0.8243902439024241</v>
      </c>
      <c r="P76" s="81">
        <f t="shared" si="19"/>
        <v>2.434187897332869</v>
      </c>
      <c r="Q76" s="12">
        <f t="shared" si="20"/>
        <v>5.175490782733016E-3</v>
      </c>
      <c r="R76" s="12">
        <f t="shared" si="21"/>
        <v>5.5621654030150562E-2</v>
      </c>
      <c r="S76" s="12">
        <f t="shared" si="22"/>
        <v>2.0107079119571318E-2</v>
      </c>
      <c r="T76" s="12">
        <f t="shared" si="23"/>
        <v>5.9370436520313881E-2</v>
      </c>
    </row>
    <row r="77" spans="2:20" ht="15.9" customHeight="1">
      <c r="B77" s="18">
        <v>45875</v>
      </c>
      <c r="C77" s="12">
        <v>401036.83319999999</v>
      </c>
      <c r="D77" s="9">
        <f t="shared" si="24"/>
        <v>3.4999999916180968</v>
      </c>
      <c r="E77" s="12">
        <v>6665696.8212000001</v>
      </c>
      <c r="F77" s="9">
        <f t="shared" si="25"/>
        <v>-15.49999974668026</v>
      </c>
      <c r="G77" s="12">
        <v>103.8535</v>
      </c>
      <c r="H77" s="9">
        <f t="shared" si="26"/>
        <v>50.899999999998613</v>
      </c>
      <c r="I77" s="47">
        <f t="shared" si="27"/>
        <v>-77.275644142871897</v>
      </c>
      <c r="J77" s="40">
        <f t="shared" si="30"/>
        <v>167.2756441428719</v>
      </c>
      <c r="K77" s="47">
        <f t="shared" si="28"/>
        <v>15.890248333126037</v>
      </c>
      <c r="L77" s="40">
        <f t="shared" si="29"/>
        <v>53.322696781842097</v>
      </c>
      <c r="M77" s="12">
        <f t="shared" si="16"/>
        <v>8.3333333133764204E-2</v>
      </c>
      <c r="N77" s="12">
        <f t="shared" si="17"/>
        <v>-0.36904761301619665</v>
      </c>
      <c r="O77" s="12">
        <f t="shared" si="18"/>
        <v>1.211904761904729</v>
      </c>
      <c r="P77" s="81">
        <f t="shared" si="19"/>
        <v>1.2695880186152881</v>
      </c>
      <c r="Q77" s="12">
        <f t="shared" si="20"/>
        <v>1.9841269793753383E-3</v>
      </c>
      <c r="R77" s="12">
        <f t="shared" si="21"/>
        <v>-8.7868479289570627E-3</v>
      </c>
      <c r="S77" s="12">
        <f t="shared" si="22"/>
        <v>2.8854875283445929E-2</v>
      </c>
      <c r="T77" s="12">
        <f t="shared" si="23"/>
        <v>3.0228286157506862E-2</v>
      </c>
    </row>
    <row r="78" spans="2:20" ht="15.9" customHeight="1">
      <c r="B78" s="18">
        <v>45875</v>
      </c>
      <c r="C78" s="12">
        <v>401036.83809999999</v>
      </c>
      <c r="D78" s="9">
        <f t="shared" si="24"/>
        <v>8.3999999915249646</v>
      </c>
      <c r="E78" s="12">
        <v>6665696.8414000003</v>
      </c>
      <c r="F78" s="9">
        <f t="shared" si="25"/>
        <v>4.7000003978610039</v>
      </c>
      <c r="G78" s="12">
        <v>103.8561</v>
      </c>
      <c r="H78" s="9">
        <f t="shared" si="26"/>
        <v>53.499999999999659</v>
      </c>
      <c r="I78" s="47">
        <f t="shared" si="27"/>
        <v>29.228054034527684</v>
      </c>
      <c r="J78" s="40">
        <f t="shared" si="30"/>
        <v>60.771945965472298</v>
      </c>
      <c r="K78" s="47">
        <f t="shared" si="28"/>
        <v>9.6254871875408465</v>
      </c>
      <c r="L78" s="40">
        <f t="shared" si="29"/>
        <v>54.358991929555472</v>
      </c>
      <c r="M78" s="12">
        <f t="shared" si="16"/>
        <v>0.19999999979821345</v>
      </c>
      <c r="N78" s="12">
        <f t="shared" si="17"/>
        <v>0.11190477137764294</v>
      </c>
      <c r="O78" s="12">
        <f t="shared" si="18"/>
        <v>1.2738095238095157</v>
      </c>
      <c r="P78" s="81">
        <f t="shared" si="19"/>
        <v>1.2942617126084637</v>
      </c>
      <c r="Q78" s="12">
        <f t="shared" si="20"/>
        <v>4.7619047571003199E-3</v>
      </c>
      <c r="R78" s="12">
        <f t="shared" si="21"/>
        <v>2.6643993185153083E-3</v>
      </c>
      <c r="S78" s="12">
        <f t="shared" si="22"/>
        <v>3.032879818594085E-2</v>
      </c>
      <c r="T78" s="12">
        <f t="shared" si="23"/>
        <v>3.0815755062106279E-2</v>
      </c>
    </row>
    <row r="79" spans="2:20" ht="15.9" customHeight="1">
      <c r="B79" s="18">
        <v>45876</v>
      </c>
      <c r="C79" s="12">
        <v>401036.83689999999</v>
      </c>
      <c r="D79" s="9">
        <f t="shared" si="24"/>
        <v>7.1999999927356839</v>
      </c>
      <c r="E79" s="12">
        <v>6665696.8737000003</v>
      </c>
      <c r="F79" s="9">
        <f t="shared" si="25"/>
        <v>37.000000476837158</v>
      </c>
      <c r="G79" s="12">
        <v>103.85809999999999</v>
      </c>
      <c r="H79" s="9">
        <f t="shared" si="26"/>
        <v>55.499999999994998</v>
      </c>
      <c r="I79" s="47">
        <f t="shared" si="27"/>
        <v>78.988169977640126</v>
      </c>
      <c r="J79" s="40">
        <f t="shared" si="30"/>
        <v>11.011830022359845</v>
      </c>
      <c r="K79" s="47">
        <f t="shared" si="28"/>
        <v>37.694031824432685</v>
      </c>
      <c r="L79" s="40">
        <f t="shared" si="29"/>
        <v>67.090163475585513</v>
      </c>
      <c r="M79" s="12">
        <f t="shared" si="16"/>
        <v>0.16744186029617869</v>
      </c>
      <c r="N79" s="12">
        <f t="shared" si="17"/>
        <v>0.86046512736830605</v>
      </c>
      <c r="O79" s="12">
        <f t="shared" si="18"/>
        <v>1.2906976744184884</v>
      </c>
      <c r="P79" s="81">
        <f t="shared" si="19"/>
        <v>1.5602363598973374</v>
      </c>
      <c r="Q79" s="12">
        <f t="shared" si="20"/>
        <v>3.8939967510739229E-3</v>
      </c>
      <c r="R79" s="12">
        <f t="shared" si="21"/>
        <v>2.0010816915542001E-2</v>
      </c>
      <c r="S79" s="12">
        <f t="shared" si="22"/>
        <v>3.0016224986476474E-2</v>
      </c>
      <c r="T79" s="12">
        <f t="shared" si="23"/>
        <v>3.6284566509240404E-2</v>
      </c>
    </row>
    <row r="80" spans="2:20" ht="15.9" customHeight="1">
      <c r="B80" s="18">
        <v>45876</v>
      </c>
      <c r="C80" s="12">
        <v>401036.8383</v>
      </c>
      <c r="D80" s="9">
        <f t="shared" si="24"/>
        <v>8.6000000010244548</v>
      </c>
      <c r="E80" s="12">
        <v>6665696.8537999997</v>
      </c>
      <c r="F80" s="9">
        <f t="shared" si="25"/>
        <v>17.099999822676182</v>
      </c>
      <c r="G80" s="12">
        <v>103.8635</v>
      </c>
      <c r="H80" s="9">
        <f t="shared" si="26"/>
        <v>60.900000000003729</v>
      </c>
      <c r="I80" s="47">
        <f t="shared" si="27"/>
        <v>63.301080181566448</v>
      </c>
      <c r="J80" s="40">
        <f t="shared" si="30"/>
        <v>26.698919818433581</v>
      </c>
      <c r="K80" s="47">
        <f t="shared" si="28"/>
        <v>19.140793973948576</v>
      </c>
      <c r="L80" s="40">
        <f t="shared" si="29"/>
        <v>63.83713647990173</v>
      </c>
      <c r="M80" s="12">
        <f t="shared" si="16"/>
        <v>0.20000000002382454</v>
      </c>
      <c r="N80" s="12">
        <f t="shared" si="17"/>
        <v>0.39767441448084145</v>
      </c>
      <c r="O80" s="12">
        <f t="shared" si="18"/>
        <v>1.4162790697675285</v>
      </c>
      <c r="P80" s="81">
        <f t="shared" si="19"/>
        <v>1.4845845693000401</v>
      </c>
      <c r="Q80" s="12">
        <f t="shared" si="20"/>
        <v>4.6511627912517338E-3</v>
      </c>
      <c r="R80" s="12">
        <f t="shared" si="21"/>
        <v>9.2482421972288707E-3</v>
      </c>
      <c r="S80" s="12">
        <f t="shared" si="22"/>
        <v>3.2936722552733222E-2</v>
      </c>
      <c r="T80" s="12">
        <f t="shared" si="23"/>
        <v>3.4525222541861397E-2</v>
      </c>
    </row>
    <row r="81" spans="2:20" ht="15.9" customHeight="1">
      <c r="B81" s="18">
        <v>45877</v>
      </c>
      <c r="C81" s="12">
        <v>401036.83419999998</v>
      </c>
      <c r="D81" s="9">
        <f t="shared" si="24"/>
        <v>4.4999999809078872</v>
      </c>
      <c r="E81" s="12">
        <v>6665696.8723999998</v>
      </c>
      <c r="F81" s="9">
        <f t="shared" si="25"/>
        <v>35.699999891221523</v>
      </c>
      <c r="G81" s="12">
        <v>103.8456</v>
      </c>
      <c r="H81" s="9">
        <f t="shared" si="26"/>
        <v>43.000000000006366</v>
      </c>
      <c r="I81" s="47">
        <f t="shared" si="27"/>
        <v>82.815732616073433</v>
      </c>
      <c r="J81" s="40">
        <f t="shared" si="30"/>
        <v>7.1842673839265672</v>
      </c>
      <c r="K81" s="47">
        <f t="shared" si="28"/>
        <v>35.982495634146716</v>
      </c>
      <c r="L81" s="40">
        <f t="shared" si="29"/>
        <v>56.069064483562904</v>
      </c>
      <c r="M81" s="12">
        <f t="shared" si="16"/>
        <v>0.10227272683881562</v>
      </c>
      <c r="N81" s="12">
        <f t="shared" si="17"/>
        <v>0.81136363389139821</v>
      </c>
      <c r="O81" s="12">
        <f t="shared" si="18"/>
        <v>0.97727272727287195</v>
      </c>
      <c r="P81" s="81">
        <f t="shared" si="19"/>
        <v>1.2742969200809751</v>
      </c>
      <c r="Q81" s="12">
        <f t="shared" si="20"/>
        <v>2.3243801554276278E-3</v>
      </c>
      <c r="R81" s="12">
        <f t="shared" si="21"/>
        <v>1.8440082588440869E-2</v>
      </c>
      <c r="S81" s="12">
        <f t="shared" si="22"/>
        <v>2.221074380165618E-2</v>
      </c>
      <c r="T81" s="12">
        <f t="shared" si="23"/>
        <v>2.8961293638203978E-2</v>
      </c>
    </row>
    <row r="82" spans="2:20" ht="15.9" customHeight="1">
      <c r="B82" s="18">
        <v>45877</v>
      </c>
      <c r="C82" s="12">
        <v>401036.8371</v>
      </c>
      <c r="D82" s="9">
        <f t="shared" si="24"/>
        <v>7.4000000022351742</v>
      </c>
      <c r="E82" s="12">
        <v>6665696.9042999996</v>
      </c>
      <c r="F82" s="9">
        <f t="shared" si="25"/>
        <v>67.599999718368053</v>
      </c>
      <c r="G82" s="12">
        <v>103.8729</v>
      </c>
      <c r="H82" s="9">
        <f t="shared" si="26"/>
        <v>70.300000000003138</v>
      </c>
      <c r="I82" s="47">
        <f t="shared" si="27"/>
        <v>83.752850982404013</v>
      </c>
      <c r="J82" s="40">
        <f t="shared" si="30"/>
        <v>6.247149017595973</v>
      </c>
      <c r="K82" s="47">
        <f t="shared" si="28"/>
        <v>68.003823142206073</v>
      </c>
      <c r="L82" s="40">
        <f t="shared" si="29"/>
        <v>97.809048466677567</v>
      </c>
      <c r="M82" s="12">
        <f t="shared" si="16"/>
        <v>0.1681818182326176</v>
      </c>
      <c r="N82" s="12">
        <f t="shared" si="17"/>
        <v>1.5363636299629102</v>
      </c>
      <c r="O82" s="12">
        <f t="shared" si="18"/>
        <v>1.5977272727273439</v>
      </c>
      <c r="P82" s="81">
        <f t="shared" si="19"/>
        <v>2.2229329196972176</v>
      </c>
      <c r="Q82" s="12">
        <f t="shared" si="20"/>
        <v>3.822314050741309E-3</v>
      </c>
      <c r="R82" s="12">
        <f t="shared" si="21"/>
        <v>3.4917355226429775E-2</v>
      </c>
      <c r="S82" s="12">
        <f t="shared" si="22"/>
        <v>3.6311983471075997E-2</v>
      </c>
      <c r="T82" s="12">
        <f t="shared" si="23"/>
        <v>5.052120272039131E-2</v>
      </c>
    </row>
    <row r="83" spans="2:20" ht="15.9" customHeight="1">
      <c r="B83" s="18">
        <v>45878</v>
      </c>
      <c r="C83" s="12">
        <v>401036.82669999998</v>
      </c>
      <c r="D83" s="9">
        <f t="shared" si="24"/>
        <v>-3.0000000260770321</v>
      </c>
      <c r="E83" s="12">
        <v>6665696.7313999999</v>
      </c>
      <c r="F83" s="9">
        <f t="shared" si="25"/>
        <v>-105.29999993741512</v>
      </c>
      <c r="G83" s="12">
        <v>103.8533</v>
      </c>
      <c r="H83" s="9">
        <f t="shared" si="26"/>
        <v>50.700000000006185</v>
      </c>
      <c r="I83" s="47">
        <f t="shared" si="27"/>
        <v>-91.631916968972916</v>
      </c>
      <c r="J83" s="40">
        <f t="shared" si="30"/>
        <v>181.63191696897292</v>
      </c>
      <c r="K83" s="47">
        <f t="shared" si="28"/>
        <v>105.34272631262249</v>
      </c>
      <c r="L83" s="40">
        <f t="shared" si="29"/>
        <v>116.90842564578789</v>
      </c>
      <c r="M83" s="12">
        <f t="shared" si="16"/>
        <v>-6.6666667246156275E-2</v>
      </c>
      <c r="N83" s="12">
        <f t="shared" si="17"/>
        <v>-2.3399999986092248</v>
      </c>
      <c r="O83" s="12">
        <f t="shared" si="18"/>
        <v>1.1266666666668042</v>
      </c>
      <c r="P83" s="81">
        <f t="shared" si="19"/>
        <v>2.5979650143508417</v>
      </c>
      <c r="Q83" s="12">
        <f t="shared" si="20"/>
        <v>-1.4814814943590283E-3</v>
      </c>
      <c r="R83" s="12">
        <f t="shared" si="21"/>
        <v>-5.1999999969093887E-2</v>
      </c>
      <c r="S83" s="12">
        <f t="shared" si="22"/>
        <v>2.5037037037040091E-2</v>
      </c>
      <c r="T83" s="12">
        <f t="shared" si="23"/>
        <v>5.7732555874463146E-2</v>
      </c>
    </row>
    <row r="84" spans="2:20" ht="15.9" customHeight="1">
      <c r="B84" s="18">
        <v>45880</v>
      </c>
      <c r="C84" s="12">
        <v>401036.8284</v>
      </c>
      <c r="D84" s="9">
        <f t="shared" si="24"/>
        <v>-1.3000000035390258</v>
      </c>
      <c r="E84" s="12">
        <v>6665696.7880999995</v>
      </c>
      <c r="F84" s="9">
        <f t="shared" si="25"/>
        <v>-48.600000329315662</v>
      </c>
      <c r="G84" s="12">
        <v>103.86709999999999</v>
      </c>
      <c r="H84" s="9">
        <f t="shared" si="26"/>
        <v>64.499999999995339</v>
      </c>
      <c r="I84" s="47">
        <f t="shared" si="27"/>
        <v>-91.532237776671138</v>
      </c>
      <c r="J84" s="40">
        <f t="shared" si="30"/>
        <v>181.53223777667114</v>
      </c>
      <c r="K84" s="47">
        <f t="shared" si="28"/>
        <v>48.617384051578547</v>
      </c>
      <c r="L84" s="40">
        <f t="shared" si="29"/>
        <v>80.770663189168388</v>
      </c>
      <c r="M84" s="12">
        <f t="shared" si="16"/>
        <v>-2.7659574543383528E-2</v>
      </c>
      <c r="N84" s="12">
        <f t="shared" si="17"/>
        <v>-1.0340425601982055</v>
      </c>
      <c r="O84" s="12">
        <f t="shared" si="18"/>
        <v>1.3723404255318157</v>
      </c>
      <c r="P84" s="81">
        <f t="shared" si="19"/>
        <v>1.7185247487057105</v>
      </c>
      <c r="Q84" s="12">
        <f t="shared" si="20"/>
        <v>-5.8850158602943674E-4</v>
      </c>
      <c r="R84" s="12">
        <f t="shared" si="21"/>
        <v>-2.2000905536132032E-2</v>
      </c>
      <c r="S84" s="12">
        <f t="shared" si="22"/>
        <v>2.9198732458123738E-2</v>
      </c>
      <c r="T84" s="12">
        <f t="shared" si="23"/>
        <v>3.6564356355440648E-2</v>
      </c>
    </row>
    <row r="85" spans="2:20" ht="15.9" customHeight="1">
      <c r="B85" s="18">
        <v>45880</v>
      </c>
      <c r="C85" s="12">
        <v>401036.83159999998</v>
      </c>
      <c r="D85" s="9">
        <f t="shared" si="24"/>
        <v>1.8999999738298357</v>
      </c>
      <c r="E85" s="12">
        <v>6665696.7608000003</v>
      </c>
      <c r="F85" s="9">
        <f t="shared" si="25"/>
        <v>-75.899999588727951</v>
      </c>
      <c r="G85" s="12">
        <v>103.8506</v>
      </c>
      <c r="H85" s="9">
        <f t="shared" si="26"/>
        <v>48.000000000001819</v>
      </c>
      <c r="I85" s="47">
        <f t="shared" si="27"/>
        <v>-88.566017795371579</v>
      </c>
      <c r="J85" s="40">
        <f t="shared" si="30"/>
        <v>178.56601779537164</v>
      </c>
      <c r="K85" s="47">
        <f t="shared" si="28"/>
        <v>75.923777154916749</v>
      </c>
      <c r="L85" s="40">
        <f t="shared" si="29"/>
        <v>89.824383869134508</v>
      </c>
      <c r="M85" s="12">
        <f t="shared" si="16"/>
        <v>4.0425531358081607E-2</v>
      </c>
      <c r="N85" s="12">
        <f t="shared" si="17"/>
        <v>-1.6148936082708074</v>
      </c>
      <c r="O85" s="12">
        <f t="shared" si="18"/>
        <v>1.0212765957447196</v>
      </c>
      <c r="P85" s="81">
        <f t="shared" si="19"/>
        <v>1.9111571035986066</v>
      </c>
      <c r="Q85" s="12">
        <f t="shared" si="20"/>
        <v>8.6011768846982139E-4</v>
      </c>
      <c r="R85" s="12">
        <f t="shared" si="21"/>
        <v>-3.4359438473846968E-2</v>
      </c>
      <c r="S85" s="12">
        <f t="shared" si="22"/>
        <v>2.1729289271164246E-2</v>
      </c>
      <c r="T85" s="12">
        <f t="shared" si="23"/>
        <v>4.0662917097842692E-2</v>
      </c>
    </row>
    <row r="86" spans="2:20" ht="15.9" customHeight="1">
      <c r="B86" s="18">
        <v>45881</v>
      </c>
      <c r="C86" s="12">
        <v>401036.83010000002</v>
      </c>
      <c r="D86" s="9">
        <f t="shared" si="24"/>
        <v>0.40000001899898052</v>
      </c>
      <c r="E86" s="12">
        <v>6665696.7995999996</v>
      </c>
      <c r="F86" s="9">
        <f t="shared" si="25"/>
        <v>-37.100000306963921</v>
      </c>
      <c r="G86" s="12">
        <v>103.8563</v>
      </c>
      <c r="H86" s="9">
        <f t="shared" si="26"/>
        <v>53.700000000006298</v>
      </c>
      <c r="I86" s="47">
        <f t="shared" si="27"/>
        <v>-89.382279657036577</v>
      </c>
      <c r="J86" s="69">
        <f t="shared" si="30"/>
        <v>179.38227965703652</v>
      </c>
      <c r="K86" s="9">
        <f t="shared" si="28"/>
        <v>37.102156578720894</v>
      </c>
      <c r="L86" s="69">
        <f t="shared" si="29"/>
        <v>65.270667399625992</v>
      </c>
      <c r="M86" s="12">
        <f t="shared" si="16"/>
        <v>8.3333337291454281E-3</v>
      </c>
      <c r="N86" s="12">
        <f t="shared" si="17"/>
        <v>-0.77291667306174838</v>
      </c>
      <c r="O86" s="12">
        <f t="shared" si="18"/>
        <v>1.1187500000001311</v>
      </c>
      <c r="P86" s="12">
        <f t="shared" si="19"/>
        <v>1.3598055708255414</v>
      </c>
      <c r="Q86" s="12">
        <f t="shared" si="20"/>
        <v>1.7361111935719641E-4</v>
      </c>
      <c r="R86" s="12">
        <f t="shared" si="21"/>
        <v>-1.6102430688786425E-2</v>
      </c>
      <c r="S86" s="12">
        <f t="shared" si="22"/>
        <v>2.3307291666669398E-2</v>
      </c>
      <c r="T86" s="12">
        <f t="shared" si="23"/>
        <v>2.8329282725532114E-2</v>
      </c>
    </row>
    <row r="87" spans="2:20" ht="15.9" customHeight="1">
      <c r="B87" s="18">
        <v>45881</v>
      </c>
      <c r="C87" s="12">
        <v>401036.83230000001</v>
      </c>
      <c r="D87" s="9">
        <f t="shared" si="24"/>
        <v>2.6000000070780516</v>
      </c>
      <c r="E87" s="12">
        <v>6665696.7494999999</v>
      </c>
      <c r="F87" s="9">
        <f t="shared" si="25"/>
        <v>-87.199999950826168</v>
      </c>
      <c r="G87" s="12">
        <v>103.8297</v>
      </c>
      <c r="H87" s="9">
        <f t="shared" si="26"/>
        <v>27.100000000004343</v>
      </c>
      <c r="I87" s="48"/>
      <c r="J87" s="69">
        <f t="shared" si="30"/>
        <v>178.29214558426986</v>
      </c>
      <c r="K87" s="9">
        <f t="shared" si="28"/>
        <v>87.238752807802612</v>
      </c>
      <c r="L87" s="69">
        <f t="shared" si="29"/>
        <v>91.351026220076605</v>
      </c>
      <c r="M87" s="12">
        <f t="shared" si="16"/>
        <v>5.4166666814126074E-2</v>
      </c>
      <c r="N87" s="12">
        <f t="shared" si="17"/>
        <v>-1.8166666656422119</v>
      </c>
      <c r="O87" s="12">
        <f t="shared" si="18"/>
        <v>0.56458333333342381</v>
      </c>
      <c r="P87" s="12">
        <f t="shared" si="19"/>
        <v>1.9031463795849293</v>
      </c>
      <c r="Q87" s="12">
        <f t="shared" si="20"/>
        <v>1.1284722252942931E-3</v>
      </c>
      <c r="R87" s="12">
        <f t="shared" si="21"/>
        <v>-3.7847222200879417E-2</v>
      </c>
      <c r="S87" s="12">
        <f t="shared" si="22"/>
        <v>1.1762152777779663E-2</v>
      </c>
      <c r="T87" s="12">
        <f t="shared" si="23"/>
        <v>3.9648882908019357E-2</v>
      </c>
    </row>
    <row r="88" spans="2:20" ht="15.9" customHeight="1">
      <c r="B88" s="18">
        <v>45882</v>
      </c>
      <c r="C88" s="12">
        <v>401036.83639999997</v>
      </c>
      <c r="D88" s="9">
        <f t="shared" si="24"/>
        <v>6.6999999689869583</v>
      </c>
      <c r="E88" s="12">
        <v>6665696.9062999999</v>
      </c>
      <c r="F88" s="9">
        <f t="shared" si="25"/>
        <v>69.6000000461936</v>
      </c>
      <c r="G88" s="12">
        <v>103.8647</v>
      </c>
      <c r="H88" s="9">
        <f t="shared" si="26"/>
        <v>62.100000000000932</v>
      </c>
      <c r="I88" s="48"/>
      <c r="J88" s="69">
        <f t="shared" si="30"/>
        <v>5.4985988764162812</v>
      </c>
      <c r="K88" s="9">
        <f t="shared" si="28"/>
        <v>69.921742012156514</v>
      </c>
      <c r="L88" s="69">
        <f t="shared" si="29"/>
        <v>93.517164232106026</v>
      </c>
      <c r="M88" s="12">
        <f t="shared" si="16"/>
        <v>0.13673469324463181</v>
      </c>
      <c r="N88" s="12">
        <f t="shared" si="17"/>
        <v>1.4204081642080326</v>
      </c>
      <c r="O88" s="12">
        <f t="shared" si="18"/>
        <v>1.2673469387755292</v>
      </c>
      <c r="P88" s="12">
        <f t="shared" si="19"/>
        <v>1.9085135557572659</v>
      </c>
      <c r="Q88" s="12">
        <f t="shared" si="20"/>
        <v>2.7905039437679962E-3</v>
      </c>
      <c r="R88" s="12">
        <f t="shared" si="21"/>
        <v>2.8987921718531279E-2</v>
      </c>
      <c r="S88" s="12">
        <f t="shared" si="22"/>
        <v>2.5864223240316921E-2</v>
      </c>
      <c r="T88" s="12">
        <f t="shared" si="23"/>
        <v>3.8949256239944205E-2</v>
      </c>
    </row>
    <row r="89" spans="2:20" ht="15.9" customHeight="1">
      <c r="B89" s="18">
        <v>45882</v>
      </c>
      <c r="C89" s="12">
        <v>401036.8371</v>
      </c>
      <c r="D89" s="9">
        <f t="shared" si="24"/>
        <v>7.4000000022351742</v>
      </c>
      <c r="E89" s="12">
        <v>6665696.8238000004</v>
      </c>
      <c r="F89" s="9">
        <f t="shared" si="25"/>
        <v>-12.899999506771564</v>
      </c>
      <c r="G89" s="12">
        <v>103.8368</v>
      </c>
      <c r="H89" s="9">
        <f t="shared" si="26"/>
        <v>34.199999999998454</v>
      </c>
      <c r="I89" s="48"/>
      <c r="J89" s="69">
        <f t="shared" si="30"/>
        <v>150.15954522900029</v>
      </c>
      <c r="K89" s="9">
        <f t="shared" ref="K89" si="31">SQRT(POWER(C89 - $C$9,2) + POWER(E89 - $E$9,2)) *1000</f>
        <v>14.871784940207654</v>
      </c>
      <c r="L89" s="69">
        <f t="shared" ref="L89" si="32">SQRT((D89^2) + (F89^2) + (H89^2))</f>
        <v>37.293564958417171</v>
      </c>
      <c r="M89" s="12">
        <f t="shared" si="16"/>
        <v>0.1510204082088811</v>
      </c>
      <c r="N89" s="12">
        <f t="shared" si="17"/>
        <v>-0.26326529605656251</v>
      </c>
      <c r="O89" s="12">
        <f t="shared" si="18"/>
        <v>0.69795918367343779</v>
      </c>
      <c r="P89" s="12">
        <f t="shared" si="19"/>
        <v>0.76109316241667702</v>
      </c>
      <c r="Q89" s="12">
        <f t="shared" si="20"/>
        <v>3.0820491471200227E-3</v>
      </c>
      <c r="R89" s="12">
        <f t="shared" si="21"/>
        <v>-5.37276114401148E-3</v>
      </c>
      <c r="S89" s="12">
        <f t="shared" si="22"/>
        <v>1.4244064972927302E-2</v>
      </c>
      <c r="T89" s="12">
        <f t="shared" si="23"/>
        <v>1.5532513518707694E-2</v>
      </c>
    </row>
    <row r="90" spans="2:20" ht="15.9" customHeight="1">
      <c r="B90" s="18">
        <v>45883</v>
      </c>
      <c r="C90" s="12">
        <v>401036.82860000001</v>
      </c>
      <c r="D90" s="9">
        <f t="shared" si="24"/>
        <v>-1.0999999940395355</v>
      </c>
      <c r="E90" s="12">
        <v>6665696.8192999996</v>
      </c>
      <c r="F90" s="9">
        <f t="shared" si="25"/>
        <v>-17.400000244379044</v>
      </c>
      <c r="G90" s="12">
        <v>103.86069999999999</v>
      </c>
      <c r="H90" s="9">
        <f t="shared" si="26"/>
        <v>58.099999999996044</v>
      </c>
      <c r="I90" s="48"/>
      <c r="J90" s="69">
        <f t="shared" si="30"/>
        <v>183.61733306666358</v>
      </c>
      <c r="K90" s="9">
        <f t="shared" ref="K90:K92" si="33">SQRT(POWER(C90 - $C$9,2) + POWER(E90 - $E$9,2)) *1000</f>
        <v>17.43473568745101</v>
      </c>
      <c r="L90" s="69">
        <f t="shared" ref="L90:L92" si="34">SQRT((D90^2) + (F90^2) + (H90^2))</f>
        <v>60.659541776136244</v>
      </c>
      <c r="M90" s="12">
        <f t="shared" ref="M90:M92" si="35">(D90-$D$9)/(B90-$B$9)</f>
        <v>-2.199999988079071E-2</v>
      </c>
      <c r="N90" s="12">
        <f t="shared" ref="N90:N92" si="36">(F90-$F$9)/(B90-$B$9)</f>
        <v>-0.34800000488758087</v>
      </c>
      <c r="O90" s="12">
        <f t="shared" ref="O90:O92" si="37">(H90-$H$9)/(B90-$B$9)</f>
        <v>1.1619999999999209</v>
      </c>
      <c r="P90" s="12">
        <f t="shared" ref="P90:P92" si="38">(L90-$L$9)/(B90-$B$9)</f>
        <v>1.2131908355227248</v>
      </c>
      <c r="Q90" s="12">
        <f t="shared" ref="Q90:Q92" si="39">(M90-0)/(B90-$B$9)</f>
        <v>-4.3999999761581423E-4</v>
      </c>
      <c r="R90" s="12">
        <f t="shared" ref="R90:R92" si="40">(N90-0)/(B90-$B$9)</f>
        <v>-6.9600000977516176E-3</v>
      </c>
      <c r="S90" s="12">
        <f t="shared" ref="S90:S92" si="41">(O90-0)/(B90-$B$9)</f>
        <v>2.3239999999998418E-2</v>
      </c>
      <c r="T90" s="12">
        <f t="shared" ref="T90:T92" si="42">(P90-0)/(B90-$B$9)</f>
        <v>2.4263816710454494E-2</v>
      </c>
    </row>
    <row r="91" spans="2:20" ht="15.9" customHeight="1">
      <c r="B91" s="18">
        <v>45883</v>
      </c>
      <c r="C91" s="12">
        <v>401036.83149999997</v>
      </c>
      <c r="D91" s="9">
        <f t="shared" si="24"/>
        <v>1.7999999690800905</v>
      </c>
      <c r="E91" s="12">
        <v>6665696.8030000003</v>
      </c>
      <c r="F91" s="9">
        <f t="shared" si="25"/>
        <v>-33.699999563395977</v>
      </c>
      <c r="G91" s="12">
        <v>103.81950000000001</v>
      </c>
      <c r="H91" s="9">
        <f t="shared" si="26"/>
        <v>16.900000000006798</v>
      </c>
      <c r="I91" s="48"/>
      <c r="J91" s="69">
        <f t="shared" si="30"/>
        <v>176.94259658600004</v>
      </c>
      <c r="K91" s="9">
        <f t="shared" si="33"/>
        <v>33.748036542317202</v>
      </c>
      <c r="L91" s="69">
        <f t="shared" si="34"/>
        <v>37.743078444422189</v>
      </c>
      <c r="M91" s="12">
        <f t="shared" si="35"/>
        <v>3.599999938160181E-2</v>
      </c>
      <c r="N91" s="12">
        <f t="shared" si="36"/>
        <v>-0.67399999126791954</v>
      </c>
      <c r="O91" s="12">
        <f t="shared" si="37"/>
        <v>0.33800000000013597</v>
      </c>
      <c r="P91" s="12">
        <f t="shared" si="38"/>
        <v>0.7548615688884438</v>
      </c>
      <c r="Q91" s="12">
        <f t="shared" si="39"/>
        <v>7.1999998763203619E-4</v>
      </c>
      <c r="R91" s="12">
        <f t="shared" si="40"/>
        <v>-1.347999982535839E-2</v>
      </c>
      <c r="S91" s="12">
        <f t="shared" si="41"/>
        <v>6.7600000000027196E-3</v>
      </c>
      <c r="T91" s="12">
        <f t="shared" si="42"/>
        <v>1.5097231377768876E-2</v>
      </c>
    </row>
    <row r="92" spans="2:20" ht="15.9" customHeight="1">
      <c r="B92" s="18">
        <v>45884</v>
      </c>
      <c r="C92" s="12">
        <v>401036.83120000002</v>
      </c>
      <c r="D92" s="9">
        <f t="shared" si="24"/>
        <v>1.500000013038516</v>
      </c>
      <c r="E92" s="12">
        <v>6665696.8243000004</v>
      </c>
      <c r="F92" s="9">
        <f t="shared" si="25"/>
        <v>-12.399999424815178</v>
      </c>
      <c r="G92" s="12">
        <v>103.85120000000001</v>
      </c>
      <c r="H92" s="9">
        <f t="shared" si="26"/>
        <v>48.600000000007526</v>
      </c>
      <c r="I92" s="48"/>
      <c r="J92" s="69">
        <f t="shared" si="30"/>
        <v>173.10257206601</v>
      </c>
      <c r="K92" s="9">
        <f t="shared" si="33"/>
        <v>12.490395741309891</v>
      </c>
      <c r="L92" s="69">
        <f t="shared" si="34"/>
        <v>50.179378092751051</v>
      </c>
      <c r="M92" s="12">
        <f t="shared" si="35"/>
        <v>2.9411764961539532E-2</v>
      </c>
      <c r="N92" s="12">
        <f t="shared" si="36"/>
        <v>-0.24313724362382702</v>
      </c>
      <c r="O92" s="12">
        <f t="shared" si="37"/>
        <v>0.95294117647073584</v>
      </c>
      <c r="P92" s="12">
        <f t="shared" si="38"/>
        <v>0.98390937436766768</v>
      </c>
      <c r="Q92" s="12">
        <f t="shared" si="39"/>
        <v>5.7670127375567708E-4</v>
      </c>
      <c r="R92" s="12">
        <f t="shared" si="40"/>
        <v>-4.7673969338005301E-3</v>
      </c>
      <c r="S92" s="12">
        <f t="shared" si="41"/>
        <v>1.8685121107269331E-2</v>
      </c>
      <c r="T92" s="12">
        <f t="shared" si="42"/>
        <v>1.9292340673875835E-2</v>
      </c>
    </row>
    <row r="93" spans="2:20" ht="15.9" customHeight="1">
      <c r="B93" s="18">
        <v>45884</v>
      </c>
      <c r="C93" s="12">
        <v>401036.8334</v>
      </c>
      <c r="D93" s="9">
        <f t="shared" si="24"/>
        <v>3.7000000011175871</v>
      </c>
      <c r="E93" s="12">
        <v>6665696.8592999997</v>
      </c>
      <c r="F93" s="9">
        <f t="shared" si="25"/>
        <v>22.599999792873859</v>
      </c>
      <c r="G93" s="12">
        <v>103.84</v>
      </c>
      <c r="H93" s="9">
        <f t="shared" si="26"/>
        <v>37.400000000005207</v>
      </c>
      <c r="I93" s="48"/>
      <c r="J93" s="69">
        <f t="shared" si="30"/>
        <v>9.2977978952676494</v>
      </c>
      <c r="K93" s="9">
        <f t="shared" ref="K93" si="43">SQRT(POWER(C93 - $C$9,2) + POWER(E93 - $E$9,2)) *1000</f>
        <v>22.900873141567519</v>
      </c>
      <c r="L93" s="69">
        <f t="shared" ref="L93" si="44">SQRT((D93^2) + (F93^2) + (H93^2))</f>
        <v>43.854418142834348</v>
      </c>
      <c r="M93" s="12">
        <f t="shared" ref="M93" si="45">(D93-$D$9)/(B93-$B$9)</f>
        <v>7.2549019629756614E-2</v>
      </c>
      <c r="N93" s="12">
        <f t="shared" ref="N93" si="46">(F93-$F$9)/(B93-$B$9)</f>
        <v>0.44313725084066391</v>
      </c>
      <c r="O93" s="12">
        <f t="shared" ref="O93" si="47">(H93-$H$9)/(B93-$B$9)</f>
        <v>0.73333333333343542</v>
      </c>
      <c r="P93" s="12">
        <f t="shared" ref="P93" si="48">(L93-$L$9)/(B93-$B$9)</f>
        <v>0.85989055182028129</v>
      </c>
      <c r="Q93" s="12">
        <f t="shared" ref="Q93" si="49">(M93-0)/(B93-$B$9)</f>
        <v>1.4225297966618943E-3</v>
      </c>
      <c r="R93" s="12">
        <f t="shared" ref="R93" si="50">(N93-0)/(B93-$B$9)</f>
        <v>8.6889657027581155E-3</v>
      </c>
      <c r="S93" s="12">
        <f t="shared" ref="S93" si="51">(O93-0)/(B93-$B$9)</f>
        <v>1.4379084967322263E-2</v>
      </c>
      <c r="T93" s="12">
        <f t="shared" ref="T93" si="52">(P93-0)/(B93-$B$9)</f>
        <v>1.6860599055299633E-2</v>
      </c>
    </row>
    <row r="94" spans="2:20" ht="15.9" customHeight="1">
      <c r="B94" s="18">
        <v>45885</v>
      </c>
      <c r="C94" s="12">
        <v>401036.83189999999</v>
      </c>
      <c r="D94" s="9">
        <f t="shared" si="24"/>
        <v>2.199999988079071</v>
      </c>
      <c r="E94" s="12">
        <v>6665696.8064000001</v>
      </c>
      <c r="F94" s="9">
        <f t="shared" si="25"/>
        <v>-30.299999751150608</v>
      </c>
      <c r="G94" s="12">
        <v>103.84820000000001</v>
      </c>
      <c r="H94" s="9">
        <f t="shared" si="26"/>
        <v>45.600000000007412</v>
      </c>
      <c r="I94" s="48"/>
      <c r="J94" s="69">
        <f t="shared" si="30"/>
        <v>175.84719775671181</v>
      </c>
      <c r="K94" s="9">
        <f t="shared" ref="K94" si="53">SQRT(POWER(C94 - $C$9,2) + POWER(E94 - $E$9,2)) *1000</f>
        <v>30.379762751991247</v>
      </c>
      <c r="L94" s="69">
        <f t="shared" ref="L94" si="54">SQRT((D94^2) + (F94^2) + (H94^2))</f>
        <v>54.79315636891117</v>
      </c>
      <c r="M94" s="12">
        <f t="shared" ref="M94" si="55">(D94-$D$9)/(B94-$B$9)</f>
        <v>4.2307692078443676E-2</v>
      </c>
      <c r="N94" s="12">
        <f t="shared" ref="N94" si="56">(F94-$F$9)/(B94-$B$9)</f>
        <v>-0.58269230290674245</v>
      </c>
      <c r="O94" s="12">
        <f t="shared" ref="O94" si="57">(H94-$H$9)/(B94-$B$9)</f>
        <v>0.87692307692321947</v>
      </c>
      <c r="P94" s="12">
        <f t="shared" ref="P94" si="58">(L94-$L$9)/(B94-$B$9)</f>
        <v>1.053714545555984</v>
      </c>
      <c r="Q94" s="12">
        <f t="shared" ref="Q94" si="59">(M94-0)/(B94-$B$9)</f>
        <v>8.1360946304699373E-4</v>
      </c>
      <c r="R94" s="12">
        <f t="shared" ref="R94" si="60">(N94-0)/(B94-$B$9)</f>
        <v>-1.1205621209745047E-2</v>
      </c>
      <c r="S94" s="12">
        <f t="shared" ref="S94" si="61">(O94-0)/(B94-$B$9)</f>
        <v>1.6863905325446529E-2</v>
      </c>
      <c r="T94" s="12">
        <f t="shared" ref="T94" si="62">(P94-0)/(B94-$B$9)</f>
        <v>2.0263741260692001E-2</v>
      </c>
    </row>
    <row r="95" spans="2:20" ht="15.9" customHeight="1">
      <c r="B95" s="18">
        <v>45885</v>
      </c>
      <c r="C95" s="12">
        <v>401036.83470000001</v>
      </c>
      <c r="D95" s="9">
        <f t="shared" si="24"/>
        <v>5.0000000046566129</v>
      </c>
      <c r="E95" s="12">
        <v>6665696.8228000002</v>
      </c>
      <c r="F95" s="9">
        <f t="shared" si="25"/>
        <v>-13.899999670684338</v>
      </c>
      <c r="G95" s="12">
        <v>103.8464</v>
      </c>
      <c r="H95" s="9">
        <f t="shared" si="26"/>
        <v>43.800000000004502</v>
      </c>
      <c r="I95" s="48"/>
      <c r="J95" s="69">
        <f t="shared" si="30"/>
        <v>160.21572084665013</v>
      </c>
      <c r="K95" s="9">
        <f t="shared" ref="K95" si="63">SQRT(POWER(C95 - $C$9,2) + POWER(E95 - $E$9,2)) *1000</f>
        <v>14.771932537470878</v>
      </c>
      <c r="L95" s="69">
        <f t="shared" ref="L95" si="64">SQRT((D95^2) + (F95^2) + (H95^2))</f>
        <v>46.223911462488601</v>
      </c>
      <c r="M95" s="12">
        <f t="shared" ref="M95" si="65">(D95-$D$9)/(B95-$B$9)</f>
        <v>9.6153846243396401E-2</v>
      </c>
      <c r="N95" s="12">
        <f t="shared" ref="N95" si="66">(F95-$F$9)/(B95-$B$9)</f>
        <v>-0.26730768597469878</v>
      </c>
      <c r="O95" s="12">
        <f t="shared" ref="O95" si="67">(H95-$H$9)/(B95-$B$9)</f>
        <v>0.84230769230777891</v>
      </c>
      <c r="P95" s="12">
        <f t="shared" ref="P95" si="68">(L95-$L$9)/(B95-$B$9)</f>
        <v>0.88892137427862694</v>
      </c>
      <c r="Q95" s="12">
        <f t="shared" ref="Q95" si="69">(M95-0)/(B95-$B$9)</f>
        <v>1.8491124277576231E-3</v>
      </c>
      <c r="R95" s="12">
        <f t="shared" ref="R95" si="70">(N95-0)/(B95-$B$9)</f>
        <v>-5.1405324225903609E-3</v>
      </c>
      <c r="S95" s="12">
        <f t="shared" ref="S95" si="71">(O95-0)/(B95-$B$9)</f>
        <v>1.619822485207267E-2</v>
      </c>
      <c r="T95" s="12">
        <f t="shared" ref="T95" si="72">(P95-0)/(B95-$B$9)</f>
        <v>1.7094641813050516E-2</v>
      </c>
    </row>
    <row r="96" spans="2:20" ht="15.9" customHeight="1">
      <c r="B96" s="18">
        <v>45887</v>
      </c>
      <c r="C96" s="12">
        <v>401036.83439999999</v>
      </c>
      <c r="D96" s="9">
        <f t="shared" si="24"/>
        <v>4.6999999904073775</v>
      </c>
      <c r="E96" s="12">
        <v>6665696.8614999996</v>
      </c>
      <c r="F96" s="9">
        <f t="shared" si="25"/>
        <v>24.79999978095293</v>
      </c>
      <c r="G96" s="12">
        <v>103.8524</v>
      </c>
      <c r="H96" s="9">
        <f t="shared" si="26"/>
        <v>49.800000000004729</v>
      </c>
      <c r="I96" s="48"/>
      <c r="J96" s="69">
        <f t="shared" si="30"/>
        <v>10.731206979601552</v>
      </c>
      <c r="K96" s="9">
        <f t="shared" ref="K96:K100" si="73">SQRT(POWER(C96 - $C$9,2) + POWER(E96 - $E$9,2)) *1000</f>
        <v>25.241433973629444</v>
      </c>
      <c r="L96" s="69">
        <f t="shared" ref="L96:L99" si="74">SQRT((D96^2) + (F96^2) + (H96^2))</f>
        <v>55.831621766213864</v>
      </c>
      <c r="M96" s="12">
        <f t="shared" ref="M96:M99" si="75">(D96-$D$9)/(B96-$B$9)</f>
        <v>8.7037036859395886E-2</v>
      </c>
      <c r="N96" s="12">
        <f t="shared" ref="N96:N99" si="76">(F96-$F$9)/(B96-$B$9)</f>
        <v>0.45925925520283206</v>
      </c>
      <c r="O96" s="12">
        <f t="shared" ref="O96:O99" si="77">(H96-$H$9)/(B96-$B$9)</f>
        <v>0.92222222222230976</v>
      </c>
      <c r="P96" s="12">
        <f t="shared" ref="P96:P99" si="78">(L96-$L$9)/(B96-$B$9)</f>
        <v>1.033918921596553</v>
      </c>
      <c r="Q96" s="12">
        <f t="shared" ref="Q96:Q99" si="79">(M96-0)/(B96-$B$9)</f>
        <v>1.6117969788777015E-3</v>
      </c>
      <c r="R96" s="12">
        <f t="shared" ref="R96:R99" si="80">(N96-0)/(B96-$B$9)</f>
        <v>8.5048010222746676E-3</v>
      </c>
      <c r="S96" s="12">
        <f t="shared" ref="S96:S99" si="81">(O96-0)/(B96-$B$9)</f>
        <v>1.7078189300413143E-2</v>
      </c>
      <c r="T96" s="12">
        <f t="shared" ref="T96:T99" si="82">(P96-0)/(B96-$B$9)</f>
        <v>1.9146646696232464E-2</v>
      </c>
    </row>
    <row r="97" spans="2:20" ht="15.9" customHeight="1">
      <c r="B97" s="18">
        <v>45887</v>
      </c>
      <c r="C97" s="12">
        <v>401036.83590000001</v>
      </c>
      <c r="D97" s="9">
        <f t="shared" si="24"/>
        <v>6.2000000034458935</v>
      </c>
      <c r="E97" s="12">
        <v>6665696.8450999996</v>
      </c>
      <c r="F97" s="9">
        <f t="shared" si="25"/>
        <v>8.39999970048666</v>
      </c>
      <c r="G97" s="12">
        <v>103.86150000000001</v>
      </c>
      <c r="H97" s="9">
        <f t="shared" si="26"/>
        <v>58.90000000000839</v>
      </c>
      <c r="I97" s="48"/>
      <c r="J97" s="69">
        <f t="shared" si="30"/>
        <v>36.430859111499331</v>
      </c>
      <c r="K97" s="9">
        <f t="shared" si="73"/>
        <v>10.440306269976235</v>
      </c>
      <c r="L97" s="69">
        <f t="shared" si="74"/>
        <v>59.818141019358777</v>
      </c>
      <c r="M97" s="12">
        <f t="shared" si="75"/>
        <v>0.11481481487862766</v>
      </c>
      <c r="N97" s="12">
        <f t="shared" si="76"/>
        <v>0.15555555000901222</v>
      </c>
      <c r="O97" s="12">
        <f t="shared" si="77"/>
        <v>1.0907407407408962</v>
      </c>
      <c r="P97" s="12">
        <f t="shared" si="78"/>
        <v>1.1077433522103477</v>
      </c>
      <c r="Q97" s="12">
        <f t="shared" si="79"/>
        <v>2.1262002755301416E-3</v>
      </c>
      <c r="R97" s="12">
        <f t="shared" si="80"/>
        <v>2.8806583335002265E-3</v>
      </c>
      <c r="S97" s="12">
        <f t="shared" si="81"/>
        <v>2.0198902606312893E-2</v>
      </c>
      <c r="T97" s="12">
        <f t="shared" si="82"/>
        <v>2.0513765781673104E-2</v>
      </c>
    </row>
    <row r="98" spans="2:20" ht="15.9" customHeight="1">
      <c r="B98" s="18">
        <v>45888</v>
      </c>
      <c r="C98" s="12">
        <v>401036.83270000003</v>
      </c>
      <c r="D98" s="9">
        <f t="shared" si="24"/>
        <v>3.0000000260770321</v>
      </c>
      <c r="E98" s="12">
        <v>6665696.8027999997</v>
      </c>
      <c r="F98" s="9">
        <f t="shared" si="25"/>
        <v>-33.900000154972076</v>
      </c>
      <c r="G98" s="12">
        <v>103.85550000000001</v>
      </c>
      <c r="H98" s="9">
        <f t="shared" si="26"/>
        <v>52.900000000008163</v>
      </c>
      <c r="I98" s="48"/>
      <c r="J98" s="69">
        <f t="shared" si="30"/>
        <v>174.9427514467086</v>
      </c>
      <c r="K98" s="9">
        <f t="shared" si="73"/>
        <v>34.032484638409365</v>
      </c>
      <c r="L98" s="69">
        <f t="shared" si="74"/>
        <v>62.90166937899528</v>
      </c>
      <c r="M98" s="12">
        <f t="shared" si="75"/>
        <v>5.4545455019582405E-2</v>
      </c>
      <c r="N98" s="12">
        <f t="shared" si="76"/>
        <v>-0.61636363918131043</v>
      </c>
      <c r="O98" s="12">
        <f t="shared" si="77"/>
        <v>0.96181818181833023</v>
      </c>
      <c r="P98" s="12">
        <f t="shared" si="78"/>
        <v>1.1436667159817324</v>
      </c>
      <c r="Q98" s="12">
        <f t="shared" si="79"/>
        <v>9.917355458105891E-4</v>
      </c>
      <c r="R98" s="12">
        <f t="shared" si="80"/>
        <v>-1.1206611621478372E-2</v>
      </c>
      <c r="S98" s="12">
        <f t="shared" si="81"/>
        <v>1.7487603305787823E-2</v>
      </c>
      <c r="T98" s="12">
        <f t="shared" si="82"/>
        <v>2.0793940290576952E-2</v>
      </c>
    </row>
    <row r="99" spans="2:20" ht="15.9" customHeight="1">
      <c r="B99" s="18">
        <v>45888</v>
      </c>
      <c r="C99" s="12">
        <v>401036.83899999998</v>
      </c>
      <c r="D99" s="9">
        <f t="shared" si="24"/>
        <v>9.2999999760650098</v>
      </c>
      <c r="E99" s="12">
        <v>6665696.8426999999</v>
      </c>
      <c r="F99" s="9">
        <f t="shared" si="25"/>
        <v>6.0000000521540642</v>
      </c>
      <c r="G99" s="12">
        <v>103.86</v>
      </c>
      <c r="H99" s="9">
        <f t="shared" si="26"/>
        <v>57.400000000001228</v>
      </c>
      <c r="I99" s="48"/>
      <c r="J99" s="69">
        <f t="shared" si="30"/>
        <v>57.171457914534301</v>
      </c>
      <c r="K99" s="9">
        <f t="shared" si="73"/>
        <v>11.067520055579658</v>
      </c>
      <c r="L99" s="69">
        <f t="shared" si="74"/>
        <v>58.457249338134261</v>
      </c>
      <c r="M99" s="12">
        <f t="shared" si="75"/>
        <v>0.16909090865572746</v>
      </c>
      <c r="N99" s="12">
        <f t="shared" si="76"/>
        <v>0.10909091003916481</v>
      </c>
      <c r="O99" s="12">
        <f t="shared" si="77"/>
        <v>1.0436363636363859</v>
      </c>
      <c r="P99" s="12">
        <f t="shared" si="78"/>
        <v>1.0628590788751684</v>
      </c>
      <c r="Q99" s="12">
        <f t="shared" si="79"/>
        <v>3.0743801573768627E-3</v>
      </c>
      <c r="R99" s="12">
        <f t="shared" si="80"/>
        <v>1.9834710916211782E-3</v>
      </c>
      <c r="S99" s="12">
        <f t="shared" si="81"/>
        <v>1.8975206611570653E-2</v>
      </c>
      <c r="T99" s="12">
        <f t="shared" si="82"/>
        <v>1.932471052500306E-2</v>
      </c>
    </row>
    <row r="100" spans="2:20" ht="15.9" customHeight="1">
      <c r="B100" s="18">
        <v>45889</v>
      </c>
      <c r="C100" s="12">
        <v>401036.83730000001</v>
      </c>
      <c r="D100" s="9">
        <f t="shared" si="24"/>
        <v>7.6000000117346644</v>
      </c>
      <c r="E100" s="12">
        <v>6665696.8498</v>
      </c>
      <c r="F100" s="9">
        <f t="shared" si="25"/>
        <v>13.100000098347664</v>
      </c>
      <c r="G100" s="12">
        <v>103.86750000000001</v>
      </c>
      <c r="H100" s="9">
        <f t="shared" si="26"/>
        <v>64.900000000008617</v>
      </c>
      <c r="I100" s="48"/>
      <c r="J100" s="69">
        <f t="shared" si="30"/>
        <v>30.120278099688221</v>
      </c>
      <c r="K100" s="9">
        <f t="shared" si="73"/>
        <v>15.144966251368</v>
      </c>
      <c r="L100" s="69">
        <f t="shared" ref="L100" si="83">SQRT((D100^2) + (F100^2) + (H100^2))</f>
        <v>66.643679390893439</v>
      </c>
      <c r="M100" s="12">
        <f t="shared" ref="M100" si="84">(D100-$D$9)/(B100-$B$9)</f>
        <v>0.13571428592383331</v>
      </c>
      <c r="N100" s="12">
        <f t="shared" ref="N100" si="85">(F100-$F$9)/(B100-$B$9)</f>
        <v>0.23392857318477972</v>
      </c>
      <c r="O100" s="12">
        <f t="shared" ref="O100" si="86">(H100-$H$9)/(B100-$B$9)</f>
        <v>1.1589285714287254</v>
      </c>
      <c r="P100" s="12">
        <f t="shared" ref="P100" si="87">(L100-$L$9)/(B100-$B$9)</f>
        <v>1.1900657034088113</v>
      </c>
      <c r="Q100" s="12">
        <f t="shared" ref="Q100" si="88">(M100-0)/(B100-$B$9)</f>
        <v>2.4234693914970233E-3</v>
      </c>
      <c r="R100" s="12">
        <f t="shared" ref="R100" si="89">(N100-0)/(B100-$B$9)</f>
        <v>4.1772959497282094E-3</v>
      </c>
      <c r="S100" s="12">
        <f t="shared" ref="S100" si="90">(O100-0)/(B100-$B$9)</f>
        <v>2.0695153061227239E-2</v>
      </c>
      <c r="T100" s="12">
        <f t="shared" ref="T100" si="91">(P100-0)/(B100-$B$9)</f>
        <v>2.1251173275157346E-2</v>
      </c>
    </row>
    <row r="101" spans="2:20" ht="15.9" customHeight="1">
      <c r="B101" s="18">
        <v>45889</v>
      </c>
      <c r="C101" s="12">
        <v>401036.83970000001</v>
      </c>
      <c r="D101" s="9">
        <f t="shared" si="24"/>
        <v>10.000000009313226</v>
      </c>
      <c r="E101" s="12">
        <v>6665696.8914000001</v>
      </c>
      <c r="F101" s="9">
        <f t="shared" si="25"/>
        <v>54.700000211596489</v>
      </c>
      <c r="G101" s="12">
        <v>103.8698</v>
      </c>
      <c r="H101" s="9">
        <f t="shared" si="26"/>
        <v>67.199999999999704</v>
      </c>
      <c r="I101" s="48"/>
      <c r="J101" s="69">
        <f t="shared" ref="J101:J103" si="92">MOD(DEGREES(ATAN2(F101, D101)) + 360, 360)</f>
        <v>10.360142332570888</v>
      </c>
      <c r="K101" s="9">
        <f t="shared" ref="K101" si="93">SQRT(POWER(C101 - $C$9,2) + POWER(E101 - $E$9,2)) *1000</f>
        <v>55.606564570515594</v>
      </c>
      <c r="L101" s="69">
        <f t="shared" ref="L101" si="94">SQRT((D101^2) + (F101^2) + (H101^2))</f>
        <v>87.223448815871066</v>
      </c>
      <c r="M101" s="12">
        <f t="shared" ref="M101" si="95">(D101-$D$9)/(B101-$B$9)</f>
        <v>0.17857142873773618</v>
      </c>
      <c r="N101" s="12">
        <f t="shared" ref="N101" si="96">(F101-$F$9)/(B101-$B$9)</f>
        <v>0.97678571806422299</v>
      </c>
      <c r="O101" s="12">
        <f t="shared" ref="O101" si="97">(H101-$H$9)/(B101-$B$9)</f>
        <v>1.1999999999999946</v>
      </c>
      <c r="P101" s="12">
        <f t="shared" ref="P101" si="98">(L101-$L$9)/(B101-$B$9)</f>
        <v>1.5575615859976977</v>
      </c>
      <c r="Q101" s="12">
        <f t="shared" ref="Q101" si="99">(M101-0)/(B101-$B$9)</f>
        <v>3.1887755131738602E-3</v>
      </c>
      <c r="R101" s="12">
        <f t="shared" ref="R101" si="100">(N101-0)/(B101-$B$9)</f>
        <v>1.7442602108289695E-2</v>
      </c>
      <c r="S101" s="12">
        <f t="shared" ref="S101" si="101">(O101-0)/(B101-$B$9)</f>
        <v>2.1428571428571332E-2</v>
      </c>
      <c r="T101" s="12">
        <f t="shared" ref="T101" si="102">(P101-0)/(B101-$B$9)</f>
        <v>2.7813599749958888E-2</v>
      </c>
    </row>
    <row r="102" spans="2:20" ht="15.9" customHeight="1">
      <c r="B102" s="18">
        <v>45890</v>
      </c>
      <c r="C102" s="12">
        <v>401036.8358</v>
      </c>
      <c r="D102" s="9">
        <f t="shared" si="24"/>
        <v>6.0999999986961484</v>
      </c>
      <c r="E102" s="12">
        <v>6665696.8351999996</v>
      </c>
      <c r="F102" s="9">
        <f t="shared" si="25"/>
        <v>-1.5000002458691597</v>
      </c>
      <c r="G102" s="12">
        <v>103.8494</v>
      </c>
      <c r="H102" s="9">
        <f t="shared" si="26"/>
        <v>46.800000000004616</v>
      </c>
      <c r="J102" s="69">
        <f t="shared" si="92"/>
        <v>103.81502752180836</v>
      </c>
      <c r="K102" s="9">
        <f t="shared" ref="K102" si="103">SQRT(POWER(C102 - $C$9,2) + POWER(E102 - $E$9,2)) *1000</f>
        <v>6.2817195672602697</v>
      </c>
      <c r="L102" s="69">
        <f t="shared" ref="L102" si="104">SQRT((D102^2) + (F102^2) + (H102^2))</f>
        <v>47.219699286655064</v>
      </c>
      <c r="M102" s="12">
        <f t="shared" ref="M102" si="105">(D102-$D$9)/(B102-$B$9)</f>
        <v>0.10701754383677453</v>
      </c>
      <c r="N102" s="12">
        <f t="shared" ref="N102" si="106">(F102-$F$9)/(B102-$B$9)</f>
        <v>-2.631579378717824E-2</v>
      </c>
      <c r="O102" s="12">
        <f t="shared" ref="O102" si="107">(H102-$H$9)/(B102-$B$9)</f>
        <v>0.8210526315790283</v>
      </c>
      <c r="P102" s="12">
        <f t="shared" ref="P102" si="108">(L102-$L$9)/(B102-$B$9)</f>
        <v>0.82841577695886082</v>
      </c>
      <c r="Q102" s="12">
        <f t="shared" ref="Q102" si="109">(M102-0)/(B102-$B$9)</f>
        <v>1.8775007690662198E-3</v>
      </c>
      <c r="R102" s="12">
        <f t="shared" ref="R102" si="110">(N102-0)/(B102-$B$9)</f>
        <v>-4.6168059275751295E-4</v>
      </c>
      <c r="S102" s="12">
        <f t="shared" ref="S102" si="111">(O102-0)/(B102-$B$9)</f>
        <v>1.440443213296541E-2</v>
      </c>
      <c r="T102" s="12">
        <f t="shared" ref="T102" si="112">(P102-0)/(B102-$B$9)</f>
        <v>1.4533610122085278E-2</v>
      </c>
    </row>
    <row r="103" spans="2:20" ht="15.9" customHeight="1">
      <c r="B103" s="18">
        <v>45890</v>
      </c>
      <c r="C103" s="12">
        <v>401036.83399999997</v>
      </c>
      <c r="D103" s="9">
        <f t="shared" si="24"/>
        <v>4.299999971408397</v>
      </c>
      <c r="E103" s="12">
        <v>6665696.7786999997</v>
      </c>
      <c r="F103" s="9">
        <f t="shared" si="25"/>
        <v>-58.000000193715096</v>
      </c>
      <c r="G103" s="12">
        <v>103.81359999999999</v>
      </c>
      <c r="H103" s="9">
        <f t="shared" si="26"/>
        <v>10.99999999999568</v>
      </c>
      <c r="J103" s="69">
        <f t="shared" si="92"/>
        <v>175.75996649174783</v>
      </c>
      <c r="K103" s="9">
        <f t="shared" ref="K103" si="113">SQRT(POWER(C103 - $C$9,2) + POWER(E103 - $E$9,2)) *1000</f>
        <v>58.159178314562382</v>
      </c>
      <c r="L103" s="69">
        <f t="shared" ref="L103" si="114">SQRT((D103^2) + (F103^2) + (H103^2))</f>
        <v>59.19028655298915</v>
      </c>
      <c r="M103" s="12">
        <f t="shared" ref="M103" si="115">(D103-$D$9)/(B103-$B$9)</f>
        <v>7.5438595989620993E-2</v>
      </c>
      <c r="N103" s="12">
        <f t="shared" ref="N103" si="116">(F103-$F$9)/(B103-$B$9)</f>
        <v>-1.0175438630476332</v>
      </c>
      <c r="O103" s="12">
        <f t="shared" ref="O103" si="117">(H103-$H$9)/(B103-$B$9)</f>
        <v>0.19298245614027509</v>
      </c>
      <c r="P103" s="12">
        <f t="shared" ref="P103" si="118">(L103-$L$9)/(B103-$B$9)</f>
        <v>1.0384260798770026</v>
      </c>
      <c r="Q103" s="12">
        <f t="shared" ref="Q103" si="119">(M103-0)/(B103-$B$9)</f>
        <v>1.3234841401687893E-3</v>
      </c>
      <c r="R103" s="12">
        <f t="shared" ref="R103" si="120">(N103-0)/(B103-$B$9)</f>
        <v>-1.7851646720133917E-2</v>
      </c>
      <c r="S103" s="12">
        <f t="shared" ref="S103" si="121">(O103-0)/(B103-$B$9)</f>
        <v>3.3856571252679842E-3</v>
      </c>
      <c r="T103" s="12">
        <f t="shared" ref="T103" si="122">(P103-0)/(B103-$B$9)</f>
        <v>1.8218001401350922E-2</v>
      </c>
    </row>
    <row r="104" spans="2:20" ht="15.9" customHeight="1">
      <c r="B104" s="18">
        <v>45891</v>
      </c>
      <c r="C104" s="12">
        <v>401036.83870000002</v>
      </c>
      <c r="D104" s="9">
        <f t="shared" si="24"/>
        <v>9.0000000200234354</v>
      </c>
      <c r="E104" s="12">
        <v>6665696.8677000003</v>
      </c>
      <c r="F104" s="9">
        <f t="shared" si="25"/>
        <v>31.000000424683094</v>
      </c>
      <c r="G104" s="12">
        <v>103.8532</v>
      </c>
      <c r="H104" s="9">
        <f t="shared" si="26"/>
        <v>50.600000000002865</v>
      </c>
      <c r="J104" s="69">
        <f t="shared" ref="J104:J146" si="123">MOD(DEGREES(ATAN2(F104, D104)) + 360, 360)</f>
        <v>16.189206080992449</v>
      </c>
      <c r="K104" s="9">
        <f t="shared" ref="K104:K105" si="124">SQRT(POWER(C104 - $C$9,2) + POWER(E104 - $E$9,2)) *1000</f>
        <v>32.280025196563493</v>
      </c>
      <c r="L104" s="69">
        <f t="shared" ref="L104:L105" si="125">SQRT((D104^2) + (F104^2) + (H104^2))</f>
        <v>60.019663666927222</v>
      </c>
      <c r="M104" s="12">
        <f t="shared" ref="M104:M105" si="126">(D104-$D$9)/(B104-$B$9)</f>
        <v>0.1551724141383351</v>
      </c>
      <c r="N104" s="12">
        <f t="shared" ref="N104:N105" si="127">(F104-$F$9)/(B104-$B$9)</f>
        <v>0.53448276594281197</v>
      </c>
      <c r="O104" s="12">
        <f t="shared" ref="O104:O105" si="128">(H104-$H$9)/(B104-$B$9)</f>
        <v>0.87241379310349765</v>
      </c>
      <c r="P104" s="12">
        <f t="shared" ref="P104:P105" si="129">(L104-$L$9)/(B104-$B$9)</f>
        <v>1.0348217873608141</v>
      </c>
      <c r="Q104" s="12">
        <f t="shared" ref="Q104:Q105" si="130">(M104-0)/(B104-$B$9)</f>
        <v>2.67538645066095E-3</v>
      </c>
      <c r="R104" s="12">
        <f t="shared" ref="R104:R105" si="131">(N104-0)/(B104-$B$9)</f>
        <v>9.2152201024622744E-3</v>
      </c>
      <c r="S104" s="12">
        <f t="shared" ref="S104:S105" si="132">(O104-0)/(B104-$B$9)</f>
        <v>1.5041617122474097E-2</v>
      </c>
      <c r="T104" s="12">
        <f t="shared" ref="T104:T105" si="133">(P104-0)/(B104-$B$9)</f>
        <v>1.7841754954496795E-2</v>
      </c>
    </row>
    <row r="105" spans="2:20" ht="15.9" customHeight="1">
      <c r="B105" s="18">
        <v>45891</v>
      </c>
      <c r="C105" s="12">
        <v>401036.83659999998</v>
      </c>
      <c r="D105" s="9">
        <f t="shared" si="24"/>
        <v>6.8999999784864485</v>
      </c>
      <c r="E105" s="12">
        <v>6665696.7682999996</v>
      </c>
      <c r="F105" s="9">
        <f t="shared" si="25"/>
        <v>-68.400000222027302</v>
      </c>
      <c r="G105" s="12">
        <v>103.8352</v>
      </c>
      <c r="H105" s="9">
        <f t="shared" si="26"/>
        <v>32.600000000002183</v>
      </c>
      <c r="J105" s="69">
        <f t="shared" si="123"/>
        <v>174.2396493955606</v>
      </c>
      <c r="K105" s="9">
        <f t="shared" si="124"/>
        <v>68.747145614028568</v>
      </c>
      <c r="L105" s="69">
        <f t="shared" si="125"/>
        <v>76.085018433832232</v>
      </c>
      <c r="M105" s="12">
        <f t="shared" si="126"/>
        <v>0.11896551687045601</v>
      </c>
      <c r="N105" s="12">
        <f t="shared" si="127"/>
        <v>-1.1793103486556431</v>
      </c>
      <c r="O105" s="12">
        <f t="shared" si="128"/>
        <v>0.56206896551727903</v>
      </c>
      <c r="P105" s="12">
        <f t="shared" si="129"/>
        <v>1.3118106626522799</v>
      </c>
      <c r="Q105" s="12">
        <f t="shared" si="130"/>
        <v>2.0511296012147586E-3</v>
      </c>
      <c r="R105" s="12">
        <f t="shared" si="131"/>
        <v>-2.0332937045786949E-2</v>
      </c>
      <c r="S105" s="12">
        <f t="shared" si="132"/>
        <v>9.6908442330565347E-3</v>
      </c>
      <c r="T105" s="12">
        <f t="shared" si="133"/>
        <v>2.2617425218142757E-2</v>
      </c>
    </row>
    <row r="106" spans="2:20" ht="15.9" customHeight="1">
      <c r="B106" s="18">
        <v>45892</v>
      </c>
      <c r="C106" s="12">
        <v>401036.83500000002</v>
      </c>
      <c r="D106" s="9">
        <f t="shared" si="24"/>
        <v>5.3000000189058483</v>
      </c>
      <c r="E106" s="12">
        <v>6665696.8594000004</v>
      </c>
      <c r="F106" s="9">
        <f t="shared" si="25"/>
        <v>22.700000554323196</v>
      </c>
      <c r="G106" s="12">
        <v>103.8655</v>
      </c>
      <c r="H106" s="9">
        <f t="shared" si="26"/>
        <v>62.899999999999068</v>
      </c>
      <c r="J106" s="69">
        <f t="shared" si="123"/>
        <v>13.142000844141251</v>
      </c>
      <c r="K106" s="9">
        <f t="shared" ref="K106" si="134">SQRT(POWER(C106 - $C$9,2) + POWER(E106 - $E$9,2)) *1000</f>
        <v>23.310513193979137</v>
      </c>
      <c r="L106" s="69">
        <f t="shared" ref="L106" si="135">SQRT((D106^2) + (F106^2) + (H106^2))</f>
        <v>67.080474248223368</v>
      </c>
      <c r="M106" s="12">
        <f t="shared" ref="M106" si="136">(D106-$D$9)/(B106-$B$9)</f>
        <v>8.9830508795014377E-2</v>
      </c>
      <c r="N106" s="12">
        <f t="shared" ref="N106" si="137">(F106-$F$9)/(B106-$B$9)</f>
        <v>0.38474577210717281</v>
      </c>
      <c r="O106" s="12">
        <f t="shared" ref="O106" si="138">(H106-$H$9)/(B106-$B$9)</f>
        <v>1.0661016949152384</v>
      </c>
      <c r="P106" s="12">
        <f t="shared" ref="P106" si="139">(L106-$L$9)/(B106-$B$9)</f>
        <v>1.1369571906478537</v>
      </c>
      <c r="Q106" s="12">
        <f t="shared" ref="Q106" si="140">(M106-0)/(B106-$B$9)</f>
        <v>1.5225509965256674E-3</v>
      </c>
      <c r="R106" s="12">
        <f t="shared" ref="R106" si="141">(N106-0)/(B106-$B$9)</f>
        <v>6.5211147814775057E-3</v>
      </c>
      <c r="S106" s="12">
        <f t="shared" ref="S106" si="142">(O106-0)/(B106-$B$9)</f>
        <v>1.8069520252800651E-2</v>
      </c>
      <c r="T106" s="12">
        <f t="shared" ref="T106" si="143">(P106-0)/(B106-$B$9)</f>
        <v>1.9270460858438199E-2</v>
      </c>
    </row>
    <row r="107" spans="2:20" ht="15.9" customHeight="1">
      <c r="B107" s="18">
        <v>45892</v>
      </c>
      <c r="C107" s="12">
        <v>401036.83370000002</v>
      </c>
      <c r="D107" s="9">
        <f t="shared" si="24"/>
        <v>4.0000000153668225</v>
      </c>
      <c r="E107" s="12">
        <v>6665696.8731000004</v>
      </c>
      <c r="F107" s="9">
        <f t="shared" si="25"/>
        <v>36.400000564754009</v>
      </c>
      <c r="G107" s="12">
        <v>103.8648</v>
      </c>
      <c r="H107" s="9">
        <f t="shared" si="26"/>
        <v>62.200000000004252</v>
      </c>
      <c r="J107" s="69">
        <f t="shared" si="123"/>
        <v>6.2710773768789068</v>
      </c>
      <c r="K107" s="9">
        <f t="shared" ref="K107" si="144">SQRT(POWER(C107 - $C$9,2) + POWER(E107 - $E$9,2)) *1000</f>
        <v>36.619121251567833</v>
      </c>
      <c r="L107" s="69">
        <f t="shared" ref="L107" si="145">SQRT((D107^2) + (F107^2) + (H107^2))</f>
        <v>72.178944583843531</v>
      </c>
      <c r="M107" s="12">
        <f t="shared" ref="M107" si="146">(D107-$D$9)/(B107-$B$9)</f>
        <v>6.7796610429946141E-2</v>
      </c>
      <c r="N107" s="12">
        <f t="shared" ref="N107" si="147">(F107-$F$9)/(B107-$B$9)</f>
        <v>0.6169491621144747</v>
      </c>
      <c r="O107" s="12">
        <f t="shared" ref="O107" si="148">(H107-$H$9)/(B107-$B$9)</f>
        <v>1.0542372881356652</v>
      </c>
      <c r="P107" s="12">
        <f t="shared" ref="P107" si="149">(L107-$L$9)/(B107-$B$9)</f>
        <v>1.223371942099043</v>
      </c>
      <c r="Q107" s="12">
        <f t="shared" ref="Q107" si="150">(M107-0)/(B107-$B$9)</f>
        <v>1.1490950920329856E-3</v>
      </c>
      <c r="R107" s="12">
        <f t="shared" ref="R107" si="151">(N107-0)/(B107-$B$9)</f>
        <v>1.0456765459567368E-2</v>
      </c>
      <c r="S107" s="12">
        <f t="shared" ref="S107" si="152">(O107-0)/(B107-$B$9)</f>
        <v>1.7868428612468901E-2</v>
      </c>
      <c r="T107" s="12">
        <f t="shared" ref="T107" si="153">(P107-0)/(B107-$B$9)</f>
        <v>2.0735117662695642E-2</v>
      </c>
    </row>
    <row r="108" spans="2:20" ht="15.9" customHeight="1">
      <c r="B108" s="18">
        <v>45894</v>
      </c>
      <c r="C108" s="12">
        <v>401036.83020000003</v>
      </c>
      <c r="D108" s="9">
        <f t="shared" si="24"/>
        <v>0.50000002374872565</v>
      </c>
      <c r="E108" s="12">
        <v>6665696.8373999996</v>
      </c>
      <c r="F108" s="9">
        <f t="shared" si="25"/>
        <v>0.69999974220991135</v>
      </c>
      <c r="G108" s="12">
        <v>103.86060000000001</v>
      </c>
      <c r="H108" s="9">
        <f t="shared" si="26"/>
        <v>58.000000000006935</v>
      </c>
      <c r="J108" s="69">
        <f t="shared" si="123"/>
        <v>35.537689059048944</v>
      </c>
      <c r="K108" s="9">
        <f t="shared" ref="K108" si="154">SQRT(POWER(C108 - $C$9,2) + POWER(E108 - $E$9,2)) *1000</f>
        <v>0.86023233073552208</v>
      </c>
      <c r="L108" s="69">
        <f t="shared" ref="L108" si="155">SQRT((D108^2) + (F108^2) + (H108^2))</f>
        <v>58.006378956659994</v>
      </c>
      <c r="M108" s="12">
        <f t="shared" ref="M108" si="156">(D108-$D$9)/(B108-$B$9)</f>
        <v>8.1967217007987807E-3</v>
      </c>
      <c r="N108" s="12">
        <f t="shared" ref="N108" si="157">(F108-$F$9)/(B108-$B$9)</f>
        <v>1.1475405609998547E-2</v>
      </c>
      <c r="O108" s="12">
        <f t="shared" ref="O108" si="158">(H108-$H$9)/(B108-$B$9)</f>
        <v>0.95081967213126117</v>
      </c>
      <c r="P108" s="12">
        <f t="shared" ref="P108" si="159">(L108-$L$9)/(B108-$B$9)</f>
        <v>0.95092424519114749</v>
      </c>
      <c r="Q108" s="12">
        <f t="shared" ref="Q108" si="160">(M108-0)/(B108-$B$9)</f>
        <v>1.3437248689834066E-4</v>
      </c>
      <c r="R108" s="12">
        <f t="shared" ref="R108" si="161">(N108-0)/(B108-$B$9)</f>
        <v>1.8812140344259915E-4</v>
      </c>
      <c r="S108" s="12">
        <f t="shared" ref="S108" si="162">(O108-0)/(B108-$B$9)</f>
        <v>1.5587207739856741E-2</v>
      </c>
      <c r="T108" s="12">
        <f t="shared" ref="T108" si="163">(P108-0)/(B108-$B$9)</f>
        <v>1.5588922052313893E-2</v>
      </c>
    </row>
    <row r="109" spans="2:20" ht="15.9" customHeight="1">
      <c r="B109" s="18">
        <v>45894</v>
      </c>
      <c r="C109" s="12">
        <v>401036.83480000001</v>
      </c>
      <c r="D109" s="9">
        <f t="shared" si="24"/>
        <v>5.100000009406358</v>
      </c>
      <c r="E109" s="12">
        <v>6665696.8745999997</v>
      </c>
      <c r="F109" s="9">
        <f t="shared" si="25"/>
        <v>37.899999879300594</v>
      </c>
      <c r="G109" s="12">
        <v>103.8592</v>
      </c>
      <c r="H109" s="9">
        <f t="shared" si="26"/>
        <v>56.600000000003092</v>
      </c>
      <c r="J109" s="69">
        <f t="shared" si="123"/>
        <v>7.6639487913281528</v>
      </c>
      <c r="K109" s="9">
        <f t="shared" ref="K109" si="164">SQRT(POWER(C109 - $C$9,2) + POWER(E109 - $E$9,2)) *1000</f>
        <v>38.241600266554357</v>
      </c>
      <c r="L109" s="69">
        <f t="shared" ref="L109" si="165">SQRT((D109^2) + (F109^2) + (H109^2))</f>
        <v>68.307978969863257</v>
      </c>
      <c r="M109" s="12">
        <f t="shared" ref="M109" si="166">(D109-$D$9)/(B109-$B$9)</f>
        <v>8.3606557531251777E-2</v>
      </c>
      <c r="N109" s="12">
        <f t="shared" ref="N109" si="167">(F109-$F$9)/(B109-$B$9)</f>
        <v>0.62131147343115734</v>
      </c>
      <c r="O109" s="12">
        <f t="shared" ref="O109" si="168">(H109-$H$9)/(B109-$B$9)</f>
        <v>0.92786885245906714</v>
      </c>
      <c r="P109" s="12">
        <f t="shared" ref="P109" si="169">(L109-$L$9)/(B109-$B$9)</f>
        <v>1.1198029339321844</v>
      </c>
      <c r="Q109" s="12">
        <f t="shared" ref="Q109" si="170">(M109-0)/(B109-$B$9)</f>
        <v>1.3705993037910127E-3</v>
      </c>
      <c r="R109" s="12">
        <f t="shared" ref="R109" si="171">(N109-0)/(B109-$B$9)</f>
        <v>1.018543399067471E-2</v>
      </c>
      <c r="S109" s="12">
        <f t="shared" ref="S109" si="172">(O109-0)/(B109-$B$9)</f>
        <v>1.5210964794410937E-2</v>
      </c>
      <c r="T109" s="12">
        <f t="shared" ref="T109" si="173">(P109-0)/(B109-$B$9)</f>
        <v>1.8357425146429254E-2</v>
      </c>
    </row>
    <row r="110" spans="2:20" ht="15.9" customHeight="1">
      <c r="B110" s="18">
        <v>45895</v>
      </c>
      <c r="C110" s="12">
        <v>401036.82679999998</v>
      </c>
      <c r="D110" s="9">
        <f t="shared" si="24"/>
        <v>-2.900000021327287</v>
      </c>
      <c r="E110" s="12">
        <v>6665696.7747</v>
      </c>
      <c r="F110" s="9">
        <f t="shared" si="25"/>
        <v>-61.999999918043613</v>
      </c>
      <c r="G110" s="12">
        <v>103.86020000000001</v>
      </c>
      <c r="H110" s="9">
        <f t="shared" si="26"/>
        <v>57.600000000007867</v>
      </c>
      <c r="J110" s="69">
        <f t="shared" si="123"/>
        <v>182.67801203439925</v>
      </c>
      <c r="K110" s="9">
        <f t="shared" ref="K110" si="174">SQRT(POWER(C110 - $C$9,2) + POWER(E110 - $E$9,2)) *1000</f>
        <v>62.06778544431166</v>
      </c>
      <c r="L110" s="69">
        <f t="shared" ref="L110" si="175">SQRT((D110^2) + (F110^2) + (H110^2))</f>
        <v>84.676856282941998</v>
      </c>
      <c r="M110" s="12">
        <f t="shared" ref="M110" si="176">(D110-$D$9)/(B110-$B$9)</f>
        <v>-4.6774193892375596E-2</v>
      </c>
      <c r="N110" s="12">
        <f t="shared" ref="N110" si="177">(F110-$F$9)/(B110-$B$9)</f>
        <v>-0.99999999867812284</v>
      </c>
      <c r="O110" s="12">
        <f t="shared" ref="O110" si="178">(H110-$H$9)/(B110-$B$9)</f>
        <v>0.92903225806464307</v>
      </c>
      <c r="P110" s="12">
        <f t="shared" ref="P110" si="179">(L110-$L$9)/(B110-$B$9)</f>
        <v>1.3657557464990644</v>
      </c>
      <c r="Q110" s="12">
        <f t="shared" ref="Q110" si="180">(M110-0)/(B110-$B$9)</f>
        <v>-7.5442248213509024E-4</v>
      </c>
      <c r="R110" s="12">
        <f t="shared" ref="R110" si="181">(N110-0)/(B110-$B$9)</f>
        <v>-1.6129032236743918E-2</v>
      </c>
      <c r="S110" s="12">
        <f t="shared" ref="S110" si="182">(O110-0)/(B110-$B$9)</f>
        <v>1.4984391259107147E-2</v>
      </c>
      <c r="T110" s="12">
        <f t="shared" ref="T110" si="183">(P110-0)/(B110-$B$9)</f>
        <v>2.2028318491920395E-2</v>
      </c>
    </row>
    <row r="111" spans="2:20" ht="15.9" customHeight="1">
      <c r="B111" s="18">
        <v>45895</v>
      </c>
      <c r="C111" s="12">
        <v>401036.83500000002</v>
      </c>
      <c r="D111" s="9">
        <f t="shared" si="24"/>
        <v>5.3000000189058483</v>
      </c>
      <c r="E111" s="12">
        <v>6665696.8488999996</v>
      </c>
      <c r="F111" s="9">
        <f t="shared" si="25"/>
        <v>12.199999764561653</v>
      </c>
      <c r="G111" s="12">
        <v>103.8579</v>
      </c>
      <c r="H111" s="9">
        <f t="shared" si="26"/>
        <v>55.300000000002569</v>
      </c>
      <c r="J111" s="69">
        <f t="shared" si="123"/>
        <v>23.481391161386625</v>
      </c>
      <c r="K111" s="9">
        <f t="shared" ref="K111" si="184">SQRT(POWER(C111 - $C$9,2) + POWER(E111 - $E$9,2)) *1000</f>
        <v>13.301503465988587</v>
      </c>
      <c r="L111" s="69">
        <f t="shared" ref="L111" si="185">SQRT((D111^2) + (F111^2) + (H111^2))</f>
        <v>56.877236171037623</v>
      </c>
      <c r="M111" s="12">
        <f t="shared" ref="M111" si="186">(D111-$D$9)/(B111-$B$9)</f>
        <v>8.5483871272674969E-2</v>
      </c>
      <c r="N111" s="12">
        <f t="shared" ref="N111" si="187">(F111-$F$9)/(B111-$B$9)</f>
        <v>0.19677418975099439</v>
      </c>
      <c r="O111" s="12">
        <f t="shared" ref="O111" si="188">(H111-$H$9)/(B111-$B$9)</f>
        <v>0.89193548387100918</v>
      </c>
      <c r="P111" s="12">
        <f t="shared" ref="P111" si="189">(L111-$L$9)/(B111-$B$9)</f>
        <v>0.91737477695221969</v>
      </c>
      <c r="Q111" s="12">
        <f t="shared" ref="Q111" si="190">(M111-0)/(B111-$B$9)</f>
        <v>1.3787721173012092E-3</v>
      </c>
      <c r="R111" s="12">
        <f t="shared" ref="R111" si="191">(N111-0)/(B111-$B$9)</f>
        <v>3.1737772540482967E-3</v>
      </c>
      <c r="S111" s="12">
        <f t="shared" ref="S111" si="192">(O111-0)/(B111-$B$9)</f>
        <v>1.438605619146789E-2</v>
      </c>
      <c r="T111" s="12">
        <f t="shared" ref="T111" si="193">(P111-0)/(B111-$B$9)</f>
        <v>1.4796367370197091E-2</v>
      </c>
    </row>
    <row r="112" spans="2:20" ht="15.9" customHeight="1">
      <c r="B112" s="18">
        <v>45896</v>
      </c>
      <c r="C112" s="12">
        <v>401036.83539999998</v>
      </c>
      <c r="D112" s="9">
        <f t="shared" si="24"/>
        <v>5.6999999796971679</v>
      </c>
      <c r="E112" s="12">
        <v>6665696.8454999998</v>
      </c>
      <c r="F112" s="9">
        <f t="shared" si="25"/>
        <v>8.7999999523162842</v>
      </c>
      <c r="G112" s="12">
        <v>103.8515</v>
      </c>
      <c r="H112" s="9">
        <f t="shared" si="26"/>
        <v>48.900000000003274</v>
      </c>
      <c r="J112" s="69">
        <f t="shared" si="123"/>
        <v>32.932231089887409</v>
      </c>
      <c r="K112" s="9">
        <f t="shared" ref="K112" si="194">SQRT(POWER(C112 - $C$9,2) + POWER(E112 - $E$9,2)) *1000</f>
        <v>10.484750780505673</v>
      </c>
      <c r="L112" s="69">
        <f t="shared" ref="L112" si="195">SQRT((D112^2) + (F112^2) + (H112^2))</f>
        <v>50.011398689995012</v>
      </c>
      <c r="M112" s="12">
        <f t="shared" ref="M112" si="196">(D112-$D$9)/(B112-$B$9)</f>
        <v>9.0476190153923303E-2</v>
      </c>
      <c r="N112" s="12">
        <f t="shared" ref="N112" si="197">(F112-$F$9)/(B112-$B$9)</f>
        <v>0.1396825389256553</v>
      </c>
      <c r="O112" s="12">
        <f t="shared" ref="O112" si="198">(H112-$H$9)/(B112-$B$9)</f>
        <v>0.77619047619052817</v>
      </c>
      <c r="P112" s="12">
        <f t="shared" ref="P112" si="199">(L112-$L$9)/(B112-$B$9)</f>
        <v>0.79383172523801604</v>
      </c>
      <c r="Q112" s="12">
        <f t="shared" ref="Q112" si="200">(M112-0)/(B112-$B$9)</f>
        <v>1.4361300024432271E-3</v>
      </c>
      <c r="R112" s="12">
        <f t="shared" ref="R112" si="201">(N112-0)/(B112-$B$9)</f>
        <v>2.2171831575500843E-3</v>
      </c>
      <c r="S112" s="12">
        <f t="shared" ref="S112" si="202">(O112-0)/(B112-$B$9)</f>
        <v>1.2320483749056003E-2</v>
      </c>
      <c r="T112" s="12">
        <f t="shared" ref="T112" si="203">(P112-0)/(B112-$B$9)</f>
        <v>1.2600503575206604E-2</v>
      </c>
    </row>
    <row r="113" spans="2:20" ht="15.9" customHeight="1">
      <c r="B113" s="18">
        <v>45896</v>
      </c>
      <c r="C113" s="12">
        <v>401036.83429999999</v>
      </c>
      <c r="D113" s="9">
        <f t="shared" si="24"/>
        <v>4.5999999856576324</v>
      </c>
      <c r="E113" s="12">
        <v>6665696.8136999998</v>
      </c>
      <c r="F113" s="9">
        <f t="shared" si="25"/>
        <v>-23.000000044703484</v>
      </c>
      <c r="G113" s="12">
        <v>103.8163</v>
      </c>
      <c r="H113" s="9">
        <f t="shared" si="26"/>
        <v>13.700000000000045</v>
      </c>
      <c r="J113" s="69">
        <f t="shared" si="123"/>
        <v>168.69006758174987</v>
      </c>
      <c r="K113" s="9">
        <f t="shared" ref="K113" si="204">SQRT(POWER(C113 - $C$9,2) + POWER(E113 - $E$9,2)) *1000</f>
        <v>23.455489803549415</v>
      </c>
      <c r="L113" s="69">
        <f t="shared" ref="L113" si="205">SQRT((D113^2) + (F113^2) + (H113^2))</f>
        <v>27.163394521385058</v>
      </c>
      <c r="M113" s="12">
        <f t="shared" ref="M113" si="206">(D113-$D$9)/(B113-$B$9)</f>
        <v>7.301587278821639E-2</v>
      </c>
      <c r="N113" s="12">
        <f t="shared" ref="N113" si="207">(F113-$F$9)/(B113-$B$9)</f>
        <v>-0.36507936578894418</v>
      </c>
      <c r="O113" s="12">
        <f t="shared" ref="O113" si="208">(H113-$H$9)/(B113-$B$9)</f>
        <v>0.21746031746031819</v>
      </c>
      <c r="P113" s="12">
        <f t="shared" ref="P113" si="209">(L113-$L$9)/(B113-$B$9)</f>
        <v>0.43116499240293743</v>
      </c>
      <c r="Q113" s="12">
        <f t="shared" ref="Q113" si="210">(M113-0)/(B113-$B$9)</f>
        <v>1.1589821077494665E-3</v>
      </c>
      <c r="R113" s="12">
        <f t="shared" ref="R113" si="211">(N113-0)/(B113-$B$9)</f>
        <v>-5.7949105680784787E-3</v>
      </c>
      <c r="S113" s="12">
        <f t="shared" ref="S113" si="212">(O113-0)/(B113-$B$9)</f>
        <v>3.4517510707987014E-3</v>
      </c>
      <c r="T113" s="12">
        <f t="shared" ref="T113" si="213">(P113-0)/(B113-$B$9)</f>
        <v>6.8438887683005944E-3</v>
      </c>
    </row>
    <row r="114" spans="2:20" ht="15.9" customHeight="1">
      <c r="B114" s="18">
        <v>45897</v>
      </c>
      <c r="C114" s="12">
        <v>401036.83419999998</v>
      </c>
      <c r="D114" s="9">
        <f t="shared" si="24"/>
        <v>4.4999999809078872</v>
      </c>
      <c r="E114" s="12">
        <v>6665696.8238000004</v>
      </c>
      <c r="F114" s="9">
        <f t="shared" si="25"/>
        <v>-12.899999506771564</v>
      </c>
      <c r="G114" s="12">
        <v>103.8537</v>
      </c>
      <c r="H114" s="9">
        <f t="shared" si="26"/>
        <v>51.100000000005252</v>
      </c>
      <c r="J114" s="69">
        <f t="shared" si="123"/>
        <v>160.76932701864757</v>
      </c>
      <c r="K114" s="9">
        <f t="shared" ref="K114" si="214">SQRT(POWER(C114 - $C$9,2) + POWER(E114 - $E$9,2)) *1000</f>
        <v>13.662356572088052</v>
      </c>
      <c r="L114" s="69">
        <f t="shared" ref="L114" si="215">SQRT((D114^2) + (F114^2) + (H114^2))</f>
        <v>52.894895662090249</v>
      </c>
      <c r="M114" s="12">
        <f t="shared" ref="M114" si="216">(D114-$D$9)/(B114-$B$9)</f>
        <v>7.0312499701685738E-2</v>
      </c>
      <c r="N114" s="12">
        <f t="shared" ref="N114" si="217">(F114-$F$9)/(B114-$B$9)</f>
        <v>-0.2015624922933057</v>
      </c>
      <c r="O114" s="12">
        <f t="shared" ref="O114" si="218">(H114-$H$9)/(B114-$B$9)</f>
        <v>0.79843750000008207</v>
      </c>
      <c r="P114" s="12">
        <f t="shared" ref="P114" si="219">(L114-$L$9)/(B114-$B$9)</f>
        <v>0.82648274472016015</v>
      </c>
      <c r="Q114" s="12">
        <f t="shared" ref="Q114" si="220">(M114-0)/(B114-$B$9)</f>
        <v>1.0986328078388397E-3</v>
      </c>
      <c r="R114" s="12">
        <f t="shared" ref="R114" si="221">(N114-0)/(B114-$B$9)</f>
        <v>-3.1494139420829015E-3</v>
      </c>
      <c r="S114" s="12">
        <f t="shared" ref="S114" si="222">(O114-0)/(B114-$B$9)</f>
        <v>1.2475585937501282E-2</v>
      </c>
      <c r="T114" s="12">
        <f t="shared" ref="T114" si="223">(P114-0)/(B114-$B$9)</f>
        <v>1.2913792886252502E-2</v>
      </c>
    </row>
    <row r="115" spans="2:20" ht="15.9" customHeight="1">
      <c r="B115" s="18">
        <v>45897</v>
      </c>
      <c r="C115" s="12">
        <v>401036.8346</v>
      </c>
      <c r="D115" s="9">
        <f t="shared" si="24"/>
        <v>4.8999999999068677</v>
      </c>
      <c r="E115" s="12">
        <v>6665696.7981000002</v>
      </c>
      <c r="F115" s="9">
        <f t="shared" si="25"/>
        <v>-38.599999621510506</v>
      </c>
      <c r="G115" s="12">
        <v>103.81570000000001</v>
      </c>
      <c r="H115" s="9">
        <f t="shared" si="26"/>
        <v>13.100000000008549</v>
      </c>
      <c r="J115" s="69">
        <f t="shared" si="123"/>
        <v>172.76539663241033</v>
      </c>
      <c r="K115" s="9">
        <f t="shared" ref="K115" si="224">SQRT(POWER(C115 - $C$9,2) + POWER(E115 - $E$9,2)) *1000</f>
        <v>38.909767035793195</v>
      </c>
      <c r="L115" s="69">
        <f t="shared" ref="L115" si="225">SQRT((D115^2) + (F115^2) + (H115^2))</f>
        <v>41.055815310135081</v>
      </c>
      <c r="M115" s="12">
        <f t="shared" ref="M115" si="226">(D115-$D$9)/(B115-$B$9)</f>
        <v>7.6562499998544808E-2</v>
      </c>
      <c r="N115" s="12">
        <f t="shared" ref="N115" si="227">(F115-$F$9)/(B115-$B$9)</f>
        <v>-0.60312499408610165</v>
      </c>
      <c r="O115" s="12">
        <f t="shared" ref="O115" si="228">(H115-$H$9)/(B115-$B$9)</f>
        <v>0.20468750000013358</v>
      </c>
      <c r="P115" s="12">
        <f t="shared" ref="P115" si="229">(L115-$L$9)/(B115-$B$9)</f>
        <v>0.64149711422086064</v>
      </c>
      <c r="Q115" s="12">
        <f t="shared" ref="Q115" si="230">(M115-0)/(B115-$B$9)</f>
        <v>1.1962890624772626E-3</v>
      </c>
      <c r="R115" s="12">
        <f t="shared" ref="R115" si="231">(N115-0)/(B115-$B$9)</f>
        <v>-9.4238280325953383E-3</v>
      </c>
      <c r="S115" s="12">
        <f t="shared" ref="S115" si="232">(O115-0)/(B115-$B$9)</f>
        <v>3.1982421875020872E-3</v>
      </c>
      <c r="T115" s="12">
        <f t="shared" ref="T115" si="233">(P115-0)/(B115-$B$9)</f>
        <v>1.0023392409700948E-2</v>
      </c>
    </row>
    <row r="116" spans="2:20" ht="15.9" customHeight="1">
      <c r="B116" s="18">
        <v>45898</v>
      </c>
      <c r="C116" s="12">
        <v>401036.83419999998</v>
      </c>
      <c r="D116" s="9">
        <f t="shared" si="24"/>
        <v>4.4999999809078872</v>
      </c>
      <c r="E116" s="12">
        <v>6665696.8108999999</v>
      </c>
      <c r="F116" s="9">
        <f t="shared" si="25"/>
        <v>-25.799999944865704</v>
      </c>
      <c r="G116" s="12">
        <v>103.8622</v>
      </c>
      <c r="H116" s="9">
        <f t="shared" si="26"/>
        <v>59.600000000003206</v>
      </c>
      <c r="J116" s="69">
        <f t="shared" si="123"/>
        <v>170.10607935068651</v>
      </c>
      <c r="K116" s="9">
        <f t="shared" ref="K116" si="234">SQRT(POWER(C116 - $C$9,2) + POWER(E116 - $E$9,2)) *1000</f>
        <v>26.189501655878093</v>
      </c>
      <c r="L116" s="69">
        <f t="shared" ref="L116" si="235">SQRT((D116^2) + (F116^2) + (H116^2))</f>
        <v>65.10030719577</v>
      </c>
      <c r="M116" s="12">
        <f t="shared" ref="M116" si="236">(D116-$D$9)/(B116-$B$9)</f>
        <v>6.9230768937044412E-2</v>
      </c>
      <c r="N116" s="12">
        <f t="shared" ref="N116" si="237">(F116-$F$9)/(B116-$B$9)</f>
        <v>-0.396923076074857</v>
      </c>
      <c r="O116" s="12">
        <f t="shared" ref="O116" si="238">(H116-$H$9)/(B116-$B$9)</f>
        <v>0.91692307692312625</v>
      </c>
      <c r="P116" s="12">
        <f t="shared" ref="P116" si="239">(L116-$L$9)/(B116-$B$9)</f>
        <v>1.0015431876272307</v>
      </c>
      <c r="Q116" s="12">
        <f t="shared" ref="Q116" si="240">(M116-0)/(B116-$B$9)</f>
        <v>1.0650887528776062E-3</v>
      </c>
      <c r="R116" s="12">
        <f t="shared" ref="R116" si="241">(N116-0)/(B116-$B$9)</f>
        <v>-6.1065088626901078E-3</v>
      </c>
      <c r="S116" s="12">
        <f t="shared" ref="S116" si="242">(O116-0)/(B116-$B$9)</f>
        <v>1.4106508875740404E-2</v>
      </c>
      <c r="T116" s="12">
        <f t="shared" ref="T116" si="243">(P116-0)/(B116-$B$9)</f>
        <v>1.5408356732726626E-2</v>
      </c>
    </row>
    <row r="117" spans="2:20" ht="15.9" customHeight="1">
      <c r="B117" s="18">
        <v>45898</v>
      </c>
      <c r="C117" s="12">
        <v>401036.8358</v>
      </c>
      <c r="D117" s="9">
        <f t="shared" si="24"/>
        <v>6.0999999986961484</v>
      </c>
      <c r="E117" s="12">
        <v>6665696.7916999999</v>
      </c>
      <c r="F117" s="9">
        <f t="shared" si="25"/>
        <v>-44.999999925494194</v>
      </c>
      <c r="G117" s="12">
        <v>103.81829999999999</v>
      </c>
      <c r="H117" s="9">
        <f t="shared" si="26"/>
        <v>15.699999999995384</v>
      </c>
      <c r="J117" s="69">
        <f t="shared" si="123"/>
        <v>172.28029327236504</v>
      </c>
      <c r="K117" s="9">
        <f t="shared" ref="K117:K123" si="244">SQRT(POWER(C117 - $C$9,2) + POWER(E117 - $E$9,2)) *1000</f>
        <v>45.411562330298331</v>
      </c>
      <c r="L117" s="69">
        <f t="shared" ref="L117:L123" si="245">SQRT((D117^2) + (F117^2) + (H117^2))</f>
        <v>48.048933320922181</v>
      </c>
      <c r="M117" s="12">
        <f t="shared" ref="M117:M123" si="246">(D117-$D$9)/(B117-$B$9)</f>
        <v>9.3846153826094597E-2</v>
      </c>
      <c r="N117" s="12">
        <f t="shared" ref="N117:N123" si="247">(F117-$F$9)/(B117-$B$9)</f>
        <v>-0.69230769116144919</v>
      </c>
      <c r="O117" s="12">
        <f t="shared" ref="O117:O123" si="248">(H117-$H$9)/(B117-$B$9)</f>
        <v>0.24153846153839054</v>
      </c>
      <c r="P117" s="12">
        <f t="shared" ref="P117:P123" si="249">(L117-$L$9)/(B117-$B$9)</f>
        <v>0.73921435878341812</v>
      </c>
      <c r="Q117" s="12">
        <f t="shared" ref="Q117:Q123" si="250">(M117-0)/(B117-$B$9)</f>
        <v>1.4437869819399168E-3</v>
      </c>
      <c r="R117" s="12">
        <f t="shared" ref="R117:R123" si="251">(N117-0)/(B117-$B$9)</f>
        <v>-1.0650887556329987E-2</v>
      </c>
      <c r="S117" s="12">
        <f t="shared" ref="S117:S123" si="252">(O117-0)/(B117-$B$9)</f>
        <v>3.7159763313598542E-3</v>
      </c>
      <c r="T117" s="12">
        <f t="shared" ref="T117:T123" si="253">(P117-0)/(B117-$B$9)</f>
        <v>1.1372528596667972E-2</v>
      </c>
    </row>
    <row r="118" spans="2:20" ht="15.9" customHeight="1">
      <c r="B118" s="18">
        <v>45899</v>
      </c>
      <c r="C118" s="12">
        <v>401036.8382</v>
      </c>
      <c r="D118" s="9">
        <f t="shared" si="24"/>
        <v>8.4999999962747097</v>
      </c>
      <c r="E118" s="12">
        <v>6665696.8477999996</v>
      </c>
      <c r="F118" s="9">
        <f t="shared" si="25"/>
        <v>11.099999770522118</v>
      </c>
      <c r="G118" s="12">
        <v>103.8477</v>
      </c>
      <c r="H118" s="9">
        <f t="shared" si="26"/>
        <v>45.100000000005025</v>
      </c>
      <c r="J118" s="69">
        <f t="shared" si="123"/>
        <v>37.44365650321339</v>
      </c>
      <c r="K118" s="9">
        <f t="shared" si="244"/>
        <v>13.980700799397043</v>
      </c>
      <c r="L118" s="69">
        <f t="shared" si="245"/>
        <v>47.217263737352617</v>
      </c>
      <c r="M118" s="12">
        <f t="shared" si="246"/>
        <v>0.12878787873143499</v>
      </c>
      <c r="N118" s="12">
        <f t="shared" si="247"/>
        <v>0.16818181470488058</v>
      </c>
      <c r="O118" s="12">
        <f t="shared" si="248"/>
        <v>0.68333333333340951</v>
      </c>
      <c r="P118" s="12">
        <f t="shared" si="249"/>
        <v>0.71541308692958516</v>
      </c>
      <c r="Q118" s="12">
        <f t="shared" si="250"/>
        <v>1.9513314959308332E-3</v>
      </c>
      <c r="R118" s="12">
        <f t="shared" si="251"/>
        <v>2.5482093137103117E-3</v>
      </c>
      <c r="S118" s="12">
        <f t="shared" si="252"/>
        <v>1.0353535353536508E-2</v>
      </c>
      <c r="T118" s="12">
        <f t="shared" si="253"/>
        <v>1.0839592226205836E-2</v>
      </c>
    </row>
    <row r="119" spans="2:20" ht="15.9" customHeight="1">
      <c r="B119" s="18">
        <v>45899</v>
      </c>
      <c r="C119" s="12">
        <v>401036.83970000001</v>
      </c>
      <c r="D119" s="9">
        <f t="shared" si="24"/>
        <v>10.000000009313226</v>
      </c>
      <c r="E119" s="12">
        <v>6665696.8277000003</v>
      </c>
      <c r="F119" s="9">
        <f t="shared" si="25"/>
        <v>-8.999999612569809</v>
      </c>
      <c r="G119" s="12">
        <v>103.8454</v>
      </c>
      <c r="H119" s="9">
        <f t="shared" si="26"/>
        <v>42.799999999999727</v>
      </c>
      <c r="J119" s="69">
        <f t="shared" si="123"/>
        <v>131.9872112428684</v>
      </c>
      <c r="K119" s="9">
        <f t="shared" si="244"/>
        <v>13.453623794819045</v>
      </c>
      <c r="L119" s="69">
        <f t="shared" si="245"/>
        <v>44.864685368477708</v>
      </c>
      <c r="M119" s="12">
        <f t="shared" si="246"/>
        <v>0.151515151656261</v>
      </c>
      <c r="N119" s="12">
        <f t="shared" si="247"/>
        <v>-0.13636363049348196</v>
      </c>
      <c r="O119" s="12">
        <f t="shared" si="248"/>
        <v>0.64848484848484433</v>
      </c>
      <c r="P119" s="12">
        <f t="shared" si="249"/>
        <v>0.67976796012845009</v>
      </c>
      <c r="Q119" s="12">
        <f t="shared" si="250"/>
        <v>2.2956841160039548E-3</v>
      </c>
      <c r="R119" s="12">
        <f t="shared" si="251"/>
        <v>-2.0661156135376056E-3</v>
      </c>
      <c r="S119" s="12">
        <f t="shared" si="252"/>
        <v>9.8255280073461255E-3</v>
      </c>
      <c r="T119" s="12">
        <f t="shared" si="253"/>
        <v>1.0299514547400759E-2</v>
      </c>
    </row>
    <row r="120" spans="2:20" ht="15.9" customHeight="1">
      <c r="B120" s="18">
        <v>45901</v>
      </c>
      <c r="C120" s="12">
        <v>401036.8383</v>
      </c>
      <c r="D120" s="9">
        <f t="shared" si="24"/>
        <v>8.6000000010244548</v>
      </c>
      <c r="E120" s="12">
        <v>6665696.8366</v>
      </c>
      <c r="F120" s="9">
        <f t="shared" si="25"/>
        <v>-9.999983012676239E-2</v>
      </c>
      <c r="G120" s="12">
        <v>103.8449</v>
      </c>
      <c r="H120" s="9">
        <f t="shared" si="26"/>
        <v>42.29999999999734</v>
      </c>
      <c r="J120" s="69">
        <f t="shared" si="123"/>
        <v>90.666198838510354</v>
      </c>
      <c r="K120" s="9">
        <f t="shared" si="244"/>
        <v>8.6005813747470583</v>
      </c>
      <c r="L120" s="69">
        <f t="shared" si="245"/>
        <v>43.165495479415277</v>
      </c>
      <c r="M120" s="12">
        <f t="shared" si="246"/>
        <v>0.12647058825035962</v>
      </c>
      <c r="N120" s="12">
        <f t="shared" si="247"/>
        <v>-1.4705857371582704E-3</v>
      </c>
      <c r="O120" s="12">
        <f t="shared" si="248"/>
        <v>0.6220588235293727</v>
      </c>
      <c r="P120" s="12">
        <f t="shared" si="249"/>
        <v>0.6347866982266952</v>
      </c>
      <c r="Q120" s="12">
        <f t="shared" si="250"/>
        <v>1.8598615919170531E-3</v>
      </c>
      <c r="R120" s="12">
        <f t="shared" si="251"/>
        <v>-2.1626260840562799E-5</v>
      </c>
      <c r="S120" s="12">
        <f t="shared" si="252"/>
        <v>9.1479238754319514E-3</v>
      </c>
      <c r="T120" s="12">
        <f t="shared" si="253"/>
        <v>9.3350985033337532E-3</v>
      </c>
    </row>
    <row r="121" spans="2:20" ht="15.9" customHeight="1">
      <c r="B121" s="18">
        <v>45901</v>
      </c>
      <c r="C121" s="12">
        <v>401036.84269999998</v>
      </c>
      <c r="D121" s="9">
        <f t="shared" si="24"/>
        <v>12.999999977182597</v>
      </c>
      <c r="E121" s="12">
        <v>6665696.8810000001</v>
      </c>
      <c r="F121" s="9">
        <f t="shared" si="25"/>
        <v>44.300000183284283</v>
      </c>
      <c r="G121" s="12">
        <v>103.8575</v>
      </c>
      <c r="H121" s="9">
        <f t="shared" si="26"/>
        <v>54.900000000003502</v>
      </c>
      <c r="J121" s="69">
        <f t="shared" si="123"/>
        <v>16.354522657936116</v>
      </c>
      <c r="K121" s="9">
        <f t="shared" si="244"/>
        <v>46.168062723550953</v>
      </c>
      <c r="L121" s="69">
        <f t="shared" si="245"/>
        <v>71.732140743505767</v>
      </c>
      <c r="M121" s="12">
        <f t="shared" si="246"/>
        <v>0.19117647025268525</v>
      </c>
      <c r="N121" s="12">
        <f t="shared" si="247"/>
        <v>0.65147059093065118</v>
      </c>
      <c r="O121" s="12">
        <f t="shared" si="248"/>
        <v>0.80735294117652212</v>
      </c>
      <c r="P121" s="12">
        <f t="shared" si="249"/>
        <v>1.0548844226986143</v>
      </c>
      <c r="Q121" s="12">
        <f t="shared" si="250"/>
        <v>2.8114186801865477E-3</v>
      </c>
      <c r="R121" s="12">
        <f t="shared" si="251"/>
        <v>9.5804498666272227E-3</v>
      </c>
      <c r="S121" s="12">
        <f t="shared" si="252"/>
        <v>1.1872837370242972E-2</v>
      </c>
      <c r="T121" s="12">
        <f t="shared" si="253"/>
        <v>1.5513006216156092E-2</v>
      </c>
    </row>
    <row r="122" spans="2:20" ht="15.9" customHeight="1">
      <c r="B122" s="18">
        <v>45902</v>
      </c>
      <c r="C122" s="12">
        <v>401036.83919999999</v>
      </c>
      <c r="D122" s="9">
        <f t="shared" si="24"/>
        <v>9.4999999855645001</v>
      </c>
      <c r="E122" s="12">
        <v>6665696.8584000003</v>
      </c>
      <c r="F122" s="9">
        <f t="shared" si="25"/>
        <v>21.700000390410423</v>
      </c>
      <c r="G122" s="12">
        <v>103.8519</v>
      </c>
      <c r="H122" s="9">
        <f t="shared" si="26"/>
        <v>49.300000000002342</v>
      </c>
      <c r="J122" s="69">
        <f t="shared" si="123"/>
        <v>23.643226915909509</v>
      </c>
      <c r="K122" s="9">
        <f t="shared" si="244"/>
        <v>23.688394134460403</v>
      </c>
      <c r="L122" s="69">
        <f t="shared" si="245"/>
        <v>54.695795237566195</v>
      </c>
      <c r="M122" s="12">
        <f t="shared" si="246"/>
        <v>0.13768115921107971</v>
      </c>
      <c r="N122" s="12">
        <f t="shared" si="247"/>
        <v>0.31449275928131049</v>
      </c>
      <c r="O122" s="12">
        <f t="shared" si="248"/>
        <v>0.7144927536232224</v>
      </c>
      <c r="P122" s="12">
        <f t="shared" si="249"/>
        <v>0.7926926846024086</v>
      </c>
      <c r="Q122" s="12">
        <f t="shared" si="250"/>
        <v>1.9953791190011551E-3</v>
      </c>
      <c r="R122" s="12">
        <f t="shared" si="251"/>
        <v>4.5578660765407319E-3</v>
      </c>
      <c r="S122" s="12">
        <f t="shared" si="252"/>
        <v>1.0354967443814818E-2</v>
      </c>
      <c r="T122" s="12">
        <f t="shared" si="253"/>
        <v>1.1488299776846501E-2</v>
      </c>
    </row>
    <row r="123" spans="2:20" ht="15.9" customHeight="1">
      <c r="B123" s="18">
        <v>45902</v>
      </c>
      <c r="C123" s="12">
        <v>401036.84129999997</v>
      </c>
      <c r="D123" s="9">
        <f t="shared" si="24"/>
        <v>11.599999968893826</v>
      </c>
      <c r="E123" s="12">
        <v>6665696.858</v>
      </c>
      <c r="F123" s="9">
        <f t="shared" si="25"/>
        <v>21.300000138580799</v>
      </c>
      <c r="G123" s="12">
        <v>103.85129999999999</v>
      </c>
      <c r="H123" s="9">
        <f t="shared" si="26"/>
        <v>48.699999999996635</v>
      </c>
      <c r="J123" s="69">
        <f t="shared" si="123"/>
        <v>28.572752454898648</v>
      </c>
      <c r="K123" s="9">
        <f t="shared" si="244"/>
        <v>24.253865778095641</v>
      </c>
      <c r="L123" s="69">
        <f t="shared" si="245"/>
        <v>54.405330668800744</v>
      </c>
      <c r="M123" s="12">
        <f t="shared" si="246"/>
        <v>0.16811594157817139</v>
      </c>
      <c r="N123" s="12">
        <f t="shared" si="247"/>
        <v>0.30869565418233041</v>
      </c>
      <c r="O123" s="12">
        <f t="shared" si="248"/>
        <v>0.70579710144922658</v>
      </c>
      <c r="P123" s="12">
        <f t="shared" si="249"/>
        <v>0.78848305317102529</v>
      </c>
      <c r="Q123" s="12">
        <f t="shared" si="250"/>
        <v>2.4364629214227739E-3</v>
      </c>
      <c r="R123" s="12">
        <f t="shared" si="251"/>
        <v>4.4738500606134844E-3</v>
      </c>
      <c r="S123" s="12">
        <f t="shared" si="252"/>
        <v>1.0228943499264153E-2</v>
      </c>
      <c r="T123" s="12">
        <f t="shared" si="253"/>
        <v>1.1427290625667033E-2</v>
      </c>
    </row>
    <row r="124" spans="2:20" ht="15.9" customHeight="1">
      <c r="B124" s="18">
        <v>45903</v>
      </c>
      <c r="C124" s="12">
        <v>401036.84039999999</v>
      </c>
      <c r="D124" s="9">
        <f t="shared" si="24"/>
        <v>10.699999984353781</v>
      </c>
      <c r="E124" s="12">
        <v>6665696.8739</v>
      </c>
      <c r="F124" s="9">
        <f t="shared" si="25"/>
        <v>37.200000137090683</v>
      </c>
      <c r="G124" s="12">
        <v>103.8485</v>
      </c>
      <c r="H124" s="9">
        <f t="shared" si="26"/>
        <v>45.90000000000316</v>
      </c>
      <c r="J124" s="69">
        <f t="shared" si="123"/>
        <v>16.047056076986792</v>
      </c>
      <c r="K124" s="9">
        <f t="shared" ref="K124" si="254">SQRT(POWER(C124 - $C$9,2) + POWER(E124 - $E$9,2)) *1000</f>
        <v>38.708267978104082</v>
      </c>
      <c r="L124" s="69">
        <f t="shared" ref="L124" si="255">SQRT((D124^2) + (F124^2) + (H124^2))</f>
        <v>60.042818137267737</v>
      </c>
      <c r="M124" s="12">
        <f t="shared" ref="M124" si="256">(D124-$D$9)/(B124-$B$9)</f>
        <v>0.15285714263362543</v>
      </c>
      <c r="N124" s="12">
        <f t="shared" ref="N124" si="257">(F124-$F$9)/(B124-$B$9)</f>
        <v>0.53142857338700977</v>
      </c>
      <c r="O124" s="12">
        <f t="shared" ref="O124" si="258">(H124-$H$9)/(B124-$B$9)</f>
        <v>0.65571428571433088</v>
      </c>
      <c r="P124" s="12">
        <f t="shared" ref="P124" si="259">(L124-$L$9)/(B124-$B$9)</f>
        <v>0.85775454481811053</v>
      </c>
      <c r="Q124" s="12">
        <f t="shared" ref="Q124" si="260">(M124-0)/(B124-$B$9)</f>
        <v>2.183673466194649E-3</v>
      </c>
      <c r="R124" s="12">
        <f t="shared" ref="R124" si="261">(N124-0)/(B124-$B$9)</f>
        <v>7.5918367626715685E-3</v>
      </c>
      <c r="S124" s="12">
        <f t="shared" ref="S124" si="262">(O124-0)/(B124-$B$9)</f>
        <v>9.3673469387761561E-3</v>
      </c>
      <c r="T124" s="12">
        <f t="shared" ref="T124" si="263">(P124-0)/(B124-$B$9)</f>
        <v>1.2253636354544436E-2</v>
      </c>
    </row>
    <row r="125" spans="2:20" ht="15.9" customHeight="1">
      <c r="B125" s="18">
        <v>45903</v>
      </c>
      <c r="C125" s="12">
        <v>401036.84159999999</v>
      </c>
      <c r="D125" s="9">
        <f t="shared" si="24"/>
        <v>11.899999983143061</v>
      </c>
      <c r="E125" s="12">
        <v>6665696.8642999995</v>
      </c>
      <c r="F125" s="9">
        <f t="shared" si="25"/>
        <v>27.59999968111515</v>
      </c>
      <c r="G125" s="12">
        <v>103.8573</v>
      </c>
      <c r="H125" s="9">
        <f t="shared" si="26"/>
        <v>54.699999999996862</v>
      </c>
      <c r="J125" s="69">
        <f t="shared" si="123"/>
        <v>23.323745133699731</v>
      </c>
      <c r="K125" s="9">
        <f t="shared" ref="K125" si="264">SQRT(POWER(C125 - $C$9,2) + POWER(E125 - $E$9,2)) *1000</f>
        <v>30.056113887133868</v>
      </c>
      <c r="L125" s="69">
        <f t="shared" ref="L125" si="265">SQRT((D125^2) + (F125^2) + (H125^2))</f>
        <v>62.413620164159823</v>
      </c>
      <c r="M125" s="12">
        <f t="shared" ref="M125" si="266">(D125-$D$9)/(B125-$B$9)</f>
        <v>0.16999999975918659</v>
      </c>
      <c r="N125" s="12">
        <f t="shared" ref="N125" si="267">(F125-$F$9)/(B125-$B$9)</f>
        <v>0.39428570973021643</v>
      </c>
      <c r="O125" s="12">
        <f t="shared" ref="O125" si="268">(H125-$H$9)/(B125-$B$9)</f>
        <v>0.78142857142852662</v>
      </c>
      <c r="P125" s="12">
        <f t="shared" ref="P125" si="269">(L125-$L$9)/(B125-$B$9)</f>
        <v>0.89162314520228314</v>
      </c>
      <c r="Q125" s="12">
        <f t="shared" ref="Q125" si="270">(M125-0)/(B125-$B$9)</f>
        <v>2.4285714251312371E-3</v>
      </c>
      <c r="R125" s="12">
        <f t="shared" ref="R125" si="271">(N125-0)/(B125-$B$9)</f>
        <v>5.6326529961459489E-3</v>
      </c>
      <c r="S125" s="12">
        <f t="shared" ref="S125" si="272">(O125-0)/(B125-$B$9)</f>
        <v>1.1163265306121809E-2</v>
      </c>
      <c r="T125" s="12">
        <f t="shared" ref="T125" si="273">(P125-0)/(B125-$B$9)</f>
        <v>1.2737473502889759E-2</v>
      </c>
    </row>
    <row r="126" spans="2:20" ht="15.9" customHeight="1">
      <c r="B126" s="18">
        <v>45904</v>
      </c>
      <c r="C126" s="12">
        <v>401036.83669999999</v>
      </c>
      <c r="D126" s="9">
        <f t="shared" si="24"/>
        <v>6.9999999832361937</v>
      </c>
      <c r="E126" s="12">
        <v>6665696.8814000003</v>
      </c>
      <c r="F126" s="9">
        <f t="shared" si="25"/>
        <v>44.700000435113907</v>
      </c>
      <c r="G126" s="12">
        <v>103.8691</v>
      </c>
      <c r="H126" s="9">
        <f t="shared" si="26"/>
        <v>66.500000000004889</v>
      </c>
      <c r="J126" s="69">
        <f t="shared" si="123"/>
        <v>8.9002085793366064</v>
      </c>
      <c r="K126" s="9">
        <f t="shared" ref="K126" si="274">SQRT(POWER(C126 - $C$9,2) + POWER(E126 - $E$9,2)) *1000</f>
        <v>45.244779131569317</v>
      </c>
      <c r="L126" s="69">
        <f t="shared" ref="L126" si="275">SQRT((D126^2) + (F126^2) + (H126^2))</f>
        <v>80.432207719701069</v>
      </c>
      <c r="M126" s="12">
        <f t="shared" ref="M126" si="276">(D126-$D$9)/(B126-$B$9)</f>
        <v>9.8591549059664704E-2</v>
      </c>
      <c r="N126" s="12">
        <f t="shared" ref="N126" si="277">(F126-$F$9)/(B126-$B$9)</f>
        <v>0.62957747091709726</v>
      </c>
      <c r="O126" s="12">
        <f t="shared" ref="O126" si="278">(H126-$H$9)/(B126-$B$9)</f>
        <v>0.93661971830992796</v>
      </c>
      <c r="P126" s="12">
        <f t="shared" ref="P126" si="279">(L126-$L$9)/(B126-$B$9)</f>
        <v>1.1328479960521278</v>
      </c>
      <c r="Q126" s="12">
        <f t="shared" ref="Q126" si="280">(M126-0)/(B126-$B$9)</f>
        <v>1.3886133670375311E-3</v>
      </c>
      <c r="R126" s="12">
        <f t="shared" ref="R126" si="281">(N126-0)/(B126-$B$9)</f>
        <v>8.8672883227760169E-3</v>
      </c>
      <c r="S126" s="12">
        <f t="shared" ref="S126" si="282">(O126-0)/(B126-$B$9)</f>
        <v>1.3191827018449689E-2</v>
      </c>
      <c r="T126" s="12">
        <f t="shared" ref="T126" si="283">(P126-0)/(B126-$B$9)</f>
        <v>1.5955605578198983E-2</v>
      </c>
    </row>
    <row r="127" spans="2:20" ht="15.9" customHeight="1">
      <c r="B127" s="18">
        <v>45904</v>
      </c>
      <c r="C127" s="12">
        <v>401036.83500000002</v>
      </c>
      <c r="D127" s="9">
        <f t="shared" si="24"/>
        <v>5.3000000189058483</v>
      </c>
      <c r="E127" s="12">
        <v>6665696.8619999997</v>
      </c>
      <c r="F127" s="9">
        <f t="shared" si="25"/>
        <v>25.299999862909317</v>
      </c>
      <c r="G127" s="12">
        <v>103.8605</v>
      </c>
      <c r="H127" s="9">
        <f t="shared" si="26"/>
        <v>57.900000000003615</v>
      </c>
      <c r="J127" s="69">
        <f t="shared" si="123"/>
        <v>11.831579282059408</v>
      </c>
      <c r="K127" s="9">
        <f t="shared" ref="K127" si="284">SQRT(POWER(C127 - $C$9,2) + POWER(E127 - $E$9,2)) *1000</f>
        <v>25.849177806336773</v>
      </c>
      <c r="L127" s="69">
        <f t="shared" ref="L127" si="285">SQRT((D127^2) + (F127^2) + (H127^2))</f>
        <v>63.408122454966545</v>
      </c>
      <c r="M127" s="12">
        <f t="shared" ref="M127" si="286">(D127-$D$9)/(B127-$B$9)</f>
        <v>7.4647887590223214E-2</v>
      </c>
      <c r="N127" s="12">
        <f t="shared" ref="N127" si="287">(F127-$F$9)/(B127-$B$9)</f>
        <v>0.35633802623815941</v>
      </c>
      <c r="O127" s="12">
        <f t="shared" ref="O127" si="288">(H127-$H$9)/(B127-$B$9)</f>
        <v>0.81549295774652975</v>
      </c>
      <c r="P127" s="12">
        <f t="shared" ref="P127" si="289">(L127-$L$9)/(B127-$B$9)</f>
        <v>0.89307214725304995</v>
      </c>
      <c r="Q127" s="12">
        <f t="shared" ref="Q127" si="290">(M127-0)/(B127-$B$9)</f>
        <v>1.0513786984538481E-3</v>
      </c>
      <c r="R127" s="12">
        <f t="shared" ref="R127" si="291">(N127-0)/(B127-$B$9)</f>
        <v>5.0188454399740763E-3</v>
      </c>
      <c r="S127" s="12">
        <f t="shared" ref="S127" si="292">(O127-0)/(B127-$B$9)</f>
        <v>1.1485816306289151E-2</v>
      </c>
      <c r="T127" s="12">
        <f t="shared" ref="T127" si="293">(P127-0)/(B127-$B$9)</f>
        <v>1.2578480947226056E-2</v>
      </c>
    </row>
    <row r="128" spans="2:20" ht="15.9" customHeight="1">
      <c r="B128" s="18">
        <v>45905</v>
      </c>
      <c r="C128" s="12">
        <v>401036.83039999998</v>
      </c>
      <c r="D128" s="9">
        <f t="shared" si="24"/>
        <v>0.699999975040555</v>
      </c>
      <c r="E128" s="12">
        <v>6665696.8108000001</v>
      </c>
      <c r="F128" s="9">
        <f t="shared" si="25"/>
        <v>-25.899999774992466</v>
      </c>
      <c r="G128" s="12">
        <v>103.8557</v>
      </c>
      <c r="H128" s="9">
        <f t="shared" si="26"/>
        <v>53.100000000000591</v>
      </c>
      <c r="J128" s="69">
        <f t="shared" si="123"/>
        <v>178.45184234275371</v>
      </c>
      <c r="K128" s="9">
        <f t="shared" ref="K128" si="294">SQRT(POWER(C128 - $C$9,2) + POWER(E128 - $E$9,2)) *1000</f>
        <v>25.90945750705071</v>
      </c>
      <c r="L128" s="69">
        <f t="shared" ref="L128" si="295">SQRT((D128^2) + (F128^2) + (H128^2))</f>
        <v>59.083923264368032</v>
      </c>
      <c r="M128" s="12">
        <f t="shared" ref="M128" si="296">(D128-$D$9)/(B128-$B$9)</f>
        <v>9.7222218755632639E-3</v>
      </c>
      <c r="N128" s="12">
        <f t="shared" ref="N128" si="297">(F128-$F$9)/(B128-$B$9)</f>
        <v>-0.3597222190971176</v>
      </c>
      <c r="O128" s="12">
        <f t="shared" ref="O128" si="298">(H128-$H$9)/(B128-$B$9)</f>
        <v>0.73750000000000826</v>
      </c>
      <c r="P128" s="12">
        <f t="shared" ref="P128" si="299">(L128-$L$9)/(B128-$B$9)</f>
        <v>0.82061004533844484</v>
      </c>
      <c r="Q128" s="12">
        <f t="shared" ref="Q128" si="300">(M128-0)/(B128-$B$9)</f>
        <v>1.3503085938282311E-4</v>
      </c>
      <c r="R128" s="12">
        <f t="shared" ref="R128" si="301">(N128-0)/(B128-$B$9)</f>
        <v>-4.9961419319044112E-3</v>
      </c>
      <c r="S128" s="12">
        <f t="shared" ref="S128" si="302">(O128-0)/(B128-$B$9)</f>
        <v>1.024305555555567E-2</v>
      </c>
      <c r="T128" s="12">
        <f t="shared" ref="T128" si="303">(P128-0)/(B128-$B$9)</f>
        <v>1.1397361740811733E-2</v>
      </c>
    </row>
    <row r="129" spans="2:20" ht="15.9" customHeight="1">
      <c r="B129" s="18">
        <v>45905</v>
      </c>
      <c r="C129" s="12">
        <v>401036.83490000002</v>
      </c>
      <c r="D129" s="9">
        <f t="shared" si="24"/>
        <v>5.2000000141561031</v>
      </c>
      <c r="E129" s="12">
        <v>6665696.8727000002</v>
      </c>
      <c r="F129" s="9">
        <f t="shared" si="25"/>
        <v>36.000000312924385</v>
      </c>
      <c r="G129" s="12">
        <v>103.8634</v>
      </c>
      <c r="H129" s="9">
        <f t="shared" si="26"/>
        <v>60.800000000000409</v>
      </c>
      <c r="J129" s="69">
        <f t="shared" si="123"/>
        <v>8.219209200500643</v>
      </c>
      <c r="K129" s="9">
        <f t="shared" ref="K129" si="304">SQRT(POWER(C129 - $C$9,2) + POWER(E129 - $E$9,2)) *1000</f>
        <v>36.373617123923481</v>
      </c>
      <c r="L129" s="69">
        <f t="shared" ref="L129" si="305">SQRT((D129^2) + (F129^2) + (H129^2))</f>
        <v>70.849700229978595</v>
      </c>
      <c r="M129" s="12">
        <f t="shared" ref="M129" si="306">(D129-$D$9)/(B129-$B$9)</f>
        <v>7.2222222418834761E-2</v>
      </c>
      <c r="N129" s="12">
        <f t="shared" ref="N129" si="307">(F129-$F$9)/(B129-$B$9)</f>
        <v>0.50000000434617198</v>
      </c>
      <c r="O129" s="12">
        <f t="shared" ref="O129" si="308">(H129-$H$9)/(B129-$B$9)</f>
        <v>0.8444444444444501</v>
      </c>
      <c r="P129" s="12">
        <f t="shared" ref="P129" si="309">(L129-$L$9)/(B129-$B$9)</f>
        <v>0.98402361430525831</v>
      </c>
      <c r="Q129" s="12">
        <f t="shared" ref="Q129" si="310">(M129-0)/(B129-$B$9)</f>
        <v>1.0030864224838162E-3</v>
      </c>
      <c r="R129" s="12">
        <f t="shared" ref="R129" si="311">(N129-0)/(B129-$B$9)</f>
        <v>6.9444445048079438E-3</v>
      </c>
      <c r="S129" s="12">
        <f t="shared" ref="S129" si="312">(O129-0)/(B129-$B$9)</f>
        <v>1.1728395061728474E-2</v>
      </c>
      <c r="T129" s="12">
        <f t="shared" ref="T129" si="313">(P129-0)/(B129-$B$9)</f>
        <v>1.3666994643128587E-2</v>
      </c>
    </row>
    <row r="130" spans="2:20" ht="15.9" customHeight="1">
      <c r="B130" s="18">
        <v>45906</v>
      </c>
      <c r="C130" s="12">
        <v>401036.83130000002</v>
      </c>
      <c r="D130" s="9">
        <f t="shared" si="24"/>
        <v>1.6000000177882612</v>
      </c>
      <c r="E130" s="12">
        <v>6665696.8387000002</v>
      </c>
      <c r="F130" s="9">
        <f t="shared" si="25"/>
        <v>2.0000003278255463</v>
      </c>
      <c r="G130" s="12">
        <v>103.86109999999999</v>
      </c>
      <c r="H130" s="9">
        <f t="shared" si="26"/>
        <v>58.499999999995111</v>
      </c>
      <c r="J130" s="69">
        <f t="shared" si="123"/>
        <v>38.659803983595452</v>
      </c>
      <c r="K130" s="9">
        <f t="shared" ref="K130" si="314">SQRT(POWER(C130 - $C$9,2) + POWER(E130 - $E$9,2)) *1000</f>
        <v>2.5612499620741294</v>
      </c>
      <c r="L130" s="69">
        <f t="shared" ref="L130" si="315">SQRT((D130^2) + (F130^2) + (H130^2))</f>
        <v>58.556041544555015</v>
      </c>
      <c r="M130" s="12">
        <f t="shared" ref="M130" si="316">(D130-$D$9)/(B130-$B$9)</f>
        <v>2.1917808462852892E-2</v>
      </c>
      <c r="N130" s="12">
        <f t="shared" ref="N130" si="317">(F130-$F$9)/(B130-$B$9)</f>
        <v>2.739726476473351E-2</v>
      </c>
      <c r="O130" s="12">
        <f t="shared" ref="O130" si="318">(H130-$H$9)/(B130-$B$9)</f>
        <v>0.80136986301363167</v>
      </c>
      <c r="P130" s="12">
        <f t="shared" ref="P130" si="319">(L130-$L$9)/(B130-$B$9)</f>
        <v>0.8021375554048632</v>
      </c>
      <c r="Q130" s="12">
        <f t="shared" ref="Q130" si="320">(M130-0)/(B130-$B$9)</f>
        <v>3.0024395154593E-4</v>
      </c>
      <c r="R130" s="12">
        <f t="shared" ref="R130" si="321">(N130-0)/(B130-$B$9)</f>
        <v>3.7530499677717135E-4</v>
      </c>
      <c r="S130" s="12">
        <f t="shared" ref="S130" si="322">(O130-0)/(B130-$B$9)</f>
        <v>1.0977669356351119E-2</v>
      </c>
      <c r="T130" s="12">
        <f t="shared" ref="T130" si="323">(P130-0)/(B130-$B$9)</f>
        <v>1.0988185690477579E-2</v>
      </c>
    </row>
    <row r="131" spans="2:20" ht="15.9" customHeight="1">
      <c r="B131" s="18">
        <v>45906</v>
      </c>
      <c r="C131" s="12">
        <v>401036.83419999998</v>
      </c>
      <c r="D131" s="9">
        <f t="shared" si="24"/>
        <v>4.4999999809078872</v>
      </c>
      <c r="E131" s="12">
        <v>6665696.8793000001</v>
      </c>
      <c r="F131" s="9">
        <f t="shared" si="25"/>
        <v>42.600000277161598</v>
      </c>
      <c r="G131" s="12">
        <v>103.84950000000001</v>
      </c>
      <c r="H131" s="9">
        <f t="shared" si="26"/>
        <v>46.900000000007935</v>
      </c>
      <c r="J131" s="69">
        <f t="shared" si="123"/>
        <v>6.0300087439434265</v>
      </c>
      <c r="K131" s="9">
        <f t="shared" ref="K131" si="324">SQRT(POWER(C131 - $C$9,2) + POWER(E131 - $E$9,2)) *1000</f>
        <v>42.837016976469535</v>
      </c>
      <c r="L131" s="69">
        <f t="shared" ref="L131" si="325">SQRT((D131^2) + (F131^2) + (H131^2))</f>
        <v>63.518658860551234</v>
      </c>
      <c r="M131" s="12">
        <f t="shared" ref="M131" si="326">(D131-$D$9)/(B131-$B$9)</f>
        <v>6.1643835354902567E-2</v>
      </c>
      <c r="N131" s="12">
        <f t="shared" ref="N131" si="327">(F131-$F$9)/(B131-$B$9)</f>
        <v>0.58356164763235063</v>
      </c>
      <c r="O131" s="12">
        <f t="shared" ref="O131" si="328">(H131-$H$9)/(B131-$B$9)</f>
        <v>0.64246575342476619</v>
      </c>
      <c r="P131" s="12">
        <f t="shared" ref="P131" si="329">(L131-$L$9)/(B131-$B$9)</f>
        <v>0.87011861452809913</v>
      </c>
      <c r="Q131" s="12">
        <f t="shared" ref="Q131" si="330">(M131-0)/(B131-$B$9)</f>
        <v>8.4443610075209E-4</v>
      </c>
      <c r="R131" s="12">
        <f t="shared" ref="R131" si="331">(N131-0)/(B131-$B$9)</f>
        <v>7.9939951730458991E-3</v>
      </c>
      <c r="S131" s="12">
        <f t="shared" ref="S131" si="332">(O131-0)/(B131-$B$9)</f>
        <v>8.8009007318461119E-3</v>
      </c>
      <c r="T131" s="12">
        <f t="shared" ref="T131" si="333">(P131-0)/(B131-$B$9)</f>
        <v>1.1919433075727385E-2</v>
      </c>
    </row>
    <row r="132" spans="2:20" ht="15.9" customHeight="1">
      <c r="B132" s="18">
        <v>45908</v>
      </c>
      <c r="C132" s="12">
        <v>401036.83870000002</v>
      </c>
      <c r="D132" s="9">
        <f t="shared" si="24"/>
        <v>9.0000000200234354</v>
      </c>
      <c r="E132" s="12">
        <v>6665696.8646</v>
      </c>
      <c r="F132" s="9">
        <f t="shared" si="25"/>
        <v>27.900000102818012</v>
      </c>
      <c r="G132" s="12">
        <v>103.8475</v>
      </c>
      <c r="H132" s="9">
        <f t="shared" si="26"/>
        <v>44.899999999998386</v>
      </c>
      <c r="J132" s="69">
        <f t="shared" si="123"/>
        <v>17.878696571393334</v>
      </c>
      <c r="K132" s="9">
        <f t="shared" ref="K132" si="334">SQRT(POWER(C132 - $C$9,2) + POWER(E132 - $E$9,2)) *1000</f>
        <v>29.315695558824235</v>
      </c>
      <c r="L132" s="69">
        <f t="shared" ref="L132" si="335">SQRT((D132^2) + (F132^2) + (H132^2))</f>
        <v>53.622942907840503</v>
      </c>
      <c r="M132" s="12">
        <f t="shared" ref="M132" si="336">(D132-$D$9)/(B132-$B$9)</f>
        <v>0.12000000026697914</v>
      </c>
      <c r="N132" s="12">
        <f t="shared" ref="N132" si="337">(F132-$F$9)/(B132-$B$9)</f>
        <v>0.37200000137090683</v>
      </c>
      <c r="O132" s="12">
        <f t="shared" ref="O132" si="338">(H132-$H$9)/(B132-$B$9)</f>
        <v>0.59866666666664514</v>
      </c>
      <c r="P132" s="12">
        <f t="shared" ref="P132" si="339">(L132-$L$9)/(B132-$B$9)</f>
        <v>0.71497257210454002</v>
      </c>
      <c r="Q132" s="12">
        <f t="shared" ref="Q132" si="340">(M132-0)/(B132-$B$9)</f>
        <v>1.6000000035597218E-3</v>
      </c>
      <c r="R132" s="12">
        <f t="shared" ref="R132" si="341">(N132-0)/(B132-$B$9)</f>
        <v>4.9600000182787578E-3</v>
      </c>
      <c r="S132" s="12">
        <f t="shared" ref="S132" si="342">(O132-0)/(B132-$B$9)</f>
        <v>7.9822222222219359E-3</v>
      </c>
      <c r="T132" s="12">
        <f t="shared" ref="T132" si="343">(P132-0)/(B132-$B$9)</f>
        <v>9.532967628060534E-3</v>
      </c>
    </row>
    <row r="133" spans="2:20" ht="15.9" customHeight="1">
      <c r="B133" s="18">
        <v>45908</v>
      </c>
      <c r="C133" s="12">
        <v>401036.84039999999</v>
      </c>
      <c r="D133" s="9">
        <f t="shared" si="24"/>
        <v>10.699999984353781</v>
      </c>
      <c r="E133" s="12">
        <v>6665696.8761999998</v>
      </c>
      <c r="F133" s="9">
        <f t="shared" si="25"/>
        <v>39.499999955296516</v>
      </c>
      <c r="G133" s="12">
        <v>103.8652</v>
      </c>
      <c r="H133" s="9">
        <f t="shared" si="26"/>
        <v>62.60000000000332</v>
      </c>
      <c r="J133" s="69">
        <f t="shared" si="123"/>
        <v>15.156883424603905</v>
      </c>
      <c r="K133" s="9">
        <f t="shared" ref="K133" si="344">SQRT(POWER(C133 - $C$9,2) + POWER(E133 - $E$9,2)) *1000</f>
        <v>40.923587283296605</v>
      </c>
      <c r="L133" s="69">
        <f t="shared" ref="L133" si="345">SQRT((D133^2) + (F133^2) + (H133^2))</f>
        <v>74.789705148061728</v>
      </c>
      <c r="M133" s="12">
        <f t="shared" ref="M133" si="346">(D133-$D$9)/(B133-$B$9)</f>
        <v>0.1426666664580504</v>
      </c>
      <c r="N133" s="12">
        <f t="shared" ref="N133" si="347">(F133-$F$9)/(B133-$B$9)</f>
        <v>0.52666666607062018</v>
      </c>
      <c r="O133" s="12">
        <f t="shared" ref="O133" si="348">(H133-$H$9)/(B133-$B$9)</f>
        <v>0.83466666666671097</v>
      </c>
      <c r="P133" s="12">
        <f t="shared" ref="P133" si="349">(L133-$L$9)/(B133-$B$9)</f>
        <v>0.997196068640823</v>
      </c>
      <c r="Q133" s="12">
        <f t="shared" ref="Q133" si="350">(M133-0)/(B133-$B$9)</f>
        <v>1.9022222194406721E-3</v>
      </c>
      <c r="R133" s="12">
        <f t="shared" ref="R133" si="351">(N133-0)/(B133-$B$9)</f>
        <v>7.0222222142749362E-3</v>
      </c>
      <c r="S133" s="12">
        <f t="shared" ref="S133" si="352">(O133-0)/(B133-$B$9)</f>
        <v>1.1128888888889479E-2</v>
      </c>
      <c r="T133" s="12">
        <f t="shared" ref="T133" si="353">(P133-0)/(B133-$B$9)</f>
        <v>1.329594758187764E-2</v>
      </c>
    </row>
    <row r="134" spans="2:20" ht="15.9" customHeight="1">
      <c r="B134" s="18">
        <v>45909</v>
      </c>
      <c r="C134" s="12">
        <v>401036.83840000001</v>
      </c>
      <c r="D134" s="9">
        <f t="shared" si="24"/>
        <v>8.7000000057742</v>
      </c>
      <c r="E134" s="12">
        <v>6665696.8657999998</v>
      </c>
      <c r="F134" s="9">
        <f t="shared" si="25"/>
        <v>29.09999992698431</v>
      </c>
      <c r="G134" s="12">
        <v>103.81019999999999</v>
      </c>
      <c r="H134" s="9">
        <f t="shared" si="26"/>
        <v>7.5999999999964984</v>
      </c>
      <c r="J134" s="69">
        <f t="shared" si="123"/>
        <v>16.645038264566153</v>
      </c>
      <c r="K134" s="9">
        <f t="shared" ref="K134" si="354">SQRT(POWER(C134 - $C$9,2) + POWER(E134 - $E$9,2)) *1000</f>
        <v>30.372685028672684</v>
      </c>
      <c r="L134" s="69">
        <f t="shared" ref="L134" si="355">SQRT((D134^2) + (F134^2) + (H134^2))</f>
        <v>31.309104041011853</v>
      </c>
      <c r="M134" s="12">
        <f t="shared" ref="M134" si="356">(D134-$D$9)/(B134-$B$9)</f>
        <v>0.11447368428650263</v>
      </c>
      <c r="N134" s="12">
        <f t="shared" ref="N134" si="357">(F134-$F$9)/(B134-$B$9)</f>
        <v>0.38289473588137252</v>
      </c>
      <c r="O134" s="12">
        <f t="shared" ref="O134" si="358">(H134-$H$9)/(B134-$B$9)</f>
        <v>9.9999999999953931E-2</v>
      </c>
      <c r="P134" s="12">
        <f t="shared" ref="P134" si="359">(L134-$L$9)/(B134-$B$9)</f>
        <v>0.41196189527647176</v>
      </c>
      <c r="Q134" s="12">
        <f t="shared" ref="Q134" si="360">(M134-0)/(B134-$B$9)</f>
        <v>1.5062326879802979E-3</v>
      </c>
      <c r="R134" s="12">
        <f t="shared" ref="R134" si="361">(N134-0)/(B134-$B$9)</f>
        <v>5.038088630018059E-3</v>
      </c>
      <c r="S134" s="12">
        <f t="shared" ref="S134" si="362">(O134-0)/(B134-$B$9)</f>
        <v>1.3157894736836044E-3</v>
      </c>
      <c r="T134" s="12">
        <f t="shared" ref="T134" si="363">(P134-0)/(B134-$B$9)</f>
        <v>5.4205512536377861E-3</v>
      </c>
    </row>
    <row r="135" spans="2:20" ht="15.9" customHeight="1">
      <c r="B135" s="18">
        <v>45909</v>
      </c>
      <c r="C135" s="12">
        <v>401036.83870000002</v>
      </c>
      <c r="D135" s="9">
        <f t="shared" si="24"/>
        <v>9.0000000200234354</v>
      </c>
      <c r="E135" s="12">
        <v>6665696.8646</v>
      </c>
      <c r="F135" s="9">
        <f t="shared" si="25"/>
        <v>27.900000102818012</v>
      </c>
      <c r="G135" s="12">
        <v>103.8475</v>
      </c>
      <c r="H135" s="9">
        <f t="shared" si="26"/>
        <v>44.899999999998386</v>
      </c>
      <c r="J135" s="69">
        <f t="shared" si="123"/>
        <v>17.878696571393334</v>
      </c>
      <c r="K135" s="9">
        <f t="shared" ref="K135" si="364">SQRT(POWER(C135 - $C$9,2) + POWER(E135 - $E$9,2)) *1000</f>
        <v>29.315695558824235</v>
      </c>
      <c r="L135" s="69">
        <f t="shared" ref="L135" si="365">SQRT((D135^2) + (F135^2) + (H135^2))</f>
        <v>53.622942907840503</v>
      </c>
      <c r="M135" s="12">
        <f t="shared" ref="M135" si="366">(D135-$D$9)/(B135-$B$9)</f>
        <v>0.1184210528950452</v>
      </c>
      <c r="N135" s="12">
        <f t="shared" ref="N135" si="367">(F135-$F$9)/(B135-$B$9)</f>
        <v>0.36710526451076331</v>
      </c>
      <c r="O135" s="12">
        <f t="shared" ref="O135" si="368">(H135-$H$9)/(B135-$B$9)</f>
        <v>0.59078947368418933</v>
      </c>
      <c r="P135" s="12">
        <f t="shared" ref="P135" si="369">(L135-$L$9)/(B135-$B$9)</f>
        <v>0.70556503826105921</v>
      </c>
      <c r="Q135" s="12">
        <f t="shared" ref="Q135" si="370">(M135-0)/(B135-$B$9)</f>
        <v>1.5581717486190159E-3</v>
      </c>
      <c r="R135" s="12">
        <f t="shared" ref="R135" si="371">(N135-0)/(B135-$B$9)</f>
        <v>4.8303324277732011E-3</v>
      </c>
      <c r="S135" s="12">
        <f t="shared" ref="S135" si="372">(O135-0)/(B135-$B$9)</f>
        <v>7.773545706370912E-3</v>
      </c>
      <c r="T135" s="12">
        <f t="shared" ref="T135" si="373">(P135-0)/(B135-$B$9)</f>
        <v>9.2837505034349902E-3</v>
      </c>
    </row>
    <row r="136" spans="2:20" ht="15.9" customHeight="1">
      <c r="B136" s="18">
        <v>45910</v>
      </c>
      <c r="C136" s="12">
        <v>401036.84259999997</v>
      </c>
      <c r="D136" s="9">
        <f t="shared" ref="D136:D199" si="374">IF(C136="","",(C136-$C$9)*1000)</f>
        <v>12.899999972432852</v>
      </c>
      <c r="E136" s="12">
        <v>6665696.9676000001</v>
      </c>
      <c r="F136" s="9">
        <f t="shared" ref="F136:F199" si="375">IF(E136="","",(E136-$E$9)*1000)</f>
        <v>130.9000002220273</v>
      </c>
      <c r="G136" s="12">
        <v>103.8567</v>
      </c>
      <c r="H136" s="9">
        <f t="shared" ref="H136:H199" si="376">IF(G136="","",(G136-$G$9)*1000)</f>
        <v>54.100000000005366</v>
      </c>
      <c r="J136" s="69">
        <f t="shared" si="123"/>
        <v>5.6282405129106223</v>
      </c>
      <c r="K136" s="9">
        <f t="shared" ref="K136" si="377">SQRT(POWER(C136 - $C$9,2) + POWER(E136 - $E$9,2)) *1000</f>
        <v>131.53410226027131</v>
      </c>
      <c r="L136" s="69">
        <f t="shared" ref="L136" si="378">SQRT((D136^2) + (F136^2) + (H136^2))</f>
        <v>142.22527924885961</v>
      </c>
      <c r="M136" s="12">
        <f t="shared" ref="M136" si="379">(D136-$D$9)/(B136-$B$9)</f>
        <v>0.16753246717445261</v>
      </c>
      <c r="N136" s="12">
        <f t="shared" ref="N136" si="380">(F136-$F$9)/(B136-$B$9)</f>
        <v>1.7000000028834714</v>
      </c>
      <c r="O136" s="12">
        <f t="shared" ref="O136" si="381">(H136-$H$9)/(B136-$B$9)</f>
        <v>0.70259740259747228</v>
      </c>
      <c r="P136" s="12">
        <f t="shared" ref="P136" si="382">(L136-$L$9)/(B136-$B$9)</f>
        <v>1.8470815486864884</v>
      </c>
      <c r="Q136" s="12">
        <f t="shared" ref="Q136" si="383">(M136-0)/(B136-$B$9)</f>
        <v>2.1757463269409432E-3</v>
      </c>
      <c r="R136" s="12">
        <f t="shared" ref="R136" si="384">(N136-0)/(B136-$B$9)</f>
        <v>2.2077922115369759E-2</v>
      </c>
      <c r="S136" s="12">
        <f t="shared" ref="S136" si="385">(O136-0)/(B136-$B$9)</f>
        <v>9.1246415921749646E-3</v>
      </c>
      <c r="T136" s="12">
        <f t="shared" ref="T136" si="386">(P136-0)/(B136-$B$9)</f>
        <v>2.3988072060863487E-2</v>
      </c>
    </row>
    <row r="137" spans="2:20" ht="15.9" customHeight="1">
      <c r="B137" s="18">
        <v>45910</v>
      </c>
      <c r="C137" s="12">
        <v>401036.83679999999</v>
      </c>
      <c r="D137" s="9">
        <f t="shared" si="374"/>
        <v>7.0999999879859388</v>
      </c>
      <c r="E137" s="12">
        <v>6665696.8035000004</v>
      </c>
      <c r="F137" s="9">
        <f t="shared" si="375"/>
        <v>-33.19999948143959</v>
      </c>
      <c r="G137" s="12">
        <v>103.8082</v>
      </c>
      <c r="H137" s="9">
        <f t="shared" si="376"/>
        <v>5.6000000000011596</v>
      </c>
      <c r="J137" s="69">
        <f t="shared" si="123"/>
        <v>167.92881641801159</v>
      </c>
      <c r="K137" s="9">
        <f t="shared" ref="K137" si="387">SQRT(POWER(C137 - $C$9,2) + POWER(E137 - $E$9,2)) *1000</f>
        <v>33.950699041359798</v>
      </c>
      <c r="L137" s="69">
        <f t="shared" ref="L137" si="388">SQRT((D137^2) + (F137^2) + (H137^2))</f>
        <v>34.409445874599641</v>
      </c>
      <c r="M137" s="12">
        <f t="shared" ref="M137" si="389">(D137-$D$9)/(B137-$B$9)</f>
        <v>9.2207792051765436E-2</v>
      </c>
      <c r="N137" s="12">
        <f t="shared" ref="N137" si="390">(F137-$F$9)/(B137-$B$9)</f>
        <v>-0.4311688244342804</v>
      </c>
      <c r="O137" s="12">
        <f t="shared" ref="O137" si="391">(H137-$H$9)/(B137-$B$9)</f>
        <v>7.2727272727287781E-2</v>
      </c>
      <c r="P137" s="12">
        <f t="shared" ref="P137" si="392">(L137-$L$9)/(B137-$B$9)</f>
        <v>0.44687592044934599</v>
      </c>
      <c r="Q137" s="12">
        <f t="shared" ref="Q137" si="393">(M137-0)/(B137-$B$9)</f>
        <v>1.1975037928800706E-3</v>
      </c>
      <c r="R137" s="12">
        <f t="shared" ref="R137" si="394">(N137-0)/(B137-$B$9)</f>
        <v>-5.5995951225231216E-3</v>
      </c>
      <c r="S137" s="12">
        <f t="shared" ref="S137" si="395">(O137-0)/(B137-$B$9)</f>
        <v>9.4451003541932185E-4</v>
      </c>
      <c r="T137" s="12">
        <f t="shared" ref="T137" si="396">(P137-0)/(B137-$B$9)</f>
        <v>5.8035833824590386E-3</v>
      </c>
    </row>
    <row r="138" spans="2:20" ht="15.9" customHeight="1">
      <c r="B138" s="18">
        <v>45911</v>
      </c>
      <c r="C138" s="12">
        <v>401036.83270000003</v>
      </c>
      <c r="D138" s="9">
        <f t="shared" si="374"/>
        <v>3.0000000260770321</v>
      </c>
      <c r="E138" s="12">
        <v>6665696.7803999996</v>
      </c>
      <c r="F138" s="9">
        <f t="shared" si="375"/>
        <v>-56.300000287592411</v>
      </c>
      <c r="G138" s="12">
        <v>103.855</v>
      </c>
      <c r="H138" s="9">
        <f t="shared" si="376"/>
        <v>52.400000000005775</v>
      </c>
      <c r="J138" s="69">
        <f t="shared" si="123"/>
        <v>176.94982361572806</v>
      </c>
      <c r="K138" s="9">
        <f t="shared" ref="K138" si="397">SQRT(POWER(C138 - $C$9,2) + POWER(E138 - $E$9,2)) *1000</f>
        <v>56.379872583568044</v>
      </c>
      <c r="L138" s="69">
        <f t="shared" ref="L138" si="398">SQRT((D138^2) + (F138^2) + (H138^2))</f>
        <v>76.970449086256295</v>
      </c>
      <c r="M138" s="12">
        <f t="shared" ref="M138" si="399">(D138-$D$9)/(B138-$B$9)</f>
        <v>3.8461538795859389E-2</v>
      </c>
      <c r="N138" s="12">
        <f t="shared" ref="N138" si="400">(F138-$F$9)/(B138-$B$9)</f>
        <v>-0.72179487548195398</v>
      </c>
      <c r="O138" s="12">
        <f t="shared" ref="O138" si="401">(H138-$H$9)/(B138-$B$9)</f>
        <v>0.67179487179494579</v>
      </c>
      <c r="P138" s="12">
        <f t="shared" ref="P138" si="402">(L138-$L$9)/(B138-$B$9)</f>
        <v>0.98680062931097812</v>
      </c>
      <c r="Q138" s="12">
        <f t="shared" ref="Q138" si="403">(M138-0)/(B138-$B$9)</f>
        <v>4.9309665122896653E-4</v>
      </c>
      <c r="R138" s="12">
        <f t="shared" ref="R138" si="404">(N138-0)/(B138-$B$9)</f>
        <v>-9.2537804548968455E-3</v>
      </c>
      <c r="S138" s="12">
        <f t="shared" ref="S138" si="405">(O138-0)/(B138-$B$9)</f>
        <v>8.612754766601869E-3</v>
      </c>
      <c r="T138" s="12">
        <f t="shared" ref="T138" si="406">(P138-0)/(B138-$B$9)</f>
        <v>1.2651290119371513E-2</v>
      </c>
    </row>
    <row r="139" spans="2:20" ht="15.9" customHeight="1">
      <c r="B139" s="18">
        <v>45911</v>
      </c>
      <c r="C139" s="12">
        <v>401036.84039999999</v>
      </c>
      <c r="D139" s="9">
        <f t="shared" si="374"/>
        <v>10.699999984353781</v>
      </c>
      <c r="E139" s="12">
        <v>6665696.8558</v>
      </c>
      <c r="F139" s="9">
        <f t="shared" si="375"/>
        <v>19.100000150501728</v>
      </c>
      <c r="G139" s="12">
        <v>103.8104</v>
      </c>
      <c r="H139" s="9">
        <f t="shared" si="376"/>
        <v>7.8000000000031378</v>
      </c>
      <c r="J139" s="69">
        <f t="shared" si="123"/>
        <v>29.257959820900965</v>
      </c>
      <c r="K139" s="9">
        <f t="shared" ref="K139" si="407">SQRT(POWER(C139 - $C$9,2) + POWER(E139 - $E$9,2)) *1000</f>
        <v>21.892921354043573</v>
      </c>
      <c r="L139" s="69">
        <f t="shared" ref="L139" si="408">SQRT((D139^2) + (F139^2) + (H139^2))</f>
        <v>23.240912318891137</v>
      </c>
      <c r="M139" s="12">
        <f t="shared" ref="M139" si="409">(D139-$D$9)/(B139-$B$9)</f>
        <v>0.13717948697889462</v>
      </c>
      <c r="N139" s="12">
        <f t="shared" ref="N139" si="410">(F139-$F$9)/(B139-$B$9)</f>
        <v>0.24487179680130419</v>
      </c>
      <c r="O139" s="12">
        <f t="shared" ref="O139" si="411">(H139-$H$9)/(B139-$B$9)</f>
        <v>0.10000000000004022</v>
      </c>
      <c r="P139" s="12">
        <f t="shared" ref="P139" si="412">(L139-$L$9)/(B139-$B$9)</f>
        <v>0.29796041434475817</v>
      </c>
      <c r="Q139" s="12">
        <f t="shared" ref="Q139" si="413">(M139-0)/(B139-$B$9)</f>
        <v>1.7587113715242901E-3</v>
      </c>
      <c r="R139" s="12">
        <f t="shared" ref="R139" si="414">(N139-0)/(B139-$B$9)</f>
        <v>3.1393820102731305E-3</v>
      </c>
      <c r="S139" s="12">
        <f t="shared" ref="S139" si="415">(O139-0)/(B139-$B$9)</f>
        <v>1.2820512820517977E-3</v>
      </c>
      <c r="T139" s="12">
        <f t="shared" ref="T139" si="416">(P139-0)/(B139-$B$9)</f>
        <v>3.8200053121122844E-3</v>
      </c>
    </row>
    <row r="140" spans="2:20" ht="15.9" customHeight="1">
      <c r="B140" s="18">
        <v>45912</v>
      </c>
      <c r="C140" s="12">
        <v>401036.837</v>
      </c>
      <c r="D140" s="9">
        <f t="shared" si="374"/>
        <v>7.299999997485429</v>
      </c>
      <c r="E140" s="12">
        <v>6665696.8699000003</v>
      </c>
      <c r="F140" s="9">
        <f t="shared" si="375"/>
        <v>33.200000412762165</v>
      </c>
      <c r="G140" s="12">
        <v>103.85209999999999</v>
      </c>
      <c r="H140" s="9">
        <f t="shared" si="376"/>
        <v>49.49999999999477</v>
      </c>
      <c r="J140" s="69">
        <f t="shared" si="123"/>
        <v>12.40083378737603</v>
      </c>
      <c r="K140" s="9">
        <f t="shared" ref="K140" si="417">SQRT(POWER(C140 - $C$9,2) + POWER(E140 - $E$9,2)) *1000</f>
        <v>33.993087935206702</v>
      </c>
      <c r="L140" s="69">
        <f t="shared" ref="L140" si="418">SQRT((D140^2) + (F140^2) + (H140^2))</f>
        <v>60.048147576508782</v>
      </c>
      <c r="M140" s="12">
        <f t="shared" ref="M140" si="419">(D140-$D$9)/(B140-$B$9)</f>
        <v>9.2405063259309222E-2</v>
      </c>
      <c r="N140" s="12">
        <f t="shared" ref="N140" si="420">(F140-$F$9)/(B140-$B$9)</f>
        <v>0.42025316978179955</v>
      </c>
      <c r="O140" s="12">
        <f t="shared" ref="O140" si="421">(H140-$H$9)/(B140-$B$9)</f>
        <v>0.6265822784809465</v>
      </c>
      <c r="P140" s="12">
        <f t="shared" ref="P140" si="422">(L140-$L$9)/(B140-$B$9)</f>
        <v>0.76010313387985795</v>
      </c>
      <c r="Q140" s="12">
        <f t="shared" ref="Q140" si="423">(M140-0)/(B140-$B$9)</f>
        <v>1.169684345054547E-3</v>
      </c>
      <c r="R140" s="12">
        <f t="shared" ref="R140" si="424">(N140-0)/(B140-$B$9)</f>
        <v>5.3196603769848048E-3</v>
      </c>
      <c r="S140" s="12">
        <f t="shared" ref="S140" si="425">(O140-0)/(B140-$B$9)</f>
        <v>7.9314212465942599E-3</v>
      </c>
      <c r="T140" s="12">
        <f t="shared" ref="T140" si="426">(P140-0)/(B140-$B$9)</f>
        <v>9.6215586567070625E-3</v>
      </c>
    </row>
    <row r="141" spans="2:20" ht="15.9" customHeight="1">
      <c r="B141" s="18">
        <v>45912</v>
      </c>
      <c r="C141" s="12">
        <v>401036.83630000002</v>
      </c>
      <c r="D141" s="9">
        <f t="shared" si="374"/>
        <v>6.600000022444874</v>
      </c>
      <c r="E141" s="12">
        <v>6665696.8130000001</v>
      </c>
      <c r="F141" s="9">
        <f t="shared" si="375"/>
        <v>-23.699999786913395</v>
      </c>
      <c r="G141" s="12">
        <v>103.81059999999999</v>
      </c>
      <c r="H141" s="9">
        <f t="shared" si="376"/>
        <v>7.9999999999955662</v>
      </c>
      <c r="J141" s="69">
        <f t="shared" si="123"/>
        <v>164.4384894911816</v>
      </c>
      <c r="K141" s="9">
        <f t="shared" ref="K141" si="427">SQRT(POWER(C141 - $C$9,2) + POWER(E141 - $E$9,2)) *1000</f>
        <v>24.601829001030946</v>
      </c>
      <c r="L141" s="69">
        <f t="shared" ref="L141" si="428">SQRT((D141^2) + (F141^2) + (H141^2))</f>
        <v>25.869866451064187</v>
      </c>
      <c r="M141" s="12">
        <f t="shared" ref="M141" si="429">(D141-$D$9)/(B141-$B$9)</f>
        <v>8.3544304081580686E-2</v>
      </c>
      <c r="N141" s="12">
        <f t="shared" ref="N141" si="430">(F141-$F$9)/(B141-$B$9)</f>
        <v>-0.29999999730270122</v>
      </c>
      <c r="O141" s="12">
        <f t="shared" ref="O141" si="431">(H141-$H$9)/(B141-$B$9)</f>
        <v>0.101265822784754</v>
      </c>
      <c r="P141" s="12">
        <f t="shared" ref="P141" si="432">(L141-$L$9)/(B141-$B$9)</f>
        <v>0.32746666393752133</v>
      </c>
      <c r="Q141" s="12">
        <f t="shared" ref="Q141" si="433">(M141-0)/(B141-$B$9)</f>
        <v>1.0575228364757049E-3</v>
      </c>
      <c r="R141" s="12">
        <f t="shared" ref="R141" si="434">(N141-0)/(B141-$B$9)</f>
        <v>-3.797468320287357E-3</v>
      </c>
      <c r="S141" s="12">
        <f t="shared" ref="S141" si="435">(O141-0)/(B141-$B$9)</f>
        <v>1.2818458580348608E-3</v>
      </c>
      <c r="T141" s="12">
        <f t="shared" ref="T141" si="436">(P141-0)/(B141-$B$9)</f>
        <v>4.1451476447787513E-3</v>
      </c>
    </row>
    <row r="142" spans="2:20" ht="15.9" customHeight="1">
      <c r="B142" s="18">
        <v>45913</v>
      </c>
      <c r="C142" s="12">
        <v>401036.83620000002</v>
      </c>
      <c r="D142" s="9">
        <f t="shared" si="374"/>
        <v>6.5000000176951289</v>
      </c>
      <c r="E142" s="12">
        <v>6665696.8331000004</v>
      </c>
      <c r="F142" s="9">
        <f t="shared" si="375"/>
        <v>-3.5999994724988937</v>
      </c>
      <c r="G142" s="12">
        <v>103.86360000000001</v>
      </c>
      <c r="H142" s="9">
        <f t="shared" si="376"/>
        <v>61.000000000007049</v>
      </c>
      <c r="J142" s="69">
        <f t="shared" si="123"/>
        <v>118.97970407352733</v>
      </c>
      <c r="K142" s="9">
        <f t="shared" ref="K142" si="437">SQRT(POWER(C142 - $C$9,2) + POWER(E142 - $E$9,2)) *1000</f>
        <v>7.4303429552093352</v>
      </c>
      <c r="L142" s="69">
        <f t="shared" ref="L142" si="438">SQRT((D142^2) + (F142^2) + (H142^2))</f>
        <v>61.450874659624567</v>
      </c>
      <c r="M142" s="12">
        <f t="shared" ref="M142" si="439">(D142-$D$9)/(B142-$B$9)</f>
        <v>8.1250000221189111E-2</v>
      </c>
      <c r="N142" s="12">
        <f t="shared" ref="N142" si="440">(F142-$F$9)/(B142-$B$9)</f>
        <v>-4.4999993406236172E-2</v>
      </c>
      <c r="O142" s="12">
        <f t="shared" ref="O142" si="441">(H142-$H$9)/(B142-$B$9)</f>
        <v>0.76250000000008811</v>
      </c>
      <c r="P142" s="12">
        <f t="shared" ref="P142" si="442">(L142-$L$9)/(B142-$B$9)</f>
        <v>0.76813593324530705</v>
      </c>
      <c r="Q142" s="12">
        <f t="shared" ref="Q142" si="443">(M142-0)/(B142-$B$9)</f>
        <v>1.0156250027648639E-3</v>
      </c>
      <c r="R142" s="12">
        <f t="shared" ref="R142" si="444">(N142-0)/(B142-$B$9)</f>
        <v>-5.6249991757795215E-4</v>
      </c>
      <c r="S142" s="12">
        <f t="shared" ref="S142" si="445">(O142-0)/(B142-$B$9)</f>
        <v>9.5312500000011013E-3</v>
      </c>
      <c r="T142" s="12">
        <f t="shared" ref="T142" si="446">(P142-0)/(B142-$B$9)</f>
        <v>9.6016991655663384E-3</v>
      </c>
    </row>
    <row r="143" spans="2:20" ht="15.9" customHeight="1">
      <c r="B143" s="18">
        <v>45913</v>
      </c>
      <c r="C143" s="12">
        <v>401036.837</v>
      </c>
      <c r="D143" s="9">
        <f t="shared" si="374"/>
        <v>7.299999997485429</v>
      </c>
      <c r="E143" s="12">
        <v>6665696.8699000003</v>
      </c>
      <c r="F143" s="9">
        <f t="shared" si="375"/>
        <v>33.200000412762165</v>
      </c>
      <c r="G143" s="12">
        <v>103.85209999999999</v>
      </c>
      <c r="H143" s="9">
        <f t="shared" si="376"/>
        <v>49.49999999999477</v>
      </c>
      <c r="J143" s="69">
        <f t="shared" si="123"/>
        <v>12.40083378737603</v>
      </c>
      <c r="K143" s="9">
        <f t="shared" ref="K143" si="447">SQRT(POWER(C143 - $C$9,2) + POWER(E143 - $E$9,2)) *1000</f>
        <v>33.993087935206702</v>
      </c>
      <c r="L143" s="69">
        <f t="shared" ref="L143" si="448">SQRT((D143^2) + (F143^2) + (H143^2))</f>
        <v>60.048147576508782</v>
      </c>
      <c r="M143" s="12">
        <f t="shared" ref="M143" si="449">(D143-$D$9)/(B143-$B$9)</f>
        <v>9.1249999968567863E-2</v>
      </c>
      <c r="N143" s="12">
        <f t="shared" ref="N143" si="450">(F143-$F$9)/(B143-$B$9)</f>
        <v>0.41500000515952706</v>
      </c>
      <c r="O143" s="12">
        <f t="shared" ref="O143" si="451">(H143-$H$9)/(B143-$B$9)</f>
        <v>0.61874999999993463</v>
      </c>
      <c r="P143" s="12">
        <f t="shared" ref="P143" si="452">(L143-$L$9)/(B143-$B$9)</f>
        <v>0.75060184470635982</v>
      </c>
      <c r="Q143" s="12">
        <f t="shared" ref="Q143" si="453">(M143-0)/(B143-$B$9)</f>
        <v>1.1406249996070983E-3</v>
      </c>
      <c r="R143" s="12">
        <f t="shared" ref="R143" si="454">(N143-0)/(B143-$B$9)</f>
        <v>5.1875000644940883E-3</v>
      </c>
      <c r="S143" s="12">
        <f t="shared" ref="S143" si="455">(O143-0)/(B143-$B$9)</f>
        <v>7.7343749999991829E-3</v>
      </c>
      <c r="T143" s="12">
        <f t="shared" ref="T143" si="456">(P143-0)/(B143-$B$9)</f>
        <v>9.3825230588294971E-3</v>
      </c>
    </row>
    <row r="144" spans="2:20" ht="15.9" customHeight="1">
      <c r="B144" s="18">
        <v>45915</v>
      </c>
      <c r="C144" s="12">
        <v>401036.84</v>
      </c>
      <c r="D144" s="9">
        <f t="shared" si="374"/>
        <v>10.300000023562461</v>
      </c>
      <c r="E144" s="12">
        <v>6665696.8700999999</v>
      </c>
      <c r="F144" s="9">
        <f t="shared" si="375"/>
        <v>33.40000007301569</v>
      </c>
      <c r="G144" s="12">
        <v>103.8518</v>
      </c>
      <c r="H144" s="9">
        <f t="shared" si="376"/>
        <v>49.199999999999022</v>
      </c>
      <c r="J144" s="69">
        <f t="shared" si="123"/>
        <v>17.138885326542891</v>
      </c>
      <c r="K144" s="9">
        <f t="shared" ref="K144" si="457">SQRT(POWER(C144 - $C$9,2) + POWER(E144 - $E$9,2)) *1000</f>
        <v>34.95211017038649</v>
      </c>
      <c r="L144" s="69">
        <f t="shared" ref="L144" si="458">SQRT((D144^2) + (F144^2) + (H144^2))</f>
        <v>60.351387766668125</v>
      </c>
      <c r="M144" s="12">
        <f t="shared" ref="M144" si="459">(D144-$D$9)/(B144-$B$9)</f>
        <v>0.12560975638490807</v>
      </c>
      <c r="N144" s="12">
        <f t="shared" ref="N144" si="460">(F144-$F$9)/(B144-$B$9)</f>
        <v>0.40731707406116696</v>
      </c>
      <c r="O144" s="12">
        <f t="shared" ref="O144" si="461">(H144-$H$9)/(B144-$B$9)</f>
        <v>0.5999999999999881</v>
      </c>
      <c r="P144" s="12">
        <f t="shared" ref="P144" si="462">(L144-$L$9)/(B144-$B$9)</f>
        <v>0.73599253373985518</v>
      </c>
      <c r="Q144" s="12">
        <f t="shared" ref="Q144" si="463">(M144-0)/(B144-$B$9)</f>
        <v>1.5318262973769276E-3</v>
      </c>
      <c r="R144" s="12">
        <f t="shared" ref="R144" si="464">(N144-0)/(B144-$B$9)</f>
        <v>4.9672813909898408E-3</v>
      </c>
      <c r="S144" s="12">
        <f t="shared" ref="S144" si="465">(O144-0)/(B144-$B$9)</f>
        <v>7.317073170731562E-3</v>
      </c>
      <c r="T144" s="12">
        <f t="shared" ref="T144" si="466">(P144-0)/(B144-$B$9)</f>
        <v>8.975518704144576E-3</v>
      </c>
    </row>
    <row r="145" spans="1:20" ht="15.9" customHeight="1">
      <c r="B145" s="18">
        <v>45915</v>
      </c>
      <c r="C145" s="12">
        <v>401036.84090000001</v>
      </c>
      <c r="D145" s="9">
        <f t="shared" si="374"/>
        <v>11.200000008102506</v>
      </c>
      <c r="E145" s="12">
        <v>6665696.8788000001</v>
      </c>
      <c r="F145" s="9">
        <f t="shared" si="375"/>
        <v>42.100000195205212</v>
      </c>
      <c r="G145" s="12">
        <v>103.8704</v>
      </c>
      <c r="H145" s="9">
        <f t="shared" si="376"/>
        <v>67.800000000005411</v>
      </c>
      <c r="J145" s="69">
        <f t="shared" si="123"/>
        <v>14.897529337228718</v>
      </c>
      <c r="K145" s="9">
        <f t="shared" ref="K145" si="467">SQRT(POWER(C145 - $C$9,2) + POWER(E145 - $E$9,2)) *1000</f>
        <v>43.564320453988202</v>
      </c>
      <c r="L145" s="69">
        <f t="shared" ref="L145" si="468">SQRT((D145^2) + (F145^2) + (H145^2))</f>
        <v>80.589639635740454</v>
      </c>
      <c r="M145" s="12">
        <f t="shared" ref="M145" si="469">(D145-$D$9)/(B145-$B$9)</f>
        <v>0.13658536595246959</v>
      </c>
      <c r="N145" s="12">
        <f t="shared" ref="N145" si="470">(F145-$F$9)/(B145-$B$9)</f>
        <v>0.51341463652689279</v>
      </c>
      <c r="O145" s="12">
        <f t="shared" ref="O145" si="471">(H145-$H$9)/(B145-$B$9)</f>
        <v>0.82682926829274894</v>
      </c>
      <c r="P145" s="12">
        <f t="shared" ref="P145" si="472">(L145-$L$9)/(B145-$B$9)</f>
        <v>0.98280048336268844</v>
      </c>
      <c r="Q145" s="12">
        <f t="shared" ref="Q145" si="473">(M145-0)/(B145-$B$9)</f>
        <v>1.6656751945423121E-3</v>
      </c>
      <c r="R145" s="12">
        <f t="shared" ref="R145" si="474">(N145-0)/(B145-$B$9)</f>
        <v>6.261154103986497E-3</v>
      </c>
      <c r="S145" s="12">
        <f t="shared" ref="S145" si="475">(O145-0)/(B145-$B$9)</f>
        <v>1.0083283759667669E-2</v>
      </c>
      <c r="T145" s="12">
        <f t="shared" ref="T145" si="476">(P145-0)/(B145-$B$9)</f>
        <v>1.1985371748325469E-2</v>
      </c>
    </row>
    <row r="146" spans="1:20" ht="15.9" customHeight="1">
      <c r="B146" s="18">
        <v>45916</v>
      </c>
      <c r="C146" s="12">
        <v>401036.83799999999</v>
      </c>
      <c r="D146" s="9">
        <f t="shared" si="374"/>
        <v>8.2999999867752194</v>
      </c>
      <c r="E146" s="12">
        <v>6665696.8587999996</v>
      </c>
      <c r="F146" s="9">
        <f t="shared" si="375"/>
        <v>22.099999710917473</v>
      </c>
      <c r="G146" s="12">
        <v>103.84820000000001</v>
      </c>
      <c r="H146" s="9">
        <f t="shared" si="376"/>
        <v>45.600000000007412</v>
      </c>
      <c r="J146" s="69">
        <f t="shared" si="123"/>
        <v>20.584451868946417</v>
      </c>
      <c r="K146" s="9">
        <f t="shared" ref="K146" si="477">SQRT(POWER(C146 - $C$9,2) + POWER(E146 - $E$9,2)) *1000</f>
        <v>23.607202015550701</v>
      </c>
      <c r="L146" s="69">
        <f t="shared" ref="L146" si="478">SQRT((D146^2) + (F146^2) + (H146^2))</f>
        <v>51.348417570590208</v>
      </c>
      <c r="M146" s="12">
        <f t="shared" ref="M146" si="479">(D146-$D$9)/(B146-$B$9)</f>
        <v>9.9999999840665293E-2</v>
      </c>
      <c r="N146" s="12">
        <f t="shared" ref="N146" si="480">(F146-$F$9)/(B146-$B$9)</f>
        <v>0.26626505675804185</v>
      </c>
      <c r="O146" s="12">
        <f t="shared" ref="O146" si="481">(H146-$H$9)/(B146-$B$9)</f>
        <v>0.54939759036153513</v>
      </c>
      <c r="P146" s="12">
        <f t="shared" ref="P146" si="482">(L146-$L$9)/(B146-$B$9)</f>
        <v>0.61865563338060492</v>
      </c>
      <c r="Q146" s="12">
        <f t="shared" ref="Q146" si="483">(M146-0)/(B146-$B$9)</f>
        <v>1.2048192751887385E-3</v>
      </c>
      <c r="R146" s="12">
        <f t="shared" ref="R146" si="484">(N146-0)/(B146-$B$9)</f>
        <v>3.2080127320246008E-3</v>
      </c>
      <c r="S146" s="12">
        <f t="shared" ref="S146" si="485">(O146-0)/(B146-$B$9)</f>
        <v>6.6192480766450014E-3</v>
      </c>
      <c r="T146" s="12">
        <f t="shared" ref="T146" si="486">(P146-0)/(B146-$B$9)</f>
        <v>7.4536823298868059E-3</v>
      </c>
    </row>
    <row r="147" spans="1:20" ht="15.9" customHeight="1">
      <c r="B147" s="18"/>
      <c r="C147" s="12"/>
      <c r="D147" s="9" t="str">
        <f t="shared" si="374"/>
        <v/>
      </c>
      <c r="E147" s="12"/>
      <c r="F147" s="9" t="str">
        <f t="shared" si="375"/>
        <v/>
      </c>
      <c r="G147" s="12"/>
      <c r="H147" s="9" t="str">
        <f t="shared" si="376"/>
        <v/>
      </c>
    </row>
    <row r="148" spans="1:20" ht="15.9" customHeight="1">
      <c r="B148" s="18"/>
      <c r="C148" s="12"/>
      <c r="D148" s="9" t="str">
        <f t="shared" si="374"/>
        <v/>
      </c>
      <c r="E148" s="12"/>
      <c r="F148" s="9" t="str">
        <f t="shared" si="375"/>
        <v/>
      </c>
      <c r="G148" s="12"/>
      <c r="H148" s="9" t="str">
        <f t="shared" si="376"/>
        <v/>
      </c>
    </row>
    <row r="149" spans="1:20" ht="15.9" customHeight="1">
      <c r="B149" s="18"/>
      <c r="C149" s="12"/>
      <c r="D149" s="9" t="str">
        <f t="shared" si="374"/>
        <v/>
      </c>
      <c r="E149" s="12"/>
      <c r="F149" s="9" t="str">
        <f t="shared" si="375"/>
        <v/>
      </c>
      <c r="G149" s="12"/>
      <c r="H149" s="9" t="str">
        <f t="shared" si="376"/>
        <v/>
      </c>
    </row>
    <row r="150" spans="1:20" ht="15.9" customHeight="1">
      <c r="B150" s="18"/>
      <c r="C150" s="12"/>
      <c r="D150" s="9" t="str">
        <f t="shared" si="374"/>
        <v/>
      </c>
      <c r="E150" s="12"/>
      <c r="F150" s="9" t="str">
        <f t="shared" si="375"/>
        <v/>
      </c>
      <c r="G150" s="12"/>
      <c r="H150" s="9" t="str">
        <f t="shared" si="376"/>
        <v/>
      </c>
    </row>
    <row r="151" spans="1:20" ht="15.9" customHeight="1">
      <c r="B151" s="18"/>
      <c r="C151" s="12"/>
      <c r="D151" s="9" t="str">
        <f t="shared" si="374"/>
        <v/>
      </c>
      <c r="E151" s="12"/>
      <c r="F151" s="9" t="str">
        <f t="shared" si="375"/>
        <v/>
      </c>
      <c r="G151" s="12"/>
      <c r="H151" s="9" t="str">
        <f t="shared" si="376"/>
        <v/>
      </c>
    </row>
    <row r="152" spans="1:20" ht="15.9" customHeight="1">
      <c r="B152" s="18"/>
      <c r="C152" s="12"/>
      <c r="D152" s="9" t="str">
        <f t="shared" si="374"/>
        <v/>
      </c>
      <c r="E152" s="12"/>
      <c r="F152" s="9" t="str">
        <f t="shared" si="375"/>
        <v/>
      </c>
      <c r="G152" s="12"/>
      <c r="H152" s="9" t="str">
        <f t="shared" si="376"/>
        <v/>
      </c>
    </row>
    <row r="153" spans="1:20" ht="15.9" customHeight="1">
      <c r="B153" s="18"/>
      <c r="C153" s="12"/>
      <c r="D153" s="9" t="str">
        <f t="shared" si="374"/>
        <v/>
      </c>
      <c r="E153" s="12"/>
      <c r="F153" s="9" t="str">
        <f t="shared" si="375"/>
        <v/>
      </c>
      <c r="G153" s="12"/>
      <c r="H153" s="9" t="str">
        <f t="shared" si="376"/>
        <v/>
      </c>
    </row>
    <row r="154" spans="1:20" ht="15.9" customHeight="1">
      <c r="B154" s="18"/>
      <c r="C154" s="12"/>
      <c r="D154" s="9" t="str">
        <f t="shared" si="374"/>
        <v/>
      </c>
      <c r="E154" s="12"/>
      <c r="F154" s="9" t="str">
        <f t="shared" si="375"/>
        <v/>
      </c>
      <c r="G154" s="12"/>
      <c r="H154" s="9" t="str">
        <f t="shared" si="376"/>
        <v/>
      </c>
    </row>
    <row r="155" spans="1:20" ht="15.9" customHeight="1">
      <c r="B155" s="18"/>
      <c r="C155" s="12"/>
      <c r="D155" s="9" t="str">
        <f t="shared" si="374"/>
        <v/>
      </c>
      <c r="E155" s="12"/>
      <c r="F155" s="9" t="str">
        <f t="shared" si="375"/>
        <v/>
      </c>
      <c r="G155" s="12"/>
      <c r="H155" s="9" t="str">
        <f t="shared" si="376"/>
        <v/>
      </c>
    </row>
    <row r="156" spans="1:20" ht="15.9" customHeight="1">
      <c r="A156" s="32">
        <v>44760</v>
      </c>
      <c r="B156" s="18"/>
      <c r="C156" s="12"/>
      <c r="D156" s="9" t="str">
        <f t="shared" si="374"/>
        <v/>
      </c>
      <c r="E156" s="12"/>
      <c r="F156" s="9" t="str">
        <f t="shared" si="375"/>
        <v/>
      </c>
      <c r="G156" s="12"/>
      <c r="H156" s="9" t="str">
        <f t="shared" si="376"/>
        <v/>
      </c>
    </row>
    <row r="157" spans="1:20" ht="15.9" customHeight="1">
      <c r="A157" s="33"/>
      <c r="B157" s="18"/>
      <c r="C157" s="12"/>
      <c r="D157" s="9" t="str">
        <f t="shared" si="374"/>
        <v/>
      </c>
      <c r="E157" s="12"/>
      <c r="F157" s="9" t="str">
        <f t="shared" si="375"/>
        <v/>
      </c>
      <c r="G157" s="12"/>
      <c r="H157" s="9" t="str">
        <f t="shared" si="376"/>
        <v/>
      </c>
    </row>
    <row r="158" spans="1:20" ht="15.9" customHeight="1">
      <c r="A158" s="212" t="s">
        <v>9</v>
      </c>
      <c r="B158" s="18"/>
      <c r="C158" s="12"/>
      <c r="D158" s="9" t="str">
        <f t="shared" si="374"/>
        <v/>
      </c>
      <c r="E158" s="12"/>
      <c r="F158" s="9" t="str">
        <f t="shared" si="375"/>
        <v/>
      </c>
      <c r="G158" s="12"/>
      <c r="H158" s="9" t="str">
        <f t="shared" si="376"/>
        <v/>
      </c>
    </row>
    <row r="159" spans="1:20" ht="15.9" customHeight="1">
      <c r="A159" s="213"/>
      <c r="B159" s="18"/>
      <c r="C159" s="12"/>
      <c r="D159" s="9" t="str">
        <f t="shared" si="374"/>
        <v/>
      </c>
      <c r="E159" s="12"/>
      <c r="F159" s="9" t="str">
        <f t="shared" si="375"/>
        <v/>
      </c>
      <c r="G159" s="12"/>
      <c r="H159" s="9" t="str">
        <f t="shared" si="376"/>
        <v/>
      </c>
    </row>
    <row r="160" spans="1:20" ht="15.9" customHeight="1">
      <c r="B160" s="18"/>
      <c r="C160" s="12"/>
      <c r="D160" s="9" t="str">
        <f t="shared" si="374"/>
        <v/>
      </c>
      <c r="E160" s="12"/>
      <c r="F160" s="9" t="str">
        <f t="shared" si="375"/>
        <v/>
      </c>
      <c r="G160" s="12"/>
      <c r="H160" s="9" t="str">
        <f t="shared" si="376"/>
        <v/>
      </c>
    </row>
    <row r="161" spans="2:8" ht="15.9" customHeight="1">
      <c r="B161" s="18"/>
      <c r="C161" s="12"/>
      <c r="D161" s="9" t="str">
        <f t="shared" si="374"/>
        <v/>
      </c>
      <c r="E161" s="12"/>
      <c r="F161" s="9" t="str">
        <f t="shared" si="375"/>
        <v/>
      </c>
      <c r="G161" s="12"/>
      <c r="H161" s="9" t="str">
        <f t="shared" si="376"/>
        <v/>
      </c>
    </row>
    <row r="162" spans="2:8" ht="15.9" customHeight="1">
      <c r="B162" s="18"/>
      <c r="C162" s="12"/>
      <c r="D162" s="9" t="str">
        <f t="shared" si="374"/>
        <v/>
      </c>
      <c r="E162" s="12"/>
      <c r="F162" s="9" t="str">
        <f t="shared" si="375"/>
        <v/>
      </c>
      <c r="G162" s="12"/>
      <c r="H162" s="9" t="str">
        <f t="shared" si="376"/>
        <v/>
      </c>
    </row>
    <row r="163" spans="2:8" ht="15.9" customHeight="1">
      <c r="B163" s="18"/>
      <c r="C163" s="12"/>
      <c r="D163" s="9" t="str">
        <f t="shared" si="374"/>
        <v/>
      </c>
      <c r="E163" s="12"/>
      <c r="F163" s="9" t="str">
        <f t="shared" si="375"/>
        <v/>
      </c>
      <c r="G163" s="12"/>
      <c r="H163" s="9" t="str">
        <f t="shared" si="376"/>
        <v/>
      </c>
    </row>
    <row r="164" spans="2:8" ht="15.9" customHeight="1">
      <c r="B164" s="18"/>
      <c r="C164" s="12"/>
      <c r="D164" s="9" t="str">
        <f t="shared" si="374"/>
        <v/>
      </c>
      <c r="E164" s="12"/>
      <c r="F164" s="9" t="str">
        <f t="shared" si="375"/>
        <v/>
      </c>
      <c r="G164" s="12"/>
      <c r="H164" s="9" t="str">
        <f t="shared" si="376"/>
        <v/>
      </c>
    </row>
    <row r="165" spans="2:8" ht="15.9" customHeight="1">
      <c r="B165" s="18"/>
      <c r="C165" s="12"/>
      <c r="D165" s="9" t="str">
        <f t="shared" si="374"/>
        <v/>
      </c>
      <c r="E165" s="12"/>
      <c r="F165" s="9" t="str">
        <f t="shared" si="375"/>
        <v/>
      </c>
      <c r="G165" s="12"/>
      <c r="H165" s="9" t="str">
        <f t="shared" si="376"/>
        <v/>
      </c>
    </row>
    <row r="166" spans="2:8" ht="15.9" customHeight="1">
      <c r="B166" s="18"/>
      <c r="C166" s="12"/>
      <c r="D166" s="9" t="str">
        <f t="shared" si="374"/>
        <v/>
      </c>
      <c r="E166" s="12"/>
      <c r="F166" s="9" t="str">
        <f t="shared" si="375"/>
        <v/>
      </c>
      <c r="G166" s="12"/>
      <c r="H166" s="9" t="str">
        <f t="shared" si="376"/>
        <v/>
      </c>
    </row>
    <row r="167" spans="2:8" ht="15.9" customHeight="1">
      <c r="B167" s="18"/>
      <c r="C167" s="12"/>
      <c r="D167" s="9" t="str">
        <f t="shared" si="374"/>
        <v/>
      </c>
      <c r="E167" s="12"/>
      <c r="F167" s="9" t="str">
        <f t="shared" si="375"/>
        <v/>
      </c>
      <c r="G167" s="12"/>
      <c r="H167" s="9" t="str">
        <f t="shared" si="376"/>
        <v/>
      </c>
    </row>
    <row r="168" spans="2:8" ht="15.9" customHeight="1">
      <c r="B168" s="18"/>
      <c r="C168" s="12"/>
      <c r="D168" s="9" t="str">
        <f t="shared" si="374"/>
        <v/>
      </c>
      <c r="E168" s="12"/>
      <c r="F168" s="9" t="str">
        <f t="shared" si="375"/>
        <v/>
      </c>
      <c r="G168" s="12"/>
      <c r="H168" s="9" t="str">
        <f t="shared" si="376"/>
        <v/>
      </c>
    </row>
    <row r="169" spans="2:8" ht="15.9" customHeight="1">
      <c r="B169" s="18"/>
      <c r="C169" s="12"/>
      <c r="D169" s="9" t="str">
        <f t="shared" si="374"/>
        <v/>
      </c>
      <c r="E169" s="12"/>
      <c r="F169" s="9" t="str">
        <f t="shared" si="375"/>
        <v/>
      </c>
      <c r="G169" s="12"/>
      <c r="H169" s="9" t="str">
        <f t="shared" si="376"/>
        <v/>
      </c>
    </row>
    <row r="170" spans="2:8" ht="15.9" customHeight="1">
      <c r="B170" s="18"/>
      <c r="C170" s="12"/>
      <c r="D170" s="9" t="str">
        <f t="shared" si="374"/>
        <v/>
      </c>
      <c r="E170" s="12"/>
      <c r="F170" s="9" t="str">
        <f t="shared" si="375"/>
        <v/>
      </c>
      <c r="G170" s="12"/>
      <c r="H170" s="9" t="str">
        <f t="shared" si="376"/>
        <v/>
      </c>
    </row>
    <row r="171" spans="2:8" ht="15.9" customHeight="1">
      <c r="B171" s="18"/>
      <c r="C171" s="12"/>
      <c r="D171" s="9" t="str">
        <f t="shared" si="374"/>
        <v/>
      </c>
      <c r="E171" s="12"/>
      <c r="F171" s="9" t="str">
        <f t="shared" si="375"/>
        <v/>
      </c>
      <c r="G171" s="12"/>
      <c r="H171" s="9" t="str">
        <f t="shared" si="376"/>
        <v/>
      </c>
    </row>
    <row r="172" spans="2:8" ht="15.9" customHeight="1">
      <c r="B172" s="18"/>
      <c r="C172" s="12"/>
      <c r="D172" s="9" t="str">
        <f t="shared" si="374"/>
        <v/>
      </c>
      <c r="E172" s="12"/>
      <c r="F172" s="9" t="str">
        <f t="shared" si="375"/>
        <v/>
      </c>
      <c r="G172" s="12"/>
      <c r="H172" s="9" t="str">
        <f t="shared" si="376"/>
        <v/>
      </c>
    </row>
    <row r="173" spans="2:8" ht="15.9" customHeight="1">
      <c r="B173" s="18"/>
      <c r="C173" s="12"/>
      <c r="D173" s="9" t="str">
        <f t="shared" si="374"/>
        <v/>
      </c>
      <c r="E173" s="12"/>
      <c r="F173" s="9" t="str">
        <f t="shared" si="375"/>
        <v/>
      </c>
      <c r="G173" s="12"/>
      <c r="H173" s="9" t="str">
        <f t="shared" si="376"/>
        <v/>
      </c>
    </row>
    <row r="174" spans="2:8" ht="15.9" customHeight="1">
      <c r="B174" s="18"/>
      <c r="C174" s="12"/>
      <c r="D174" s="9" t="str">
        <f t="shared" si="374"/>
        <v/>
      </c>
      <c r="E174" s="12"/>
      <c r="F174" s="9" t="str">
        <f t="shared" si="375"/>
        <v/>
      </c>
      <c r="G174" s="12"/>
      <c r="H174" s="9" t="str">
        <f t="shared" si="376"/>
        <v/>
      </c>
    </row>
    <row r="175" spans="2:8" ht="15.9" customHeight="1">
      <c r="B175" s="18"/>
      <c r="C175" s="12"/>
      <c r="D175" s="9" t="str">
        <f t="shared" si="374"/>
        <v/>
      </c>
      <c r="E175" s="12"/>
      <c r="F175" s="9" t="str">
        <f t="shared" si="375"/>
        <v/>
      </c>
      <c r="G175" s="12"/>
      <c r="H175" s="9" t="str">
        <f t="shared" si="376"/>
        <v/>
      </c>
    </row>
    <row r="176" spans="2:8" ht="15.9" customHeight="1">
      <c r="B176" s="18"/>
      <c r="C176" s="12"/>
      <c r="D176" s="9" t="str">
        <f t="shared" si="374"/>
        <v/>
      </c>
      <c r="E176" s="12"/>
      <c r="F176" s="9" t="str">
        <f t="shared" si="375"/>
        <v/>
      </c>
      <c r="G176" s="12"/>
      <c r="H176" s="9" t="str">
        <f t="shared" si="376"/>
        <v/>
      </c>
    </row>
    <row r="177" spans="1:8" ht="15.9" customHeight="1">
      <c r="B177" s="18"/>
      <c r="C177" s="12"/>
      <c r="D177" s="9" t="str">
        <f t="shared" si="374"/>
        <v/>
      </c>
      <c r="E177" s="12"/>
      <c r="F177" s="9" t="str">
        <f t="shared" si="375"/>
        <v/>
      </c>
      <c r="G177" s="12"/>
      <c r="H177" s="9" t="str">
        <f t="shared" si="376"/>
        <v/>
      </c>
    </row>
    <row r="178" spans="1:8" ht="15.9" customHeight="1">
      <c r="B178" s="18"/>
      <c r="C178" s="12"/>
      <c r="D178" s="9" t="str">
        <f t="shared" si="374"/>
        <v/>
      </c>
      <c r="E178" s="12"/>
      <c r="F178" s="9" t="str">
        <f t="shared" si="375"/>
        <v/>
      </c>
      <c r="G178" s="12"/>
      <c r="H178" s="9" t="str">
        <f t="shared" si="376"/>
        <v/>
      </c>
    </row>
    <row r="179" spans="1:8" ht="15.9" customHeight="1">
      <c r="B179" s="18"/>
      <c r="C179" s="12"/>
      <c r="D179" s="9" t="str">
        <f t="shared" si="374"/>
        <v/>
      </c>
      <c r="E179" s="12"/>
      <c r="F179" s="9" t="str">
        <f t="shared" si="375"/>
        <v/>
      </c>
      <c r="G179" s="12"/>
      <c r="H179" s="9" t="str">
        <f t="shared" si="376"/>
        <v/>
      </c>
    </row>
    <row r="180" spans="1:8" ht="15.9" customHeight="1">
      <c r="B180" s="18"/>
      <c r="C180" s="12"/>
      <c r="D180" s="9" t="str">
        <f t="shared" si="374"/>
        <v/>
      </c>
      <c r="E180" s="12"/>
      <c r="F180" s="9" t="str">
        <f t="shared" si="375"/>
        <v/>
      </c>
      <c r="G180" s="12"/>
      <c r="H180" s="9" t="str">
        <f t="shared" si="376"/>
        <v/>
      </c>
    </row>
    <row r="181" spans="1:8" ht="15.9" customHeight="1">
      <c r="B181" s="18"/>
      <c r="C181" s="12"/>
      <c r="D181" s="9" t="str">
        <f t="shared" si="374"/>
        <v/>
      </c>
      <c r="E181" s="12"/>
      <c r="F181" s="9" t="str">
        <f t="shared" si="375"/>
        <v/>
      </c>
      <c r="G181" s="12"/>
      <c r="H181" s="9" t="str">
        <f t="shared" si="376"/>
        <v/>
      </c>
    </row>
    <row r="182" spans="1:8" ht="15.9" customHeight="1">
      <c r="B182" s="18"/>
      <c r="C182" s="12"/>
      <c r="D182" s="9" t="str">
        <f t="shared" si="374"/>
        <v/>
      </c>
      <c r="E182" s="12"/>
      <c r="F182" s="9" t="str">
        <f t="shared" si="375"/>
        <v/>
      </c>
      <c r="G182" s="12"/>
      <c r="H182" s="9" t="str">
        <f t="shared" si="376"/>
        <v/>
      </c>
    </row>
    <row r="183" spans="1:8" ht="15.9" customHeight="1">
      <c r="B183" s="18"/>
      <c r="C183" s="12"/>
      <c r="D183" s="9" t="str">
        <f t="shared" si="374"/>
        <v/>
      </c>
      <c r="E183" s="12"/>
      <c r="F183" s="9" t="str">
        <f t="shared" si="375"/>
        <v/>
      </c>
      <c r="G183" s="12"/>
      <c r="H183" s="9" t="str">
        <f t="shared" si="376"/>
        <v/>
      </c>
    </row>
    <row r="184" spans="1:8" ht="15.9" customHeight="1">
      <c r="B184" s="18"/>
      <c r="C184" s="12"/>
      <c r="D184" s="9" t="str">
        <f t="shared" si="374"/>
        <v/>
      </c>
      <c r="E184" s="12"/>
      <c r="F184" s="9" t="str">
        <f t="shared" si="375"/>
        <v/>
      </c>
      <c r="G184" s="12"/>
      <c r="H184" s="9" t="str">
        <f t="shared" si="376"/>
        <v/>
      </c>
    </row>
    <row r="185" spans="1:8" ht="15.9" customHeight="1">
      <c r="B185" s="18"/>
      <c r="C185" s="12"/>
      <c r="D185" s="9" t="str">
        <f t="shared" si="374"/>
        <v/>
      </c>
      <c r="E185" s="12"/>
      <c r="F185" s="9" t="str">
        <f t="shared" si="375"/>
        <v/>
      </c>
      <c r="G185" s="12"/>
      <c r="H185" s="9" t="str">
        <f t="shared" si="376"/>
        <v/>
      </c>
    </row>
    <row r="186" spans="1:8" ht="15.9" customHeight="1">
      <c r="B186" s="18"/>
      <c r="C186" s="12"/>
      <c r="D186" s="9" t="str">
        <f t="shared" si="374"/>
        <v/>
      </c>
      <c r="E186" s="12"/>
      <c r="F186" s="9" t="str">
        <f t="shared" si="375"/>
        <v/>
      </c>
      <c r="G186" s="12"/>
      <c r="H186" s="9" t="str">
        <f t="shared" si="376"/>
        <v/>
      </c>
    </row>
    <row r="187" spans="1:8" ht="15.9" customHeight="1">
      <c r="B187" s="18"/>
      <c r="C187" s="12"/>
      <c r="D187" s="9" t="str">
        <f t="shared" si="374"/>
        <v/>
      </c>
      <c r="E187" s="12"/>
      <c r="F187" s="9" t="str">
        <f t="shared" si="375"/>
        <v/>
      </c>
      <c r="G187" s="12"/>
      <c r="H187" s="9" t="str">
        <f t="shared" si="376"/>
        <v/>
      </c>
    </row>
    <row r="188" spans="1:8" ht="15.9" customHeight="1">
      <c r="B188" s="18"/>
      <c r="C188" s="12"/>
      <c r="D188" s="9" t="str">
        <f t="shared" si="374"/>
        <v/>
      </c>
      <c r="E188" s="12"/>
      <c r="F188" s="9" t="str">
        <f t="shared" si="375"/>
        <v/>
      </c>
      <c r="G188" s="12"/>
      <c r="H188" s="9" t="str">
        <f t="shared" si="376"/>
        <v/>
      </c>
    </row>
    <row r="189" spans="1:8" ht="15.9" customHeight="1">
      <c r="B189" s="18"/>
      <c r="C189" s="12"/>
      <c r="D189" s="9" t="str">
        <f t="shared" si="374"/>
        <v/>
      </c>
      <c r="E189" s="12"/>
      <c r="F189" s="9" t="str">
        <f t="shared" si="375"/>
        <v/>
      </c>
      <c r="G189" s="12"/>
      <c r="H189" s="9" t="str">
        <f t="shared" si="376"/>
        <v/>
      </c>
    </row>
    <row r="190" spans="1:8" ht="15.9" customHeight="1">
      <c r="B190" s="18"/>
      <c r="C190" s="12"/>
      <c r="D190" s="9" t="str">
        <f t="shared" si="374"/>
        <v/>
      </c>
      <c r="E190" s="12"/>
      <c r="F190" s="9" t="str">
        <f t="shared" si="375"/>
        <v/>
      </c>
      <c r="G190" s="12"/>
      <c r="H190" s="9" t="str">
        <f t="shared" si="376"/>
        <v/>
      </c>
    </row>
    <row r="191" spans="1:8" ht="15.9" customHeight="1">
      <c r="A191" s="15"/>
      <c r="B191" s="18"/>
      <c r="C191" s="12"/>
      <c r="D191" s="9" t="str">
        <f t="shared" si="374"/>
        <v/>
      </c>
      <c r="E191" s="12"/>
      <c r="F191" s="9" t="str">
        <f t="shared" si="375"/>
        <v/>
      </c>
      <c r="G191" s="12"/>
      <c r="H191" s="9" t="str">
        <f t="shared" si="376"/>
        <v/>
      </c>
    </row>
    <row r="192" spans="1:8" ht="15.9" customHeight="1">
      <c r="A192" s="34"/>
      <c r="B192" s="18"/>
      <c r="C192" s="12"/>
      <c r="D192" s="9" t="str">
        <f t="shared" si="374"/>
        <v/>
      </c>
      <c r="E192" s="12"/>
      <c r="F192" s="9" t="str">
        <f t="shared" si="375"/>
        <v/>
      </c>
      <c r="G192" s="12"/>
      <c r="H192" s="9" t="str">
        <f t="shared" si="376"/>
        <v/>
      </c>
    </row>
    <row r="193" spans="1:8" ht="15.9" customHeight="1">
      <c r="A193" s="34"/>
      <c r="B193" s="18"/>
      <c r="C193" s="12"/>
      <c r="D193" s="9" t="str">
        <f t="shared" si="374"/>
        <v/>
      </c>
      <c r="E193" s="12"/>
      <c r="F193" s="9" t="str">
        <f t="shared" si="375"/>
        <v/>
      </c>
      <c r="G193" s="12"/>
      <c r="H193" s="9" t="str">
        <f t="shared" si="376"/>
        <v/>
      </c>
    </row>
    <row r="194" spans="1:8" ht="15.9" customHeight="1">
      <c r="A194" s="180"/>
      <c r="B194" s="18"/>
      <c r="C194" s="12"/>
      <c r="D194" s="9" t="str">
        <f t="shared" si="374"/>
        <v/>
      </c>
      <c r="E194" s="12"/>
      <c r="F194" s="9" t="str">
        <f t="shared" si="375"/>
        <v/>
      </c>
      <c r="G194" s="12"/>
      <c r="H194" s="9" t="str">
        <f t="shared" si="376"/>
        <v/>
      </c>
    </row>
    <row r="195" spans="1:8" ht="15.9" customHeight="1">
      <c r="A195" s="180"/>
      <c r="B195" s="18"/>
      <c r="C195" s="12"/>
      <c r="D195" s="9" t="str">
        <f t="shared" si="374"/>
        <v/>
      </c>
      <c r="E195" s="12"/>
      <c r="F195" s="9" t="str">
        <f t="shared" si="375"/>
        <v/>
      </c>
      <c r="G195" s="12"/>
      <c r="H195" s="9" t="str">
        <f t="shared" si="376"/>
        <v/>
      </c>
    </row>
    <row r="196" spans="1:8" ht="15.9" customHeight="1">
      <c r="A196" s="15"/>
      <c r="B196" s="18"/>
      <c r="C196" s="12"/>
      <c r="D196" s="9" t="str">
        <f t="shared" si="374"/>
        <v/>
      </c>
      <c r="E196" s="12"/>
      <c r="F196" s="9" t="str">
        <f t="shared" si="375"/>
        <v/>
      </c>
      <c r="G196" s="12"/>
      <c r="H196" s="9" t="str">
        <f t="shared" si="376"/>
        <v/>
      </c>
    </row>
    <row r="197" spans="1:8" ht="15.9" customHeight="1">
      <c r="A197" s="15"/>
      <c r="B197" s="18"/>
      <c r="C197" s="12"/>
      <c r="D197" s="9" t="str">
        <f t="shared" si="374"/>
        <v/>
      </c>
      <c r="E197" s="12"/>
      <c r="F197" s="9" t="str">
        <f t="shared" si="375"/>
        <v/>
      </c>
      <c r="G197" s="12"/>
      <c r="H197" s="9" t="str">
        <f t="shared" si="376"/>
        <v/>
      </c>
    </row>
    <row r="198" spans="1:8" ht="15.9" customHeight="1">
      <c r="A198" s="34"/>
      <c r="B198" s="18"/>
      <c r="C198" s="12"/>
      <c r="D198" s="9" t="str">
        <f t="shared" si="374"/>
        <v/>
      </c>
      <c r="E198" s="12"/>
      <c r="F198" s="9" t="str">
        <f t="shared" si="375"/>
        <v/>
      </c>
      <c r="G198" s="12"/>
      <c r="H198" s="9" t="str">
        <f t="shared" si="376"/>
        <v/>
      </c>
    </row>
    <row r="199" spans="1:8" ht="15.9" customHeight="1">
      <c r="A199" s="34"/>
      <c r="B199" s="18"/>
      <c r="C199" s="12"/>
      <c r="D199" s="9" t="str">
        <f t="shared" si="374"/>
        <v/>
      </c>
      <c r="E199" s="12"/>
      <c r="F199" s="9" t="str">
        <f t="shared" si="375"/>
        <v/>
      </c>
      <c r="G199" s="12"/>
      <c r="H199" s="9" t="str">
        <f t="shared" si="376"/>
        <v/>
      </c>
    </row>
    <row r="200" spans="1:8" ht="15.9" customHeight="1">
      <c r="A200" s="181"/>
      <c r="B200" s="18"/>
      <c r="C200" s="12"/>
      <c r="D200" s="9" t="str">
        <f t="shared" ref="D200:D263" si="487">IF(C200="","",(C200-$C$9)*1000)</f>
        <v/>
      </c>
      <c r="E200" s="12"/>
      <c r="F200" s="9" t="str">
        <f t="shared" ref="F200:F263" si="488">IF(E200="","",(E200-$E$9)*1000)</f>
        <v/>
      </c>
      <c r="G200" s="12"/>
      <c r="H200" s="9" t="str">
        <f t="shared" ref="H200:H263" si="489">IF(G200="","",(G200-$G$9)*1000)</f>
        <v/>
      </c>
    </row>
    <row r="201" spans="1:8" ht="15.9" customHeight="1">
      <c r="A201" s="181"/>
      <c r="B201" s="18"/>
      <c r="C201" s="12"/>
      <c r="D201" s="9" t="str">
        <f t="shared" si="487"/>
        <v/>
      </c>
      <c r="E201" s="12"/>
      <c r="F201" s="9" t="str">
        <f t="shared" si="488"/>
        <v/>
      </c>
      <c r="G201" s="12"/>
      <c r="H201" s="9" t="str">
        <f t="shared" si="489"/>
        <v/>
      </c>
    </row>
    <row r="202" spans="1:8" ht="15.9" customHeight="1">
      <c r="A202" s="15"/>
      <c r="B202" s="18"/>
      <c r="C202" s="12"/>
      <c r="D202" s="9" t="str">
        <f t="shared" si="487"/>
        <v/>
      </c>
      <c r="E202" s="12"/>
      <c r="F202" s="9" t="str">
        <f t="shared" si="488"/>
        <v/>
      </c>
      <c r="G202" s="12"/>
      <c r="H202" s="9" t="str">
        <f t="shared" si="489"/>
        <v/>
      </c>
    </row>
    <row r="203" spans="1:8" ht="15.9" customHeight="1">
      <c r="A203" s="15"/>
      <c r="B203" s="18"/>
      <c r="C203" s="12"/>
      <c r="D203" s="9" t="str">
        <f t="shared" si="487"/>
        <v/>
      </c>
      <c r="E203" s="12"/>
      <c r="F203" s="9" t="str">
        <f t="shared" si="488"/>
        <v/>
      </c>
      <c r="G203" s="12"/>
      <c r="H203" s="9" t="str">
        <f t="shared" si="489"/>
        <v/>
      </c>
    </row>
    <row r="204" spans="1:8" ht="15.9" customHeight="1">
      <c r="A204" s="15"/>
      <c r="B204" s="18"/>
      <c r="C204" s="12"/>
      <c r="D204" s="9" t="str">
        <f t="shared" si="487"/>
        <v/>
      </c>
      <c r="E204" s="12"/>
      <c r="F204" s="9" t="str">
        <f t="shared" si="488"/>
        <v/>
      </c>
      <c r="G204" s="12"/>
      <c r="H204" s="9" t="str">
        <f t="shared" si="489"/>
        <v/>
      </c>
    </row>
    <row r="205" spans="1:8" ht="15.9" customHeight="1">
      <c r="B205" s="18"/>
      <c r="C205" s="12"/>
      <c r="D205" s="9" t="str">
        <f t="shared" si="487"/>
        <v/>
      </c>
      <c r="E205" s="12"/>
      <c r="F205" s="9" t="str">
        <f t="shared" si="488"/>
        <v/>
      </c>
      <c r="G205" s="12"/>
      <c r="H205" s="9" t="str">
        <f t="shared" si="489"/>
        <v/>
      </c>
    </row>
    <row r="206" spans="1:8" ht="15.9" customHeight="1">
      <c r="B206" s="18"/>
      <c r="C206" s="12"/>
      <c r="D206" s="9" t="str">
        <f t="shared" si="487"/>
        <v/>
      </c>
      <c r="E206" s="12"/>
      <c r="F206" s="9" t="str">
        <f t="shared" si="488"/>
        <v/>
      </c>
      <c r="G206" s="12"/>
      <c r="H206" s="9" t="str">
        <f t="shared" si="489"/>
        <v/>
      </c>
    </row>
    <row r="207" spans="1:8" ht="15.9" customHeight="1">
      <c r="B207" s="18"/>
      <c r="C207" s="12"/>
      <c r="D207" s="9" t="str">
        <f t="shared" si="487"/>
        <v/>
      </c>
      <c r="E207" s="12"/>
      <c r="F207" s="9" t="str">
        <f t="shared" si="488"/>
        <v/>
      </c>
      <c r="G207" s="12"/>
      <c r="H207" s="9" t="str">
        <f t="shared" si="489"/>
        <v/>
      </c>
    </row>
    <row r="208" spans="1:8" ht="15.9" customHeight="1">
      <c r="B208" s="18"/>
      <c r="C208" s="12"/>
      <c r="D208" s="9" t="str">
        <f t="shared" si="487"/>
        <v/>
      </c>
      <c r="E208" s="12"/>
      <c r="F208" s="9" t="str">
        <f t="shared" si="488"/>
        <v/>
      </c>
      <c r="G208" s="12"/>
      <c r="H208" s="9" t="str">
        <f t="shared" si="489"/>
        <v/>
      </c>
    </row>
    <row r="209" spans="2:8" ht="15.9" customHeight="1">
      <c r="B209" s="18"/>
      <c r="C209" s="12"/>
      <c r="D209" s="9" t="str">
        <f t="shared" si="487"/>
        <v/>
      </c>
      <c r="E209" s="12"/>
      <c r="F209" s="9" t="str">
        <f t="shared" si="488"/>
        <v/>
      </c>
      <c r="G209" s="12"/>
      <c r="H209" s="9" t="str">
        <f t="shared" si="489"/>
        <v/>
      </c>
    </row>
    <row r="210" spans="2:8" ht="15.9" customHeight="1">
      <c r="B210" s="18"/>
      <c r="C210" s="12"/>
      <c r="D210" s="9" t="str">
        <f t="shared" si="487"/>
        <v/>
      </c>
      <c r="E210" s="12"/>
      <c r="F210" s="9" t="str">
        <f t="shared" si="488"/>
        <v/>
      </c>
      <c r="G210" s="12"/>
      <c r="H210" s="9" t="str">
        <f t="shared" si="489"/>
        <v/>
      </c>
    </row>
    <row r="211" spans="2:8" ht="15.9" customHeight="1">
      <c r="B211" s="18"/>
      <c r="C211" s="12"/>
      <c r="D211" s="9" t="str">
        <f t="shared" si="487"/>
        <v/>
      </c>
      <c r="E211" s="12"/>
      <c r="F211" s="9" t="str">
        <f t="shared" si="488"/>
        <v/>
      </c>
      <c r="G211" s="12"/>
      <c r="H211" s="9" t="str">
        <f t="shared" si="489"/>
        <v/>
      </c>
    </row>
    <row r="212" spans="2:8" ht="15.9" customHeight="1">
      <c r="B212" s="18"/>
      <c r="C212" s="12"/>
      <c r="D212" s="9" t="str">
        <f t="shared" si="487"/>
        <v/>
      </c>
      <c r="E212" s="12"/>
      <c r="F212" s="9" t="str">
        <f t="shared" si="488"/>
        <v/>
      </c>
      <c r="G212" s="12"/>
      <c r="H212" s="9" t="str">
        <f t="shared" si="489"/>
        <v/>
      </c>
    </row>
    <row r="213" spans="2:8" ht="15.9" customHeight="1">
      <c r="B213" s="18"/>
      <c r="C213" s="12"/>
      <c r="D213" s="9" t="str">
        <f t="shared" si="487"/>
        <v/>
      </c>
      <c r="E213" s="12"/>
      <c r="F213" s="9" t="str">
        <f t="shared" si="488"/>
        <v/>
      </c>
      <c r="G213" s="12"/>
      <c r="H213" s="9" t="str">
        <f t="shared" si="489"/>
        <v/>
      </c>
    </row>
    <row r="214" spans="2:8" ht="15.9" customHeight="1">
      <c r="B214" s="18"/>
      <c r="C214" s="12"/>
      <c r="D214" s="9" t="str">
        <f t="shared" si="487"/>
        <v/>
      </c>
      <c r="E214" s="12"/>
      <c r="F214" s="9" t="str">
        <f t="shared" si="488"/>
        <v/>
      </c>
      <c r="G214" s="12"/>
      <c r="H214" s="9" t="str">
        <f t="shared" si="489"/>
        <v/>
      </c>
    </row>
    <row r="215" spans="2:8" ht="15.9" customHeight="1">
      <c r="B215" s="18"/>
      <c r="C215" s="12"/>
      <c r="D215" s="9" t="str">
        <f t="shared" si="487"/>
        <v/>
      </c>
      <c r="E215" s="12"/>
      <c r="F215" s="9" t="str">
        <f t="shared" si="488"/>
        <v/>
      </c>
      <c r="G215" s="12"/>
      <c r="H215" s="9" t="str">
        <f t="shared" si="489"/>
        <v/>
      </c>
    </row>
    <row r="216" spans="2:8" ht="15.9" customHeight="1">
      <c r="B216" s="18"/>
      <c r="C216" s="12"/>
      <c r="D216" s="9" t="str">
        <f t="shared" si="487"/>
        <v/>
      </c>
      <c r="E216" s="12"/>
      <c r="F216" s="9" t="str">
        <f t="shared" si="488"/>
        <v/>
      </c>
      <c r="G216" s="12"/>
      <c r="H216" s="9" t="str">
        <f t="shared" si="489"/>
        <v/>
      </c>
    </row>
    <row r="217" spans="2:8" ht="15.9" customHeight="1">
      <c r="B217" s="18"/>
      <c r="C217" s="12"/>
      <c r="D217" s="9" t="str">
        <f t="shared" si="487"/>
        <v/>
      </c>
      <c r="E217" s="12"/>
      <c r="F217" s="9" t="str">
        <f t="shared" si="488"/>
        <v/>
      </c>
      <c r="G217" s="12"/>
      <c r="H217" s="9" t="str">
        <f t="shared" si="489"/>
        <v/>
      </c>
    </row>
    <row r="218" spans="2:8" ht="15.9" customHeight="1">
      <c r="B218" s="18"/>
      <c r="C218" s="12"/>
      <c r="D218" s="9" t="str">
        <f t="shared" si="487"/>
        <v/>
      </c>
      <c r="E218" s="12"/>
      <c r="F218" s="9" t="str">
        <f t="shared" si="488"/>
        <v/>
      </c>
      <c r="G218" s="12"/>
      <c r="H218" s="9" t="str">
        <f t="shared" si="489"/>
        <v/>
      </c>
    </row>
    <row r="219" spans="2:8" ht="15.9" customHeight="1">
      <c r="B219" s="18"/>
      <c r="C219" s="12"/>
      <c r="D219" s="9" t="str">
        <f t="shared" si="487"/>
        <v/>
      </c>
      <c r="E219" s="12"/>
      <c r="F219" s="9" t="str">
        <f t="shared" si="488"/>
        <v/>
      </c>
      <c r="G219" s="12"/>
      <c r="H219" s="9" t="str">
        <f t="shared" si="489"/>
        <v/>
      </c>
    </row>
    <row r="220" spans="2:8" ht="15.9" customHeight="1">
      <c r="B220" s="18"/>
      <c r="C220" s="12"/>
      <c r="D220" s="9" t="str">
        <f t="shared" si="487"/>
        <v/>
      </c>
      <c r="E220" s="12"/>
      <c r="F220" s="9" t="str">
        <f t="shared" si="488"/>
        <v/>
      </c>
      <c r="G220" s="12"/>
      <c r="H220" s="9" t="str">
        <f t="shared" si="489"/>
        <v/>
      </c>
    </row>
    <row r="221" spans="2:8" ht="15.9" customHeight="1">
      <c r="B221" s="18"/>
      <c r="C221" s="12"/>
      <c r="D221" s="9" t="str">
        <f t="shared" si="487"/>
        <v/>
      </c>
      <c r="E221" s="12"/>
      <c r="F221" s="9" t="str">
        <f t="shared" si="488"/>
        <v/>
      </c>
      <c r="G221" s="12"/>
      <c r="H221" s="9" t="str">
        <f t="shared" si="489"/>
        <v/>
      </c>
    </row>
    <row r="222" spans="2:8" ht="15.9" customHeight="1">
      <c r="B222" s="18"/>
      <c r="C222" s="12"/>
      <c r="D222" s="9" t="str">
        <f t="shared" si="487"/>
        <v/>
      </c>
      <c r="E222" s="12"/>
      <c r="F222" s="9" t="str">
        <f t="shared" si="488"/>
        <v/>
      </c>
      <c r="G222" s="12"/>
      <c r="H222" s="9" t="str">
        <f t="shared" si="489"/>
        <v/>
      </c>
    </row>
    <row r="223" spans="2:8" ht="15.9" customHeight="1">
      <c r="B223" s="18"/>
      <c r="C223" s="12"/>
      <c r="D223" s="9" t="str">
        <f t="shared" si="487"/>
        <v/>
      </c>
      <c r="E223" s="12"/>
      <c r="F223" s="9" t="str">
        <f t="shared" si="488"/>
        <v/>
      </c>
      <c r="G223" s="12"/>
      <c r="H223" s="9" t="str">
        <f t="shared" si="489"/>
        <v/>
      </c>
    </row>
    <row r="224" spans="2:8" ht="15.9" customHeight="1">
      <c r="B224" s="18"/>
      <c r="C224" s="12"/>
      <c r="D224" s="9" t="str">
        <f t="shared" si="487"/>
        <v/>
      </c>
      <c r="E224" s="12"/>
      <c r="F224" s="9" t="str">
        <f t="shared" si="488"/>
        <v/>
      </c>
      <c r="G224" s="12"/>
      <c r="H224" s="9" t="str">
        <f t="shared" si="489"/>
        <v/>
      </c>
    </row>
    <row r="225" spans="2:8" ht="15.9" customHeight="1">
      <c r="B225" s="18"/>
      <c r="C225" s="12"/>
      <c r="D225" s="9" t="str">
        <f t="shared" si="487"/>
        <v/>
      </c>
      <c r="E225" s="12"/>
      <c r="F225" s="9" t="str">
        <f t="shared" si="488"/>
        <v/>
      </c>
      <c r="G225" s="12"/>
      <c r="H225" s="9" t="str">
        <f t="shared" si="489"/>
        <v/>
      </c>
    </row>
    <row r="226" spans="2:8" ht="15.9" customHeight="1">
      <c r="B226" s="18"/>
      <c r="C226" s="12"/>
      <c r="D226" s="9" t="str">
        <f t="shared" si="487"/>
        <v/>
      </c>
      <c r="E226" s="12"/>
      <c r="F226" s="9" t="str">
        <f t="shared" si="488"/>
        <v/>
      </c>
      <c r="G226" s="12"/>
      <c r="H226" s="9" t="str">
        <f t="shared" si="489"/>
        <v/>
      </c>
    </row>
    <row r="227" spans="2:8" ht="15.9" customHeight="1">
      <c r="B227" s="18"/>
      <c r="C227" s="12"/>
      <c r="D227" s="9" t="str">
        <f t="shared" si="487"/>
        <v/>
      </c>
      <c r="E227" s="12"/>
      <c r="F227" s="9" t="str">
        <f t="shared" si="488"/>
        <v/>
      </c>
      <c r="G227" s="12"/>
      <c r="H227" s="9" t="str">
        <f t="shared" si="489"/>
        <v/>
      </c>
    </row>
    <row r="228" spans="2:8" ht="15.9" customHeight="1">
      <c r="B228" s="18"/>
      <c r="C228" s="12"/>
      <c r="D228" s="9" t="str">
        <f t="shared" si="487"/>
        <v/>
      </c>
      <c r="E228" s="12"/>
      <c r="F228" s="9" t="str">
        <f t="shared" si="488"/>
        <v/>
      </c>
      <c r="G228" s="12"/>
      <c r="H228" s="9" t="str">
        <f t="shared" si="489"/>
        <v/>
      </c>
    </row>
    <row r="229" spans="2:8" ht="15.9" customHeight="1">
      <c r="B229" s="18"/>
      <c r="C229" s="12"/>
      <c r="D229" s="9" t="str">
        <f t="shared" si="487"/>
        <v/>
      </c>
      <c r="E229" s="12"/>
      <c r="F229" s="9" t="str">
        <f t="shared" si="488"/>
        <v/>
      </c>
      <c r="G229" s="12"/>
      <c r="H229" s="9" t="str">
        <f t="shared" si="489"/>
        <v/>
      </c>
    </row>
    <row r="230" spans="2:8" ht="15.9" customHeight="1">
      <c r="B230" s="18"/>
      <c r="C230" s="12"/>
      <c r="D230" s="9" t="str">
        <f t="shared" si="487"/>
        <v/>
      </c>
      <c r="E230" s="12"/>
      <c r="F230" s="9" t="str">
        <f t="shared" si="488"/>
        <v/>
      </c>
      <c r="G230" s="12"/>
      <c r="H230" s="9" t="str">
        <f t="shared" si="489"/>
        <v/>
      </c>
    </row>
    <row r="231" spans="2:8" ht="15.9" customHeight="1">
      <c r="B231" s="18"/>
      <c r="C231" s="12"/>
      <c r="D231" s="9" t="str">
        <f t="shared" si="487"/>
        <v/>
      </c>
      <c r="E231" s="12"/>
      <c r="F231" s="9" t="str">
        <f t="shared" si="488"/>
        <v/>
      </c>
      <c r="G231" s="12"/>
      <c r="H231" s="9" t="str">
        <f t="shared" si="489"/>
        <v/>
      </c>
    </row>
    <row r="232" spans="2:8" ht="15.9" customHeight="1">
      <c r="B232" s="18"/>
      <c r="C232" s="12"/>
      <c r="D232" s="9" t="str">
        <f t="shared" si="487"/>
        <v/>
      </c>
      <c r="E232" s="12"/>
      <c r="F232" s="9" t="str">
        <f t="shared" si="488"/>
        <v/>
      </c>
      <c r="G232" s="12"/>
      <c r="H232" s="9" t="str">
        <f t="shared" si="489"/>
        <v/>
      </c>
    </row>
    <row r="233" spans="2:8" ht="15.9" customHeight="1">
      <c r="B233" s="18"/>
      <c r="C233" s="12"/>
      <c r="D233" s="9" t="str">
        <f t="shared" si="487"/>
        <v/>
      </c>
      <c r="E233" s="12"/>
      <c r="F233" s="9" t="str">
        <f t="shared" si="488"/>
        <v/>
      </c>
      <c r="G233" s="12"/>
      <c r="H233" s="9" t="str">
        <f t="shared" si="489"/>
        <v/>
      </c>
    </row>
    <row r="234" spans="2:8" ht="15.9" customHeight="1">
      <c r="B234" s="18"/>
      <c r="C234" s="12"/>
      <c r="D234" s="9" t="str">
        <f t="shared" si="487"/>
        <v/>
      </c>
      <c r="E234" s="12"/>
      <c r="F234" s="9" t="str">
        <f t="shared" si="488"/>
        <v/>
      </c>
      <c r="G234" s="12"/>
      <c r="H234" s="9" t="str">
        <f t="shared" si="489"/>
        <v/>
      </c>
    </row>
    <row r="235" spans="2:8" ht="15.9" customHeight="1">
      <c r="B235" s="18"/>
      <c r="C235" s="12"/>
      <c r="D235" s="9" t="str">
        <f t="shared" si="487"/>
        <v/>
      </c>
      <c r="E235" s="12"/>
      <c r="F235" s="9" t="str">
        <f t="shared" si="488"/>
        <v/>
      </c>
      <c r="G235" s="12"/>
      <c r="H235" s="9" t="str">
        <f t="shared" si="489"/>
        <v/>
      </c>
    </row>
    <row r="236" spans="2:8" ht="15.9" customHeight="1">
      <c r="B236" s="18"/>
      <c r="C236" s="12"/>
      <c r="D236" s="9" t="str">
        <f t="shared" si="487"/>
        <v/>
      </c>
      <c r="E236" s="12"/>
      <c r="F236" s="9" t="str">
        <f t="shared" si="488"/>
        <v/>
      </c>
      <c r="G236" s="12"/>
      <c r="H236" s="9" t="str">
        <f t="shared" si="489"/>
        <v/>
      </c>
    </row>
    <row r="237" spans="2:8" ht="15.9" customHeight="1">
      <c r="B237" s="18"/>
      <c r="C237" s="12"/>
      <c r="D237" s="9" t="str">
        <f t="shared" si="487"/>
        <v/>
      </c>
      <c r="E237" s="12"/>
      <c r="F237" s="9" t="str">
        <f t="shared" si="488"/>
        <v/>
      </c>
      <c r="G237" s="12"/>
      <c r="H237" s="9" t="str">
        <f t="shared" si="489"/>
        <v/>
      </c>
    </row>
    <row r="238" spans="2:8" ht="15.9" customHeight="1">
      <c r="B238" s="18"/>
      <c r="C238" s="12"/>
      <c r="D238" s="9" t="str">
        <f t="shared" si="487"/>
        <v/>
      </c>
      <c r="E238" s="12"/>
      <c r="F238" s="9" t="str">
        <f t="shared" si="488"/>
        <v/>
      </c>
      <c r="G238" s="12"/>
      <c r="H238" s="9" t="str">
        <f t="shared" si="489"/>
        <v/>
      </c>
    </row>
    <row r="239" spans="2:8" ht="15.9" customHeight="1">
      <c r="B239" s="18"/>
      <c r="C239" s="12"/>
      <c r="D239" s="9" t="str">
        <f t="shared" si="487"/>
        <v/>
      </c>
      <c r="E239" s="12"/>
      <c r="F239" s="9" t="str">
        <f t="shared" si="488"/>
        <v/>
      </c>
      <c r="G239" s="12"/>
      <c r="H239" s="9" t="str">
        <f t="shared" si="489"/>
        <v/>
      </c>
    </row>
    <row r="240" spans="2:8" ht="15.9" customHeight="1">
      <c r="B240" s="18"/>
      <c r="C240" s="12"/>
      <c r="D240" s="9" t="str">
        <f t="shared" si="487"/>
        <v/>
      </c>
      <c r="E240" s="12"/>
      <c r="F240" s="9" t="str">
        <f t="shared" si="488"/>
        <v/>
      </c>
      <c r="G240" s="12"/>
      <c r="H240" s="9" t="str">
        <f t="shared" si="489"/>
        <v/>
      </c>
    </row>
    <row r="241" spans="2:8" ht="15.9" customHeight="1">
      <c r="B241" s="18"/>
      <c r="C241" s="12"/>
      <c r="D241" s="9" t="str">
        <f t="shared" si="487"/>
        <v/>
      </c>
      <c r="E241" s="12"/>
      <c r="F241" s="9" t="str">
        <f t="shared" si="488"/>
        <v/>
      </c>
      <c r="G241" s="12"/>
      <c r="H241" s="9" t="str">
        <f t="shared" si="489"/>
        <v/>
      </c>
    </row>
    <row r="242" spans="2:8" ht="15.9" customHeight="1">
      <c r="B242" s="18"/>
      <c r="C242" s="12"/>
      <c r="D242" s="9" t="str">
        <f t="shared" si="487"/>
        <v/>
      </c>
      <c r="E242" s="12"/>
      <c r="F242" s="9" t="str">
        <f t="shared" si="488"/>
        <v/>
      </c>
      <c r="G242" s="12"/>
      <c r="H242" s="9" t="str">
        <f t="shared" si="489"/>
        <v/>
      </c>
    </row>
    <row r="243" spans="2:8" ht="15.9" customHeight="1">
      <c r="B243" s="18"/>
      <c r="C243" s="12"/>
      <c r="D243" s="9" t="str">
        <f t="shared" si="487"/>
        <v/>
      </c>
      <c r="E243" s="12"/>
      <c r="F243" s="9" t="str">
        <f t="shared" si="488"/>
        <v/>
      </c>
      <c r="G243" s="12"/>
      <c r="H243" s="9" t="str">
        <f t="shared" si="489"/>
        <v/>
      </c>
    </row>
    <row r="244" spans="2:8" ht="15.9" customHeight="1">
      <c r="B244" s="18"/>
      <c r="C244" s="12"/>
      <c r="D244" s="9" t="str">
        <f t="shared" si="487"/>
        <v/>
      </c>
      <c r="E244" s="12"/>
      <c r="F244" s="9" t="str">
        <f t="shared" si="488"/>
        <v/>
      </c>
      <c r="G244" s="12"/>
      <c r="H244" s="9" t="str">
        <f t="shared" si="489"/>
        <v/>
      </c>
    </row>
    <row r="245" spans="2:8" ht="15.9" customHeight="1">
      <c r="B245" s="18"/>
      <c r="C245" s="12"/>
      <c r="D245" s="9" t="str">
        <f t="shared" si="487"/>
        <v/>
      </c>
      <c r="E245" s="12"/>
      <c r="F245" s="9" t="str">
        <f t="shared" si="488"/>
        <v/>
      </c>
      <c r="G245" s="12"/>
      <c r="H245" s="9" t="str">
        <f t="shared" si="489"/>
        <v/>
      </c>
    </row>
    <row r="246" spans="2:8" ht="15.9" customHeight="1">
      <c r="B246" s="18"/>
      <c r="C246" s="12"/>
      <c r="D246" s="9" t="str">
        <f t="shared" si="487"/>
        <v/>
      </c>
      <c r="E246" s="12"/>
      <c r="F246" s="9" t="str">
        <f t="shared" si="488"/>
        <v/>
      </c>
      <c r="G246" s="12"/>
      <c r="H246" s="9" t="str">
        <f t="shared" si="489"/>
        <v/>
      </c>
    </row>
    <row r="247" spans="2:8" ht="15.9" customHeight="1">
      <c r="B247" s="18"/>
      <c r="C247" s="12"/>
      <c r="D247" s="9" t="str">
        <f t="shared" si="487"/>
        <v/>
      </c>
      <c r="E247" s="12"/>
      <c r="F247" s="9" t="str">
        <f t="shared" si="488"/>
        <v/>
      </c>
      <c r="G247" s="12"/>
      <c r="H247" s="9" t="str">
        <f t="shared" si="489"/>
        <v/>
      </c>
    </row>
    <row r="248" spans="2:8" ht="15.9" customHeight="1">
      <c r="B248" s="18"/>
      <c r="C248" s="12"/>
      <c r="D248" s="9" t="str">
        <f t="shared" si="487"/>
        <v/>
      </c>
      <c r="E248" s="12"/>
      <c r="F248" s="9" t="str">
        <f t="shared" si="488"/>
        <v/>
      </c>
      <c r="G248" s="12"/>
      <c r="H248" s="9" t="str">
        <f t="shared" si="489"/>
        <v/>
      </c>
    </row>
    <row r="249" spans="2:8" ht="15.9" customHeight="1">
      <c r="B249" s="18"/>
      <c r="C249" s="12"/>
      <c r="D249" s="9" t="str">
        <f t="shared" si="487"/>
        <v/>
      </c>
      <c r="E249" s="12"/>
      <c r="F249" s="9" t="str">
        <f t="shared" si="488"/>
        <v/>
      </c>
      <c r="G249" s="12"/>
      <c r="H249" s="9" t="str">
        <f t="shared" si="489"/>
        <v/>
      </c>
    </row>
    <row r="250" spans="2:8" ht="15.9" customHeight="1">
      <c r="B250" s="18"/>
      <c r="C250" s="12"/>
      <c r="D250" s="9" t="str">
        <f t="shared" si="487"/>
        <v/>
      </c>
      <c r="E250" s="12"/>
      <c r="F250" s="9" t="str">
        <f t="shared" si="488"/>
        <v/>
      </c>
      <c r="G250" s="12"/>
      <c r="H250" s="9" t="str">
        <f t="shared" si="489"/>
        <v/>
      </c>
    </row>
    <row r="251" spans="2:8" ht="15.9" customHeight="1">
      <c r="B251" s="18"/>
      <c r="C251" s="12"/>
      <c r="D251" s="9" t="str">
        <f t="shared" si="487"/>
        <v/>
      </c>
      <c r="E251" s="12"/>
      <c r="F251" s="9" t="str">
        <f t="shared" si="488"/>
        <v/>
      </c>
      <c r="G251" s="12"/>
      <c r="H251" s="9" t="str">
        <f t="shared" si="489"/>
        <v/>
      </c>
    </row>
    <row r="252" spans="2:8" ht="15.9" customHeight="1">
      <c r="B252" s="18"/>
      <c r="C252" s="12"/>
      <c r="D252" s="9" t="str">
        <f t="shared" si="487"/>
        <v/>
      </c>
      <c r="E252" s="12"/>
      <c r="F252" s="9" t="str">
        <f t="shared" si="488"/>
        <v/>
      </c>
      <c r="G252" s="12"/>
      <c r="H252" s="9" t="str">
        <f t="shared" si="489"/>
        <v/>
      </c>
    </row>
    <row r="253" spans="2:8" ht="15.9" customHeight="1">
      <c r="B253" s="18"/>
      <c r="C253" s="12"/>
      <c r="D253" s="9" t="str">
        <f t="shared" si="487"/>
        <v/>
      </c>
      <c r="E253" s="12"/>
      <c r="F253" s="9" t="str">
        <f t="shared" si="488"/>
        <v/>
      </c>
      <c r="G253" s="12"/>
      <c r="H253" s="9" t="str">
        <f t="shared" si="489"/>
        <v/>
      </c>
    </row>
    <row r="254" spans="2:8" ht="15.9" customHeight="1">
      <c r="B254" s="18"/>
      <c r="C254" s="12"/>
      <c r="D254" s="9" t="str">
        <f t="shared" si="487"/>
        <v/>
      </c>
      <c r="E254" s="12"/>
      <c r="F254" s="9" t="str">
        <f t="shared" si="488"/>
        <v/>
      </c>
      <c r="G254" s="12"/>
      <c r="H254" s="9" t="str">
        <f t="shared" si="489"/>
        <v/>
      </c>
    </row>
    <row r="255" spans="2:8" ht="15.9" customHeight="1">
      <c r="B255" s="18"/>
      <c r="C255" s="12"/>
      <c r="D255" s="9" t="str">
        <f t="shared" si="487"/>
        <v/>
      </c>
      <c r="E255" s="12"/>
      <c r="F255" s="9" t="str">
        <f t="shared" si="488"/>
        <v/>
      </c>
      <c r="G255" s="12"/>
      <c r="H255" s="9" t="str">
        <f t="shared" si="489"/>
        <v/>
      </c>
    </row>
    <row r="256" spans="2:8" ht="15.9" customHeight="1">
      <c r="B256" s="18"/>
      <c r="C256" s="12"/>
      <c r="D256" s="9" t="str">
        <f t="shared" si="487"/>
        <v/>
      </c>
      <c r="E256" s="12"/>
      <c r="F256" s="9" t="str">
        <f t="shared" si="488"/>
        <v/>
      </c>
      <c r="G256" s="12"/>
      <c r="H256" s="9" t="str">
        <f t="shared" si="489"/>
        <v/>
      </c>
    </row>
    <row r="257" spans="2:8" ht="15.9" customHeight="1">
      <c r="B257" s="18"/>
      <c r="C257" s="12"/>
      <c r="D257" s="9" t="str">
        <f t="shared" si="487"/>
        <v/>
      </c>
      <c r="E257" s="12"/>
      <c r="F257" s="9" t="str">
        <f t="shared" si="488"/>
        <v/>
      </c>
      <c r="G257" s="12"/>
      <c r="H257" s="9" t="str">
        <f t="shared" si="489"/>
        <v/>
      </c>
    </row>
    <row r="258" spans="2:8" ht="15.9" customHeight="1">
      <c r="B258" s="18"/>
      <c r="C258" s="12"/>
      <c r="D258" s="9" t="str">
        <f t="shared" si="487"/>
        <v/>
      </c>
      <c r="E258" s="12"/>
      <c r="F258" s="9" t="str">
        <f t="shared" si="488"/>
        <v/>
      </c>
      <c r="G258" s="12"/>
      <c r="H258" s="9" t="str">
        <f t="shared" si="489"/>
        <v/>
      </c>
    </row>
    <row r="259" spans="2:8" ht="15.9" customHeight="1">
      <c r="B259" s="18"/>
      <c r="C259" s="12"/>
      <c r="D259" s="9" t="str">
        <f t="shared" si="487"/>
        <v/>
      </c>
      <c r="E259" s="12"/>
      <c r="F259" s="9" t="str">
        <f t="shared" si="488"/>
        <v/>
      </c>
      <c r="G259" s="12"/>
      <c r="H259" s="9" t="str">
        <f t="shared" si="489"/>
        <v/>
      </c>
    </row>
    <row r="260" spans="2:8" ht="15.9" customHeight="1">
      <c r="B260" s="18"/>
      <c r="C260" s="12"/>
      <c r="D260" s="9" t="str">
        <f t="shared" si="487"/>
        <v/>
      </c>
      <c r="E260" s="12"/>
      <c r="F260" s="9" t="str">
        <f t="shared" si="488"/>
        <v/>
      </c>
      <c r="G260" s="12"/>
      <c r="H260" s="9" t="str">
        <f t="shared" si="489"/>
        <v/>
      </c>
    </row>
    <row r="261" spans="2:8" ht="15.9" customHeight="1">
      <c r="B261" s="18"/>
      <c r="C261" s="12"/>
      <c r="D261" s="9" t="str">
        <f t="shared" si="487"/>
        <v/>
      </c>
      <c r="E261" s="12"/>
      <c r="F261" s="9" t="str">
        <f t="shared" si="488"/>
        <v/>
      </c>
      <c r="G261" s="12"/>
      <c r="H261" s="9" t="str">
        <f t="shared" si="489"/>
        <v/>
      </c>
    </row>
    <row r="262" spans="2:8" ht="15.9" customHeight="1">
      <c r="B262" s="18"/>
      <c r="C262" s="12"/>
      <c r="D262" s="9" t="str">
        <f t="shared" si="487"/>
        <v/>
      </c>
      <c r="E262" s="12"/>
      <c r="F262" s="9" t="str">
        <f t="shared" si="488"/>
        <v/>
      </c>
      <c r="G262" s="12"/>
      <c r="H262" s="9" t="str">
        <f t="shared" si="489"/>
        <v/>
      </c>
    </row>
    <row r="263" spans="2:8" ht="15.9" customHeight="1">
      <c r="B263" s="18"/>
      <c r="C263" s="12"/>
      <c r="D263" s="9" t="str">
        <f t="shared" si="487"/>
        <v/>
      </c>
      <c r="E263" s="12"/>
      <c r="F263" s="9" t="str">
        <f t="shared" si="488"/>
        <v/>
      </c>
      <c r="G263" s="12"/>
      <c r="H263" s="9" t="str">
        <f t="shared" si="489"/>
        <v/>
      </c>
    </row>
    <row r="264" spans="2:8" ht="15.9" customHeight="1">
      <c r="B264" s="18"/>
      <c r="C264" s="12"/>
      <c r="D264" s="9" t="str">
        <f t="shared" ref="D264:D307" si="490">IF(C264="","",(C264-$C$9)*1000)</f>
        <v/>
      </c>
      <c r="E264" s="12"/>
      <c r="F264" s="9" t="str">
        <f t="shared" ref="F264:F307" si="491">IF(E264="","",(E264-$E$9)*1000)</f>
        <v/>
      </c>
      <c r="G264" s="12"/>
      <c r="H264" s="9" t="str">
        <f t="shared" ref="H264:H307" si="492">IF(G264="","",(G264-$G$9)*1000)</f>
        <v/>
      </c>
    </row>
    <row r="265" spans="2:8" ht="15.9" customHeight="1">
      <c r="B265" s="18"/>
      <c r="C265" s="12"/>
      <c r="D265" s="9" t="str">
        <f t="shared" si="490"/>
        <v/>
      </c>
      <c r="E265" s="12"/>
      <c r="F265" s="9" t="str">
        <f t="shared" si="491"/>
        <v/>
      </c>
      <c r="G265" s="12"/>
      <c r="H265" s="9" t="str">
        <f t="shared" si="492"/>
        <v/>
      </c>
    </row>
    <row r="266" spans="2:8" ht="15.9" customHeight="1">
      <c r="B266" s="18"/>
      <c r="C266" s="12"/>
      <c r="D266" s="9" t="str">
        <f t="shared" si="490"/>
        <v/>
      </c>
      <c r="E266" s="12"/>
      <c r="F266" s="9" t="str">
        <f t="shared" si="491"/>
        <v/>
      </c>
      <c r="G266" s="12"/>
      <c r="H266" s="9" t="str">
        <f t="shared" si="492"/>
        <v/>
      </c>
    </row>
    <row r="267" spans="2:8" ht="15.9" customHeight="1">
      <c r="B267" s="18"/>
      <c r="C267" s="12"/>
      <c r="D267" s="9" t="str">
        <f t="shared" si="490"/>
        <v/>
      </c>
      <c r="E267" s="12"/>
      <c r="F267" s="9" t="str">
        <f t="shared" si="491"/>
        <v/>
      </c>
      <c r="G267" s="12"/>
      <c r="H267" s="9" t="str">
        <f t="shared" si="492"/>
        <v/>
      </c>
    </row>
    <row r="268" spans="2:8" ht="15.9" customHeight="1">
      <c r="B268" s="18"/>
      <c r="C268" s="12"/>
      <c r="D268" s="9" t="str">
        <f t="shared" si="490"/>
        <v/>
      </c>
      <c r="E268" s="12"/>
      <c r="F268" s="9" t="str">
        <f t="shared" si="491"/>
        <v/>
      </c>
      <c r="G268" s="12"/>
      <c r="H268" s="9" t="str">
        <f t="shared" si="492"/>
        <v/>
      </c>
    </row>
    <row r="269" spans="2:8" ht="15.9" customHeight="1">
      <c r="B269" s="18"/>
      <c r="C269" s="12"/>
      <c r="D269" s="9" t="str">
        <f t="shared" si="490"/>
        <v/>
      </c>
      <c r="E269" s="12"/>
      <c r="F269" s="9" t="str">
        <f t="shared" si="491"/>
        <v/>
      </c>
      <c r="G269" s="12"/>
      <c r="H269" s="9" t="str">
        <f t="shared" si="492"/>
        <v/>
      </c>
    </row>
    <row r="270" spans="2:8" ht="15.9" customHeight="1">
      <c r="B270" s="18"/>
      <c r="C270" s="12"/>
      <c r="D270" s="9" t="str">
        <f t="shared" si="490"/>
        <v/>
      </c>
      <c r="E270" s="12"/>
      <c r="F270" s="9" t="str">
        <f t="shared" si="491"/>
        <v/>
      </c>
      <c r="G270" s="12"/>
      <c r="H270" s="9" t="str">
        <f t="shared" si="492"/>
        <v/>
      </c>
    </row>
    <row r="271" spans="2:8" ht="15.9" customHeight="1">
      <c r="B271" s="18"/>
      <c r="C271" s="12"/>
      <c r="D271" s="9" t="str">
        <f t="shared" si="490"/>
        <v/>
      </c>
      <c r="E271" s="12"/>
      <c r="F271" s="9" t="str">
        <f t="shared" si="491"/>
        <v/>
      </c>
      <c r="G271" s="12"/>
      <c r="H271" s="9" t="str">
        <f t="shared" si="492"/>
        <v/>
      </c>
    </row>
    <row r="272" spans="2:8" ht="15.9" customHeight="1">
      <c r="B272" s="18"/>
      <c r="C272" s="12"/>
      <c r="D272" s="9" t="str">
        <f t="shared" si="490"/>
        <v/>
      </c>
      <c r="E272" s="12"/>
      <c r="F272" s="9" t="str">
        <f t="shared" si="491"/>
        <v/>
      </c>
      <c r="G272" s="12"/>
      <c r="H272" s="9" t="str">
        <f t="shared" si="492"/>
        <v/>
      </c>
    </row>
    <row r="273" spans="2:8" ht="15.9" customHeight="1">
      <c r="B273" s="18"/>
      <c r="C273" s="12"/>
      <c r="D273" s="9" t="str">
        <f t="shared" si="490"/>
        <v/>
      </c>
      <c r="E273" s="12"/>
      <c r="F273" s="9" t="str">
        <f t="shared" si="491"/>
        <v/>
      </c>
      <c r="G273" s="12"/>
      <c r="H273" s="9" t="str">
        <f t="shared" si="492"/>
        <v/>
      </c>
    </row>
    <row r="274" spans="2:8" ht="15.9" customHeight="1">
      <c r="B274" s="18"/>
      <c r="C274" s="12"/>
      <c r="D274" s="9" t="str">
        <f t="shared" si="490"/>
        <v/>
      </c>
      <c r="E274" s="12"/>
      <c r="F274" s="9" t="str">
        <f t="shared" si="491"/>
        <v/>
      </c>
      <c r="G274" s="12"/>
      <c r="H274" s="9" t="str">
        <f t="shared" si="492"/>
        <v/>
      </c>
    </row>
    <row r="275" spans="2:8" ht="15.9" customHeight="1">
      <c r="B275" s="18"/>
      <c r="C275" s="12"/>
      <c r="D275" s="9" t="str">
        <f t="shared" si="490"/>
        <v/>
      </c>
      <c r="E275" s="12"/>
      <c r="F275" s="9" t="str">
        <f t="shared" si="491"/>
        <v/>
      </c>
      <c r="G275" s="12"/>
      <c r="H275" s="9" t="str">
        <f t="shared" si="492"/>
        <v/>
      </c>
    </row>
    <row r="276" spans="2:8" ht="15.9" customHeight="1">
      <c r="B276" s="18"/>
      <c r="C276" s="12"/>
      <c r="D276" s="9" t="str">
        <f t="shared" si="490"/>
        <v/>
      </c>
      <c r="E276" s="12"/>
      <c r="F276" s="9" t="str">
        <f t="shared" si="491"/>
        <v/>
      </c>
      <c r="G276" s="12"/>
      <c r="H276" s="9" t="str">
        <f t="shared" si="492"/>
        <v/>
      </c>
    </row>
    <row r="277" spans="2:8" ht="15.9" customHeight="1">
      <c r="B277" s="18"/>
      <c r="C277" s="12"/>
      <c r="D277" s="9" t="str">
        <f t="shared" si="490"/>
        <v/>
      </c>
      <c r="E277" s="12"/>
      <c r="F277" s="9" t="str">
        <f t="shared" si="491"/>
        <v/>
      </c>
      <c r="G277" s="12"/>
      <c r="H277" s="9" t="str">
        <f t="shared" si="492"/>
        <v/>
      </c>
    </row>
    <row r="278" spans="2:8" ht="15.9" customHeight="1">
      <c r="B278" s="18"/>
      <c r="C278" s="12"/>
      <c r="D278" s="9" t="str">
        <f t="shared" si="490"/>
        <v/>
      </c>
      <c r="E278" s="12"/>
      <c r="F278" s="9" t="str">
        <f t="shared" si="491"/>
        <v/>
      </c>
      <c r="G278" s="12"/>
      <c r="H278" s="9" t="str">
        <f t="shared" si="492"/>
        <v/>
      </c>
    </row>
    <row r="279" spans="2:8" ht="15.9" customHeight="1">
      <c r="B279" s="18"/>
      <c r="C279" s="12"/>
      <c r="D279" s="9" t="str">
        <f t="shared" si="490"/>
        <v/>
      </c>
      <c r="E279" s="12"/>
      <c r="F279" s="9" t="str">
        <f t="shared" si="491"/>
        <v/>
      </c>
      <c r="G279" s="12"/>
      <c r="H279" s="9" t="str">
        <f t="shared" si="492"/>
        <v/>
      </c>
    </row>
    <row r="280" spans="2:8" ht="15.9" customHeight="1">
      <c r="B280" s="18"/>
      <c r="C280" s="12"/>
      <c r="D280" s="9" t="str">
        <f t="shared" si="490"/>
        <v/>
      </c>
      <c r="E280" s="12"/>
      <c r="F280" s="9" t="str">
        <f t="shared" si="491"/>
        <v/>
      </c>
      <c r="G280" s="12"/>
      <c r="H280" s="9" t="str">
        <f t="shared" si="492"/>
        <v/>
      </c>
    </row>
    <row r="281" spans="2:8" ht="15.9" customHeight="1">
      <c r="B281" s="18"/>
      <c r="C281" s="12"/>
      <c r="D281" s="9" t="str">
        <f t="shared" si="490"/>
        <v/>
      </c>
      <c r="E281" s="12"/>
      <c r="F281" s="9" t="str">
        <f t="shared" si="491"/>
        <v/>
      </c>
      <c r="G281" s="12"/>
      <c r="H281" s="9" t="str">
        <f t="shared" si="492"/>
        <v/>
      </c>
    </row>
    <row r="282" spans="2:8" ht="15.9" customHeight="1">
      <c r="B282" s="18"/>
      <c r="C282" s="12"/>
      <c r="D282" s="9" t="str">
        <f t="shared" si="490"/>
        <v/>
      </c>
      <c r="E282" s="12"/>
      <c r="F282" s="9" t="str">
        <f t="shared" si="491"/>
        <v/>
      </c>
      <c r="G282" s="12"/>
      <c r="H282" s="9" t="str">
        <f t="shared" si="492"/>
        <v/>
      </c>
    </row>
    <row r="283" spans="2:8" ht="15.9" customHeight="1">
      <c r="B283" s="18"/>
      <c r="C283" s="12"/>
      <c r="D283" s="9" t="str">
        <f t="shared" si="490"/>
        <v/>
      </c>
      <c r="E283" s="12"/>
      <c r="F283" s="9" t="str">
        <f t="shared" si="491"/>
        <v/>
      </c>
      <c r="G283" s="12"/>
      <c r="H283" s="9" t="str">
        <f t="shared" si="492"/>
        <v/>
      </c>
    </row>
    <row r="284" spans="2:8" ht="15.9" customHeight="1">
      <c r="B284" s="18"/>
      <c r="C284" s="12"/>
      <c r="D284" s="9" t="str">
        <f t="shared" si="490"/>
        <v/>
      </c>
      <c r="E284" s="12"/>
      <c r="F284" s="9" t="str">
        <f t="shared" si="491"/>
        <v/>
      </c>
      <c r="G284" s="12"/>
      <c r="H284" s="9" t="str">
        <f t="shared" si="492"/>
        <v/>
      </c>
    </row>
    <row r="285" spans="2:8" ht="15.9" customHeight="1">
      <c r="B285" s="18"/>
      <c r="C285" s="12"/>
      <c r="D285" s="9" t="str">
        <f t="shared" si="490"/>
        <v/>
      </c>
      <c r="E285" s="12"/>
      <c r="F285" s="9" t="str">
        <f t="shared" si="491"/>
        <v/>
      </c>
      <c r="G285" s="12"/>
      <c r="H285" s="9" t="str">
        <f t="shared" si="492"/>
        <v/>
      </c>
    </row>
    <row r="286" spans="2:8" ht="15.9" customHeight="1">
      <c r="B286" s="18"/>
      <c r="C286" s="12"/>
      <c r="D286" s="9" t="str">
        <f t="shared" si="490"/>
        <v/>
      </c>
      <c r="E286" s="12"/>
      <c r="F286" s="9" t="str">
        <f t="shared" si="491"/>
        <v/>
      </c>
      <c r="G286" s="12"/>
      <c r="H286" s="9" t="str">
        <f t="shared" si="492"/>
        <v/>
      </c>
    </row>
    <row r="287" spans="2:8" ht="15.9" customHeight="1">
      <c r="B287" s="18"/>
      <c r="C287" s="12"/>
      <c r="D287" s="9" t="str">
        <f t="shared" si="490"/>
        <v/>
      </c>
      <c r="E287" s="12"/>
      <c r="F287" s="9" t="str">
        <f t="shared" si="491"/>
        <v/>
      </c>
      <c r="G287" s="12"/>
      <c r="H287" s="9" t="str">
        <f t="shared" si="492"/>
        <v/>
      </c>
    </row>
    <row r="288" spans="2:8" ht="15.9" customHeight="1">
      <c r="B288" s="18"/>
      <c r="C288" s="12"/>
      <c r="D288" s="9" t="str">
        <f t="shared" si="490"/>
        <v/>
      </c>
      <c r="E288" s="12"/>
      <c r="F288" s="9" t="str">
        <f t="shared" si="491"/>
        <v/>
      </c>
      <c r="G288" s="12"/>
      <c r="H288" s="9" t="str">
        <f t="shared" si="492"/>
        <v/>
      </c>
    </row>
    <row r="289" spans="2:8" ht="15.9" customHeight="1">
      <c r="B289" s="18"/>
      <c r="C289" s="12"/>
      <c r="D289" s="9" t="str">
        <f t="shared" si="490"/>
        <v/>
      </c>
      <c r="E289" s="12"/>
      <c r="F289" s="9" t="str">
        <f t="shared" si="491"/>
        <v/>
      </c>
      <c r="G289" s="12"/>
      <c r="H289" s="9" t="str">
        <f t="shared" si="492"/>
        <v/>
      </c>
    </row>
    <row r="290" spans="2:8" ht="15.9" customHeight="1">
      <c r="B290" s="18"/>
      <c r="C290" s="12"/>
      <c r="D290" s="9" t="str">
        <f t="shared" si="490"/>
        <v/>
      </c>
      <c r="E290" s="12"/>
      <c r="F290" s="9" t="str">
        <f t="shared" si="491"/>
        <v/>
      </c>
      <c r="G290" s="12"/>
      <c r="H290" s="9" t="str">
        <f t="shared" si="492"/>
        <v/>
      </c>
    </row>
    <row r="291" spans="2:8" ht="15.9" customHeight="1">
      <c r="B291" s="18"/>
      <c r="C291" s="12"/>
      <c r="D291" s="9" t="str">
        <f t="shared" si="490"/>
        <v/>
      </c>
      <c r="E291" s="12"/>
      <c r="F291" s="9" t="str">
        <f t="shared" si="491"/>
        <v/>
      </c>
      <c r="G291" s="12"/>
      <c r="H291" s="9" t="str">
        <f t="shared" si="492"/>
        <v/>
      </c>
    </row>
    <row r="292" spans="2:8" ht="15.9" customHeight="1">
      <c r="B292" s="18"/>
      <c r="C292" s="12"/>
      <c r="D292" s="9" t="str">
        <f t="shared" si="490"/>
        <v/>
      </c>
      <c r="E292" s="12"/>
      <c r="F292" s="9" t="str">
        <f t="shared" si="491"/>
        <v/>
      </c>
      <c r="G292" s="12"/>
      <c r="H292" s="9" t="str">
        <f t="shared" si="492"/>
        <v/>
      </c>
    </row>
    <row r="293" spans="2:8" ht="15.9" customHeight="1">
      <c r="B293" s="18"/>
      <c r="C293" s="12"/>
      <c r="D293" s="9" t="str">
        <f t="shared" si="490"/>
        <v/>
      </c>
      <c r="E293" s="12"/>
      <c r="F293" s="9" t="str">
        <f t="shared" si="491"/>
        <v/>
      </c>
      <c r="G293" s="12"/>
      <c r="H293" s="9" t="str">
        <f t="shared" si="492"/>
        <v/>
      </c>
    </row>
    <row r="294" spans="2:8" ht="15.9" customHeight="1">
      <c r="B294" s="18"/>
      <c r="C294" s="12"/>
      <c r="D294" s="9" t="str">
        <f t="shared" si="490"/>
        <v/>
      </c>
      <c r="E294" s="12"/>
      <c r="F294" s="9" t="str">
        <f t="shared" si="491"/>
        <v/>
      </c>
      <c r="G294" s="12"/>
      <c r="H294" s="9" t="str">
        <f t="shared" si="492"/>
        <v/>
      </c>
    </row>
    <row r="295" spans="2:8" ht="15.9" customHeight="1">
      <c r="B295" s="18"/>
      <c r="C295" s="12"/>
      <c r="D295" s="9" t="str">
        <f t="shared" si="490"/>
        <v/>
      </c>
      <c r="E295" s="12"/>
      <c r="F295" s="9" t="str">
        <f t="shared" si="491"/>
        <v/>
      </c>
      <c r="G295" s="12"/>
      <c r="H295" s="9" t="str">
        <f t="shared" si="492"/>
        <v/>
      </c>
    </row>
    <row r="296" spans="2:8" ht="15.9" customHeight="1">
      <c r="B296" s="18"/>
      <c r="C296" s="12"/>
      <c r="D296" s="9" t="str">
        <f t="shared" si="490"/>
        <v/>
      </c>
      <c r="E296" s="12"/>
      <c r="F296" s="9" t="str">
        <f t="shared" si="491"/>
        <v/>
      </c>
      <c r="G296" s="12"/>
      <c r="H296" s="9" t="str">
        <f t="shared" si="492"/>
        <v/>
      </c>
    </row>
    <row r="297" spans="2:8" ht="15.9" customHeight="1">
      <c r="B297" s="18"/>
      <c r="C297" s="12"/>
      <c r="D297" s="9" t="str">
        <f t="shared" si="490"/>
        <v/>
      </c>
      <c r="E297" s="12"/>
      <c r="F297" s="9" t="str">
        <f t="shared" si="491"/>
        <v/>
      </c>
      <c r="G297" s="12"/>
      <c r="H297" s="9" t="str">
        <f t="shared" si="492"/>
        <v/>
      </c>
    </row>
    <row r="298" spans="2:8" ht="15.9" customHeight="1">
      <c r="B298" s="18"/>
      <c r="C298" s="12"/>
      <c r="D298" s="9" t="str">
        <f t="shared" si="490"/>
        <v/>
      </c>
      <c r="E298" s="12"/>
      <c r="F298" s="9" t="str">
        <f t="shared" si="491"/>
        <v/>
      </c>
      <c r="G298" s="12"/>
      <c r="H298" s="9" t="str">
        <f t="shared" si="492"/>
        <v/>
      </c>
    </row>
    <row r="299" spans="2:8" ht="15.9" customHeight="1">
      <c r="B299" s="18"/>
      <c r="C299" s="12"/>
      <c r="D299" s="9" t="str">
        <f t="shared" si="490"/>
        <v/>
      </c>
      <c r="E299" s="12"/>
      <c r="F299" s="9" t="str">
        <f t="shared" si="491"/>
        <v/>
      </c>
      <c r="G299" s="12"/>
      <c r="H299" s="9" t="str">
        <f t="shared" si="492"/>
        <v/>
      </c>
    </row>
    <row r="300" spans="2:8" ht="15.9" customHeight="1">
      <c r="B300" s="18"/>
      <c r="C300" s="12"/>
      <c r="D300" s="9" t="str">
        <f t="shared" si="490"/>
        <v/>
      </c>
      <c r="E300" s="12"/>
      <c r="F300" s="9" t="str">
        <f t="shared" si="491"/>
        <v/>
      </c>
      <c r="G300" s="12"/>
      <c r="H300" s="9" t="str">
        <f t="shared" si="492"/>
        <v/>
      </c>
    </row>
    <row r="301" spans="2:8" ht="15.9" customHeight="1">
      <c r="B301" s="18"/>
      <c r="C301" s="12"/>
      <c r="D301" s="9" t="str">
        <f t="shared" si="490"/>
        <v/>
      </c>
      <c r="E301" s="12"/>
      <c r="F301" s="9" t="str">
        <f t="shared" si="491"/>
        <v/>
      </c>
      <c r="G301" s="12"/>
      <c r="H301" s="9" t="str">
        <f t="shared" si="492"/>
        <v/>
      </c>
    </row>
    <row r="302" spans="2:8" ht="15.9" customHeight="1">
      <c r="B302" s="18"/>
      <c r="C302" s="12"/>
      <c r="D302" s="9" t="str">
        <f t="shared" si="490"/>
        <v/>
      </c>
      <c r="E302" s="12"/>
      <c r="F302" s="9" t="str">
        <f t="shared" si="491"/>
        <v/>
      </c>
      <c r="G302" s="12"/>
      <c r="H302" s="9" t="str">
        <f t="shared" si="492"/>
        <v/>
      </c>
    </row>
    <row r="303" spans="2:8" ht="15.9" customHeight="1">
      <c r="B303" s="18"/>
      <c r="C303" s="12"/>
      <c r="D303" s="9" t="str">
        <f t="shared" si="490"/>
        <v/>
      </c>
      <c r="E303" s="12"/>
      <c r="F303" s="9" t="str">
        <f t="shared" si="491"/>
        <v/>
      </c>
      <c r="G303" s="12"/>
      <c r="H303" s="9" t="str">
        <f t="shared" si="492"/>
        <v/>
      </c>
    </row>
    <row r="304" spans="2:8" ht="15.9" customHeight="1">
      <c r="B304" s="18"/>
      <c r="C304" s="12"/>
      <c r="D304" s="9" t="str">
        <f t="shared" si="490"/>
        <v/>
      </c>
      <c r="E304" s="12"/>
      <c r="F304" s="9" t="str">
        <f t="shared" si="491"/>
        <v/>
      </c>
      <c r="G304" s="12"/>
      <c r="H304" s="9" t="str">
        <f t="shared" si="492"/>
        <v/>
      </c>
    </row>
    <row r="305" spans="2:8" ht="15.9" customHeight="1">
      <c r="B305" s="18"/>
      <c r="C305" s="12"/>
      <c r="D305" s="9" t="str">
        <f t="shared" si="490"/>
        <v/>
      </c>
      <c r="E305" s="12"/>
      <c r="F305" s="9" t="str">
        <f t="shared" si="491"/>
        <v/>
      </c>
      <c r="G305" s="12"/>
      <c r="H305" s="9" t="str">
        <f t="shared" si="492"/>
        <v/>
      </c>
    </row>
    <row r="306" spans="2:8" ht="15.9" customHeight="1">
      <c r="B306" s="18"/>
      <c r="C306" s="12"/>
      <c r="D306" s="9" t="str">
        <f t="shared" si="490"/>
        <v/>
      </c>
      <c r="E306" s="12"/>
      <c r="F306" s="9" t="str">
        <f t="shared" si="491"/>
        <v/>
      </c>
      <c r="G306" s="12"/>
      <c r="H306" s="9" t="str">
        <f t="shared" si="492"/>
        <v/>
      </c>
    </row>
    <row r="307" spans="2:8" ht="15.9" customHeight="1">
      <c r="B307" s="18"/>
      <c r="C307" s="12"/>
      <c r="D307" s="9" t="str">
        <f t="shared" si="490"/>
        <v/>
      </c>
      <c r="E307" s="12"/>
      <c r="F307" s="9" t="str">
        <f t="shared" si="491"/>
        <v/>
      </c>
      <c r="G307" s="12"/>
      <c r="H307" s="9" t="str">
        <f t="shared" si="492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58:A159"/>
    <mergeCell ref="A194:A195"/>
    <mergeCell ref="A200:A201"/>
    <mergeCell ref="N8:N9"/>
    <mergeCell ref="O8:O9"/>
  </mergeCells>
  <conditionalFormatting sqref="I87:I101">
    <cfRule type="cellIs" dxfId="79" priority="1" operator="lessThan">
      <formula>$L$6</formula>
    </cfRule>
    <cfRule type="cellIs" dxfId="78" priority="2" operator="greaterThan">
      <formula>$L$5</formula>
    </cfRule>
  </conditionalFormatting>
  <conditionalFormatting sqref="I103:I206 K87:K205 J147:J205">
    <cfRule type="cellIs" dxfId="77" priority="3" operator="lessThan">
      <formula>$L$6</formula>
    </cfRule>
    <cfRule type="cellIs" dxfId="76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6"/>
  <sheetViews>
    <sheetView showGridLines="0" zoomScale="90" zoomScaleNormal="90" workbookViewId="0">
      <pane ySplit="9" topLeftCell="A125" activePane="bottomLeft" state="frozen"/>
      <selection pane="bottomLeft" activeCell="D133" sqref="D13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84.400000004097819</v>
      </c>
      <c r="X1" s="85" t="s">
        <v>65</v>
      </c>
      <c r="Y1" s="86">
        <f>AN7</f>
        <v>219.95837756573005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197.22000081092119</v>
      </c>
      <c r="X2" s="87" t="s">
        <v>66</v>
      </c>
      <c r="Y2" s="88">
        <f>IF(MOD(DEGREES(ATAN2(W1, W2)), 360) &gt; 180, MOD(DEGREES(ATAN2(W1, W2)), 360) - 360, MOD(DEGREES(ATAN2(W1, W2)), 360))</f>
        <v>66.831570040296725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84.400000004097819</v>
      </c>
      <c r="AH2" s="43">
        <f>INDEX(D:D,MATCH(9.99999999999999E+307,D:D))</f>
        <v>84.700000006705523</v>
      </c>
      <c r="AI2" s="43">
        <f>INDEX(D:D,MATCH(9.99999999999999E+307,D:D)-1)</f>
        <v>81.400000024586916</v>
      </c>
      <c r="AJ2" s="43">
        <f>INDEX(D:D,MATCH(9.99999999999999E+307,D:D)-2)</f>
        <v>83.999999973457307</v>
      </c>
      <c r="AK2" s="43">
        <f>INDEX(D:D,MATCH(9.99999999999999E+307,D:D)-3)</f>
        <v>83.800000022165477</v>
      </c>
      <c r="AL2" s="43">
        <f>INDEX(D:D,MATCH(9.99999999999999E+307,D:D)-4)</f>
        <v>90.099999972153455</v>
      </c>
      <c r="AM2" s="43">
        <f>INDEX(D:D,MATCH(9.99999999999999E+307,D:D)-5)</f>
        <v>85.699999995995313</v>
      </c>
      <c r="AN2" s="43">
        <f>INDEX(D:D,MATCH(9.99999999999999E+307,D:D)-6)</f>
        <v>83.800000022165477</v>
      </c>
      <c r="AO2" s="43">
        <f>INDEX(D:D,MATCH(9.99999999999999E+307,D:D)-7)</f>
        <v>91.499999980442226</v>
      </c>
      <c r="AP2" s="43">
        <f>INDEX(D:D,MATCH(9.99999999999999E+307,D:D)-8)</f>
        <v>103.50000002654269</v>
      </c>
      <c r="AQ2" s="43">
        <f>INDEX(D:D,MATCH(9.99999999999999E+307,D:D)-9)</f>
        <v>103.69999997783452</v>
      </c>
      <c r="AR2" s="43">
        <f>INDEX(D:D,MATCH(9.99999999999999E+307,D:D)-10)</f>
        <v>58.699999994132668</v>
      </c>
      <c r="AS2" s="43">
        <f>INDEX(D:D,MATCH(9.99999999999999E+307,D:D)-11)</f>
        <v>79.70000000204891</v>
      </c>
      <c r="AT2" s="43">
        <f>INDEX(D:D,MATCH(9.99999999999999E+307,D:D)-12)</f>
        <v>82.899999979417771</v>
      </c>
      <c r="AU2" s="43">
        <f>INDEX(D:D,MATCH(9.99999999999999E+307,D:D)-13)</f>
        <v>73.099999979604036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-43.859999999995125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197.22000081092119</v>
      </c>
      <c r="AH3" s="43">
        <f>INDEX(F:F,MATCH(9.99999999999999E+307,F:F))</f>
        <v>198.50000087171793</v>
      </c>
      <c r="AI3" s="43">
        <f>INDEX(F:F,MATCH(9.99999999999999E+307,F:F)-1)</f>
        <v>215.9000001847744</v>
      </c>
      <c r="AJ3" s="43">
        <f>INDEX(F:F,MATCH(9.99999999999999E+307,F:F)-2)</f>
        <v>205.70000074803829</v>
      </c>
      <c r="AK3" s="43">
        <f>INDEX(F:F,MATCH(9.99999999999999E+307,F:F)-3)</f>
        <v>193.6000008136034</v>
      </c>
      <c r="AL3" s="43">
        <f>INDEX(F:F,MATCH(9.99999999999999E+307,F:F)-4)</f>
        <v>176.60000082105398</v>
      </c>
      <c r="AM3" s="43">
        <f>INDEX(F:F,MATCH(9.99999999999999E+307,F:F)-5)</f>
        <v>194.70000080764294</v>
      </c>
      <c r="AN3" s="43">
        <f>INDEX(F:F,MATCH(9.99999999999999E+307,F:F)-6)</f>
        <v>193.6000008136034</v>
      </c>
      <c r="AO3" s="43">
        <f>INDEX(F:F,MATCH(9.99999999999999E+307,F:F)-7)</f>
        <v>179.90000080317259</v>
      </c>
      <c r="AP3" s="43">
        <f>INDEX(F:F,MATCH(9.99999999999999E+307,F:F)-8)</f>
        <v>121.30000069737434</v>
      </c>
      <c r="AQ3" s="43">
        <f>INDEX(F:F,MATCH(9.99999999999999E+307,F:F)-9)</f>
        <v>129.700000397861</v>
      </c>
      <c r="AR3" s="43">
        <f>INDEX(F:F,MATCH(9.99999999999999E+307,F:F)-10)</f>
        <v>286.20000090450048</v>
      </c>
      <c r="AS3" s="43">
        <f>INDEX(F:F,MATCH(9.99999999999999E+307,F:F)-11)</f>
        <v>213.90000078827143</v>
      </c>
      <c r="AT3" s="43">
        <f>INDEX(F:F,MATCH(9.99999999999999E+307,F:F)-12)</f>
        <v>195.90000063180923</v>
      </c>
      <c r="AU3" s="43">
        <f>INDEX(F:F,MATCH(9.99999999999999E+307,F:F)-13)</f>
        <v>189.30000066757202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-43.859999999995125</v>
      </c>
      <c r="AH4" s="43">
        <f>INDEX(H:H,MATCH(9.99999999999999E+307,H:H))</f>
        <v>-49.199999999999022</v>
      </c>
      <c r="AI4" s="43">
        <f>INDEX(H:H,MATCH(9.99999999999999E+307,H:H)-1)</f>
        <v>-45.499999999989882</v>
      </c>
      <c r="AJ4" s="43">
        <f>INDEX(H:H,MATCH(9.99999999999999E+307,H:H)-2)</f>
        <v>-42.599999999993088</v>
      </c>
      <c r="AK4" s="43">
        <f>INDEX(H:H,MATCH(9.99999999999999E+307,H:H)-3)</f>
        <v>-33.699999999996066</v>
      </c>
      <c r="AL4" s="43">
        <f>INDEX(H:H,MATCH(9.99999999999999E+307,H:H)-4)</f>
        <v>-48.299999999997567</v>
      </c>
      <c r="AM4" s="43">
        <f>INDEX(H:H,MATCH(9.99999999999999E+307,H:H)-5)</f>
        <v>-73.099999999996612</v>
      </c>
      <c r="AN4" s="43">
        <f>INDEX(H:H,MATCH(9.99999999999999E+307,H:H)-6)</f>
        <v>-33.699999999996066</v>
      </c>
      <c r="AO4" s="43">
        <f>INDEX(H:H,MATCH(9.99999999999999E+307,H:H)-7)</f>
        <v>-77.899999999999636</v>
      </c>
      <c r="AP4" s="43">
        <f>INDEX(H:H,MATCH(9.99999999999999E+307,H:H)-8)</f>
        <v>-47.199999999989473</v>
      </c>
      <c r="AQ4" s="43">
        <f>INDEX(H:H,MATCH(9.99999999999999E+307,H:H)-9)</f>
        <v>-80.299999999994043</v>
      </c>
      <c r="AR4" s="43">
        <f>INDEX(H:H,MATCH(9.99999999999999E+307,H:H)-10)</f>
        <v>-35.699999999991405</v>
      </c>
      <c r="AS4" s="43">
        <f>INDEX(H:H,MATCH(9.99999999999999E+307,H:H)-11)</f>
        <v>-42.499999999989768</v>
      </c>
      <c r="AT4" s="43">
        <f>INDEX(H:H,MATCH(9.99999999999999E+307,H:H)-12)</f>
        <v>-92.999999999989313</v>
      </c>
      <c r="AU4" s="43">
        <f>INDEX(H:H,MATCH(9.99999999999999E+307,H:H)-13)</f>
        <v>-22.899999999992815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221.35261540629656</v>
      </c>
      <c r="AI5" s="72">
        <f>INDEX(L:L,MATCH(9.99999999999999E+307,L:L)-1)</f>
        <v>235.17869819307066</v>
      </c>
      <c r="AJ5" s="72">
        <f>INDEX(L:L,MATCH(9.99999999999999E+307,L:L)-2)</f>
        <v>226.23715500174413</v>
      </c>
      <c r="AK5" s="72">
        <f>INDEX(L:L,MATCH(9.99999999999999E+307,L:L)-3)</f>
        <v>213.63307402820823</v>
      </c>
      <c r="AL5" s="72">
        <f>INDEX(L:L,MATCH(9.99999999999999E+307,L:L)-4)</f>
        <v>204.05504229246108</v>
      </c>
      <c r="AM5" s="72">
        <f>INDEX(L:L,MATCH(9.99999999999999E+307,L:L)-5)</f>
        <v>224.93596936419323</v>
      </c>
      <c r="AN5" s="72">
        <f>INDEX(L:L,MATCH(9.99999999999999E+307,L:L)-6)</f>
        <v>213.63307402820823</v>
      </c>
      <c r="AO5" s="72">
        <f>INDEX(L:L,MATCH(9.99999999999999E+307,L:L)-7)</f>
        <v>216.3438704595126</v>
      </c>
      <c r="AP5" s="72">
        <f>INDEX(L:L,MATCH(9.99999999999999E+307,L:L)-8)</f>
        <v>166.29425779225321</v>
      </c>
      <c r="AQ5" s="72">
        <f>INDEX(L:L,MATCH(9.99999999999999E+307,L:L)-9)</f>
        <v>184.45560468201305</v>
      </c>
      <c r="AR5" s="72">
        <f>INDEX(L:L,MATCH(9.99999999999999E+307,L:L)-10)</f>
        <v>294.33080116944376</v>
      </c>
      <c r="AS5" s="72">
        <f>INDEX(L:L,MATCH(9.99999999999999E+307,L:L)-11)</f>
        <v>232.18860940525965</v>
      </c>
      <c r="AT5" s="72">
        <f>INDEX(L:L,MATCH(9.99999999999999E+307,L:L)-12)</f>
        <v>232.15990231762319</v>
      </c>
      <c r="AU5" s="73">
        <f>INDEX(L:L,MATCH(9.99999999999999E+307,L:L)-13)</f>
        <v>204.21192484710718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23.107954684329968</v>
      </c>
      <c r="AI6" s="75">
        <f>INDEX(J:J,MATCH(9.99999999999999E+307,J:J)-1)</f>
        <v>20.657767344444949</v>
      </c>
      <c r="AJ6" s="75">
        <f>INDEX(J:J,MATCH(9.99999999999999E+307,J:J)-2)</f>
        <v>22.213223212936555</v>
      </c>
      <c r="AK6" s="75">
        <f>INDEX(J:J,MATCH(9.99999999999999E+307,J:J)-3)</f>
        <v>23.405433502172173</v>
      </c>
      <c r="AL6" s="75">
        <f>INDEX(J:J,MATCH(9.99999999999999E+307,J:J)-4)</f>
        <v>27.030334779856673</v>
      </c>
      <c r="AM6" s="75">
        <f>INDEX(J:J,MATCH(9.99999999999999E+307,J:J)-5)</f>
        <v>23.757383396588807</v>
      </c>
      <c r="AN6" s="75">
        <f>INDEX(J:J,MATCH(9.99999999999999E+307,J:J)-6)</f>
        <v>23.405433502172173</v>
      </c>
      <c r="AO6" s="75">
        <f>INDEX(J:J,MATCH(9.99999999999999E+307,J:J)-7)</f>
        <v>26.958612165649015</v>
      </c>
      <c r="AP6" s="75">
        <f>INDEX(J:J,MATCH(9.99999999999999E+307,J:J)-8)</f>
        <v>40.47268027641627</v>
      </c>
      <c r="AQ6" s="75">
        <f>INDEX(J:J,MATCH(9.99999999999999E+307,J:J)-9)</f>
        <v>38.643642702599379</v>
      </c>
      <c r="AR6" s="75">
        <f>INDEX(J:J,MATCH(9.99999999999999E+307,J:J)-10)</f>
        <v>11.590697586340298</v>
      </c>
      <c r="AS6" s="75">
        <f>INDEX(J:J,MATCH(9.99999999999999E+307,J:J)-11)</f>
        <v>20.43559580988267</v>
      </c>
      <c r="AT6" s="75">
        <f>INDEX(J:J,MATCH(9.99999999999999E+307,J:J)-12)</f>
        <v>22.93687080056111</v>
      </c>
      <c r="AU6" s="76">
        <f>INDEX(J:J,MATCH(9.99999999999999E+307,J:J)-13)</f>
        <v>21.114543159538414</v>
      </c>
      <c r="AV6" s="8" t="s">
        <v>53</v>
      </c>
    </row>
    <row r="7" spans="1:48" ht="15.9" customHeight="1">
      <c r="B7" s="185" t="s">
        <v>127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109.97918878286502</v>
      </c>
      <c r="Y7" s="36"/>
      <c r="AF7" s="8" t="s">
        <v>33</v>
      </c>
      <c r="AG7" s="69">
        <f>(SUM(AO2:AU2)-MIN(AO2:AU2)-MAX(AO2:AU2))/(COUNTA(AO2:AU2)-2)</f>
        <v>86.139999993611127</v>
      </c>
      <c r="AK7" s="8" t="s">
        <v>54</v>
      </c>
      <c r="AN7" s="78">
        <f>(SUM(AH5:AN5)-MIN(AH5:AN5)-MAX(AH5:AN5))/(COUNTA(AH5:AN5)-2)</f>
        <v>219.95837756573005</v>
      </c>
      <c r="AO7" s="8" t="s">
        <v>54</v>
      </c>
      <c r="AR7" s="78">
        <f>(SUM(AO5:AU5)-MIN(AO5:AU5)-MAX(AO5:AU5))/(COUNTA(AO5:AU5)-2)</f>
        <v>213.87198234230317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66.831570040296725</v>
      </c>
      <c r="Y8" s="36"/>
      <c r="AF8" s="8" t="s">
        <v>34</v>
      </c>
      <c r="AG8" s="69">
        <f>(SUM(AO3:AU3)-MIN(AO3:AU3)-MAX(AO3:AU3))/(COUNTA(AO3:AU3)-2)</f>
        <v>181.74000065773726</v>
      </c>
      <c r="AK8" s="8" t="s">
        <v>55</v>
      </c>
      <c r="AN8" s="78">
        <f>(SUM(AH6:AN6)-MIN(AH6:AN6)-MAX(AH6:AN6))/(COUNTA(AH6:AN6)-2)</f>
        <v>23.177885659639934</v>
      </c>
      <c r="AO8" s="8" t="s">
        <v>55</v>
      </c>
      <c r="AR8" s="78">
        <f>(SUM(AO6:AU6)-MIN(AO6:AU6)-MAX(AO6:AU6))/(COUNTA(AO6:AU6)-2)</f>
        <v>26.017852927646118</v>
      </c>
    </row>
    <row r="9" spans="1:48" ht="30" customHeight="1">
      <c r="A9" s="5" t="s">
        <v>4</v>
      </c>
      <c r="B9" s="14">
        <v>45842</v>
      </c>
      <c r="C9" s="35">
        <v>401125.6324</v>
      </c>
      <c r="D9" s="9">
        <f t="shared" ref="D9:D57" si="1">IF(C9="","",(C9-$C$9)*1000)</f>
        <v>0</v>
      </c>
      <c r="E9" s="35">
        <v>6665537.4119999995</v>
      </c>
      <c r="F9" s="9">
        <f t="shared" ref="F9:F57" si="2">IF(E9="","",(E9-$E$9)*1000)</f>
        <v>0</v>
      </c>
      <c r="G9" s="35">
        <v>96.857699999999994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-56.719999999992865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45843</v>
      </c>
      <c r="C10" s="11">
        <v>401125.61619999999</v>
      </c>
      <c r="D10" s="9">
        <f t="shared" si="1"/>
        <v>-16.200000012759119</v>
      </c>
      <c r="E10" s="12">
        <v>6665537.4730000002</v>
      </c>
      <c r="F10" s="9">
        <f t="shared" si="2"/>
        <v>61.000000685453415</v>
      </c>
      <c r="G10" s="12">
        <v>96.881900000000002</v>
      </c>
      <c r="H10" s="9">
        <f t="shared" ref="H10:H57" si="3">IF(G10="","",(G10-$G$9)*1000)</f>
        <v>24.200000000007549</v>
      </c>
      <c r="I10" s="47">
        <f t="shared" ref="I10:I72" si="4">IF(MOD(DEGREES(ATAN2(D10, F10)), 360) &gt; 180, MOD(DEGREES(ATAN2(D10, F10)), 360) - 360, MOD(DEGREES(ATAN2(D10, F10)), 360))</f>
        <v>104.87294003469685</v>
      </c>
      <c r="J10" s="40">
        <f>MOD(DEGREES(ATAN2(F10, D10)) + 360, 360)</f>
        <v>345.12705996530315</v>
      </c>
      <c r="K10" s="47">
        <f t="shared" ref="K10:K72" si="5">SQRT(POWER(C10 - $C$9,2) + POWER(E10 - $E$9,2)) *1000</f>
        <v>63.114499792351303</v>
      </c>
      <c r="L10" s="40">
        <f t="shared" ref="L10:L72" si="6">SQRT((D10^2) + (F10^2) + (H10^2))</f>
        <v>67.594970848718305</v>
      </c>
      <c r="M10" s="12">
        <f t="shared" ref="M10:M23" si="7">(D10-$D$9)/(B10-$B$9)</f>
        <v>-16.200000012759119</v>
      </c>
      <c r="N10" s="12">
        <f t="shared" ref="N10:N23" si="8">(F10-$F$9)/(B10-$B$9)</f>
        <v>61.000000685453415</v>
      </c>
      <c r="O10" s="12">
        <f t="shared" ref="O10:O23" si="9">(H10-$H$9)/(B10-$B$9)</f>
        <v>24.200000000007549</v>
      </c>
      <c r="P10" s="81">
        <f t="shared" ref="P10:P23" si="10">(L10-$L$9)/(B10-$B$9)</f>
        <v>67.594970848718305</v>
      </c>
      <c r="Q10" s="12">
        <f t="shared" ref="Q10:Q23" si="11">(M10-0)/(B10-$B$9)</f>
        <v>-16.200000012759119</v>
      </c>
      <c r="R10" s="12">
        <f t="shared" ref="R10:R23" si="12">(N10-0)/(B10-$B$9)</f>
        <v>61.000000685453415</v>
      </c>
      <c r="S10" s="12">
        <f t="shared" ref="S10:S23" si="13">(O10-0)/(B10-$B$9)</f>
        <v>24.200000000007549</v>
      </c>
      <c r="T10" s="12">
        <f t="shared" ref="T10:T23" si="14">(P10-0)/(B10-$B$9)</f>
        <v>67.594970848718305</v>
      </c>
    </row>
    <row r="11" spans="1:48" ht="15.9" customHeight="1">
      <c r="A11" s="51"/>
      <c r="B11" s="18">
        <v>45843</v>
      </c>
      <c r="C11" s="11">
        <v>401125.62160000001</v>
      </c>
      <c r="D11" s="9">
        <f t="shared" si="1"/>
        <v>-10.799999989103526</v>
      </c>
      <c r="E11" s="12">
        <v>6665537.4589999998</v>
      </c>
      <c r="F11" s="9">
        <f t="shared" si="2"/>
        <v>47.00000025331974</v>
      </c>
      <c r="G11" s="12">
        <v>96.891000000000005</v>
      </c>
      <c r="H11" s="9">
        <f t="shared" si="3"/>
        <v>33.30000000001121</v>
      </c>
      <c r="I11" s="47">
        <f t="shared" si="4"/>
        <v>102.9411857859686</v>
      </c>
      <c r="J11" s="40">
        <f t="shared" ref="J11:J73" si="15">MOD(DEGREES(ATAN2(F11, D11)) + 360, 360)</f>
        <v>347.05881421403137</v>
      </c>
      <c r="K11" s="47">
        <f t="shared" si="5"/>
        <v>48.224890083614412</v>
      </c>
      <c r="L11" s="40">
        <f t="shared" si="6"/>
        <v>58.604863480580164</v>
      </c>
      <c r="M11" s="12">
        <f t="shared" si="7"/>
        <v>-10.799999989103526</v>
      </c>
      <c r="N11" s="12">
        <f t="shared" si="8"/>
        <v>47.00000025331974</v>
      </c>
      <c r="O11" s="12">
        <f t="shared" si="9"/>
        <v>33.30000000001121</v>
      </c>
      <c r="P11" s="81">
        <f t="shared" si="10"/>
        <v>58.604863480580164</v>
      </c>
      <c r="Q11" s="12">
        <f t="shared" si="11"/>
        <v>-10.799999989103526</v>
      </c>
      <c r="R11" s="12">
        <f t="shared" si="12"/>
        <v>47.00000025331974</v>
      </c>
      <c r="S11" s="12">
        <f t="shared" si="13"/>
        <v>33.30000000001121</v>
      </c>
      <c r="T11" s="12">
        <f t="shared" si="14"/>
        <v>58.604863480580164</v>
      </c>
    </row>
    <row r="12" spans="1:48" ht="15.9" customHeight="1">
      <c r="A12" s="52"/>
      <c r="B12" s="18">
        <v>45845</v>
      </c>
      <c r="C12" s="11">
        <v>401125.60639999999</v>
      </c>
      <c r="D12" s="9">
        <f t="shared" si="1"/>
        <v>-26.000000012572855</v>
      </c>
      <c r="E12" s="12">
        <v>6665537.5029999996</v>
      </c>
      <c r="F12" s="9">
        <f t="shared" si="2"/>
        <v>91.000000014901161</v>
      </c>
      <c r="G12" s="12">
        <v>96.874300000000005</v>
      </c>
      <c r="H12" s="9">
        <f t="shared" si="3"/>
        <v>16.60000000001105</v>
      </c>
      <c r="I12" s="47">
        <f t="shared" si="4"/>
        <v>105.94539590576326</v>
      </c>
      <c r="J12" s="40">
        <f t="shared" si="15"/>
        <v>344.05460409423671</v>
      </c>
      <c r="K12" s="47">
        <f t="shared" si="5"/>
        <v>94.641428578428602</v>
      </c>
      <c r="L12" s="40">
        <f t="shared" si="6"/>
        <v>96.086211307170217</v>
      </c>
      <c r="M12" s="12">
        <f t="shared" si="7"/>
        <v>-8.6666666708576177</v>
      </c>
      <c r="N12" s="12">
        <f t="shared" si="8"/>
        <v>30.333333338300388</v>
      </c>
      <c r="O12" s="12">
        <f t="shared" si="9"/>
        <v>5.5333333333370165</v>
      </c>
      <c r="P12" s="81">
        <f t="shared" si="10"/>
        <v>32.028737102390075</v>
      </c>
      <c r="Q12" s="12">
        <f t="shared" si="11"/>
        <v>-2.8888888902858727</v>
      </c>
      <c r="R12" s="12">
        <f t="shared" si="12"/>
        <v>10.111111112766796</v>
      </c>
      <c r="S12" s="12">
        <f t="shared" si="13"/>
        <v>1.8444444444456722</v>
      </c>
      <c r="T12" s="12">
        <f t="shared" si="14"/>
        <v>10.676245700796692</v>
      </c>
    </row>
    <row r="13" spans="1:48" ht="15.9" customHeight="1">
      <c r="A13" s="52"/>
      <c r="B13" s="18">
        <v>45845</v>
      </c>
      <c r="C13" s="12">
        <v>401125.62060000002</v>
      </c>
      <c r="D13" s="9">
        <f t="shared" si="1"/>
        <v>-11.799999978393316</v>
      </c>
      <c r="E13" s="11">
        <v>6665537.466</v>
      </c>
      <c r="F13" s="9">
        <f t="shared" si="2"/>
        <v>54.000000469386578</v>
      </c>
      <c r="G13" s="12">
        <v>96.883899999999997</v>
      </c>
      <c r="H13" s="9">
        <f t="shared" si="3"/>
        <v>26.200000000002888</v>
      </c>
      <c r="I13" s="47">
        <f t="shared" si="4"/>
        <v>102.32642929803438</v>
      </c>
      <c r="J13" s="40">
        <f t="shared" si="15"/>
        <v>347.67357070196562</v>
      </c>
      <c r="K13" s="47">
        <f t="shared" si="5"/>
        <v>55.274225912117778</v>
      </c>
      <c r="L13" s="40">
        <f t="shared" si="6"/>
        <v>61.169273742492514</v>
      </c>
      <c r="M13" s="12">
        <f t="shared" si="7"/>
        <v>-3.9333333261311054</v>
      </c>
      <c r="N13" s="12">
        <f t="shared" si="8"/>
        <v>18.000000156462193</v>
      </c>
      <c r="O13" s="12">
        <f t="shared" si="9"/>
        <v>8.7333333333342953</v>
      </c>
      <c r="P13" s="81">
        <f t="shared" si="10"/>
        <v>20.389757914164171</v>
      </c>
      <c r="Q13" s="12">
        <f t="shared" si="11"/>
        <v>-1.3111111087103684</v>
      </c>
      <c r="R13" s="12">
        <f t="shared" si="12"/>
        <v>6.0000000521540642</v>
      </c>
      <c r="S13" s="12">
        <f t="shared" si="13"/>
        <v>2.9111111111114316</v>
      </c>
      <c r="T13" s="12">
        <f t="shared" si="14"/>
        <v>6.7965859713880574</v>
      </c>
    </row>
    <row r="14" spans="1:48" ht="15.9" customHeight="1">
      <c r="A14" s="53"/>
      <c r="B14" s="18">
        <v>45846</v>
      </c>
      <c r="C14" s="11">
        <v>401125.62349999999</v>
      </c>
      <c r="D14" s="9">
        <f t="shared" si="1"/>
        <v>-8.9000000152736902</v>
      </c>
      <c r="E14" s="11">
        <v>6665537.4500000002</v>
      </c>
      <c r="F14" s="9">
        <f t="shared" si="2"/>
        <v>38.000000640749931</v>
      </c>
      <c r="G14" s="12">
        <v>96.871899999999997</v>
      </c>
      <c r="H14" s="9">
        <f t="shared" si="3"/>
        <v>14.200000000002433</v>
      </c>
      <c r="I14" s="47">
        <f t="shared" si="4"/>
        <v>103.18167724663383</v>
      </c>
      <c r="J14" s="40">
        <f t="shared" si="15"/>
        <v>346.81832275336615</v>
      </c>
      <c r="K14" s="47">
        <f t="shared" si="5"/>
        <v>39.028323676131244</v>
      </c>
      <c r="L14" s="40">
        <f t="shared" si="6"/>
        <v>41.531314077078463</v>
      </c>
      <c r="M14" s="12">
        <f t="shared" si="7"/>
        <v>-2.2250000038184226</v>
      </c>
      <c r="N14" s="12">
        <f t="shared" si="8"/>
        <v>9.5000001601874828</v>
      </c>
      <c r="O14" s="12">
        <f t="shared" si="9"/>
        <v>3.5500000000006082</v>
      </c>
      <c r="P14" s="81">
        <f t="shared" si="10"/>
        <v>10.382828519269616</v>
      </c>
      <c r="Q14" s="12">
        <f t="shared" si="11"/>
        <v>-0.55625000095460564</v>
      </c>
      <c r="R14" s="12">
        <f t="shared" si="12"/>
        <v>2.3750000400468707</v>
      </c>
      <c r="S14" s="12">
        <f t="shared" si="13"/>
        <v>0.88750000000015206</v>
      </c>
      <c r="T14" s="12">
        <f t="shared" si="14"/>
        <v>2.5957071298174039</v>
      </c>
    </row>
    <row r="15" spans="1:48" ht="15.9" customHeight="1">
      <c r="B15" s="18">
        <v>45846</v>
      </c>
      <c r="C15" s="11">
        <v>401125.63540000003</v>
      </c>
      <c r="D15" s="9">
        <f t="shared" si="1"/>
        <v>3.0000000260770321</v>
      </c>
      <c r="E15" s="11">
        <v>6665537.4129999997</v>
      </c>
      <c r="F15" s="9">
        <f t="shared" si="2"/>
        <v>1.0000001639127731</v>
      </c>
      <c r="G15" s="12">
        <v>96.846599999999995</v>
      </c>
      <c r="H15" s="9">
        <f t="shared" si="3"/>
        <v>-11.099999999999</v>
      </c>
      <c r="I15" s="47">
        <f t="shared" si="4"/>
        <v>18.434951490964593</v>
      </c>
      <c r="J15" s="40">
        <f t="shared" si="15"/>
        <v>71.565048509035421</v>
      </c>
      <c r="K15" s="47">
        <f t="shared" si="5"/>
        <v>3.1622777367409975</v>
      </c>
      <c r="L15" s="40">
        <f t="shared" si="6"/>
        <v>11.541663679221706</v>
      </c>
      <c r="M15" s="12">
        <f t="shared" si="7"/>
        <v>0.75000000651925802</v>
      </c>
      <c r="N15" s="12">
        <f t="shared" si="8"/>
        <v>0.25000004097819328</v>
      </c>
      <c r="O15" s="12">
        <f t="shared" si="9"/>
        <v>-2.7749999999997499</v>
      </c>
      <c r="P15" s="81">
        <f t="shared" si="10"/>
        <v>2.8854159198054266</v>
      </c>
      <c r="Q15" s="12">
        <f t="shared" si="11"/>
        <v>0.18750000162981451</v>
      </c>
      <c r="R15" s="12">
        <f t="shared" si="12"/>
        <v>6.2500010244548321E-2</v>
      </c>
      <c r="S15" s="12">
        <f t="shared" si="13"/>
        <v>-0.69374999999993747</v>
      </c>
      <c r="T15" s="12">
        <f t="shared" si="14"/>
        <v>0.72135397995135664</v>
      </c>
    </row>
    <row r="16" spans="1:48" ht="15.9" customHeight="1">
      <c r="B16" s="18">
        <v>45847</v>
      </c>
      <c r="C16" s="11">
        <v>401125.61060000001</v>
      </c>
      <c r="D16" s="9">
        <f t="shared" si="1"/>
        <v>-21.799999987706542</v>
      </c>
      <c r="E16" s="11">
        <v>6665537.4900000002</v>
      </c>
      <c r="F16" s="9">
        <f t="shared" si="2"/>
        <v>78.000000678002834</v>
      </c>
      <c r="G16" s="12">
        <v>96.876199999999997</v>
      </c>
      <c r="H16" s="9">
        <f t="shared" si="3"/>
        <v>18.50000000000307</v>
      </c>
      <c r="I16" s="47">
        <f t="shared" si="4"/>
        <v>105.61499635530184</v>
      </c>
      <c r="J16" s="40">
        <f t="shared" si="15"/>
        <v>344.38500364469814</v>
      </c>
      <c r="K16" s="47">
        <f t="shared" si="5"/>
        <v>80.989135723456442</v>
      </c>
      <c r="L16" s="40">
        <f t="shared" si="6"/>
        <v>83.075207524462812</v>
      </c>
      <c r="M16" s="12">
        <f t="shared" si="7"/>
        <v>-4.3599999975413084</v>
      </c>
      <c r="N16" s="12">
        <f t="shared" si="8"/>
        <v>15.600000135600567</v>
      </c>
      <c r="O16" s="12">
        <f t="shared" si="9"/>
        <v>3.7000000000006139</v>
      </c>
      <c r="P16" s="81">
        <f t="shared" si="10"/>
        <v>16.615041504892563</v>
      </c>
      <c r="Q16" s="12">
        <f t="shared" si="11"/>
        <v>-0.87199999950826168</v>
      </c>
      <c r="R16" s="12">
        <f t="shared" si="12"/>
        <v>3.1200000271201134</v>
      </c>
      <c r="S16" s="12">
        <f t="shared" si="13"/>
        <v>0.74000000000012278</v>
      </c>
      <c r="T16" s="12">
        <f t="shared" si="14"/>
        <v>3.3230083009785125</v>
      </c>
    </row>
    <row r="17" spans="1:20" ht="15.9" customHeight="1">
      <c r="B17" s="18">
        <v>45847</v>
      </c>
      <c r="C17" s="11">
        <v>401125.6066</v>
      </c>
      <c r="D17" s="9">
        <f t="shared" si="1"/>
        <v>-25.800000003073364</v>
      </c>
      <c r="E17" s="11">
        <v>6665537.5049999999</v>
      </c>
      <c r="F17" s="9">
        <f t="shared" si="2"/>
        <v>93.000000342726707</v>
      </c>
      <c r="G17" s="12">
        <v>96.868899999999996</v>
      </c>
      <c r="H17" s="9">
        <f t="shared" si="3"/>
        <v>11.200000000002319</v>
      </c>
      <c r="I17" s="47">
        <f t="shared" si="4"/>
        <v>105.5050441296798</v>
      </c>
      <c r="J17" s="40">
        <f t="shared" si="15"/>
        <v>344.49495587032021</v>
      </c>
      <c r="K17" s="47">
        <f t="shared" si="5"/>
        <v>96.51238295631164</v>
      </c>
      <c r="L17" s="40">
        <f t="shared" si="6"/>
        <v>97.160074433410173</v>
      </c>
      <c r="M17" s="12">
        <f t="shared" si="7"/>
        <v>-5.1600000006146729</v>
      </c>
      <c r="N17" s="12">
        <f t="shared" si="8"/>
        <v>18.600000068545341</v>
      </c>
      <c r="O17" s="12">
        <f t="shared" si="9"/>
        <v>2.2400000000004638</v>
      </c>
      <c r="P17" s="81">
        <f t="shared" si="10"/>
        <v>19.432014886682033</v>
      </c>
      <c r="Q17" s="12">
        <f t="shared" si="11"/>
        <v>-1.0320000001229346</v>
      </c>
      <c r="R17" s="12">
        <f t="shared" si="12"/>
        <v>3.7200000137090683</v>
      </c>
      <c r="S17" s="12">
        <f t="shared" si="13"/>
        <v>0.44800000000009277</v>
      </c>
      <c r="T17" s="12">
        <f t="shared" si="14"/>
        <v>3.8864029773364068</v>
      </c>
    </row>
    <row r="18" spans="1:20" ht="15.9" customHeight="1">
      <c r="B18" s="18">
        <v>45848</v>
      </c>
      <c r="C18" s="11">
        <v>401125.61</v>
      </c>
      <c r="D18" s="9">
        <f t="shared" si="1"/>
        <v>-22.400000016205013</v>
      </c>
      <c r="E18" s="12">
        <v>6665537.4939999999</v>
      </c>
      <c r="F18" s="9">
        <f t="shared" si="2"/>
        <v>82.000000402331352</v>
      </c>
      <c r="G18" s="12">
        <v>96.862399999999994</v>
      </c>
      <c r="H18" s="9">
        <f t="shared" si="3"/>
        <v>4.6999999999997044</v>
      </c>
      <c r="I18" s="47">
        <f t="shared" si="4"/>
        <v>105.27876526873649</v>
      </c>
      <c r="J18" s="40">
        <f t="shared" si="15"/>
        <v>344.72123473126351</v>
      </c>
      <c r="K18" s="47">
        <f t="shared" si="5"/>
        <v>85.004470863057122</v>
      </c>
      <c r="L18" s="40">
        <f t="shared" si="6"/>
        <v>85.134306050547707</v>
      </c>
      <c r="M18" s="12">
        <f t="shared" si="7"/>
        <v>-3.7333333360341689</v>
      </c>
      <c r="N18" s="12">
        <f t="shared" si="8"/>
        <v>13.666666733721891</v>
      </c>
      <c r="O18" s="12">
        <f t="shared" si="9"/>
        <v>0.78333333333328403</v>
      </c>
      <c r="P18" s="81">
        <f t="shared" si="10"/>
        <v>14.189051008424618</v>
      </c>
      <c r="Q18" s="12">
        <f t="shared" si="11"/>
        <v>-0.62222222267236149</v>
      </c>
      <c r="R18" s="12">
        <f t="shared" si="12"/>
        <v>2.2777777889536486</v>
      </c>
      <c r="S18" s="12">
        <f t="shared" si="13"/>
        <v>0.13055555555554735</v>
      </c>
      <c r="T18" s="12">
        <f t="shared" si="14"/>
        <v>2.3648418347374363</v>
      </c>
    </row>
    <row r="19" spans="1:20" ht="15.9" customHeight="1">
      <c r="B19" s="18">
        <v>45848</v>
      </c>
      <c r="C19" s="11">
        <v>401125.62229999999</v>
      </c>
      <c r="D19" s="9">
        <f t="shared" si="1"/>
        <v>-10.100000014062971</v>
      </c>
      <c r="E19" s="11">
        <v>6665537.4639999997</v>
      </c>
      <c r="F19" s="9">
        <f t="shared" si="2"/>
        <v>52.000000141561031</v>
      </c>
      <c r="G19" s="12">
        <v>96.865300000000005</v>
      </c>
      <c r="H19" s="9">
        <f t="shared" si="3"/>
        <v>7.6000000000107093</v>
      </c>
      <c r="I19" s="47">
        <f t="shared" si="4"/>
        <v>100.99174369357321</v>
      </c>
      <c r="J19" s="40">
        <f t="shared" si="15"/>
        <v>349.0082563064268</v>
      </c>
      <c r="K19" s="47">
        <f t="shared" si="5"/>
        <v>52.971785084197599</v>
      </c>
      <c r="L19" s="40">
        <f t="shared" si="6"/>
        <v>53.514203862213833</v>
      </c>
      <c r="M19" s="12">
        <f t="shared" si="7"/>
        <v>-1.6833333356771618</v>
      </c>
      <c r="N19" s="12">
        <f t="shared" si="8"/>
        <v>8.6666666902601719</v>
      </c>
      <c r="O19" s="12">
        <f t="shared" si="9"/>
        <v>1.2666666666684516</v>
      </c>
      <c r="P19" s="81">
        <f t="shared" si="10"/>
        <v>8.9190339770356388</v>
      </c>
      <c r="Q19" s="12">
        <f t="shared" si="11"/>
        <v>-0.28055555594619364</v>
      </c>
      <c r="R19" s="12">
        <f t="shared" si="12"/>
        <v>1.4444444483766954</v>
      </c>
      <c r="S19" s="12">
        <f t="shared" si="13"/>
        <v>0.21111111111140859</v>
      </c>
      <c r="T19" s="12">
        <f t="shared" si="14"/>
        <v>1.4865056628392732</v>
      </c>
    </row>
    <row r="20" spans="1:20" ht="15.9" customHeight="1">
      <c r="B20" s="18">
        <v>45849</v>
      </c>
      <c r="C20" s="11">
        <v>401125.62650000001</v>
      </c>
      <c r="D20" s="9">
        <f t="shared" si="1"/>
        <v>-5.8999999891966581</v>
      </c>
      <c r="E20" s="11">
        <v>6665537.4340000004</v>
      </c>
      <c r="F20" s="9">
        <f t="shared" si="2"/>
        <v>22.000000812113285</v>
      </c>
      <c r="G20" s="12">
        <v>96.879000000000005</v>
      </c>
      <c r="H20" s="9">
        <f t="shared" si="3"/>
        <v>21.300000000010755</v>
      </c>
      <c r="I20" s="47">
        <f t="shared" si="4"/>
        <v>105.01243435651008</v>
      </c>
      <c r="J20" s="40">
        <f t="shared" si="15"/>
        <v>344.98756564348992</v>
      </c>
      <c r="K20" s="47">
        <f t="shared" si="5"/>
        <v>22.777401862493136</v>
      </c>
      <c r="L20" s="40">
        <f t="shared" si="6"/>
        <v>31.184932829909446</v>
      </c>
      <c r="M20" s="12">
        <f t="shared" si="7"/>
        <v>-0.84285714131380829</v>
      </c>
      <c r="N20" s="12">
        <f t="shared" si="8"/>
        <v>3.1428572588733266</v>
      </c>
      <c r="O20" s="12">
        <f t="shared" si="9"/>
        <v>3.0428571428586793</v>
      </c>
      <c r="P20" s="81">
        <f t="shared" si="10"/>
        <v>4.4549904042727784</v>
      </c>
      <c r="Q20" s="12">
        <f t="shared" si="11"/>
        <v>-0.12040816304482975</v>
      </c>
      <c r="R20" s="12">
        <f t="shared" si="12"/>
        <v>0.44897960841047524</v>
      </c>
      <c r="S20" s="12">
        <f t="shared" si="13"/>
        <v>0.43469387755123989</v>
      </c>
      <c r="T20" s="12">
        <f t="shared" si="14"/>
        <v>0.63642720061039693</v>
      </c>
    </row>
    <row r="21" spans="1:20" ht="15.9" customHeight="1">
      <c r="B21" s="18">
        <v>45849</v>
      </c>
      <c r="C21" s="11">
        <v>401125.61930000002</v>
      </c>
      <c r="D21" s="9">
        <f t="shared" si="1"/>
        <v>-13.099999981932342</v>
      </c>
      <c r="E21" s="12">
        <v>6665537.4730000002</v>
      </c>
      <c r="F21" s="9">
        <f t="shared" si="2"/>
        <v>61.000000685453415</v>
      </c>
      <c r="G21" s="12">
        <v>96.866</v>
      </c>
      <c r="H21" s="9">
        <f t="shared" si="3"/>
        <v>8.3000000000055252</v>
      </c>
      <c r="I21" s="47">
        <f t="shared" si="4"/>
        <v>102.12041271085866</v>
      </c>
      <c r="J21" s="40">
        <f t="shared" si="15"/>
        <v>347.87958728914134</v>
      </c>
      <c r="K21" s="47">
        <f t="shared" si="5"/>
        <v>62.390785242309178</v>
      </c>
      <c r="L21" s="40">
        <f t="shared" si="6"/>
        <v>62.940448704724339</v>
      </c>
      <c r="M21" s="12">
        <f t="shared" si="7"/>
        <v>-1.8714285688474774</v>
      </c>
      <c r="N21" s="12">
        <f t="shared" si="8"/>
        <v>8.7142858122076312</v>
      </c>
      <c r="O21" s="12">
        <f t="shared" si="9"/>
        <v>1.1857142857150751</v>
      </c>
      <c r="P21" s="81">
        <f t="shared" si="10"/>
        <v>8.9914926721034778</v>
      </c>
      <c r="Q21" s="12">
        <f t="shared" si="11"/>
        <v>-0.26734693840678248</v>
      </c>
      <c r="R21" s="12">
        <f t="shared" si="12"/>
        <v>1.2448979731725187</v>
      </c>
      <c r="S21" s="12">
        <f t="shared" si="13"/>
        <v>0.16938775510215359</v>
      </c>
      <c r="T21" s="12">
        <f t="shared" si="14"/>
        <v>1.2844989531576396</v>
      </c>
    </row>
    <row r="22" spans="1:20" ht="15.9" customHeight="1">
      <c r="B22" s="18">
        <v>45850</v>
      </c>
      <c r="C22" s="12">
        <v>401125.60639999999</v>
      </c>
      <c r="D22" s="9">
        <f t="shared" si="1"/>
        <v>-26.000000012572855</v>
      </c>
      <c r="E22" s="11">
        <v>6665537.5099999998</v>
      </c>
      <c r="F22" s="9">
        <f t="shared" si="2"/>
        <v>98.000000230967999</v>
      </c>
      <c r="G22" s="12">
        <v>96.877200000000002</v>
      </c>
      <c r="H22" s="9">
        <f t="shared" si="3"/>
        <v>19.500000000007844</v>
      </c>
      <c r="I22" s="47">
        <f t="shared" si="4"/>
        <v>104.85861442132209</v>
      </c>
      <c r="J22" s="40">
        <f t="shared" si="15"/>
        <v>345.1413855786779</v>
      </c>
      <c r="K22" s="47">
        <f t="shared" si="5"/>
        <v>101.39033507156151</v>
      </c>
      <c r="L22" s="40">
        <f t="shared" si="6"/>
        <v>103.24848689411299</v>
      </c>
      <c r="M22" s="12">
        <f t="shared" si="7"/>
        <v>-3.2500000015716068</v>
      </c>
      <c r="N22" s="12">
        <f t="shared" si="8"/>
        <v>12.250000028871</v>
      </c>
      <c r="O22" s="12">
        <f t="shared" si="9"/>
        <v>2.4375000000009805</v>
      </c>
      <c r="P22" s="81">
        <f t="shared" si="10"/>
        <v>12.906060861764123</v>
      </c>
      <c r="Q22" s="12">
        <f t="shared" si="11"/>
        <v>-0.40625000019645086</v>
      </c>
      <c r="R22" s="12">
        <f t="shared" si="12"/>
        <v>1.531250003608875</v>
      </c>
      <c r="S22" s="12">
        <f t="shared" si="13"/>
        <v>0.30468750000012257</v>
      </c>
      <c r="T22" s="12">
        <f t="shared" si="14"/>
        <v>1.6132576077205154</v>
      </c>
    </row>
    <row r="23" spans="1:20" ht="15.9" customHeight="1">
      <c r="B23" s="18">
        <v>45850</v>
      </c>
      <c r="C23" s="11">
        <v>401125.6102</v>
      </c>
      <c r="D23" s="9">
        <f t="shared" si="1"/>
        <v>-22.200000006705523</v>
      </c>
      <c r="E23" s="11">
        <v>6665537.5010000002</v>
      </c>
      <c r="F23" s="9">
        <f t="shared" si="2"/>
        <v>89.00000061839819</v>
      </c>
      <c r="G23" s="12">
        <v>96.871799999999993</v>
      </c>
      <c r="H23" s="9">
        <f t="shared" si="3"/>
        <v>14.099999999999113</v>
      </c>
      <c r="I23" s="47">
        <f t="shared" si="4"/>
        <v>104.0059441853932</v>
      </c>
      <c r="J23" s="40">
        <f t="shared" si="15"/>
        <v>345.99405581460678</v>
      </c>
      <c r="K23" s="47">
        <f t="shared" si="5"/>
        <v>91.726986816163347</v>
      </c>
      <c r="L23" s="40">
        <f t="shared" si="6"/>
        <v>92.804364716173666</v>
      </c>
      <c r="M23" s="12">
        <f t="shared" si="7"/>
        <v>-2.7750000008381903</v>
      </c>
      <c r="N23" s="12">
        <f t="shared" si="8"/>
        <v>11.125000077299774</v>
      </c>
      <c r="O23" s="12">
        <f t="shared" si="9"/>
        <v>1.7624999999998892</v>
      </c>
      <c r="P23" s="81">
        <f t="shared" si="10"/>
        <v>11.600545589521708</v>
      </c>
      <c r="Q23" s="12">
        <f t="shared" si="11"/>
        <v>-0.34687500010477379</v>
      </c>
      <c r="R23" s="12">
        <f t="shared" si="12"/>
        <v>1.3906250096624717</v>
      </c>
      <c r="S23" s="12">
        <f t="shared" si="13"/>
        <v>0.22031249999998614</v>
      </c>
      <c r="T23" s="12">
        <f t="shared" si="14"/>
        <v>1.4500681986902135</v>
      </c>
    </row>
    <row r="24" spans="1:20" ht="15.9" customHeight="1">
      <c r="B24" s="18">
        <v>45852</v>
      </c>
      <c r="C24" s="11">
        <v>401125.6091</v>
      </c>
      <c r="D24" s="9">
        <f t="shared" si="1"/>
        <v>-23.300000000745058</v>
      </c>
      <c r="E24" s="11">
        <v>6665537.5070000002</v>
      </c>
      <c r="F24" s="9">
        <f t="shared" si="2"/>
        <v>95.000000670552254</v>
      </c>
      <c r="G24" s="12">
        <v>96.879400000000004</v>
      </c>
      <c r="H24" s="9">
        <f t="shared" si="3"/>
        <v>21.700000000009823</v>
      </c>
      <c r="I24" s="47">
        <f t="shared" si="4"/>
        <v>103.78052376572958</v>
      </c>
      <c r="J24" s="40">
        <f t="shared" si="15"/>
        <v>346.21947623427042</v>
      </c>
      <c r="K24" s="47">
        <f t="shared" si="5"/>
        <v>97.815592455598036</v>
      </c>
      <c r="L24" s="40">
        <f t="shared" si="6"/>
        <v>100.19371301354229</v>
      </c>
      <c r="M24" s="12">
        <f>(D24-$D$9)/(B23-$B$9)</f>
        <v>-2.9125000000931323</v>
      </c>
      <c r="N24" s="12">
        <f>(F24-$F$9)/(B23-$B$9)</f>
        <v>11.875000083819032</v>
      </c>
      <c r="O24" s="12">
        <f>(H24-$H$9)/(B23-$B$9)</f>
        <v>2.7125000000012278</v>
      </c>
      <c r="P24" s="81">
        <f>(L24-$L$9)/(B23-$B$9)</f>
        <v>12.524214126692787</v>
      </c>
      <c r="Q24" s="12">
        <f>(M24-0)/(B23-$B$9)</f>
        <v>-0.36406250001164153</v>
      </c>
      <c r="R24" s="12">
        <f>(N24-0)/(B23-$B$9)</f>
        <v>1.484375010477379</v>
      </c>
      <c r="S24" s="12">
        <f>(O24-0)/(B23-$B$9)</f>
        <v>0.33906250000015348</v>
      </c>
      <c r="T24" s="12">
        <f>(P24-0)/(B23-$B$9)</f>
        <v>1.5655267658365983</v>
      </c>
    </row>
    <row r="25" spans="1:20" ht="15.9" customHeight="1">
      <c r="B25" s="18">
        <v>45852</v>
      </c>
      <c r="C25" s="11">
        <v>401125.63189999998</v>
      </c>
      <c r="D25" s="9">
        <f t="shared" si="1"/>
        <v>-0.50000002374872565</v>
      </c>
      <c r="E25" s="11">
        <v>6665537.4440000001</v>
      </c>
      <c r="F25" s="9">
        <f t="shared" si="2"/>
        <v>32.000000588595867</v>
      </c>
      <c r="G25" s="12">
        <v>96.8429</v>
      </c>
      <c r="H25" s="9">
        <f t="shared" si="3"/>
        <v>-14.799999999993929</v>
      </c>
      <c r="I25" s="47">
        <f t="shared" si="4"/>
        <v>90.895173736259821</v>
      </c>
      <c r="J25" s="40">
        <f t="shared" si="15"/>
        <v>359.10482626374016</v>
      </c>
      <c r="K25" s="47">
        <f t="shared" si="5"/>
        <v>32.00390660050558</v>
      </c>
      <c r="L25" s="40">
        <f t="shared" si="6"/>
        <v>35.260318173461016</v>
      </c>
      <c r="M25" s="12">
        <f t="shared" ref="M25:M85" si="16">(D25-$D$9)/(B25-$B$9)</f>
        <v>-5.0000002374872565E-2</v>
      </c>
      <c r="N25" s="12">
        <f t="shared" ref="N25:N85" si="17">(F25-$F$9)/(B25-$B$9)</f>
        <v>3.2000000588595867</v>
      </c>
      <c r="O25" s="12">
        <f t="shared" ref="O25:O85" si="18">(H25-$H$9)/(B25-$B$9)</f>
        <v>-1.4799999999993929</v>
      </c>
      <c r="P25" s="81">
        <f t="shared" ref="P25:P85" si="19">(L25-$L$9)/(B25-$B$9)</f>
        <v>3.5260318173461016</v>
      </c>
      <c r="Q25" s="12">
        <f t="shared" ref="Q25:Q85" si="20">(M25-0)/(B25-$B$9)</f>
        <v>-5.0000002374872565E-3</v>
      </c>
      <c r="R25" s="12">
        <f t="shared" ref="R25:R85" si="21">(N25-0)/(B25-$B$9)</f>
        <v>0.32000000588595867</v>
      </c>
      <c r="S25" s="12">
        <f t="shared" ref="S25:S85" si="22">(O25-0)/(B25-$B$9)</f>
        <v>-0.14799999999993929</v>
      </c>
      <c r="T25" s="12">
        <f t="shared" ref="T25:T85" si="23">(P25-0)/(B25-$B$9)</f>
        <v>0.35260318173461014</v>
      </c>
    </row>
    <row r="26" spans="1:20" ht="15.9" customHeight="1">
      <c r="A26" s="8" t="s">
        <v>172</v>
      </c>
      <c r="B26" s="18">
        <v>45853</v>
      </c>
      <c r="C26" s="11">
        <v>401125.61739999999</v>
      </c>
      <c r="D26" s="9">
        <f t="shared" si="1"/>
        <v>-15.000000013969839</v>
      </c>
      <c r="E26" s="11">
        <v>6665537.4840000002</v>
      </c>
      <c r="F26" s="9">
        <f t="shared" si="2"/>
        <v>72.00000062584877</v>
      </c>
      <c r="G26" s="12">
        <v>96.869399999999999</v>
      </c>
      <c r="H26" s="9">
        <f t="shared" si="3"/>
        <v>11.700000000004707</v>
      </c>
      <c r="I26" s="47">
        <f t="shared" si="4"/>
        <v>101.76828884323386</v>
      </c>
      <c r="J26" s="40">
        <f t="shared" si="15"/>
        <v>348.23171115676615</v>
      </c>
      <c r="K26" s="47">
        <f t="shared" si="5"/>
        <v>73.545904648330463</v>
      </c>
      <c r="L26" s="40">
        <f t="shared" si="6"/>
        <v>74.470733114032313</v>
      </c>
      <c r="M26" s="12">
        <f t="shared" si="16"/>
        <v>-1.363636364906349</v>
      </c>
      <c r="N26" s="12">
        <f t="shared" si="17"/>
        <v>6.5454546023498885</v>
      </c>
      <c r="O26" s="12">
        <f t="shared" si="18"/>
        <v>1.0636363636367916</v>
      </c>
      <c r="P26" s="81">
        <f t="shared" si="19"/>
        <v>6.7700666467302106</v>
      </c>
      <c r="Q26" s="12">
        <f t="shared" si="20"/>
        <v>-0.12396694226421355</v>
      </c>
      <c r="R26" s="12">
        <f t="shared" si="21"/>
        <v>0.59504132748635352</v>
      </c>
      <c r="S26" s="12">
        <f t="shared" si="22"/>
        <v>9.6694214876071966E-2</v>
      </c>
      <c r="T26" s="12">
        <f t="shared" si="23"/>
        <v>0.61546060424820093</v>
      </c>
    </row>
    <row r="27" spans="1:20" ht="15.9" customHeight="1">
      <c r="B27" s="18">
        <v>45853</v>
      </c>
      <c r="C27" s="11">
        <v>401125.60920000001</v>
      </c>
      <c r="D27" s="9">
        <f t="shared" si="1"/>
        <v>-23.199999995995313</v>
      </c>
      <c r="E27" s="11">
        <v>6665537.5250000004</v>
      </c>
      <c r="F27" s="9">
        <f t="shared" si="2"/>
        <v>113.00000082701445</v>
      </c>
      <c r="G27" s="12">
        <v>96.832999999999998</v>
      </c>
      <c r="H27" s="9">
        <f t="shared" si="3"/>
        <v>-24.699999999995725</v>
      </c>
      <c r="I27" s="47">
        <f t="shared" si="4"/>
        <v>101.60215586467446</v>
      </c>
      <c r="J27" s="40">
        <f t="shared" si="15"/>
        <v>348.39784413532556</v>
      </c>
      <c r="K27" s="47">
        <f t="shared" si="5"/>
        <v>115.35701186629032</v>
      </c>
      <c r="L27" s="40">
        <f t="shared" si="6"/>
        <v>117.97173469403269</v>
      </c>
      <c r="M27" s="12">
        <f t="shared" si="16"/>
        <v>-2.1090909087268468</v>
      </c>
      <c r="N27" s="12">
        <f t="shared" si="17"/>
        <v>10.272727347910404</v>
      </c>
      <c r="O27" s="12">
        <f t="shared" si="18"/>
        <v>-2.245454545454157</v>
      </c>
      <c r="P27" s="81">
        <f t="shared" si="19"/>
        <v>10.724703154002972</v>
      </c>
      <c r="Q27" s="12">
        <f t="shared" si="20"/>
        <v>-0.19173553715698607</v>
      </c>
      <c r="R27" s="12">
        <f t="shared" si="21"/>
        <v>0.9338843043554913</v>
      </c>
      <c r="S27" s="12">
        <f t="shared" si="22"/>
        <v>-0.20413223140492337</v>
      </c>
      <c r="T27" s="12">
        <f t="shared" si="23"/>
        <v>0.97497301400027014</v>
      </c>
    </row>
    <row r="28" spans="1:20" ht="15.9" customHeight="1">
      <c r="B28" s="18">
        <v>45854</v>
      </c>
      <c r="C28" s="11">
        <v>401125.60830000002</v>
      </c>
      <c r="D28" s="9">
        <f t="shared" si="1"/>
        <v>-24.099999980535358</v>
      </c>
      <c r="E28" s="11">
        <v>6665537.5250000004</v>
      </c>
      <c r="F28" s="9">
        <f t="shared" si="2"/>
        <v>113.00000082701445</v>
      </c>
      <c r="G28" s="12">
        <v>96.889499999999998</v>
      </c>
      <c r="H28" s="9">
        <f t="shared" si="3"/>
        <v>31.800000000004047</v>
      </c>
      <c r="I28" s="47">
        <f t="shared" si="4"/>
        <v>102.03934187072274</v>
      </c>
      <c r="J28" s="40">
        <f t="shared" si="15"/>
        <v>347.96065812927725</v>
      </c>
      <c r="K28" s="47">
        <f t="shared" si="5"/>
        <v>115.5413786743393</v>
      </c>
      <c r="L28" s="40">
        <f t="shared" si="6"/>
        <v>119.83759921647015</v>
      </c>
      <c r="M28" s="12">
        <f t="shared" si="16"/>
        <v>-2.0083333317112797</v>
      </c>
      <c r="N28" s="12">
        <f t="shared" si="17"/>
        <v>9.4166667355845366</v>
      </c>
      <c r="O28" s="12">
        <f t="shared" si="18"/>
        <v>2.6500000000003374</v>
      </c>
      <c r="P28" s="81">
        <f t="shared" si="19"/>
        <v>9.9864666013725127</v>
      </c>
      <c r="Q28" s="12">
        <f t="shared" si="20"/>
        <v>-0.16736111097593998</v>
      </c>
      <c r="R28" s="12">
        <f t="shared" si="21"/>
        <v>0.78472222796537805</v>
      </c>
      <c r="S28" s="12">
        <f t="shared" si="22"/>
        <v>0.22083333333336144</v>
      </c>
      <c r="T28" s="12">
        <f t="shared" si="23"/>
        <v>0.83220555011437602</v>
      </c>
    </row>
    <row r="29" spans="1:20" ht="15.9" customHeight="1">
      <c r="B29" s="18">
        <v>45854</v>
      </c>
      <c r="C29" s="11">
        <v>401125.6262</v>
      </c>
      <c r="D29" s="9">
        <f t="shared" si="1"/>
        <v>-6.2000000034458935</v>
      </c>
      <c r="E29" s="11">
        <v>6665537.4709999999</v>
      </c>
      <c r="F29" s="9">
        <f t="shared" si="2"/>
        <v>59.000000357627869</v>
      </c>
      <c r="G29" s="12">
        <v>96.841300000000004</v>
      </c>
      <c r="H29" s="9">
        <f t="shared" si="3"/>
        <v>-16.3999999999902</v>
      </c>
      <c r="I29" s="47">
        <f t="shared" si="4"/>
        <v>95.998895499629015</v>
      </c>
      <c r="J29" s="40">
        <f t="shared" si="15"/>
        <v>354.00110450037101</v>
      </c>
      <c r="K29" s="47">
        <f t="shared" si="5"/>
        <v>59.32486866603935</v>
      </c>
      <c r="L29" s="40">
        <f t="shared" si="6"/>
        <v>61.549980034460582</v>
      </c>
      <c r="M29" s="12">
        <f t="shared" si="16"/>
        <v>-0.51666666695382446</v>
      </c>
      <c r="N29" s="12">
        <f t="shared" si="17"/>
        <v>4.9166666964689894</v>
      </c>
      <c r="O29" s="12">
        <f t="shared" si="18"/>
        <v>-1.36666666666585</v>
      </c>
      <c r="P29" s="81">
        <f t="shared" si="19"/>
        <v>5.1291650028717148</v>
      </c>
      <c r="Q29" s="12">
        <f t="shared" si="20"/>
        <v>-4.3055555579485372E-2</v>
      </c>
      <c r="R29" s="12">
        <f t="shared" si="21"/>
        <v>0.40972222470574909</v>
      </c>
      <c r="S29" s="12">
        <f t="shared" si="22"/>
        <v>-0.11388888888882083</v>
      </c>
      <c r="T29" s="12">
        <f t="shared" si="23"/>
        <v>0.42743041690597622</v>
      </c>
    </row>
    <row r="30" spans="1:20" ht="15.9" customHeight="1">
      <c r="B30" s="18">
        <v>45855</v>
      </c>
      <c r="C30" s="11">
        <v>401125.6151</v>
      </c>
      <c r="D30" s="9">
        <f t="shared" si="1"/>
        <v>-17.300000006798655</v>
      </c>
      <c r="E30" s="11">
        <v>6665537.4950000001</v>
      </c>
      <c r="F30" s="9">
        <f t="shared" si="2"/>
        <v>83.000000566244125</v>
      </c>
      <c r="G30" s="12">
        <v>96.893299999999996</v>
      </c>
      <c r="H30" s="9">
        <f t="shared" si="3"/>
        <v>35.600000000002296</v>
      </c>
      <c r="I30" s="47">
        <f t="shared" si="4"/>
        <v>101.77380204384357</v>
      </c>
      <c r="J30" s="40">
        <f t="shared" si="15"/>
        <v>348.2261979561564</v>
      </c>
      <c r="K30" s="47">
        <f t="shared" si="5"/>
        <v>84.783784382579668</v>
      </c>
      <c r="L30" s="40">
        <f t="shared" si="6"/>
        <v>91.954608879772422</v>
      </c>
      <c r="M30" s="12">
        <f t="shared" si="16"/>
        <v>-1.3307692312922041</v>
      </c>
      <c r="N30" s="12">
        <f t="shared" si="17"/>
        <v>6.3846154281726246</v>
      </c>
      <c r="O30" s="12">
        <f t="shared" si="18"/>
        <v>2.7384615384617153</v>
      </c>
      <c r="P30" s="81">
        <f t="shared" si="19"/>
        <v>7.073431452290186</v>
      </c>
      <c r="Q30" s="12">
        <f t="shared" si="20"/>
        <v>-0.10236686394555417</v>
      </c>
      <c r="R30" s="12">
        <f t="shared" si="21"/>
        <v>0.49112426370558648</v>
      </c>
      <c r="S30" s="12">
        <f t="shared" si="22"/>
        <v>0.2106508875739781</v>
      </c>
      <c r="T30" s="12">
        <f t="shared" si="23"/>
        <v>0.54411011171462964</v>
      </c>
    </row>
    <row r="31" spans="1:20" ht="15.9" customHeight="1">
      <c r="B31" s="18">
        <v>45855</v>
      </c>
      <c r="C31" s="11">
        <v>401125.61129999999</v>
      </c>
      <c r="D31" s="9">
        <f t="shared" si="1"/>
        <v>-21.100000012665987</v>
      </c>
      <c r="E31" s="11">
        <v>6665537.5120000001</v>
      </c>
      <c r="F31" s="9">
        <f t="shared" si="2"/>
        <v>100.00000055879354</v>
      </c>
      <c r="G31" s="12">
        <v>96.877099999999999</v>
      </c>
      <c r="H31" s="9">
        <f t="shared" si="3"/>
        <v>19.400000000004525</v>
      </c>
      <c r="I31" s="47">
        <f t="shared" si="4"/>
        <v>101.91464377006101</v>
      </c>
      <c r="J31" s="40">
        <f t="shared" si="15"/>
        <v>348.08535622993901</v>
      </c>
      <c r="K31" s="47">
        <f t="shared" si="5"/>
        <v>102.20181070946451</v>
      </c>
      <c r="L31" s="40">
        <f t="shared" si="6"/>
        <v>104.0267759391465</v>
      </c>
      <c r="M31" s="12">
        <f t="shared" si="16"/>
        <v>-1.6230769240512297</v>
      </c>
      <c r="N31" s="12">
        <f t="shared" si="17"/>
        <v>7.692307735291811</v>
      </c>
      <c r="O31" s="12">
        <f t="shared" si="18"/>
        <v>1.4923076923080403</v>
      </c>
      <c r="P31" s="81">
        <f t="shared" si="19"/>
        <v>8.0020596876266534</v>
      </c>
      <c r="Q31" s="12">
        <f t="shared" si="20"/>
        <v>-0.12485207108086382</v>
      </c>
      <c r="R31" s="12">
        <f t="shared" si="21"/>
        <v>0.59171597963783162</v>
      </c>
      <c r="S31" s="12">
        <f t="shared" si="22"/>
        <v>0.11479289940831079</v>
      </c>
      <c r="T31" s="12">
        <f t="shared" si="23"/>
        <v>0.61554305289435796</v>
      </c>
    </row>
    <row r="32" spans="1:20" ht="15.9" customHeight="1">
      <c r="B32" s="18">
        <v>45856</v>
      </c>
      <c r="C32" s="11">
        <v>401125.61599999998</v>
      </c>
      <c r="D32" s="9">
        <f t="shared" si="1"/>
        <v>-16.40000002225861</v>
      </c>
      <c r="E32" s="11">
        <v>6665537.4950000001</v>
      </c>
      <c r="F32" s="9">
        <f t="shared" si="2"/>
        <v>83.000000566244125</v>
      </c>
      <c r="G32" s="12">
        <v>96.889200000000002</v>
      </c>
      <c r="H32" s="9">
        <f t="shared" si="3"/>
        <v>31.500000000008299</v>
      </c>
      <c r="I32" s="47">
        <f t="shared" si="4"/>
        <v>101.17711906980389</v>
      </c>
      <c r="J32" s="40">
        <f t="shared" si="15"/>
        <v>348.82288093019611</v>
      </c>
      <c r="K32" s="47">
        <f t="shared" si="5"/>
        <v>84.604728560090592</v>
      </c>
      <c r="L32" s="40">
        <f t="shared" si="6"/>
        <v>90.278514025913879</v>
      </c>
      <c r="M32" s="12">
        <f t="shared" si="16"/>
        <v>-1.1714285730184721</v>
      </c>
      <c r="N32" s="12">
        <f t="shared" si="17"/>
        <v>5.9285714690174371</v>
      </c>
      <c r="O32" s="12">
        <f t="shared" si="18"/>
        <v>2.2500000000005929</v>
      </c>
      <c r="P32" s="81">
        <f t="shared" si="19"/>
        <v>6.448465287565277</v>
      </c>
      <c r="Q32" s="12">
        <f t="shared" si="20"/>
        <v>-8.3673469501319445E-2</v>
      </c>
      <c r="R32" s="12">
        <f t="shared" si="21"/>
        <v>0.42346939064410266</v>
      </c>
      <c r="S32" s="12">
        <f t="shared" si="22"/>
        <v>0.16071428571432805</v>
      </c>
      <c r="T32" s="12">
        <f t="shared" si="23"/>
        <v>0.46060466339751976</v>
      </c>
    </row>
    <row r="33" spans="1:20" ht="15.9" customHeight="1">
      <c r="B33" s="18">
        <v>45856</v>
      </c>
      <c r="C33" s="11">
        <v>401125.61629999999</v>
      </c>
      <c r="D33" s="9">
        <f t="shared" si="1"/>
        <v>-16.100000008009374</v>
      </c>
      <c r="E33" s="11">
        <v>6665537.4989999998</v>
      </c>
      <c r="F33" s="9">
        <f t="shared" si="2"/>
        <v>87.000000290572643</v>
      </c>
      <c r="G33" s="12">
        <v>96.865300000000005</v>
      </c>
      <c r="H33" s="9">
        <f t="shared" si="3"/>
        <v>7.6000000000107093</v>
      </c>
      <c r="I33" s="47">
        <f t="shared" si="4"/>
        <v>100.48440197443766</v>
      </c>
      <c r="J33" s="40">
        <f t="shared" si="15"/>
        <v>349.51559802556233</v>
      </c>
      <c r="K33" s="47">
        <f t="shared" si="5"/>
        <v>88.477172484305484</v>
      </c>
      <c r="L33" s="40">
        <f t="shared" si="6"/>
        <v>88.802984470217581</v>
      </c>
      <c r="M33" s="12">
        <f t="shared" si="16"/>
        <v>-1.1500000005720981</v>
      </c>
      <c r="N33" s="12">
        <f t="shared" si="17"/>
        <v>6.2142857350409031</v>
      </c>
      <c r="O33" s="12">
        <f t="shared" si="18"/>
        <v>0.54285714285790776</v>
      </c>
      <c r="P33" s="81">
        <f t="shared" si="19"/>
        <v>6.3430703193012556</v>
      </c>
      <c r="Q33" s="12">
        <f t="shared" si="20"/>
        <v>-8.2142857183721288E-2</v>
      </c>
      <c r="R33" s="12">
        <f t="shared" si="21"/>
        <v>0.44387755250292166</v>
      </c>
      <c r="S33" s="12">
        <f t="shared" si="22"/>
        <v>3.877551020413627E-2</v>
      </c>
      <c r="T33" s="12">
        <f t="shared" si="23"/>
        <v>0.45307645137866109</v>
      </c>
    </row>
    <row r="34" spans="1:20" ht="15.9" customHeight="1">
      <c r="B34" s="18">
        <v>45857</v>
      </c>
      <c r="C34" s="11">
        <v>401125.61829999997</v>
      </c>
      <c r="D34" s="9">
        <f t="shared" si="1"/>
        <v>-14.100000029429793</v>
      </c>
      <c r="E34" s="11">
        <v>6665537.4819999998</v>
      </c>
      <c r="F34" s="9">
        <f t="shared" si="2"/>
        <v>70.000000298023224</v>
      </c>
      <c r="G34" s="12">
        <v>96.889600000000002</v>
      </c>
      <c r="H34" s="9">
        <f t="shared" si="3"/>
        <v>31.900000000007367</v>
      </c>
      <c r="I34" s="47">
        <f t="shared" si="4"/>
        <v>101.38861377856394</v>
      </c>
      <c r="J34" s="40">
        <f t="shared" si="15"/>
        <v>348.61138622143608</v>
      </c>
      <c r="K34" s="47">
        <f t="shared" si="5"/>
        <v>71.405952430824499</v>
      </c>
      <c r="L34" s="40">
        <f t="shared" si="6"/>
        <v>78.207544665164122</v>
      </c>
      <c r="M34" s="12">
        <f t="shared" si="16"/>
        <v>-0.94000000196198619</v>
      </c>
      <c r="N34" s="12">
        <f t="shared" si="17"/>
        <v>4.6666666865348816</v>
      </c>
      <c r="O34" s="12">
        <f t="shared" si="18"/>
        <v>2.1266666666671576</v>
      </c>
      <c r="P34" s="81">
        <f t="shared" si="19"/>
        <v>5.2138363110109411</v>
      </c>
      <c r="Q34" s="12">
        <f t="shared" si="20"/>
        <v>-6.2666666797465742E-2</v>
      </c>
      <c r="R34" s="12">
        <f t="shared" si="21"/>
        <v>0.31111111243565875</v>
      </c>
      <c r="S34" s="12">
        <f t="shared" si="22"/>
        <v>0.1417777777778105</v>
      </c>
      <c r="T34" s="12">
        <f t="shared" si="23"/>
        <v>0.34758908740072941</v>
      </c>
    </row>
    <row r="35" spans="1:20" ht="15.9" customHeight="1">
      <c r="B35" s="18">
        <v>45859</v>
      </c>
      <c r="C35" s="11">
        <v>401125.62410000002</v>
      </c>
      <c r="D35" s="9">
        <f t="shared" si="1"/>
        <v>-8.2999999867752194</v>
      </c>
      <c r="E35" s="11">
        <v>6665537.4689999996</v>
      </c>
      <c r="F35" s="9">
        <f t="shared" si="2"/>
        <v>57.000000029802322</v>
      </c>
      <c r="G35" s="12">
        <v>96.881200000000007</v>
      </c>
      <c r="H35" s="9">
        <f t="shared" si="3"/>
        <v>23.500000000012733</v>
      </c>
      <c r="I35" s="47">
        <f t="shared" si="4"/>
        <v>98.284841360271514</v>
      </c>
      <c r="J35" s="40">
        <f t="shared" si="15"/>
        <v>351.71515863972849</v>
      </c>
      <c r="K35" s="47">
        <f t="shared" si="5"/>
        <v>57.601128488753879</v>
      </c>
      <c r="L35" s="40">
        <f t="shared" si="6"/>
        <v>62.210449308605156</v>
      </c>
      <c r="M35" s="12">
        <f t="shared" si="16"/>
        <v>-0.48823529333971877</v>
      </c>
      <c r="N35" s="12">
        <f t="shared" si="17"/>
        <v>3.352941178223666</v>
      </c>
      <c r="O35" s="12">
        <f t="shared" si="18"/>
        <v>1.3823529411772195</v>
      </c>
      <c r="P35" s="81">
        <f t="shared" si="19"/>
        <v>3.6594381946238328</v>
      </c>
      <c r="Q35" s="12">
        <f t="shared" si="20"/>
        <v>-2.8719723137630517E-2</v>
      </c>
      <c r="R35" s="12">
        <f t="shared" si="21"/>
        <v>0.19723183401315683</v>
      </c>
      <c r="S35" s="12">
        <f t="shared" si="22"/>
        <v>8.1314878892777623E-2</v>
      </c>
      <c r="T35" s="12">
        <f t="shared" si="23"/>
        <v>0.21526107027199015</v>
      </c>
    </row>
    <row r="36" spans="1:20" ht="15.9" customHeight="1">
      <c r="B36" s="18">
        <v>45859</v>
      </c>
      <c r="C36" s="11">
        <v>401125.62780000002</v>
      </c>
      <c r="D36" s="9">
        <f t="shared" si="1"/>
        <v>-4.5999999856576324</v>
      </c>
      <c r="E36" s="11">
        <v>6665537.4689999996</v>
      </c>
      <c r="F36" s="9">
        <f t="shared" si="2"/>
        <v>57.000000029802322</v>
      </c>
      <c r="G36" s="12">
        <v>96.865499999999997</v>
      </c>
      <c r="H36" s="9">
        <f t="shared" si="3"/>
        <v>7.8000000000031378</v>
      </c>
      <c r="I36" s="47">
        <f t="shared" si="4"/>
        <v>94.613870880762988</v>
      </c>
      <c r="J36" s="40">
        <f t="shared" si="15"/>
        <v>355.38612911923701</v>
      </c>
      <c r="K36" s="47">
        <f t="shared" si="5"/>
        <v>57.185312828256123</v>
      </c>
      <c r="L36" s="40">
        <f t="shared" si="6"/>
        <v>57.714816150322818</v>
      </c>
      <c r="M36" s="12">
        <f t="shared" si="16"/>
        <v>-0.27058823445044894</v>
      </c>
      <c r="N36" s="12">
        <f t="shared" si="17"/>
        <v>3.352941178223666</v>
      </c>
      <c r="O36" s="12">
        <f t="shared" si="18"/>
        <v>0.45882352941194926</v>
      </c>
      <c r="P36" s="81">
        <f t="shared" si="19"/>
        <v>3.3949891853131069</v>
      </c>
      <c r="Q36" s="12">
        <f t="shared" si="20"/>
        <v>-1.5916954967673466E-2</v>
      </c>
      <c r="R36" s="12">
        <f t="shared" si="21"/>
        <v>0.19723183401315683</v>
      </c>
      <c r="S36" s="12">
        <f t="shared" si="22"/>
        <v>2.6989619377173486E-2</v>
      </c>
      <c r="T36" s="12">
        <f t="shared" si="23"/>
        <v>0.19970524619488864</v>
      </c>
    </row>
    <row r="37" spans="1:20" ht="15.9" customHeight="1">
      <c r="A37" s="8" t="s">
        <v>173</v>
      </c>
      <c r="B37" s="18">
        <v>45860</v>
      </c>
      <c r="C37" s="11">
        <v>401125.61959999998</v>
      </c>
      <c r="D37" s="9">
        <f t="shared" si="1"/>
        <v>-12.800000025890768</v>
      </c>
      <c r="E37" s="11">
        <v>6665537.4869999997</v>
      </c>
      <c r="F37" s="9">
        <f t="shared" si="2"/>
        <v>75.000000186264515</v>
      </c>
      <c r="G37" s="12">
        <v>96.883399999999995</v>
      </c>
      <c r="H37" s="9">
        <f t="shared" si="3"/>
        <v>25.7000000000005</v>
      </c>
      <c r="I37" s="47">
        <f t="shared" si="4"/>
        <v>99.685165511974105</v>
      </c>
      <c r="J37" s="40">
        <f t="shared" si="15"/>
        <v>350.31483448802589</v>
      </c>
      <c r="K37" s="47">
        <f t="shared" si="5"/>
        <v>76.084426978209407</v>
      </c>
      <c r="L37" s="40">
        <f t="shared" si="6"/>
        <v>80.30772085299462</v>
      </c>
      <c r="M37" s="12">
        <f t="shared" si="16"/>
        <v>-0.71111111254948711</v>
      </c>
      <c r="N37" s="12">
        <f t="shared" si="17"/>
        <v>4.1666666770146952</v>
      </c>
      <c r="O37" s="12">
        <f t="shared" si="18"/>
        <v>1.4277777777778056</v>
      </c>
      <c r="P37" s="81">
        <f t="shared" si="19"/>
        <v>4.4615400473885902</v>
      </c>
      <c r="Q37" s="12">
        <f t="shared" si="20"/>
        <v>-3.9506172919415952E-2</v>
      </c>
      <c r="R37" s="12">
        <f t="shared" si="21"/>
        <v>0.23148148205637195</v>
      </c>
      <c r="S37" s="12">
        <f t="shared" si="22"/>
        <v>7.9320987654322536E-2</v>
      </c>
      <c r="T37" s="12">
        <f t="shared" si="23"/>
        <v>0.2478633359660328</v>
      </c>
    </row>
    <row r="38" spans="1:20" ht="15.9" customHeight="1">
      <c r="B38" s="18">
        <v>45860</v>
      </c>
      <c r="C38" s="11">
        <v>401125.62310000003</v>
      </c>
      <c r="D38" s="9">
        <f t="shared" si="1"/>
        <v>-9.2999999760650098</v>
      </c>
      <c r="E38" s="11">
        <v>6665537.4890000001</v>
      </c>
      <c r="F38" s="9">
        <f t="shared" si="2"/>
        <v>77.000000514090061</v>
      </c>
      <c r="G38" s="12">
        <v>96.861599999999996</v>
      </c>
      <c r="H38" s="9">
        <f t="shared" si="3"/>
        <v>3.9000000000015689</v>
      </c>
      <c r="I38" s="47">
        <f t="shared" si="4"/>
        <v>96.886781569298577</v>
      </c>
      <c r="J38" s="40">
        <f t="shared" si="15"/>
        <v>353.11321843070141</v>
      </c>
      <c r="K38" s="47">
        <f t="shared" si="5"/>
        <v>77.559590501269909</v>
      </c>
      <c r="L38" s="40">
        <f t="shared" si="6"/>
        <v>77.657582235894324</v>
      </c>
      <c r="M38" s="12">
        <f t="shared" si="16"/>
        <v>-0.51666666533694494</v>
      </c>
      <c r="N38" s="12">
        <f t="shared" si="17"/>
        <v>4.2777778063383369</v>
      </c>
      <c r="O38" s="12">
        <f t="shared" si="18"/>
        <v>0.21666666666675383</v>
      </c>
      <c r="P38" s="81">
        <f t="shared" si="19"/>
        <v>4.3143101242163517</v>
      </c>
      <c r="Q38" s="12">
        <f t="shared" si="20"/>
        <v>-2.8703703629830275E-2</v>
      </c>
      <c r="R38" s="12">
        <f t="shared" si="21"/>
        <v>0.23765432257435204</v>
      </c>
      <c r="S38" s="12">
        <f t="shared" si="22"/>
        <v>1.2037037037041879E-2</v>
      </c>
      <c r="T38" s="12">
        <f t="shared" si="23"/>
        <v>0.23968389578979732</v>
      </c>
    </row>
    <row r="39" spans="1:20" ht="15.9" customHeight="1">
      <c r="B39" s="18">
        <v>45861</v>
      </c>
      <c r="C39" s="11">
        <v>401125.61589999998</v>
      </c>
      <c r="D39" s="9">
        <f t="shared" si="1"/>
        <v>-16.500000027008355</v>
      </c>
      <c r="E39" s="11">
        <v>6665537.4929999998</v>
      </c>
      <c r="F39" s="9">
        <f t="shared" si="2"/>
        <v>81.000000238418579</v>
      </c>
      <c r="G39" s="12">
        <v>96.876099999999994</v>
      </c>
      <c r="H39" s="9">
        <f t="shared" si="3"/>
        <v>18.39999999999975</v>
      </c>
      <c r="I39" s="47">
        <f t="shared" si="4"/>
        <v>101.51383116984513</v>
      </c>
      <c r="J39" s="40">
        <f t="shared" si="15"/>
        <v>348.48616883015484</v>
      </c>
      <c r="K39" s="47">
        <f t="shared" si="5"/>
        <v>82.663474639740883</v>
      </c>
      <c r="L39" s="40">
        <f t="shared" si="6"/>
        <v>84.686539895753654</v>
      </c>
      <c r="M39" s="12">
        <f t="shared" si="16"/>
        <v>-0.86842105405307135</v>
      </c>
      <c r="N39" s="12">
        <f t="shared" si="17"/>
        <v>4.263157907285188</v>
      </c>
      <c r="O39" s="12">
        <f t="shared" si="18"/>
        <v>0.96842105263156575</v>
      </c>
      <c r="P39" s="81">
        <f t="shared" si="19"/>
        <v>4.4571863103028235</v>
      </c>
      <c r="Q39" s="12">
        <f t="shared" si="20"/>
        <v>-4.5706371265951125E-2</v>
      </c>
      <c r="R39" s="12">
        <f t="shared" si="21"/>
        <v>0.22437673196237831</v>
      </c>
      <c r="S39" s="12">
        <f t="shared" si="22"/>
        <v>5.0969529085871879E-2</v>
      </c>
      <c r="T39" s="12">
        <f t="shared" si="23"/>
        <v>0.23458875317383282</v>
      </c>
    </row>
    <row r="40" spans="1:20" ht="15.9" customHeight="1">
      <c r="B40" s="18">
        <v>45861</v>
      </c>
      <c r="C40" s="11">
        <v>401125.61440000002</v>
      </c>
      <c r="D40" s="9">
        <f t="shared" si="1"/>
        <v>-17.99999998183921</v>
      </c>
      <c r="E40" s="11">
        <v>6665537.5006999997</v>
      </c>
      <c r="F40" s="9">
        <f t="shared" si="2"/>
        <v>88.700000196695328</v>
      </c>
      <c r="G40" s="12">
        <v>96.873400000000004</v>
      </c>
      <c r="H40" s="9">
        <f t="shared" si="3"/>
        <v>15.700000000009595</v>
      </c>
      <c r="I40" s="47">
        <f t="shared" si="4"/>
        <v>101.4713285731099</v>
      </c>
      <c r="J40" s="40">
        <f t="shared" si="15"/>
        <v>348.52867142689007</v>
      </c>
      <c r="K40" s="47">
        <f t="shared" si="5"/>
        <v>90.507955640595284</v>
      </c>
      <c r="L40" s="40">
        <f t="shared" si="6"/>
        <v>91.859566917334547</v>
      </c>
      <c r="M40" s="12">
        <f t="shared" si="16"/>
        <v>-0.94736842009680056</v>
      </c>
      <c r="N40" s="12">
        <f t="shared" si="17"/>
        <v>4.6684210629839642</v>
      </c>
      <c r="O40" s="12">
        <f t="shared" si="18"/>
        <v>0.82631578947418927</v>
      </c>
      <c r="P40" s="81">
        <f t="shared" si="19"/>
        <v>4.834714048280766</v>
      </c>
      <c r="Q40" s="12">
        <f t="shared" si="20"/>
        <v>-4.9861495794568451E-2</v>
      </c>
      <c r="R40" s="12">
        <f t="shared" si="21"/>
        <v>0.2457063717359981</v>
      </c>
      <c r="S40" s="12">
        <f t="shared" si="22"/>
        <v>4.3490304709167857E-2</v>
      </c>
      <c r="T40" s="12">
        <f t="shared" si="23"/>
        <v>0.25445863412004033</v>
      </c>
    </row>
    <row r="41" spans="1:20" ht="15.9" customHeight="1">
      <c r="B41" s="18">
        <v>45862</v>
      </c>
      <c r="C41" s="11">
        <v>401125.61829999997</v>
      </c>
      <c r="D41" s="9">
        <f t="shared" si="1"/>
        <v>-14.100000029429793</v>
      </c>
      <c r="E41" s="11">
        <v>6665537.4829000002</v>
      </c>
      <c r="F41" s="9">
        <f t="shared" si="2"/>
        <v>70.900000631809235</v>
      </c>
      <c r="G41" s="12">
        <v>96.862499999999997</v>
      </c>
      <c r="H41" s="9">
        <f t="shared" si="3"/>
        <v>4.8000000000030241</v>
      </c>
      <c r="I41" s="47">
        <f t="shared" si="4"/>
        <v>101.24775577738563</v>
      </c>
      <c r="J41" s="40">
        <f t="shared" si="15"/>
        <v>348.75224422261437</v>
      </c>
      <c r="K41" s="47">
        <f t="shared" si="5"/>
        <v>72.288450601880172</v>
      </c>
      <c r="L41" s="40">
        <f t="shared" si="6"/>
        <v>72.447636886378149</v>
      </c>
      <c r="M41" s="12">
        <f t="shared" si="16"/>
        <v>-0.70500000147148967</v>
      </c>
      <c r="N41" s="12">
        <f t="shared" si="17"/>
        <v>3.5450000315904617</v>
      </c>
      <c r="O41" s="12">
        <f t="shared" si="18"/>
        <v>0.2400000000001512</v>
      </c>
      <c r="P41" s="81">
        <f t="shared" si="19"/>
        <v>3.6223818443189075</v>
      </c>
      <c r="Q41" s="12">
        <f t="shared" si="20"/>
        <v>-3.5250000073574483E-2</v>
      </c>
      <c r="R41" s="12">
        <f t="shared" si="21"/>
        <v>0.17725000157952309</v>
      </c>
      <c r="S41" s="12">
        <f t="shared" si="22"/>
        <v>1.200000000000756E-2</v>
      </c>
      <c r="T41" s="12">
        <f t="shared" si="23"/>
        <v>0.18111909221594538</v>
      </c>
    </row>
    <row r="42" spans="1:20" ht="15.9" customHeight="1">
      <c r="B42" s="18">
        <v>45862</v>
      </c>
      <c r="C42" s="11">
        <v>401125.6176</v>
      </c>
      <c r="D42" s="9">
        <f t="shared" si="1"/>
        <v>-14.800000004470348</v>
      </c>
      <c r="E42" s="11">
        <v>6665537.4972000001</v>
      </c>
      <c r="F42" s="9">
        <f t="shared" si="2"/>
        <v>85.200000554323196</v>
      </c>
      <c r="G42" s="12">
        <v>96.845699999999994</v>
      </c>
      <c r="H42" s="9">
        <f t="shared" si="3"/>
        <v>-12.000000000000455</v>
      </c>
      <c r="I42" s="47">
        <f t="shared" si="4"/>
        <v>99.854454440354601</v>
      </c>
      <c r="J42" s="40">
        <f t="shared" si="15"/>
        <v>350.14554555964537</v>
      </c>
      <c r="K42" s="47">
        <f t="shared" si="5"/>
        <v>86.47589314132</v>
      </c>
      <c r="L42" s="40">
        <f t="shared" si="6"/>
        <v>87.304525052193057</v>
      </c>
      <c r="M42" s="12">
        <f t="shared" si="16"/>
        <v>-0.74000000022351742</v>
      </c>
      <c r="N42" s="12">
        <f t="shared" si="17"/>
        <v>4.2600000277161598</v>
      </c>
      <c r="O42" s="12">
        <f t="shared" si="18"/>
        <v>-0.60000000000002274</v>
      </c>
      <c r="P42" s="81">
        <f t="shared" si="19"/>
        <v>4.365226252609653</v>
      </c>
      <c r="Q42" s="12">
        <f t="shared" si="20"/>
        <v>-3.7000000011175871E-2</v>
      </c>
      <c r="R42" s="12">
        <f t="shared" si="21"/>
        <v>0.21300000138580799</v>
      </c>
      <c r="S42" s="12">
        <f t="shared" si="22"/>
        <v>-3.0000000000001137E-2</v>
      </c>
      <c r="T42" s="12">
        <f t="shared" si="23"/>
        <v>0.21826131263048265</v>
      </c>
    </row>
    <row r="43" spans="1:20" ht="15.9" customHeight="1">
      <c r="B43" s="18">
        <v>45863</v>
      </c>
      <c r="C43" s="12">
        <v>401125.6201</v>
      </c>
      <c r="D43" s="9">
        <f t="shared" si="1"/>
        <v>-12.300000002142042</v>
      </c>
      <c r="E43" s="12">
        <v>6665537.4901000001</v>
      </c>
      <c r="F43" s="9">
        <f t="shared" si="2"/>
        <v>78.100000508129597</v>
      </c>
      <c r="G43" s="12">
        <v>96.852000000000004</v>
      </c>
      <c r="H43" s="9">
        <f t="shared" si="3"/>
        <v>-5.6999999999902684</v>
      </c>
      <c r="I43" s="47">
        <f t="shared" si="4"/>
        <v>98.950021702537782</v>
      </c>
      <c r="J43" s="40">
        <f t="shared" si="15"/>
        <v>351.04997829746219</v>
      </c>
      <c r="K43" s="47">
        <f t="shared" si="5"/>
        <v>79.062633901373005</v>
      </c>
      <c r="L43" s="40">
        <f t="shared" si="6"/>
        <v>79.267837610360147</v>
      </c>
      <c r="M43" s="12">
        <f t="shared" si="16"/>
        <v>-0.58571428581628771</v>
      </c>
      <c r="N43" s="12">
        <f t="shared" si="17"/>
        <v>3.7190476432442665</v>
      </c>
      <c r="O43" s="12">
        <f t="shared" si="18"/>
        <v>-0.271428571428108</v>
      </c>
      <c r="P43" s="81">
        <f t="shared" si="19"/>
        <v>3.7746589338266738</v>
      </c>
      <c r="Q43" s="12">
        <f t="shared" si="20"/>
        <v>-2.7891156467442273E-2</v>
      </c>
      <c r="R43" s="12">
        <f t="shared" si="21"/>
        <v>0.17709750682115555</v>
      </c>
      <c r="S43" s="12">
        <f t="shared" si="22"/>
        <v>-1.2925170068005143E-2</v>
      </c>
      <c r="T43" s="12">
        <f t="shared" si="23"/>
        <v>0.1797456635155559</v>
      </c>
    </row>
    <row r="44" spans="1:20" ht="15.9" customHeight="1">
      <c r="B44" s="18">
        <v>45863</v>
      </c>
      <c r="C44" s="12">
        <v>401125.63059999997</v>
      </c>
      <c r="D44" s="9">
        <f t="shared" si="1"/>
        <v>-1.8000000272877514</v>
      </c>
      <c r="E44" s="12">
        <v>6665537.4627</v>
      </c>
      <c r="F44" s="9">
        <f t="shared" si="2"/>
        <v>50.700000487267971</v>
      </c>
      <c r="G44" s="12">
        <v>96.843500000000006</v>
      </c>
      <c r="H44" s="9">
        <f t="shared" si="3"/>
        <v>-14.199999999988222</v>
      </c>
      <c r="I44" s="47">
        <f t="shared" si="4"/>
        <v>92.033315680687892</v>
      </c>
      <c r="J44" s="40">
        <f t="shared" si="15"/>
        <v>357.96668431931209</v>
      </c>
      <c r="K44" s="47">
        <f t="shared" si="5"/>
        <v>50.731943088228036</v>
      </c>
      <c r="L44" s="40">
        <f t="shared" si="6"/>
        <v>52.681781001660092</v>
      </c>
      <c r="M44" s="12">
        <f t="shared" si="16"/>
        <v>-8.5714287013702456E-2</v>
      </c>
      <c r="N44" s="12">
        <f t="shared" si="17"/>
        <v>2.4142857374889508</v>
      </c>
      <c r="O44" s="12">
        <f t="shared" si="18"/>
        <v>-0.67619047618991535</v>
      </c>
      <c r="P44" s="81">
        <f t="shared" si="19"/>
        <v>2.5086562381742903</v>
      </c>
      <c r="Q44" s="12">
        <f t="shared" si="20"/>
        <v>-4.0816327149382119E-3</v>
      </c>
      <c r="R44" s="12">
        <f t="shared" si="21"/>
        <v>0.11496598749947384</v>
      </c>
      <c r="S44" s="12">
        <f t="shared" si="22"/>
        <v>-3.2199546485234064E-2</v>
      </c>
      <c r="T44" s="12">
        <f t="shared" si="23"/>
        <v>0.11945982086544239</v>
      </c>
    </row>
    <row r="45" spans="1:20" ht="15.9" customHeight="1">
      <c r="B45" s="18">
        <v>45864</v>
      </c>
      <c r="C45" s="12">
        <v>401125.61469999998</v>
      </c>
      <c r="D45" s="9">
        <f t="shared" si="1"/>
        <v>-17.700000025797635</v>
      </c>
      <c r="E45" s="12">
        <v>6665537.5153999999</v>
      </c>
      <c r="F45" s="9">
        <f t="shared" si="2"/>
        <v>103.40000037103891</v>
      </c>
      <c r="G45" s="12">
        <v>96.888099999999994</v>
      </c>
      <c r="H45" s="9">
        <f t="shared" si="3"/>
        <v>30.400000000000205</v>
      </c>
      <c r="I45" s="47">
        <f t="shared" si="4"/>
        <v>99.713735999002537</v>
      </c>
      <c r="J45" s="40">
        <f t="shared" si="15"/>
        <v>350.28626400099745</v>
      </c>
      <c r="K45" s="47">
        <f t="shared" si="5"/>
        <v>104.90400410682179</v>
      </c>
      <c r="L45" s="40">
        <f t="shared" si="6"/>
        <v>109.2200076801137</v>
      </c>
      <c r="M45" s="12">
        <f t="shared" si="16"/>
        <v>-0.80454545571807434</v>
      </c>
      <c r="N45" s="12">
        <f t="shared" si="17"/>
        <v>4.7000000168654053</v>
      </c>
      <c r="O45" s="12">
        <f t="shared" si="18"/>
        <v>1.3818181818181912</v>
      </c>
      <c r="P45" s="81">
        <f t="shared" si="19"/>
        <v>4.9645458036415313</v>
      </c>
      <c r="Q45" s="12">
        <f t="shared" si="20"/>
        <v>-3.6570247987185195E-2</v>
      </c>
      <c r="R45" s="12">
        <f t="shared" si="21"/>
        <v>0.21363636440297296</v>
      </c>
      <c r="S45" s="12">
        <f t="shared" si="22"/>
        <v>6.2809917355372322E-2</v>
      </c>
      <c r="T45" s="12">
        <f t="shared" si="23"/>
        <v>0.22566117289279689</v>
      </c>
    </row>
    <row r="46" spans="1:20" ht="15.9" customHeight="1">
      <c r="B46" s="18">
        <v>45864</v>
      </c>
      <c r="C46" s="12">
        <v>401125.61839999998</v>
      </c>
      <c r="D46" s="9">
        <f t="shared" si="1"/>
        <v>-14.000000024680048</v>
      </c>
      <c r="E46" s="12">
        <v>6665537.5071</v>
      </c>
      <c r="F46" s="9">
        <f t="shared" si="2"/>
        <v>95.100000500679016</v>
      </c>
      <c r="G46" s="12">
        <v>96.8643</v>
      </c>
      <c r="H46" s="9">
        <f t="shared" si="3"/>
        <v>6.6000000000059345</v>
      </c>
      <c r="I46" s="47">
        <f t="shared" si="4"/>
        <v>98.374558338730552</v>
      </c>
      <c r="J46" s="40">
        <f t="shared" si="15"/>
        <v>351.62544166126946</v>
      </c>
      <c r="K46" s="47">
        <f t="shared" si="5"/>
        <v>96.124971240152732</v>
      </c>
      <c r="L46" s="40">
        <f t="shared" si="6"/>
        <v>96.351284869067868</v>
      </c>
      <c r="M46" s="12">
        <f t="shared" si="16"/>
        <v>-0.63636363748545677</v>
      </c>
      <c r="N46" s="12">
        <f t="shared" si="17"/>
        <v>4.3227272954854099</v>
      </c>
      <c r="O46" s="12">
        <f t="shared" si="18"/>
        <v>0.30000000000026977</v>
      </c>
      <c r="P46" s="81">
        <f t="shared" si="19"/>
        <v>4.379603857684903</v>
      </c>
      <c r="Q46" s="12">
        <f t="shared" si="20"/>
        <v>-2.892561988570258E-2</v>
      </c>
      <c r="R46" s="12">
        <f t="shared" si="21"/>
        <v>0.1964876043402459</v>
      </c>
      <c r="S46" s="12">
        <f t="shared" si="22"/>
        <v>1.3636363636375898E-2</v>
      </c>
      <c r="T46" s="12">
        <f t="shared" si="23"/>
        <v>0.19907290262204105</v>
      </c>
    </row>
    <row r="47" spans="1:20" ht="15.9" customHeight="1">
      <c r="B47" s="18">
        <v>45866</v>
      </c>
      <c r="C47" s="12">
        <v>401125.61979999999</v>
      </c>
      <c r="D47" s="9">
        <f t="shared" si="1"/>
        <v>-12.600000016391277</v>
      </c>
      <c r="E47" s="12">
        <v>6665537.517</v>
      </c>
      <c r="F47" s="9">
        <f t="shared" si="2"/>
        <v>105.00000044703484</v>
      </c>
      <c r="G47" s="12">
        <v>96.882099999999994</v>
      </c>
      <c r="H47" s="9">
        <f t="shared" si="3"/>
        <v>24.399999999999977</v>
      </c>
      <c r="I47" s="47">
        <f t="shared" si="4"/>
        <v>96.842773392591553</v>
      </c>
      <c r="J47" s="40">
        <f t="shared" si="15"/>
        <v>353.15722660740846</v>
      </c>
      <c r="K47" s="47">
        <f t="shared" si="5"/>
        <v>105.75329826672251</v>
      </c>
      <c r="L47" s="40">
        <f t="shared" si="6"/>
        <v>108.53165480305907</v>
      </c>
      <c r="M47" s="12">
        <f t="shared" si="16"/>
        <v>-0.52500000068296993</v>
      </c>
      <c r="N47" s="12">
        <f t="shared" si="17"/>
        <v>4.3750000186264515</v>
      </c>
      <c r="O47" s="12">
        <f t="shared" si="18"/>
        <v>1.0166666666666657</v>
      </c>
      <c r="P47" s="81">
        <f t="shared" si="19"/>
        <v>4.5221522834607946</v>
      </c>
      <c r="Q47" s="12">
        <f t="shared" si="20"/>
        <v>-2.1875000028457079E-2</v>
      </c>
      <c r="R47" s="12">
        <f t="shared" si="21"/>
        <v>0.18229166744276881</v>
      </c>
      <c r="S47" s="12">
        <f t="shared" si="22"/>
        <v>4.2361111111111072E-2</v>
      </c>
      <c r="T47" s="12">
        <f t="shared" si="23"/>
        <v>0.18842301181086643</v>
      </c>
    </row>
    <row r="48" spans="1:20" ht="15.9" customHeight="1">
      <c r="B48" s="18">
        <v>45866</v>
      </c>
      <c r="C48" s="12">
        <v>401125.6164</v>
      </c>
      <c r="D48" s="9">
        <f t="shared" si="1"/>
        <v>-16.000000003259629</v>
      </c>
      <c r="E48" s="12">
        <v>6665537.5250000004</v>
      </c>
      <c r="F48" s="9">
        <f t="shared" si="2"/>
        <v>113.00000082701445</v>
      </c>
      <c r="G48" s="12">
        <v>96.875200000000007</v>
      </c>
      <c r="H48" s="9">
        <f t="shared" si="3"/>
        <v>17.500000000012506</v>
      </c>
      <c r="I48" s="47">
        <f t="shared" si="4"/>
        <v>98.059103846283875</v>
      </c>
      <c r="J48" s="40">
        <f t="shared" si="15"/>
        <v>351.9408961537161</v>
      </c>
      <c r="K48" s="47">
        <f t="shared" si="5"/>
        <v>114.12712292443707</v>
      </c>
      <c r="L48" s="40">
        <f t="shared" si="6"/>
        <v>115.46103319739527</v>
      </c>
      <c r="M48" s="12">
        <f t="shared" si="16"/>
        <v>-0.66666666680248454</v>
      </c>
      <c r="N48" s="12">
        <f t="shared" si="17"/>
        <v>4.7083333677922683</v>
      </c>
      <c r="O48" s="12">
        <f t="shared" si="18"/>
        <v>0.72916666666718777</v>
      </c>
      <c r="P48" s="81">
        <f t="shared" si="19"/>
        <v>4.8108763832248025</v>
      </c>
      <c r="Q48" s="12">
        <f t="shared" si="20"/>
        <v>-2.7777777783436857E-2</v>
      </c>
      <c r="R48" s="12">
        <f t="shared" si="21"/>
        <v>0.19618055699134451</v>
      </c>
      <c r="S48" s="12">
        <f t="shared" si="22"/>
        <v>3.0381944444466156E-2</v>
      </c>
      <c r="T48" s="12">
        <f t="shared" si="23"/>
        <v>0.20045318263436676</v>
      </c>
    </row>
    <row r="49" spans="2:20" ht="15.9" customHeight="1">
      <c r="B49" s="18">
        <v>45867</v>
      </c>
      <c r="C49" s="12">
        <v>401125.61479999998</v>
      </c>
      <c r="D49" s="9">
        <f t="shared" si="1"/>
        <v>-17.60000002104789</v>
      </c>
      <c r="E49" s="12">
        <v>6665537.5133999996</v>
      </c>
      <c r="F49" s="9">
        <f t="shared" si="2"/>
        <v>101.40000004321337</v>
      </c>
      <c r="G49" s="12">
        <v>96.867400000000004</v>
      </c>
      <c r="H49" s="9">
        <f t="shared" si="3"/>
        <v>9.7000000000093678</v>
      </c>
      <c r="I49" s="47">
        <f t="shared" si="4"/>
        <v>99.846729025801949</v>
      </c>
      <c r="J49" s="40">
        <f t="shared" si="15"/>
        <v>350.15327097419805</v>
      </c>
      <c r="K49" s="47">
        <f t="shared" si="5"/>
        <v>102.91608236570491</v>
      </c>
      <c r="L49" s="40">
        <f t="shared" si="6"/>
        <v>103.37219166441592</v>
      </c>
      <c r="M49" s="12">
        <f t="shared" si="16"/>
        <v>-0.70400000084191561</v>
      </c>
      <c r="N49" s="12">
        <f t="shared" si="17"/>
        <v>4.0560000017285347</v>
      </c>
      <c r="O49" s="12">
        <f t="shared" si="18"/>
        <v>0.38800000000037471</v>
      </c>
      <c r="P49" s="81">
        <f t="shared" si="19"/>
        <v>4.1348876665766365</v>
      </c>
      <c r="Q49" s="12">
        <f t="shared" si="20"/>
        <v>-2.8160000033676625E-2</v>
      </c>
      <c r="R49" s="12">
        <f t="shared" si="21"/>
        <v>0.16224000006914138</v>
      </c>
      <c r="S49" s="12">
        <f t="shared" si="22"/>
        <v>1.5520000000014989E-2</v>
      </c>
      <c r="T49" s="12">
        <f t="shared" si="23"/>
        <v>0.16539550666306546</v>
      </c>
    </row>
    <row r="50" spans="2:20" ht="15.9" customHeight="1">
      <c r="B50" s="18">
        <v>45867</v>
      </c>
      <c r="C50" s="12">
        <v>401125.62199999997</v>
      </c>
      <c r="D50" s="9">
        <f t="shared" si="1"/>
        <v>-10.400000028312206</v>
      </c>
      <c r="E50" s="12">
        <v>6665537.5060000001</v>
      </c>
      <c r="F50" s="9">
        <f t="shared" si="2"/>
        <v>94.000000506639481</v>
      </c>
      <c r="G50" s="12">
        <v>96.859099999999998</v>
      </c>
      <c r="H50" s="9">
        <f t="shared" si="3"/>
        <v>1.4000000000038426</v>
      </c>
      <c r="I50" s="47">
        <f t="shared" si="4"/>
        <v>96.313430507651333</v>
      </c>
      <c r="J50" s="40">
        <f t="shared" si="15"/>
        <v>353.68656949234867</v>
      </c>
      <c r="K50" s="47">
        <f t="shared" si="5"/>
        <v>94.573569753061108</v>
      </c>
      <c r="L50" s="40">
        <f t="shared" si="6"/>
        <v>94.583931488583872</v>
      </c>
      <c r="M50" s="12">
        <f t="shared" si="16"/>
        <v>-0.41600000113248825</v>
      </c>
      <c r="N50" s="12">
        <f t="shared" si="17"/>
        <v>3.7600000202655792</v>
      </c>
      <c r="O50" s="12">
        <f t="shared" si="18"/>
        <v>5.6000000000153705E-2</v>
      </c>
      <c r="P50" s="81">
        <f t="shared" si="19"/>
        <v>3.7833572595433549</v>
      </c>
      <c r="Q50" s="12">
        <f t="shared" si="20"/>
        <v>-1.664000004529953E-2</v>
      </c>
      <c r="R50" s="12">
        <f t="shared" si="21"/>
        <v>0.15040000081062316</v>
      </c>
      <c r="S50" s="12">
        <f t="shared" si="22"/>
        <v>2.2400000000061481E-3</v>
      </c>
      <c r="T50" s="12">
        <f t="shared" si="23"/>
        <v>0.15133429038173418</v>
      </c>
    </row>
    <row r="51" spans="2:20" ht="15.9" customHeight="1">
      <c r="B51" s="18">
        <v>45868</v>
      </c>
      <c r="C51" s="12">
        <v>401125.61729999998</v>
      </c>
      <c r="D51" s="9">
        <f t="shared" si="1"/>
        <v>-15.100000018719584</v>
      </c>
      <c r="E51" s="12">
        <v>6665537.5064000003</v>
      </c>
      <c r="F51" s="9">
        <f t="shared" si="2"/>
        <v>94.400000758469105</v>
      </c>
      <c r="G51" s="12">
        <v>96.879800000000003</v>
      </c>
      <c r="H51" s="9">
        <f t="shared" si="3"/>
        <v>22.10000000000889</v>
      </c>
      <c r="I51" s="47">
        <f t="shared" si="4"/>
        <v>99.087909657180987</v>
      </c>
      <c r="J51" s="40">
        <f t="shared" si="15"/>
        <v>350.912090342819</v>
      </c>
      <c r="K51" s="47">
        <f t="shared" si="5"/>
        <v>95.600053053145842</v>
      </c>
      <c r="L51" s="40">
        <f t="shared" si="6"/>
        <v>98.121252253345673</v>
      </c>
      <c r="M51" s="12">
        <f t="shared" si="16"/>
        <v>-0.58076923148921478</v>
      </c>
      <c r="N51" s="12">
        <f t="shared" si="17"/>
        <v>3.6307692599411192</v>
      </c>
      <c r="O51" s="12">
        <f t="shared" si="18"/>
        <v>0.85000000000034193</v>
      </c>
      <c r="P51" s="81">
        <f t="shared" si="19"/>
        <v>3.7738943174363722</v>
      </c>
      <c r="Q51" s="12">
        <f t="shared" si="20"/>
        <v>-2.2337278134200569E-2</v>
      </c>
      <c r="R51" s="12">
        <f t="shared" si="21"/>
        <v>0.1396449715361969</v>
      </c>
      <c r="S51" s="12">
        <f t="shared" si="22"/>
        <v>3.2692307692320843E-2</v>
      </c>
      <c r="T51" s="12">
        <f t="shared" si="23"/>
        <v>0.14514978143986046</v>
      </c>
    </row>
    <row r="52" spans="2:20" ht="15.9" customHeight="1">
      <c r="B52" s="18">
        <v>45868</v>
      </c>
      <c r="C52" s="12">
        <v>401125.62650000001</v>
      </c>
      <c r="D52" s="9">
        <f t="shared" si="1"/>
        <v>-5.8999999891966581</v>
      </c>
      <c r="E52" s="12">
        <v>6665537.4890000001</v>
      </c>
      <c r="F52" s="9">
        <f t="shared" si="2"/>
        <v>77.000000514090061</v>
      </c>
      <c r="G52" s="12">
        <v>96.857500000000002</v>
      </c>
      <c r="H52" s="9">
        <f t="shared" si="3"/>
        <v>-0.19999999999242846</v>
      </c>
      <c r="I52" s="47">
        <f t="shared" si="4"/>
        <v>94.381634374030781</v>
      </c>
      <c r="J52" s="40">
        <f t="shared" si="15"/>
        <v>355.6183656259692</v>
      </c>
      <c r="K52" s="47">
        <f t="shared" si="5"/>
        <v>77.225708666495194</v>
      </c>
      <c r="L52" s="40">
        <f t="shared" si="6"/>
        <v>77.225967647174144</v>
      </c>
      <c r="M52" s="12">
        <f t="shared" si="16"/>
        <v>-0.22692307650756377</v>
      </c>
      <c r="N52" s="12">
        <f t="shared" si="17"/>
        <v>2.9615384813111563</v>
      </c>
      <c r="O52" s="12">
        <f t="shared" si="18"/>
        <v>-7.6923076920164795E-3</v>
      </c>
      <c r="P52" s="81">
        <f t="shared" si="19"/>
        <v>2.9702295248913133</v>
      </c>
      <c r="Q52" s="12">
        <f t="shared" si="20"/>
        <v>-8.7278106349062985E-3</v>
      </c>
      <c r="R52" s="12">
        <f t="shared" si="21"/>
        <v>0.11390532620427524</v>
      </c>
      <c r="S52" s="12">
        <f t="shared" si="22"/>
        <v>-2.9585798815447996E-4</v>
      </c>
      <c r="T52" s="12">
        <f t="shared" si="23"/>
        <v>0.11423959711120436</v>
      </c>
    </row>
    <row r="53" spans="2:20" ht="15.9" customHeight="1">
      <c r="B53" s="18">
        <v>45869</v>
      </c>
      <c r="C53" s="12">
        <v>401125.62780000002</v>
      </c>
      <c r="D53" s="9">
        <f t="shared" si="1"/>
        <v>-4.5999999856576324</v>
      </c>
      <c r="E53" s="12">
        <v>6665537.4801000003</v>
      </c>
      <c r="F53" s="9">
        <f t="shared" si="2"/>
        <v>68.100000731647015</v>
      </c>
      <c r="G53" s="12">
        <v>96.866100000000003</v>
      </c>
      <c r="H53" s="9">
        <f t="shared" si="3"/>
        <v>8.4000000000088448</v>
      </c>
      <c r="I53" s="47">
        <f t="shared" si="4"/>
        <v>93.864329325607741</v>
      </c>
      <c r="J53" s="40">
        <f t="shared" si="15"/>
        <v>356.13567067439226</v>
      </c>
      <c r="K53" s="47">
        <f t="shared" si="5"/>
        <v>68.255183682401551</v>
      </c>
      <c r="L53" s="40">
        <f t="shared" si="6"/>
        <v>68.770125050915254</v>
      </c>
      <c r="M53" s="12">
        <f t="shared" si="16"/>
        <v>-0.17037036983917156</v>
      </c>
      <c r="N53" s="12">
        <f t="shared" si="17"/>
        <v>2.5222222493202597</v>
      </c>
      <c r="O53" s="12">
        <f t="shared" si="18"/>
        <v>0.31111111111143869</v>
      </c>
      <c r="P53" s="81">
        <f t="shared" si="19"/>
        <v>2.5470416685524166</v>
      </c>
      <c r="Q53" s="12">
        <f t="shared" si="20"/>
        <v>-6.3100136977470951E-3</v>
      </c>
      <c r="R53" s="12">
        <f t="shared" si="21"/>
        <v>9.3415638863713318E-2</v>
      </c>
      <c r="S53" s="12">
        <f t="shared" si="22"/>
        <v>1.15226337448681E-2</v>
      </c>
      <c r="T53" s="12">
        <f t="shared" si="23"/>
        <v>9.4334876613052468E-2</v>
      </c>
    </row>
    <row r="54" spans="2:20" ht="15.9" customHeight="1">
      <c r="B54" s="18">
        <v>45869</v>
      </c>
      <c r="C54" s="12">
        <v>401125.64610000001</v>
      </c>
      <c r="D54" s="9">
        <f t="shared" si="1"/>
        <v>13.700000010430813</v>
      </c>
      <c r="E54" s="12">
        <v>6665537.4318000004</v>
      </c>
      <c r="F54" s="9">
        <f t="shared" si="2"/>
        <v>19.800000824034214</v>
      </c>
      <c r="G54" s="12">
        <v>96.840100000000007</v>
      </c>
      <c r="H54" s="9">
        <f t="shared" si="3"/>
        <v>-17.599999999987403</v>
      </c>
      <c r="I54" s="47">
        <f t="shared" si="4"/>
        <v>55.319897676569184</v>
      </c>
      <c r="J54" s="40">
        <f t="shared" si="15"/>
        <v>34.680102323430845</v>
      </c>
      <c r="K54" s="47">
        <f t="shared" si="5"/>
        <v>24.07758361874297</v>
      </c>
      <c r="L54" s="40">
        <f t="shared" si="6"/>
        <v>29.824319487913154</v>
      </c>
      <c r="M54" s="12">
        <f t="shared" si="16"/>
        <v>0.50740740779373383</v>
      </c>
      <c r="N54" s="12">
        <f t="shared" si="17"/>
        <v>0.73333336385311909</v>
      </c>
      <c r="O54" s="12">
        <f t="shared" si="18"/>
        <v>-0.65185185185138528</v>
      </c>
      <c r="P54" s="81">
        <f t="shared" si="19"/>
        <v>1.104604425478265</v>
      </c>
      <c r="Q54" s="12">
        <f t="shared" si="20"/>
        <v>1.8792866955323475E-2</v>
      </c>
      <c r="R54" s="12">
        <f t="shared" si="21"/>
        <v>2.7160494957522929E-2</v>
      </c>
      <c r="S54" s="12">
        <f t="shared" si="22"/>
        <v>-2.4142661179680936E-2</v>
      </c>
      <c r="T54" s="12">
        <f t="shared" si="23"/>
        <v>4.0911275017713515E-2</v>
      </c>
    </row>
    <row r="55" spans="2:20" ht="15.9" customHeight="1">
      <c r="B55" s="18">
        <v>45870</v>
      </c>
      <c r="C55" s="12">
        <v>401125.63579999999</v>
      </c>
      <c r="D55" s="9">
        <f t="shared" si="1"/>
        <v>3.3999999868683517</v>
      </c>
      <c r="E55" s="12">
        <v>6665537.4603000004</v>
      </c>
      <c r="F55" s="9">
        <f t="shared" si="2"/>
        <v>48.300000838935375</v>
      </c>
      <c r="G55" s="12">
        <v>96.871499999999997</v>
      </c>
      <c r="H55" s="9">
        <f t="shared" si="3"/>
        <v>13.800000000003365</v>
      </c>
      <c r="I55" s="47">
        <f t="shared" si="4"/>
        <v>85.973398948959712</v>
      </c>
      <c r="J55" s="40">
        <f t="shared" si="15"/>
        <v>4.0266010510403021</v>
      </c>
      <c r="K55" s="47">
        <f t="shared" si="5"/>
        <v>48.419521692720835</v>
      </c>
      <c r="L55" s="40">
        <f t="shared" si="6"/>
        <v>50.347691912856895</v>
      </c>
      <c r="M55" s="12">
        <f t="shared" si="16"/>
        <v>0.121428570959584</v>
      </c>
      <c r="N55" s="12">
        <f t="shared" si="17"/>
        <v>1.7250000299619777</v>
      </c>
      <c r="O55" s="12">
        <f t="shared" si="18"/>
        <v>0.49285714285726306</v>
      </c>
      <c r="P55" s="81">
        <f t="shared" si="19"/>
        <v>1.7981318540306035</v>
      </c>
      <c r="Q55" s="12">
        <f t="shared" si="20"/>
        <v>4.3367346771279996E-3</v>
      </c>
      <c r="R55" s="12">
        <f t="shared" si="21"/>
        <v>6.160714392721349E-2</v>
      </c>
      <c r="S55" s="12">
        <f t="shared" si="22"/>
        <v>1.7602040816330825E-2</v>
      </c>
      <c r="T55" s="12">
        <f t="shared" si="23"/>
        <v>6.4218994786807274E-2</v>
      </c>
    </row>
    <row r="56" spans="2:20" ht="15.9" customHeight="1">
      <c r="B56" s="18">
        <v>45870</v>
      </c>
      <c r="C56" s="12">
        <v>401125.63069999998</v>
      </c>
      <c r="D56" s="9">
        <f t="shared" si="1"/>
        <v>-1.7000000225380063</v>
      </c>
      <c r="E56" s="12">
        <v>6665537.4979999997</v>
      </c>
      <c r="F56" s="9">
        <f t="shared" si="2"/>
        <v>86.00000012665987</v>
      </c>
      <c r="G56" s="12">
        <v>96.849400000000003</v>
      </c>
      <c r="H56" s="9">
        <f t="shared" si="3"/>
        <v>-8.2999999999913143</v>
      </c>
      <c r="I56" s="47">
        <f t="shared" si="4"/>
        <v>91.132443517653726</v>
      </c>
      <c r="J56" s="40">
        <f t="shared" si="15"/>
        <v>358.86755648234629</v>
      </c>
      <c r="K56" s="47">
        <f t="shared" si="5"/>
        <v>86.016800811598003</v>
      </c>
      <c r="L56" s="40">
        <f t="shared" si="6"/>
        <v>86.416318029999303</v>
      </c>
      <c r="M56" s="12">
        <f t="shared" si="16"/>
        <v>-6.0714286519214511E-2</v>
      </c>
      <c r="N56" s="12">
        <f t="shared" si="17"/>
        <v>3.071428575952138</v>
      </c>
      <c r="O56" s="12">
        <f t="shared" si="18"/>
        <v>-0.29642857142826123</v>
      </c>
      <c r="P56" s="81">
        <f t="shared" si="19"/>
        <v>3.086297072499975</v>
      </c>
      <c r="Q56" s="12">
        <f t="shared" si="20"/>
        <v>-2.1683673756862326E-3</v>
      </c>
      <c r="R56" s="12">
        <f t="shared" si="21"/>
        <v>0.10969387771257635</v>
      </c>
      <c r="S56" s="12">
        <f t="shared" si="22"/>
        <v>-1.0586734693866473E-2</v>
      </c>
      <c r="T56" s="12">
        <f t="shared" si="23"/>
        <v>0.11022489544642768</v>
      </c>
    </row>
    <row r="57" spans="2:20" ht="15.9" customHeight="1">
      <c r="B57" s="18">
        <v>45871</v>
      </c>
      <c r="C57" s="12">
        <v>401125.636</v>
      </c>
      <c r="D57" s="9">
        <f t="shared" si="1"/>
        <v>3.599999996367842</v>
      </c>
      <c r="E57" s="12">
        <v>6665537.4740000004</v>
      </c>
      <c r="F57" s="9">
        <f t="shared" si="2"/>
        <v>62.000000849366188</v>
      </c>
      <c r="G57" s="12">
        <v>96.876400000000004</v>
      </c>
      <c r="H57" s="9">
        <f t="shared" si="3"/>
        <v>18.700000000009709</v>
      </c>
      <c r="I57" s="47">
        <f t="shared" si="4"/>
        <v>86.67687960363277</v>
      </c>
      <c r="J57" s="40">
        <f t="shared" si="15"/>
        <v>3.3231203963672442</v>
      </c>
      <c r="K57" s="47">
        <f t="shared" si="5"/>
        <v>62.10442903123139</v>
      </c>
      <c r="L57" s="40">
        <f t="shared" si="6"/>
        <v>64.858693367162587</v>
      </c>
      <c r="M57" s="12">
        <f t="shared" si="16"/>
        <v>0.12413793090923593</v>
      </c>
      <c r="N57" s="12">
        <f t="shared" si="17"/>
        <v>2.1379310637712479</v>
      </c>
      <c r="O57" s="12">
        <f t="shared" si="18"/>
        <v>0.64482758620723135</v>
      </c>
      <c r="P57" s="81">
        <f t="shared" si="19"/>
        <v>2.2365066678331926</v>
      </c>
      <c r="Q57" s="12">
        <f t="shared" si="20"/>
        <v>4.280618307215032E-3</v>
      </c>
      <c r="R57" s="12">
        <f t="shared" si="21"/>
        <v>7.3721760819698195E-2</v>
      </c>
      <c r="S57" s="12">
        <f t="shared" si="22"/>
        <v>2.2235434007145907E-2</v>
      </c>
      <c r="T57" s="12">
        <f t="shared" si="23"/>
        <v>7.7120919580454916E-2</v>
      </c>
    </row>
    <row r="58" spans="2:20" ht="15.9" customHeight="1">
      <c r="B58" s="18">
        <v>45873</v>
      </c>
      <c r="C58" s="12">
        <v>401125.62190000003</v>
      </c>
      <c r="D58" s="9">
        <f t="shared" ref="D58:D120" si="24">IF(C58="","",(C58-$C$9)*1000)</f>
        <v>-10.49999997485429</v>
      </c>
      <c r="E58" s="12">
        <v>6665537.5360000003</v>
      </c>
      <c r="F58" s="9">
        <f t="shared" ref="F58:F120" si="25">IF(E58="","",(E58-$E$9)*1000)</f>
        <v>124.0000007674098</v>
      </c>
      <c r="G58" s="12">
        <v>96.877300000000005</v>
      </c>
      <c r="H58" s="9">
        <f t="shared" ref="H58:H120" si="26">IF(G58="","",(G58-$G$9)*1000)</f>
        <v>19.600000000011164</v>
      </c>
      <c r="I58" s="47">
        <f t="shared" si="4"/>
        <v>94.840112447498726</v>
      </c>
      <c r="J58" s="40">
        <f t="shared" si="15"/>
        <v>355.15988755250129</v>
      </c>
      <c r="K58" s="47">
        <f t="shared" si="5"/>
        <v>124.44376316147617</v>
      </c>
      <c r="L58" s="40">
        <f t="shared" si="6"/>
        <v>125.97781626060204</v>
      </c>
      <c r="M58" s="12">
        <f t="shared" si="16"/>
        <v>-0.33870967660820289</v>
      </c>
      <c r="N58" s="12">
        <f t="shared" si="17"/>
        <v>4.0000000247551553</v>
      </c>
      <c r="O58" s="12">
        <f t="shared" si="18"/>
        <v>0.63225806451648914</v>
      </c>
      <c r="P58" s="81">
        <f t="shared" si="19"/>
        <v>4.0638005245355497</v>
      </c>
      <c r="Q58" s="12">
        <f t="shared" si="20"/>
        <v>-1.0926118600264609E-2</v>
      </c>
      <c r="R58" s="12">
        <f t="shared" si="21"/>
        <v>0.12903225886306952</v>
      </c>
      <c r="S58" s="12">
        <f t="shared" si="22"/>
        <v>2.0395421436015779E-2</v>
      </c>
      <c r="T58" s="12">
        <f t="shared" si="23"/>
        <v>0.13109033950114676</v>
      </c>
    </row>
    <row r="59" spans="2:20" ht="15.9" customHeight="1">
      <c r="B59" s="18">
        <v>45873</v>
      </c>
      <c r="C59" s="12">
        <v>401125.6323</v>
      </c>
      <c r="D59" s="9">
        <f t="shared" si="24"/>
        <v>-0.10000000474974513</v>
      </c>
      <c r="E59" s="12">
        <v>6665537.5031000003</v>
      </c>
      <c r="F59" s="9">
        <f t="shared" si="25"/>
        <v>91.100000776350498</v>
      </c>
      <c r="G59" s="12">
        <v>96.857699999999994</v>
      </c>
      <c r="H59" s="9">
        <f t="shared" si="26"/>
        <v>0</v>
      </c>
      <c r="I59" s="47">
        <f t="shared" si="4"/>
        <v>90.062893258763637</v>
      </c>
      <c r="J59" s="40">
        <f t="shared" si="15"/>
        <v>359.93710674123633</v>
      </c>
      <c r="K59" s="47">
        <f t="shared" si="5"/>
        <v>91.100055661080745</v>
      </c>
      <c r="L59" s="40">
        <f t="shared" si="6"/>
        <v>91.100055661080759</v>
      </c>
      <c r="M59" s="12">
        <f t="shared" si="16"/>
        <v>-3.2258066048304881E-3</v>
      </c>
      <c r="N59" s="12">
        <f t="shared" si="17"/>
        <v>2.9387097024629192</v>
      </c>
      <c r="O59" s="12">
        <f t="shared" si="18"/>
        <v>0</v>
      </c>
      <c r="P59" s="81">
        <f t="shared" si="19"/>
        <v>2.9387114729380892</v>
      </c>
      <c r="Q59" s="12">
        <f t="shared" si="20"/>
        <v>-1.0405827757517703E-4</v>
      </c>
      <c r="R59" s="12">
        <f t="shared" si="21"/>
        <v>9.4797087176223205E-2</v>
      </c>
      <c r="S59" s="12">
        <f t="shared" si="22"/>
        <v>0</v>
      </c>
      <c r="T59" s="12">
        <f t="shared" si="23"/>
        <v>9.4797144288325461E-2</v>
      </c>
    </row>
    <row r="60" spans="2:20" ht="15.9" customHeight="1">
      <c r="B60" s="18">
        <v>45874</v>
      </c>
      <c r="C60" s="12">
        <v>401125.62910000002</v>
      </c>
      <c r="D60" s="9">
        <f t="shared" si="24"/>
        <v>-3.2999999821186066</v>
      </c>
      <c r="E60" s="12">
        <v>6665537.5284000002</v>
      </c>
      <c r="F60" s="9">
        <f t="shared" si="25"/>
        <v>116.40000063925982</v>
      </c>
      <c r="G60" s="12">
        <v>96.8429</v>
      </c>
      <c r="H60" s="9">
        <f t="shared" si="26"/>
        <v>-14.799999999993929</v>
      </c>
      <c r="I60" s="47">
        <f t="shared" si="4"/>
        <v>91.62392987978734</v>
      </c>
      <c r="J60" s="40">
        <f t="shared" si="15"/>
        <v>358.37607012021266</v>
      </c>
      <c r="K60" s="47">
        <f t="shared" si="5"/>
        <v>116.44676959324234</v>
      </c>
      <c r="L60" s="40">
        <f t="shared" si="6"/>
        <v>117.38351736381684</v>
      </c>
      <c r="M60" s="12">
        <f t="shared" si="16"/>
        <v>-0.10312499944120646</v>
      </c>
      <c r="N60" s="12">
        <f t="shared" si="17"/>
        <v>3.6375000199768692</v>
      </c>
      <c r="O60" s="12">
        <f t="shared" si="18"/>
        <v>-0.46249999999981029</v>
      </c>
      <c r="P60" s="81">
        <f t="shared" si="19"/>
        <v>3.6682349176192761</v>
      </c>
      <c r="Q60" s="12">
        <f t="shared" si="20"/>
        <v>-3.2226562325377017E-3</v>
      </c>
      <c r="R60" s="12">
        <f t="shared" si="21"/>
        <v>0.11367187562427716</v>
      </c>
      <c r="S60" s="12">
        <f t="shared" si="22"/>
        <v>-1.4453124999994071E-2</v>
      </c>
      <c r="T60" s="12">
        <f t="shared" si="23"/>
        <v>0.11463234117560238</v>
      </c>
    </row>
    <row r="61" spans="2:20" ht="15.9" customHeight="1">
      <c r="B61" s="18">
        <v>45874</v>
      </c>
      <c r="C61" s="12">
        <v>401125.61540000001</v>
      </c>
      <c r="D61" s="9">
        <f t="shared" si="24"/>
        <v>-16.999999992549419</v>
      </c>
      <c r="E61" s="12">
        <v>6665537.5902000004</v>
      </c>
      <c r="F61" s="9">
        <f t="shared" si="25"/>
        <v>178.2000008970499</v>
      </c>
      <c r="G61" s="12">
        <v>96.848600000000005</v>
      </c>
      <c r="H61" s="9">
        <f t="shared" si="26"/>
        <v>-9.0999999999894499</v>
      </c>
      <c r="I61" s="47">
        <f t="shared" si="4"/>
        <v>95.449435721352472</v>
      </c>
      <c r="J61" s="40">
        <f t="shared" si="15"/>
        <v>354.55056427864753</v>
      </c>
      <c r="K61" s="47">
        <f t="shared" si="5"/>
        <v>179.00905094283715</v>
      </c>
      <c r="L61" s="40">
        <f t="shared" si="6"/>
        <v>179.24020285487035</v>
      </c>
      <c r="M61" s="12">
        <f t="shared" si="16"/>
        <v>-0.53124999976716936</v>
      </c>
      <c r="N61" s="12">
        <f t="shared" si="17"/>
        <v>5.5687500280328095</v>
      </c>
      <c r="O61" s="12">
        <f t="shared" si="18"/>
        <v>-0.28437499999967031</v>
      </c>
      <c r="P61" s="81">
        <f t="shared" si="19"/>
        <v>5.6012563392146983</v>
      </c>
      <c r="Q61" s="12">
        <f t="shared" si="20"/>
        <v>-1.6601562492724042E-2</v>
      </c>
      <c r="R61" s="12">
        <f t="shared" si="21"/>
        <v>0.1740234383760253</v>
      </c>
      <c r="S61" s="12">
        <f t="shared" si="22"/>
        <v>-8.8867187499896971E-3</v>
      </c>
      <c r="T61" s="12">
        <f t="shared" si="23"/>
        <v>0.17503926060045932</v>
      </c>
    </row>
    <row r="62" spans="2:20" ht="15.9" customHeight="1">
      <c r="B62" s="18">
        <v>45875</v>
      </c>
      <c r="C62" s="12">
        <v>401125.64270000003</v>
      </c>
      <c r="D62" s="9">
        <f t="shared" si="24"/>
        <v>10.300000023562461</v>
      </c>
      <c r="E62" s="12">
        <v>6665537.4918</v>
      </c>
      <c r="F62" s="9">
        <f t="shared" si="25"/>
        <v>79.800000414252281</v>
      </c>
      <c r="G62" s="12">
        <v>96.861400000000003</v>
      </c>
      <c r="H62" s="9">
        <f t="shared" si="26"/>
        <v>3.7000000000091404</v>
      </c>
      <c r="I62" s="47">
        <f t="shared" si="4"/>
        <v>82.645342499022107</v>
      </c>
      <c r="J62" s="40">
        <f t="shared" si="15"/>
        <v>7.3546575009779076</v>
      </c>
      <c r="K62" s="47">
        <f t="shared" si="5"/>
        <v>80.461979012450669</v>
      </c>
      <c r="L62" s="40">
        <f t="shared" si="6"/>
        <v>80.547005323600445</v>
      </c>
      <c r="M62" s="12">
        <f t="shared" si="16"/>
        <v>0.31212121283522609</v>
      </c>
      <c r="N62" s="12">
        <f t="shared" si="17"/>
        <v>2.4181818307349174</v>
      </c>
      <c r="O62" s="12">
        <f t="shared" si="18"/>
        <v>0.11212121212148911</v>
      </c>
      <c r="P62" s="81">
        <f t="shared" si="19"/>
        <v>2.4408183431394073</v>
      </c>
      <c r="Q62" s="12">
        <f t="shared" si="20"/>
        <v>9.4582185707644262E-3</v>
      </c>
      <c r="R62" s="12">
        <f t="shared" si="21"/>
        <v>7.3278237294997495E-2</v>
      </c>
      <c r="S62" s="12">
        <f t="shared" si="22"/>
        <v>3.3976124885299729E-3</v>
      </c>
      <c r="T62" s="12">
        <f t="shared" si="23"/>
        <v>7.3964192216345676E-2</v>
      </c>
    </row>
    <row r="63" spans="2:20" ht="15.9" customHeight="1">
      <c r="B63" s="18">
        <v>45875</v>
      </c>
      <c r="C63" s="12">
        <v>401125.64299999998</v>
      </c>
      <c r="D63" s="9">
        <f t="shared" si="24"/>
        <v>10.599999979604036</v>
      </c>
      <c r="E63" s="12">
        <v>6665537.5049999999</v>
      </c>
      <c r="F63" s="9">
        <f t="shared" si="25"/>
        <v>93.000000342726707</v>
      </c>
      <c r="G63" s="12">
        <v>96.859499999999997</v>
      </c>
      <c r="H63" s="9">
        <f t="shared" si="26"/>
        <v>1.8000000000029104</v>
      </c>
      <c r="I63" s="47">
        <f t="shared" si="4"/>
        <v>83.497574331620086</v>
      </c>
      <c r="J63" s="40">
        <f t="shared" si="15"/>
        <v>6.5024256683799422</v>
      </c>
      <c r="K63" s="47">
        <f t="shared" si="5"/>
        <v>93.602137065960065</v>
      </c>
      <c r="L63" s="40">
        <f t="shared" si="6"/>
        <v>93.619442763321246</v>
      </c>
      <c r="M63" s="12">
        <f t="shared" si="16"/>
        <v>0.32121212059406168</v>
      </c>
      <c r="N63" s="12">
        <f t="shared" si="17"/>
        <v>2.818181828567476</v>
      </c>
      <c r="O63" s="12">
        <f t="shared" si="18"/>
        <v>5.4545454545542736E-2</v>
      </c>
      <c r="P63" s="81">
        <f t="shared" si="19"/>
        <v>2.8369528110097346</v>
      </c>
      <c r="Q63" s="12">
        <f t="shared" si="20"/>
        <v>9.733700624062475E-3</v>
      </c>
      <c r="R63" s="12">
        <f t="shared" si="21"/>
        <v>8.539944935052958E-2</v>
      </c>
      <c r="S63" s="12">
        <f t="shared" si="22"/>
        <v>1.6528925619861436E-3</v>
      </c>
      <c r="T63" s="12">
        <f t="shared" si="23"/>
        <v>8.5968267000294987E-2</v>
      </c>
    </row>
    <row r="64" spans="2:20" ht="15.9" customHeight="1">
      <c r="B64" s="18">
        <v>45876</v>
      </c>
      <c r="C64" s="12">
        <v>401125.64309999999</v>
      </c>
      <c r="D64" s="9">
        <f t="shared" si="24"/>
        <v>10.699999984353781</v>
      </c>
      <c r="E64" s="12">
        <v>6665537.5011999998</v>
      </c>
      <c r="F64" s="9">
        <f t="shared" si="25"/>
        <v>89.200000278651714</v>
      </c>
      <c r="G64" s="12">
        <v>96.868499999999997</v>
      </c>
      <c r="H64" s="9">
        <f t="shared" si="26"/>
        <v>10.800000000003251</v>
      </c>
      <c r="I64" s="47">
        <f t="shared" si="4"/>
        <v>83.159759476382959</v>
      </c>
      <c r="J64" s="40">
        <f t="shared" si="15"/>
        <v>6.8402405236170694</v>
      </c>
      <c r="K64" s="47">
        <f t="shared" si="5"/>
        <v>89.839468216239098</v>
      </c>
      <c r="L64" s="40">
        <f t="shared" si="6"/>
        <v>90.486297578012923</v>
      </c>
      <c r="M64" s="12">
        <f t="shared" si="16"/>
        <v>0.31470588189275828</v>
      </c>
      <c r="N64" s="12">
        <f t="shared" si="17"/>
        <v>2.6235294199603447</v>
      </c>
      <c r="O64" s="12">
        <f t="shared" si="18"/>
        <v>0.31764705882362504</v>
      </c>
      <c r="P64" s="81">
        <f t="shared" si="19"/>
        <v>2.6613616934709685</v>
      </c>
      <c r="Q64" s="12">
        <f t="shared" si="20"/>
        <v>9.2560553497870075E-3</v>
      </c>
      <c r="R64" s="12">
        <f t="shared" si="21"/>
        <v>7.7162629998833665E-2</v>
      </c>
      <c r="S64" s="12">
        <f t="shared" si="22"/>
        <v>9.3425605536360309E-3</v>
      </c>
      <c r="T64" s="12">
        <f t="shared" si="23"/>
        <v>7.8275343925616719E-2</v>
      </c>
    </row>
    <row r="65" spans="2:20" ht="15.9" customHeight="1">
      <c r="B65" s="18">
        <v>45876</v>
      </c>
      <c r="C65" s="12">
        <v>401125.63919999998</v>
      </c>
      <c r="D65" s="9">
        <f t="shared" si="24"/>
        <v>6.7999999737367034</v>
      </c>
      <c r="E65" s="12">
        <v>6665537.5225</v>
      </c>
      <c r="F65" s="9">
        <f t="shared" si="25"/>
        <v>110.50000041723251</v>
      </c>
      <c r="G65" s="12">
        <v>96.844399999999993</v>
      </c>
      <c r="H65" s="9">
        <f t="shared" si="26"/>
        <v>-13.300000000000978</v>
      </c>
      <c r="I65" s="47">
        <f t="shared" si="4"/>
        <v>86.478546649907315</v>
      </c>
      <c r="J65" s="40">
        <f t="shared" si="15"/>
        <v>3.5214533500926564</v>
      </c>
      <c r="K65" s="47">
        <f t="shared" si="5"/>
        <v>110.70903346995314</v>
      </c>
      <c r="L65" s="40">
        <f t="shared" si="6"/>
        <v>111.50506756130517</v>
      </c>
      <c r="M65" s="12">
        <f t="shared" si="16"/>
        <v>0.1999999992275501</v>
      </c>
      <c r="N65" s="12">
        <f t="shared" si="17"/>
        <v>3.2500000122715447</v>
      </c>
      <c r="O65" s="12">
        <f t="shared" si="18"/>
        <v>-0.39117647058826405</v>
      </c>
      <c r="P65" s="81">
        <f t="shared" si="19"/>
        <v>3.2795608106266227</v>
      </c>
      <c r="Q65" s="12">
        <f t="shared" si="20"/>
        <v>5.8823529184573557E-3</v>
      </c>
      <c r="R65" s="12">
        <f t="shared" si="21"/>
        <v>9.5588235655045428E-2</v>
      </c>
      <c r="S65" s="12">
        <f t="shared" si="22"/>
        <v>-1.1505190311419531E-2</v>
      </c>
      <c r="T65" s="12">
        <f t="shared" si="23"/>
        <v>9.6457670900783027E-2</v>
      </c>
    </row>
    <row r="66" spans="2:20" ht="15.9" customHeight="1">
      <c r="B66" s="18">
        <v>45877</v>
      </c>
      <c r="C66" s="12">
        <v>401125.62640000001</v>
      </c>
      <c r="D66" s="9">
        <f t="shared" si="24"/>
        <v>-5.9999999939464033</v>
      </c>
      <c r="E66" s="12">
        <v>6665537.5582999997</v>
      </c>
      <c r="F66" s="9">
        <f t="shared" si="25"/>
        <v>146.3000001385808</v>
      </c>
      <c r="G66" s="12">
        <v>96.892399999999995</v>
      </c>
      <c r="H66" s="9">
        <f t="shared" si="26"/>
        <v>34.700000000000841</v>
      </c>
      <c r="I66" s="47">
        <f t="shared" si="4"/>
        <v>92.348476644332862</v>
      </c>
      <c r="J66" s="40">
        <f t="shared" si="15"/>
        <v>357.65152335566711</v>
      </c>
      <c r="K66" s="47">
        <f t="shared" si="5"/>
        <v>146.42298330684326</v>
      </c>
      <c r="L66" s="40">
        <f t="shared" si="6"/>
        <v>150.47850358265848</v>
      </c>
      <c r="M66" s="12">
        <f t="shared" si="16"/>
        <v>-0.17142857125561153</v>
      </c>
      <c r="N66" s="12">
        <f t="shared" si="17"/>
        <v>4.1800000039594511</v>
      </c>
      <c r="O66" s="12">
        <f t="shared" si="18"/>
        <v>0.99142857142859542</v>
      </c>
      <c r="P66" s="81">
        <f t="shared" si="19"/>
        <v>4.2993858166473853</v>
      </c>
      <c r="Q66" s="12">
        <f t="shared" si="20"/>
        <v>-4.897959178731758E-3</v>
      </c>
      <c r="R66" s="12">
        <f t="shared" si="21"/>
        <v>0.1194285715416986</v>
      </c>
      <c r="S66" s="12">
        <f t="shared" si="22"/>
        <v>2.8326530612245583E-2</v>
      </c>
      <c r="T66" s="12">
        <f t="shared" si="23"/>
        <v>0.12283959476135387</v>
      </c>
    </row>
    <row r="67" spans="2:20" ht="15.9" customHeight="1">
      <c r="B67" s="18">
        <v>45877</v>
      </c>
      <c r="C67" s="12">
        <v>401125.6311</v>
      </c>
      <c r="D67" s="9">
        <f t="shared" si="24"/>
        <v>-1.3000000035390258</v>
      </c>
      <c r="E67" s="12">
        <v>6665537.5455</v>
      </c>
      <c r="F67" s="9">
        <f t="shared" si="25"/>
        <v>133.500000461936</v>
      </c>
      <c r="G67" s="12">
        <v>96.899199999999993</v>
      </c>
      <c r="H67" s="9">
        <f t="shared" si="26"/>
        <v>41.499999999999204</v>
      </c>
      <c r="I67" s="47">
        <f t="shared" si="4"/>
        <v>90.557918794812736</v>
      </c>
      <c r="J67" s="40">
        <f t="shared" si="15"/>
        <v>359.44208120518726</v>
      </c>
      <c r="K67" s="47">
        <f t="shared" si="5"/>
        <v>133.50632989991939</v>
      </c>
      <c r="L67" s="40">
        <f t="shared" si="6"/>
        <v>139.80768978617039</v>
      </c>
      <c r="M67" s="12">
        <f t="shared" si="16"/>
        <v>-3.7142857243972163E-2</v>
      </c>
      <c r="N67" s="12">
        <f t="shared" si="17"/>
        <v>3.8142857274838855</v>
      </c>
      <c r="O67" s="12">
        <f t="shared" si="18"/>
        <v>1.1857142857142631</v>
      </c>
      <c r="P67" s="81">
        <f t="shared" si="19"/>
        <v>3.9945054224620109</v>
      </c>
      <c r="Q67" s="12">
        <f t="shared" si="20"/>
        <v>-1.0612244926849191E-3</v>
      </c>
      <c r="R67" s="12">
        <f t="shared" si="21"/>
        <v>0.1089795922138253</v>
      </c>
      <c r="S67" s="12">
        <f t="shared" si="22"/>
        <v>3.3877551020407515E-2</v>
      </c>
      <c r="T67" s="12">
        <f t="shared" si="23"/>
        <v>0.11412872635605746</v>
      </c>
    </row>
    <row r="68" spans="2:20" ht="15.9" customHeight="1">
      <c r="B68" s="18">
        <v>45878</v>
      </c>
      <c r="C68" s="12">
        <v>401125.69669999997</v>
      </c>
      <c r="D68" s="9">
        <f t="shared" si="24"/>
        <v>64.299999969080091</v>
      </c>
      <c r="E68" s="12">
        <v>6665537.3019000003</v>
      </c>
      <c r="F68" s="9">
        <f t="shared" si="25"/>
        <v>-110.09999923408031</v>
      </c>
      <c r="G68" s="12">
        <v>96.867099999999994</v>
      </c>
      <c r="H68" s="9">
        <f t="shared" si="26"/>
        <v>9.3999999999994088</v>
      </c>
      <c r="I68" s="47">
        <f t="shared" si="4"/>
        <v>-59.714450611931227</v>
      </c>
      <c r="J68" s="40">
        <f t="shared" si="15"/>
        <v>149.71445061193123</v>
      </c>
      <c r="K68" s="47">
        <f t="shared" si="5"/>
        <v>127.50097971140531</v>
      </c>
      <c r="L68" s="40">
        <f t="shared" si="6"/>
        <v>127.84701727990441</v>
      </c>
      <c r="M68" s="12">
        <f t="shared" si="16"/>
        <v>1.7861111102522247</v>
      </c>
      <c r="N68" s="12">
        <f t="shared" si="17"/>
        <v>-3.0583333120577865</v>
      </c>
      <c r="O68" s="12">
        <f t="shared" si="18"/>
        <v>0.2611111111110947</v>
      </c>
      <c r="P68" s="81">
        <f t="shared" si="19"/>
        <v>3.5513060355529</v>
      </c>
      <c r="Q68" s="12">
        <f t="shared" si="20"/>
        <v>4.9614197507006241E-2</v>
      </c>
      <c r="R68" s="12">
        <f t="shared" si="21"/>
        <v>-8.4953703112716286E-2</v>
      </c>
      <c r="S68" s="12">
        <f t="shared" si="22"/>
        <v>7.2530864197526308E-3</v>
      </c>
      <c r="T68" s="12">
        <f t="shared" si="23"/>
        <v>9.8647389876469441E-2</v>
      </c>
    </row>
    <row r="69" spans="2:20" ht="15.9" customHeight="1">
      <c r="B69" s="18">
        <v>45879</v>
      </c>
      <c r="C69" s="12">
        <v>401125.63429999998</v>
      </c>
      <c r="D69" s="9">
        <f t="shared" si="24"/>
        <v>1.8999999738298357</v>
      </c>
      <c r="E69" s="12">
        <v>6665537.5440999996</v>
      </c>
      <c r="F69" s="9">
        <f t="shared" si="25"/>
        <v>132.1000000461936</v>
      </c>
      <c r="G69" s="12">
        <v>96.868499999999997</v>
      </c>
      <c r="H69" s="9">
        <f t="shared" si="26"/>
        <v>10.800000000003251</v>
      </c>
      <c r="I69" s="47">
        <f t="shared" si="4"/>
        <v>89.175969162453327</v>
      </c>
      <c r="J69" s="40">
        <f t="shared" si="15"/>
        <v>0.8240308375466725</v>
      </c>
      <c r="K69" s="47">
        <f t="shared" si="5"/>
        <v>132.11366323020835</v>
      </c>
      <c r="L69" s="40">
        <f t="shared" si="6"/>
        <v>132.55436625062552</v>
      </c>
      <c r="M69" s="12">
        <f t="shared" si="16"/>
        <v>5.1351350644049609E-2</v>
      </c>
      <c r="N69" s="12">
        <f t="shared" si="17"/>
        <v>3.570270271518746</v>
      </c>
      <c r="O69" s="12">
        <f t="shared" si="18"/>
        <v>0.29189189189197978</v>
      </c>
      <c r="P69" s="81">
        <f t="shared" si="19"/>
        <v>3.5825504392060949</v>
      </c>
      <c r="Q69" s="12">
        <f t="shared" si="20"/>
        <v>1.3878743417310706E-3</v>
      </c>
      <c r="R69" s="12">
        <f t="shared" si="21"/>
        <v>9.6493791122128275E-2</v>
      </c>
      <c r="S69" s="12">
        <f t="shared" si="22"/>
        <v>7.8889700511345882E-3</v>
      </c>
      <c r="T69" s="12">
        <f t="shared" si="23"/>
        <v>9.6825687546110678E-2</v>
      </c>
    </row>
    <row r="70" spans="2:20" ht="15.9" customHeight="1">
      <c r="B70" s="18">
        <v>45880</v>
      </c>
      <c r="C70" s="12">
        <v>401125.65259999997</v>
      </c>
      <c r="D70" s="9">
        <f t="shared" si="24"/>
        <v>20.199999969918281</v>
      </c>
      <c r="E70" s="12">
        <v>6665537.4652000004</v>
      </c>
      <c r="F70" s="9">
        <f t="shared" si="25"/>
        <v>53.200000897049904</v>
      </c>
      <c r="G70" s="12">
        <v>96.871499999999997</v>
      </c>
      <c r="H70" s="9">
        <f t="shared" si="26"/>
        <v>13.800000000003365</v>
      </c>
      <c r="I70" s="47">
        <f t="shared" si="4"/>
        <v>69.208268348814556</v>
      </c>
      <c r="J70" s="40">
        <f t="shared" si="15"/>
        <v>20.791731651185444</v>
      </c>
      <c r="K70" s="47">
        <f t="shared" si="5"/>
        <v>56.905888045357912</v>
      </c>
      <c r="L70" s="40">
        <f t="shared" si="6"/>
        <v>58.555273837895264</v>
      </c>
      <c r="M70" s="12">
        <f t="shared" si="16"/>
        <v>0.53157894657679683</v>
      </c>
      <c r="N70" s="12">
        <f t="shared" si="17"/>
        <v>1.4000000236065764</v>
      </c>
      <c r="O70" s="12">
        <f t="shared" si="18"/>
        <v>0.36315789473693066</v>
      </c>
      <c r="P70" s="81">
        <f t="shared" si="19"/>
        <v>1.5409282588919806</v>
      </c>
      <c r="Q70" s="12">
        <f t="shared" si="20"/>
        <v>1.3988919646757811E-2</v>
      </c>
      <c r="R70" s="12">
        <f t="shared" si="21"/>
        <v>3.6842105884383587E-2</v>
      </c>
      <c r="S70" s="12">
        <f t="shared" si="22"/>
        <v>9.5567867036034388E-3</v>
      </c>
      <c r="T70" s="12">
        <f t="shared" si="23"/>
        <v>4.0550743655052124E-2</v>
      </c>
    </row>
    <row r="71" spans="2:20" ht="15.9" customHeight="1">
      <c r="B71" s="18">
        <v>45880</v>
      </c>
      <c r="C71" s="12">
        <v>401125.6593</v>
      </c>
      <c r="D71" s="9">
        <f t="shared" si="24"/>
        <v>26.8999999971129</v>
      </c>
      <c r="E71" s="12">
        <v>6665537.4554000003</v>
      </c>
      <c r="F71" s="9">
        <f t="shared" si="25"/>
        <v>43.400000780820847</v>
      </c>
      <c r="G71" s="12">
        <v>96.862799999999993</v>
      </c>
      <c r="H71" s="9">
        <f t="shared" si="26"/>
        <v>5.0999999999987722</v>
      </c>
      <c r="I71" s="47">
        <f t="shared" si="4"/>
        <v>58.208717158898558</v>
      </c>
      <c r="J71" s="40">
        <f t="shared" si="15"/>
        <v>31.791282841101463</v>
      </c>
      <c r="K71" s="47">
        <f t="shared" si="5"/>
        <v>51.060455027544791</v>
      </c>
      <c r="L71" s="40">
        <f t="shared" si="6"/>
        <v>51.314521021051256</v>
      </c>
      <c r="M71" s="12">
        <f t="shared" si="16"/>
        <v>0.70789473676612891</v>
      </c>
      <c r="N71" s="12">
        <f t="shared" si="17"/>
        <v>1.1421052837058117</v>
      </c>
      <c r="O71" s="12">
        <f t="shared" si="18"/>
        <v>0.13421052631575717</v>
      </c>
      <c r="P71" s="81">
        <f t="shared" si="19"/>
        <v>1.3503821321329277</v>
      </c>
      <c r="Q71" s="12">
        <f t="shared" si="20"/>
        <v>1.862880886226655E-2</v>
      </c>
      <c r="R71" s="12">
        <f t="shared" si="21"/>
        <v>3.0055402202784517E-2</v>
      </c>
      <c r="S71" s="12">
        <f t="shared" si="22"/>
        <v>3.5318559556778203E-3</v>
      </c>
      <c r="T71" s="12">
        <f t="shared" si="23"/>
        <v>3.5536371898234942E-2</v>
      </c>
    </row>
    <row r="72" spans="2:20" ht="15.9" customHeight="1">
      <c r="B72" s="18">
        <v>45881</v>
      </c>
      <c r="C72" s="12">
        <v>401125.65370000002</v>
      </c>
      <c r="D72" s="9">
        <f t="shared" si="24"/>
        <v>21.300000022165477</v>
      </c>
      <c r="E72" s="12">
        <v>6665537.4666999998</v>
      </c>
      <c r="F72" s="9">
        <f t="shared" si="25"/>
        <v>54.700000211596489</v>
      </c>
      <c r="G72" s="12">
        <v>96.860799999999998</v>
      </c>
      <c r="H72" s="9">
        <f t="shared" si="26"/>
        <v>3.1000000000034333</v>
      </c>
      <c r="I72" s="47">
        <f t="shared" si="4"/>
        <v>68.724225174887025</v>
      </c>
      <c r="J72" s="40">
        <f t="shared" si="15"/>
        <v>21.27577482511299</v>
      </c>
      <c r="K72" s="47">
        <f t="shared" si="5"/>
        <v>58.700766810092908</v>
      </c>
      <c r="L72" s="40">
        <f t="shared" si="6"/>
        <v>58.782565647417314</v>
      </c>
      <c r="M72" s="12">
        <f t="shared" si="16"/>
        <v>0.54615384672219169</v>
      </c>
      <c r="N72" s="12">
        <f t="shared" si="17"/>
        <v>1.4025641079896536</v>
      </c>
      <c r="O72" s="12">
        <f t="shared" si="18"/>
        <v>7.9487179487267523E-2</v>
      </c>
      <c r="P72" s="81">
        <f t="shared" si="19"/>
        <v>1.5072452730107004</v>
      </c>
      <c r="Q72" s="12">
        <f t="shared" si="20"/>
        <v>1.4003944787748504E-2</v>
      </c>
      <c r="R72" s="12">
        <f t="shared" si="21"/>
        <v>3.5963182256144963E-2</v>
      </c>
      <c r="S72" s="12">
        <f t="shared" si="22"/>
        <v>2.0381328073658341E-3</v>
      </c>
      <c r="T72" s="12">
        <f t="shared" si="23"/>
        <v>3.8647314692582063E-2</v>
      </c>
    </row>
    <row r="73" spans="2:20" ht="15.9" customHeight="1">
      <c r="B73" s="18">
        <v>45881</v>
      </c>
      <c r="C73" s="12">
        <v>401125.66889999999</v>
      </c>
      <c r="D73" s="9">
        <f t="shared" si="24"/>
        <v>36.499999987427145</v>
      </c>
      <c r="E73" s="12">
        <v>6665537.4258000003</v>
      </c>
      <c r="F73" s="9">
        <f t="shared" si="25"/>
        <v>13.80000077188015</v>
      </c>
      <c r="G73" s="12">
        <v>96.841399999999993</v>
      </c>
      <c r="H73" s="9">
        <f t="shared" si="26"/>
        <v>-16.300000000001091</v>
      </c>
      <c r="I73" s="47">
        <f t="shared" ref="I73:I85" si="27">IF(MOD(DEGREES(ATAN2(D73, F73)), 360) &gt; 180, MOD(DEGREES(ATAN2(D73, F73)), 360) - 360, MOD(DEGREES(ATAN2(D73, F73)), 360))</f>
        <v>20.710713581689884</v>
      </c>
      <c r="J73" s="40">
        <f t="shared" si="15"/>
        <v>69.289286418310098</v>
      </c>
      <c r="K73" s="47">
        <f t="shared" ref="K73:K85" si="28">SQRT(POWER(C73 - $C$9,2) + POWER(E73 - $E$9,2)) *1000</f>
        <v>39.021660912704291</v>
      </c>
      <c r="L73" s="40">
        <f t="shared" ref="L73:L85" si="29">SQRT((D73^2) + (F73^2) + (H73^2))</f>
        <v>42.289242371862258</v>
      </c>
      <c r="M73" s="12">
        <f t="shared" si="16"/>
        <v>0.935897435575055</v>
      </c>
      <c r="N73" s="12">
        <f t="shared" si="17"/>
        <v>0.35384617363795257</v>
      </c>
      <c r="O73" s="12">
        <f t="shared" si="18"/>
        <v>-0.41794871794874594</v>
      </c>
      <c r="P73" s="81">
        <f t="shared" si="19"/>
        <v>1.0843395479964681</v>
      </c>
      <c r="Q73" s="12">
        <f t="shared" si="20"/>
        <v>2.3997370142950128E-2</v>
      </c>
      <c r="R73" s="12">
        <f t="shared" si="21"/>
        <v>9.0729788112295529E-3</v>
      </c>
      <c r="S73" s="12">
        <f t="shared" si="22"/>
        <v>-1.0716633793557587E-2</v>
      </c>
      <c r="T73" s="12">
        <f t="shared" si="23"/>
        <v>2.7803578153755594E-2</v>
      </c>
    </row>
    <row r="74" spans="2:20" ht="15.9" customHeight="1">
      <c r="B74" s="18">
        <v>45882</v>
      </c>
      <c r="C74" s="12">
        <v>401125.6409</v>
      </c>
      <c r="D74" s="9">
        <f t="shared" si="24"/>
        <v>8.4999999962747097</v>
      </c>
      <c r="E74" s="12">
        <v>6665537.5152000003</v>
      </c>
      <c r="F74" s="9">
        <f t="shared" si="25"/>
        <v>103.20000071078539</v>
      </c>
      <c r="G74" s="12">
        <v>96.875100000000003</v>
      </c>
      <c r="H74" s="9">
        <f t="shared" si="26"/>
        <v>17.400000000009186</v>
      </c>
      <c r="I74" s="47">
        <f t="shared" si="27"/>
        <v>85.291499023850136</v>
      </c>
      <c r="J74" s="40">
        <f t="shared" ref="J74:J85" si="30">MOD(DEGREES(ATAN2(F74, D74)) + 360, 360)</f>
        <v>4.7085009761498782</v>
      </c>
      <c r="K74" s="47">
        <f t="shared" si="28"/>
        <v>103.54945749081824</v>
      </c>
      <c r="L74" s="40">
        <f t="shared" si="29"/>
        <v>105.00119116773435</v>
      </c>
      <c r="M74" s="12">
        <f t="shared" si="16"/>
        <v>0.21249999990686774</v>
      </c>
      <c r="N74" s="12">
        <f t="shared" si="17"/>
        <v>2.5800000177696347</v>
      </c>
      <c r="O74" s="12">
        <f t="shared" si="18"/>
        <v>0.43500000000022965</v>
      </c>
      <c r="P74" s="81">
        <f t="shared" si="19"/>
        <v>2.6250297791933588</v>
      </c>
      <c r="Q74" s="12">
        <f t="shared" si="20"/>
        <v>5.3124999976716936E-3</v>
      </c>
      <c r="R74" s="12">
        <f t="shared" si="21"/>
        <v>6.4500000444240868E-2</v>
      </c>
      <c r="S74" s="12">
        <f t="shared" si="22"/>
        <v>1.0875000000005741E-2</v>
      </c>
      <c r="T74" s="12">
        <f t="shared" si="23"/>
        <v>6.5625744479833964E-2</v>
      </c>
    </row>
    <row r="75" spans="2:20" ht="15.9" customHeight="1">
      <c r="B75" s="18">
        <v>45882</v>
      </c>
      <c r="C75" s="12">
        <v>401125.6495</v>
      </c>
      <c r="D75" s="9">
        <f t="shared" si="24"/>
        <v>17.099999997299165</v>
      </c>
      <c r="E75" s="12">
        <v>6665537.5028999997</v>
      </c>
      <c r="F75" s="9">
        <f t="shared" si="25"/>
        <v>90.900000184774399</v>
      </c>
      <c r="G75" s="12">
        <v>96.860900000000001</v>
      </c>
      <c r="H75" s="9">
        <f t="shared" si="26"/>
        <v>3.200000000006753</v>
      </c>
      <c r="I75" s="47">
        <f t="shared" si="27"/>
        <v>79.346097422866379</v>
      </c>
      <c r="J75" s="40">
        <f t="shared" si="30"/>
        <v>10.653902577133636</v>
      </c>
      <c r="K75" s="47">
        <f t="shared" si="28"/>
        <v>92.494432445956534</v>
      </c>
      <c r="L75" s="40">
        <f t="shared" si="29"/>
        <v>92.549770575078469</v>
      </c>
      <c r="M75" s="12">
        <f t="shared" si="16"/>
        <v>0.42749999993247911</v>
      </c>
      <c r="N75" s="12">
        <f t="shared" si="17"/>
        <v>2.27250000461936</v>
      </c>
      <c r="O75" s="12">
        <f t="shared" si="18"/>
        <v>8.0000000000168825E-2</v>
      </c>
      <c r="P75" s="81">
        <f t="shared" si="19"/>
        <v>2.3137442643769619</v>
      </c>
      <c r="Q75" s="12">
        <f t="shared" si="20"/>
        <v>1.0687499998311978E-2</v>
      </c>
      <c r="R75" s="12">
        <f t="shared" si="21"/>
        <v>5.6812500115483999E-2</v>
      </c>
      <c r="S75" s="12">
        <f t="shared" si="22"/>
        <v>2.0000000000042206E-3</v>
      </c>
      <c r="T75" s="12">
        <f t="shared" si="23"/>
        <v>5.7843606609424045E-2</v>
      </c>
    </row>
    <row r="76" spans="2:20" ht="15.9" customHeight="1">
      <c r="B76" s="18">
        <v>45883</v>
      </c>
      <c r="C76" s="12">
        <v>401125.64649999997</v>
      </c>
      <c r="D76" s="9">
        <f t="shared" si="24"/>
        <v>14.099999971222132</v>
      </c>
      <c r="E76" s="12">
        <v>6665537.4874</v>
      </c>
      <c r="F76" s="9">
        <f t="shared" si="25"/>
        <v>75.400000438094139</v>
      </c>
      <c r="G76" s="12">
        <v>96.873199999999997</v>
      </c>
      <c r="H76" s="9">
        <f t="shared" si="26"/>
        <v>15.500000000002956</v>
      </c>
      <c r="I76" s="47">
        <f t="shared" si="27"/>
        <v>79.407875409002216</v>
      </c>
      <c r="J76" s="40">
        <f t="shared" si="30"/>
        <v>10.592124590997798</v>
      </c>
      <c r="K76" s="47">
        <f t="shared" si="28"/>
        <v>76.707040519453358</v>
      </c>
      <c r="L76" s="40">
        <f t="shared" si="29"/>
        <v>78.257396233539183</v>
      </c>
      <c r="M76" s="12">
        <f t="shared" si="16"/>
        <v>0.34390243832249101</v>
      </c>
      <c r="N76" s="12">
        <f t="shared" si="17"/>
        <v>1.8390244009291254</v>
      </c>
      <c r="O76" s="12">
        <f t="shared" si="18"/>
        <v>0.37804878048787699</v>
      </c>
      <c r="P76" s="81">
        <f t="shared" si="19"/>
        <v>1.9087169813058338</v>
      </c>
      <c r="Q76" s="12">
        <f t="shared" si="20"/>
        <v>8.3878643493290484E-3</v>
      </c>
      <c r="R76" s="12">
        <f t="shared" si="21"/>
        <v>4.4854253681198185E-2</v>
      </c>
      <c r="S76" s="12">
        <f t="shared" si="22"/>
        <v>9.2207019631189505E-3</v>
      </c>
      <c r="T76" s="12">
        <f t="shared" si="23"/>
        <v>4.6554072714776434E-2</v>
      </c>
    </row>
    <row r="77" spans="2:20" ht="15.9" customHeight="1">
      <c r="B77" s="18">
        <v>45883</v>
      </c>
      <c r="C77" s="12">
        <v>401125.6531</v>
      </c>
      <c r="D77" s="9">
        <f t="shared" si="24"/>
        <v>20.699999993667006</v>
      </c>
      <c r="E77" s="12">
        <v>6665537.4775999999</v>
      </c>
      <c r="F77" s="9">
        <f t="shared" si="25"/>
        <v>65.600000321865082</v>
      </c>
      <c r="G77" s="12">
        <v>96.83</v>
      </c>
      <c r="H77" s="9">
        <f t="shared" si="26"/>
        <v>-27.699999999995839</v>
      </c>
      <c r="I77" s="47">
        <f t="shared" si="27"/>
        <v>72.486972740421663</v>
      </c>
      <c r="J77" s="40">
        <f t="shared" si="30"/>
        <v>17.513027259578337</v>
      </c>
      <c r="K77" s="47">
        <f t="shared" si="28"/>
        <v>68.788444101945728</v>
      </c>
      <c r="L77" s="40">
        <f t="shared" si="29"/>
        <v>74.156186808426739</v>
      </c>
      <c r="M77" s="12">
        <f t="shared" si="16"/>
        <v>0.50487804862602459</v>
      </c>
      <c r="N77" s="12">
        <f t="shared" si="17"/>
        <v>1.6000000078503678</v>
      </c>
      <c r="O77" s="12">
        <f t="shared" si="18"/>
        <v>-0.67560975609745944</v>
      </c>
      <c r="P77" s="81">
        <f t="shared" si="19"/>
        <v>1.8086874831323594</v>
      </c>
      <c r="Q77" s="12">
        <f t="shared" si="20"/>
        <v>1.2314098746976209E-2</v>
      </c>
      <c r="R77" s="12">
        <f t="shared" si="21"/>
        <v>3.9024390435374826E-2</v>
      </c>
      <c r="S77" s="12">
        <f t="shared" si="22"/>
        <v>-1.6478286734084375E-2</v>
      </c>
      <c r="T77" s="12">
        <f t="shared" si="23"/>
        <v>4.4114328856886813E-2</v>
      </c>
    </row>
    <row r="78" spans="2:20" ht="15.9" customHeight="1">
      <c r="B78" s="18">
        <v>45884</v>
      </c>
      <c r="C78" s="12">
        <v>401125.64020000002</v>
      </c>
      <c r="D78" s="9">
        <f t="shared" si="24"/>
        <v>7.8000000212341547</v>
      </c>
      <c r="E78" s="12">
        <v>6665537.5208999999</v>
      </c>
      <c r="F78" s="9">
        <f t="shared" si="25"/>
        <v>108.90000034123659</v>
      </c>
      <c r="G78" s="12">
        <v>96.858400000000003</v>
      </c>
      <c r="H78" s="9">
        <f t="shared" si="26"/>
        <v>0.70000000000902673</v>
      </c>
      <c r="I78" s="47">
        <f t="shared" si="27"/>
        <v>85.903166350368465</v>
      </c>
      <c r="J78" s="40">
        <f t="shared" si="30"/>
        <v>4.0968336496315487</v>
      </c>
      <c r="K78" s="47">
        <f t="shared" si="28"/>
        <v>109.17898183557394</v>
      </c>
      <c r="L78" s="40">
        <f t="shared" si="29"/>
        <v>109.18122583417259</v>
      </c>
      <c r="M78" s="12">
        <f t="shared" si="16"/>
        <v>0.18571428621986083</v>
      </c>
      <c r="N78" s="12">
        <f t="shared" si="17"/>
        <v>2.5928571509818235</v>
      </c>
      <c r="O78" s="12">
        <f t="shared" si="18"/>
        <v>1.6666666666881588E-2</v>
      </c>
      <c r="P78" s="81">
        <f t="shared" si="19"/>
        <v>2.5995529960517283</v>
      </c>
      <c r="Q78" s="12">
        <f t="shared" si="20"/>
        <v>4.4217687195204957E-3</v>
      </c>
      <c r="R78" s="12">
        <f t="shared" si="21"/>
        <v>6.1734694070995799E-2</v>
      </c>
      <c r="S78" s="12">
        <f t="shared" si="22"/>
        <v>3.9682539683051399E-4</v>
      </c>
      <c r="T78" s="12">
        <f t="shared" si="23"/>
        <v>6.1894118953612576E-2</v>
      </c>
    </row>
    <row r="79" spans="2:20" ht="15.9" customHeight="1">
      <c r="B79" s="18">
        <v>45884</v>
      </c>
      <c r="C79" s="12">
        <v>401125.63789999997</v>
      </c>
      <c r="D79" s="9">
        <f t="shared" si="24"/>
        <v>5.4999999701976776</v>
      </c>
      <c r="E79" s="12">
        <v>6665537.5346999997</v>
      </c>
      <c r="F79" s="9">
        <f t="shared" si="25"/>
        <v>122.70000018179417</v>
      </c>
      <c r="G79" s="12">
        <v>96.865300000000005</v>
      </c>
      <c r="H79" s="9">
        <f t="shared" si="26"/>
        <v>7.6000000000107093</v>
      </c>
      <c r="I79" s="47">
        <f t="shared" si="27"/>
        <v>87.433447579816246</v>
      </c>
      <c r="J79" s="40">
        <f t="shared" si="30"/>
        <v>2.5665524201837684</v>
      </c>
      <c r="K79" s="47">
        <f t="shared" si="28"/>
        <v>122.82320645661578</v>
      </c>
      <c r="L79" s="40">
        <f t="shared" si="29"/>
        <v>123.05811653151784</v>
      </c>
      <c r="M79" s="12">
        <f t="shared" si="16"/>
        <v>0.13095238024280184</v>
      </c>
      <c r="N79" s="12">
        <f t="shared" si="17"/>
        <v>2.921428575757004</v>
      </c>
      <c r="O79" s="12">
        <f t="shared" si="18"/>
        <v>0.18095238095263594</v>
      </c>
      <c r="P79" s="81">
        <f t="shared" si="19"/>
        <v>2.9299551555123293</v>
      </c>
      <c r="Q79" s="12">
        <f t="shared" si="20"/>
        <v>3.1179138153048058E-3</v>
      </c>
      <c r="R79" s="12">
        <f t="shared" si="21"/>
        <v>6.9557823232309621E-2</v>
      </c>
      <c r="S79" s="12">
        <f t="shared" si="22"/>
        <v>4.3083900226818083E-3</v>
      </c>
      <c r="T79" s="12">
        <f t="shared" si="23"/>
        <v>6.9760837036007842E-2</v>
      </c>
    </row>
    <row r="80" spans="2:20" ht="15.9" customHeight="1">
      <c r="B80" s="18">
        <v>45885</v>
      </c>
      <c r="C80" s="12">
        <v>401125.6568</v>
      </c>
      <c r="D80" s="9">
        <f t="shared" si="24"/>
        <v>24.399999994784594</v>
      </c>
      <c r="E80" s="12">
        <v>6665537.4683999997</v>
      </c>
      <c r="F80" s="9">
        <f t="shared" si="25"/>
        <v>56.400000117719173</v>
      </c>
      <c r="G80" s="12">
        <v>96.858000000000004</v>
      </c>
      <c r="H80" s="9">
        <f t="shared" si="26"/>
        <v>0.30000000000995897</v>
      </c>
      <c r="I80" s="47">
        <f t="shared" si="27"/>
        <v>66.605527290681778</v>
      </c>
      <c r="J80" s="40">
        <f t="shared" si="30"/>
        <v>23.394472709318222</v>
      </c>
      <c r="K80" s="47">
        <f t="shared" si="28"/>
        <v>61.451769811977023</v>
      </c>
      <c r="L80" s="40">
        <f t="shared" si="29"/>
        <v>61.452502089208842</v>
      </c>
      <c r="M80" s="12">
        <f t="shared" si="16"/>
        <v>0.56744186034382771</v>
      </c>
      <c r="N80" s="12">
        <f t="shared" si="17"/>
        <v>1.3116279097143995</v>
      </c>
      <c r="O80" s="12">
        <f t="shared" si="18"/>
        <v>6.9767441862781153E-3</v>
      </c>
      <c r="P80" s="81">
        <f t="shared" si="19"/>
        <v>1.4291279555629963</v>
      </c>
      <c r="Q80" s="12">
        <f t="shared" si="20"/>
        <v>1.3196322333577388E-2</v>
      </c>
      <c r="R80" s="12">
        <f t="shared" si="21"/>
        <v>3.0502974644520918E-2</v>
      </c>
      <c r="S80" s="12">
        <f t="shared" si="22"/>
        <v>1.6224986479716546E-4</v>
      </c>
      <c r="T80" s="12">
        <f t="shared" si="23"/>
        <v>3.3235533850302243E-2</v>
      </c>
    </row>
    <row r="81" spans="2:20" ht="15.9" customHeight="1">
      <c r="B81" s="18">
        <v>45885</v>
      </c>
      <c r="C81" s="12">
        <v>401125.65259999997</v>
      </c>
      <c r="D81" s="9">
        <f t="shared" si="24"/>
        <v>20.199999969918281</v>
      </c>
      <c r="E81" s="12">
        <v>6665537.4894000003</v>
      </c>
      <c r="F81" s="9">
        <f t="shared" si="25"/>
        <v>77.400000765919685</v>
      </c>
      <c r="G81" s="12">
        <v>96.855500000000006</v>
      </c>
      <c r="H81" s="9">
        <f t="shared" si="26"/>
        <v>-2.1999999999877673</v>
      </c>
      <c r="I81" s="47">
        <f t="shared" si="27"/>
        <v>75.373099476809742</v>
      </c>
      <c r="J81" s="40">
        <f t="shared" si="30"/>
        <v>14.626900523190272</v>
      </c>
      <c r="K81" s="47">
        <f t="shared" si="28"/>
        <v>79.992500381904975</v>
      </c>
      <c r="L81" s="40">
        <f t="shared" si="29"/>
        <v>80.022747499376777</v>
      </c>
      <c r="M81" s="12">
        <f t="shared" si="16"/>
        <v>0.46976744116089025</v>
      </c>
      <c r="N81" s="12">
        <f t="shared" si="17"/>
        <v>1.8000000178120856</v>
      </c>
      <c r="O81" s="12">
        <f t="shared" si="18"/>
        <v>-5.1162790697389937E-2</v>
      </c>
      <c r="P81" s="81">
        <f t="shared" si="19"/>
        <v>1.8609941278924831</v>
      </c>
      <c r="Q81" s="12">
        <f t="shared" si="20"/>
        <v>1.0924824213043959E-2</v>
      </c>
      <c r="R81" s="12">
        <f t="shared" si="21"/>
        <v>4.1860465530513619E-2</v>
      </c>
      <c r="S81" s="12">
        <f t="shared" si="22"/>
        <v>-1.1898323417997661E-3</v>
      </c>
      <c r="T81" s="12">
        <f t="shared" si="23"/>
        <v>4.3278933206801935E-2</v>
      </c>
    </row>
    <row r="82" spans="2:20" ht="15.9" customHeight="1">
      <c r="B82" s="18">
        <v>45887</v>
      </c>
      <c r="C82" s="12">
        <v>401125.64230000001</v>
      </c>
      <c r="D82" s="9">
        <f t="shared" si="24"/>
        <v>9.9000000045634806</v>
      </c>
      <c r="E82" s="12">
        <v>6665537.5206000004</v>
      </c>
      <c r="F82" s="9">
        <f t="shared" si="25"/>
        <v>108.6000008508563</v>
      </c>
      <c r="G82" s="12">
        <v>96.861000000000004</v>
      </c>
      <c r="H82" s="9">
        <f t="shared" si="26"/>
        <v>3.3000000000100727</v>
      </c>
      <c r="I82" s="47">
        <f t="shared" si="27"/>
        <v>84.791300699994082</v>
      </c>
      <c r="J82" s="40">
        <f t="shared" si="30"/>
        <v>5.2086993000058897</v>
      </c>
      <c r="K82" s="47">
        <f t="shared" si="28"/>
        <v>109.05031033837706</v>
      </c>
      <c r="L82" s="40">
        <f t="shared" si="29"/>
        <v>109.10022999469989</v>
      </c>
      <c r="M82" s="12">
        <f t="shared" si="16"/>
        <v>0.22000000010141069</v>
      </c>
      <c r="N82" s="12">
        <f t="shared" si="17"/>
        <v>2.413333352241251</v>
      </c>
      <c r="O82" s="12">
        <f t="shared" si="18"/>
        <v>7.3333333333557169E-2</v>
      </c>
      <c r="P82" s="81">
        <f t="shared" si="19"/>
        <v>2.4244495554377754</v>
      </c>
      <c r="Q82" s="12">
        <f t="shared" si="20"/>
        <v>4.8888888911424594E-3</v>
      </c>
      <c r="R82" s="12">
        <f t="shared" si="21"/>
        <v>5.3629630049805581E-2</v>
      </c>
      <c r="S82" s="12">
        <f t="shared" si="22"/>
        <v>1.6296296296346038E-3</v>
      </c>
      <c r="T82" s="12">
        <f t="shared" si="23"/>
        <v>5.3876656787506118E-2</v>
      </c>
    </row>
    <row r="83" spans="2:20" ht="15.9" customHeight="1">
      <c r="B83" s="18">
        <v>45887</v>
      </c>
      <c r="C83" s="12">
        <v>401125.64769999997</v>
      </c>
      <c r="D83" s="9">
        <f t="shared" si="24"/>
        <v>15.299999970011413</v>
      </c>
      <c r="E83" s="12">
        <v>6665537.5077</v>
      </c>
      <c r="F83" s="9">
        <f t="shared" si="25"/>
        <v>95.700000412762165</v>
      </c>
      <c r="G83" s="12">
        <v>96.862499999999997</v>
      </c>
      <c r="H83" s="9">
        <f t="shared" si="26"/>
        <v>4.8000000000030241</v>
      </c>
      <c r="I83" s="47">
        <f t="shared" si="27"/>
        <v>80.91672836558206</v>
      </c>
      <c r="J83" s="40">
        <f t="shared" si="30"/>
        <v>9.0832716344179403</v>
      </c>
      <c r="K83" s="47">
        <f t="shared" si="28"/>
        <v>96.915324268585238</v>
      </c>
      <c r="L83" s="40">
        <f t="shared" si="29"/>
        <v>97.034118113605047</v>
      </c>
      <c r="M83" s="12">
        <f t="shared" si="16"/>
        <v>0.33999999933358693</v>
      </c>
      <c r="N83" s="12">
        <f t="shared" si="17"/>
        <v>2.126666675839159</v>
      </c>
      <c r="O83" s="12">
        <f t="shared" si="18"/>
        <v>0.10666666666673387</v>
      </c>
      <c r="P83" s="81">
        <f t="shared" si="19"/>
        <v>2.1563137358578901</v>
      </c>
      <c r="Q83" s="12">
        <f t="shared" si="20"/>
        <v>7.5555555407463759E-3</v>
      </c>
      <c r="R83" s="12">
        <f t="shared" si="21"/>
        <v>4.7259259463092423E-2</v>
      </c>
      <c r="S83" s="12">
        <f t="shared" si="22"/>
        <v>2.3703703703718639E-3</v>
      </c>
      <c r="T83" s="12">
        <f t="shared" si="23"/>
        <v>4.7918083019064223E-2</v>
      </c>
    </row>
    <row r="84" spans="2:20" ht="15.9" customHeight="1">
      <c r="B84" s="18">
        <v>45888</v>
      </c>
      <c r="C84" s="12">
        <v>401125.63579999999</v>
      </c>
      <c r="D84" s="9">
        <f t="shared" si="24"/>
        <v>3.3999999868683517</v>
      </c>
      <c r="E84" s="12">
        <v>6665537.4603000004</v>
      </c>
      <c r="F84" s="9">
        <f t="shared" si="25"/>
        <v>48.300000838935375</v>
      </c>
      <c r="G84" s="12">
        <v>96.871499999999997</v>
      </c>
      <c r="H84" s="9">
        <f t="shared" si="26"/>
        <v>13.800000000003365</v>
      </c>
      <c r="I84" s="47">
        <f t="shared" si="27"/>
        <v>85.973398948959712</v>
      </c>
      <c r="J84" s="40">
        <f t="shared" si="30"/>
        <v>4.0266010510403021</v>
      </c>
      <c r="K84" s="47">
        <f t="shared" si="28"/>
        <v>48.419521692720835</v>
      </c>
      <c r="L84" s="40">
        <f t="shared" si="29"/>
        <v>50.347691912856895</v>
      </c>
      <c r="M84" s="12">
        <f t="shared" si="16"/>
        <v>7.3913043192790254E-2</v>
      </c>
      <c r="N84" s="12">
        <f t="shared" si="17"/>
        <v>1.0500000182377256</v>
      </c>
      <c r="O84" s="12">
        <f t="shared" si="18"/>
        <v>0.30000000000007315</v>
      </c>
      <c r="P84" s="81">
        <f t="shared" si="19"/>
        <v>1.0945150415838456</v>
      </c>
      <c r="Q84" s="12">
        <f t="shared" si="20"/>
        <v>1.6068052867997881E-3</v>
      </c>
      <c r="R84" s="12">
        <f t="shared" si="21"/>
        <v>2.2826087352994035E-2</v>
      </c>
      <c r="S84" s="12">
        <f t="shared" si="22"/>
        <v>6.521739130436373E-3</v>
      </c>
      <c r="T84" s="12">
        <f t="shared" si="23"/>
        <v>2.3793805251822731E-2</v>
      </c>
    </row>
    <row r="85" spans="2:20" ht="15.9" customHeight="1">
      <c r="B85" s="18">
        <v>45888</v>
      </c>
      <c r="C85" s="12">
        <v>401125.65210000001</v>
      </c>
      <c r="D85" s="9">
        <f t="shared" si="24"/>
        <v>19.700000004377216</v>
      </c>
      <c r="E85" s="12">
        <v>6665537.5017999997</v>
      </c>
      <c r="F85" s="9">
        <f t="shared" si="25"/>
        <v>89.800000190734863</v>
      </c>
      <c r="G85" s="12">
        <v>96.868099999999998</v>
      </c>
      <c r="H85" s="9">
        <f t="shared" si="26"/>
        <v>10.400000000004184</v>
      </c>
      <c r="I85" s="47">
        <f t="shared" si="27"/>
        <v>77.626666557915101</v>
      </c>
      <c r="J85" s="40">
        <f t="shared" si="30"/>
        <v>12.373333442084913</v>
      </c>
      <c r="K85" s="47">
        <f t="shared" si="28"/>
        <v>91.935466684128173</v>
      </c>
      <c r="L85" s="40">
        <f t="shared" si="29"/>
        <v>92.52183544671243</v>
      </c>
      <c r="M85" s="12">
        <f t="shared" si="16"/>
        <v>0.42826086966037424</v>
      </c>
      <c r="N85" s="12">
        <f t="shared" si="17"/>
        <v>1.9521739171898884</v>
      </c>
      <c r="O85" s="12">
        <f t="shared" si="18"/>
        <v>0.22608695652183008</v>
      </c>
      <c r="P85" s="81">
        <f t="shared" si="19"/>
        <v>2.0113442488415747</v>
      </c>
      <c r="Q85" s="12">
        <f t="shared" si="20"/>
        <v>9.3100189056603104E-3</v>
      </c>
      <c r="R85" s="12">
        <f t="shared" si="21"/>
        <v>4.243856341717149E-2</v>
      </c>
      <c r="S85" s="12">
        <f t="shared" si="22"/>
        <v>4.9149338374310887E-3</v>
      </c>
      <c r="T85" s="12">
        <f t="shared" si="23"/>
        <v>4.3724874974816842E-2</v>
      </c>
    </row>
    <row r="86" spans="2:20" ht="15.9" customHeight="1">
      <c r="B86" s="18">
        <v>45889</v>
      </c>
      <c r="C86" s="12">
        <v>401125.64500000002</v>
      </c>
      <c r="D86" s="9">
        <f t="shared" si="24"/>
        <v>12.600000016391277</v>
      </c>
      <c r="E86" s="12">
        <v>6665537.5239000004</v>
      </c>
      <c r="F86" s="9">
        <f t="shared" si="25"/>
        <v>111.90000083297491</v>
      </c>
      <c r="G86" s="12">
        <v>96.872699999999995</v>
      </c>
      <c r="H86" s="9">
        <f t="shared" si="26"/>
        <v>15.000000000000568</v>
      </c>
      <c r="I86" s="48"/>
      <c r="J86" s="40">
        <f t="shared" ref="J86" si="31">MOD(DEGREES(ATAN2(F86, D86)) + 360, 360)</f>
        <v>6.4244749344670709</v>
      </c>
      <c r="K86" s="47">
        <f t="shared" ref="K86" si="32">SQRT(POWER(C86 - $C$9,2) + POWER(E86 - $E$9,2)) *1000</f>
        <v>112.6071498033444</v>
      </c>
      <c r="L86" s="40">
        <f t="shared" ref="L86" si="33">SQRT((D86^2) + (F86^2) + (H86^2))</f>
        <v>113.60180538544651</v>
      </c>
      <c r="M86" s="12">
        <f t="shared" ref="M86" si="34">(D86-$D$9)/(B86-$B$9)</f>
        <v>0.26808510673172931</v>
      </c>
      <c r="N86" s="12">
        <f t="shared" ref="N86" si="35">(F86-$F$9)/(B86-$B$9)</f>
        <v>2.3808510815526578</v>
      </c>
      <c r="O86" s="12">
        <f t="shared" ref="O86" si="36">(H86-$H$9)/(B86-$B$9)</f>
        <v>0.31914893617022488</v>
      </c>
      <c r="P86" s="81">
        <f t="shared" ref="P86" si="37">(L86-$L$9)/(B86-$B$9)</f>
        <v>2.4170596890520533</v>
      </c>
      <c r="Q86" s="12">
        <f t="shared" ref="Q86" si="38">(M86-0)/(B86-$B$9)</f>
        <v>5.7039384411006235E-3</v>
      </c>
      <c r="R86" s="12">
        <f t="shared" ref="R86" si="39">(N86-0)/(B86-$B$9)</f>
        <v>5.065640599048208E-2</v>
      </c>
      <c r="S86" s="12">
        <f t="shared" ref="S86" si="40">(O86-0)/(B86-$B$9)</f>
        <v>6.7904028972388276E-3</v>
      </c>
      <c r="T86" s="12">
        <f t="shared" ref="T86" si="41">(P86-0)/(B86-$B$9)</f>
        <v>5.1426801894724539E-2</v>
      </c>
    </row>
    <row r="87" spans="2:20" ht="15.9" customHeight="1">
      <c r="B87" s="18">
        <v>45889</v>
      </c>
      <c r="C87" s="12">
        <v>401125.64419999998</v>
      </c>
      <c r="D87" s="9">
        <f t="shared" si="24"/>
        <v>11.799999978393316</v>
      </c>
      <c r="E87" s="12">
        <v>6665537.5270999996</v>
      </c>
      <c r="F87" s="9">
        <f t="shared" si="25"/>
        <v>115.10000005364418</v>
      </c>
      <c r="G87" s="12">
        <v>96.863799999999998</v>
      </c>
      <c r="H87" s="9">
        <f t="shared" si="26"/>
        <v>6.100000000003547</v>
      </c>
      <c r="I87" s="48"/>
      <c r="J87" s="40">
        <f t="shared" ref="J87" si="42">MOD(DEGREES(ATAN2(F87, D87)) + 360, 360)</f>
        <v>5.8534873588322398</v>
      </c>
      <c r="K87" s="47">
        <f t="shared" ref="K87" si="43">SQRT(POWER(C87 - $C$9,2) + POWER(E87 - $E$9,2)) *1000</f>
        <v>115.70328436063936</v>
      </c>
      <c r="L87" s="40">
        <f t="shared" ref="L87" si="44">SQRT((D87^2) + (F87^2) + (H87^2))</f>
        <v>115.86397201822064</v>
      </c>
      <c r="M87" s="12">
        <f t="shared" ref="M87" si="45">(D87-$D$9)/(B87-$B$9)</f>
        <v>0.25106382932751736</v>
      </c>
      <c r="N87" s="12">
        <f t="shared" ref="N87" si="46">(F87-$F$9)/(B87-$B$9)</f>
        <v>2.4489361713541316</v>
      </c>
      <c r="O87" s="12">
        <f t="shared" ref="O87" si="47">(H87-$H$9)/(B87-$B$9)</f>
        <v>0.12978723404262865</v>
      </c>
      <c r="P87" s="81">
        <f t="shared" ref="P87" si="48">(L87-$L$9)/(B87-$B$9)</f>
        <v>2.4651908940046945</v>
      </c>
      <c r="Q87" s="12">
        <f t="shared" ref="Q87" si="49">(M87-0)/(B87-$B$9)</f>
        <v>5.3417836027131356E-3</v>
      </c>
      <c r="R87" s="12">
        <f t="shared" ref="R87" si="50">(N87-0)/(B87-$B$9)</f>
        <v>5.2105024922428328E-2</v>
      </c>
      <c r="S87" s="12">
        <f t="shared" ref="S87" si="51">(O87-0)/(B87-$B$9)</f>
        <v>2.7614305115452905E-3</v>
      </c>
      <c r="T87" s="12">
        <f t="shared" ref="T87" si="52">(P87-0)/(B87-$B$9)</f>
        <v>5.2450870085206262E-2</v>
      </c>
    </row>
    <row r="88" spans="2:20" ht="15.9" customHeight="1">
      <c r="B88" s="18">
        <v>45890</v>
      </c>
      <c r="C88" s="12">
        <v>401125.64939999999</v>
      </c>
      <c r="D88" s="9">
        <f t="shared" si="24"/>
        <v>16.999999992549419</v>
      </c>
      <c r="E88" s="12">
        <v>6665537.5050999997</v>
      </c>
      <c r="F88" s="9">
        <f t="shared" si="25"/>
        <v>93.10000017285347</v>
      </c>
      <c r="G88" s="12">
        <v>96.861999999999995</v>
      </c>
      <c r="H88" s="9">
        <f t="shared" si="26"/>
        <v>4.3000000000006366</v>
      </c>
      <c r="I88" s="48"/>
      <c r="J88" s="40">
        <f t="shared" ref="J88" si="53">MOD(DEGREES(ATAN2(F88, D88)) + 360, 360)</f>
        <v>10.34816618362413</v>
      </c>
      <c r="K88" s="47">
        <f t="shared" ref="K88" si="54">SQRT(POWER(C88 - $C$9,2) + POWER(E88 - $E$9,2)) *1000</f>
        <v>94.63936829846233</v>
      </c>
      <c r="L88" s="40">
        <f t="shared" ref="L88" si="55">SQRT((D88^2) + (F88^2) + (H88^2))</f>
        <v>94.737004554355636</v>
      </c>
      <c r="M88" s="12">
        <f t="shared" ref="M88" si="56">(D88-$D$9)/(B88-$B$9)</f>
        <v>0.35416666651144624</v>
      </c>
      <c r="N88" s="12">
        <f t="shared" ref="N88" si="57">(F88-$F$9)/(B88-$B$9)</f>
        <v>1.9395833369344473</v>
      </c>
      <c r="O88" s="12">
        <f t="shared" ref="O88" si="58">(H88-$H$9)/(B88-$B$9)</f>
        <v>8.9583333333346601E-2</v>
      </c>
      <c r="P88" s="81">
        <f t="shared" ref="P88" si="59">(L88-$L$9)/(B88-$B$9)</f>
        <v>1.9736875948824091</v>
      </c>
      <c r="Q88" s="12">
        <f t="shared" ref="Q88" si="60">(M88-0)/(B88-$B$9)</f>
        <v>7.3784722189884633E-3</v>
      </c>
      <c r="R88" s="12">
        <f t="shared" ref="R88" si="61">(N88-0)/(B88-$B$9)</f>
        <v>4.0407986186134316E-2</v>
      </c>
      <c r="S88" s="12">
        <f t="shared" ref="S88" si="62">(O88-0)/(B88-$B$9)</f>
        <v>1.8663194444447208E-3</v>
      </c>
      <c r="T88" s="12">
        <f t="shared" ref="T88" si="63">(P88-0)/(B88-$B$9)</f>
        <v>4.1118491560050187E-2</v>
      </c>
    </row>
    <row r="89" spans="2:20" ht="15.9" customHeight="1">
      <c r="B89" s="18">
        <v>45890</v>
      </c>
      <c r="C89" s="12">
        <v>401125.66460000002</v>
      </c>
      <c r="D89" s="9">
        <f t="shared" si="24"/>
        <v>32.200000016018748</v>
      </c>
      <c r="E89" s="12">
        <v>6665537.4545999998</v>
      </c>
      <c r="F89" s="9">
        <f t="shared" si="25"/>
        <v>42.600000277161598</v>
      </c>
      <c r="G89" s="12">
        <v>96.832599999999999</v>
      </c>
      <c r="H89" s="9">
        <f t="shared" si="26"/>
        <v>-25.099999999994793</v>
      </c>
      <c r="I89" s="48"/>
      <c r="J89" s="40">
        <f t="shared" ref="J89" si="64">MOD(DEGREES(ATAN2(F89, D89)) + 360, 360)</f>
        <v>37.084487411366922</v>
      </c>
      <c r="K89" s="47">
        <f t="shared" ref="K89" si="65">SQRT(POWER(C89 - $C$9,2) + POWER(E89 - $E$9,2)) *1000</f>
        <v>53.400374761285853</v>
      </c>
      <c r="L89" s="40">
        <f t="shared" ref="L89" si="66">SQRT((D89^2) + (F89^2) + (H89^2))</f>
        <v>59.005169473915707</v>
      </c>
      <c r="M89" s="12">
        <f t="shared" ref="M89" si="67">(D89-$D$9)/(B89-$B$9)</f>
        <v>0.67083333366705722</v>
      </c>
      <c r="N89" s="12">
        <f t="shared" ref="N89" si="68">(F89-$F$9)/(B89-$B$9)</f>
        <v>0.88750000577419996</v>
      </c>
      <c r="O89" s="12">
        <f t="shared" ref="O89" si="69">(H89-$H$9)/(B89-$B$9)</f>
        <v>-0.52291666666655823</v>
      </c>
      <c r="P89" s="81">
        <f t="shared" ref="P89" si="70">(L89-$L$9)/(B89-$B$9)</f>
        <v>1.2292743640399106</v>
      </c>
      <c r="Q89" s="12">
        <f t="shared" ref="Q89" si="71">(M89-0)/(B89-$B$9)</f>
        <v>1.3975694451397026E-2</v>
      </c>
      <c r="R89" s="12">
        <f t="shared" ref="R89" si="72">(N89-0)/(B89-$B$9)</f>
        <v>1.8489583453629166E-2</v>
      </c>
      <c r="S89" s="12">
        <f t="shared" ref="S89" si="73">(O89-0)/(B89-$B$9)</f>
        <v>-1.0894097222219963E-2</v>
      </c>
      <c r="T89" s="12">
        <f t="shared" ref="T89" si="74">(P89-0)/(B89-$B$9)</f>
        <v>2.5609882584164804E-2</v>
      </c>
    </row>
    <row r="90" spans="2:20" ht="15.9" customHeight="1">
      <c r="B90" s="18">
        <v>45891</v>
      </c>
      <c r="C90" s="12">
        <v>401125.64549999998</v>
      </c>
      <c r="D90" s="9">
        <f t="shared" si="24"/>
        <v>13.099999981932342</v>
      </c>
      <c r="E90" s="12">
        <v>6665537.5303999996</v>
      </c>
      <c r="F90" s="9">
        <f t="shared" si="25"/>
        <v>118.40000003576279</v>
      </c>
      <c r="G90" s="12">
        <v>96.863900000000001</v>
      </c>
      <c r="H90" s="9">
        <f t="shared" si="26"/>
        <v>6.2000000000068667</v>
      </c>
      <c r="I90" s="48"/>
      <c r="J90" s="40">
        <f t="shared" ref="J90" si="75">MOD(DEGREES(ATAN2(F90, D90)) + 360, 360)</f>
        <v>6.3136339457220174</v>
      </c>
      <c r="K90" s="47">
        <f t="shared" ref="K90" si="76">SQRT(POWER(C90 - $C$9,2) + POWER(E90 - $E$9,2)) *1000</f>
        <v>119.12250000732547</v>
      </c>
      <c r="L90" s="40">
        <f t="shared" ref="L90" si="77">SQRT((D90^2) + (F90^2) + (H90^2))</f>
        <v>119.28373739951034</v>
      </c>
      <c r="M90" s="12">
        <f t="shared" ref="M90" si="78">(D90-$D$9)/(B90-$B$9)</f>
        <v>0.26734693840678248</v>
      </c>
      <c r="N90" s="12">
        <f t="shared" ref="N90" si="79">(F90-$F$9)/(B90-$B$9)</f>
        <v>2.4163265313420976</v>
      </c>
      <c r="O90" s="12">
        <f t="shared" ref="O90" si="80">(H90-$H$9)/(B90-$B$9)</f>
        <v>0.12653061224503809</v>
      </c>
      <c r="P90" s="81">
        <f t="shared" ref="P90" si="81">(L90-$L$9)/(B90-$B$9)</f>
        <v>2.4343619877451093</v>
      </c>
      <c r="Q90" s="12">
        <f t="shared" ref="Q90" si="82">(M90-0)/(B90-$B$9)</f>
        <v>5.4560599674853567E-3</v>
      </c>
      <c r="R90" s="12">
        <f t="shared" ref="R90" si="83">(N90-0)/(B90-$B$9)</f>
        <v>4.9312786353920363E-2</v>
      </c>
      <c r="S90" s="12">
        <f t="shared" ref="S90" si="84">(O90-0)/(B90-$B$9)</f>
        <v>2.5822573927558792E-3</v>
      </c>
      <c r="T90" s="12">
        <f t="shared" ref="T90" si="85">(P90-0)/(B90-$B$9)</f>
        <v>4.9680856892757329E-2</v>
      </c>
    </row>
    <row r="91" spans="2:20" ht="15.9" customHeight="1">
      <c r="B91" s="18">
        <v>45891</v>
      </c>
      <c r="C91" s="12">
        <v>401125.66759999999</v>
      </c>
      <c r="D91" s="9">
        <f t="shared" si="24"/>
        <v>35.199999983888119</v>
      </c>
      <c r="E91" s="12">
        <v>6665537.4689999996</v>
      </c>
      <c r="F91" s="9">
        <f t="shared" si="25"/>
        <v>57.000000029802322</v>
      </c>
      <c r="G91" s="12">
        <v>96.848600000000005</v>
      </c>
      <c r="H91" s="9">
        <f t="shared" si="26"/>
        <v>-9.0999999999894499</v>
      </c>
      <c r="I91" s="48"/>
      <c r="J91" s="40">
        <f t="shared" ref="J91" si="86">MOD(DEGREES(ATAN2(F91, D91)) + 360, 360)</f>
        <v>31.69714936802518</v>
      </c>
      <c r="K91" s="47">
        <f t="shared" ref="K91" si="87">SQRT(POWER(C91 - $C$9,2) + POWER(E91 - $E$9,2)) *1000</f>
        <v>66.992835454719994</v>
      </c>
      <c r="L91" s="40">
        <f t="shared" ref="L91" si="88">SQRT((D91^2) + (F91^2) + (H91^2))</f>
        <v>67.608061666216969</v>
      </c>
      <c r="M91" s="12">
        <f t="shared" ref="M91" si="89">(D91-$D$9)/(B91-$B$9)</f>
        <v>0.7183673466099616</v>
      </c>
      <c r="N91" s="12">
        <f t="shared" ref="N91" si="90">(F91-$F$9)/(B91-$B$9)</f>
        <v>1.1632653067306595</v>
      </c>
      <c r="O91" s="12">
        <f t="shared" ref="O91" si="91">(H91-$H$9)/(B91-$B$9)</f>
        <v>-0.18571428571407039</v>
      </c>
      <c r="P91" s="81">
        <f t="shared" ref="P91" si="92">(L91-$L$9)/(B91-$B$9)</f>
        <v>1.3797563605350402</v>
      </c>
      <c r="Q91" s="12">
        <f t="shared" ref="Q91" si="93">(M91-0)/(B91-$B$9)</f>
        <v>1.466055809408085E-2</v>
      </c>
      <c r="R91" s="12">
        <f t="shared" ref="R91" si="94">(N91-0)/(B91-$B$9)</f>
        <v>2.3740108300625704E-2</v>
      </c>
      <c r="S91" s="12">
        <f t="shared" ref="S91" si="95">(O91-0)/(B91-$B$9)</f>
        <v>-3.790087463552457E-3</v>
      </c>
      <c r="T91" s="12">
        <f t="shared" ref="T91" si="96">(P91-0)/(B91-$B$9)</f>
        <v>2.8158293072143677E-2</v>
      </c>
    </row>
    <row r="92" spans="2:20" ht="15.9" customHeight="1">
      <c r="B92" s="18">
        <v>45892</v>
      </c>
      <c r="C92" s="12">
        <v>401125.65279999998</v>
      </c>
      <c r="D92" s="9">
        <f t="shared" si="24"/>
        <v>20.399999979417771</v>
      </c>
      <c r="E92" s="12">
        <v>6665537.5310000004</v>
      </c>
      <c r="F92" s="9">
        <f t="shared" si="25"/>
        <v>119.00000087916851</v>
      </c>
      <c r="G92" s="12">
        <v>96.878100000000003</v>
      </c>
      <c r="H92" s="9">
        <f t="shared" si="26"/>
        <v>20.4000000000093</v>
      </c>
      <c r="I92" s="48"/>
      <c r="J92" s="40">
        <f t="shared" ref="J92" si="97">MOD(DEGREES(ATAN2(F92, D92)) + 360, 360)</f>
        <v>9.7275784712806512</v>
      </c>
      <c r="K92" s="47">
        <f t="shared" ref="K92" si="98">SQRT(POWER(C92 - $C$9,2) + POWER(E92 - $E$9,2)) *1000</f>
        <v>120.73591101409038</v>
      </c>
      <c r="L92" s="40">
        <f t="shared" ref="L92" si="99">SQRT((D92^2) + (F92^2) + (H92^2))</f>
        <v>122.44721396750002</v>
      </c>
      <c r="M92" s="12">
        <f t="shared" ref="M92" si="100">(D92-$D$9)/(B92-$B$9)</f>
        <v>0.40799999958835542</v>
      </c>
      <c r="N92" s="12">
        <f t="shared" ref="N92" si="101">(F92-$F$9)/(B92-$B$9)</f>
        <v>2.3800000175833702</v>
      </c>
      <c r="O92" s="12">
        <f t="shared" ref="O92" si="102">(H92-$H$9)/(B92-$B$9)</f>
        <v>0.40800000000018599</v>
      </c>
      <c r="P92" s="81">
        <f t="shared" ref="P92" si="103">(L92-$L$9)/(B92-$B$9)</f>
        <v>2.4489442793500005</v>
      </c>
      <c r="Q92" s="12">
        <f t="shared" ref="Q92" si="104">(M92-0)/(B92-$B$9)</f>
        <v>8.1599999917671088E-3</v>
      </c>
      <c r="R92" s="12">
        <f t="shared" ref="R92" si="105">(N92-0)/(B92-$B$9)</f>
        <v>4.7600000351667407E-2</v>
      </c>
      <c r="S92" s="12">
        <f t="shared" ref="S92" si="106">(O92-0)/(B92-$B$9)</f>
        <v>8.1600000000037198E-3</v>
      </c>
      <c r="T92" s="12">
        <f t="shared" ref="T92" si="107">(P92-0)/(B92-$B$9)</f>
        <v>4.8978885587000011E-2</v>
      </c>
    </row>
    <row r="93" spans="2:20" ht="15.9" customHeight="1">
      <c r="B93" s="18">
        <v>45892</v>
      </c>
      <c r="C93" s="12">
        <v>401125.65010000003</v>
      </c>
      <c r="D93" s="9">
        <f t="shared" si="24"/>
        <v>17.700000025797635</v>
      </c>
      <c r="E93" s="12">
        <v>6665537.5628000004</v>
      </c>
      <c r="F93" s="9">
        <f t="shared" si="25"/>
        <v>150.80000087618828</v>
      </c>
      <c r="G93" s="12">
        <v>96.861199999999997</v>
      </c>
      <c r="H93" s="9">
        <f t="shared" si="26"/>
        <v>3.5000000000025011</v>
      </c>
      <c r="I93" s="48"/>
      <c r="J93" s="40">
        <f t="shared" ref="J93" si="108">MOD(DEGREES(ATAN2(F93, D93)) + 360, 360)</f>
        <v>6.6944050571856337</v>
      </c>
      <c r="K93" s="47">
        <f t="shared" ref="K93" si="109">SQRT(POWER(C93 - $C$9,2) + POWER(E93 - $E$9,2)) *1000</f>
        <v>151.83520759419281</v>
      </c>
      <c r="L93" s="40">
        <f t="shared" ref="L93" si="110">SQRT((D93^2) + (F93^2) + (H93^2))</f>
        <v>151.87554202428922</v>
      </c>
      <c r="M93" s="12">
        <f t="shared" ref="M93" si="111">(D93-$D$9)/(B93-$B$9)</f>
        <v>0.35400000051595271</v>
      </c>
      <c r="N93" s="12">
        <f t="shared" ref="N93" si="112">(F93-$F$9)/(B93-$B$9)</f>
        <v>3.0160000175237656</v>
      </c>
      <c r="O93" s="12">
        <f t="shared" ref="O93" si="113">(H93-$H$9)/(B93-$B$9)</f>
        <v>7.0000000000050022E-2</v>
      </c>
      <c r="P93" s="81">
        <f t="shared" ref="P93" si="114">(L93-$L$9)/(B93-$B$9)</f>
        <v>3.0375108404857842</v>
      </c>
      <c r="Q93" s="12">
        <f t="shared" ref="Q93" si="115">(M93-0)/(B93-$B$9)</f>
        <v>7.0800000103190541E-3</v>
      </c>
      <c r="R93" s="12">
        <f t="shared" ref="R93" si="116">(N93-0)/(B93-$B$9)</f>
        <v>6.0320000350475314E-2</v>
      </c>
      <c r="S93" s="12">
        <f t="shared" ref="S93" si="117">(O93-0)/(B93-$B$9)</f>
        <v>1.4000000000010005E-3</v>
      </c>
      <c r="T93" s="12">
        <f t="shared" ref="T93" si="118">(P93-0)/(B93-$B$9)</f>
        <v>6.0750216809715686E-2</v>
      </c>
    </row>
    <row r="94" spans="2:20" ht="15.9" customHeight="1">
      <c r="B94" s="18">
        <v>45894</v>
      </c>
      <c r="C94" s="12">
        <v>401125.6654</v>
      </c>
      <c r="D94" s="9">
        <f t="shared" si="24"/>
        <v>32.999999995809048</v>
      </c>
      <c r="E94" s="12">
        <v>6665537.5148</v>
      </c>
      <c r="F94" s="9">
        <f t="shared" si="25"/>
        <v>102.80000045895576</v>
      </c>
      <c r="G94" s="12">
        <v>96.862399999999994</v>
      </c>
      <c r="H94" s="9">
        <f t="shared" si="26"/>
        <v>4.6999999999997044</v>
      </c>
      <c r="I94" s="48"/>
      <c r="J94" s="40">
        <f t="shared" ref="J94" si="119">MOD(DEGREES(ATAN2(F94, D94)) + 360, 360)</f>
        <v>17.797236469081327</v>
      </c>
      <c r="K94" s="47">
        <f t="shared" ref="K94" si="120">SQRT(POWER(C94 - $C$9,2) + POWER(E94 - $E$9,2)) *1000</f>
        <v>107.96684719896523</v>
      </c>
      <c r="L94" s="40">
        <f t="shared" ref="L94" si="121">SQRT((D94^2) + (F94^2) + (H94^2))</f>
        <v>108.06909870117683</v>
      </c>
      <c r="M94" s="12">
        <f t="shared" ref="M94" si="122">(D94-$D$9)/(B94-$B$9)</f>
        <v>0.63461538453478938</v>
      </c>
      <c r="N94" s="12">
        <f t="shared" ref="N94" si="123">(F94-$F$9)/(B94-$B$9)</f>
        <v>1.9769230857491493</v>
      </c>
      <c r="O94" s="12">
        <f t="shared" ref="O94" si="124">(H94-$H$9)/(B94-$B$9)</f>
        <v>9.0384615384609707E-2</v>
      </c>
      <c r="P94" s="81">
        <f t="shared" ref="P94" si="125">(L94-$L$9)/(B94-$B$9)</f>
        <v>2.0782518980995546</v>
      </c>
      <c r="Q94" s="12">
        <f t="shared" ref="Q94" si="126">(M94-0)/(B94-$B$9)</f>
        <v>1.2204142010284412E-2</v>
      </c>
      <c r="R94" s="12">
        <f t="shared" ref="R94" si="127">(N94-0)/(B94-$B$9)</f>
        <v>3.8017751649022102E-2</v>
      </c>
      <c r="S94" s="12">
        <f t="shared" ref="S94" si="128">(O94-0)/(B94-$B$9)</f>
        <v>1.7381656804732635E-3</v>
      </c>
      <c r="T94" s="12">
        <f t="shared" ref="T94" si="129">(P94-0)/(B94-$B$9)</f>
        <v>3.9966382655760663E-2</v>
      </c>
    </row>
    <row r="95" spans="2:20" ht="15.9" customHeight="1">
      <c r="B95" s="18">
        <v>45894</v>
      </c>
      <c r="C95" s="12">
        <v>401125.6606</v>
      </c>
      <c r="D95" s="9">
        <f t="shared" si="24"/>
        <v>28.200000000651926</v>
      </c>
      <c r="E95" s="12">
        <v>6665537.5428999998</v>
      </c>
      <c r="F95" s="9">
        <f t="shared" si="25"/>
        <v>130.9000002220273</v>
      </c>
      <c r="G95" s="12">
        <v>96.861599999999996</v>
      </c>
      <c r="H95" s="9">
        <f t="shared" si="26"/>
        <v>3.9000000000015689</v>
      </c>
      <c r="I95" s="48"/>
      <c r="J95" s="40">
        <f t="shared" ref="J95" si="130">MOD(DEGREES(ATAN2(F95, D95)) + 360, 360)</f>
        <v>12.157515814244391</v>
      </c>
      <c r="K95" s="47">
        <f t="shared" ref="K95" si="131">SQRT(POWER(C95 - $C$9,2) + POWER(E95 - $E$9,2)) *1000</f>
        <v>133.90313684960304</v>
      </c>
      <c r="L95" s="40">
        <f t="shared" ref="L95" si="132">SQRT((D95^2) + (F95^2) + (H95^2))</f>
        <v>133.95991959598783</v>
      </c>
      <c r="M95" s="12">
        <f t="shared" ref="M95" si="133">(D95-$D$9)/(B95-$B$9)</f>
        <v>0.54230769232022935</v>
      </c>
      <c r="N95" s="12">
        <f t="shared" ref="N95" si="134">(F95-$F$9)/(B95-$B$9)</f>
        <v>2.5173076965774479</v>
      </c>
      <c r="O95" s="12">
        <f t="shared" ref="O95" si="135">(H95-$H$9)/(B95-$B$9)</f>
        <v>7.5000000000030168E-2</v>
      </c>
      <c r="P95" s="81">
        <f t="shared" ref="P95" si="136">(L95-$L$9)/(B95-$B$9)</f>
        <v>2.576152299922843</v>
      </c>
      <c r="Q95" s="12">
        <f t="shared" ref="Q95" si="137">(M95-0)/(B95-$B$9)</f>
        <v>1.0428994083081334E-2</v>
      </c>
      <c r="R95" s="12">
        <f t="shared" ref="R95" si="138">(N95-0)/(B95-$B$9)</f>
        <v>4.8409763395720153E-2</v>
      </c>
      <c r="S95" s="12">
        <f t="shared" ref="S95" si="139">(O95-0)/(B95-$B$9)</f>
        <v>1.4423076923082724E-3</v>
      </c>
      <c r="T95" s="12">
        <f t="shared" ref="T95" si="140">(P95-0)/(B95-$B$9)</f>
        <v>4.9541390383131594E-2</v>
      </c>
    </row>
    <row r="96" spans="2:20" ht="15.9" customHeight="1">
      <c r="B96" s="18">
        <v>45895</v>
      </c>
      <c r="C96" s="12">
        <v>401125.68119999999</v>
      </c>
      <c r="D96" s="9">
        <f t="shared" si="24"/>
        <v>48.799999989569187</v>
      </c>
      <c r="E96" s="12">
        <v>6665537.4574999996</v>
      </c>
      <c r="F96" s="9">
        <f t="shared" si="25"/>
        <v>45.500000007450581</v>
      </c>
      <c r="G96" s="12">
        <v>96.849800000000002</v>
      </c>
      <c r="H96" s="9">
        <f t="shared" si="26"/>
        <v>-7.8999999999922466</v>
      </c>
      <c r="I96" s="48"/>
      <c r="J96" s="40">
        <f t="shared" ref="J96" si="141">MOD(DEGREES(ATAN2(F96, D96)) + 360, 360)</f>
        <v>47.0042305977301</v>
      </c>
      <c r="K96" s="47">
        <f t="shared" ref="K96" si="142">SQRT(POWER(C96 - $C$9,2) + POWER(E96 - $E$9,2)) *1000</f>
        <v>66.720986201194265</v>
      </c>
      <c r="L96" s="40">
        <f t="shared" ref="L96" si="143">SQRT((D96^2) + (F96^2) + (H96^2))</f>
        <v>67.18705232155844</v>
      </c>
      <c r="M96" s="12">
        <f t="shared" ref="M96" si="144">(D96-$D$9)/(B96-$B$9)</f>
        <v>0.9207547167843243</v>
      </c>
      <c r="N96" s="12">
        <f t="shared" ref="N96" si="145">(F96-$F$9)/(B96-$B$9)</f>
        <v>0.85849056617831287</v>
      </c>
      <c r="O96" s="12">
        <f t="shared" ref="O96" si="146">(H96-$H$9)/(B96-$B$9)</f>
        <v>-0.1490566037734386</v>
      </c>
      <c r="P96" s="81">
        <f t="shared" ref="P96" si="147">(L96-$L$9)/(B96-$B$9)</f>
        <v>1.2676802324822347</v>
      </c>
      <c r="Q96" s="12">
        <f t="shared" ref="Q96" si="148">(M96-0)/(B96-$B$9)</f>
        <v>1.7372730505364611E-2</v>
      </c>
      <c r="R96" s="12">
        <f t="shared" ref="R96" si="149">(N96-0)/(B96-$B$9)</f>
        <v>1.6197935210911563E-2</v>
      </c>
      <c r="S96" s="12">
        <f t="shared" ref="S96" si="150">(O96-0)/(B96-$B$9)</f>
        <v>-2.8123887504422377E-3</v>
      </c>
      <c r="T96" s="12">
        <f t="shared" ref="T96" si="151">(P96-0)/(B96-$B$9)</f>
        <v>2.3918494952494995E-2</v>
      </c>
    </row>
    <row r="97" spans="2:20" ht="15.9" customHeight="1">
      <c r="B97" s="18">
        <v>45895</v>
      </c>
      <c r="C97" s="12">
        <v>401125.66810000001</v>
      </c>
      <c r="D97" s="9">
        <f t="shared" si="24"/>
        <v>35.700000007636845</v>
      </c>
      <c r="E97" s="12">
        <v>6665537.5221999995</v>
      </c>
      <c r="F97" s="9">
        <f t="shared" si="25"/>
        <v>110.19999999552965</v>
      </c>
      <c r="G97" s="12">
        <v>96.860200000000006</v>
      </c>
      <c r="H97" s="9">
        <f t="shared" si="26"/>
        <v>2.5000000000119371</v>
      </c>
      <c r="I97" s="48"/>
      <c r="J97" s="40">
        <f t="shared" ref="J97" si="152">MOD(DEGREES(ATAN2(F97, D97)) + 360, 360)</f>
        <v>17.95006573624363</v>
      </c>
      <c r="K97" s="47">
        <f t="shared" ref="K97" si="153">SQRT(POWER(C97 - $C$9,2) + POWER(E97 - $E$9,2)) *1000</f>
        <v>115.8383787850987</v>
      </c>
      <c r="L97" s="40">
        <f t="shared" ref="L97" si="154">SQRT((D97^2) + (F97^2) + (H97^2))</f>
        <v>115.86535288670235</v>
      </c>
      <c r="M97" s="12">
        <f t="shared" ref="M97" si="155">(D97-$D$9)/(B97-$B$9)</f>
        <v>0.67358490580446873</v>
      </c>
      <c r="N97" s="12">
        <f t="shared" ref="N97" si="156">(F97-$F$9)/(B97-$B$9)</f>
        <v>2.0792452829345218</v>
      </c>
      <c r="O97" s="12">
        <f t="shared" ref="O97" si="157">(H97-$H$9)/(B97-$B$9)</f>
        <v>4.7169811320979943E-2</v>
      </c>
      <c r="P97" s="81">
        <f t="shared" ref="P97" si="158">(L97-$L$9)/(B97-$B$9)</f>
        <v>2.1861387337113651</v>
      </c>
      <c r="Q97" s="12">
        <f t="shared" ref="Q97" si="159">(M97-0)/(B97-$B$9)</f>
        <v>1.2709149166122051E-2</v>
      </c>
      <c r="R97" s="12">
        <f t="shared" ref="R97" si="160">(N97-0)/(B97-$B$9)</f>
        <v>3.9231043074236263E-2</v>
      </c>
      <c r="S97" s="12">
        <f t="shared" ref="S97" si="161">(O97-0)/(B97-$B$9)</f>
        <v>8.8999644001848952E-4</v>
      </c>
      <c r="T97" s="12">
        <f t="shared" ref="T97" si="162">(P97-0)/(B97-$B$9)</f>
        <v>4.1247900636063491E-2</v>
      </c>
    </row>
    <row r="98" spans="2:20" ht="15.9" customHeight="1">
      <c r="B98" s="18">
        <v>45896</v>
      </c>
      <c r="C98" s="12">
        <v>401125.67340000003</v>
      </c>
      <c r="D98" s="9">
        <f t="shared" si="24"/>
        <v>41.000000026542693</v>
      </c>
      <c r="E98" s="12">
        <v>6665537.5076000001</v>
      </c>
      <c r="F98" s="9">
        <f t="shared" si="25"/>
        <v>95.600000582635403</v>
      </c>
      <c r="G98" s="12">
        <v>96.866699999999994</v>
      </c>
      <c r="H98" s="9">
        <f t="shared" si="26"/>
        <v>9.0000000000003411</v>
      </c>
      <c r="I98" s="48"/>
      <c r="J98" s="40">
        <f t="shared" ref="J98" si="163">MOD(DEGREES(ATAN2(F98, D98)) + 360, 360)</f>
        <v>23.21305537870353</v>
      </c>
      <c r="K98" s="47">
        <f t="shared" ref="K98" si="164">SQRT(POWER(C98 - $C$9,2) + POWER(E98 - $E$9,2)) *1000</f>
        <v>104.02095997238436</v>
      </c>
      <c r="L98" s="40">
        <f t="shared" ref="L98" si="165">SQRT((D98^2) + (F98^2) + (H98^2))</f>
        <v>104.40957864859142</v>
      </c>
      <c r="M98" s="12">
        <f t="shared" ref="M98" si="166">(D98-$D$9)/(B98-$B$9)</f>
        <v>0.75925925975079067</v>
      </c>
      <c r="N98" s="12">
        <f t="shared" ref="N98" si="167">(F98-$F$9)/(B98-$B$9)</f>
        <v>1.770370381159915</v>
      </c>
      <c r="O98" s="12">
        <f t="shared" ref="O98" si="168">(H98-$H$9)/(B98-$B$9)</f>
        <v>0.16666666666667299</v>
      </c>
      <c r="P98" s="81">
        <f t="shared" ref="P98" si="169">(L98-$L$9)/(B98-$B$9)</f>
        <v>1.9335107157146558</v>
      </c>
      <c r="Q98" s="12">
        <f t="shared" ref="Q98" si="170">(M98-0)/(B98-$B$9)</f>
        <v>1.4060356662051679E-2</v>
      </c>
      <c r="R98" s="12">
        <f t="shared" ref="R98" si="171">(N98-0)/(B98-$B$9)</f>
        <v>3.2784636688146573E-2</v>
      </c>
      <c r="S98" s="12">
        <f t="shared" ref="S98" si="172">(O98-0)/(B98-$B$9)</f>
        <v>3.0864197530865367E-3</v>
      </c>
      <c r="T98" s="12">
        <f t="shared" ref="T98" si="173">(P98-0)/(B98-$B$9)</f>
        <v>3.5805753994715847E-2</v>
      </c>
    </row>
    <row r="99" spans="2:20" ht="15.9" customHeight="1">
      <c r="B99" s="18">
        <v>45896</v>
      </c>
      <c r="C99" s="12">
        <v>401125.67420000001</v>
      </c>
      <c r="D99" s="9">
        <f t="shared" si="24"/>
        <v>41.800000006332994</v>
      </c>
      <c r="E99" s="12">
        <v>6665537.5051999995</v>
      </c>
      <c r="F99" s="9">
        <f t="shared" si="25"/>
        <v>93.200000002980232</v>
      </c>
      <c r="G99" s="12">
        <v>96.821100000000001</v>
      </c>
      <c r="H99" s="9">
        <f t="shared" si="26"/>
        <v>-36.59999999999286</v>
      </c>
      <c r="I99" s="48"/>
      <c r="J99" s="40">
        <f t="shared" ref="J99" si="174">MOD(DEGREES(ATAN2(F99, D99)) + 360, 360)</f>
        <v>24.156132027459307</v>
      </c>
      <c r="K99" s="47">
        <f t="shared" ref="K99" si="175">SQRT(POWER(C99 - $C$9,2) + POWER(E99 - $E$9,2)) *1000</f>
        <v>102.14440758595134</v>
      </c>
      <c r="L99" s="40">
        <f t="shared" ref="L99" si="176">SQRT((D99^2) + (F99^2) + (H99^2))</f>
        <v>108.50364049691804</v>
      </c>
      <c r="M99" s="12">
        <f t="shared" ref="M99" si="177">(D99-$D$9)/(B99-$B$9)</f>
        <v>0.77407407419135177</v>
      </c>
      <c r="N99" s="12">
        <f t="shared" ref="N99" si="178">(F99-$F$9)/(B99-$B$9)</f>
        <v>1.7259259259811155</v>
      </c>
      <c r="O99" s="12">
        <f t="shared" ref="O99" si="179">(H99-$H$9)/(B99-$B$9)</f>
        <v>-0.67777777777764558</v>
      </c>
      <c r="P99" s="81">
        <f t="shared" ref="P99" si="180">(L99-$L$9)/(B99-$B$9)</f>
        <v>2.0093266758688526</v>
      </c>
      <c r="Q99" s="12">
        <f t="shared" ref="Q99" si="181">(M99-0)/(B99-$B$9)</f>
        <v>1.4334705077617626E-2</v>
      </c>
      <c r="R99" s="12">
        <f t="shared" ref="R99" si="182">(N99-0)/(B99-$B$9)</f>
        <v>3.1961591221872511E-2</v>
      </c>
      <c r="S99" s="12">
        <f t="shared" ref="S99" si="183">(O99-0)/(B99-$B$9)</f>
        <v>-1.2551440329215659E-2</v>
      </c>
      <c r="T99" s="12">
        <f t="shared" ref="T99" si="184">(P99-0)/(B99-$B$9)</f>
        <v>3.7209753256830604E-2</v>
      </c>
    </row>
    <row r="100" spans="2:20" ht="15.9" customHeight="1">
      <c r="B100" s="18">
        <v>45897</v>
      </c>
      <c r="C100" s="12">
        <v>401125.67869999999</v>
      </c>
      <c r="D100" s="9">
        <f t="shared" si="24"/>
        <v>46.299999987240881</v>
      </c>
      <c r="E100" s="12">
        <v>6665537.4875999996</v>
      </c>
      <c r="F100" s="9">
        <f t="shared" si="25"/>
        <v>75.600000098347664</v>
      </c>
      <c r="G100" s="12">
        <v>96.853999999999999</v>
      </c>
      <c r="H100" s="9">
        <f t="shared" si="26"/>
        <v>-3.6999999999949296</v>
      </c>
      <c r="I100" s="48"/>
      <c r="J100" s="40">
        <f t="shared" ref="J100" si="185">MOD(DEGREES(ATAN2(F100, D100)) + 360, 360)</f>
        <v>31.484713626197504</v>
      </c>
      <c r="K100" s="47">
        <f t="shared" ref="K100" si="186">SQRT(POWER(C100 - $C$9,2) + POWER(E100 - $E$9,2)) *1000</f>
        <v>88.65128320384693</v>
      </c>
      <c r="L100" s="40">
        <f t="shared" ref="L100" si="187">SQRT((D100^2) + (F100^2) + (H100^2))</f>
        <v>88.728462252473619</v>
      </c>
      <c r="M100" s="12">
        <f t="shared" ref="M100" si="188">(D100-$D$9)/(B100-$B$9)</f>
        <v>0.84181818158619781</v>
      </c>
      <c r="N100" s="12">
        <f t="shared" ref="N100" si="189">(F100-$F$9)/(B100-$B$9)</f>
        <v>1.3745454563335939</v>
      </c>
      <c r="O100" s="12">
        <f t="shared" ref="O100" si="190">(H100-$H$9)/(B100-$B$9)</f>
        <v>-6.7272727272635086E-2</v>
      </c>
      <c r="P100" s="81">
        <f t="shared" ref="P100" si="191">(L100-$L$9)/(B100-$B$9)</f>
        <v>1.613244768226793</v>
      </c>
      <c r="Q100" s="12">
        <f t="shared" ref="Q100" si="192">(M100-0)/(B100-$B$9)</f>
        <v>1.5305785119749052E-2</v>
      </c>
      <c r="R100" s="12">
        <f t="shared" ref="R100" si="193">(N100-0)/(B100-$B$9)</f>
        <v>2.4991735569701707E-2</v>
      </c>
      <c r="S100" s="12">
        <f t="shared" ref="S100" si="194">(O100-0)/(B100-$B$9)</f>
        <v>-1.2231404958660925E-3</v>
      </c>
      <c r="T100" s="12">
        <f t="shared" ref="T100" si="195">(P100-0)/(B100-$B$9)</f>
        <v>2.9331723058668963E-2</v>
      </c>
    </row>
    <row r="101" spans="2:20" ht="15.9" customHeight="1">
      <c r="B101" s="18">
        <v>45897</v>
      </c>
      <c r="C101" s="12">
        <v>401125.67830000003</v>
      </c>
      <c r="D101" s="9">
        <f t="shared" si="24"/>
        <v>45.900000026449561</v>
      </c>
      <c r="E101" s="12">
        <v>6665537.4954000004</v>
      </c>
      <c r="F101" s="9">
        <f t="shared" si="25"/>
        <v>83.40000081807375</v>
      </c>
      <c r="G101" s="12">
        <v>96.824600000000004</v>
      </c>
      <c r="H101" s="9">
        <f t="shared" si="26"/>
        <v>-33.099999999990359</v>
      </c>
      <c r="J101" s="40">
        <f t="shared" ref="J101" si="196">MOD(DEGREES(ATAN2(F101, D101)) + 360, 360)</f>
        <v>28.826614526849824</v>
      </c>
      <c r="K101" s="47">
        <f t="shared" ref="K101" si="197">SQRT(POWER(C101 - $C$9,2) + POWER(E101 - $E$9,2)) *1000</f>
        <v>95.196481756852606</v>
      </c>
      <c r="L101" s="40">
        <f t="shared" ref="L101" si="198">SQRT((D101^2) + (F101^2) + (H101^2))</f>
        <v>100.78680538087382</v>
      </c>
      <c r="M101" s="12">
        <f t="shared" ref="M101" si="199">(D101-$D$9)/(B101-$B$9)</f>
        <v>0.83454545502635569</v>
      </c>
      <c r="N101" s="12">
        <f t="shared" ref="N101" si="200">(F101-$F$9)/(B101-$B$9)</f>
        <v>1.5163636512377046</v>
      </c>
      <c r="O101" s="12">
        <f t="shared" ref="O101" si="201">(H101-$H$9)/(B101-$B$9)</f>
        <v>-0.6018181818180065</v>
      </c>
      <c r="P101" s="81">
        <f t="shared" ref="P101" si="202">(L101-$L$9)/(B101-$B$9)</f>
        <v>1.832487370561342</v>
      </c>
      <c r="Q101" s="12">
        <f t="shared" ref="Q101" si="203">(M101-0)/(B101-$B$9)</f>
        <v>1.5173553727751922E-2</v>
      </c>
      <c r="R101" s="12">
        <f t="shared" ref="R101" si="204">(N101-0)/(B101-$B$9)</f>
        <v>2.7570248204321902E-2</v>
      </c>
      <c r="S101" s="12">
        <f t="shared" ref="S101" si="205">(O101-0)/(B101-$B$9)</f>
        <v>-1.0942148760327392E-2</v>
      </c>
      <c r="T101" s="12">
        <f t="shared" ref="T101" si="206">(P101-0)/(B101-$B$9)</f>
        <v>3.3317952192024401E-2</v>
      </c>
    </row>
    <row r="102" spans="2:20" ht="15.9" customHeight="1">
      <c r="B102" s="18">
        <v>45898</v>
      </c>
      <c r="C102" s="12">
        <v>401125.67910000001</v>
      </c>
      <c r="D102" s="9">
        <f t="shared" si="24"/>
        <v>46.700000006239861</v>
      </c>
      <c r="E102" s="12">
        <v>6665537.4881999996</v>
      </c>
      <c r="F102" s="9">
        <f t="shared" si="25"/>
        <v>76.200000010430813</v>
      </c>
      <c r="G102" s="12">
        <v>96.851200000000006</v>
      </c>
      <c r="H102" s="9">
        <f t="shared" si="26"/>
        <v>-6.4999999999884039</v>
      </c>
      <c r="J102" s="40">
        <f t="shared" ref="J102" si="207">MOD(DEGREES(ATAN2(F102, D102)) + 360, 360)</f>
        <v>31.502503500794944</v>
      </c>
      <c r="K102" s="47">
        <f t="shared" ref="K102" si="208">SQRT(POWER(C102 - $C$9,2) + POWER(E102 - $E$9,2)) *1000</f>
        <v>89.371863593484832</v>
      </c>
      <c r="L102" s="40">
        <f t="shared" ref="L102" si="209">SQRT((D102^2) + (F102^2) + (H102^2))</f>
        <v>89.607923768896171</v>
      </c>
      <c r="M102" s="12">
        <f t="shared" ref="M102" si="210">(D102-$D$9)/(B102-$B$9)</f>
        <v>0.83392857153999755</v>
      </c>
      <c r="N102" s="12">
        <f t="shared" ref="N102" si="211">(F102-$F$9)/(B102-$B$9)</f>
        <v>1.3607142859005503</v>
      </c>
      <c r="O102" s="12">
        <f t="shared" ref="O102" si="212">(H102-$H$9)/(B102-$B$9)</f>
        <v>-0.1160714285712215</v>
      </c>
      <c r="P102" s="81">
        <f t="shared" ref="P102" si="213">(L102-$L$9)/(B102-$B$9)</f>
        <v>1.6001414958731459</v>
      </c>
      <c r="Q102" s="12">
        <f t="shared" ref="Q102" si="214">(M102-0)/(B102-$B$9)</f>
        <v>1.4891581634642813E-2</v>
      </c>
      <c r="R102" s="12">
        <f t="shared" ref="R102" si="215">(N102-0)/(B102-$B$9)</f>
        <v>2.4298469391081257E-2</v>
      </c>
      <c r="S102" s="12">
        <f t="shared" ref="S102" si="216">(O102-0)/(B102-$B$9)</f>
        <v>-2.0727040816289556E-3</v>
      </c>
      <c r="T102" s="12">
        <f t="shared" ref="T102" si="217">(P102-0)/(B102-$B$9)</f>
        <v>2.8573955283449033E-2</v>
      </c>
    </row>
    <row r="103" spans="2:20" ht="15.9" customHeight="1">
      <c r="B103" s="18">
        <v>45898</v>
      </c>
      <c r="C103" s="12">
        <v>401125.67989999999</v>
      </c>
      <c r="D103" s="9">
        <f t="shared" si="24"/>
        <v>47.499999986030161</v>
      </c>
      <c r="E103" s="12">
        <v>6665537.4952999996</v>
      </c>
      <c r="F103" s="9">
        <f t="shared" si="25"/>
        <v>83.300000056624413</v>
      </c>
      <c r="G103" s="12">
        <v>96.806100000000001</v>
      </c>
      <c r="H103" s="9">
        <f t="shared" si="26"/>
        <v>-51.599999999993429</v>
      </c>
      <c r="J103" s="40">
        <f t="shared" ref="J103:J109" si="218">MOD(DEGREES(ATAN2(F103, D103)) + 360, 360)</f>
        <v>29.693003075158003</v>
      </c>
      <c r="K103" s="47">
        <f t="shared" ref="K103:K109" si="219">SQRT(POWER(C103 - $C$9,2) + POWER(E103 - $E$9,2)) *1000</f>
        <v>95.891292660525195</v>
      </c>
      <c r="L103" s="40">
        <f t="shared" ref="L103:L109" si="220">SQRT((D103^2) + (F103^2) + (H103^2))</f>
        <v>108.89306685049243</v>
      </c>
      <c r="M103" s="12">
        <f t="shared" ref="M103:M109" si="221">(D103-$D$9)/(B103-$B$9)</f>
        <v>0.84821428546482436</v>
      </c>
      <c r="N103" s="12">
        <f t="shared" ref="N103:N109" si="222">(F103-$F$9)/(B103-$B$9)</f>
        <v>1.4875000010111503</v>
      </c>
      <c r="O103" s="12">
        <f t="shared" ref="O103:O109" si="223">(H103-$H$9)/(B103-$B$9)</f>
        <v>-0.92142857142845414</v>
      </c>
      <c r="P103" s="81">
        <f t="shared" ref="P103:P109" si="224">(L103-$L$9)/(B103-$B$9)</f>
        <v>1.9445190509016506</v>
      </c>
      <c r="Q103" s="12">
        <f t="shared" ref="Q103:Q109" si="225">(M103-0)/(B103-$B$9)</f>
        <v>1.5146683669014721E-2</v>
      </c>
      <c r="R103" s="12">
        <f t="shared" ref="R103:R109" si="226">(N103-0)/(B103-$B$9)</f>
        <v>2.6562500018056257E-2</v>
      </c>
      <c r="S103" s="12">
        <f t="shared" ref="S103:S109" si="227">(O103-0)/(B103-$B$9)</f>
        <v>-1.6454081632650965E-2</v>
      </c>
      <c r="T103" s="12">
        <f t="shared" ref="T103:T109" si="228">(P103-0)/(B103-$B$9)</f>
        <v>3.4723554480386616E-2</v>
      </c>
    </row>
    <row r="104" spans="2:20" ht="15.9" customHeight="1">
      <c r="B104" s="18">
        <v>45899</v>
      </c>
      <c r="C104" s="12">
        <v>401125.67450000002</v>
      </c>
      <c r="D104" s="9">
        <f t="shared" si="24"/>
        <v>42.100000020582229</v>
      </c>
      <c r="E104" s="12">
        <v>6665537.5132999998</v>
      </c>
      <c r="F104" s="9">
        <f t="shared" si="25"/>
        <v>101.30000021308661</v>
      </c>
      <c r="G104" s="12">
        <v>96.8352</v>
      </c>
      <c r="H104" s="9">
        <f t="shared" si="26"/>
        <v>-22.499999999993747</v>
      </c>
      <c r="J104" s="40">
        <f t="shared" si="218"/>
        <v>22.567635413302298</v>
      </c>
      <c r="K104" s="47">
        <f t="shared" si="219"/>
        <v>109.70004578351082</v>
      </c>
      <c r="L104" s="40">
        <f t="shared" si="220"/>
        <v>111.98370437212768</v>
      </c>
      <c r="M104" s="12">
        <f t="shared" si="221"/>
        <v>0.73859649158916196</v>
      </c>
      <c r="N104" s="12">
        <f t="shared" si="222"/>
        <v>1.7771929861945019</v>
      </c>
      <c r="O104" s="12">
        <f t="shared" si="223"/>
        <v>-0.39473684210515347</v>
      </c>
      <c r="P104" s="81">
        <f t="shared" si="224"/>
        <v>1.9646263924934679</v>
      </c>
      <c r="Q104" s="12">
        <f t="shared" si="225"/>
        <v>1.2957833185774771E-2</v>
      </c>
      <c r="R104" s="12">
        <f t="shared" si="226"/>
        <v>3.1178824319201787E-2</v>
      </c>
      <c r="S104" s="12">
        <f t="shared" si="227"/>
        <v>-6.925207756230763E-3</v>
      </c>
      <c r="T104" s="12">
        <f t="shared" si="228"/>
        <v>3.4467129692867859E-2</v>
      </c>
    </row>
    <row r="105" spans="2:20" ht="15.9" customHeight="1">
      <c r="B105" s="18">
        <v>45899</v>
      </c>
      <c r="C105" s="12">
        <v>401125.67580000003</v>
      </c>
      <c r="D105" s="9">
        <f t="shared" si="24"/>
        <v>43.400000024121255</v>
      </c>
      <c r="E105" s="12">
        <v>6665537.5164999999</v>
      </c>
      <c r="F105" s="9">
        <f t="shared" si="25"/>
        <v>104.50000036507845</v>
      </c>
      <c r="G105" s="12">
        <v>96.852000000000004</v>
      </c>
      <c r="H105" s="9">
        <f t="shared" si="26"/>
        <v>-5.6999999999902684</v>
      </c>
      <c r="J105" s="40">
        <f t="shared" si="218"/>
        <v>22.553649537086358</v>
      </c>
      <c r="K105" s="47">
        <f t="shared" si="219"/>
        <v>113.15392206368776</v>
      </c>
      <c r="L105" s="40">
        <f t="shared" si="220"/>
        <v>113.29739660907929</v>
      </c>
      <c r="M105" s="12">
        <f t="shared" si="221"/>
        <v>0.76140350919510968</v>
      </c>
      <c r="N105" s="12">
        <f t="shared" si="222"/>
        <v>1.8333333397382183</v>
      </c>
      <c r="O105" s="12">
        <f t="shared" si="223"/>
        <v>-9.9999999999829267E-2</v>
      </c>
      <c r="P105" s="81">
        <f t="shared" si="224"/>
        <v>1.9876736247206892</v>
      </c>
      <c r="Q105" s="12">
        <f t="shared" si="225"/>
        <v>1.335795630166859E-2</v>
      </c>
      <c r="R105" s="12">
        <f t="shared" si="226"/>
        <v>3.2163742802424886E-2</v>
      </c>
      <c r="S105" s="12">
        <f t="shared" si="227"/>
        <v>-1.7543859649092853E-3</v>
      </c>
      <c r="T105" s="12">
        <f t="shared" si="228"/>
        <v>3.4871467100362971E-2</v>
      </c>
    </row>
    <row r="106" spans="2:20" ht="15.9" customHeight="1">
      <c r="B106" s="18">
        <v>45901</v>
      </c>
      <c r="C106" s="12">
        <v>401125.67180000001</v>
      </c>
      <c r="D106" s="9">
        <f t="shared" si="24"/>
        <v>39.400000008754432</v>
      </c>
      <c r="E106" s="12">
        <v>6665537.5240000002</v>
      </c>
      <c r="F106" s="9">
        <f t="shared" si="25"/>
        <v>112.00000066310167</v>
      </c>
      <c r="G106" s="12">
        <v>96.845399999999998</v>
      </c>
      <c r="H106" s="9">
        <f t="shared" si="26"/>
        <v>-12.299999999996203</v>
      </c>
      <c r="J106" s="40">
        <f t="shared" si="218"/>
        <v>19.381143551170624</v>
      </c>
      <c r="K106" s="47">
        <f t="shared" si="219"/>
        <v>118.72809334451819</v>
      </c>
      <c r="L106" s="40">
        <f t="shared" si="220"/>
        <v>119.36352101552856</v>
      </c>
      <c r="M106" s="12">
        <f t="shared" si="221"/>
        <v>0.66779661031787174</v>
      </c>
      <c r="N106" s="12">
        <f t="shared" si="222"/>
        <v>1.898305095984774</v>
      </c>
      <c r="O106" s="12">
        <f t="shared" si="223"/>
        <v>-0.20847457627112209</v>
      </c>
      <c r="P106" s="81">
        <f t="shared" si="224"/>
        <v>2.0231105256869246</v>
      </c>
      <c r="Q106" s="12">
        <f t="shared" si="225"/>
        <v>1.1318586615557149E-2</v>
      </c>
      <c r="R106" s="12">
        <f t="shared" si="226"/>
        <v>3.2174662643809727E-2</v>
      </c>
      <c r="S106" s="12">
        <f t="shared" si="227"/>
        <v>-3.5334673944257982E-3</v>
      </c>
      <c r="T106" s="12">
        <f t="shared" si="228"/>
        <v>3.4290008909947878E-2</v>
      </c>
    </row>
    <row r="107" spans="2:20" ht="15.9" customHeight="1">
      <c r="B107" s="18">
        <v>45901</v>
      </c>
      <c r="C107" s="12">
        <v>401125.66600000003</v>
      </c>
      <c r="D107" s="9">
        <f t="shared" si="24"/>
        <v>33.600000024307519</v>
      </c>
      <c r="E107" s="12">
        <v>6665537.5531000001</v>
      </c>
      <c r="F107" s="9">
        <f t="shared" si="25"/>
        <v>141.10000059008598</v>
      </c>
      <c r="G107" s="12">
        <v>96.864699999999999</v>
      </c>
      <c r="H107" s="9">
        <f t="shared" si="26"/>
        <v>7.0000000000050022</v>
      </c>
      <c r="J107" s="40">
        <f t="shared" si="218"/>
        <v>13.394327602087571</v>
      </c>
      <c r="K107" s="47">
        <f t="shared" si="219"/>
        <v>145.04540726322821</v>
      </c>
      <c r="L107" s="40">
        <f t="shared" si="220"/>
        <v>145.2142216456632</v>
      </c>
      <c r="M107" s="12">
        <f t="shared" si="221"/>
        <v>0.56949152583572071</v>
      </c>
      <c r="N107" s="12">
        <f t="shared" si="222"/>
        <v>2.3915254337302709</v>
      </c>
      <c r="O107" s="12">
        <f t="shared" si="223"/>
        <v>0.11864406779669495</v>
      </c>
      <c r="P107" s="81">
        <f t="shared" si="224"/>
        <v>2.4612579939942916</v>
      </c>
      <c r="Q107" s="12">
        <f t="shared" si="225"/>
        <v>9.6523987429783173E-3</v>
      </c>
      <c r="R107" s="12">
        <f t="shared" si="226"/>
        <v>4.0534329385258833E-2</v>
      </c>
      <c r="S107" s="12">
        <f t="shared" si="227"/>
        <v>2.0109164033338127E-3</v>
      </c>
      <c r="T107" s="12">
        <f t="shared" si="228"/>
        <v>4.1716237186343923E-2</v>
      </c>
    </row>
    <row r="108" spans="2:20" ht="15.9" customHeight="1">
      <c r="B108" s="18">
        <v>45902</v>
      </c>
      <c r="C108" s="12">
        <v>401125.66940000001</v>
      </c>
      <c r="D108" s="9">
        <f t="shared" si="24"/>
        <v>37.000000011175871</v>
      </c>
      <c r="E108" s="12">
        <v>6665537.5328000002</v>
      </c>
      <c r="F108" s="9">
        <f t="shared" si="25"/>
        <v>120.80000061541796</v>
      </c>
      <c r="G108" s="12">
        <v>96.847200000000001</v>
      </c>
      <c r="H108" s="9">
        <f t="shared" si="26"/>
        <v>-10.499999999993292</v>
      </c>
      <c r="J108" s="40">
        <f t="shared" si="218"/>
        <v>17.029375397014974</v>
      </c>
      <c r="K108" s="47">
        <f t="shared" si="219"/>
        <v>126.33938479156842</v>
      </c>
      <c r="L108" s="40">
        <f t="shared" si="220"/>
        <v>126.77495868471759</v>
      </c>
      <c r="M108" s="12">
        <f t="shared" si="221"/>
        <v>0.61666666685293114</v>
      </c>
      <c r="N108" s="12">
        <f t="shared" si="222"/>
        <v>2.0133333435902991</v>
      </c>
      <c r="O108" s="12">
        <f t="shared" si="223"/>
        <v>-0.17499999999988822</v>
      </c>
      <c r="P108" s="81">
        <f t="shared" si="224"/>
        <v>2.1129159780786266</v>
      </c>
      <c r="Q108" s="12">
        <f t="shared" si="225"/>
        <v>1.0277777780882185E-2</v>
      </c>
      <c r="R108" s="12">
        <f t="shared" si="226"/>
        <v>3.3555555726504989E-2</v>
      </c>
      <c r="S108" s="12">
        <f t="shared" si="227"/>
        <v>-2.9166666666648037E-3</v>
      </c>
      <c r="T108" s="12">
        <f t="shared" si="228"/>
        <v>3.5215266301310444E-2</v>
      </c>
    </row>
    <row r="109" spans="2:20" ht="15.9" customHeight="1">
      <c r="B109" s="18">
        <v>45902</v>
      </c>
      <c r="C109" s="12">
        <v>401125.6728</v>
      </c>
      <c r="D109" s="9">
        <f t="shared" si="24"/>
        <v>40.399999998044223</v>
      </c>
      <c r="E109" s="12">
        <v>6665537.5258999998</v>
      </c>
      <c r="F109" s="9">
        <f t="shared" si="25"/>
        <v>113.90000022947788</v>
      </c>
      <c r="G109" s="12">
        <v>96.852800000000002</v>
      </c>
      <c r="H109" s="9">
        <f t="shared" si="26"/>
        <v>-4.8999999999921329</v>
      </c>
      <c r="J109" s="40">
        <f t="shared" si="218"/>
        <v>19.529448428517185</v>
      </c>
      <c r="K109" s="47">
        <f t="shared" si="219"/>
        <v>120.85267912676588</v>
      </c>
      <c r="L109" s="40">
        <f t="shared" si="220"/>
        <v>120.95197415551743</v>
      </c>
      <c r="M109" s="12">
        <f t="shared" si="221"/>
        <v>0.67333333330073708</v>
      </c>
      <c r="N109" s="12">
        <f t="shared" si="222"/>
        <v>1.8983333371579647</v>
      </c>
      <c r="O109" s="12">
        <f t="shared" si="223"/>
        <v>-8.1666666666535548E-2</v>
      </c>
      <c r="P109" s="81">
        <f t="shared" si="224"/>
        <v>2.0158662359252904</v>
      </c>
      <c r="Q109" s="12">
        <f t="shared" si="225"/>
        <v>1.1222222221678952E-2</v>
      </c>
      <c r="R109" s="12">
        <f t="shared" si="226"/>
        <v>3.1638888952632747E-2</v>
      </c>
      <c r="S109" s="12">
        <f t="shared" si="227"/>
        <v>-1.3611111111089258E-3</v>
      </c>
      <c r="T109" s="12">
        <f t="shared" si="228"/>
        <v>3.3597770598754836E-2</v>
      </c>
    </row>
    <row r="110" spans="2:20" ht="15.9" customHeight="1">
      <c r="B110" s="18">
        <v>45903</v>
      </c>
      <c r="C110" s="12">
        <v>401125.6643</v>
      </c>
      <c r="D110" s="9">
        <f t="shared" si="24"/>
        <v>31.900000001769513</v>
      </c>
      <c r="E110" s="12">
        <v>6665537.5536000002</v>
      </c>
      <c r="F110" s="9">
        <f t="shared" si="25"/>
        <v>141.60000067204237</v>
      </c>
      <c r="G110" s="12">
        <v>96.848600000000005</v>
      </c>
      <c r="H110" s="9">
        <f t="shared" si="26"/>
        <v>-9.0999999999894499</v>
      </c>
      <c r="J110" s="40">
        <f t="shared" ref="J110" si="229">MOD(DEGREES(ATAN2(F110, D110)) + 360, 360)</f>
        <v>12.695787854392506</v>
      </c>
      <c r="K110" s="47">
        <f t="shared" ref="K110" si="230">SQRT(POWER(C110 - $C$9,2) + POWER(E110 - $E$9,2)) *1000</f>
        <v>145.14878638981207</v>
      </c>
      <c r="L110" s="40">
        <f t="shared" ref="L110" si="231">SQRT((D110^2) + (F110^2) + (H110^2))</f>
        <v>145.43376564757958</v>
      </c>
      <c r="M110" s="12">
        <f t="shared" ref="M110" si="232">(D110-$D$9)/(B110-$B$9)</f>
        <v>0.52295081970113955</v>
      </c>
      <c r="N110" s="12">
        <f t="shared" ref="N110" si="233">(F110-$F$9)/(B110-$B$9)</f>
        <v>2.3213114864269242</v>
      </c>
      <c r="O110" s="12">
        <f t="shared" ref="O110" si="234">(H110-$H$9)/(B110-$B$9)</f>
        <v>-0.14918032786867952</v>
      </c>
      <c r="P110" s="81">
        <f t="shared" ref="P110" si="235">(L110-$L$9)/(B110-$B$9)</f>
        <v>2.3841600925832718</v>
      </c>
      <c r="Q110" s="12">
        <f t="shared" ref="Q110" si="236">(M110-0)/(B110-$B$9)</f>
        <v>8.5729642573957304E-3</v>
      </c>
      <c r="R110" s="12">
        <f t="shared" ref="R110" si="237">(N110-0)/(B110-$B$9)</f>
        <v>3.8054286662736463E-2</v>
      </c>
      <c r="S110" s="12">
        <f t="shared" ref="S110" si="238">(O110-0)/(B110-$B$9)</f>
        <v>-2.4455791453881887E-3</v>
      </c>
      <c r="T110" s="12">
        <f t="shared" ref="T110" si="239">(P110-0)/(B110-$B$9)</f>
        <v>3.9084591681692982E-2</v>
      </c>
    </row>
    <row r="111" spans="2:20" ht="15.9" customHeight="1">
      <c r="B111" s="18">
        <v>45903</v>
      </c>
      <c r="C111" s="12">
        <v>401125.66989999998</v>
      </c>
      <c r="D111" s="9">
        <f t="shared" si="24"/>
        <v>37.499999976716936</v>
      </c>
      <c r="E111" s="12">
        <v>6665537.5372000001</v>
      </c>
      <c r="F111" s="9">
        <f t="shared" si="25"/>
        <v>125.2000005915761</v>
      </c>
      <c r="G111" s="12">
        <v>96.862099999999998</v>
      </c>
      <c r="H111" s="9">
        <f t="shared" si="26"/>
        <v>4.4000000000039563</v>
      </c>
      <c r="J111" s="40">
        <f t="shared" ref="J111" si="240">MOD(DEGREES(ATAN2(F111, D111)) + 360, 360)</f>
        <v>16.674049964759831</v>
      </c>
      <c r="K111" s="47">
        <f t="shared" ref="K111" si="241">SQRT(POWER(C111 - $C$9,2) + POWER(E111 - $E$9,2)) *1000</f>
        <v>130.69540981375138</v>
      </c>
      <c r="L111" s="40">
        <f t="shared" ref="L111" si="242">SQRT((D111^2) + (F111^2) + (H111^2))</f>
        <v>130.76945417942395</v>
      </c>
      <c r="M111" s="12">
        <f t="shared" ref="M111" si="243">(D111-$D$9)/(B111-$B$9)</f>
        <v>0.61475409797896619</v>
      </c>
      <c r="N111" s="12">
        <f t="shared" ref="N111" si="244">(F111-$F$9)/(B111-$B$9)</f>
        <v>2.0524590260914115</v>
      </c>
      <c r="O111" s="12">
        <f t="shared" ref="O111" si="245">(H111-$H$9)/(B111-$B$9)</f>
        <v>7.2131147541048463E-2</v>
      </c>
      <c r="P111" s="81">
        <f t="shared" ref="P111" si="246">(L111-$L$9)/(B111-$B$9)</f>
        <v>2.1437615439249829</v>
      </c>
      <c r="Q111" s="12">
        <f t="shared" ref="Q111" si="247">(M111-0)/(B111-$B$9)</f>
        <v>1.0077936032442069E-2</v>
      </c>
      <c r="R111" s="12">
        <f t="shared" ref="R111" si="248">(N111-0)/(B111-$B$9)</f>
        <v>3.3646869280187071E-2</v>
      </c>
      <c r="S111" s="12">
        <f t="shared" ref="S111" si="249">(O111-0)/(B111-$B$9)</f>
        <v>1.1824778285417781E-3</v>
      </c>
      <c r="T111" s="12">
        <f t="shared" ref="T111" si="250">(P111-0)/(B111-$B$9)</f>
        <v>3.514363186762267E-2</v>
      </c>
    </row>
    <row r="112" spans="2:20" ht="15.9" customHeight="1">
      <c r="B112" s="18">
        <v>45904</v>
      </c>
      <c r="C112" s="12">
        <v>401125.67969999998</v>
      </c>
      <c r="D112" s="9">
        <f t="shared" si="24"/>
        <v>47.299999976530671</v>
      </c>
      <c r="E112" s="12">
        <v>6665537.5844000001</v>
      </c>
      <c r="F112" s="9">
        <f t="shared" si="25"/>
        <v>172.40000050514936</v>
      </c>
      <c r="G112" s="12">
        <v>96.849599999999995</v>
      </c>
      <c r="H112" s="9">
        <f t="shared" si="26"/>
        <v>-8.0999999999988859</v>
      </c>
      <c r="J112" s="40">
        <f t="shared" ref="J112" si="251">MOD(DEGREES(ATAN2(F112, D112)) + 360, 360)</f>
        <v>15.342258318151835</v>
      </c>
      <c r="K112" s="47">
        <f t="shared" ref="K112" si="252">SQRT(POWER(C112 - $C$9,2) + POWER(E112 - $E$9,2)) *1000</f>
        <v>178.77094331002255</v>
      </c>
      <c r="L112" s="40">
        <f t="shared" ref="L112" si="253">SQRT((D112^2) + (F112^2) + (H112^2))</f>
        <v>178.9543522017704</v>
      </c>
      <c r="M112" s="12">
        <f t="shared" ref="M112" si="254">(D112-$D$9)/(B112-$B$9)</f>
        <v>0.762903225427914</v>
      </c>
      <c r="N112" s="12">
        <f t="shared" ref="N112" si="255">(F112-$F$9)/(B112-$B$9)</f>
        <v>2.7806451694378929</v>
      </c>
      <c r="O112" s="12">
        <f t="shared" ref="O112" si="256">(H112-$H$9)/(B112-$B$9)</f>
        <v>-0.13064516129030462</v>
      </c>
      <c r="P112" s="81">
        <f t="shared" ref="P112" si="257">(L112-$L$9)/(B112-$B$9)</f>
        <v>2.8863605193833934</v>
      </c>
      <c r="Q112" s="12">
        <f t="shared" ref="Q112" si="258">(M112-0)/(B112-$B$9)</f>
        <v>1.230489073270829E-2</v>
      </c>
      <c r="R112" s="12">
        <f t="shared" ref="R112" si="259">(N112-0)/(B112-$B$9)</f>
        <v>4.4849115636095047E-2</v>
      </c>
      <c r="S112" s="12">
        <f t="shared" ref="S112" si="260">(O112-0)/(B112-$B$9)</f>
        <v>-2.1071800208113649E-3</v>
      </c>
      <c r="T112" s="12">
        <f t="shared" ref="T112" si="261">(P112-0)/(B112-$B$9)</f>
        <v>4.6554201925538601E-2</v>
      </c>
    </row>
    <row r="113" spans="2:20" ht="15.9" customHeight="1">
      <c r="B113" s="18">
        <v>45904</v>
      </c>
      <c r="C113" s="12">
        <v>401125.6985</v>
      </c>
      <c r="D113" s="9">
        <f t="shared" si="24"/>
        <v>66.099999996367842</v>
      </c>
      <c r="E113" s="12">
        <v>6665537.5587999998</v>
      </c>
      <c r="F113" s="9">
        <f t="shared" si="25"/>
        <v>146.80000022053719</v>
      </c>
      <c r="G113" s="12">
        <v>96.840800000000002</v>
      </c>
      <c r="H113" s="9">
        <f t="shared" si="26"/>
        <v>-16.899999999992588</v>
      </c>
      <c r="J113" s="40">
        <f t="shared" ref="J113" si="262">MOD(DEGREES(ATAN2(F113, D113)) + 360, 360)</f>
        <v>24.240726853790534</v>
      </c>
      <c r="K113" s="47">
        <f t="shared" ref="K113" si="263">SQRT(POWER(C113 - $C$9,2) + POWER(E113 - $E$9,2)) *1000</f>
        <v>160.99518646304165</v>
      </c>
      <c r="L113" s="40">
        <f t="shared" ref="L113" si="264">SQRT((D113^2) + (F113^2) + (H113^2))</f>
        <v>161.87977039849449</v>
      </c>
      <c r="M113" s="12">
        <f t="shared" ref="M113" si="265">(D113-$D$9)/(B113-$B$9)</f>
        <v>1.0661290321994814</v>
      </c>
      <c r="N113" s="12">
        <f t="shared" ref="N113" si="266">(F113-$F$9)/(B113-$B$9)</f>
        <v>2.3677419390409224</v>
      </c>
      <c r="O113" s="12">
        <f t="shared" ref="O113" si="267">(H113-$H$9)/(B113-$B$9)</f>
        <v>-0.27258064516117075</v>
      </c>
      <c r="P113" s="81">
        <f t="shared" ref="P113" si="268">(L113-$L$9)/(B113-$B$9)</f>
        <v>2.610964038685395</v>
      </c>
      <c r="Q113" s="12">
        <f t="shared" ref="Q113" si="269">(M113-0)/(B113-$B$9)</f>
        <v>1.719562955160454E-2</v>
      </c>
      <c r="R113" s="12">
        <f t="shared" ref="R113" si="270">(N113-0)/(B113-$B$9)</f>
        <v>3.8189386113563269E-2</v>
      </c>
      <c r="S113" s="12">
        <f t="shared" ref="S113" si="271">(O113-0)/(B113-$B$9)</f>
        <v>-4.3964620187285607E-3</v>
      </c>
      <c r="T113" s="12">
        <f t="shared" ref="T113" si="272">(P113-0)/(B113-$B$9)</f>
        <v>4.2112323204603147E-2</v>
      </c>
    </row>
    <row r="114" spans="2:20" ht="15.9" customHeight="1">
      <c r="B114" s="18">
        <v>45905</v>
      </c>
      <c r="C114" s="12">
        <v>401125.71360000002</v>
      </c>
      <c r="D114" s="9">
        <f t="shared" si="24"/>
        <v>81.200000015087426</v>
      </c>
      <c r="E114" s="12">
        <v>6665537.5361000001</v>
      </c>
      <c r="F114" s="9">
        <f t="shared" si="25"/>
        <v>124.10000059753656</v>
      </c>
      <c r="G114" s="12">
        <v>96.8279</v>
      </c>
      <c r="H114" s="9">
        <f t="shared" si="26"/>
        <v>-29.799999999994498</v>
      </c>
      <c r="J114" s="40">
        <f t="shared" ref="J114" si="273">MOD(DEGREES(ATAN2(F114, D114)) + 360, 360)</f>
        <v>33.197166555506556</v>
      </c>
      <c r="K114" s="47">
        <f t="shared" ref="K114" si="274">SQRT(POWER(C114 - $C$9,2) + POWER(E114 - $E$9,2)) *1000</f>
        <v>148.30458573745713</v>
      </c>
      <c r="L114" s="40">
        <f t="shared" ref="L114" si="275">SQRT((D114^2) + (F114^2) + (H114^2))</f>
        <v>151.26893319766106</v>
      </c>
      <c r="M114" s="12">
        <f t="shared" ref="M114" si="276">(D114-$D$9)/(B114-$B$9)</f>
        <v>1.2888888891283719</v>
      </c>
      <c r="N114" s="12">
        <f t="shared" ref="N114" si="277">(F114-$F$9)/(B114-$B$9)</f>
        <v>1.9698412793259772</v>
      </c>
      <c r="O114" s="12">
        <f t="shared" ref="O114" si="278">(H114-$H$9)/(B114-$B$9)</f>
        <v>-0.47301587301578568</v>
      </c>
      <c r="P114" s="81">
        <f t="shared" ref="P114" si="279">(L114-$L$9)/(B114-$B$9)</f>
        <v>2.4010941777406516</v>
      </c>
      <c r="Q114" s="12">
        <f t="shared" ref="Q114" si="280">(M114-0)/(B114-$B$9)</f>
        <v>2.0458553795688443E-2</v>
      </c>
      <c r="R114" s="12">
        <f t="shared" ref="R114" si="281">(N114-0)/(B114-$B$9)</f>
        <v>3.126732189406313E-2</v>
      </c>
      <c r="S114" s="12">
        <f t="shared" ref="S114" si="282">(O114-0)/(B114-$B$9)</f>
        <v>-7.5081884605680263E-3</v>
      </c>
      <c r="T114" s="12">
        <f t="shared" ref="T114" si="283">(P114-0)/(B114-$B$9)</f>
        <v>3.8112605995883356E-2</v>
      </c>
    </row>
    <row r="115" spans="2:20" ht="15.9" customHeight="1">
      <c r="B115" s="18">
        <v>45905</v>
      </c>
      <c r="C115" s="12">
        <v>401125.71049999999</v>
      </c>
      <c r="D115" s="9">
        <f t="shared" si="24"/>
        <v>78.099999984260648</v>
      </c>
      <c r="E115" s="12">
        <v>6665537.5532</v>
      </c>
      <c r="F115" s="9">
        <f t="shared" si="25"/>
        <v>141.20000042021275</v>
      </c>
      <c r="G115" s="12">
        <v>96.835899999999995</v>
      </c>
      <c r="H115" s="9">
        <f t="shared" si="26"/>
        <v>-21.799999999998931</v>
      </c>
      <c r="J115" s="40">
        <f t="shared" ref="J115" si="284">MOD(DEGREES(ATAN2(F115, D115)) + 360, 360)</f>
        <v>28.947689731750643</v>
      </c>
      <c r="K115" s="47">
        <f t="shared" ref="K115" si="285">SQRT(POWER(C115 - $C$9,2) + POWER(E115 - $E$9,2)) *1000</f>
        <v>161.3600015995587</v>
      </c>
      <c r="L115" s="40">
        <f t="shared" ref="L115" si="286">SQRT((D115^2) + (F115^2) + (H115^2))</f>
        <v>162.82595037711141</v>
      </c>
      <c r="M115" s="12">
        <f t="shared" ref="M115" si="287">(D115-$D$9)/(B115-$B$9)</f>
        <v>1.2396825394327087</v>
      </c>
      <c r="N115" s="12">
        <f t="shared" ref="N115" si="288">(F115-$F$9)/(B115-$B$9)</f>
        <v>2.2412698479398849</v>
      </c>
      <c r="O115" s="12">
        <f t="shared" ref="O115" si="289">(H115-$H$9)/(B115-$B$9)</f>
        <v>-0.34603174603172909</v>
      </c>
      <c r="P115" s="81">
        <f t="shared" ref="P115" si="290">(L115-$L$9)/(B115-$B$9)</f>
        <v>2.5845388948747843</v>
      </c>
      <c r="Q115" s="12">
        <f t="shared" ref="Q115" si="291">(M115-0)/(B115-$B$9)</f>
        <v>1.9677500625916011E-2</v>
      </c>
      <c r="R115" s="12">
        <f t="shared" ref="R115" si="292">(N115-0)/(B115-$B$9)</f>
        <v>3.5575711872061669E-2</v>
      </c>
      <c r="S115" s="12">
        <f t="shared" ref="S115" si="293">(O115-0)/(B115-$B$9)</f>
        <v>-5.4925673973290328E-3</v>
      </c>
      <c r="T115" s="12">
        <f t="shared" ref="T115" si="294">(P115-0)/(B115-$B$9)</f>
        <v>4.1024426902774351E-2</v>
      </c>
    </row>
    <row r="116" spans="2:20" ht="15.9" customHeight="1">
      <c r="B116" s="18">
        <v>45906</v>
      </c>
      <c r="C116" s="12">
        <v>401125.70819999999</v>
      </c>
      <c r="D116" s="9">
        <f t="shared" si="24"/>
        <v>75.799999991431832</v>
      </c>
      <c r="E116" s="12">
        <v>6665537.5577999996</v>
      </c>
      <c r="F116" s="9">
        <f t="shared" si="25"/>
        <v>145.80000005662441</v>
      </c>
      <c r="G116" s="12">
        <v>96.836500000000001</v>
      </c>
      <c r="H116" s="9">
        <f t="shared" si="26"/>
        <v>-21.199999999993224</v>
      </c>
      <c r="J116" s="40">
        <f t="shared" ref="J116" si="295">MOD(DEGREES(ATAN2(F116, D116)) + 360, 360)</f>
        <v>27.469482082783884</v>
      </c>
      <c r="K116" s="47">
        <f t="shared" ref="K116" si="296">SQRT(POWER(C116 - $C$9,2) + POWER(E116 - $E$9,2)) *1000</f>
        <v>164.3267477168971</v>
      </c>
      <c r="L116" s="40">
        <f t="shared" ref="L116" si="297">SQRT((D116^2) + (F116^2) + (H116^2))</f>
        <v>165.68862367468822</v>
      </c>
      <c r="M116" s="12">
        <f t="shared" ref="M116" si="298">(D116-$D$9)/(B116-$B$9)</f>
        <v>1.1843749998661224</v>
      </c>
      <c r="N116" s="12">
        <f t="shared" ref="N116" si="299">(F116-$F$9)/(B116-$B$9)</f>
        <v>2.2781250008847564</v>
      </c>
      <c r="O116" s="12">
        <f t="shared" ref="O116" si="300">(H116-$H$9)/(B116-$B$9)</f>
        <v>-0.33124999999989413</v>
      </c>
      <c r="P116" s="81">
        <f t="shared" ref="P116" si="301">(L116-$L$9)/(B116-$B$9)</f>
        <v>2.5888847449170034</v>
      </c>
      <c r="Q116" s="12">
        <f t="shared" ref="Q116" si="302">(M116-0)/(B116-$B$9)</f>
        <v>1.8505859372908162E-2</v>
      </c>
      <c r="R116" s="12">
        <f t="shared" ref="R116" si="303">(N116-0)/(B116-$B$9)</f>
        <v>3.5595703138824319E-2</v>
      </c>
      <c r="S116" s="12">
        <f t="shared" ref="S116" si="304">(O116-0)/(B116-$B$9)</f>
        <v>-5.1757812499983458E-3</v>
      </c>
      <c r="T116" s="12">
        <f t="shared" ref="T116" si="305">(P116-0)/(B116-$B$9)</f>
        <v>4.0451324139328178E-2</v>
      </c>
    </row>
    <row r="117" spans="2:20" ht="15.9" customHeight="1">
      <c r="B117" s="18">
        <v>45906</v>
      </c>
      <c r="C117" s="12">
        <v>401125.6985</v>
      </c>
      <c r="D117" s="9">
        <f t="shared" si="24"/>
        <v>66.099999996367842</v>
      </c>
      <c r="E117" s="12">
        <v>6665537.6003999999</v>
      </c>
      <c r="F117" s="9">
        <f t="shared" si="25"/>
        <v>188.40000033378601</v>
      </c>
      <c r="G117" s="12">
        <v>96.819699999999997</v>
      </c>
      <c r="H117" s="9">
        <f t="shared" si="26"/>
        <v>-37.999999999996703</v>
      </c>
      <c r="J117" s="40">
        <f t="shared" ref="J117" si="306">MOD(DEGREES(ATAN2(F117, D117)) + 360, 360)</f>
        <v>19.333383331523692</v>
      </c>
      <c r="K117" s="47">
        <f t="shared" ref="K117" si="307">SQRT(POWER(C117 - $C$9,2) + POWER(E117 - $E$9,2)) *1000</f>
        <v>199.65913484058373</v>
      </c>
      <c r="L117" s="40">
        <f t="shared" ref="L117" si="308">SQRT((D117^2) + (F117^2) + (H117^2))</f>
        <v>203.24313057343451</v>
      </c>
      <c r="M117" s="12">
        <f t="shared" ref="M117" si="309">(D117-$D$9)/(B117-$B$9)</f>
        <v>1.0328124999432475</v>
      </c>
      <c r="N117" s="12">
        <f t="shared" ref="N117" si="310">(F117-$F$9)/(B117-$B$9)</f>
        <v>2.9437500052154064</v>
      </c>
      <c r="O117" s="12">
        <f t="shared" ref="O117" si="311">(H117-$H$9)/(B117-$B$9)</f>
        <v>-0.59374999999994849</v>
      </c>
      <c r="P117" s="81">
        <f t="shared" ref="P117" si="312">(L117-$L$9)/(B117-$B$9)</f>
        <v>3.1756739152099143</v>
      </c>
      <c r="Q117" s="12">
        <f t="shared" ref="Q117" si="313">(M117-0)/(B117-$B$9)</f>
        <v>1.6137695311613243E-2</v>
      </c>
      <c r="R117" s="12">
        <f t="shared" ref="R117" si="314">(N117-0)/(B117-$B$9)</f>
        <v>4.5996093831490725E-2</v>
      </c>
      <c r="S117" s="12">
        <f t="shared" ref="S117" si="315">(O117-0)/(B117-$B$9)</f>
        <v>-9.2773437499991951E-3</v>
      </c>
      <c r="T117" s="12">
        <f t="shared" ref="T117" si="316">(P117-0)/(B117-$B$9)</f>
        <v>4.961990492515491E-2</v>
      </c>
    </row>
    <row r="118" spans="2:20" ht="15.9" customHeight="1">
      <c r="B118" s="18">
        <v>45908</v>
      </c>
      <c r="C118" s="12">
        <v>401125.70980000001</v>
      </c>
      <c r="D118" s="9">
        <f t="shared" si="24"/>
        <v>77.400000009220093</v>
      </c>
      <c r="E118" s="12">
        <v>6665537.5801999997</v>
      </c>
      <c r="F118" s="9">
        <f t="shared" si="25"/>
        <v>168.20000018924475</v>
      </c>
      <c r="G118" s="12">
        <v>96.831100000000006</v>
      </c>
      <c r="H118" s="9">
        <f t="shared" si="26"/>
        <v>-26.599999999987745</v>
      </c>
      <c r="J118" s="40">
        <f t="shared" ref="J118" si="317">MOD(DEGREES(ATAN2(F118, D118)) + 360, 360)</f>
        <v>24.71030189542887</v>
      </c>
      <c r="K118" s="47">
        <f t="shared" ref="K118" si="318">SQRT(POWER(C118 - $C$9,2) + POWER(E118 - $E$9,2)) *1000</f>
        <v>185.15399014088032</v>
      </c>
      <c r="L118" s="40">
        <f t="shared" ref="L118" si="319">SQRT((D118^2) + (F118^2) + (H118^2))</f>
        <v>187.05496535801598</v>
      </c>
      <c r="M118" s="12">
        <f t="shared" ref="M118" si="320">(D118-$D$9)/(B118-$B$9)</f>
        <v>1.1727272728669711</v>
      </c>
      <c r="N118" s="12">
        <f t="shared" ref="N118" si="321">(F118-$F$9)/(B118-$B$9)</f>
        <v>2.5484848513521929</v>
      </c>
      <c r="O118" s="12">
        <f t="shared" ref="O118" si="322">(H118-$H$9)/(B118-$B$9)</f>
        <v>-0.40303030303011733</v>
      </c>
      <c r="P118" s="81">
        <f t="shared" ref="P118" si="323">(L118-$L$9)/(B118-$B$9)</f>
        <v>2.834166141788121</v>
      </c>
      <c r="Q118" s="12">
        <f t="shared" ref="Q118" si="324">(M118-0)/(B118-$B$9)</f>
        <v>1.7768595043438955E-2</v>
      </c>
      <c r="R118" s="12">
        <f t="shared" ref="R118" si="325">(N118-0)/(B118-$B$9)</f>
        <v>3.8613406838669588E-2</v>
      </c>
      <c r="S118" s="12">
        <f t="shared" ref="S118" si="326">(O118-0)/(B118-$B$9)</f>
        <v>-6.1065197428805656E-3</v>
      </c>
      <c r="T118" s="12">
        <f t="shared" ref="T118" si="327">(P118-0)/(B118-$B$9)</f>
        <v>4.2941911239213953E-2</v>
      </c>
    </row>
    <row r="119" spans="2:20" ht="15.9" customHeight="1">
      <c r="B119" s="18">
        <v>45908</v>
      </c>
      <c r="C119" s="12">
        <v>401125.70549999998</v>
      </c>
      <c r="D119" s="9">
        <f t="shared" si="24"/>
        <v>73.099999979604036</v>
      </c>
      <c r="E119" s="12">
        <v>6665537.6013000002</v>
      </c>
      <c r="F119" s="9">
        <f t="shared" si="25"/>
        <v>189.30000066757202</v>
      </c>
      <c r="G119" s="12">
        <v>96.834800000000001</v>
      </c>
      <c r="H119" s="9">
        <f t="shared" si="26"/>
        <v>-22.899999999992815</v>
      </c>
      <c r="J119" s="40">
        <f t="shared" ref="J119" si="328">MOD(DEGREES(ATAN2(F119, D119)) + 360, 360)</f>
        <v>21.114543159538414</v>
      </c>
      <c r="K119" s="47">
        <f t="shared" ref="K119" si="329">SQRT(POWER(C119 - $C$9,2) + POWER(E119 - $E$9,2)) *1000</f>
        <v>202.92387796846597</v>
      </c>
      <c r="L119" s="40">
        <f t="shared" ref="L119" si="330">SQRT((D119^2) + (F119^2) + (H119^2))</f>
        <v>204.21192484710718</v>
      </c>
      <c r="M119" s="12">
        <f t="shared" ref="M119" si="331">(D119-$D$9)/(B119-$B$9)</f>
        <v>1.1075757572667277</v>
      </c>
      <c r="N119" s="12">
        <f t="shared" ref="N119" si="332">(F119-$F$9)/(B119-$B$9)</f>
        <v>2.8681818282965459</v>
      </c>
      <c r="O119" s="12">
        <f t="shared" ref="O119" si="333">(H119-$H$9)/(B119-$B$9)</f>
        <v>-0.34696969696958813</v>
      </c>
      <c r="P119" s="81">
        <f t="shared" ref="P119" si="334">(L119-$L$9)/(B119-$B$9)</f>
        <v>3.0941200734410179</v>
      </c>
      <c r="Q119" s="12">
        <f t="shared" ref="Q119" si="335">(M119-0)/(B119-$B$9)</f>
        <v>1.6781450867677693E-2</v>
      </c>
      <c r="R119" s="12">
        <f t="shared" ref="R119" si="336">(N119-0)/(B119-$B$9)</f>
        <v>4.3457300428735544E-2</v>
      </c>
      <c r="S119" s="12">
        <f t="shared" ref="S119" si="337">(O119-0)/(B119-$B$9)</f>
        <v>-5.2571166207513349E-3</v>
      </c>
      <c r="T119" s="12">
        <f t="shared" ref="T119" si="338">(P119-0)/(B119-$B$9)</f>
        <v>4.6880607173348757E-2</v>
      </c>
    </row>
    <row r="120" spans="2:20" ht="15.9" customHeight="1">
      <c r="B120" s="18">
        <v>45909</v>
      </c>
      <c r="C120" s="12">
        <v>401125.71529999998</v>
      </c>
      <c r="D120" s="9">
        <f t="shared" si="24"/>
        <v>82.899999979417771</v>
      </c>
      <c r="E120" s="12">
        <v>6665537.6079000002</v>
      </c>
      <c r="F120" s="9">
        <f t="shared" si="25"/>
        <v>195.90000063180923</v>
      </c>
      <c r="G120" s="12">
        <v>96.764700000000005</v>
      </c>
      <c r="H120" s="9">
        <f t="shared" si="26"/>
        <v>-92.999999999989313</v>
      </c>
      <c r="J120" s="40">
        <f t="shared" ref="J120" si="339">MOD(DEGREES(ATAN2(F120, D120)) + 360, 360)</f>
        <v>22.93687080056111</v>
      </c>
      <c r="K120" s="47">
        <f t="shared" ref="K120" si="340">SQRT(POWER(C120 - $C$9,2) + POWER(E120 - $E$9,2)) *1000</f>
        <v>212.71864103583007</v>
      </c>
      <c r="L120" s="40">
        <f t="shared" ref="L120" si="341">SQRT((D120^2) + (F120^2) + (H120^2))</f>
        <v>232.15990231762319</v>
      </c>
      <c r="M120" s="12">
        <f t="shared" ref="M120" si="342">(D120-$D$9)/(B120-$B$9)</f>
        <v>1.2373134325286235</v>
      </c>
      <c r="N120" s="12">
        <f t="shared" ref="N120" si="343">(F120-$F$9)/(B120-$B$9)</f>
        <v>2.9238806064449139</v>
      </c>
      <c r="O120" s="12">
        <f t="shared" ref="O120" si="344">(H120-$H$9)/(B120-$B$9)</f>
        <v>-1.3880597014923779</v>
      </c>
      <c r="P120" s="81">
        <f t="shared" ref="P120" si="345">(L120-$L$9)/(B120-$B$9)</f>
        <v>3.4650731689197491</v>
      </c>
      <c r="Q120" s="12">
        <f t="shared" ref="Q120" si="346">(M120-0)/(B120-$B$9)</f>
        <v>1.8467364664606321E-2</v>
      </c>
      <c r="R120" s="12">
        <f t="shared" ref="R120" si="347">(N120-0)/(B120-$B$9)</f>
        <v>4.3640009051416628E-2</v>
      </c>
      <c r="S120" s="12">
        <f t="shared" ref="S120" si="348">(O120-0)/(B120-$B$9)</f>
        <v>-2.0717308977498176E-2</v>
      </c>
      <c r="T120" s="12">
        <f t="shared" ref="T120" si="349">(P120-0)/(B120-$B$9)</f>
        <v>5.171750998387685E-2</v>
      </c>
    </row>
    <row r="121" spans="2:20" ht="15.9" customHeight="1">
      <c r="B121" s="18">
        <v>45909</v>
      </c>
      <c r="C121" s="12">
        <v>401125.7121</v>
      </c>
      <c r="D121" s="9">
        <f t="shared" ref="D121:D184" si="350">IF(C121="","",(C121-$C$9)*1000)</f>
        <v>79.70000000204891</v>
      </c>
      <c r="E121" s="12">
        <v>6665537.6259000003</v>
      </c>
      <c r="F121" s="9">
        <f t="shared" ref="F121:F184" si="351">IF(E121="","",(E121-$E$9)*1000)</f>
        <v>213.90000078827143</v>
      </c>
      <c r="G121" s="12">
        <v>96.815200000000004</v>
      </c>
      <c r="H121" s="9">
        <f t="shared" ref="H121:H184" si="352">IF(G121="","",(G121-$G$9)*1000)</f>
        <v>-42.499999999989768</v>
      </c>
      <c r="J121" s="40">
        <f t="shared" ref="J121" si="353">MOD(DEGREES(ATAN2(F121, D121)) + 360, 360)</f>
        <v>20.43559580988267</v>
      </c>
      <c r="K121" s="47">
        <f t="shared" ref="K121" si="354">SQRT(POWER(C121 - $C$9,2) + POWER(E121 - $E$9,2)) *1000</f>
        <v>228.26585451518829</v>
      </c>
      <c r="L121" s="40">
        <f t="shared" ref="L121" si="355">SQRT((D121^2) + (F121^2) + (H121^2))</f>
        <v>232.18860940525965</v>
      </c>
      <c r="M121" s="12">
        <f t="shared" ref="M121" si="356">(D121-$D$9)/(B121-$B$9)</f>
        <v>1.1895522388365509</v>
      </c>
      <c r="N121" s="12">
        <f t="shared" ref="N121" si="357">(F121-$F$9)/(B121-$B$9)</f>
        <v>3.1925373251980811</v>
      </c>
      <c r="O121" s="12">
        <f t="shared" ref="O121" si="358">(H121-$H$9)/(B121-$B$9)</f>
        <v>-0.63432835820880251</v>
      </c>
      <c r="P121" s="81">
        <f t="shared" ref="P121" si="359">(L121-$L$9)/(B121-$B$9)</f>
        <v>3.4655016329143233</v>
      </c>
      <c r="Q121" s="12">
        <f t="shared" ref="Q121" si="360">(M121-0)/(B121-$B$9)</f>
        <v>1.7754511027411209E-2</v>
      </c>
      <c r="R121" s="12">
        <f t="shared" ref="R121" si="361">(N121-0)/(B121-$B$9)</f>
        <v>4.764981082385196E-2</v>
      </c>
      <c r="S121" s="12">
        <f t="shared" ref="S121" si="362">(O121-0)/(B121-$B$9)</f>
        <v>-9.4675874359522755E-3</v>
      </c>
      <c r="T121" s="12">
        <f t="shared" ref="T121" si="363">(P121-0)/(B121-$B$9)</f>
        <v>5.1723904968870499E-2</v>
      </c>
    </row>
    <row r="122" spans="2:20" ht="15.9" customHeight="1">
      <c r="B122" s="18">
        <v>45910</v>
      </c>
      <c r="C122" s="12">
        <v>401125.6911</v>
      </c>
      <c r="D122" s="9">
        <f t="shared" si="350"/>
        <v>58.699999994132668</v>
      </c>
      <c r="E122" s="12">
        <v>6665537.6982000005</v>
      </c>
      <c r="F122" s="9">
        <f t="shared" si="351"/>
        <v>286.20000090450048</v>
      </c>
      <c r="G122" s="12">
        <v>96.822000000000003</v>
      </c>
      <c r="H122" s="9">
        <f t="shared" si="352"/>
        <v>-35.699999999991405</v>
      </c>
      <c r="J122" s="40">
        <f t="shared" ref="J122" si="364">MOD(DEGREES(ATAN2(F122, D122)) + 360, 360)</f>
        <v>11.590697586340298</v>
      </c>
      <c r="K122" s="47">
        <f t="shared" ref="K122" si="365">SQRT(POWER(C122 - $C$9,2) + POWER(E122 - $E$9,2)) *1000</f>
        <v>292.15771514209109</v>
      </c>
      <c r="L122" s="40">
        <f t="shared" ref="L122" si="366">SQRT((D122^2) + (F122^2) + (H122^2))</f>
        <v>294.33080116944376</v>
      </c>
      <c r="M122" s="12">
        <f t="shared" ref="M122" si="367">(D122-$D$9)/(B122-$B$9)</f>
        <v>0.86323529403136279</v>
      </c>
      <c r="N122" s="12">
        <f t="shared" ref="N122" si="368">(F122-$F$9)/(B122-$B$9)</f>
        <v>4.2088235427132421</v>
      </c>
      <c r="O122" s="12">
        <f t="shared" ref="O122" si="369">(H122-$H$9)/(B122-$B$9)</f>
        <v>-0.52499999999987357</v>
      </c>
      <c r="P122" s="81">
        <f t="shared" ref="P122" si="370">(L122-$L$9)/(B122-$B$9)</f>
        <v>4.3283941348447614</v>
      </c>
      <c r="Q122" s="12">
        <f t="shared" ref="Q122" si="371">(M122-0)/(B122-$B$9)</f>
        <v>1.2694636676931806E-2</v>
      </c>
      <c r="R122" s="12">
        <f t="shared" ref="R122" si="372">(N122-0)/(B122-$B$9)</f>
        <v>6.1894463863430033E-2</v>
      </c>
      <c r="S122" s="12">
        <f t="shared" ref="S122" si="373">(O122-0)/(B122-$B$9)</f>
        <v>-7.7205882352922584E-3</v>
      </c>
      <c r="T122" s="12">
        <f t="shared" ref="T122" si="374">(P122-0)/(B122-$B$9)</f>
        <v>6.3652854924187666E-2</v>
      </c>
    </row>
    <row r="123" spans="2:20" ht="15.9" customHeight="1">
      <c r="B123" s="18">
        <v>45910</v>
      </c>
      <c r="C123" s="12">
        <v>401125.73609999998</v>
      </c>
      <c r="D123" s="9">
        <f t="shared" si="350"/>
        <v>103.69999997783452</v>
      </c>
      <c r="E123" s="12">
        <v>6665537.5416999999</v>
      </c>
      <c r="F123" s="9">
        <f t="shared" si="351"/>
        <v>129.700000397861</v>
      </c>
      <c r="G123" s="12">
        <v>96.7774</v>
      </c>
      <c r="H123" s="9">
        <f t="shared" si="352"/>
        <v>-80.299999999994043</v>
      </c>
      <c r="J123" s="40">
        <f t="shared" ref="J123" si="375">MOD(DEGREES(ATAN2(F123, D123)) + 360, 360)</f>
        <v>38.643642702599379</v>
      </c>
      <c r="K123" s="47">
        <f t="shared" ref="K123" si="376">SQRT(POWER(C123 - $C$9,2) + POWER(E123 - $E$9,2)) *1000</f>
        <v>166.05956792250191</v>
      </c>
      <c r="L123" s="40">
        <f t="shared" ref="L123" si="377">SQRT((D123^2) + (F123^2) + (H123^2))</f>
        <v>184.45560468201305</v>
      </c>
      <c r="M123" s="12">
        <f t="shared" ref="M123" si="378">(D123-$D$9)/(B123-$B$9)</f>
        <v>1.5249999996740371</v>
      </c>
      <c r="N123" s="12">
        <f t="shared" ref="N123" si="379">(F123-$F$9)/(B123-$B$9)</f>
        <v>1.9073529470273678</v>
      </c>
      <c r="O123" s="12">
        <f t="shared" ref="O123" si="380">(H123-$H$9)/(B123-$B$9)</f>
        <v>-1.1808823529410888</v>
      </c>
      <c r="P123" s="81">
        <f t="shared" ref="P123" si="381">(L123-$L$9)/(B123-$B$9)</f>
        <v>2.7125824217943095</v>
      </c>
      <c r="Q123" s="12">
        <f t="shared" ref="Q123" si="382">(M123-0)/(B123-$B$9)</f>
        <v>2.2426470583441722E-2</v>
      </c>
      <c r="R123" s="12">
        <f t="shared" ref="R123" si="383">(N123-0)/(B123-$B$9)</f>
        <v>2.8049308044520115E-2</v>
      </c>
      <c r="S123" s="12">
        <f t="shared" ref="S123" si="384">(O123-0)/(B123-$B$9)</f>
        <v>-1.7365916955016013E-2</v>
      </c>
      <c r="T123" s="12">
        <f t="shared" ref="T123" si="385">(P123-0)/(B123-$B$9)</f>
        <v>3.9890917967563375E-2</v>
      </c>
    </row>
    <row r="124" spans="2:20" ht="15.9" customHeight="1">
      <c r="B124" s="18">
        <v>45911</v>
      </c>
      <c r="C124" s="12">
        <v>401125.73590000003</v>
      </c>
      <c r="D124" s="9">
        <f t="shared" si="350"/>
        <v>103.50000002654269</v>
      </c>
      <c r="E124" s="12">
        <v>6665537.5333000002</v>
      </c>
      <c r="F124" s="9">
        <f t="shared" si="351"/>
        <v>121.30000069737434</v>
      </c>
      <c r="G124" s="12">
        <v>96.810500000000005</v>
      </c>
      <c r="H124" s="9">
        <f t="shared" si="352"/>
        <v>-47.199999999989473</v>
      </c>
      <c r="J124" s="40">
        <f t="shared" ref="J124" si="386">MOD(DEGREES(ATAN2(F124, D124)) + 360, 360)</f>
        <v>40.47268027641627</v>
      </c>
      <c r="K124" s="47">
        <f t="shared" ref="K124" si="387">SQRT(POWER(C124 - $C$9,2) + POWER(E124 - $E$9,2)) *1000</f>
        <v>159.45513530356229</v>
      </c>
      <c r="L124" s="40">
        <f t="shared" ref="L124" si="388">SQRT((D124^2) + (F124^2) + (H124^2))</f>
        <v>166.29425779225321</v>
      </c>
      <c r="M124" s="12">
        <f t="shared" ref="M124" si="389">(D124-$D$9)/(B124-$B$9)</f>
        <v>1.5000000003846767</v>
      </c>
      <c r="N124" s="12">
        <f t="shared" ref="N124" si="390">(F124-$F$9)/(B124-$B$9)</f>
        <v>1.7579710245996281</v>
      </c>
      <c r="O124" s="12">
        <f t="shared" ref="O124" si="391">(H124-$H$9)/(B124-$B$9)</f>
        <v>-0.68405797101434018</v>
      </c>
      <c r="P124" s="81">
        <f t="shared" ref="P124" si="392">(L124-$L$9)/(B124-$B$9)</f>
        <v>2.4100617071341044</v>
      </c>
      <c r="Q124" s="12">
        <f t="shared" ref="Q124" si="393">(M124-0)/(B124-$B$9)</f>
        <v>2.1739130440357635E-2</v>
      </c>
      <c r="R124" s="12">
        <f t="shared" ref="R124" si="394">(N124-0)/(B124-$B$9)</f>
        <v>2.5477840936226494E-2</v>
      </c>
      <c r="S124" s="12">
        <f t="shared" ref="S124" si="395">(O124-0)/(B124-$B$9)</f>
        <v>-9.9138836378889882E-3</v>
      </c>
      <c r="T124" s="12">
        <f t="shared" ref="T124" si="396">(P124-0)/(B124-$B$9)</f>
        <v>3.4928430538175424E-2</v>
      </c>
    </row>
    <row r="125" spans="2:20" ht="15.9" customHeight="1">
      <c r="B125" s="18">
        <v>45911</v>
      </c>
      <c r="C125" s="12">
        <v>401125.72389999998</v>
      </c>
      <c r="D125" s="9">
        <f t="shared" si="350"/>
        <v>91.499999980442226</v>
      </c>
      <c r="E125" s="12">
        <v>6665537.5919000003</v>
      </c>
      <c r="F125" s="9">
        <f t="shared" si="351"/>
        <v>179.90000080317259</v>
      </c>
      <c r="G125" s="12">
        <v>96.779799999999994</v>
      </c>
      <c r="H125" s="9">
        <f t="shared" si="352"/>
        <v>-77.899999999999636</v>
      </c>
      <c r="J125" s="40">
        <f t="shared" ref="J125" si="397">MOD(DEGREES(ATAN2(F125, D125)) + 360, 360)</f>
        <v>26.958612165649015</v>
      </c>
      <c r="K125" s="47">
        <f t="shared" ref="K125" si="398">SQRT(POWER(C125 - $C$9,2) + POWER(E125 - $E$9,2)) *1000</f>
        <v>201.8322577919655</v>
      </c>
      <c r="L125" s="40">
        <f t="shared" ref="L125" si="399">SQRT((D125^2) + (F125^2) + (H125^2))</f>
        <v>216.3438704595126</v>
      </c>
      <c r="M125" s="12">
        <f t="shared" ref="M125" si="400">(D125-$D$9)/(B125-$B$9)</f>
        <v>1.3260869562382931</v>
      </c>
      <c r="N125" s="12">
        <f t="shared" ref="N125" si="401">(F125-$F$9)/(B125-$B$9)</f>
        <v>2.6072463884517765</v>
      </c>
      <c r="O125" s="12">
        <f t="shared" ref="O125" si="402">(H125-$H$9)/(B125-$B$9)</f>
        <v>-1.1289855072463715</v>
      </c>
      <c r="P125" s="81">
        <f t="shared" ref="P125" si="403">(L125-$L$9)/(B125-$B$9)</f>
        <v>3.1354184124567044</v>
      </c>
      <c r="Q125" s="12">
        <f t="shared" ref="Q125" si="404">(M125-0)/(B125-$B$9)</f>
        <v>1.9218651539685407E-2</v>
      </c>
      <c r="R125" s="12">
        <f t="shared" ref="R125" si="405">(N125-0)/(B125-$B$9)</f>
        <v>3.7786179542779366E-2</v>
      </c>
      <c r="S125" s="12">
        <f t="shared" ref="S125" si="406">(O125-0)/(B125-$B$9)</f>
        <v>-1.636210880067205E-2</v>
      </c>
      <c r="T125" s="12">
        <f t="shared" ref="T125" si="407">(P125-0)/(B125-$B$9)</f>
        <v>4.5440846557343539E-2</v>
      </c>
    </row>
    <row r="126" spans="2:20" ht="15.9" customHeight="1">
      <c r="B126" s="18">
        <v>45912</v>
      </c>
      <c r="C126" s="12">
        <v>401125.71620000002</v>
      </c>
      <c r="D126" s="9">
        <f t="shared" si="350"/>
        <v>83.800000022165477</v>
      </c>
      <c r="E126" s="12">
        <v>6665537.6056000004</v>
      </c>
      <c r="F126" s="9">
        <f t="shared" si="351"/>
        <v>193.6000008136034</v>
      </c>
      <c r="G126" s="12">
        <v>96.823999999999998</v>
      </c>
      <c r="H126" s="9">
        <f t="shared" si="352"/>
        <v>-33.699999999996066</v>
      </c>
      <c r="J126" s="40">
        <f t="shared" ref="J126" si="408">MOD(DEGREES(ATAN2(F126, D126)) + 360, 360)</f>
        <v>23.405433502172173</v>
      </c>
      <c r="K126" s="47">
        <f t="shared" ref="K126" si="409">SQRT(POWER(C126 - $C$9,2) + POWER(E126 - $E$9,2)) *1000</f>
        <v>210.95829047170002</v>
      </c>
      <c r="L126" s="40">
        <f t="shared" ref="L126" si="410">SQRT((D126^2) + (F126^2) + (H126^2))</f>
        <v>213.63307402820823</v>
      </c>
      <c r="M126" s="12">
        <f t="shared" ref="M126" si="411">(D126-$D$9)/(B126-$B$9)</f>
        <v>1.1971428574595069</v>
      </c>
      <c r="N126" s="12">
        <f t="shared" ref="N126" si="412">(F126-$F$9)/(B126-$B$9)</f>
        <v>2.7657142973371913</v>
      </c>
      <c r="O126" s="12">
        <f t="shared" ref="O126" si="413">(H126-$H$9)/(B126-$B$9)</f>
        <v>-0.48142857142851525</v>
      </c>
      <c r="P126" s="81">
        <f t="shared" ref="P126" si="414">(L126-$L$9)/(B126-$B$9)</f>
        <v>3.0519010575458316</v>
      </c>
      <c r="Q126" s="12">
        <f t="shared" ref="Q126" si="415">(M126-0)/(B126-$B$9)</f>
        <v>1.7102040820850099E-2</v>
      </c>
      <c r="R126" s="12">
        <f t="shared" ref="R126" si="416">(N126-0)/(B126-$B$9)</f>
        <v>3.9510204247674159E-2</v>
      </c>
      <c r="S126" s="12">
        <f t="shared" ref="S126" si="417">(O126-0)/(B126-$B$9)</f>
        <v>-6.8775510204073607E-3</v>
      </c>
      <c r="T126" s="12">
        <f t="shared" ref="T126" si="418">(P126-0)/(B126-$B$9)</f>
        <v>4.359858653636902E-2</v>
      </c>
    </row>
    <row r="127" spans="2:20" ht="15.9" customHeight="1">
      <c r="B127" s="18">
        <v>45912</v>
      </c>
      <c r="C127" s="12">
        <v>401125.7181</v>
      </c>
      <c r="D127" s="9">
        <f t="shared" si="350"/>
        <v>85.699999995995313</v>
      </c>
      <c r="E127" s="12">
        <v>6665537.6067000004</v>
      </c>
      <c r="F127" s="9">
        <f t="shared" si="351"/>
        <v>194.70000080764294</v>
      </c>
      <c r="G127" s="12">
        <v>96.784599999999998</v>
      </c>
      <c r="H127" s="9">
        <f t="shared" si="352"/>
        <v>-73.099999999996612</v>
      </c>
      <c r="J127" s="40">
        <f t="shared" ref="J127" si="419">MOD(DEGREES(ATAN2(F127, D127)) + 360, 360)</f>
        <v>23.757383396588807</v>
      </c>
      <c r="K127" s="47">
        <f t="shared" ref="K127" si="420">SQRT(POWER(C127 - $C$9,2) + POWER(E127 - $E$9,2)) *1000</f>
        <v>212.72653880935908</v>
      </c>
      <c r="L127" s="40">
        <f t="shared" ref="L127" si="421">SQRT((D127^2) + (F127^2) + (H127^2))</f>
        <v>224.93596936419323</v>
      </c>
      <c r="M127" s="12">
        <f t="shared" ref="M127" si="422">(D127-$D$9)/(B127-$B$9)</f>
        <v>1.2242857142285044</v>
      </c>
      <c r="N127" s="12">
        <f t="shared" ref="N127" si="423">(F127-$F$9)/(B127-$B$9)</f>
        <v>2.7814285829663277</v>
      </c>
      <c r="O127" s="12">
        <f t="shared" ref="O127" si="424">(H127-$H$9)/(B127-$B$9)</f>
        <v>-1.0442857142856659</v>
      </c>
      <c r="P127" s="81">
        <f t="shared" ref="P127" si="425">(L127-$L$9)/(B127-$B$9)</f>
        <v>3.213370990917046</v>
      </c>
      <c r="Q127" s="12">
        <f t="shared" ref="Q127" si="426">(M127-0)/(B127-$B$9)</f>
        <v>1.7489795917550063E-2</v>
      </c>
      <c r="R127" s="12">
        <f t="shared" ref="R127" si="427">(N127-0)/(B127-$B$9)</f>
        <v>3.9734694042376111E-2</v>
      </c>
      <c r="S127" s="12">
        <f t="shared" ref="S127" si="428">(O127-0)/(B127-$B$9)</f>
        <v>-1.4918367346938084E-2</v>
      </c>
      <c r="T127" s="12">
        <f t="shared" ref="T127" si="429">(P127-0)/(B127-$B$9)</f>
        <v>4.5905299870243513E-2</v>
      </c>
    </row>
    <row r="128" spans="2:20" ht="15.9" customHeight="1">
      <c r="B128" s="18">
        <v>45913</v>
      </c>
      <c r="C128" s="12">
        <v>401125.72249999997</v>
      </c>
      <c r="D128" s="9">
        <f t="shared" si="350"/>
        <v>90.099999972153455</v>
      </c>
      <c r="E128" s="12">
        <v>6665537.5886000004</v>
      </c>
      <c r="F128" s="9">
        <f t="shared" si="351"/>
        <v>176.60000082105398</v>
      </c>
      <c r="G128" s="12">
        <v>96.809399999999997</v>
      </c>
      <c r="H128" s="9">
        <f t="shared" si="352"/>
        <v>-48.299999999997567</v>
      </c>
      <c r="J128" s="40">
        <f t="shared" ref="J128" si="430">MOD(DEGREES(ATAN2(F128, D128)) + 360, 360)</f>
        <v>27.030334779856673</v>
      </c>
      <c r="K128" s="47">
        <f t="shared" ref="K128" si="431">SQRT(POWER(C128 - $C$9,2) + POWER(E128 - $E$9,2)) *1000</f>
        <v>198.25632470359758</v>
      </c>
      <c r="L128" s="40">
        <f t="shared" ref="L128" si="432">SQRT((D128^2) + (F128^2) + (H128^2))</f>
        <v>204.05504229246108</v>
      </c>
      <c r="M128" s="12">
        <f t="shared" ref="M128" si="433">(D128-$D$9)/(B128-$B$9)</f>
        <v>1.2690140841148374</v>
      </c>
      <c r="N128" s="12">
        <f t="shared" ref="N128" si="434">(F128-$F$9)/(B128-$B$9)</f>
        <v>2.4873239552261124</v>
      </c>
      <c r="O128" s="12">
        <f t="shared" ref="O128" si="435">(H128-$H$9)/(B128-$B$9)</f>
        <v>-0.68028169014081086</v>
      </c>
      <c r="P128" s="81">
        <f t="shared" ref="P128" si="436">(L128-$L$9)/(B128-$B$9)</f>
        <v>2.8740146801755082</v>
      </c>
      <c r="Q128" s="12">
        <f t="shared" ref="Q128" si="437">(M128-0)/(B128-$B$9)</f>
        <v>1.7873437804434331E-2</v>
      </c>
      <c r="R128" s="12">
        <f t="shared" ref="R128" si="438">(N128-0)/(B128-$B$9)</f>
        <v>3.5032731763748062E-2</v>
      </c>
      <c r="S128" s="12">
        <f t="shared" ref="S128" si="439">(O128-0)/(B128-$B$9)</f>
        <v>-9.5814322555043789E-3</v>
      </c>
      <c r="T128" s="12">
        <f t="shared" ref="T128" si="440">(P128-0)/(B128-$B$9)</f>
        <v>4.0479080002471947E-2</v>
      </c>
    </row>
    <row r="129" spans="2:20" ht="15.9" customHeight="1">
      <c r="B129" s="18">
        <v>45913</v>
      </c>
      <c r="C129" s="12">
        <v>401125.71620000002</v>
      </c>
      <c r="D129" s="9">
        <f t="shared" si="350"/>
        <v>83.800000022165477</v>
      </c>
      <c r="E129" s="12">
        <v>6665537.6056000004</v>
      </c>
      <c r="F129" s="9">
        <f t="shared" si="351"/>
        <v>193.6000008136034</v>
      </c>
      <c r="G129" s="12">
        <v>96.823999999999998</v>
      </c>
      <c r="H129" s="9">
        <f t="shared" si="352"/>
        <v>-33.699999999996066</v>
      </c>
      <c r="J129" s="40">
        <f t="shared" ref="J129" si="441">MOD(DEGREES(ATAN2(F129, D129)) + 360, 360)</f>
        <v>23.405433502172173</v>
      </c>
      <c r="K129" s="47">
        <f t="shared" ref="K129" si="442">SQRT(POWER(C129 - $C$9,2) + POWER(E129 - $E$9,2)) *1000</f>
        <v>210.95829047170002</v>
      </c>
      <c r="L129" s="40">
        <f t="shared" ref="L129" si="443">SQRT((D129^2) + (F129^2) + (H129^2))</f>
        <v>213.63307402820823</v>
      </c>
      <c r="M129" s="12">
        <f t="shared" ref="M129" si="444">(D129-$D$9)/(B129-$B$9)</f>
        <v>1.1802816904530349</v>
      </c>
      <c r="N129" s="12">
        <f t="shared" ref="N129" si="445">(F129-$F$9)/(B129-$B$9)</f>
        <v>2.7267605748394845</v>
      </c>
      <c r="O129" s="12">
        <f t="shared" ref="O129" si="446">(H129-$H$9)/(B129-$B$9)</f>
        <v>-0.47464788732388824</v>
      </c>
      <c r="P129" s="81">
        <f t="shared" ref="P129" si="447">(L129-$L$9)/(B129-$B$9)</f>
        <v>3.0089165356085665</v>
      </c>
      <c r="Q129" s="12">
        <f t="shared" ref="Q129" si="448">(M129-0)/(B129-$B$9)</f>
        <v>1.6623685781028661E-2</v>
      </c>
      <c r="R129" s="12">
        <f t="shared" ref="R129" si="449">(N129-0)/(B129-$B$9)</f>
        <v>3.840507851886598E-2</v>
      </c>
      <c r="S129" s="12">
        <f t="shared" ref="S129" si="450">(O129-0)/(B129-$B$9)</f>
        <v>-6.6851815116040596E-3</v>
      </c>
      <c r="T129" s="12">
        <f t="shared" ref="T129" si="451">(P129-0)/(B129-$B$9)</f>
        <v>4.2379106135331926E-2</v>
      </c>
    </row>
    <row r="130" spans="2:20" ht="15.9" customHeight="1">
      <c r="B130" s="18">
        <v>45915</v>
      </c>
      <c r="C130" s="12">
        <v>401125.71639999998</v>
      </c>
      <c r="D130" s="9">
        <f t="shared" si="350"/>
        <v>83.999999973457307</v>
      </c>
      <c r="E130" s="12">
        <v>6665537.6177000003</v>
      </c>
      <c r="F130" s="9">
        <f t="shared" si="351"/>
        <v>205.70000074803829</v>
      </c>
      <c r="G130" s="12">
        <v>96.815100000000001</v>
      </c>
      <c r="H130" s="9">
        <f t="shared" si="352"/>
        <v>-42.599999999993088</v>
      </c>
      <c r="J130" s="40">
        <f t="shared" ref="J130" si="452">MOD(DEGREES(ATAN2(F130, D130)) + 360, 360)</f>
        <v>22.213223212936555</v>
      </c>
      <c r="K130" s="47">
        <f t="shared" ref="K130" si="453">SQRT(POWER(C130 - $C$9,2) + POWER(E130 - $E$9,2)) *1000</f>
        <v>222.19021198802562</v>
      </c>
      <c r="L130" s="40">
        <f t="shared" ref="L130" si="454">SQRT((D130^2) + (F130^2) + (H130^2))</f>
        <v>226.23715500174413</v>
      </c>
      <c r="M130" s="12">
        <f t="shared" ref="M130" si="455">(D130-$D$9)/(B130-$B$9)</f>
        <v>1.1506849311432508</v>
      </c>
      <c r="N130" s="12">
        <f t="shared" ref="N130" si="456">(F130-$F$9)/(B130-$B$9)</f>
        <v>2.8178082294251823</v>
      </c>
      <c r="O130" s="12">
        <f t="shared" ref="O130" si="457">(H130-$H$9)/(B130-$B$9)</f>
        <v>-0.58356164383552178</v>
      </c>
      <c r="P130" s="81">
        <f t="shared" ref="P130" si="458">(L130-$L$9)/(B130-$B$9)</f>
        <v>3.099139109612933</v>
      </c>
      <c r="Q130" s="12">
        <f t="shared" ref="Q130" si="459">(M130-0)/(B130-$B$9)</f>
        <v>1.5762807275934942E-2</v>
      </c>
      <c r="R130" s="12">
        <f t="shared" ref="R130" si="460">(N130-0)/(B130-$B$9)</f>
        <v>3.8600112731851814E-2</v>
      </c>
      <c r="S130" s="12">
        <f t="shared" ref="S130" si="461">(O130-0)/(B130-$B$9)</f>
        <v>-7.9939951210345455E-3</v>
      </c>
      <c r="T130" s="12">
        <f t="shared" ref="T130" si="462">(P130-0)/(B130-$B$9)</f>
        <v>4.2453960405656618E-2</v>
      </c>
    </row>
    <row r="131" spans="2:20" ht="15.9" customHeight="1">
      <c r="B131" s="18">
        <v>45915</v>
      </c>
      <c r="C131" s="12">
        <v>401125.71380000003</v>
      </c>
      <c r="D131" s="9">
        <f t="shared" si="350"/>
        <v>81.400000024586916</v>
      </c>
      <c r="E131" s="12">
        <v>6665537.6278999997</v>
      </c>
      <c r="F131" s="9">
        <f t="shared" si="351"/>
        <v>215.9000001847744</v>
      </c>
      <c r="G131" s="12">
        <v>96.812200000000004</v>
      </c>
      <c r="H131" s="9">
        <f t="shared" si="352"/>
        <v>-45.499999999989882</v>
      </c>
      <c r="J131" s="40">
        <f t="shared" ref="J131" si="463">MOD(DEGREES(ATAN2(F131, D131)) + 360, 360)</f>
        <v>20.657767344444949</v>
      </c>
      <c r="K131" s="47">
        <f t="shared" ref="K131" si="464">SQRT(POWER(C131 - $C$9,2) + POWER(E131 - $E$9,2)) *1000</f>
        <v>230.73528140227785</v>
      </c>
      <c r="L131" s="40">
        <f t="shared" ref="L131" si="465">SQRT((D131^2) + (F131^2) + (H131^2))</f>
        <v>235.17869819307066</v>
      </c>
      <c r="M131" s="12">
        <f t="shared" ref="M131" si="466">(D131-$D$9)/(B131-$B$9)</f>
        <v>1.1150684934874919</v>
      </c>
      <c r="N131" s="12">
        <f t="shared" ref="N131" si="467">(F131-$F$9)/(B131-$B$9)</f>
        <v>2.9575342491064984</v>
      </c>
      <c r="O131" s="12">
        <f t="shared" ref="O131" si="468">(H131-$H$9)/(B131-$B$9)</f>
        <v>-0.62328767123273809</v>
      </c>
      <c r="P131" s="81">
        <f t="shared" ref="P131" si="469">(L131-$L$9)/(B131-$B$9)</f>
        <v>3.2216260026448036</v>
      </c>
      <c r="Q131" s="12">
        <f t="shared" ref="Q131" si="470">(M131-0)/(B131-$B$9)</f>
        <v>1.527491086969167E-2</v>
      </c>
      <c r="R131" s="12">
        <f t="shared" ref="R131" si="471">(N131-0)/(B131-$B$9)</f>
        <v>4.0514167795979432E-2</v>
      </c>
      <c r="S131" s="12">
        <f t="shared" ref="S131" si="472">(O131-0)/(B131-$B$9)</f>
        <v>-8.5381872771607952E-3</v>
      </c>
      <c r="T131" s="12">
        <f t="shared" ref="T131" si="473">(P131-0)/(B131-$B$9)</f>
        <v>4.4131863049928818E-2</v>
      </c>
    </row>
    <row r="132" spans="2:20" ht="15.9" customHeight="1">
      <c r="B132" s="18">
        <v>45916</v>
      </c>
      <c r="C132" s="12">
        <v>401125.71710000001</v>
      </c>
      <c r="D132" s="9">
        <f t="shared" si="350"/>
        <v>84.700000006705523</v>
      </c>
      <c r="E132" s="12">
        <v>6665537.6105000004</v>
      </c>
      <c r="F132" s="9">
        <f t="shared" si="351"/>
        <v>198.50000087171793</v>
      </c>
      <c r="G132" s="12">
        <v>96.808499999999995</v>
      </c>
      <c r="H132" s="9">
        <f t="shared" si="352"/>
        <v>-49.199999999999022</v>
      </c>
      <c r="J132" s="40">
        <f t="shared" ref="J132" si="474">MOD(DEGREES(ATAN2(F132, D132)) + 360, 360)</f>
        <v>23.107954684329968</v>
      </c>
      <c r="K132" s="47">
        <f t="shared" ref="K132" si="475">SQRT(POWER(C132 - $C$9,2) + POWER(E132 - $E$9,2)) *1000</f>
        <v>215.81552387909434</v>
      </c>
      <c r="L132" s="40">
        <f t="shared" ref="L132" si="476">SQRT((D132^2) + (F132^2) + (H132^2))</f>
        <v>221.35261540629656</v>
      </c>
      <c r="M132" s="12">
        <f t="shared" ref="M132" si="477">(D132-$D$9)/(B132-$B$9)</f>
        <v>1.1445945946852099</v>
      </c>
      <c r="N132" s="12">
        <f t="shared" ref="N132" si="478">(F132-$F$9)/(B132-$B$9)</f>
        <v>2.6824324442124046</v>
      </c>
      <c r="O132" s="12">
        <f t="shared" ref="O132" si="479">(H132-$H$9)/(B132-$B$9)</f>
        <v>-0.66486486486485163</v>
      </c>
      <c r="P132" s="81">
        <f t="shared" ref="P132" si="480">(L132-$L$9)/(B132-$B$9)</f>
        <v>2.9912515595445481</v>
      </c>
      <c r="Q132" s="12">
        <f t="shared" ref="Q132" si="481">(M132-0)/(B132-$B$9)</f>
        <v>1.5467494522773106E-2</v>
      </c>
      <c r="R132" s="12">
        <f t="shared" ref="R132" si="482">(N132-0)/(B132-$B$9)</f>
        <v>3.6249087083951415E-2</v>
      </c>
      <c r="S132" s="12">
        <f t="shared" ref="S132" si="483">(O132-0)/(B132-$B$9)</f>
        <v>-8.9846603360115088E-3</v>
      </c>
      <c r="T132" s="12">
        <f t="shared" ref="T132" si="484">(P132-0)/(B132-$B$9)</f>
        <v>4.0422318372223626E-2</v>
      </c>
    </row>
    <row r="133" spans="2:20" ht="15.9" customHeight="1">
      <c r="B133" s="18"/>
      <c r="C133" s="12"/>
      <c r="D133" s="9" t="str">
        <f t="shared" si="350"/>
        <v/>
      </c>
      <c r="E133" s="12"/>
      <c r="F133" s="9" t="str">
        <f t="shared" si="351"/>
        <v/>
      </c>
      <c r="G133" s="12"/>
      <c r="H133" s="9" t="str">
        <f t="shared" si="352"/>
        <v/>
      </c>
    </row>
    <row r="134" spans="2:20" ht="15.9" customHeight="1">
      <c r="B134" s="18"/>
      <c r="C134" s="12"/>
      <c r="D134" s="9" t="str">
        <f t="shared" si="350"/>
        <v/>
      </c>
      <c r="E134" s="12"/>
      <c r="F134" s="9" t="str">
        <f t="shared" si="351"/>
        <v/>
      </c>
      <c r="G134" s="12"/>
      <c r="H134" s="9" t="str">
        <f t="shared" si="352"/>
        <v/>
      </c>
    </row>
    <row r="135" spans="2:20" ht="15.9" customHeight="1">
      <c r="B135" s="18"/>
      <c r="C135" s="12"/>
      <c r="D135" s="9" t="str">
        <f t="shared" si="350"/>
        <v/>
      </c>
      <c r="E135" s="12"/>
      <c r="F135" s="9" t="str">
        <f t="shared" si="351"/>
        <v/>
      </c>
      <c r="G135" s="12"/>
      <c r="H135" s="9" t="str">
        <f t="shared" si="352"/>
        <v/>
      </c>
    </row>
    <row r="136" spans="2:20" ht="15.9" customHeight="1">
      <c r="B136" s="18"/>
      <c r="C136" s="12"/>
      <c r="D136" s="9" t="str">
        <f t="shared" si="350"/>
        <v/>
      </c>
      <c r="E136" s="12"/>
      <c r="F136" s="9" t="str">
        <f t="shared" si="351"/>
        <v/>
      </c>
      <c r="G136" s="12"/>
      <c r="H136" s="9" t="str">
        <f t="shared" si="352"/>
        <v/>
      </c>
    </row>
    <row r="137" spans="2:20" ht="15.9" customHeight="1">
      <c r="B137" s="18"/>
      <c r="C137" s="12"/>
      <c r="D137" s="9" t="str">
        <f t="shared" si="350"/>
        <v/>
      </c>
      <c r="E137" s="12"/>
      <c r="F137" s="9" t="str">
        <f t="shared" si="351"/>
        <v/>
      </c>
      <c r="G137" s="12"/>
      <c r="H137" s="9" t="str">
        <f t="shared" si="352"/>
        <v/>
      </c>
    </row>
    <row r="138" spans="2:20" ht="15.9" customHeight="1">
      <c r="B138" s="18"/>
      <c r="C138" s="12"/>
      <c r="D138" s="9" t="str">
        <f t="shared" si="350"/>
        <v/>
      </c>
      <c r="E138" s="12"/>
      <c r="F138" s="9" t="str">
        <f t="shared" si="351"/>
        <v/>
      </c>
      <c r="G138" s="12"/>
      <c r="H138" s="9" t="str">
        <f t="shared" si="352"/>
        <v/>
      </c>
    </row>
    <row r="139" spans="2:20" ht="15.9" customHeight="1">
      <c r="B139" s="18"/>
      <c r="C139" s="12"/>
      <c r="D139" s="9" t="str">
        <f t="shared" si="350"/>
        <v/>
      </c>
      <c r="E139" s="12"/>
      <c r="F139" s="9" t="str">
        <f t="shared" si="351"/>
        <v/>
      </c>
      <c r="G139" s="12"/>
      <c r="H139" s="9" t="str">
        <f t="shared" si="352"/>
        <v/>
      </c>
    </row>
    <row r="140" spans="2:20" ht="15.9" customHeight="1">
      <c r="B140" s="18"/>
      <c r="C140" s="12"/>
      <c r="D140" s="9" t="str">
        <f t="shared" si="350"/>
        <v/>
      </c>
      <c r="E140" s="12"/>
      <c r="F140" s="9" t="str">
        <f t="shared" si="351"/>
        <v/>
      </c>
      <c r="G140" s="12"/>
      <c r="H140" s="9" t="str">
        <f t="shared" si="352"/>
        <v/>
      </c>
    </row>
    <row r="141" spans="2:20" ht="15.9" customHeight="1">
      <c r="B141" s="18"/>
      <c r="C141" s="12"/>
      <c r="D141" s="9" t="str">
        <f t="shared" si="350"/>
        <v/>
      </c>
      <c r="E141" s="12"/>
      <c r="F141" s="9" t="str">
        <f t="shared" si="351"/>
        <v/>
      </c>
      <c r="G141" s="12"/>
      <c r="H141" s="9" t="str">
        <f t="shared" si="352"/>
        <v/>
      </c>
    </row>
    <row r="142" spans="2:20" ht="15.9" customHeight="1">
      <c r="B142" s="18"/>
      <c r="C142" s="12"/>
      <c r="D142" s="9" t="str">
        <f t="shared" si="350"/>
        <v/>
      </c>
      <c r="E142" s="12"/>
      <c r="F142" s="9" t="str">
        <f t="shared" si="351"/>
        <v/>
      </c>
      <c r="G142" s="12"/>
      <c r="H142" s="9" t="str">
        <f t="shared" si="352"/>
        <v/>
      </c>
    </row>
    <row r="143" spans="2:20" ht="15.9" customHeight="1">
      <c r="B143" s="18"/>
      <c r="C143" s="12"/>
      <c r="D143" s="9" t="str">
        <f t="shared" si="350"/>
        <v/>
      </c>
      <c r="E143" s="12"/>
      <c r="F143" s="9" t="str">
        <f t="shared" si="351"/>
        <v/>
      </c>
      <c r="G143" s="12"/>
      <c r="H143" s="9" t="str">
        <f t="shared" si="352"/>
        <v/>
      </c>
    </row>
    <row r="144" spans="2:20" ht="15.9" customHeight="1">
      <c r="B144" s="18"/>
      <c r="C144" s="12"/>
      <c r="D144" s="9" t="str">
        <f t="shared" si="350"/>
        <v/>
      </c>
      <c r="E144" s="12"/>
      <c r="F144" s="9" t="str">
        <f t="shared" si="351"/>
        <v/>
      </c>
      <c r="G144" s="12"/>
      <c r="H144" s="9" t="str">
        <f t="shared" si="352"/>
        <v/>
      </c>
    </row>
    <row r="145" spans="1:8" ht="15.9" customHeight="1">
      <c r="B145" s="18"/>
      <c r="C145" s="12"/>
      <c r="D145" s="9" t="str">
        <f t="shared" si="350"/>
        <v/>
      </c>
      <c r="E145" s="12"/>
      <c r="F145" s="9" t="str">
        <f t="shared" si="351"/>
        <v/>
      </c>
      <c r="G145" s="12"/>
      <c r="H145" s="9" t="str">
        <f t="shared" si="352"/>
        <v/>
      </c>
    </row>
    <row r="146" spans="1:8" ht="15.9" customHeight="1">
      <c r="B146" s="18"/>
      <c r="C146" s="12"/>
      <c r="D146" s="9" t="str">
        <f t="shared" si="350"/>
        <v/>
      </c>
      <c r="E146" s="12"/>
      <c r="F146" s="9" t="str">
        <f t="shared" si="351"/>
        <v/>
      </c>
      <c r="G146" s="12"/>
      <c r="H146" s="9" t="str">
        <f t="shared" si="352"/>
        <v/>
      </c>
    </row>
    <row r="147" spans="1:8" ht="15.9" customHeight="1">
      <c r="B147" s="18"/>
      <c r="C147" s="12"/>
      <c r="D147" s="9" t="str">
        <f t="shared" si="350"/>
        <v/>
      </c>
      <c r="E147" s="12"/>
      <c r="F147" s="9" t="str">
        <f t="shared" si="351"/>
        <v/>
      </c>
      <c r="G147" s="12"/>
      <c r="H147" s="9" t="str">
        <f t="shared" si="352"/>
        <v/>
      </c>
    </row>
    <row r="148" spans="1:8" ht="15.9" customHeight="1">
      <c r="B148" s="18"/>
      <c r="C148" s="12"/>
      <c r="D148" s="9" t="str">
        <f t="shared" si="350"/>
        <v/>
      </c>
      <c r="E148" s="12"/>
      <c r="F148" s="9" t="str">
        <f t="shared" si="351"/>
        <v/>
      </c>
      <c r="G148" s="12"/>
      <c r="H148" s="9" t="str">
        <f t="shared" si="352"/>
        <v/>
      </c>
    </row>
    <row r="149" spans="1:8" ht="15.9" customHeight="1">
      <c r="B149" s="18"/>
      <c r="C149" s="12"/>
      <c r="D149" s="9" t="str">
        <f t="shared" si="350"/>
        <v/>
      </c>
      <c r="E149" s="12"/>
      <c r="F149" s="9" t="str">
        <f t="shared" si="351"/>
        <v/>
      </c>
      <c r="G149" s="12"/>
      <c r="H149" s="9" t="str">
        <f t="shared" si="352"/>
        <v/>
      </c>
    </row>
    <row r="150" spans="1:8" ht="15.9" customHeight="1">
      <c r="B150" s="18"/>
      <c r="C150" s="12"/>
      <c r="D150" s="9" t="str">
        <f t="shared" si="350"/>
        <v/>
      </c>
      <c r="E150" s="12"/>
      <c r="F150" s="9" t="str">
        <f t="shared" si="351"/>
        <v/>
      </c>
      <c r="G150" s="12"/>
      <c r="H150" s="9" t="str">
        <f t="shared" si="352"/>
        <v/>
      </c>
    </row>
    <row r="151" spans="1:8" ht="15.9" customHeight="1">
      <c r="B151" s="18"/>
      <c r="C151" s="12"/>
      <c r="D151" s="9" t="str">
        <f t="shared" si="350"/>
        <v/>
      </c>
      <c r="E151" s="12"/>
      <c r="F151" s="9" t="str">
        <f t="shared" si="351"/>
        <v/>
      </c>
      <c r="G151" s="12"/>
      <c r="H151" s="9" t="str">
        <f t="shared" si="352"/>
        <v/>
      </c>
    </row>
    <row r="152" spans="1:8" ht="15.9" customHeight="1">
      <c r="B152" s="18"/>
      <c r="C152" s="12"/>
      <c r="D152" s="9" t="str">
        <f t="shared" si="350"/>
        <v/>
      </c>
      <c r="E152" s="12"/>
      <c r="F152" s="9" t="str">
        <f t="shared" si="351"/>
        <v/>
      </c>
      <c r="G152" s="12"/>
      <c r="H152" s="9" t="str">
        <f t="shared" si="352"/>
        <v/>
      </c>
    </row>
    <row r="153" spans="1:8" ht="15.9" customHeight="1">
      <c r="B153" s="18"/>
      <c r="C153" s="12"/>
      <c r="D153" s="9" t="str">
        <f t="shared" si="350"/>
        <v/>
      </c>
      <c r="E153" s="12"/>
      <c r="F153" s="9" t="str">
        <f t="shared" si="351"/>
        <v/>
      </c>
      <c r="G153" s="12"/>
      <c r="H153" s="9" t="str">
        <f t="shared" si="352"/>
        <v/>
      </c>
    </row>
    <row r="154" spans="1:8" ht="15.9" customHeight="1">
      <c r="B154" s="18"/>
      <c r="C154" s="12"/>
      <c r="D154" s="9" t="str">
        <f t="shared" si="350"/>
        <v/>
      </c>
      <c r="E154" s="12"/>
      <c r="F154" s="9" t="str">
        <f t="shared" si="351"/>
        <v/>
      </c>
      <c r="G154" s="12"/>
      <c r="H154" s="9" t="str">
        <f t="shared" si="352"/>
        <v/>
      </c>
    </row>
    <row r="155" spans="1:8" ht="15.9" customHeight="1">
      <c r="A155" s="32">
        <v>44760</v>
      </c>
      <c r="B155" s="18"/>
      <c r="C155" s="12"/>
      <c r="D155" s="9" t="str">
        <f t="shared" si="350"/>
        <v/>
      </c>
      <c r="E155" s="12"/>
      <c r="F155" s="9" t="str">
        <f t="shared" si="351"/>
        <v/>
      </c>
      <c r="G155" s="12"/>
      <c r="H155" s="9" t="str">
        <f t="shared" si="352"/>
        <v/>
      </c>
    </row>
    <row r="156" spans="1:8" ht="15.9" customHeight="1">
      <c r="A156" s="33"/>
      <c r="B156" s="18"/>
      <c r="C156" s="12"/>
      <c r="D156" s="9" t="str">
        <f t="shared" si="350"/>
        <v/>
      </c>
      <c r="E156" s="12"/>
      <c r="F156" s="9" t="str">
        <f t="shared" si="351"/>
        <v/>
      </c>
      <c r="G156" s="12"/>
      <c r="H156" s="9" t="str">
        <f t="shared" si="352"/>
        <v/>
      </c>
    </row>
    <row r="157" spans="1:8" ht="15.9" customHeight="1">
      <c r="A157" s="212" t="s">
        <v>9</v>
      </c>
      <c r="B157" s="18"/>
      <c r="C157" s="12"/>
      <c r="D157" s="9" t="str">
        <f t="shared" si="350"/>
        <v/>
      </c>
      <c r="E157" s="12"/>
      <c r="F157" s="9" t="str">
        <f t="shared" si="351"/>
        <v/>
      </c>
      <c r="G157" s="12"/>
      <c r="H157" s="9" t="str">
        <f t="shared" si="352"/>
        <v/>
      </c>
    </row>
    <row r="158" spans="1:8" ht="15.9" customHeight="1">
      <c r="A158" s="213"/>
      <c r="B158" s="18"/>
      <c r="C158" s="12"/>
      <c r="D158" s="9" t="str">
        <f t="shared" si="350"/>
        <v/>
      </c>
      <c r="E158" s="12"/>
      <c r="F158" s="9" t="str">
        <f t="shared" si="351"/>
        <v/>
      </c>
      <c r="G158" s="12"/>
      <c r="H158" s="9" t="str">
        <f t="shared" si="352"/>
        <v/>
      </c>
    </row>
    <row r="159" spans="1:8" ht="15.9" customHeight="1">
      <c r="B159" s="18"/>
      <c r="C159" s="12"/>
      <c r="D159" s="9" t="str">
        <f t="shared" si="350"/>
        <v/>
      </c>
      <c r="E159" s="12"/>
      <c r="F159" s="9" t="str">
        <f t="shared" si="351"/>
        <v/>
      </c>
      <c r="G159" s="12"/>
      <c r="H159" s="9" t="str">
        <f t="shared" si="352"/>
        <v/>
      </c>
    </row>
    <row r="160" spans="1:8" ht="15.9" customHeight="1">
      <c r="B160" s="18"/>
      <c r="C160" s="12"/>
      <c r="D160" s="9" t="str">
        <f t="shared" si="350"/>
        <v/>
      </c>
      <c r="E160" s="12"/>
      <c r="F160" s="9" t="str">
        <f t="shared" si="351"/>
        <v/>
      </c>
      <c r="G160" s="12"/>
      <c r="H160" s="9" t="str">
        <f t="shared" si="352"/>
        <v/>
      </c>
    </row>
    <row r="161" spans="2:8" ht="15.9" customHeight="1">
      <c r="B161" s="18"/>
      <c r="C161" s="12"/>
      <c r="D161" s="9" t="str">
        <f t="shared" si="350"/>
        <v/>
      </c>
      <c r="E161" s="12"/>
      <c r="F161" s="9" t="str">
        <f t="shared" si="351"/>
        <v/>
      </c>
      <c r="G161" s="12"/>
      <c r="H161" s="9" t="str">
        <f t="shared" si="352"/>
        <v/>
      </c>
    </row>
    <row r="162" spans="2:8" ht="15.9" customHeight="1">
      <c r="B162" s="18"/>
      <c r="C162" s="12"/>
      <c r="D162" s="9" t="str">
        <f t="shared" si="350"/>
        <v/>
      </c>
      <c r="E162" s="12"/>
      <c r="F162" s="9" t="str">
        <f t="shared" si="351"/>
        <v/>
      </c>
      <c r="G162" s="12"/>
      <c r="H162" s="9" t="str">
        <f t="shared" si="352"/>
        <v/>
      </c>
    </row>
    <row r="163" spans="2:8" ht="15.9" customHeight="1">
      <c r="B163" s="18"/>
      <c r="C163" s="12"/>
      <c r="D163" s="9" t="str">
        <f t="shared" si="350"/>
        <v/>
      </c>
      <c r="E163" s="12"/>
      <c r="F163" s="9" t="str">
        <f t="shared" si="351"/>
        <v/>
      </c>
      <c r="G163" s="12"/>
      <c r="H163" s="9" t="str">
        <f t="shared" si="352"/>
        <v/>
      </c>
    </row>
    <row r="164" spans="2:8" ht="15.9" customHeight="1">
      <c r="B164" s="18"/>
      <c r="C164" s="12"/>
      <c r="D164" s="9" t="str">
        <f t="shared" si="350"/>
        <v/>
      </c>
      <c r="E164" s="12"/>
      <c r="F164" s="9" t="str">
        <f t="shared" si="351"/>
        <v/>
      </c>
      <c r="G164" s="12"/>
      <c r="H164" s="9" t="str">
        <f t="shared" si="352"/>
        <v/>
      </c>
    </row>
    <row r="165" spans="2:8" ht="15.9" customHeight="1">
      <c r="B165" s="18"/>
      <c r="C165" s="12"/>
      <c r="D165" s="9" t="str">
        <f t="shared" si="350"/>
        <v/>
      </c>
      <c r="E165" s="12"/>
      <c r="F165" s="9" t="str">
        <f t="shared" si="351"/>
        <v/>
      </c>
      <c r="G165" s="12"/>
      <c r="H165" s="9" t="str">
        <f t="shared" si="352"/>
        <v/>
      </c>
    </row>
    <row r="166" spans="2:8" ht="15.9" customHeight="1">
      <c r="B166" s="18"/>
      <c r="C166" s="12"/>
      <c r="D166" s="9" t="str">
        <f t="shared" si="350"/>
        <v/>
      </c>
      <c r="E166" s="12"/>
      <c r="F166" s="9" t="str">
        <f t="shared" si="351"/>
        <v/>
      </c>
      <c r="G166" s="12"/>
      <c r="H166" s="9" t="str">
        <f t="shared" si="352"/>
        <v/>
      </c>
    </row>
    <row r="167" spans="2:8" ht="15.9" customHeight="1">
      <c r="B167" s="18"/>
      <c r="C167" s="12"/>
      <c r="D167" s="9" t="str">
        <f t="shared" si="350"/>
        <v/>
      </c>
      <c r="E167" s="12"/>
      <c r="F167" s="9" t="str">
        <f t="shared" si="351"/>
        <v/>
      </c>
      <c r="G167" s="12"/>
      <c r="H167" s="9" t="str">
        <f t="shared" si="352"/>
        <v/>
      </c>
    </row>
    <row r="168" spans="2:8" ht="15.9" customHeight="1">
      <c r="B168" s="18"/>
      <c r="C168" s="12"/>
      <c r="D168" s="9" t="str">
        <f t="shared" si="350"/>
        <v/>
      </c>
      <c r="E168" s="12"/>
      <c r="F168" s="9" t="str">
        <f t="shared" si="351"/>
        <v/>
      </c>
      <c r="G168" s="12"/>
      <c r="H168" s="9" t="str">
        <f t="shared" si="352"/>
        <v/>
      </c>
    </row>
    <row r="169" spans="2:8" ht="15.9" customHeight="1">
      <c r="B169" s="18"/>
      <c r="C169" s="12"/>
      <c r="D169" s="9" t="str">
        <f t="shared" si="350"/>
        <v/>
      </c>
      <c r="E169" s="12"/>
      <c r="F169" s="9" t="str">
        <f t="shared" si="351"/>
        <v/>
      </c>
      <c r="G169" s="12"/>
      <c r="H169" s="9" t="str">
        <f t="shared" si="352"/>
        <v/>
      </c>
    </row>
    <row r="170" spans="2:8" ht="15.9" customHeight="1">
      <c r="B170" s="18"/>
      <c r="C170" s="12"/>
      <c r="D170" s="9" t="str">
        <f t="shared" si="350"/>
        <v/>
      </c>
      <c r="E170" s="12"/>
      <c r="F170" s="9" t="str">
        <f t="shared" si="351"/>
        <v/>
      </c>
      <c r="G170" s="12"/>
      <c r="H170" s="9" t="str">
        <f t="shared" si="352"/>
        <v/>
      </c>
    </row>
    <row r="171" spans="2:8" ht="15.9" customHeight="1">
      <c r="B171" s="18"/>
      <c r="C171" s="12"/>
      <c r="D171" s="9" t="str">
        <f t="shared" si="350"/>
        <v/>
      </c>
      <c r="E171" s="12"/>
      <c r="F171" s="9" t="str">
        <f t="shared" si="351"/>
        <v/>
      </c>
      <c r="G171" s="12"/>
      <c r="H171" s="9" t="str">
        <f t="shared" si="352"/>
        <v/>
      </c>
    </row>
    <row r="172" spans="2:8" ht="15.9" customHeight="1">
      <c r="B172" s="18"/>
      <c r="C172" s="12"/>
      <c r="D172" s="9" t="str">
        <f t="shared" si="350"/>
        <v/>
      </c>
      <c r="E172" s="12"/>
      <c r="F172" s="9" t="str">
        <f t="shared" si="351"/>
        <v/>
      </c>
      <c r="G172" s="12"/>
      <c r="H172" s="9" t="str">
        <f t="shared" si="352"/>
        <v/>
      </c>
    </row>
    <row r="173" spans="2:8" ht="15.9" customHeight="1">
      <c r="B173" s="18"/>
      <c r="C173" s="12"/>
      <c r="D173" s="9" t="str">
        <f t="shared" si="350"/>
        <v/>
      </c>
      <c r="E173" s="12"/>
      <c r="F173" s="9" t="str">
        <f t="shared" si="351"/>
        <v/>
      </c>
      <c r="G173" s="12"/>
      <c r="H173" s="9" t="str">
        <f t="shared" si="352"/>
        <v/>
      </c>
    </row>
    <row r="174" spans="2:8" ht="15.9" customHeight="1">
      <c r="B174" s="18"/>
      <c r="C174" s="12"/>
      <c r="D174" s="9" t="str">
        <f t="shared" si="350"/>
        <v/>
      </c>
      <c r="E174" s="12"/>
      <c r="F174" s="9" t="str">
        <f t="shared" si="351"/>
        <v/>
      </c>
      <c r="G174" s="12"/>
      <c r="H174" s="9" t="str">
        <f t="shared" si="352"/>
        <v/>
      </c>
    </row>
    <row r="175" spans="2:8" ht="15.9" customHeight="1">
      <c r="B175" s="18"/>
      <c r="C175" s="12"/>
      <c r="D175" s="9" t="str">
        <f t="shared" si="350"/>
        <v/>
      </c>
      <c r="E175" s="12"/>
      <c r="F175" s="9" t="str">
        <f t="shared" si="351"/>
        <v/>
      </c>
      <c r="G175" s="12"/>
      <c r="H175" s="9" t="str">
        <f t="shared" si="352"/>
        <v/>
      </c>
    </row>
    <row r="176" spans="2:8" ht="15.9" customHeight="1">
      <c r="B176" s="18"/>
      <c r="C176" s="12"/>
      <c r="D176" s="9" t="str">
        <f t="shared" si="350"/>
        <v/>
      </c>
      <c r="E176" s="12"/>
      <c r="F176" s="9" t="str">
        <f t="shared" si="351"/>
        <v/>
      </c>
      <c r="G176" s="12"/>
      <c r="H176" s="9" t="str">
        <f t="shared" si="352"/>
        <v/>
      </c>
    </row>
    <row r="177" spans="1:8" ht="15.9" customHeight="1">
      <c r="B177" s="18"/>
      <c r="C177" s="12"/>
      <c r="D177" s="9" t="str">
        <f t="shared" si="350"/>
        <v/>
      </c>
      <c r="E177" s="12"/>
      <c r="F177" s="9" t="str">
        <f t="shared" si="351"/>
        <v/>
      </c>
      <c r="G177" s="12"/>
      <c r="H177" s="9" t="str">
        <f t="shared" si="352"/>
        <v/>
      </c>
    </row>
    <row r="178" spans="1:8" ht="15.9" customHeight="1">
      <c r="B178" s="18"/>
      <c r="C178" s="12"/>
      <c r="D178" s="9" t="str">
        <f t="shared" si="350"/>
        <v/>
      </c>
      <c r="E178" s="12"/>
      <c r="F178" s="9" t="str">
        <f t="shared" si="351"/>
        <v/>
      </c>
      <c r="G178" s="12"/>
      <c r="H178" s="9" t="str">
        <f t="shared" si="352"/>
        <v/>
      </c>
    </row>
    <row r="179" spans="1:8" ht="15.9" customHeight="1">
      <c r="B179" s="18"/>
      <c r="C179" s="12"/>
      <c r="D179" s="9" t="str">
        <f t="shared" si="350"/>
        <v/>
      </c>
      <c r="E179" s="12"/>
      <c r="F179" s="9" t="str">
        <f t="shared" si="351"/>
        <v/>
      </c>
      <c r="G179" s="12"/>
      <c r="H179" s="9" t="str">
        <f t="shared" si="352"/>
        <v/>
      </c>
    </row>
    <row r="180" spans="1:8" ht="15.9" customHeight="1">
      <c r="B180" s="18"/>
      <c r="C180" s="12"/>
      <c r="D180" s="9" t="str">
        <f t="shared" si="350"/>
        <v/>
      </c>
      <c r="E180" s="12"/>
      <c r="F180" s="9" t="str">
        <f t="shared" si="351"/>
        <v/>
      </c>
      <c r="G180" s="12"/>
      <c r="H180" s="9" t="str">
        <f t="shared" si="352"/>
        <v/>
      </c>
    </row>
    <row r="181" spans="1:8" ht="15.9" customHeight="1">
      <c r="B181" s="18"/>
      <c r="C181" s="12"/>
      <c r="D181" s="9" t="str">
        <f t="shared" si="350"/>
        <v/>
      </c>
      <c r="E181" s="12"/>
      <c r="F181" s="9" t="str">
        <f t="shared" si="351"/>
        <v/>
      </c>
      <c r="G181" s="12"/>
      <c r="H181" s="9" t="str">
        <f t="shared" si="352"/>
        <v/>
      </c>
    </row>
    <row r="182" spans="1:8" ht="15.9" customHeight="1">
      <c r="B182" s="18"/>
      <c r="C182" s="12"/>
      <c r="D182" s="9" t="str">
        <f t="shared" si="350"/>
        <v/>
      </c>
      <c r="E182" s="12"/>
      <c r="F182" s="9" t="str">
        <f t="shared" si="351"/>
        <v/>
      </c>
      <c r="G182" s="12"/>
      <c r="H182" s="9" t="str">
        <f t="shared" si="352"/>
        <v/>
      </c>
    </row>
    <row r="183" spans="1:8" ht="15.9" customHeight="1">
      <c r="B183" s="18"/>
      <c r="C183" s="12"/>
      <c r="D183" s="9" t="str">
        <f t="shared" si="350"/>
        <v/>
      </c>
      <c r="E183" s="12"/>
      <c r="F183" s="9" t="str">
        <f t="shared" si="351"/>
        <v/>
      </c>
      <c r="G183" s="12"/>
      <c r="H183" s="9" t="str">
        <f t="shared" si="352"/>
        <v/>
      </c>
    </row>
    <row r="184" spans="1:8" ht="15.9" customHeight="1">
      <c r="B184" s="18"/>
      <c r="C184" s="12"/>
      <c r="D184" s="9" t="str">
        <f t="shared" si="350"/>
        <v/>
      </c>
      <c r="E184" s="12"/>
      <c r="F184" s="9" t="str">
        <f t="shared" si="351"/>
        <v/>
      </c>
      <c r="G184" s="12"/>
      <c r="H184" s="9" t="str">
        <f t="shared" si="352"/>
        <v/>
      </c>
    </row>
    <row r="185" spans="1:8" ht="15.9" customHeight="1">
      <c r="B185" s="18"/>
      <c r="C185" s="12"/>
      <c r="D185" s="9" t="str">
        <f t="shared" ref="D185:D248" si="485">IF(C185="","",(C185-$C$9)*1000)</f>
        <v/>
      </c>
      <c r="E185" s="12"/>
      <c r="F185" s="9" t="str">
        <f t="shared" ref="F185:F248" si="486">IF(E185="","",(E185-$E$9)*1000)</f>
        <v/>
      </c>
      <c r="G185" s="12"/>
      <c r="H185" s="9" t="str">
        <f t="shared" ref="H185:H248" si="487">IF(G185="","",(G185-$G$9)*1000)</f>
        <v/>
      </c>
    </row>
    <row r="186" spans="1:8" ht="15.9" customHeight="1">
      <c r="B186" s="18"/>
      <c r="C186" s="12"/>
      <c r="D186" s="9" t="str">
        <f t="shared" si="485"/>
        <v/>
      </c>
      <c r="E186" s="12"/>
      <c r="F186" s="9" t="str">
        <f t="shared" si="486"/>
        <v/>
      </c>
      <c r="G186" s="12"/>
      <c r="H186" s="9" t="str">
        <f t="shared" si="487"/>
        <v/>
      </c>
    </row>
    <row r="187" spans="1:8" ht="15.9" customHeight="1">
      <c r="B187" s="18"/>
      <c r="C187" s="12"/>
      <c r="D187" s="9" t="str">
        <f t="shared" si="485"/>
        <v/>
      </c>
      <c r="E187" s="12"/>
      <c r="F187" s="9" t="str">
        <f t="shared" si="486"/>
        <v/>
      </c>
      <c r="G187" s="12"/>
      <c r="H187" s="9" t="str">
        <f t="shared" si="487"/>
        <v/>
      </c>
    </row>
    <row r="188" spans="1:8" ht="15.9" customHeight="1">
      <c r="B188" s="18"/>
      <c r="C188" s="12"/>
      <c r="D188" s="9" t="str">
        <f t="shared" si="485"/>
        <v/>
      </c>
      <c r="E188" s="12"/>
      <c r="F188" s="9" t="str">
        <f t="shared" si="486"/>
        <v/>
      </c>
      <c r="G188" s="12"/>
      <c r="H188" s="9" t="str">
        <f t="shared" si="487"/>
        <v/>
      </c>
    </row>
    <row r="189" spans="1:8" ht="15.9" customHeight="1">
      <c r="B189" s="18"/>
      <c r="C189" s="12"/>
      <c r="D189" s="9" t="str">
        <f t="shared" si="485"/>
        <v/>
      </c>
      <c r="E189" s="12"/>
      <c r="F189" s="9" t="str">
        <f t="shared" si="486"/>
        <v/>
      </c>
      <c r="G189" s="12"/>
      <c r="H189" s="9" t="str">
        <f t="shared" si="487"/>
        <v/>
      </c>
    </row>
    <row r="190" spans="1:8" ht="15.9" customHeight="1">
      <c r="A190" s="15"/>
      <c r="B190" s="18"/>
      <c r="C190" s="12"/>
      <c r="D190" s="9" t="str">
        <f t="shared" si="485"/>
        <v/>
      </c>
      <c r="E190" s="12"/>
      <c r="F190" s="9" t="str">
        <f t="shared" si="486"/>
        <v/>
      </c>
      <c r="G190" s="12"/>
      <c r="H190" s="9" t="str">
        <f t="shared" si="487"/>
        <v/>
      </c>
    </row>
    <row r="191" spans="1:8" ht="15.9" customHeight="1">
      <c r="A191" s="34"/>
      <c r="B191" s="18"/>
      <c r="C191" s="12"/>
      <c r="D191" s="9" t="str">
        <f t="shared" si="485"/>
        <v/>
      </c>
      <c r="E191" s="12"/>
      <c r="F191" s="9" t="str">
        <f t="shared" si="486"/>
        <v/>
      </c>
      <c r="G191" s="12"/>
      <c r="H191" s="9" t="str">
        <f t="shared" si="487"/>
        <v/>
      </c>
    </row>
    <row r="192" spans="1:8" ht="15.9" customHeight="1">
      <c r="A192" s="34"/>
      <c r="B192" s="18"/>
      <c r="C192" s="12"/>
      <c r="D192" s="9" t="str">
        <f t="shared" si="485"/>
        <v/>
      </c>
      <c r="E192" s="12"/>
      <c r="F192" s="9" t="str">
        <f t="shared" si="486"/>
        <v/>
      </c>
      <c r="G192" s="12"/>
      <c r="H192" s="9" t="str">
        <f t="shared" si="487"/>
        <v/>
      </c>
    </row>
    <row r="193" spans="1:8" ht="15.9" customHeight="1">
      <c r="A193" s="180"/>
      <c r="B193" s="18"/>
      <c r="C193" s="12"/>
      <c r="D193" s="9" t="str">
        <f t="shared" si="485"/>
        <v/>
      </c>
      <c r="E193" s="12"/>
      <c r="F193" s="9" t="str">
        <f t="shared" si="486"/>
        <v/>
      </c>
      <c r="G193" s="12"/>
      <c r="H193" s="9" t="str">
        <f t="shared" si="487"/>
        <v/>
      </c>
    </row>
    <row r="194" spans="1:8" ht="15.9" customHeight="1">
      <c r="A194" s="180"/>
      <c r="B194" s="18"/>
      <c r="C194" s="12"/>
      <c r="D194" s="9" t="str">
        <f t="shared" si="485"/>
        <v/>
      </c>
      <c r="E194" s="12"/>
      <c r="F194" s="9" t="str">
        <f t="shared" si="486"/>
        <v/>
      </c>
      <c r="G194" s="12"/>
      <c r="H194" s="9" t="str">
        <f t="shared" si="487"/>
        <v/>
      </c>
    </row>
    <row r="195" spans="1:8" ht="15.9" customHeight="1">
      <c r="A195" s="15"/>
      <c r="B195" s="18"/>
      <c r="C195" s="12"/>
      <c r="D195" s="9" t="str">
        <f t="shared" si="485"/>
        <v/>
      </c>
      <c r="E195" s="12"/>
      <c r="F195" s="9" t="str">
        <f t="shared" si="486"/>
        <v/>
      </c>
      <c r="G195" s="12"/>
      <c r="H195" s="9" t="str">
        <f t="shared" si="487"/>
        <v/>
      </c>
    </row>
    <row r="196" spans="1:8" ht="15.9" customHeight="1">
      <c r="A196" s="15"/>
      <c r="B196" s="18"/>
      <c r="C196" s="12"/>
      <c r="D196" s="9" t="str">
        <f t="shared" si="485"/>
        <v/>
      </c>
      <c r="E196" s="12"/>
      <c r="F196" s="9" t="str">
        <f t="shared" si="486"/>
        <v/>
      </c>
      <c r="G196" s="12"/>
      <c r="H196" s="9" t="str">
        <f t="shared" si="487"/>
        <v/>
      </c>
    </row>
    <row r="197" spans="1:8" ht="15.9" customHeight="1">
      <c r="A197" s="34"/>
      <c r="B197" s="18"/>
      <c r="C197" s="12"/>
      <c r="D197" s="9" t="str">
        <f t="shared" si="485"/>
        <v/>
      </c>
      <c r="E197" s="12"/>
      <c r="F197" s="9" t="str">
        <f t="shared" si="486"/>
        <v/>
      </c>
      <c r="G197" s="12"/>
      <c r="H197" s="9" t="str">
        <f t="shared" si="487"/>
        <v/>
      </c>
    </row>
    <row r="198" spans="1:8" ht="15.9" customHeight="1">
      <c r="A198" s="34"/>
      <c r="B198" s="18"/>
      <c r="C198" s="12"/>
      <c r="D198" s="9" t="str">
        <f t="shared" si="485"/>
        <v/>
      </c>
      <c r="E198" s="12"/>
      <c r="F198" s="9" t="str">
        <f t="shared" si="486"/>
        <v/>
      </c>
      <c r="G198" s="12"/>
      <c r="H198" s="9" t="str">
        <f t="shared" si="487"/>
        <v/>
      </c>
    </row>
    <row r="199" spans="1:8" ht="15.9" customHeight="1">
      <c r="A199" s="181"/>
      <c r="B199" s="18"/>
      <c r="C199" s="12"/>
      <c r="D199" s="9" t="str">
        <f t="shared" si="485"/>
        <v/>
      </c>
      <c r="E199" s="12"/>
      <c r="F199" s="9" t="str">
        <f t="shared" si="486"/>
        <v/>
      </c>
      <c r="G199" s="12"/>
      <c r="H199" s="9" t="str">
        <f t="shared" si="487"/>
        <v/>
      </c>
    </row>
    <row r="200" spans="1:8" ht="15.9" customHeight="1">
      <c r="A200" s="181"/>
      <c r="B200" s="18"/>
      <c r="C200" s="12"/>
      <c r="D200" s="9" t="str">
        <f t="shared" si="485"/>
        <v/>
      </c>
      <c r="E200" s="12"/>
      <c r="F200" s="9" t="str">
        <f t="shared" si="486"/>
        <v/>
      </c>
      <c r="G200" s="12"/>
      <c r="H200" s="9" t="str">
        <f t="shared" si="487"/>
        <v/>
      </c>
    </row>
    <row r="201" spans="1:8" ht="15.9" customHeight="1">
      <c r="A201" s="15"/>
      <c r="B201" s="18"/>
      <c r="C201" s="12"/>
      <c r="D201" s="9" t="str">
        <f t="shared" si="485"/>
        <v/>
      </c>
      <c r="E201" s="12"/>
      <c r="F201" s="9" t="str">
        <f t="shared" si="486"/>
        <v/>
      </c>
      <c r="G201" s="12"/>
      <c r="H201" s="9" t="str">
        <f t="shared" si="487"/>
        <v/>
      </c>
    </row>
    <row r="202" spans="1:8" ht="15.9" customHeight="1">
      <c r="A202" s="15"/>
      <c r="B202" s="18"/>
      <c r="C202" s="12"/>
      <c r="D202" s="9" t="str">
        <f t="shared" si="485"/>
        <v/>
      </c>
      <c r="E202" s="12"/>
      <c r="F202" s="9" t="str">
        <f t="shared" si="486"/>
        <v/>
      </c>
      <c r="G202" s="12"/>
      <c r="H202" s="9" t="str">
        <f t="shared" si="487"/>
        <v/>
      </c>
    </row>
    <row r="203" spans="1:8" ht="15.9" customHeight="1">
      <c r="A203" s="15"/>
      <c r="B203" s="18"/>
      <c r="C203" s="12"/>
      <c r="D203" s="9" t="str">
        <f t="shared" si="485"/>
        <v/>
      </c>
      <c r="E203" s="12"/>
      <c r="F203" s="9" t="str">
        <f t="shared" si="486"/>
        <v/>
      </c>
      <c r="G203" s="12"/>
      <c r="H203" s="9" t="str">
        <f t="shared" si="487"/>
        <v/>
      </c>
    </row>
    <row r="204" spans="1:8" ht="15.9" customHeight="1">
      <c r="B204" s="18"/>
      <c r="C204" s="12"/>
      <c r="D204" s="9" t="str">
        <f t="shared" si="485"/>
        <v/>
      </c>
      <c r="E204" s="12"/>
      <c r="F204" s="9" t="str">
        <f t="shared" si="486"/>
        <v/>
      </c>
      <c r="G204" s="12"/>
      <c r="H204" s="9" t="str">
        <f t="shared" si="487"/>
        <v/>
      </c>
    </row>
    <row r="205" spans="1:8" ht="15.9" customHeight="1">
      <c r="B205" s="18"/>
      <c r="C205" s="12"/>
      <c r="D205" s="9" t="str">
        <f t="shared" si="485"/>
        <v/>
      </c>
      <c r="E205" s="12"/>
      <c r="F205" s="9" t="str">
        <f t="shared" si="486"/>
        <v/>
      </c>
      <c r="G205" s="12"/>
      <c r="H205" s="9" t="str">
        <f t="shared" si="487"/>
        <v/>
      </c>
    </row>
    <row r="206" spans="1:8" ht="15.9" customHeight="1">
      <c r="B206" s="18"/>
      <c r="C206" s="12"/>
      <c r="D206" s="9" t="str">
        <f t="shared" si="485"/>
        <v/>
      </c>
      <c r="E206" s="12"/>
      <c r="F206" s="9" t="str">
        <f t="shared" si="486"/>
        <v/>
      </c>
      <c r="G206" s="12"/>
      <c r="H206" s="9" t="str">
        <f t="shared" si="487"/>
        <v/>
      </c>
    </row>
    <row r="207" spans="1:8" ht="15.9" customHeight="1">
      <c r="B207" s="18"/>
      <c r="C207" s="12"/>
      <c r="D207" s="9" t="str">
        <f t="shared" si="485"/>
        <v/>
      </c>
      <c r="E207" s="12"/>
      <c r="F207" s="9" t="str">
        <f t="shared" si="486"/>
        <v/>
      </c>
      <c r="G207" s="12"/>
      <c r="H207" s="9" t="str">
        <f t="shared" si="487"/>
        <v/>
      </c>
    </row>
    <row r="208" spans="1:8" ht="15.9" customHeight="1">
      <c r="B208" s="18"/>
      <c r="C208" s="12"/>
      <c r="D208" s="9" t="str">
        <f t="shared" si="485"/>
        <v/>
      </c>
      <c r="E208" s="12"/>
      <c r="F208" s="9" t="str">
        <f t="shared" si="486"/>
        <v/>
      </c>
      <c r="G208" s="12"/>
      <c r="H208" s="9" t="str">
        <f t="shared" si="487"/>
        <v/>
      </c>
    </row>
    <row r="209" spans="2:8" ht="15.9" customHeight="1">
      <c r="B209" s="18"/>
      <c r="C209" s="12"/>
      <c r="D209" s="9" t="str">
        <f t="shared" si="485"/>
        <v/>
      </c>
      <c r="E209" s="12"/>
      <c r="F209" s="9" t="str">
        <f t="shared" si="486"/>
        <v/>
      </c>
      <c r="G209" s="12"/>
      <c r="H209" s="9" t="str">
        <f t="shared" si="487"/>
        <v/>
      </c>
    </row>
    <row r="210" spans="2:8" ht="15.9" customHeight="1">
      <c r="B210" s="18"/>
      <c r="C210" s="12"/>
      <c r="D210" s="9" t="str">
        <f t="shared" si="485"/>
        <v/>
      </c>
      <c r="E210" s="12"/>
      <c r="F210" s="9" t="str">
        <f t="shared" si="486"/>
        <v/>
      </c>
      <c r="G210" s="12"/>
      <c r="H210" s="9" t="str">
        <f t="shared" si="487"/>
        <v/>
      </c>
    </row>
    <row r="211" spans="2:8" ht="15.9" customHeight="1">
      <c r="B211" s="18"/>
      <c r="C211" s="12"/>
      <c r="D211" s="9" t="str">
        <f t="shared" si="485"/>
        <v/>
      </c>
      <c r="E211" s="12"/>
      <c r="F211" s="9" t="str">
        <f t="shared" si="486"/>
        <v/>
      </c>
      <c r="G211" s="12"/>
      <c r="H211" s="9" t="str">
        <f t="shared" si="487"/>
        <v/>
      </c>
    </row>
    <row r="212" spans="2:8" ht="15.9" customHeight="1">
      <c r="B212" s="18"/>
      <c r="C212" s="12"/>
      <c r="D212" s="9" t="str">
        <f t="shared" si="485"/>
        <v/>
      </c>
      <c r="E212" s="12"/>
      <c r="F212" s="9" t="str">
        <f t="shared" si="486"/>
        <v/>
      </c>
      <c r="G212" s="12"/>
      <c r="H212" s="9" t="str">
        <f t="shared" si="487"/>
        <v/>
      </c>
    </row>
    <row r="213" spans="2:8" ht="15.9" customHeight="1">
      <c r="B213" s="18"/>
      <c r="C213" s="12"/>
      <c r="D213" s="9" t="str">
        <f t="shared" si="485"/>
        <v/>
      </c>
      <c r="E213" s="12"/>
      <c r="F213" s="9" t="str">
        <f t="shared" si="486"/>
        <v/>
      </c>
      <c r="G213" s="12"/>
      <c r="H213" s="9" t="str">
        <f t="shared" si="487"/>
        <v/>
      </c>
    </row>
    <row r="214" spans="2:8" ht="15.9" customHeight="1">
      <c r="B214" s="18"/>
      <c r="C214" s="12"/>
      <c r="D214" s="9" t="str">
        <f t="shared" si="485"/>
        <v/>
      </c>
      <c r="E214" s="12"/>
      <c r="F214" s="9" t="str">
        <f t="shared" si="486"/>
        <v/>
      </c>
      <c r="G214" s="12"/>
      <c r="H214" s="9" t="str">
        <f t="shared" si="487"/>
        <v/>
      </c>
    </row>
    <row r="215" spans="2:8" ht="15.9" customHeight="1">
      <c r="B215" s="18"/>
      <c r="C215" s="12"/>
      <c r="D215" s="9" t="str">
        <f t="shared" si="485"/>
        <v/>
      </c>
      <c r="E215" s="12"/>
      <c r="F215" s="9" t="str">
        <f t="shared" si="486"/>
        <v/>
      </c>
      <c r="G215" s="12"/>
      <c r="H215" s="9" t="str">
        <f t="shared" si="487"/>
        <v/>
      </c>
    </row>
    <row r="216" spans="2:8" ht="15.9" customHeight="1">
      <c r="B216" s="18"/>
      <c r="C216" s="12"/>
      <c r="D216" s="9" t="str">
        <f t="shared" si="485"/>
        <v/>
      </c>
      <c r="E216" s="12"/>
      <c r="F216" s="9" t="str">
        <f t="shared" si="486"/>
        <v/>
      </c>
      <c r="G216" s="12"/>
      <c r="H216" s="9" t="str">
        <f t="shared" si="487"/>
        <v/>
      </c>
    </row>
    <row r="217" spans="2:8" ht="15.9" customHeight="1">
      <c r="B217" s="18"/>
      <c r="C217" s="12"/>
      <c r="D217" s="9" t="str">
        <f t="shared" si="485"/>
        <v/>
      </c>
      <c r="E217" s="12"/>
      <c r="F217" s="9" t="str">
        <f t="shared" si="486"/>
        <v/>
      </c>
      <c r="G217" s="12"/>
      <c r="H217" s="9" t="str">
        <f t="shared" si="487"/>
        <v/>
      </c>
    </row>
    <row r="218" spans="2:8" ht="15.9" customHeight="1">
      <c r="B218" s="18"/>
      <c r="C218" s="12"/>
      <c r="D218" s="9" t="str">
        <f t="shared" si="485"/>
        <v/>
      </c>
      <c r="E218" s="12"/>
      <c r="F218" s="9" t="str">
        <f t="shared" si="486"/>
        <v/>
      </c>
      <c r="G218" s="12"/>
      <c r="H218" s="9" t="str">
        <f t="shared" si="487"/>
        <v/>
      </c>
    </row>
    <row r="219" spans="2:8" ht="15.9" customHeight="1">
      <c r="B219" s="18"/>
      <c r="C219" s="12"/>
      <c r="D219" s="9" t="str">
        <f t="shared" si="485"/>
        <v/>
      </c>
      <c r="E219" s="12"/>
      <c r="F219" s="9" t="str">
        <f t="shared" si="486"/>
        <v/>
      </c>
      <c r="G219" s="12"/>
      <c r="H219" s="9" t="str">
        <f t="shared" si="487"/>
        <v/>
      </c>
    </row>
    <row r="220" spans="2:8" ht="15.9" customHeight="1">
      <c r="B220" s="18"/>
      <c r="C220" s="12"/>
      <c r="D220" s="9" t="str">
        <f t="shared" si="485"/>
        <v/>
      </c>
      <c r="E220" s="12"/>
      <c r="F220" s="9" t="str">
        <f t="shared" si="486"/>
        <v/>
      </c>
      <c r="G220" s="12"/>
      <c r="H220" s="9" t="str">
        <f t="shared" si="487"/>
        <v/>
      </c>
    </row>
    <row r="221" spans="2:8" ht="15.9" customHeight="1">
      <c r="B221" s="18"/>
      <c r="C221" s="12"/>
      <c r="D221" s="9" t="str">
        <f t="shared" si="485"/>
        <v/>
      </c>
      <c r="E221" s="12"/>
      <c r="F221" s="9" t="str">
        <f t="shared" si="486"/>
        <v/>
      </c>
      <c r="G221" s="12"/>
      <c r="H221" s="9" t="str">
        <f t="shared" si="487"/>
        <v/>
      </c>
    </row>
    <row r="222" spans="2:8" ht="15.9" customHeight="1">
      <c r="B222" s="18"/>
      <c r="C222" s="12"/>
      <c r="D222" s="9" t="str">
        <f t="shared" si="485"/>
        <v/>
      </c>
      <c r="E222" s="12"/>
      <c r="F222" s="9" t="str">
        <f t="shared" si="486"/>
        <v/>
      </c>
      <c r="G222" s="12"/>
      <c r="H222" s="9" t="str">
        <f t="shared" si="487"/>
        <v/>
      </c>
    </row>
    <row r="223" spans="2:8" ht="15.9" customHeight="1">
      <c r="B223" s="18"/>
      <c r="C223" s="12"/>
      <c r="D223" s="9" t="str">
        <f t="shared" si="485"/>
        <v/>
      </c>
      <c r="E223" s="12"/>
      <c r="F223" s="9" t="str">
        <f t="shared" si="486"/>
        <v/>
      </c>
      <c r="G223" s="12"/>
      <c r="H223" s="9" t="str">
        <f t="shared" si="487"/>
        <v/>
      </c>
    </row>
    <row r="224" spans="2:8" ht="15.9" customHeight="1">
      <c r="B224" s="18"/>
      <c r="C224" s="12"/>
      <c r="D224" s="9" t="str">
        <f t="shared" si="485"/>
        <v/>
      </c>
      <c r="E224" s="12"/>
      <c r="F224" s="9" t="str">
        <f t="shared" si="486"/>
        <v/>
      </c>
      <c r="G224" s="12"/>
      <c r="H224" s="9" t="str">
        <f t="shared" si="487"/>
        <v/>
      </c>
    </row>
    <row r="225" spans="2:8" ht="15.9" customHeight="1">
      <c r="B225" s="18"/>
      <c r="C225" s="12"/>
      <c r="D225" s="9" t="str">
        <f t="shared" si="485"/>
        <v/>
      </c>
      <c r="E225" s="12"/>
      <c r="F225" s="9" t="str">
        <f t="shared" si="486"/>
        <v/>
      </c>
      <c r="G225" s="12"/>
      <c r="H225" s="9" t="str">
        <f t="shared" si="487"/>
        <v/>
      </c>
    </row>
    <row r="226" spans="2:8" ht="15.9" customHeight="1">
      <c r="B226" s="18"/>
      <c r="C226" s="12"/>
      <c r="D226" s="9" t="str">
        <f t="shared" si="485"/>
        <v/>
      </c>
      <c r="E226" s="12"/>
      <c r="F226" s="9" t="str">
        <f t="shared" si="486"/>
        <v/>
      </c>
      <c r="G226" s="12"/>
      <c r="H226" s="9" t="str">
        <f t="shared" si="487"/>
        <v/>
      </c>
    </row>
    <row r="227" spans="2:8" ht="15.9" customHeight="1">
      <c r="B227" s="18"/>
      <c r="C227" s="12"/>
      <c r="D227" s="9" t="str">
        <f t="shared" si="485"/>
        <v/>
      </c>
      <c r="E227" s="12"/>
      <c r="F227" s="9" t="str">
        <f t="shared" si="486"/>
        <v/>
      </c>
      <c r="G227" s="12"/>
      <c r="H227" s="9" t="str">
        <f t="shared" si="487"/>
        <v/>
      </c>
    </row>
    <row r="228" spans="2:8" ht="15.9" customHeight="1">
      <c r="B228" s="18"/>
      <c r="C228" s="12"/>
      <c r="D228" s="9" t="str">
        <f t="shared" si="485"/>
        <v/>
      </c>
      <c r="E228" s="12"/>
      <c r="F228" s="9" t="str">
        <f t="shared" si="486"/>
        <v/>
      </c>
      <c r="G228" s="12"/>
      <c r="H228" s="9" t="str">
        <f t="shared" si="487"/>
        <v/>
      </c>
    </row>
    <row r="229" spans="2:8" ht="15.9" customHeight="1">
      <c r="B229" s="18"/>
      <c r="C229" s="12"/>
      <c r="D229" s="9" t="str">
        <f t="shared" si="485"/>
        <v/>
      </c>
      <c r="E229" s="12"/>
      <c r="F229" s="9" t="str">
        <f t="shared" si="486"/>
        <v/>
      </c>
      <c r="G229" s="12"/>
      <c r="H229" s="9" t="str">
        <f t="shared" si="487"/>
        <v/>
      </c>
    </row>
    <row r="230" spans="2:8" ht="15.9" customHeight="1">
      <c r="B230" s="18"/>
      <c r="C230" s="12"/>
      <c r="D230" s="9" t="str">
        <f t="shared" si="485"/>
        <v/>
      </c>
      <c r="E230" s="12"/>
      <c r="F230" s="9" t="str">
        <f t="shared" si="486"/>
        <v/>
      </c>
      <c r="G230" s="12"/>
      <c r="H230" s="9" t="str">
        <f t="shared" si="487"/>
        <v/>
      </c>
    </row>
    <row r="231" spans="2:8" ht="15.9" customHeight="1">
      <c r="B231" s="18"/>
      <c r="C231" s="12"/>
      <c r="D231" s="9" t="str">
        <f t="shared" si="485"/>
        <v/>
      </c>
      <c r="E231" s="12"/>
      <c r="F231" s="9" t="str">
        <f t="shared" si="486"/>
        <v/>
      </c>
      <c r="G231" s="12"/>
      <c r="H231" s="9" t="str">
        <f t="shared" si="487"/>
        <v/>
      </c>
    </row>
    <row r="232" spans="2:8" ht="15.9" customHeight="1">
      <c r="B232" s="18"/>
      <c r="C232" s="12"/>
      <c r="D232" s="9" t="str">
        <f t="shared" si="485"/>
        <v/>
      </c>
      <c r="E232" s="12"/>
      <c r="F232" s="9" t="str">
        <f t="shared" si="486"/>
        <v/>
      </c>
      <c r="G232" s="12"/>
      <c r="H232" s="9" t="str">
        <f t="shared" si="487"/>
        <v/>
      </c>
    </row>
    <row r="233" spans="2:8" ht="15.9" customHeight="1">
      <c r="B233" s="18"/>
      <c r="C233" s="12"/>
      <c r="D233" s="9" t="str">
        <f t="shared" si="485"/>
        <v/>
      </c>
      <c r="E233" s="12"/>
      <c r="F233" s="9" t="str">
        <f t="shared" si="486"/>
        <v/>
      </c>
      <c r="G233" s="12"/>
      <c r="H233" s="9" t="str">
        <f t="shared" si="487"/>
        <v/>
      </c>
    </row>
    <row r="234" spans="2:8" ht="15.9" customHeight="1">
      <c r="B234" s="18"/>
      <c r="C234" s="12"/>
      <c r="D234" s="9" t="str">
        <f t="shared" si="485"/>
        <v/>
      </c>
      <c r="E234" s="12"/>
      <c r="F234" s="9" t="str">
        <f t="shared" si="486"/>
        <v/>
      </c>
      <c r="G234" s="12"/>
      <c r="H234" s="9" t="str">
        <f t="shared" si="487"/>
        <v/>
      </c>
    </row>
    <row r="235" spans="2:8" ht="15.9" customHeight="1">
      <c r="B235" s="18"/>
      <c r="C235" s="12"/>
      <c r="D235" s="9" t="str">
        <f t="shared" si="485"/>
        <v/>
      </c>
      <c r="E235" s="12"/>
      <c r="F235" s="9" t="str">
        <f t="shared" si="486"/>
        <v/>
      </c>
      <c r="G235" s="12"/>
      <c r="H235" s="9" t="str">
        <f t="shared" si="487"/>
        <v/>
      </c>
    </row>
    <row r="236" spans="2:8" ht="15.9" customHeight="1">
      <c r="B236" s="18"/>
      <c r="C236" s="12"/>
      <c r="D236" s="9" t="str">
        <f t="shared" si="485"/>
        <v/>
      </c>
      <c r="E236" s="12"/>
      <c r="F236" s="9" t="str">
        <f t="shared" si="486"/>
        <v/>
      </c>
      <c r="G236" s="12"/>
      <c r="H236" s="9" t="str">
        <f t="shared" si="487"/>
        <v/>
      </c>
    </row>
    <row r="237" spans="2:8" ht="15.9" customHeight="1">
      <c r="B237" s="18"/>
      <c r="C237" s="12"/>
      <c r="D237" s="9" t="str">
        <f t="shared" si="485"/>
        <v/>
      </c>
      <c r="E237" s="12"/>
      <c r="F237" s="9" t="str">
        <f t="shared" si="486"/>
        <v/>
      </c>
      <c r="G237" s="12"/>
      <c r="H237" s="9" t="str">
        <f t="shared" si="487"/>
        <v/>
      </c>
    </row>
    <row r="238" spans="2:8" ht="15.9" customHeight="1">
      <c r="B238" s="18"/>
      <c r="C238" s="12"/>
      <c r="D238" s="9" t="str">
        <f t="shared" si="485"/>
        <v/>
      </c>
      <c r="E238" s="12"/>
      <c r="F238" s="9" t="str">
        <f t="shared" si="486"/>
        <v/>
      </c>
      <c r="G238" s="12"/>
      <c r="H238" s="9" t="str">
        <f t="shared" si="487"/>
        <v/>
      </c>
    </row>
    <row r="239" spans="2:8" ht="15.9" customHeight="1">
      <c r="B239" s="18"/>
      <c r="C239" s="12"/>
      <c r="D239" s="9" t="str">
        <f t="shared" si="485"/>
        <v/>
      </c>
      <c r="E239" s="12"/>
      <c r="F239" s="9" t="str">
        <f t="shared" si="486"/>
        <v/>
      </c>
      <c r="G239" s="12"/>
      <c r="H239" s="9" t="str">
        <f t="shared" si="487"/>
        <v/>
      </c>
    </row>
    <row r="240" spans="2:8" ht="15.9" customHeight="1">
      <c r="B240" s="18"/>
      <c r="C240" s="12"/>
      <c r="D240" s="9" t="str">
        <f t="shared" si="485"/>
        <v/>
      </c>
      <c r="E240" s="12"/>
      <c r="F240" s="9" t="str">
        <f t="shared" si="486"/>
        <v/>
      </c>
      <c r="G240" s="12"/>
      <c r="H240" s="9" t="str">
        <f t="shared" si="487"/>
        <v/>
      </c>
    </row>
    <row r="241" spans="2:8" ht="15.9" customHeight="1">
      <c r="B241" s="18"/>
      <c r="C241" s="12"/>
      <c r="D241" s="9" t="str">
        <f t="shared" si="485"/>
        <v/>
      </c>
      <c r="E241" s="12"/>
      <c r="F241" s="9" t="str">
        <f t="shared" si="486"/>
        <v/>
      </c>
      <c r="G241" s="12"/>
      <c r="H241" s="9" t="str">
        <f t="shared" si="487"/>
        <v/>
      </c>
    </row>
    <row r="242" spans="2:8" ht="15.9" customHeight="1">
      <c r="B242" s="18"/>
      <c r="C242" s="12"/>
      <c r="D242" s="9" t="str">
        <f t="shared" si="485"/>
        <v/>
      </c>
      <c r="E242" s="12"/>
      <c r="F242" s="9" t="str">
        <f t="shared" si="486"/>
        <v/>
      </c>
      <c r="G242" s="12"/>
      <c r="H242" s="9" t="str">
        <f t="shared" si="487"/>
        <v/>
      </c>
    </row>
    <row r="243" spans="2:8" ht="15.9" customHeight="1">
      <c r="B243" s="18"/>
      <c r="C243" s="12"/>
      <c r="D243" s="9" t="str">
        <f t="shared" si="485"/>
        <v/>
      </c>
      <c r="E243" s="12"/>
      <c r="F243" s="9" t="str">
        <f t="shared" si="486"/>
        <v/>
      </c>
      <c r="G243" s="12"/>
      <c r="H243" s="9" t="str">
        <f t="shared" si="487"/>
        <v/>
      </c>
    </row>
    <row r="244" spans="2:8" ht="15.9" customHeight="1">
      <c r="B244" s="18"/>
      <c r="C244" s="12"/>
      <c r="D244" s="9" t="str">
        <f t="shared" si="485"/>
        <v/>
      </c>
      <c r="E244" s="12"/>
      <c r="F244" s="9" t="str">
        <f t="shared" si="486"/>
        <v/>
      </c>
      <c r="G244" s="12"/>
      <c r="H244" s="9" t="str">
        <f t="shared" si="487"/>
        <v/>
      </c>
    </row>
    <row r="245" spans="2:8" ht="15.9" customHeight="1">
      <c r="B245" s="18"/>
      <c r="C245" s="12"/>
      <c r="D245" s="9" t="str">
        <f t="shared" si="485"/>
        <v/>
      </c>
      <c r="E245" s="12"/>
      <c r="F245" s="9" t="str">
        <f t="shared" si="486"/>
        <v/>
      </c>
      <c r="G245" s="12"/>
      <c r="H245" s="9" t="str">
        <f t="shared" si="487"/>
        <v/>
      </c>
    </row>
    <row r="246" spans="2:8" ht="15.9" customHeight="1">
      <c r="B246" s="18"/>
      <c r="C246" s="12"/>
      <c r="D246" s="9" t="str">
        <f t="shared" si="485"/>
        <v/>
      </c>
      <c r="E246" s="12"/>
      <c r="F246" s="9" t="str">
        <f t="shared" si="486"/>
        <v/>
      </c>
      <c r="G246" s="12"/>
      <c r="H246" s="9" t="str">
        <f t="shared" si="487"/>
        <v/>
      </c>
    </row>
    <row r="247" spans="2:8" ht="15.9" customHeight="1">
      <c r="B247" s="18"/>
      <c r="C247" s="12"/>
      <c r="D247" s="9" t="str">
        <f t="shared" si="485"/>
        <v/>
      </c>
      <c r="E247" s="12"/>
      <c r="F247" s="9" t="str">
        <f t="shared" si="486"/>
        <v/>
      </c>
      <c r="G247" s="12"/>
      <c r="H247" s="9" t="str">
        <f t="shared" si="487"/>
        <v/>
      </c>
    </row>
    <row r="248" spans="2:8" ht="15.9" customHeight="1">
      <c r="B248" s="18"/>
      <c r="C248" s="12"/>
      <c r="D248" s="9" t="str">
        <f t="shared" si="485"/>
        <v/>
      </c>
      <c r="E248" s="12"/>
      <c r="F248" s="9" t="str">
        <f t="shared" si="486"/>
        <v/>
      </c>
      <c r="G248" s="12"/>
      <c r="H248" s="9" t="str">
        <f t="shared" si="487"/>
        <v/>
      </c>
    </row>
    <row r="249" spans="2:8" ht="15.9" customHeight="1">
      <c r="B249" s="18"/>
      <c r="C249" s="12"/>
      <c r="D249" s="9" t="str">
        <f t="shared" ref="D249:D305" si="488">IF(C249="","",(C249-$C$9)*1000)</f>
        <v/>
      </c>
      <c r="E249" s="12"/>
      <c r="F249" s="9" t="str">
        <f t="shared" ref="F249:F305" si="489">IF(E249="","",(E249-$E$9)*1000)</f>
        <v/>
      </c>
      <c r="G249" s="12"/>
      <c r="H249" s="9" t="str">
        <f t="shared" ref="H249:H305" si="490">IF(G249="","",(G249-$G$9)*1000)</f>
        <v/>
      </c>
    </row>
    <row r="250" spans="2:8" ht="15.9" customHeight="1">
      <c r="B250" s="18"/>
      <c r="C250" s="12"/>
      <c r="D250" s="9" t="str">
        <f t="shared" si="488"/>
        <v/>
      </c>
      <c r="E250" s="12"/>
      <c r="F250" s="9" t="str">
        <f t="shared" si="489"/>
        <v/>
      </c>
      <c r="G250" s="12"/>
      <c r="H250" s="9" t="str">
        <f t="shared" si="490"/>
        <v/>
      </c>
    </row>
    <row r="251" spans="2:8" ht="15.9" customHeight="1">
      <c r="B251" s="18"/>
      <c r="C251" s="12"/>
      <c r="D251" s="9" t="str">
        <f t="shared" si="488"/>
        <v/>
      </c>
      <c r="E251" s="12"/>
      <c r="F251" s="9" t="str">
        <f t="shared" si="489"/>
        <v/>
      </c>
      <c r="G251" s="12"/>
      <c r="H251" s="9" t="str">
        <f t="shared" si="490"/>
        <v/>
      </c>
    </row>
    <row r="252" spans="2:8" ht="15.9" customHeight="1">
      <c r="B252" s="18"/>
      <c r="C252" s="12"/>
      <c r="D252" s="9" t="str">
        <f t="shared" si="488"/>
        <v/>
      </c>
      <c r="E252" s="12"/>
      <c r="F252" s="9" t="str">
        <f t="shared" si="489"/>
        <v/>
      </c>
      <c r="G252" s="12"/>
      <c r="H252" s="9" t="str">
        <f t="shared" si="490"/>
        <v/>
      </c>
    </row>
    <row r="253" spans="2:8" ht="15.9" customHeight="1">
      <c r="B253" s="18"/>
      <c r="C253" s="12"/>
      <c r="D253" s="9" t="str">
        <f t="shared" si="488"/>
        <v/>
      </c>
      <c r="E253" s="12"/>
      <c r="F253" s="9" t="str">
        <f t="shared" si="489"/>
        <v/>
      </c>
      <c r="G253" s="12"/>
      <c r="H253" s="9" t="str">
        <f t="shared" si="490"/>
        <v/>
      </c>
    </row>
    <row r="254" spans="2:8" ht="15.9" customHeight="1">
      <c r="B254" s="18"/>
      <c r="C254" s="12"/>
      <c r="D254" s="9" t="str">
        <f t="shared" si="488"/>
        <v/>
      </c>
      <c r="E254" s="12"/>
      <c r="F254" s="9" t="str">
        <f t="shared" si="489"/>
        <v/>
      </c>
      <c r="G254" s="12"/>
      <c r="H254" s="9" t="str">
        <f t="shared" si="490"/>
        <v/>
      </c>
    </row>
    <row r="255" spans="2:8" ht="15.9" customHeight="1">
      <c r="B255" s="18"/>
      <c r="C255" s="12"/>
      <c r="D255" s="9" t="str">
        <f t="shared" si="488"/>
        <v/>
      </c>
      <c r="E255" s="12"/>
      <c r="F255" s="9" t="str">
        <f t="shared" si="489"/>
        <v/>
      </c>
      <c r="G255" s="12"/>
      <c r="H255" s="9" t="str">
        <f t="shared" si="490"/>
        <v/>
      </c>
    </row>
    <row r="256" spans="2:8" ht="15.9" customHeight="1">
      <c r="B256" s="18"/>
      <c r="C256" s="12"/>
      <c r="D256" s="9" t="str">
        <f t="shared" si="488"/>
        <v/>
      </c>
      <c r="E256" s="12"/>
      <c r="F256" s="9" t="str">
        <f t="shared" si="489"/>
        <v/>
      </c>
      <c r="G256" s="12"/>
      <c r="H256" s="9" t="str">
        <f t="shared" si="490"/>
        <v/>
      </c>
    </row>
    <row r="257" spans="2:8" ht="15.9" customHeight="1">
      <c r="B257" s="18"/>
      <c r="C257" s="12"/>
      <c r="D257" s="9" t="str">
        <f t="shared" si="488"/>
        <v/>
      </c>
      <c r="E257" s="12"/>
      <c r="F257" s="9" t="str">
        <f t="shared" si="489"/>
        <v/>
      </c>
      <c r="G257" s="12"/>
      <c r="H257" s="9" t="str">
        <f t="shared" si="490"/>
        <v/>
      </c>
    </row>
    <row r="258" spans="2:8" ht="15.9" customHeight="1">
      <c r="B258" s="18"/>
      <c r="C258" s="12"/>
      <c r="D258" s="9" t="str">
        <f t="shared" si="488"/>
        <v/>
      </c>
      <c r="E258" s="12"/>
      <c r="F258" s="9" t="str">
        <f t="shared" si="489"/>
        <v/>
      </c>
      <c r="G258" s="12"/>
      <c r="H258" s="9" t="str">
        <f t="shared" si="490"/>
        <v/>
      </c>
    </row>
    <row r="259" spans="2:8" ht="15.9" customHeight="1">
      <c r="B259" s="18"/>
      <c r="C259" s="12"/>
      <c r="D259" s="9" t="str">
        <f t="shared" si="488"/>
        <v/>
      </c>
      <c r="E259" s="12"/>
      <c r="F259" s="9" t="str">
        <f t="shared" si="489"/>
        <v/>
      </c>
      <c r="G259" s="12"/>
      <c r="H259" s="9" t="str">
        <f t="shared" si="490"/>
        <v/>
      </c>
    </row>
    <row r="260" spans="2:8" ht="15.9" customHeight="1">
      <c r="B260" s="18"/>
      <c r="C260" s="12"/>
      <c r="D260" s="9" t="str">
        <f t="shared" si="488"/>
        <v/>
      </c>
      <c r="E260" s="12"/>
      <c r="F260" s="9" t="str">
        <f t="shared" si="489"/>
        <v/>
      </c>
      <c r="G260" s="12"/>
      <c r="H260" s="9" t="str">
        <f t="shared" si="490"/>
        <v/>
      </c>
    </row>
    <row r="261" spans="2:8" ht="15.9" customHeight="1">
      <c r="B261" s="18"/>
      <c r="C261" s="12"/>
      <c r="D261" s="9" t="str">
        <f t="shared" si="488"/>
        <v/>
      </c>
      <c r="E261" s="12"/>
      <c r="F261" s="9" t="str">
        <f t="shared" si="489"/>
        <v/>
      </c>
      <c r="G261" s="12"/>
      <c r="H261" s="9" t="str">
        <f t="shared" si="490"/>
        <v/>
      </c>
    </row>
    <row r="262" spans="2:8" ht="15.9" customHeight="1">
      <c r="B262" s="18"/>
      <c r="C262" s="12"/>
      <c r="D262" s="9" t="str">
        <f t="shared" si="488"/>
        <v/>
      </c>
      <c r="E262" s="12"/>
      <c r="F262" s="9" t="str">
        <f t="shared" si="489"/>
        <v/>
      </c>
      <c r="G262" s="12"/>
      <c r="H262" s="9" t="str">
        <f t="shared" si="490"/>
        <v/>
      </c>
    </row>
    <row r="263" spans="2:8" ht="15.9" customHeight="1">
      <c r="B263" s="18"/>
      <c r="C263" s="12"/>
      <c r="D263" s="9" t="str">
        <f t="shared" si="488"/>
        <v/>
      </c>
      <c r="E263" s="12"/>
      <c r="F263" s="9" t="str">
        <f t="shared" si="489"/>
        <v/>
      </c>
      <c r="G263" s="12"/>
      <c r="H263" s="9" t="str">
        <f t="shared" si="490"/>
        <v/>
      </c>
    </row>
    <row r="264" spans="2:8" ht="15.9" customHeight="1">
      <c r="B264" s="18"/>
      <c r="C264" s="12"/>
      <c r="D264" s="9" t="str">
        <f t="shared" si="488"/>
        <v/>
      </c>
      <c r="E264" s="12"/>
      <c r="F264" s="9" t="str">
        <f t="shared" si="489"/>
        <v/>
      </c>
      <c r="G264" s="12"/>
      <c r="H264" s="9" t="str">
        <f t="shared" si="490"/>
        <v/>
      </c>
    </row>
    <row r="265" spans="2:8" ht="15.9" customHeight="1">
      <c r="B265" s="18"/>
      <c r="C265" s="12"/>
      <c r="D265" s="9" t="str">
        <f t="shared" si="488"/>
        <v/>
      </c>
      <c r="E265" s="12"/>
      <c r="F265" s="9" t="str">
        <f t="shared" si="489"/>
        <v/>
      </c>
      <c r="G265" s="12"/>
      <c r="H265" s="9" t="str">
        <f t="shared" si="490"/>
        <v/>
      </c>
    </row>
    <row r="266" spans="2:8" ht="15.9" customHeight="1">
      <c r="B266" s="18"/>
      <c r="C266" s="12"/>
      <c r="D266" s="9" t="str">
        <f t="shared" si="488"/>
        <v/>
      </c>
      <c r="E266" s="12"/>
      <c r="F266" s="9" t="str">
        <f t="shared" si="489"/>
        <v/>
      </c>
      <c r="G266" s="12"/>
      <c r="H266" s="9" t="str">
        <f t="shared" si="490"/>
        <v/>
      </c>
    </row>
    <row r="267" spans="2:8" ht="15.9" customHeight="1">
      <c r="B267" s="18"/>
      <c r="C267" s="12"/>
      <c r="D267" s="9" t="str">
        <f t="shared" si="488"/>
        <v/>
      </c>
      <c r="E267" s="12"/>
      <c r="F267" s="9" t="str">
        <f t="shared" si="489"/>
        <v/>
      </c>
      <c r="G267" s="12"/>
      <c r="H267" s="9" t="str">
        <f t="shared" si="490"/>
        <v/>
      </c>
    </row>
    <row r="268" spans="2:8" ht="15.9" customHeight="1">
      <c r="B268" s="18"/>
      <c r="C268" s="12"/>
      <c r="D268" s="9" t="str">
        <f t="shared" si="488"/>
        <v/>
      </c>
      <c r="E268" s="12"/>
      <c r="F268" s="9" t="str">
        <f t="shared" si="489"/>
        <v/>
      </c>
      <c r="G268" s="12"/>
      <c r="H268" s="9" t="str">
        <f t="shared" si="490"/>
        <v/>
      </c>
    </row>
    <row r="269" spans="2:8" ht="15.9" customHeight="1">
      <c r="B269" s="18"/>
      <c r="C269" s="12"/>
      <c r="D269" s="9" t="str">
        <f t="shared" si="488"/>
        <v/>
      </c>
      <c r="E269" s="12"/>
      <c r="F269" s="9" t="str">
        <f t="shared" si="489"/>
        <v/>
      </c>
      <c r="G269" s="12"/>
      <c r="H269" s="9" t="str">
        <f t="shared" si="490"/>
        <v/>
      </c>
    </row>
    <row r="270" spans="2:8" ht="15.9" customHeight="1">
      <c r="B270" s="18"/>
      <c r="C270" s="12"/>
      <c r="D270" s="9" t="str">
        <f t="shared" si="488"/>
        <v/>
      </c>
      <c r="E270" s="12"/>
      <c r="F270" s="9" t="str">
        <f t="shared" si="489"/>
        <v/>
      </c>
      <c r="G270" s="12"/>
      <c r="H270" s="9" t="str">
        <f t="shared" si="490"/>
        <v/>
      </c>
    </row>
    <row r="271" spans="2:8" ht="15.9" customHeight="1">
      <c r="B271" s="18"/>
      <c r="C271" s="12"/>
      <c r="D271" s="9" t="str">
        <f t="shared" si="488"/>
        <v/>
      </c>
      <c r="E271" s="12"/>
      <c r="F271" s="9" t="str">
        <f t="shared" si="489"/>
        <v/>
      </c>
      <c r="G271" s="12"/>
      <c r="H271" s="9" t="str">
        <f t="shared" si="490"/>
        <v/>
      </c>
    </row>
    <row r="272" spans="2:8" ht="15.9" customHeight="1">
      <c r="B272" s="18"/>
      <c r="C272" s="12"/>
      <c r="D272" s="9" t="str">
        <f t="shared" si="488"/>
        <v/>
      </c>
      <c r="E272" s="12"/>
      <c r="F272" s="9" t="str">
        <f t="shared" si="489"/>
        <v/>
      </c>
      <c r="G272" s="12"/>
      <c r="H272" s="9" t="str">
        <f t="shared" si="490"/>
        <v/>
      </c>
    </row>
    <row r="273" spans="2:8" ht="15.9" customHeight="1">
      <c r="B273" s="18"/>
      <c r="C273" s="12"/>
      <c r="D273" s="9" t="str">
        <f t="shared" si="488"/>
        <v/>
      </c>
      <c r="E273" s="12"/>
      <c r="F273" s="9" t="str">
        <f t="shared" si="489"/>
        <v/>
      </c>
      <c r="G273" s="12"/>
      <c r="H273" s="9" t="str">
        <f t="shared" si="490"/>
        <v/>
      </c>
    </row>
    <row r="274" spans="2:8" ht="15.9" customHeight="1">
      <c r="B274" s="18"/>
      <c r="C274" s="12"/>
      <c r="D274" s="9" t="str">
        <f t="shared" si="488"/>
        <v/>
      </c>
      <c r="E274" s="12"/>
      <c r="F274" s="9" t="str">
        <f t="shared" si="489"/>
        <v/>
      </c>
      <c r="G274" s="12"/>
      <c r="H274" s="9" t="str">
        <f t="shared" si="490"/>
        <v/>
      </c>
    </row>
    <row r="275" spans="2:8" ht="15.9" customHeight="1">
      <c r="B275" s="18"/>
      <c r="C275" s="12"/>
      <c r="D275" s="9" t="str">
        <f t="shared" si="488"/>
        <v/>
      </c>
      <c r="E275" s="12"/>
      <c r="F275" s="9" t="str">
        <f t="shared" si="489"/>
        <v/>
      </c>
      <c r="G275" s="12"/>
      <c r="H275" s="9" t="str">
        <f t="shared" si="490"/>
        <v/>
      </c>
    </row>
    <row r="276" spans="2:8" ht="15.9" customHeight="1">
      <c r="B276" s="18"/>
      <c r="C276" s="12"/>
      <c r="D276" s="9" t="str">
        <f t="shared" si="488"/>
        <v/>
      </c>
      <c r="E276" s="12"/>
      <c r="F276" s="9" t="str">
        <f t="shared" si="489"/>
        <v/>
      </c>
      <c r="G276" s="12"/>
      <c r="H276" s="9" t="str">
        <f t="shared" si="490"/>
        <v/>
      </c>
    </row>
    <row r="277" spans="2:8" ht="15.9" customHeight="1">
      <c r="B277" s="18"/>
      <c r="C277" s="12"/>
      <c r="D277" s="9" t="str">
        <f t="shared" si="488"/>
        <v/>
      </c>
      <c r="E277" s="12"/>
      <c r="F277" s="9" t="str">
        <f t="shared" si="489"/>
        <v/>
      </c>
      <c r="G277" s="12"/>
      <c r="H277" s="9" t="str">
        <f t="shared" si="490"/>
        <v/>
      </c>
    </row>
    <row r="278" spans="2:8" ht="15.9" customHeight="1">
      <c r="B278" s="18"/>
      <c r="C278" s="12"/>
      <c r="D278" s="9" t="str">
        <f t="shared" si="488"/>
        <v/>
      </c>
      <c r="E278" s="12"/>
      <c r="F278" s="9" t="str">
        <f t="shared" si="489"/>
        <v/>
      </c>
      <c r="G278" s="12"/>
      <c r="H278" s="9" t="str">
        <f t="shared" si="490"/>
        <v/>
      </c>
    </row>
    <row r="279" spans="2:8" ht="15.9" customHeight="1">
      <c r="B279" s="18"/>
      <c r="C279" s="12"/>
      <c r="D279" s="9" t="str">
        <f t="shared" si="488"/>
        <v/>
      </c>
      <c r="E279" s="12"/>
      <c r="F279" s="9" t="str">
        <f t="shared" si="489"/>
        <v/>
      </c>
      <c r="G279" s="12"/>
      <c r="H279" s="9" t="str">
        <f t="shared" si="490"/>
        <v/>
      </c>
    </row>
    <row r="280" spans="2:8" ht="15.9" customHeight="1">
      <c r="B280" s="18"/>
      <c r="C280" s="12"/>
      <c r="D280" s="9" t="str">
        <f t="shared" si="488"/>
        <v/>
      </c>
      <c r="E280" s="12"/>
      <c r="F280" s="9" t="str">
        <f t="shared" si="489"/>
        <v/>
      </c>
      <c r="G280" s="12"/>
      <c r="H280" s="9" t="str">
        <f t="shared" si="490"/>
        <v/>
      </c>
    </row>
    <row r="281" spans="2:8" ht="15.9" customHeight="1">
      <c r="B281" s="18"/>
      <c r="C281" s="12"/>
      <c r="D281" s="9" t="str">
        <f t="shared" si="488"/>
        <v/>
      </c>
      <c r="E281" s="12"/>
      <c r="F281" s="9" t="str">
        <f t="shared" si="489"/>
        <v/>
      </c>
      <c r="G281" s="12"/>
      <c r="H281" s="9" t="str">
        <f t="shared" si="490"/>
        <v/>
      </c>
    </row>
    <row r="282" spans="2:8" ht="15.9" customHeight="1">
      <c r="B282" s="18"/>
      <c r="C282" s="12"/>
      <c r="D282" s="9" t="str">
        <f t="shared" si="488"/>
        <v/>
      </c>
      <c r="E282" s="12"/>
      <c r="F282" s="9" t="str">
        <f t="shared" si="489"/>
        <v/>
      </c>
      <c r="G282" s="12"/>
      <c r="H282" s="9" t="str">
        <f t="shared" si="490"/>
        <v/>
      </c>
    </row>
    <row r="283" spans="2:8" ht="15.9" customHeight="1">
      <c r="B283" s="18"/>
      <c r="C283" s="12"/>
      <c r="D283" s="9" t="str">
        <f t="shared" si="488"/>
        <v/>
      </c>
      <c r="E283" s="12"/>
      <c r="F283" s="9" t="str">
        <f t="shared" si="489"/>
        <v/>
      </c>
      <c r="G283" s="12"/>
      <c r="H283" s="9" t="str">
        <f t="shared" si="490"/>
        <v/>
      </c>
    </row>
    <row r="284" spans="2:8" ht="15.9" customHeight="1">
      <c r="B284" s="18"/>
      <c r="C284" s="12"/>
      <c r="D284" s="9" t="str">
        <f t="shared" si="488"/>
        <v/>
      </c>
      <c r="E284" s="12"/>
      <c r="F284" s="9" t="str">
        <f t="shared" si="489"/>
        <v/>
      </c>
      <c r="G284" s="12"/>
      <c r="H284" s="9" t="str">
        <f t="shared" si="490"/>
        <v/>
      </c>
    </row>
    <row r="285" spans="2:8" ht="15.9" customHeight="1">
      <c r="B285" s="18"/>
      <c r="C285" s="12"/>
      <c r="D285" s="9" t="str">
        <f t="shared" si="488"/>
        <v/>
      </c>
      <c r="E285" s="12"/>
      <c r="F285" s="9" t="str">
        <f t="shared" si="489"/>
        <v/>
      </c>
      <c r="G285" s="12"/>
      <c r="H285" s="9" t="str">
        <f t="shared" si="490"/>
        <v/>
      </c>
    </row>
    <row r="286" spans="2:8" ht="15.9" customHeight="1">
      <c r="B286" s="18"/>
      <c r="C286" s="12"/>
      <c r="D286" s="9" t="str">
        <f t="shared" si="488"/>
        <v/>
      </c>
      <c r="E286" s="12"/>
      <c r="F286" s="9" t="str">
        <f t="shared" si="489"/>
        <v/>
      </c>
      <c r="G286" s="12"/>
      <c r="H286" s="9" t="str">
        <f t="shared" si="490"/>
        <v/>
      </c>
    </row>
    <row r="287" spans="2:8" ht="15.9" customHeight="1">
      <c r="B287" s="18"/>
      <c r="C287" s="12"/>
      <c r="D287" s="9" t="str">
        <f t="shared" si="488"/>
        <v/>
      </c>
      <c r="E287" s="12"/>
      <c r="F287" s="9" t="str">
        <f t="shared" si="489"/>
        <v/>
      </c>
      <c r="G287" s="12"/>
      <c r="H287" s="9" t="str">
        <f t="shared" si="490"/>
        <v/>
      </c>
    </row>
    <row r="288" spans="2:8" ht="15.9" customHeight="1">
      <c r="B288" s="18"/>
      <c r="C288" s="12"/>
      <c r="D288" s="9" t="str">
        <f t="shared" si="488"/>
        <v/>
      </c>
      <c r="E288" s="12"/>
      <c r="F288" s="9" t="str">
        <f t="shared" si="489"/>
        <v/>
      </c>
      <c r="G288" s="12"/>
      <c r="H288" s="9" t="str">
        <f t="shared" si="490"/>
        <v/>
      </c>
    </row>
    <row r="289" spans="2:8" ht="15.9" customHeight="1">
      <c r="B289" s="18"/>
      <c r="C289" s="12"/>
      <c r="D289" s="9" t="str">
        <f t="shared" si="488"/>
        <v/>
      </c>
      <c r="E289" s="12"/>
      <c r="F289" s="9" t="str">
        <f t="shared" si="489"/>
        <v/>
      </c>
      <c r="G289" s="12"/>
      <c r="H289" s="9" t="str">
        <f t="shared" si="490"/>
        <v/>
      </c>
    </row>
    <row r="290" spans="2:8" ht="15.9" customHeight="1">
      <c r="B290" s="18"/>
      <c r="C290" s="12"/>
      <c r="D290" s="9" t="str">
        <f t="shared" si="488"/>
        <v/>
      </c>
      <c r="E290" s="12"/>
      <c r="F290" s="9" t="str">
        <f t="shared" si="489"/>
        <v/>
      </c>
      <c r="G290" s="12"/>
      <c r="H290" s="9" t="str">
        <f t="shared" si="490"/>
        <v/>
      </c>
    </row>
    <row r="291" spans="2:8" ht="15.9" customHeight="1">
      <c r="B291" s="18"/>
      <c r="C291" s="12"/>
      <c r="D291" s="9" t="str">
        <f t="shared" si="488"/>
        <v/>
      </c>
      <c r="E291" s="12"/>
      <c r="F291" s="9" t="str">
        <f t="shared" si="489"/>
        <v/>
      </c>
      <c r="G291" s="12"/>
      <c r="H291" s="9" t="str">
        <f t="shared" si="490"/>
        <v/>
      </c>
    </row>
    <row r="292" spans="2:8" ht="15.9" customHeight="1">
      <c r="B292" s="18"/>
      <c r="C292" s="12"/>
      <c r="D292" s="9" t="str">
        <f t="shared" si="488"/>
        <v/>
      </c>
      <c r="E292" s="12"/>
      <c r="F292" s="9" t="str">
        <f t="shared" si="489"/>
        <v/>
      </c>
      <c r="G292" s="12"/>
      <c r="H292" s="9" t="str">
        <f t="shared" si="490"/>
        <v/>
      </c>
    </row>
    <row r="293" spans="2:8" ht="15.9" customHeight="1">
      <c r="B293" s="18"/>
      <c r="C293" s="12"/>
      <c r="D293" s="9" t="str">
        <f t="shared" si="488"/>
        <v/>
      </c>
      <c r="E293" s="12"/>
      <c r="F293" s="9" t="str">
        <f t="shared" si="489"/>
        <v/>
      </c>
      <c r="G293" s="12"/>
      <c r="H293" s="9" t="str">
        <f t="shared" si="490"/>
        <v/>
      </c>
    </row>
    <row r="294" spans="2:8" ht="15.9" customHeight="1">
      <c r="B294" s="18"/>
      <c r="C294" s="12"/>
      <c r="D294" s="9" t="str">
        <f t="shared" si="488"/>
        <v/>
      </c>
      <c r="E294" s="12"/>
      <c r="F294" s="9" t="str">
        <f t="shared" si="489"/>
        <v/>
      </c>
      <c r="G294" s="12"/>
      <c r="H294" s="9" t="str">
        <f t="shared" si="490"/>
        <v/>
      </c>
    </row>
    <row r="295" spans="2:8" ht="15.9" customHeight="1">
      <c r="B295" s="18"/>
      <c r="C295" s="12"/>
      <c r="D295" s="9" t="str">
        <f t="shared" si="488"/>
        <v/>
      </c>
      <c r="E295" s="12"/>
      <c r="F295" s="9" t="str">
        <f t="shared" si="489"/>
        <v/>
      </c>
      <c r="G295" s="12"/>
      <c r="H295" s="9" t="str">
        <f t="shared" si="490"/>
        <v/>
      </c>
    </row>
    <row r="296" spans="2:8" ht="15.9" customHeight="1">
      <c r="B296" s="18"/>
      <c r="C296" s="12"/>
      <c r="D296" s="9" t="str">
        <f t="shared" si="488"/>
        <v/>
      </c>
      <c r="E296" s="12"/>
      <c r="F296" s="9" t="str">
        <f t="shared" si="489"/>
        <v/>
      </c>
      <c r="G296" s="12"/>
      <c r="H296" s="9" t="str">
        <f t="shared" si="490"/>
        <v/>
      </c>
    </row>
    <row r="297" spans="2:8" ht="15.9" customHeight="1">
      <c r="B297" s="18"/>
      <c r="C297" s="12"/>
      <c r="D297" s="9" t="str">
        <f t="shared" si="488"/>
        <v/>
      </c>
      <c r="E297" s="12"/>
      <c r="F297" s="9" t="str">
        <f t="shared" si="489"/>
        <v/>
      </c>
      <c r="G297" s="12"/>
      <c r="H297" s="9" t="str">
        <f t="shared" si="490"/>
        <v/>
      </c>
    </row>
    <row r="298" spans="2:8" ht="15.9" customHeight="1">
      <c r="B298" s="18"/>
      <c r="C298" s="12"/>
      <c r="D298" s="9" t="str">
        <f t="shared" si="488"/>
        <v/>
      </c>
      <c r="E298" s="12"/>
      <c r="F298" s="9" t="str">
        <f t="shared" si="489"/>
        <v/>
      </c>
      <c r="G298" s="12"/>
      <c r="H298" s="9" t="str">
        <f t="shared" si="490"/>
        <v/>
      </c>
    </row>
    <row r="299" spans="2:8" ht="15.9" customHeight="1">
      <c r="B299" s="18"/>
      <c r="C299" s="12"/>
      <c r="D299" s="9" t="str">
        <f t="shared" si="488"/>
        <v/>
      </c>
      <c r="E299" s="12"/>
      <c r="F299" s="9" t="str">
        <f t="shared" si="489"/>
        <v/>
      </c>
      <c r="G299" s="12"/>
      <c r="H299" s="9" t="str">
        <f t="shared" si="490"/>
        <v/>
      </c>
    </row>
    <row r="300" spans="2:8" ht="15.9" customHeight="1">
      <c r="B300" s="18"/>
      <c r="C300" s="12"/>
      <c r="D300" s="9" t="str">
        <f t="shared" si="488"/>
        <v/>
      </c>
      <c r="E300" s="12"/>
      <c r="F300" s="9" t="str">
        <f t="shared" si="489"/>
        <v/>
      </c>
      <c r="G300" s="12"/>
      <c r="H300" s="9" t="str">
        <f t="shared" si="490"/>
        <v/>
      </c>
    </row>
    <row r="301" spans="2:8" ht="15.9" customHeight="1">
      <c r="B301" s="18"/>
      <c r="C301" s="12"/>
      <c r="D301" s="9" t="str">
        <f t="shared" si="488"/>
        <v/>
      </c>
      <c r="E301" s="12"/>
      <c r="F301" s="9" t="str">
        <f t="shared" si="489"/>
        <v/>
      </c>
      <c r="G301" s="12"/>
      <c r="H301" s="9" t="str">
        <f t="shared" si="490"/>
        <v/>
      </c>
    </row>
    <row r="302" spans="2:8" ht="15.9" customHeight="1">
      <c r="B302" s="18"/>
      <c r="C302" s="12"/>
      <c r="D302" s="9" t="str">
        <f t="shared" si="488"/>
        <v/>
      </c>
      <c r="E302" s="12"/>
      <c r="F302" s="9" t="str">
        <f t="shared" si="489"/>
        <v/>
      </c>
      <c r="G302" s="12"/>
      <c r="H302" s="9" t="str">
        <f t="shared" si="490"/>
        <v/>
      </c>
    </row>
    <row r="303" spans="2:8" ht="15.9" customHeight="1">
      <c r="B303" s="18"/>
      <c r="C303" s="12"/>
      <c r="D303" s="9" t="str">
        <f t="shared" si="488"/>
        <v/>
      </c>
      <c r="E303" s="12"/>
      <c r="F303" s="9" t="str">
        <f t="shared" si="489"/>
        <v/>
      </c>
      <c r="G303" s="12"/>
      <c r="H303" s="9" t="str">
        <f t="shared" si="490"/>
        <v/>
      </c>
    </row>
    <row r="304" spans="2:8" ht="15.9" customHeight="1">
      <c r="B304" s="18"/>
      <c r="C304" s="12"/>
      <c r="D304" s="9" t="str">
        <f t="shared" si="488"/>
        <v/>
      </c>
      <c r="E304" s="12"/>
      <c r="F304" s="9" t="str">
        <f t="shared" si="489"/>
        <v/>
      </c>
      <c r="G304" s="12"/>
      <c r="H304" s="9" t="str">
        <f t="shared" si="490"/>
        <v/>
      </c>
    </row>
    <row r="305" spans="2:8" ht="15.9" customHeight="1">
      <c r="B305" s="18"/>
      <c r="C305" s="12"/>
      <c r="D305" s="9" t="str">
        <f t="shared" si="488"/>
        <v/>
      </c>
      <c r="E305" s="12"/>
      <c r="F305" s="9" t="str">
        <f t="shared" si="489"/>
        <v/>
      </c>
      <c r="G305" s="12"/>
      <c r="H305" s="9" t="str">
        <f t="shared" si="490"/>
        <v/>
      </c>
    </row>
    <row r="306" spans="2:8" ht="15.9" customHeight="1">
      <c r="B306" s="31"/>
      <c r="C306" s="29"/>
      <c r="D306" s="30"/>
    </row>
  </sheetData>
  <mergeCells count="20">
    <mergeCell ref="A157:A158"/>
    <mergeCell ref="A193:A194"/>
    <mergeCell ref="A199:A200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6:I100">
    <cfRule type="cellIs" dxfId="75" priority="1" operator="lessThan">
      <formula>$L$6</formula>
    </cfRule>
    <cfRule type="cellIs" dxfId="74" priority="2" operator="greaterThan">
      <formula>$L$5</formula>
    </cfRule>
  </conditionalFormatting>
  <conditionalFormatting sqref="I102:I205 J133:K204">
    <cfRule type="cellIs" dxfId="73" priority="3" operator="lessThan">
      <formula>$L$6</formula>
    </cfRule>
    <cfRule type="cellIs" dxfId="72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19" activePane="bottomLeft" state="frozen"/>
      <selection pane="bottomLeft" activeCell="E127" sqref="E127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48.039999988395721</v>
      </c>
      <c r="X1" s="85" t="s">
        <v>65</v>
      </c>
      <c r="Y1" s="86">
        <f>AN7</f>
        <v>79.712082063366353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63.499999418854713</v>
      </c>
      <c r="X2" s="87" t="s">
        <v>66</v>
      </c>
      <c r="Y2" s="88">
        <f>IF(MOD(DEGREES(ATAN2(W1, W2)), 360) &gt; 180, MOD(DEGREES(ATAN2(W1, W2)), 360) - 360, MOD(DEGREES(ATAN2(W1, W2)), 360))</f>
        <v>52.891203176505755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48.039999988395721</v>
      </c>
      <c r="AH2" s="43">
        <f>INDEX(D:D,MATCH(9.99999999999999E+307,D:D))</f>
        <v>47.900000005029142</v>
      </c>
      <c r="AI2" s="43">
        <f>INDEX(D:D,MATCH(9.99999999999999E+307,D:D)-1)</f>
        <v>53.0000000144355</v>
      </c>
      <c r="AJ2" s="43">
        <f>INDEX(D:D,MATCH(9.99999999999999E+307,D:D)-2)</f>
        <v>48.100000014528632</v>
      </c>
      <c r="AK2" s="43">
        <f>INDEX(D:D,MATCH(9.99999999999999E+307,D:D)-3)</f>
        <v>48.399999970570207</v>
      </c>
      <c r="AL2" s="43">
        <f>INDEX(D:D,MATCH(9.99999999999999E+307,D:D)-4)</f>
        <v>47.399999981280416</v>
      </c>
      <c r="AM2" s="43">
        <f>INDEX(D:D,MATCH(9.99999999999999E+307,D:D)-5)</f>
        <v>44.799999974202365</v>
      </c>
      <c r="AN2" s="43">
        <f>INDEX(D:D,MATCH(9.99999999999999E+307,D:D)-6)</f>
        <v>48.399999970570207</v>
      </c>
      <c r="AO2" s="43">
        <f>INDEX(D:D,MATCH(9.99999999999999E+307,D:D)-7)</f>
        <v>48.399999970570207</v>
      </c>
      <c r="AP2" s="43">
        <f>INDEX(D:D,MATCH(9.99999999999999E+307,D:D)-8)</f>
        <v>31.599999987520278</v>
      </c>
      <c r="AQ2" s="43">
        <f>INDEX(D:D,MATCH(9.99999999999999E+307,D:D)-9)</f>
        <v>44.799999974202365</v>
      </c>
      <c r="AR2" s="43">
        <f>INDEX(D:D,MATCH(9.99999999999999E+307,D:D)-10)</f>
        <v>56.299999996554106</v>
      </c>
      <c r="AS2" s="43">
        <f>INDEX(D:D,MATCH(9.99999999999999E+307,D:D)-11)</f>
        <v>48.699999984819442</v>
      </c>
      <c r="AT2" s="43">
        <f>INDEX(D:D,MATCH(9.99999999999999E+307,D:D)-12)</f>
        <v>42.599999986123294</v>
      </c>
      <c r="AU2" s="43">
        <f>INDEX(D:D,MATCH(9.99999999999999E+307,D:D)-13)</f>
        <v>51.500000001396984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0.49999999999670308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63.499999418854713</v>
      </c>
      <c r="AH3" s="43">
        <f>INDEX(F:F,MATCH(9.99999999999999E+307,F:F))</f>
        <v>59.499999508261681</v>
      </c>
      <c r="AI3" s="43">
        <f>INDEX(F:F,MATCH(9.99999999999999E+307,F:F)-1)</f>
        <v>74.199999682605267</v>
      </c>
      <c r="AJ3" s="43">
        <f>INDEX(F:F,MATCH(9.99999999999999E+307,F:F)-2)</f>
        <v>56.899999268352985</v>
      </c>
      <c r="AK3" s="43">
        <f>INDEX(F:F,MATCH(9.99999999999999E+307,F:F)-3)</f>
        <v>69.999999366700649</v>
      </c>
      <c r="AL3" s="43">
        <f>INDEX(F:F,MATCH(9.99999999999999E+307,F:F)-4)</f>
        <v>61.099999584257603</v>
      </c>
      <c r="AM3" s="43">
        <f>INDEX(F:F,MATCH(9.99999999999999E+307,F:F)-5)</f>
        <v>37.800000049173832</v>
      </c>
      <c r="AN3" s="43">
        <f>INDEX(F:F,MATCH(9.99999999999999E+307,F:F)-6)</f>
        <v>69.999999366700649</v>
      </c>
      <c r="AO3" s="43">
        <f>INDEX(F:F,MATCH(9.99999999999999E+307,F:F)-7)</f>
        <v>45.099999755620956</v>
      </c>
      <c r="AP3" s="43">
        <f>INDEX(F:F,MATCH(9.99999999999999E+307,F:F)-8)</f>
        <v>5.6999996304512024</v>
      </c>
      <c r="AQ3" s="43">
        <f>INDEX(F:F,MATCH(9.99999999999999E+307,F:F)-9)</f>
        <v>37.099999375641346</v>
      </c>
      <c r="AR3" s="43">
        <f>INDEX(F:F,MATCH(9.99999999999999E+307,F:F)-10)</f>
        <v>103.79999969154596</v>
      </c>
      <c r="AS3" s="43">
        <f>INDEX(F:F,MATCH(9.99999999999999E+307,F:F)-11)</f>
        <v>64.299999736249447</v>
      </c>
      <c r="AT3" s="43">
        <f>INDEX(F:F,MATCH(9.99999999999999E+307,F:F)-12)</f>
        <v>43.599999509751797</v>
      </c>
      <c r="AU3" s="43">
        <f>INDEX(F:F,MATCH(9.99999999999999E+307,F:F)-13)</f>
        <v>77.199999243021011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0.49999999999670308</v>
      </c>
      <c r="AH4" s="43">
        <f>INDEX(H:H,MATCH(9.99999999999999E+307,H:H))</f>
        <v>2.3000000000052978</v>
      </c>
      <c r="AI4" s="43">
        <f>INDEX(H:H,MATCH(9.99999999999999E+307,H:H)-1)</f>
        <v>9.6999999999951569</v>
      </c>
      <c r="AJ4" s="43">
        <f>INDEX(H:H,MATCH(9.99999999999999E+307,H:H)-2)</f>
        <v>2.3999999999944066</v>
      </c>
      <c r="AK4" s="43">
        <f>INDEX(H:H,MATCH(9.99999999999999E+307,H:H)-3)</f>
        <v>-1.90000000000623</v>
      </c>
      <c r="AL4" s="43">
        <f>INDEX(H:H,MATCH(9.99999999999999E+307,H:H)-4)</f>
        <v>1.5999999999962711</v>
      </c>
      <c r="AM4" s="43">
        <f>INDEX(H:H,MATCH(9.99999999999999E+307,H:H)-5)</f>
        <v>-27.100000000004343</v>
      </c>
      <c r="AN4" s="43">
        <f>INDEX(H:H,MATCH(9.99999999999999E+307,H:H)-6)</f>
        <v>-1.90000000000623</v>
      </c>
      <c r="AO4" s="43">
        <f>INDEX(H:H,MATCH(9.99999999999999E+307,H:H)-7)</f>
        <v>-32.399999999995543</v>
      </c>
      <c r="AP4" s="43">
        <f>INDEX(H:H,MATCH(9.99999999999999E+307,H:H)-8)</f>
        <v>15.900000000002024</v>
      </c>
      <c r="AQ4" s="43">
        <f>INDEX(H:H,MATCH(9.99999999999999E+307,H:H)-9)</f>
        <v>-26.300000000006207</v>
      </c>
      <c r="AR4" s="43">
        <f>INDEX(H:H,MATCH(9.99999999999999E+307,H:H)-10)</f>
        <v>7.8000000000031378</v>
      </c>
      <c r="AS4" s="43">
        <f>INDEX(H:H,MATCH(9.99999999999999E+307,H:H)-11)</f>
        <v>13.300000000000978</v>
      </c>
      <c r="AT4" s="43">
        <f>INDEX(H:H,MATCH(9.99999999999999E+307,H:H)-12)</f>
        <v>-42.29999999999734</v>
      </c>
      <c r="AU4" s="43">
        <f>INDEX(H:H,MATCH(9.99999999999999E+307,H:H)-13)</f>
        <v>17.799999999994043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76.419565177806106</v>
      </c>
      <c r="AI5" s="72">
        <f>INDEX(L:L,MATCH(9.99999999999999E+307,L:L)-1)</f>
        <v>91.699127337334517</v>
      </c>
      <c r="AJ5" s="72">
        <f>INDEX(L:L,MATCH(9.99999999999999E+307,L:L)-2)</f>
        <v>74.545153552301429</v>
      </c>
      <c r="AK5" s="72">
        <f>INDEX(L:L,MATCH(9.99999999999999E+307,L:L)-3)</f>
        <v>85.124437786626885</v>
      </c>
      <c r="AL5" s="72">
        <f>INDEX(L:L,MATCH(9.99999999999999E+307,L:L)-4)</f>
        <v>77.346816013470459</v>
      </c>
      <c r="AM5" s="72">
        <f>INDEX(L:L,MATCH(9.99999999999999E+307,L:L)-5)</f>
        <v>64.577782568049741</v>
      </c>
      <c r="AN5" s="72">
        <f>INDEX(L:L,MATCH(9.99999999999999E+307,L:L)-6)</f>
        <v>85.124437786626885</v>
      </c>
      <c r="AO5" s="72">
        <f>INDEX(L:L,MATCH(9.99999999999999E+307,L:L)-7)</f>
        <v>73.663627219326614</v>
      </c>
      <c r="AP5" s="72">
        <f>INDEX(L:L,MATCH(9.99999999999999E+307,L:L)-8)</f>
        <v>35.830992101789334</v>
      </c>
      <c r="AQ5" s="72">
        <f>INDEX(L:L,MATCH(9.99999999999999E+307,L:L)-9)</f>
        <v>63.836822848270309</v>
      </c>
      <c r="AR5" s="72">
        <f>INDEX(L:L,MATCH(9.99999999999999E+307,L:L)-10)</f>
        <v>118.34259560942958</v>
      </c>
      <c r="AS5" s="72">
        <f>INDEX(L:L,MATCH(9.99999999999999E+307,L:L)-11)</f>
        <v>81.75004565505219</v>
      </c>
      <c r="AT5" s="72">
        <f>INDEX(L:L,MATCH(9.99999999999999E+307,L:L)-12)</f>
        <v>74.195754299473478</v>
      </c>
      <c r="AU5" s="73">
        <f>INDEX(L:L,MATCH(9.99999999999999E+307,L:L)-13)</f>
        <v>94.493014997226751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38.835525928157608</v>
      </c>
      <c r="AI6" s="75">
        <f>INDEX(J:J,MATCH(9.99999999999999E+307,J:J)-1)</f>
        <v>35.537677915274401</v>
      </c>
      <c r="AJ6" s="75">
        <f>INDEX(J:J,MATCH(9.99999999999999E+307,J:J)-2)</f>
        <v>40.209264209767127</v>
      </c>
      <c r="AK6" s="75">
        <f>INDEX(J:J,MATCH(9.99999999999999E+307,J:J)-3)</f>
        <v>34.661089683246701</v>
      </c>
      <c r="AL6" s="75">
        <f>INDEX(J:J,MATCH(9.99999999999999E+307,J:J)-4)</f>
        <v>37.803502231167101</v>
      </c>
      <c r="AM6" s="75">
        <f>INDEX(J:J,MATCH(9.99999999999999E+307,J:J)-5)</f>
        <v>49.844000322082934</v>
      </c>
      <c r="AN6" s="75">
        <f>INDEX(J:J,MATCH(9.99999999999999E+307,J:J)-6)</f>
        <v>34.661089683246701</v>
      </c>
      <c r="AO6" s="75">
        <f>INDEX(J:J,MATCH(9.99999999999999E+307,J:J)-7)</f>
        <v>47.021365077825237</v>
      </c>
      <c r="AP6" s="75">
        <f>INDEX(J:J,MATCH(9.99999999999999E+307,J:J)-8)</f>
        <v>79.77495326043163</v>
      </c>
      <c r="AQ6" s="75">
        <f>INDEX(J:J,MATCH(9.99999999999999E+307,J:J)-9)</f>
        <v>50.370995152997239</v>
      </c>
      <c r="AR6" s="75">
        <f>INDEX(J:J,MATCH(9.99999999999999E+307,J:J)-10)</f>
        <v>28.474926582122009</v>
      </c>
      <c r="AS6" s="75">
        <f>INDEX(J:J,MATCH(9.99999999999999E+307,J:J)-11)</f>
        <v>37.139823799696956</v>
      </c>
      <c r="AT6" s="75">
        <f>INDEX(J:J,MATCH(9.99999999999999E+307,J:J)-12)</f>
        <v>44.335345911284037</v>
      </c>
      <c r="AU6" s="76">
        <f>INDEX(J:J,MATCH(9.99999999999999E+307,J:J)-13)</f>
        <v>33.707191449479751</v>
      </c>
      <c r="AV6" s="8" t="s">
        <v>53</v>
      </c>
    </row>
    <row r="7" spans="1:48" ht="15.9" customHeight="1">
      <c r="B7" s="185" t="s">
        <v>147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39.856041031683176</v>
      </c>
      <c r="Y7" s="36"/>
      <c r="AF7" s="8" t="s">
        <v>33</v>
      </c>
      <c r="AG7" s="69">
        <f>(SUM(AO2:AU2)-MIN(AO2:AU2)-MAX(AO2:AU2))/(COUNTA(AO2:AU2)-2)</f>
        <v>47.199999983422458</v>
      </c>
      <c r="AK7" s="8" t="s">
        <v>54</v>
      </c>
      <c r="AN7" s="78">
        <f>(SUM(AH5:AN5)-MIN(AH5:AN5)-MAX(AH5:AN5))/(COUNTA(AH5:AN5)-2)</f>
        <v>79.712082063366353</v>
      </c>
      <c r="AO7" s="8" t="s">
        <v>54</v>
      </c>
      <c r="AR7" s="78">
        <f>(SUM(AO5:AU5)-MIN(AO5:AU5)-MAX(AO5:AU5))/(COUNTA(AO5:AU5)-2)</f>
        <v>77.587853003869881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52.891203176505755</v>
      </c>
      <c r="Y8" s="36"/>
      <c r="AF8" s="8" t="s">
        <v>34</v>
      </c>
      <c r="AG8" s="69">
        <f>(SUM(AO3:AU3)-MIN(AO3:AU3)-MAX(AO3:AU3))/(COUNTA(AO3:AU3)-2)</f>
        <v>53.459999524056911</v>
      </c>
      <c r="AK8" s="8" t="s">
        <v>55</v>
      </c>
      <c r="AN8" s="78">
        <f>(SUM(AH6:AN6)-MIN(AH6:AN6)-MAX(AH6:AN6))/(COUNTA(AH6:AN6)-2)</f>
        <v>37.409411993522589</v>
      </c>
      <c r="AO8" s="8" t="s">
        <v>55</v>
      </c>
      <c r="AR8" s="78">
        <f>(SUM(AO6:AU6)-MIN(AO6:AU6)-MAX(AO6:AU6))/(COUNTA(AO6:AU6)-2)</f>
        <v>42.514944278256642</v>
      </c>
    </row>
    <row r="9" spans="1:48" ht="30" customHeight="1">
      <c r="A9" s="5" t="s">
        <v>4</v>
      </c>
      <c r="B9" s="14">
        <v>45846</v>
      </c>
      <c r="C9" s="35">
        <v>401138.66190000001</v>
      </c>
      <c r="D9" s="9"/>
      <c r="E9" s="35">
        <v>6665784.9570000004</v>
      </c>
      <c r="F9" s="9"/>
      <c r="G9" s="35">
        <v>70.202100000000002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-4.3399999999991223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45847</v>
      </c>
      <c r="C10" s="11">
        <v>401138.66649999999</v>
      </c>
      <c r="D10" s="9">
        <f t="shared" ref="D10:D51" si="1">IF(C10="","",(C10-$C$9)*1000)</f>
        <v>4.5999999856576324</v>
      </c>
      <c r="E10" s="12">
        <v>6665784.9919999996</v>
      </c>
      <c r="F10" s="9">
        <f t="shared" ref="F10:F51" si="2">IF(E10="","",(E10-$E$9)*1000)</f>
        <v>34.999999217689037</v>
      </c>
      <c r="G10" s="12">
        <v>70.210499999999996</v>
      </c>
      <c r="H10" s="9">
        <f t="shared" ref="H10:H51" si="3">IF(G10="","",(G10-$G$9)*1000)</f>
        <v>8.399999999994634</v>
      </c>
      <c r="I10" s="47">
        <f t="shared" ref="I10:I73" si="4">IF(MOD(DEGREES(ATAN2(D10, F10)), 360) &gt; 180, MOD(DEGREES(ATAN2(D10, F10)), 360) - 360, MOD(DEGREES(ATAN2(D10, F10)), 360))</f>
        <v>82.512611660479109</v>
      </c>
      <c r="J10" s="40">
        <f>MOD(DEGREES(ATAN2(F10, D10)) + 360, 360)</f>
        <v>7.4873883395209191</v>
      </c>
      <c r="K10" s="47">
        <f t="shared" ref="K10:K73" si="5">SQRT(POWER(C10 - $C$9,2) + POWER(E10 - $E$9,2)) *1000</f>
        <v>35.300990709982678</v>
      </c>
      <c r="L10" s="40">
        <f t="shared" ref="L10:L73" si="6">SQRT((D10^2) + (F10^2) + (H10^2))</f>
        <v>36.286635902301462</v>
      </c>
      <c r="M10" s="12">
        <f t="shared" ref="M10:M23" si="7">(D10-$D$9)/(B10-$B$9)</f>
        <v>4.5999999856576324</v>
      </c>
      <c r="N10" s="12">
        <f t="shared" ref="N10:N23" si="8">(F10-$F$9)/(B10-$B$9)</f>
        <v>34.999999217689037</v>
      </c>
      <c r="O10" s="12">
        <f t="shared" ref="O10:O23" si="9">(H10-$H$9)/(B10-$B$9)</f>
        <v>8.399999999994634</v>
      </c>
      <c r="P10" s="81">
        <f t="shared" ref="P10:P23" si="10">(L10-$L$9)/(B10-$B$9)</f>
        <v>36.286635902301462</v>
      </c>
      <c r="Q10" s="12">
        <f t="shared" ref="Q10:Q23" si="11">(M10-0)/(B10-$B$9)</f>
        <v>4.5999999856576324</v>
      </c>
      <c r="R10" s="12">
        <f t="shared" ref="R10:R23" si="12">(N10-0)/(B10-$B$9)</f>
        <v>34.999999217689037</v>
      </c>
      <c r="S10" s="12">
        <f t="shared" ref="S10:S23" si="13">(O10-0)/(B10-$B$9)</f>
        <v>8.399999999994634</v>
      </c>
      <c r="T10" s="12">
        <f t="shared" ref="T10:T23" si="14">(P10-0)/(B10-$B$9)</f>
        <v>36.286635902301462</v>
      </c>
    </row>
    <row r="11" spans="1:48" ht="15.9" customHeight="1">
      <c r="A11" s="51"/>
      <c r="B11" s="18">
        <v>45847</v>
      </c>
      <c r="C11" s="11">
        <v>401138.67139999999</v>
      </c>
      <c r="D11" s="9">
        <f t="shared" si="1"/>
        <v>9.4999999855645001</v>
      </c>
      <c r="E11" s="12">
        <v>6665785.0120000001</v>
      </c>
      <c r="F11" s="9">
        <f t="shared" si="2"/>
        <v>54.999999701976776</v>
      </c>
      <c r="G11" s="12">
        <v>70.210899999999995</v>
      </c>
      <c r="H11" s="9">
        <f t="shared" si="3"/>
        <v>8.7999999999937017</v>
      </c>
      <c r="I11" s="47">
        <f t="shared" si="4"/>
        <v>80.20015129366287</v>
      </c>
      <c r="J11" s="40">
        <f t="shared" ref="J11:J74" si="15">MOD(DEGREES(ATAN2(F11, D11)) + 360, 360)</f>
        <v>9.7998487063371158</v>
      </c>
      <c r="K11" s="47">
        <f t="shared" si="5"/>
        <v>55.814424362732353</v>
      </c>
      <c r="L11" s="40">
        <f t="shared" si="6"/>
        <v>56.503893378625335</v>
      </c>
      <c r="M11" s="12">
        <f t="shared" si="7"/>
        <v>9.4999999855645001</v>
      </c>
      <c r="N11" s="12">
        <f t="shared" si="8"/>
        <v>54.999999701976776</v>
      </c>
      <c r="O11" s="12">
        <f t="shared" si="9"/>
        <v>8.7999999999937017</v>
      </c>
      <c r="P11" s="81">
        <f t="shared" si="10"/>
        <v>56.503893378625335</v>
      </c>
      <c r="Q11" s="12">
        <f t="shared" si="11"/>
        <v>9.4999999855645001</v>
      </c>
      <c r="R11" s="12">
        <f t="shared" si="12"/>
        <v>54.999999701976776</v>
      </c>
      <c r="S11" s="12">
        <f t="shared" si="13"/>
        <v>8.7999999999937017</v>
      </c>
      <c r="T11" s="12">
        <f t="shared" si="14"/>
        <v>56.503893378625335</v>
      </c>
    </row>
    <row r="12" spans="1:48" ht="15.9" customHeight="1">
      <c r="A12" s="52"/>
      <c r="B12" s="18">
        <v>45848</v>
      </c>
      <c r="C12" s="11">
        <v>401138.67099999997</v>
      </c>
      <c r="D12" s="9">
        <f t="shared" si="1"/>
        <v>9.0999999665655196</v>
      </c>
      <c r="E12" s="12">
        <v>6665785.0080000004</v>
      </c>
      <c r="F12" s="9">
        <f t="shared" si="2"/>
        <v>50.999999977648258</v>
      </c>
      <c r="G12" s="12">
        <v>70.207499999999996</v>
      </c>
      <c r="H12" s="9">
        <f t="shared" si="3"/>
        <v>5.3999999999945203</v>
      </c>
      <c r="I12" s="47">
        <f t="shared" si="4"/>
        <v>79.883105204509505</v>
      </c>
      <c r="J12" s="40">
        <f t="shared" si="15"/>
        <v>10.116894795490509</v>
      </c>
      <c r="K12" s="47">
        <f t="shared" si="5"/>
        <v>51.805501610462322</v>
      </c>
      <c r="L12" s="40">
        <f t="shared" si="6"/>
        <v>52.086178561222511</v>
      </c>
      <c r="M12" s="12">
        <f t="shared" si="7"/>
        <v>4.5499999832827598</v>
      </c>
      <c r="N12" s="12">
        <f t="shared" si="8"/>
        <v>25.499999988824129</v>
      </c>
      <c r="O12" s="12">
        <f t="shared" si="9"/>
        <v>2.6999999999972601</v>
      </c>
      <c r="P12" s="81">
        <f t="shared" si="10"/>
        <v>26.043089280611255</v>
      </c>
      <c r="Q12" s="12">
        <f t="shared" si="11"/>
        <v>2.2749999916413799</v>
      </c>
      <c r="R12" s="12">
        <f t="shared" si="12"/>
        <v>12.749999994412065</v>
      </c>
      <c r="S12" s="12">
        <f t="shared" si="13"/>
        <v>1.3499999999986301</v>
      </c>
      <c r="T12" s="12">
        <f t="shared" si="14"/>
        <v>13.021544640305628</v>
      </c>
    </row>
    <row r="13" spans="1:48" ht="15.9" customHeight="1">
      <c r="A13" s="52"/>
      <c r="B13" s="18">
        <v>45848</v>
      </c>
      <c r="C13" s="12">
        <v>401138.66859999998</v>
      </c>
      <c r="D13" s="9">
        <f t="shared" si="1"/>
        <v>6.6999999689869583</v>
      </c>
      <c r="E13" s="11">
        <v>6665784.9759999998</v>
      </c>
      <c r="F13" s="9">
        <f t="shared" si="2"/>
        <v>18.999999389052391</v>
      </c>
      <c r="G13" s="12">
        <v>70.179699999999997</v>
      </c>
      <c r="H13" s="9">
        <f t="shared" si="3"/>
        <v>-22.400000000004638</v>
      </c>
      <c r="I13" s="47">
        <f t="shared" si="4"/>
        <v>70.575739946472979</v>
      </c>
      <c r="J13" s="40">
        <f t="shared" si="15"/>
        <v>19.424260053527007</v>
      </c>
      <c r="K13" s="47">
        <f t="shared" si="5"/>
        <v>20.146711304042068</v>
      </c>
      <c r="L13" s="40">
        <f t="shared" si="6"/>
        <v>30.127229815710308</v>
      </c>
      <c r="M13" s="12">
        <f t="shared" si="7"/>
        <v>3.3499999844934791</v>
      </c>
      <c r="N13" s="12">
        <f t="shared" si="8"/>
        <v>9.4999996945261955</v>
      </c>
      <c r="O13" s="12">
        <f t="shared" si="9"/>
        <v>-11.200000000002319</v>
      </c>
      <c r="P13" s="81">
        <f t="shared" si="10"/>
        <v>15.063614907855154</v>
      </c>
      <c r="Q13" s="12">
        <f t="shared" si="11"/>
        <v>1.6749999922467396</v>
      </c>
      <c r="R13" s="12">
        <f t="shared" si="12"/>
        <v>4.7499998472630978</v>
      </c>
      <c r="S13" s="12">
        <f t="shared" si="13"/>
        <v>-5.6000000000011596</v>
      </c>
      <c r="T13" s="12">
        <f t="shared" si="14"/>
        <v>7.531807453927577</v>
      </c>
    </row>
    <row r="14" spans="1:48" ht="15.9" customHeight="1">
      <c r="A14" s="53"/>
      <c r="B14" s="18">
        <v>45849</v>
      </c>
      <c r="C14" s="11">
        <v>401138.6655</v>
      </c>
      <c r="D14" s="9">
        <f t="shared" si="1"/>
        <v>3.599999996367842</v>
      </c>
      <c r="E14" s="11">
        <v>6665784.9857000001</v>
      </c>
      <c r="F14" s="9">
        <f t="shared" si="2"/>
        <v>28.699999675154686</v>
      </c>
      <c r="G14" s="12">
        <v>70.195599999999999</v>
      </c>
      <c r="H14" s="9">
        <f t="shared" si="3"/>
        <v>-6.5000000000026148</v>
      </c>
      <c r="I14" s="47">
        <f t="shared" si="4"/>
        <v>82.850414205937582</v>
      </c>
      <c r="J14" s="40">
        <f t="shared" si="15"/>
        <v>7.1495857940624319</v>
      </c>
      <c r="K14" s="47">
        <f t="shared" si="5"/>
        <v>28.924902442838555</v>
      </c>
      <c r="L14" s="40">
        <f t="shared" si="6"/>
        <v>29.646247339718418</v>
      </c>
      <c r="M14" s="12">
        <f t="shared" si="7"/>
        <v>1.1999999987892807</v>
      </c>
      <c r="N14" s="12">
        <f t="shared" si="8"/>
        <v>9.5666665583848953</v>
      </c>
      <c r="O14" s="12">
        <f t="shared" si="9"/>
        <v>-2.1666666666675383</v>
      </c>
      <c r="P14" s="81">
        <f t="shared" si="10"/>
        <v>9.8820824465728059</v>
      </c>
      <c r="Q14" s="12">
        <f t="shared" si="11"/>
        <v>0.3999999995964269</v>
      </c>
      <c r="R14" s="12">
        <f t="shared" si="12"/>
        <v>3.1888888527949653</v>
      </c>
      <c r="S14" s="12">
        <f t="shared" si="13"/>
        <v>-0.72222222222251276</v>
      </c>
      <c r="T14" s="12">
        <f t="shared" si="14"/>
        <v>3.2940274821909354</v>
      </c>
    </row>
    <row r="15" spans="1:48" ht="15.9" customHeight="1">
      <c r="B15" s="18">
        <v>45849</v>
      </c>
      <c r="C15" s="11">
        <v>401138.6643</v>
      </c>
      <c r="D15" s="9">
        <f t="shared" si="1"/>
        <v>2.3999999975785613</v>
      </c>
      <c r="E15" s="11">
        <v>6665784.9680000003</v>
      </c>
      <c r="F15" s="9">
        <f t="shared" si="2"/>
        <v>10.999999940395355</v>
      </c>
      <c r="G15" s="12">
        <v>70.197999999999993</v>
      </c>
      <c r="H15" s="9">
        <f t="shared" si="3"/>
        <v>-4.1000000000082082</v>
      </c>
      <c r="I15" s="47">
        <f t="shared" si="4"/>
        <v>77.691984129952118</v>
      </c>
      <c r="J15" s="40">
        <f t="shared" si="15"/>
        <v>12.308015870047882</v>
      </c>
      <c r="K15" s="47">
        <f t="shared" si="5"/>
        <v>11.258774297279208</v>
      </c>
      <c r="L15" s="40">
        <f t="shared" si="6"/>
        <v>11.982069882835027</v>
      </c>
      <c r="M15" s="12">
        <f t="shared" si="7"/>
        <v>0.79999999919285381</v>
      </c>
      <c r="N15" s="12">
        <f t="shared" si="8"/>
        <v>3.6666666467984519</v>
      </c>
      <c r="O15" s="12">
        <f t="shared" si="9"/>
        <v>-1.3666666666694027</v>
      </c>
      <c r="P15" s="81">
        <f t="shared" si="10"/>
        <v>3.9940232942783425</v>
      </c>
      <c r="Q15" s="12">
        <f t="shared" si="11"/>
        <v>0.26666666639761794</v>
      </c>
      <c r="R15" s="12">
        <f t="shared" si="12"/>
        <v>1.222222215599484</v>
      </c>
      <c r="S15" s="12">
        <f t="shared" si="13"/>
        <v>-0.4555555555564676</v>
      </c>
      <c r="T15" s="12">
        <f t="shared" si="14"/>
        <v>1.3313410980927809</v>
      </c>
    </row>
    <row r="16" spans="1:48" ht="15.9" customHeight="1">
      <c r="B16" s="18">
        <v>45850</v>
      </c>
      <c r="C16" s="11">
        <v>401138.67099999997</v>
      </c>
      <c r="D16" s="9">
        <f t="shared" si="1"/>
        <v>9.0999999665655196</v>
      </c>
      <c r="E16" s="11">
        <v>6665785.0109999999</v>
      </c>
      <c r="F16" s="9">
        <f t="shared" si="2"/>
        <v>53.999999538064003</v>
      </c>
      <c r="G16" s="12">
        <v>70.206400000000002</v>
      </c>
      <c r="H16" s="9">
        <f t="shared" si="3"/>
        <v>4.3000000000006366</v>
      </c>
      <c r="I16" s="47">
        <f t="shared" si="4"/>
        <v>80.434473211395812</v>
      </c>
      <c r="J16" s="40">
        <f t="shared" si="15"/>
        <v>9.5655267886041884</v>
      </c>
      <c r="K16" s="47">
        <f t="shared" si="5"/>
        <v>54.761391047912625</v>
      </c>
      <c r="L16" s="40">
        <f t="shared" si="6"/>
        <v>54.929954938106498</v>
      </c>
      <c r="M16" s="12">
        <f t="shared" si="7"/>
        <v>2.2749999916413799</v>
      </c>
      <c r="N16" s="12">
        <f t="shared" si="8"/>
        <v>13.499999884516001</v>
      </c>
      <c r="O16" s="12">
        <f t="shared" si="9"/>
        <v>1.0750000000001592</v>
      </c>
      <c r="P16" s="81">
        <f t="shared" si="10"/>
        <v>13.732488734526624</v>
      </c>
      <c r="Q16" s="12">
        <f t="shared" si="11"/>
        <v>0.56874999791034497</v>
      </c>
      <c r="R16" s="12">
        <f t="shared" si="12"/>
        <v>3.3749999711290002</v>
      </c>
      <c r="S16" s="12">
        <f t="shared" si="13"/>
        <v>0.26875000000003979</v>
      </c>
      <c r="T16" s="12">
        <f t="shared" si="14"/>
        <v>3.4331221836316561</v>
      </c>
    </row>
    <row r="17" spans="1:20" ht="15.9" customHeight="1">
      <c r="B17" s="18">
        <v>45850</v>
      </c>
      <c r="C17" s="11">
        <v>401138.67570000002</v>
      </c>
      <c r="D17" s="9">
        <f t="shared" si="1"/>
        <v>13.800000015180558</v>
      </c>
      <c r="E17" s="11">
        <v>6665785.0240000002</v>
      </c>
      <c r="F17" s="9">
        <f t="shared" si="2"/>
        <v>66.999999806284904</v>
      </c>
      <c r="G17" s="12">
        <v>70.205600000000004</v>
      </c>
      <c r="H17" s="9">
        <f t="shared" si="3"/>
        <v>3.5000000000025011</v>
      </c>
      <c r="I17" s="47">
        <f t="shared" si="4"/>
        <v>78.361540235384183</v>
      </c>
      <c r="J17" s="40">
        <f t="shared" si="15"/>
        <v>11.638459764615845</v>
      </c>
      <c r="K17" s="47">
        <f t="shared" si="5"/>
        <v>68.406432259409357</v>
      </c>
      <c r="L17" s="40">
        <f t="shared" si="6"/>
        <v>68.495912100366823</v>
      </c>
      <c r="M17" s="12">
        <f t="shared" si="7"/>
        <v>3.4500000037951395</v>
      </c>
      <c r="N17" s="12">
        <f t="shared" si="8"/>
        <v>16.749999951571226</v>
      </c>
      <c r="O17" s="12">
        <f t="shared" si="9"/>
        <v>0.87500000000062528</v>
      </c>
      <c r="P17" s="81">
        <f t="shared" si="10"/>
        <v>17.123978025091706</v>
      </c>
      <c r="Q17" s="12">
        <f t="shared" si="11"/>
        <v>0.86250000094878487</v>
      </c>
      <c r="R17" s="12">
        <f t="shared" si="12"/>
        <v>4.1874999878928065</v>
      </c>
      <c r="S17" s="12">
        <f t="shared" si="13"/>
        <v>0.21875000000015632</v>
      </c>
      <c r="T17" s="12">
        <f t="shared" si="14"/>
        <v>4.2809945062729264</v>
      </c>
    </row>
    <row r="18" spans="1:20" ht="15.9" customHeight="1">
      <c r="B18" s="18">
        <v>45852</v>
      </c>
      <c r="C18" s="11">
        <v>401138.67920000001</v>
      </c>
      <c r="D18" s="9">
        <f t="shared" si="1"/>
        <v>17.300000006798655</v>
      </c>
      <c r="E18" s="12">
        <v>6665785.0360000003</v>
      </c>
      <c r="F18" s="9">
        <f t="shared" si="2"/>
        <v>78.999999910593033</v>
      </c>
      <c r="G18" s="12">
        <v>70.211500000000001</v>
      </c>
      <c r="H18" s="9">
        <f t="shared" si="3"/>
        <v>9.3999999999994088</v>
      </c>
      <c r="I18" s="47">
        <f t="shared" si="4"/>
        <v>77.647935667021244</v>
      </c>
      <c r="J18" s="40">
        <f t="shared" si="15"/>
        <v>12.352064332978784</v>
      </c>
      <c r="K18" s="47">
        <f t="shared" si="5"/>
        <v>80.872059366068655</v>
      </c>
      <c r="L18" s="40">
        <f t="shared" si="6"/>
        <v>81.416521579522922</v>
      </c>
      <c r="M18" s="12">
        <f t="shared" si="7"/>
        <v>2.8833333344664425</v>
      </c>
      <c r="N18" s="12">
        <f t="shared" si="8"/>
        <v>13.166666651765505</v>
      </c>
      <c r="O18" s="12">
        <f t="shared" si="9"/>
        <v>1.5666666666665681</v>
      </c>
      <c r="P18" s="81">
        <f t="shared" si="10"/>
        <v>13.56942026325382</v>
      </c>
      <c r="Q18" s="12">
        <f t="shared" si="11"/>
        <v>0.48055555574440706</v>
      </c>
      <c r="R18" s="12">
        <f t="shared" si="12"/>
        <v>2.1944444419609175</v>
      </c>
      <c r="S18" s="12">
        <f t="shared" si="13"/>
        <v>0.2611111111110947</v>
      </c>
      <c r="T18" s="12">
        <f t="shared" si="14"/>
        <v>2.2615700438756368</v>
      </c>
    </row>
    <row r="19" spans="1:20" ht="15.9" customHeight="1">
      <c r="B19" s="18">
        <v>45852</v>
      </c>
      <c r="C19" s="11">
        <v>401138.67099999997</v>
      </c>
      <c r="D19" s="9">
        <f t="shared" si="1"/>
        <v>9.0999999665655196</v>
      </c>
      <c r="E19" s="11">
        <v>6665784.977</v>
      </c>
      <c r="F19" s="9">
        <f t="shared" si="2"/>
        <v>19.999999552965164</v>
      </c>
      <c r="G19" s="12">
        <v>70.182100000000005</v>
      </c>
      <c r="H19" s="9">
        <f t="shared" si="3"/>
        <v>-19.999999999996021</v>
      </c>
      <c r="I19" s="47">
        <f t="shared" si="4"/>
        <v>65.534464485934024</v>
      </c>
      <c r="J19" s="40">
        <f t="shared" si="15"/>
        <v>24.465535514066005</v>
      </c>
      <c r="K19" s="47">
        <f t="shared" si="5"/>
        <v>21.972937480230065</v>
      </c>
      <c r="L19" s="40">
        <f t="shared" si="6"/>
        <v>29.712118428512298</v>
      </c>
      <c r="M19" s="12">
        <f t="shared" si="7"/>
        <v>1.5166666610942532</v>
      </c>
      <c r="N19" s="12">
        <f t="shared" si="8"/>
        <v>3.3333332588275275</v>
      </c>
      <c r="O19" s="12">
        <f t="shared" si="9"/>
        <v>-3.33333333333267</v>
      </c>
      <c r="P19" s="81">
        <f t="shared" si="10"/>
        <v>4.952019738085383</v>
      </c>
      <c r="Q19" s="12">
        <f t="shared" si="11"/>
        <v>0.25277777684904218</v>
      </c>
      <c r="R19" s="12">
        <f t="shared" si="12"/>
        <v>0.55555554313792122</v>
      </c>
      <c r="S19" s="12">
        <f t="shared" si="13"/>
        <v>-0.555555555555445</v>
      </c>
      <c r="T19" s="12">
        <f t="shared" si="14"/>
        <v>0.8253366230142305</v>
      </c>
    </row>
    <row r="20" spans="1:20" ht="15.9" customHeight="1">
      <c r="A20" s="8" t="s">
        <v>172</v>
      </c>
      <c r="B20" s="18">
        <v>45853</v>
      </c>
      <c r="C20" s="11">
        <v>401138.67379999999</v>
      </c>
      <c r="D20" s="9">
        <f t="shared" si="1"/>
        <v>11.899999983143061</v>
      </c>
      <c r="E20" s="11">
        <v>6665785.0099999998</v>
      </c>
      <c r="F20" s="9">
        <f t="shared" si="2"/>
        <v>52.99999937415123</v>
      </c>
      <c r="G20" s="12">
        <v>70.206299999999999</v>
      </c>
      <c r="H20" s="9">
        <f t="shared" si="3"/>
        <v>4.199999999997317</v>
      </c>
      <c r="I20" s="47">
        <f t="shared" si="4"/>
        <v>77.345343010006488</v>
      </c>
      <c r="J20" s="40">
        <f t="shared" si="15"/>
        <v>12.654656989993498</v>
      </c>
      <c r="K20" s="47">
        <f t="shared" si="5"/>
        <v>54.319517056568493</v>
      </c>
      <c r="L20" s="40">
        <f t="shared" si="6"/>
        <v>54.481647673861822</v>
      </c>
      <c r="M20" s="12">
        <f t="shared" si="7"/>
        <v>1.6999999975918658</v>
      </c>
      <c r="N20" s="12">
        <f t="shared" si="8"/>
        <v>7.571428482021604</v>
      </c>
      <c r="O20" s="12">
        <f t="shared" si="9"/>
        <v>0.59999999999961673</v>
      </c>
      <c r="P20" s="81">
        <f t="shared" si="10"/>
        <v>7.7830925248374028</v>
      </c>
      <c r="Q20" s="12">
        <f t="shared" si="11"/>
        <v>0.24285714251312368</v>
      </c>
      <c r="R20" s="12">
        <f t="shared" si="12"/>
        <v>1.0816326402888006</v>
      </c>
      <c r="S20" s="12">
        <f t="shared" si="13"/>
        <v>8.5714285714230967E-2</v>
      </c>
      <c r="T20" s="12">
        <f t="shared" si="14"/>
        <v>1.1118703606910576</v>
      </c>
    </row>
    <row r="21" spans="1:20" ht="15.9" customHeight="1">
      <c r="B21" s="18">
        <v>45853</v>
      </c>
      <c r="C21" s="11">
        <v>401138.6764</v>
      </c>
      <c r="D21" s="9">
        <f t="shared" si="1"/>
        <v>14.499999990221113</v>
      </c>
      <c r="E21" s="12">
        <v>6665784.9979999997</v>
      </c>
      <c r="F21" s="9">
        <f t="shared" si="2"/>
        <v>40.999999269843102</v>
      </c>
      <c r="G21" s="12">
        <v>70.159800000000004</v>
      </c>
      <c r="H21" s="9">
        <f t="shared" si="3"/>
        <v>-42.29999999999734</v>
      </c>
      <c r="I21" s="47">
        <f t="shared" si="4"/>
        <v>70.523424192470884</v>
      </c>
      <c r="J21" s="40">
        <f t="shared" si="15"/>
        <v>19.476575807529116</v>
      </c>
      <c r="K21" s="47">
        <f t="shared" si="5"/>
        <v>43.488503536492807</v>
      </c>
      <c r="L21" s="40">
        <f t="shared" si="6"/>
        <v>60.667453711552142</v>
      </c>
      <c r="M21" s="12">
        <f t="shared" si="7"/>
        <v>2.0714285700315878</v>
      </c>
      <c r="N21" s="12">
        <f t="shared" si="8"/>
        <v>5.8571427528347284</v>
      </c>
      <c r="O21" s="12">
        <f t="shared" si="9"/>
        <v>-6.0428571428567626</v>
      </c>
      <c r="P21" s="81">
        <f t="shared" si="10"/>
        <v>8.666779101650306</v>
      </c>
      <c r="Q21" s="12">
        <f t="shared" si="11"/>
        <v>0.29591836714736969</v>
      </c>
      <c r="R21" s="12">
        <f t="shared" si="12"/>
        <v>0.83673467897638976</v>
      </c>
      <c r="S21" s="12">
        <f t="shared" si="13"/>
        <v>-0.8632653061223946</v>
      </c>
      <c r="T21" s="12">
        <f t="shared" si="14"/>
        <v>1.238111300235758</v>
      </c>
    </row>
    <row r="22" spans="1:20" ht="15.9" customHeight="1">
      <c r="B22" s="18">
        <v>45854</v>
      </c>
      <c r="C22" s="12">
        <v>401138.67920000001</v>
      </c>
      <c r="D22" s="9">
        <f t="shared" si="1"/>
        <v>17.300000006798655</v>
      </c>
      <c r="E22" s="11">
        <v>6665785.0250000004</v>
      </c>
      <c r="F22" s="9">
        <f t="shared" si="2"/>
        <v>67.999999970197678</v>
      </c>
      <c r="G22" s="12">
        <v>70.205100000000002</v>
      </c>
      <c r="H22" s="9">
        <f t="shared" si="3"/>
        <v>3.0000000000001137</v>
      </c>
      <c r="I22" s="47">
        <f t="shared" si="4"/>
        <v>75.726098238286397</v>
      </c>
      <c r="J22" s="40">
        <f t="shared" si="15"/>
        <v>14.273901761713603</v>
      </c>
      <c r="K22" s="47">
        <f t="shared" si="5"/>
        <v>70.166159907622969</v>
      </c>
      <c r="L22" s="40">
        <f t="shared" si="6"/>
        <v>70.230264104459394</v>
      </c>
      <c r="M22" s="12">
        <f t="shared" si="7"/>
        <v>2.1625000008498318</v>
      </c>
      <c r="N22" s="12">
        <f t="shared" si="8"/>
        <v>8.4999999962747097</v>
      </c>
      <c r="O22" s="12">
        <f t="shared" si="9"/>
        <v>0.37500000000001421</v>
      </c>
      <c r="P22" s="81">
        <f t="shared" si="10"/>
        <v>8.7787830130574243</v>
      </c>
      <c r="Q22" s="12">
        <f t="shared" si="11"/>
        <v>0.27031250010622898</v>
      </c>
      <c r="R22" s="12">
        <f t="shared" si="12"/>
        <v>1.0624999995343387</v>
      </c>
      <c r="S22" s="12">
        <f t="shared" si="13"/>
        <v>4.6875000000001776E-2</v>
      </c>
      <c r="T22" s="12">
        <f t="shared" si="14"/>
        <v>1.097347876632178</v>
      </c>
    </row>
    <row r="23" spans="1:20" ht="15.9" customHeight="1">
      <c r="B23" s="18">
        <v>45854</v>
      </c>
      <c r="C23" s="11">
        <v>401138.67</v>
      </c>
      <c r="D23" s="9">
        <f t="shared" si="1"/>
        <v>8.0999999772757292</v>
      </c>
      <c r="E23" s="11">
        <v>6665784.9699999997</v>
      </c>
      <c r="F23" s="9">
        <f t="shared" si="2"/>
        <v>12.999999336898327</v>
      </c>
      <c r="G23" s="12">
        <v>70.182699999999997</v>
      </c>
      <c r="H23" s="9">
        <f t="shared" si="3"/>
        <v>-19.400000000004525</v>
      </c>
      <c r="I23" s="47">
        <f t="shared" si="4"/>
        <v>58.073917618675509</v>
      </c>
      <c r="J23" s="40">
        <f t="shared" si="15"/>
        <v>31.926082381324477</v>
      </c>
      <c r="K23" s="47">
        <f t="shared" si="5"/>
        <v>15.316983462523675</v>
      </c>
      <c r="L23" s="40">
        <f t="shared" si="6"/>
        <v>24.717806989929333</v>
      </c>
      <c r="M23" s="12">
        <f t="shared" si="7"/>
        <v>1.0124999971594661</v>
      </c>
      <c r="N23" s="12">
        <f t="shared" si="8"/>
        <v>1.6249999171122909</v>
      </c>
      <c r="O23" s="12">
        <f t="shared" si="9"/>
        <v>-2.4250000000005656</v>
      </c>
      <c r="P23" s="81">
        <f t="shared" si="10"/>
        <v>3.0897258737411666</v>
      </c>
      <c r="Q23" s="12">
        <f t="shared" si="11"/>
        <v>0.12656249964493327</v>
      </c>
      <c r="R23" s="12">
        <f t="shared" si="12"/>
        <v>0.20312498963903636</v>
      </c>
      <c r="S23" s="12">
        <f t="shared" si="13"/>
        <v>-0.3031250000000707</v>
      </c>
      <c r="T23" s="12">
        <f t="shared" si="14"/>
        <v>0.38621573421764582</v>
      </c>
    </row>
    <row r="24" spans="1:20" ht="15.9" customHeight="1">
      <c r="B24" s="18">
        <v>45855</v>
      </c>
      <c r="C24" s="11">
        <v>401138.66950000002</v>
      </c>
      <c r="D24" s="9">
        <f t="shared" si="1"/>
        <v>7.6000000117346644</v>
      </c>
      <c r="E24" s="11">
        <v>6665784.9939999999</v>
      </c>
      <c r="F24" s="9">
        <f t="shared" si="2"/>
        <v>36.999999545514584</v>
      </c>
      <c r="G24" s="12">
        <v>70.212999999999994</v>
      </c>
      <c r="H24" s="9">
        <f t="shared" si="3"/>
        <v>10.89999999999236</v>
      </c>
      <c r="I24" s="47">
        <f t="shared" si="4"/>
        <v>78.392584168059969</v>
      </c>
      <c r="J24" s="40">
        <f t="shared" si="15"/>
        <v>11.607415831940045</v>
      </c>
      <c r="K24" s="47">
        <f t="shared" si="5"/>
        <v>37.772476309429948</v>
      </c>
      <c r="L24" s="40">
        <f t="shared" si="6"/>
        <v>39.31373763134561</v>
      </c>
      <c r="M24" s="12">
        <f>(D24-$D$9)/(B23-$B$9)</f>
        <v>0.95000000146683306</v>
      </c>
      <c r="N24" s="12">
        <f>(F24-$F$9)/(B23-$B$9)</f>
        <v>4.6249999431893229</v>
      </c>
      <c r="O24" s="12">
        <f>(H24-$H$9)/(B23-$B$9)</f>
        <v>1.362499999999045</v>
      </c>
      <c r="P24" s="81">
        <f>(L24-$L$9)/(B23-$B$9)</f>
        <v>4.9142172039182013</v>
      </c>
      <c r="Q24" s="12">
        <f>(M24-0)/(B23-$B$9)</f>
        <v>0.11875000018335413</v>
      </c>
      <c r="R24" s="12">
        <f>(N24-0)/(B23-$B$9)</f>
        <v>0.57812499289866537</v>
      </c>
      <c r="S24" s="12">
        <f>(O24-0)/(B23-$B$9)</f>
        <v>0.17031249999988063</v>
      </c>
      <c r="T24" s="12">
        <f>(P24-0)/(B23-$B$9)</f>
        <v>0.61427715048977516</v>
      </c>
    </row>
    <row r="25" spans="1:20" ht="15.9" customHeight="1">
      <c r="B25" s="18">
        <v>45855</v>
      </c>
      <c r="C25" s="11">
        <v>401138.68050000002</v>
      </c>
      <c r="D25" s="9">
        <f t="shared" si="1"/>
        <v>18.600000010337681</v>
      </c>
      <c r="E25" s="11">
        <v>6665785.0389999999</v>
      </c>
      <c r="F25" s="9">
        <f t="shared" si="2"/>
        <v>81.999999471008778</v>
      </c>
      <c r="G25" s="12">
        <v>70.225099999999998</v>
      </c>
      <c r="H25" s="9">
        <f t="shared" si="3"/>
        <v>22.999999999996135</v>
      </c>
      <c r="I25" s="47">
        <f t="shared" si="4"/>
        <v>77.219896537031445</v>
      </c>
      <c r="J25" s="40">
        <f t="shared" si="15"/>
        <v>12.780103462968555</v>
      </c>
      <c r="K25" s="47">
        <f t="shared" si="5"/>
        <v>84.083053664992448</v>
      </c>
      <c r="L25" s="40">
        <f t="shared" si="6"/>
        <v>87.172013362258781</v>
      </c>
      <c r="M25" s="12">
        <f t="shared" ref="M25:M86" si="16">(D25-$D$9)/(B25-$B$9)</f>
        <v>2.0666666678152978</v>
      </c>
      <c r="N25" s="12">
        <f t="shared" ref="N25:N86" si="17">(F25-$F$9)/(B25-$B$9)</f>
        <v>9.1111110523343086</v>
      </c>
      <c r="O25" s="12">
        <f t="shared" ref="O25:O86" si="18">(H25-$H$9)/(B25-$B$9)</f>
        <v>2.5555555555551259</v>
      </c>
      <c r="P25" s="81">
        <f t="shared" ref="P25:P86" si="19">(L25-$L$9)/(B25-$B$9)</f>
        <v>9.6857792624731971</v>
      </c>
      <c r="Q25" s="12">
        <f t="shared" ref="Q25:Q86" si="20">(M25-0)/(B25-$B$9)</f>
        <v>0.22962962975725532</v>
      </c>
      <c r="R25" s="12">
        <f t="shared" ref="R25:R86" si="21">(N25-0)/(B25-$B$9)</f>
        <v>1.0123456724815898</v>
      </c>
      <c r="S25" s="12">
        <f t="shared" ref="S25:S86" si="22">(O25-0)/(B25-$B$9)</f>
        <v>0.28395061728390286</v>
      </c>
      <c r="T25" s="12">
        <f t="shared" ref="T25:T86" si="23">(P25-0)/(B25-$B$9)</f>
        <v>1.0761976958303552</v>
      </c>
    </row>
    <row r="26" spans="1:20" ht="15.9" customHeight="1">
      <c r="B26" s="18">
        <v>45856</v>
      </c>
      <c r="C26" s="11">
        <v>401138.67950000003</v>
      </c>
      <c r="D26" s="9">
        <f t="shared" si="1"/>
        <v>17.60000002104789</v>
      </c>
      <c r="E26" s="11">
        <v>6665785.0310000004</v>
      </c>
      <c r="F26" s="9">
        <f t="shared" si="2"/>
        <v>74.000000022351742</v>
      </c>
      <c r="G26" s="12">
        <v>70.198400000000007</v>
      </c>
      <c r="H26" s="9">
        <f t="shared" si="3"/>
        <v>-3.6999999999949296</v>
      </c>
      <c r="I26" s="47">
        <f t="shared" si="4"/>
        <v>76.621459793399993</v>
      </c>
      <c r="J26" s="40">
        <f t="shared" si="15"/>
        <v>13.378540206600007</v>
      </c>
      <c r="K26" s="47">
        <f t="shared" si="5"/>
        <v>76.064183450878801</v>
      </c>
      <c r="L26" s="40">
        <f t="shared" si="6"/>
        <v>76.154120072711137</v>
      </c>
      <c r="M26" s="12">
        <f t="shared" si="16"/>
        <v>1.760000002104789</v>
      </c>
      <c r="N26" s="12">
        <f t="shared" si="17"/>
        <v>7.4000000022351742</v>
      </c>
      <c r="O26" s="12">
        <f t="shared" si="18"/>
        <v>-0.36999999999949296</v>
      </c>
      <c r="P26" s="81">
        <f t="shared" si="19"/>
        <v>7.6154120072711136</v>
      </c>
      <c r="Q26" s="12">
        <f t="shared" si="20"/>
        <v>0.1760000002104789</v>
      </c>
      <c r="R26" s="12">
        <f t="shared" si="21"/>
        <v>0.74000000022351742</v>
      </c>
      <c r="S26" s="12">
        <f t="shared" si="22"/>
        <v>-3.6999999999949296E-2</v>
      </c>
      <c r="T26" s="12">
        <f t="shared" si="23"/>
        <v>0.7615412007271114</v>
      </c>
    </row>
    <row r="27" spans="1:20" ht="15.9" customHeight="1">
      <c r="B27" s="18">
        <v>45856</v>
      </c>
      <c r="C27" s="11">
        <v>401138.6728</v>
      </c>
      <c r="D27" s="9">
        <f t="shared" si="1"/>
        <v>10.899999993853271</v>
      </c>
      <c r="E27" s="11">
        <v>6665784.9979999997</v>
      </c>
      <c r="F27" s="9">
        <f t="shared" si="2"/>
        <v>40.999999269843102</v>
      </c>
      <c r="G27" s="12">
        <v>70.196600000000004</v>
      </c>
      <c r="H27" s="9">
        <f t="shared" si="3"/>
        <v>-5.49999999999784</v>
      </c>
      <c r="I27" s="47">
        <f t="shared" si="4"/>
        <v>75.112080730567783</v>
      </c>
      <c r="J27" s="40">
        <f t="shared" si="15"/>
        <v>14.887919269432246</v>
      </c>
      <c r="K27" s="47">
        <f t="shared" si="5"/>
        <v>42.424166933401722</v>
      </c>
      <c r="L27" s="40">
        <f t="shared" si="6"/>
        <v>42.779199852184149</v>
      </c>
      <c r="M27" s="12">
        <f t="shared" si="16"/>
        <v>1.0899999993853271</v>
      </c>
      <c r="N27" s="12">
        <f t="shared" si="17"/>
        <v>4.0999999269843102</v>
      </c>
      <c r="O27" s="12">
        <f t="shared" si="18"/>
        <v>-0.549999999999784</v>
      </c>
      <c r="P27" s="81">
        <f t="shared" si="19"/>
        <v>4.2779199852184151</v>
      </c>
      <c r="Q27" s="12">
        <f t="shared" si="20"/>
        <v>0.10899999993853271</v>
      </c>
      <c r="R27" s="12">
        <f t="shared" si="21"/>
        <v>0.40999999269843102</v>
      </c>
      <c r="S27" s="12">
        <f t="shared" si="22"/>
        <v>-5.49999999999784E-2</v>
      </c>
      <c r="T27" s="12">
        <f t="shared" si="23"/>
        <v>0.42779199852184152</v>
      </c>
    </row>
    <row r="28" spans="1:20" ht="15.9" customHeight="1">
      <c r="B28" s="18">
        <v>45857</v>
      </c>
      <c r="C28" s="11">
        <v>401138.67139999999</v>
      </c>
      <c r="D28" s="9">
        <f t="shared" si="1"/>
        <v>9.4999999855645001</v>
      </c>
      <c r="E28" s="11">
        <v>6665785.0080000004</v>
      </c>
      <c r="F28" s="9">
        <f t="shared" si="2"/>
        <v>50.999999977648258</v>
      </c>
      <c r="G28" s="12">
        <v>70.222899999999996</v>
      </c>
      <c r="H28" s="9">
        <f t="shared" si="3"/>
        <v>20.799999999994156</v>
      </c>
      <c r="I28" s="47">
        <f t="shared" si="4"/>
        <v>79.448190504960706</v>
      </c>
      <c r="J28" s="40">
        <f t="shared" si="15"/>
        <v>10.551809495039265</v>
      </c>
      <c r="K28" s="47">
        <f t="shared" si="5"/>
        <v>51.877258962341564</v>
      </c>
      <c r="L28" s="40">
        <f t="shared" si="6"/>
        <v>55.891770391047778</v>
      </c>
      <c r="M28" s="12">
        <f t="shared" si="16"/>
        <v>0.8636363623240455</v>
      </c>
      <c r="N28" s="12">
        <f t="shared" si="17"/>
        <v>4.6363636343316594</v>
      </c>
      <c r="O28" s="12">
        <f t="shared" si="18"/>
        <v>1.8909090909085597</v>
      </c>
      <c r="P28" s="81">
        <f t="shared" si="19"/>
        <v>5.0810700355497982</v>
      </c>
      <c r="Q28" s="12">
        <f t="shared" si="20"/>
        <v>7.8512396574913226E-2</v>
      </c>
      <c r="R28" s="12">
        <f t="shared" si="21"/>
        <v>0.42148760312105993</v>
      </c>
      <c r="S28" s="12">
        <f t="shared" si="22"/>
        <v>0.1719008264462327</v>
      </c>
      <c r="T28" s="12">
        <f t="shared" si="23"/>
        <v>0.4619154577772544</v>
      </c>
    </row>
    <row r="29" spans="1:20" ht="15.9" customHeight="1">
      <c r="B29" s="18">
        <v>45859</v>
      </c>
      <c r="C29" s="11">
        <v>401138.65789999999</v>
      </c>
      <c r="D29" s="9">
        <f t="shared" si="1"/>
        <v>-4.0000000153668225</v>
      </c>
      <c r="E29" s="11">
        <v>6665784.943</v>
      </c>
      <c r="F29" s="9">
        <f t="shared" si="2"/>
        <v>-14.000000432133675</v>
      </c>
      <c r="G29" s="12">
        <v>70.200599999999994</v>
      </c>
      <c r="H29" s="9">
        <f t="shared" si="3"/>
        <v>-1.5000000000071623</v>
      </c>
      <c r="I29" s="47">
        <f t="shared" si="4"/>
        <v>-105.94539549190688</v>
      </c>
      <c r="J29" s="40">
        <f t="shared" si="15"/>
        <v>195.94539549190688</v>
      </c>
      <c r="K29" s="47">
        <f t="shared" si="5"/>
        <v>14.560220198289505</v>
      </c>
      <c r="L29" s="40">
        <f t="shared" si="6"/>
        <v>14.63728158582389</v>
      </c>
      <c r="M29" s="12">
        <f t="shared" si="16"/>
        <v>-0.30769230887437093</v>
      </c>
      <c r="N29" s="12">
        <f t="shared" si="17"/>
        <v>-1.0769231101641288</v>
      </c>
      <c r="O29" s="12">
        <f t="shared" si="18"/>
        <v>-0.11538461538516633</v>
      </c>
      <c r="P29" s="81">
        <f t="shared" si="19"/>
        <v>1.1259447373710685</v>
      </c>
      <c r="Q29" s="12">
        <f t="shared" si="20"/>
        <v>-2.366863914418238E-2</v>
      </c>
      <c r="R29" s="12">
        <f t="shared" si="21"/>
        <v>-8.2840239243394523E-2</v>
      </c>
      <c r="S29" s="12">
        <f t="shared" si="22"/>
        <v>-8.8757396450127937E-3</v>
      </c>
      <c r="T29" s="12">
        <f t="shared" si="23"/>
        <v>8.6611133643928348E-2</v>
      </c>
    </row>
    <row r="30" spans="1:20" ht="15.9" customHeight="1">
      <c r="B30" s="18">
        <v>45859</v>
      </c>
      <c r="C30" s="11">
        <v>401138.67099999997</v>
      </c>
      <c r="D30" s="9">
        <f t="shared" si="1"/>
        <v>9.0999999665655196</v>
      </c>
      <c r="E30" s="11">
        <v>6665784.9749999996</v>
      </c>
      <c r="F30" s="9">
        <f t="shared" si="2"/>
        <v>17.999999225139618</v>
      </c>
      <c r="G30" s="12">
        <v>70.187399999999997</v>
      </c>
      <c r="H30" s="9">
        <f t="shared" si="3"/>
        <v>-14.70000000000482</v>
      </c>
      <c r="I30" s="47">
        <f t="shared" si="4"/>
        <v>63.180866300685558</v>
      </c>
      <c r="J30" s="40">
        <f t="shared" si="15"/>
        <v>26.81913369931442</v>
      </c>
      <c r="K30" s="47">
        <f t="shared" si="5"/>
        <v>20.169530770360506</v>
      </c>
      <c r="L30" s="40">
        <f t="shared" si="6"/>
        <v>24.957964089577921</v>
      </c>
      <c r="M30" s="12">
        <f t="shared" si="16"/>
        <v>0.69999999742811692</v>
      </c>
      <c r="N30" s="12">
        <f t="shared" si="17"/>
        <v>1.3846153250107398</v>
      </c>
      <c r="O30" s="12">
        <f t="shared" si="18"/>
        <v>-1.1307692307696016</v>
      </c>
      <c r="P30" s="81">
        <f t="shared" si="19"/>
        <v>1.9198433915059938</v>
      </c>
      <c r="Q30" s="12">
        <f t="shared" si="20"/>
        <v>5.3846153648316686E-2</v>
      </c>
      <c r="R30" s="12">
        <f t="shared" si="21"/>
        <v>0.10650887115467229</v>
      </c>
      <c r="S30" s="12">
        <f t="shared" si="22"/>
        <v>-8.6982248520738575E-2</v>
      </c>
      <c r="T30" s="12">
        <f t="shared" si="23"/>
        <v>0.14768026088507644</v>
      </c>
    </row>
    <row r="31" spans="1:20" ht="15.9" customHeight="1">
      <c r="A31" s="8" t="s">
        <v>173</v>
      </c>
      <c r="B31" s="18">
        <v>45860</v>
      </c>
      <c r="C31" s="11">
        <v>401138.68079999997</v>
      </c>
      <c r="D31" s="9">
        <f t="shared" si="1"/>
        <v>18.899999966379255</v>
      </c>
      <c r="E31" s="11">
        <v>6665785.0120000001</v>
      </c>
      <c r="F31" s="9">
        <f t="shared" si="2"/>
        <v>54.999999701976776</v>
      </c>
      <c r="G31" s="12">
        <v>70.213800000000006</v>
      </c>
      <c r="H31" s="9">
        <f t="shared" si="3"/>
        <v>11.700000000004707</v>
      </c>
      <c r="I31" s="47">
        <f t="shared" si="4"/>
        <v>71.035415165106173</v>
      </c>
      <c r="J31" s="40">
        <f t="shared" si="15"/>
        <v>18.964584834893799</v>
      </c>
      <c r="K31" s="47">
        <f t="shared" si="5"/>
        <v>58.156770594201504</v>
      </c>
      <c r="L31" s="40">
        <f t="shared" si="6"/>
        <v>59.322002376409138</v>
      </c>
      <c r="M31" s="12">
        <f t="shared" si="16"/>
        <v>1.3499999975985182</v>
      </c>
      <c r="N31" s="12">
        <f t="shared" si="17"/>
        <v>3.9285714072840556</v>
      </c>
      <c r="O31" s="12">
        <f t="shared" si="18"/>
        <v>0.83571428571462192</v>
      </c>
      <c r="P31" s="81">
        <f t="shared" si="19"/>
        <v>4.237285884029224</v>
      </c>
      <c r="Q31" s="12">
        <f t="shared" si="20"/>
        <v>9.6428571257037007E-2</v>
      </c>
      <c r="R31" s="12">
        <f t="shared" si="21"/>
        <v>0.28061224337743257</v>
      </c>
      <c r="S31" s="12">
        <f t="shared" si="22"/>
        <v>5.9693877551044425E-2</v>
      </c>
      <c r="T31" s="12">
        <f t="shared" si="23"/>
        <v>0.30266327743065885</v>
      </c>
    </row>
    <row r="32" spans="1:20" ht="15.9" customHeight="1">
      <c r="B32" s="18">
        <v>45860</v>
      </c>
      <c r="C32" s="11">
        <v>401138.67749999999</v>
      </c>
      <c r="D32" s="9">
        <f t="shared" si="1"/>
        <v>15.599999984260648</v>
      </c>
      <c r="E32" s="11">
        <v>6665784.9809999997</v>
      </c>
      <c r="F32" s="9">
        <f t="shared" si="2"/>
        <v>23.999999277293682</v>
      </c>
      <c r="G32" s="12">
        <v>70.202299999999994</v>
      </c>
      <c r="H32" s="9">
        <f t="shared" si="3"/>
        <v>0.19999999999242846</v>
      </c>
      <c r="I32" s="47">
        <f t="shared" si="4"/>
        <v>56.976131682240371</v>
      </c>
      <c r="J32" s="40">
        <f t="shared" si="15"/>
        <v>33.02386831775965</v>
      </c>
      <c r="K32" s="47">
        <f t="shared" si="5"/>
        <v>28.624464445977495</v>
      </c>
      <c r="L32" s="40">
        <f t="shared" si="6"/>
        <v>28.625163140478808</v>
      </c>
      <c r="M32" s="12">
        <f t="shared" si="16"/>
        <v>1.114285713161475</v>
      </c>
      <c r="N32" s="12">
        <f t="shared" si="17"/>
        <v>1.7142856626638345</v>
      </c>
      <c r="O32" s="12">
        <f t="shared" si="18"/>
        <v>1.4285714285173461E-2</v>
      </c>
      <c r="P32" s="81">
        <f t="shared" si="19"/>
        <v>2.0446545100342006</v>
      </c>
      <c r="Q32" s="12">
        <f t="shared" si="20"/>
        <v>7.9591836654391068E-2</v>
      </c>
      <c r="R32" s="12">
        <f t="shared" si="21"/>
        <v>0.12244897590455961</v>
      </c>
      <c r="S32" s="12">
        <f t="shared" si="22"/>
        <v>1.0204081632266759E-3</v>
      </c>
      <c r="T32" s="12">
        <f t="shared" si="23"/>
        <v>0.14604675071672862</v>
      </c>
    </row>
    <row r="33" spans="2:20" ht="15.9" customHeight="1">
      <c r="B33" s="18">
        <v>45861</v>
      </c>
      <c r="C33" s="11">
        <v>401138.67690000002</v>
      </c>
      <c r="D33" s="9">
        <f t="shared" si="1"/>
        <v>15.000000013969839</v>
      </c>
      <c r="E33" s="11">
        <v>6665784.9989999998</v>
      </c>
      <c r="F33" s="9">
        <f t="shared" si="2"/>
        <v>41.999999433755875</v>
      </c>
      <c r="G33" s="12">
        <v>70.199700000000007</v>
      </c>
      <c r="H33" s="9">
        <f t="shared" si="3"/>
        <v>-2.3999999999944066</v>
      </c>
      <c r="I33" s="47">
        <f t="shared" si="4"/>
        <v>70.346175680373875</v>
      </c>
      <c r="J33" s="40">
        <f t="shared" si="15"/>
        <v>19.653824319626096</v>
      </c>
      <c r="K33" s="47">
        <f t="shared" si="5"/>
        <v>44.598205713398258</v>
      </c>
      <c r="L33" s="40">
        <f t="shared" si="6"/>
        <v>44.662735617677541</v>
      </c>
      <c r="M33" s="12">
        <f t="shared" si="16"/>
        <v>1.0000000009313226</v>
      </c>
      <c r="N33" s="12">
        <f t="shared" si="17"/>
        <v>2.7999999622503915</v>
      </c>
      <c r="O33" s="12">
        <f t="shared" si="18"/>
        <v>-0.15999999999962711</v>
      </c>
      <c r="P33" s="81">
        <f t="shared" si="19"/>
        <v>2.9775157078451695</v>
      </c>
      <c r="Q33" s="12">
        <f t="shared" si="20"/>
        <v>6.6666666728754834E-2</v>
      </c>
      <c r="R33" s="12">
        <f t="shared" si="21"/>
        <v>0.18666666415002611</v>
      </c>
      <c r="S33" s="12">
        <f t="shared" si="22"/>
        <v>-1.0666666666641808E-2</v>
      </c>
      <c r="T33" s="12">
        <f t="shared" si="23"/>
        <v>0.19850104718967795</v>
      </c>
    </row>
    <row r="34" spans="2:20" ht="15.9" customHeight="1">
      <c r="B34" s="18">
        <v>45861</v>
      </c>
      <c r="C34" s="12">
        <v>401138.65789999999</v>
      </c>
      <c r="D34" s="9">
        <f t="shared" si="1"/>
        <v>-4.0000000153668225</v>
      </c>
      <c r="E34" s="12">
        <v>6665784.9428000003</v>
      </c>
      <c r="F34" s="9">
        <f t="shared" si="2"/>
        <v>-14.200000092387199</v>
      </c>
      <c r="G34" s="12">
        <v>70.200599999999994</v>
      </c>
      <c r="H34" s="9">
        <f t="shared" si="3"/>
        <v>-1.5000000000071623</v>
      </c>
      <c r="I34" s="47">
        <f t="shared" si="4"/>
        <v>-105.73200474526564</v>
      </c>
      <c r="J34" s="40">
        <f t="shared" si="15"/>
        <v>195.73200474526564</v>
      </c>
      <c r="K34" s="47">
        <f t="shared" si="5"/>
        <v>14.752626977820968</v>
      </c>
      <c r="L34" s="40">
        <f t="shared" si="6"/>
        <v>14.828688503935624</v>
      </c>
      <c r="M34" s="12">
        <f t="shared" si="16"/>
        <v>-0.26666666769112152</v>
      </c>
      <c r="N34" s="12">
        <f t="shared" si="17"/>
        <v>-0.94666667282581329</v>
      </c>
      <c r="O34" s="12">
        <f t="shared" si="18"/>
        <v>-0.10000000000047748</v>
      </c>
      <c r="P34" s="81">
        <f t="shared" si="19"/>
        <v>0.98857923359570821</v>
      </c>
      <c r="Q34" s="12">
        <f t="shared" si="20"/>
        <v>-1.7777777846074767E-2</v>
      </c>
      <c r="R34" s="12">
        <f t="shared" si="21"/>
        <v>-6.3111111521720886E-2</v>
      </c>
      <c r="S34" s="12">
        <f t="shared" si="22"/>
        <v>-6.6666666666984993E-3</v>
      </c>
      <c r="T34" s="12">
        <f t="shared" si="23"/>
        <v>6.5905282239713883E-2</v>
      </c>
    </row>
    <row r="35" spans="2:20" ht="15.9" customHeight="1">
      <c r="B35" s="18">
        <v>45862</v>
      </c>
      <c r="C35" s="12">
        <v>401138.67560000002</v>
      </c>
      <c r="D35" s="9">
        <f t="shared" si="1"/>
        <v>13.700000010430813</v>
      </c>
      <c r="E35" s="12">
        <v>6665784.9889000002</v>
      </c>
      <c r="F35" s="9">
        <f t="shared" si="2"/>
        <v>31.89999982714653</v>
      </c>
      <c r="G35" s="12">
        <v>70.1922</v>
      </c>
      <c r="H35" s="9">
        <f t="shared" si="3"/>
        <v>-9.9000000000017963</v>
      </c>
      <c r="I35" s="47">
        <f t="shared" si="4"/>
        <v>66.758069139669104</v>
      </c>
      <c r="J35" s="40">
        <f t="shared" si="15"/>
        <v>23.24193086033091</v>
      </c>
      <c r="K35" s="47">
        <f t="shared" si="5"/>
        <v>34.717430625807445</v>
      </c>
      <c r="L35" s="40">
        <f t="shared" si="6"/>
        <v>36.101384866204071</v>
      </c>
      <c r="M35" s="12">
        <f t="shared" si="16"/>
        <v>0.8562500006519258</v>
      </c>
      <c r="N35" s="12">
        <f t="shared" si="17"/>
        <v>1.9937499891966581</v>
      </c>
      <c r="O35" s="12">
        <f t="shared" si="18"/>
        <v>-0.61875000000011227</v>
      </c>
      <c r="P35" s="81">
        <f t="shared" si="19"/>
        <v>2.2563365541377545</v>
      </c>
      <c r="Q35" s="12">
        <f t="shared" si="20"/>
        <v>5.3515625040745363E-2</v>
      </c>
      <c r="R35" s="12">
        <f t="shared" si="21"/>
        <v>0.12460937432479113</v>
      </c>
      <c r="S35" s="12">
        <f t="shared" si="22"/>
        <v>-3.8671875000007017E-2</v>
      </c>
      <c r="T35" s="12">
        <f t="shared" si="23"/>
        <v>0.14102103463360965</v>
      </c>
    </row>
    <row r="36" spans="2:20" ht="15.9" customHeight="1">
      <c r="B36" s="18">
        <v>45862</v>
      </c>
      <c r="C36" s="12">
        <v>401138.685</v>
      </c>
      <c r="D36" s="9">
        <f t="shared" si="1"/>
        <v>23.099999991245568</v>
      </c>
      <c r="E36" s="12">
        <v>6665785.0098999999</v>
      </c>
      <c r="F36" s="9">
        <f t="shared" si="2"/>
        <v>52.899999544024467</v>
      </c>
      <c r="G36" s="12">
        <v>70.1798</v>
      </c>
      <c r="H36" s="9">
        <f t="shared" si="3"/>
        <v>-22.300000000001319</v>
      </c>
      <c r="I36" s="47">
        <f t="shared" si="4"/>
        <v>66.410406878660837</v>
      </c>
      <c r="J36" s="40">
        <f t="shared" si="15"/>
        <v>23.589593121339192</v>
      </c>
      <c r="K36" s="47">
        <f t="shared" si="5"/>
        <v>57.723651576743947</v>
      </c>
      <c r="L36" s="40">
        <f t="shared" si="6"/>
        <v>61.881418465912631</v>
      </c>
      <c r="M36" s="12">
        <f t="shared" si="16"/>
        <v>1.443749999452848</v>
      </c>
      <c r="N36" s="12">
        <f t="shared" si="17"/>
        <v>3.3062499715015292</v>
      </c>
      <c r="O36" s="12">
        <f t="shared" si="18"/>
        <v>-1.3937500000000824</v>
      </c>
      <c r="P36" s="81">
        <f t="shared" si="19"/>
        <v>3.8675886541195394</v>
      </c>
      <c r="Q36" s="12">
        <f t="shared" si="20"/>
        <v>9.0234374965802999E-2</v>
      </c>
      <c r="R36" s="12">
        <f t="shared" si="21"/>
        <v>0.20664062321884558</v>
      </c>
      <c r="S36" s="12">
        <f t="shared" si="22"/>
        <v>-8.7109375000005151E-2</v>
      </c>
      <c r="T36" s="12">
        <f t="shared" si="23"/>
        <v>0.24172429088247122</v>
      </c>
    </row>
    <row r="37" spans="2:20" ht="15.9" customHeight="1">
      <c r="B37" s="18">
        <v>45863</v>
      </c>
      <c r="C37" s="12">
        <v>401138.67589999997</v>
      </c>
      <c r="D37" s="9">
        <f t="shared" si="1"/>
        <v>13.999999966472387</v>
      </c>
      <c r="E37" s="12">
        <v>6665784.9666999998</v>
      </c>
      <c r="F37" s="9">
        <f t="shared" si="2"/>
        <v>9.6999993547797203</v>
      </c>
      <c r="G37" s="12">
        <v>70.211399999999998</v>
      </c>
      <c r="H37" s="9">
        <f t="shared" si="3"/>
        <v>9.2999999999960892</v>
      </c>
      <c r="I37" s="47">
        <f t="shared" si="4"/>
        <v>34.716427628970941</v>
      </c>
      <c r="J37" s="40">
        <f t="shared" si="15"/>
        <v>55.283572371029038</v>
      </c>
      <c r="K37" s="47">
        <f t="shared" si="5"/>
        <v>17.032028256903342</v>
      </c>
      <c r="L37" s="40">
        <f t="shared" si="6"/>
        <v>19.405668928018976</v>
      </c>
      <c r="M37" s="12">
        <f t="shared" si="16"/>
        <v>0.82352940979249334</v>
      </c>
      <c r="N37" s="12">
        <f t="shared" si="17"/>
        <v>0.57058819733998356</v>
      </c>
      <c r="O37" s="12">
        <f t="shared" si="18"/>
        <v>0.54705882352918167</v>
      </c>
      <c r="P37" s="81">
        <f t="shared" si="19"/>
        <v>1.1415099369422927</v>
      </c>
      <c r="Q37" s="12">
        <f t="shared" si="20"/>
        <v>4.8442906458381958E-2</v>
      </c>
      <c r="R37" s="12">
        <f t="shared" si="21"/>
        <v>3.3564011608234329E-2</v>
      </c>
      <c r="S37" s="12">
        <f t="shared" si="22"/>
        <v>3.2179930795834213E-2</v>
      </c>
      <c r="T37" s="12">
        <f t="shared" si="23"/>
        <v>6.7147643349546635E-2</v>
      </c>
    </row>
    <row r="38" spans="2:20" ht="15.9" customHeight="1">
      <c r="B38" s="18">
        <v>45863</v>
      </c>
      <c r="C38" s="12">
        <v>401138.68810000003</v>
      </c>
      <c r="D38" s="9">
        <f t="shared" si="1"/>
        <v>26.200000022072345</v>
      </c>
      <c r="E38" s="12">
        <v>6665784.9945999999</v>
      </c>
      <c r="F38" s="9">
        <f t="shared" si="2"/>
        <v>37.599999457597733</v>
      </c>
      <c r="G38" s="12">
        <v>70.179100000000005</v>
      </c>
      <c r="H38" s="9">
        <f t="shared" si="3"/>
        <v>-22.999999999996135</v>
      </c>
      <c r="I38" s="47">
        <f t="shared" si="4"/>
        <v>55.130887560493264</v>
      </c>
      <c r="J38" s="40">
        <f t="shared" si="15"/>
        <v>34.86911243950675</v>
      </c>
      <c r="K38" s="47">
        <f t="shared" si="5"/>
        <v>45.827938644105963</v>
      </c>
      <c r="L38" s="40">
        <f t="shared" si="6"/>
        <v>51.275724864381615</v>
      </c>
      <c r="M38" s="12">
        <f t="shared" si="16"/>
        <v>1.5411764718866086</v>
      </c>
      <c r="N38" s="12">
        <f t="shared" si="17"/>
        <v>2.211764673976337</v>
      </c>
      <c r="O38" s="12">
        <f t="shared" si="18"/>
        <v>-1.3529411764703609</v>
      </c>
      <c r="P38" s="81">
        <f t="shared" si="19"/>
        <v>3.0162191096695068</v>
      </c>
      <c r="Q38" s="12">
        <f t="shared" si="20"/>
        <v>9.0657439522741676E-2</v>
      </c>
      <c r="R38" s="12">
        <f t="shared" si="21"/>
        <v>0.13010380435154922</v>
      </c>
      <c r="S38" s="12">
        <f t="shared" si="22"/>
        <v>-7.9584775086491824E-2</v>
      </c>
      <c r="T38" s="12">
        <f t="shared" si="23"/>
        <v>0.177424653509971</v>
      </c>
    </row>
    <row r="39" spans="2:20" ht="15.9" customHeight="1">
      <c r="B39" s="18">
        <v>45864</v>
      </c>
      <c r="C39" s="12">
        <v>401138.68910000002</v>
      </c>
      <c r="D39" s="9">
        <f t="shared" si="1"/>
        <v>27.200000011362135</v>
      </c>
      <c r="E39" s="12">
        <v>6665785.0147000002</v>
      </c>
      <c r="F39" s="9">
        <f t="shared" si="2"/>
        <v>57.699999772012234</v>
      </c>
      <c r="G39" s="12">
        <v>70.223100000000002</v>
      </c>
      <c r="H39" s="9">
        <f t="shared" si="3"/>
        <v>21.000000000000796</v>
      </c>
      <c r="I39" s="47">
        <f t="shared" si="4"/>
        <v>64.760631271073535</v>
      </c>
      <c r="J39" s="40">
        <f t="shared" si="15"/>
        <v>25.239368728926479</v>
      </c>
      <c r="K39" s="47">
        <f t="shared" si="5"/>
        <v>63.789732514788867</v>
      </c>
      <c r="L39" s="40">
        <f t="shared" si="6"/>
        <v>67.157501251225426</v>
      </c>
      <c r="M39" s="12">
        <f t="shared" si="16"/>
        <v>1.5111111117423408</v>
      </c>
      <c r="N39" s="12">
        <f t="shared" si="17"/>
        <v>3.2055555428895683</v>
      </c>
      <c r="O39" s="12">
        <f t="shared" si="18"/>
        <v>1.1666666666667109</v>
      </c>
      <c r="P39" s="81">
        <f t="shared" si="19"/>
        <v>3.7309722917347461</v>
      </c>
      <c r="Q39" s="12">
        <f t="shared" si="20"/>
        <v>8.3950617319018928E-2</v>
      </c>
      <c r="R39" s="12">
        <f t="shared" si="21"/>
        <v>0.17808641904942046</v>
      </c>
      <c r="S39" s="12">
        <f t="shared" si="22"/>
        <v>6.4814814814817268E-2</v>
      </c>
      <c r="T39" s="12">
        <f t="shared" si="23"/>
        <v>0.2072762384297081</v>
      </c>
    </row>
    <row r="40" spans="2:20" ht="15.9" customHeight="1">
      <c r="B40" s="18">
        <v>45864</v>
      </c>
      <c r="C40" s="12">
        <v>401138.69059999997</v>
      </c>
      <c r="D40" s="9">
        <f t="shared" si="1"/>
        <v>28.699999966192991</v>
      </c>
      <c r="E40" s="12">
        <v>6665785.0114000002</v>
      </c>
      <c r="F40" s="9">
        <f t="shared" si="2"/>
        <v>54.399999789893627</v>
      </c>
      <c r="G40" s="12">
        <v>70.211500000000001</v>
      </c>
      <c r="H40" s="9">
        <f t="shared" si="3"/>
        <v>9.3999999999994088</v>
      </c>
      <c r="I40" s="47">
        <f t="shared" si="4"/>
        <v>62.185057329327201</v>
      </c>
      <c r="J40" s="40">
        <f t="shared" si="15"/>
        <v>27.814942670672792</v>
      </c>
      <c r="K40" s="47">
        <f t="shared" si="5"/>
        <v>61.506503519545831</v>
      </c>
      <c r="L40" s="40">
        <f t="shared" si="6"/>
        <v>62.220655534957949</v>
      </c>
      <c r="M40" s="12">
        <f t="shared" si="16"/>
        <v>1.5944444425662772</v>
      </c>
      <c r="N40" s="12">
        <f t="shared" si="17"/>
        <v>3.0222222105496459</v>
      </c>
      <c r="O40" s="12">
        <f t="shared" si="18"/>
        <v>0.52222222222218939</v>
      </c>
      <c r="P40" s="81">
        <f t="shared" si="19"/>
        <v>3.4567030852754415</v>
      </c>
      <c r="Q40" s="12">
        <f t="shared" si="20"/>
        <v>8.8580246809237623E-2</v>
      </c>
      <c r="R40" s="12">
        <f t="shared" si="21"/>
        <v>0.16790123391942477</v>
      </c>
      <c r="S40" s="12">
        <f t="shared" si="22"/>
        <v>2.9012345679010523E-2</v>
      </c>
      <c r="T40" s="12">
        <f t="shared" si="23"/>
        <v>0.19203906029308007</v>
      </c>
    </row>
    <row r="41" spans="2:20" ht="15.9" customHeight="1">
      <c r="B41" s="18">
        <v>45866</v>
      </c>
      <c r="C41" s="12">
        <v>401138.68819999998</v>
      </c>
      <c r="D41" s="9">
        <f t="shared" si="1"/>
        <v>26.299999968614429</v>
      </c>
      <c r="E41" s="12">
        <v>6665785.0031000003</v>
      </c>
      <c r="F41" s="9">
        <f t="shared" si="2"/>
        <v>46.09999991953373</v>
      </c>
      <c r="G41" s="12">
        <v>70.195800000000006</v>
      </c>
      <c r="H41" s="9">
        <f t="shared" si="3"/>
        <v>-6.2999999999959755</v>
      </c>
      <c r="I41" s="47">
        <f t="shared" si="4"/>
        <v>60.295288661486389</v>
      </c>
      <c r="J41" s="40">
        <f t="shared" si="15"/>
        <v>29.704711338513619</v>
      </c>
      <c r="K41" s="47">
        <f t="shared" si="5"/>
        <v>53.074475889358801</v>
      </c>
      <c r="L41" s="40">
        <f t="shared" si="6"/>
        <v>53.447076542408546</v>
      </c>
      <c r="M41" s="12">
        <f t="shared" si="16"/>
        <v>1.3149999984307215</v>
      </c>
      <c r="N41" s="12">
        <f t="shared" si="17"/>
        <v>2.3049999959766865</v>
      </c>
      <c r="O41" s="12">
        <f t="shared" si="18"/>
        <v>-0.31499999999979877</v>
      </c>
      <c r="P41" s="81">
        <f t="shared" si="19"/>
        <v>2.6723538271204275</v>
      </c>
      <c r="Q41" s="12">
        <f t="shared" si="20"/>
        <v>6.5749999921536073E-2</v>
      </c>
      <c r="R41" s="12">
        <f t="shared" si="21"/>
        <v>0.11524999979883432</v>
      </c>
      <c r="S41" s="12">
        <f t="shared" si="22"/>
        <v>-1.5749999999989939E-2</v>
      </c>
      <c r="T41" s="12">
        <f t="shared" si="23"/>
        <v>0.13361769135602136</v>
      </c>
    </row>
    <row r="42" spans="2:20" ht="15.9" customHeight="1">
      <c r="B42" s="18">
        <v>45866</v>
      </c>
      <c r="C42" s="12">
        <v>401138.69630000001</v>
      </c>
      <c r="D42" s="9">
        <f t="shared" si="1"/>
        <v>34.400000004097819</v>
      </c>
      <c r="E42" s="12">
        <v>6665785.0437000003</v>
      </c>
      <c r="F42" s="9">
        <f t="shared" si="2"/>
        <v>86.699999868869781</v>
      </c>
      <c r="G42" s="12">
        <v>70.204800000000006</v>
      </c>
      <c r="H42" s="9">
        <f t="shared" si="3"/>
        <v>2.7000000000043656</v>
      </c>
      <c r="I42" s="47">
        <f t="shared" si="4"/>
        <v>68.358283660197316</v>
      </c>
      <c r="J42" s="40">
        <f t="shared" si="15"/>
        <v>21.641716339802713</v>
      </c>
      <c r="K42" s="47">
        <f t="shared" si="5"/>
        <v>93.275130541554063</v>
      </c>
      <c r="L42" s="40">
        <f t="shared" si="6"/>
        <v>93.314200299546968</v>
      </c>
      <c r="M42" s="12">
        <f t="shared" si="16"/>
        <v>1.720000000204891</v>
      </c>
      <c r="N42" s="12">
        <f t="shared" si="17"/>
        <v>4.3349999934434891</v>
      </c>
      <c r="O42" s="12">
        <f t="shared" si="18"/>
        <v>0.13500000000021828</v>
      </c>
      <c r="P42" s="81">
        <f t="shared" si="19"/>
        <v>4.6657100149773481</v>
      </c>
      <c r="Q42" s="12">
        <f t="shared" si="20"/>
        <v>8.6000000010244548E-2</v>
      </c>
      <c r="R42" s="12">
        <f t="shared" si="21"/>
        <v>0.21674999967217445</v>
      </c>
      <c r="S42" s="12">
        <f t="shared" si="22"/>
        <v>6.7500000000109139E-3</v>
      </c>
      <c r="T42" s="12">
        <f t="shared" si="23"/>
        <v>0.23328550074886739</v>
      </c>
    </row>
    <row r="43" spans="2:20" ht="15.9" customHeight="1">
      <c r="B43" s="18">
        <v>45867</v>
      </c>
      <c r="C43" s="12">
        <v>401138.68359999999</v>
      </c>
      <c r="D43" s="9">
        <f t="shared" si="1"/>
        <v>21.699999982956797</v>
      </c>
      <c r="E43" s="12">
        <v>6665785.0103000002</v>
      </c>
      <c r="F43" s="9">
        <f t="shared" si="2"/>
        <v>53.299999795854092</v>
      </c>
      <c r="G43" s="12">
        <v>70.207400000000007</v>
      </c>
      <c r="H43" s="9">
        <f t="shared" si="3"/>
        <v>5.3000000000054115</v>
      </c>
      <c r="I43" s="47">
        <f t="shared" si="4"/>
        <v>67.847313856753402</v>
      </c>
      <c r="J43" s="40">
        <f t="shared" si="15"/>
        <v>22.152686143246626</v>
      </c>
      <c r="K43" s="47">
        <f t="shared" si="5"/>
        <v>57.548066670378873</v>
      </c>
      <c r="L43" s="40">
        <f t="shared" si="6"/>
        <v>57.791608192698952</v>
      </c>
      <c r="M43" s="12">
        <f t="shared" si="16"/>
        <v>1.0333333325217522</v>
      </c>
      <c r="N43" s="12">
        <f t="shared" si="17"/>
        <v>2.5380952283740044</v>
      </c>
      <c r="O43" s="12">
        <f t="shared" si="18"/>
        <v>0.25238095238121006</v>
      </c>
      <c r="P43" s="81">
        <f t="shared" si="19"/>
        <v>2.7519813425094739</v>
      </c>
      <c r="Q43" s="12">
        <f t="shared" si="20"/>
        <v>4.9206349167702487E-2</v>
      </c>
      <c r="R43" s="12">
        <f t="shared" si="21"/>
        <v>0.12086167754161925</v>
      </c>
      <c r="S43" s="12">
        <f t="shared" si="22"/>
        <v>1.2018140589581431E-2</v>
      </c>
      <c r="T43" s="12">
        <f t="shared" si="23"/>
        <v>0.13104673059568922</v>
      </c>
    </row>
    <row r="44" spans="2:20" ht="15.9" customHeight="1">
      <c r="B44" s="18">
        <v>45867</v>
      </c>
      <c r="C44" s="12">
        <v>401138.70079999999</v>
      </c>
      <c r="D44" s="9">
        <f t="shared" si="1"/>
        <v>38.899999985005707</v>
      </c>
      <c r="E44" s="12">
        <v>6665785.0562000005</v>
      </c>
      <c r="F44" s="9">
        <f t="shared" si="2"/>
        <v>99.200000055134296</v>
      </c>
      <c r="G44" s="12">
        <v>70.179299999999998</v>
      </c>
      <c r="H44" s="9">
        <f t="shared" si="3"/>
        <v>-22.800000000003706</v>
      </c>
      <c r="I44" s="47">
        <f t="shared" si="4"/>
        <v>68.588012106184578</v>
      </c>
      <c r="J44" s="40">
        <f t="shared" si="15"/>
        <v>21.411987893815422</v>
      </c>
      <c r="K44" s="47">
        <f t="shared" si="5"/>
        <v>106.55444622244576</v>
      </c>
      <c r="L44" s="40">
        <f t="shared" si="6"/>
        <v>108.9664627753524</v>
      </c>
      <c r="M44" s="12">
        <f t="shared" si="16"/>
        <v>1.8523809516669385</v>
      </c>
      <c r="N44" s="12">
        <f t="shared" si="17"/>
        <v>4.7238095264349669</v>
      </c>
      <c r="O44" s="12">
        <f t="shared" si="18"/>
        <v>-1.0857142857144622</v>
      </c>
      <c r="P44" s="81">
        <f t="shared" si="19"/>
        <v>5.1888791797786853</v>
      </c>
      <c r="Q44" s="12">
        <f t="shared" si="20"/>
        <v>8.8208616746044688E-2</v>
      </c>
      <c r="R44" s="12">
        <f t="shared" si="21"/>
        <v>0.22494331078261748</v>
      </c>
      <c r="S44" s="12">
        <f t="shared" si="22"/>
        <v>-5.1700680272117244E-2</v>
      </c>
      <c r="T44" s="12">
        <f t="shared" si="23"/>
        <v>0.24708948475136597</v>
      </c>
    </row>
    <row r="45" spans="2:20" ht="15.9" customHeight="1">
      <c r="B45" s="18">
        <v>45868</v>
      </c>
      <c r="C45" s="12">
        <v>401138.68489999999</v>
      </c>
      <c r="D45" s="9">
        <f t="shared" si="1"/>
        <v>22.999999986495823</v>
      </c>
      <c r="E45" s="12">
        <v>6665785.0126999998</v>
      </c>
      <c r="F45" s="9">
        <f t="shared" si="2"/>
        <v>55.699999444186687</v>
      </c>
      <c r="G45" s="12">
        <v>70.209000000000003</v>
      </c>
      <c r="H45" s="9">
        <f t="shared" si="3"/>
        <v>6.9000000000016826</v>
      </c>
      <c r="I45" s="47">
        <f t="shared" si="4"/>
        <v>67.562977551105661</v>
      </c>
      <c r="J45" s="40">
        <f t="shared" si="15"/>
        <v>22.437022448894368</v>
      </c>
      <c r="K45" s="47">
        <f t="shared" si="5"/>
        <v>60.261844789727476</v>
      </c>
      <c r="L45" s="40">
        <f t="shared" si="6"/>
        <v>60.655584552959574</v>
      </c>
      <c r="M45" s="12">
        <f t="shared" si="16"/>
        <v>1.0454545448407193</v>
      </c>
      <c r="N45" s="12">
        <f t="shared" si="17"/>
        <v>2.5318181565539404</v>
      </c>
      <c r="O45" s="12">
        <f t="shared" si="18"/>
        <v>0.3136363636364401</v>
      </c>
      <c r="P45" s="81">
        <f t="shared" si="19"/>
        <v>2.757072025134526</v>
      </c>
      <c r="Q45" s="12">
        <f t="shared" si="20"/>
        <v>4.7520661129123606E-2</v>
      </c>
      <c r="R45" s="12">
        <f t="shared" si="21"/>
        <v>0.11508264347972456</v>
      </c>
      <c r="S45" s="12">
        <f t="shared" si="22"/>
        <v>1.4256198347110914E-2</v>
      </c>
      <c r="T45" s="12">
        <f t="shared" si="23"/>
        <v>0.12532145568793299</v>
      </c>
    </row>
    <row r="46" spans="2:20" ht="15.9" customHeight="1">
      <c r="B46" s="18">
        <v>45868</v>
      </c>
      <c r="C46" s="12">
        <v>401138.68459999998</v>
      </c>
      <c r="D46" s="9">
        <f t="shared" si="1"/>
        <v>22.699999972246587</v>
      </c>
      <c r="E46" s="12">
        <v>6665784.9921000004</v>
      </c>
      <c r="F46" s="9">
        <f t="shared" si="2"/>
        <v>35.099999979138374</v>
      </c>
      <c r="G46" s="12">
        <v>70.194100000000006</v>
      </c>
      <c r="H46" s="9">
        <f t="shared" si="3"/>
        <v>-7.9999999999955662</v>
      </c>
      <c r="I46" s="47">
        <f t="shared" si="4"/>
        <v>57.108295793437875</v>
      </c>
      <c r="J46" s="40">
        <f t="shared" si="15"/>
        <v>32.89170420656211</v>
      </c>
      <c r="K46" s="47">
        <f t="shared" si="5"/>
        <v>41.800717664598885</v>
      </c>
      <c r="L46" s="40">
        <f t="shared" si="6"/>
        <v>42.559370264084478</v>
      </c>
      <c r="M46" s="12">
        <f t="shared" si="16"/>
        <v>1.0318181805566631</v>
      </c>
      <c r="N46" s="12">
        <f t="shared" si="17"/>
        <v>1.5954545445062898</v>
      </c>
      <c r="O46" s="12">
        <f t="shared" si="18"/>
        <v>-0.36363636363616209</v>
      </c>
      <c r="P46" s="81">
        <f t="shared" si="19"/>
        <v>1.9345168301856581</v>
      </c>
      <c r="Q46" s="12">
        <f t="shared" si="20"/>
        <v>4.6900826388939228E-2</v>
      </c>
      <c r="R46" s="12">
        <f t="shared" si="21"/>
        <v>7.2520661113922261E-2</v>
      </c>
      <c r="S46" s="12">
        <f t="shared" si="22"/>
        <v>-1.6528925619825548E-2</v>
      </c>
      <c r="T46" s="12">
        <f t="shared" si="23"/>
        <v>8.7932583190257194E-2</v>
      </c>
    </row>
    <row r="47" spans="2:20" ht="15.9" customHeight="1">
      <c r="B47" s="18">
        <v>45869</v>
      </c>
      <c r="C47" s="12">
        <v>401138.67830000003</v>
      </c>
      <c r="D47" s="9">
        <f t="shared" si="1"/>
        <v>16.40000002225861</v>
      </c>
      <c r="E47" s="12">
        <v>6665784.9698999999</v>
      </c>
      <c r="F47" s="9">
        <f t="shared" si="2"/>
        <v>12.899999506771564</v>
      </c>
      <c r="G47" s="12">
        <v>70.207800000000006</v>
      </c>
      <c r="H47" s="9">
        <f t="shared" si="3"/>
        <v>5.7000000000044793</v>
      </c>
      <c r="I47" s="47">
        <f t="shared" si="4"/>
        <v>38.188071123805472</v>
      </c>
      <c r="J47" s="40">
        <f t="shared" si="15"/>
        <v>51.811928876194543</v>
      </c>
      <c r="K47" s="47">
        <f t="shared" si="5"/>
        <v>20.865521512887927</v>
      </c>
      <c r="L47" s="40">
        <f t="shared" si="6"/>
        <v>21.630071382333441</v>
      </c>
      <c r="M47" s="12">
        <f t="shared" si="16"/>
        <v>0.7130434792286352</v>
      </c>
      <c r="N47" s="12">
        <f t="shared" si="17"/>
        <v>0.56086954377267673</v>
      </c>
      <c r="O47" s="12">
        <f t="shared" si="18"/>
        <v>0.24782608695671648</v>
      </c>
      <c r="P47" s="81">
        <f t="shared" si="19"/>
        <v>0.94043788618841051</v>
      </c>
      <c r="Q47" s="12">
        <f t="shared" si="20"/>
        <v>3.100189040124501E-2</v>
      </c>
      <c r="R47" s="12">
        <f t="shared" si="21"/>
        <v>2.4385632337942467E-2</v>
      </c>
      <c r="S47" s="12">
        <f t="shared" si="22"/>
        <v>1.0775047258987673E-2</v>
      </c>
      <c r="T47" s="12">
        <f t="shared" si="23"/>
        <v>4.0888603747322193E-2</v>
      </c>
    </row>
    <row r="48" spans="2:20" ht="15.9" customHeight="1">
      <c r="B48" s="18">
        <v>45869</v>
      </c>
      <c r="C48" s="12">
        <v>401138.68890000001</v>
      </c>
      <c r="D48" s="9">
        <f t="shared" si="1"/>
        <v>27.000000001862645</v>
      </c>
      <c r="E48" s="12">
        <v>6665784.9836999997</v>
      </c>
      <c r="F48" s="9">
        <f t="shared" si="2"/>
        <v>26.69999934732914</v>
      </c>
      <c r="G48" s="12">
        <v>70.178100000000001</v>
      </c>
      <c r="H48" s="9">
        <f t="shared" si="3"/>
        <v>-24.000000000000909</v>
      </c>
      <c r="I48" s="47">
        <f t="shared" si="4"/>
        <v>44.679914473999581</v>
      </c>
      <c r="J48" s="40">
        <f t="shared" si="15"/>
        <v>45.320085526000412</v>
      </c>
      <c r="K48" s="47">
        <f t="shared" si="5"/>
        <v>37.972226235078175</v>
      </c>
      <c r="L48" s="40">
        <f t="shared" si="6"/>
        <v>44.920930146736758</v>
      </c>
      <c r="M48" s="12">
        <f t="shared" si="16"/>
        <v>1.1739130435592455</v>
      </c>
      <c r="N48" s="12">
        <f t="shared" si="17"/>
        <v>1.1608695368403974</v>
      </c>
      <c r="O48" s="12">
        <f t="shared" si="18"/>
        <v>-1.0434782608696047</v>
      </c>
      <c r="P48" s="81">
        <f t="shared" si="19"/>
        <v>1.9530839194233374</v>
      </c>
      <c r="Q48" s="12">
        <f t="shared" si="20"/>
        <v>5.1039697546054155E-2</v>
      </c>
      <c r="R48" s="12">
        <f t="shared" si="21"/>
        <v>5.0472588558278145E-2</v>
      </c>
      <c r="S48" s="12">
        <f t="shared" si="22"/>
        <v>-4.53686200378089E-2</v>
      </c>
      <c r="T48" s="12">
        <f t="shared" si="23"/>
        <v>8.4916692148840761E-2</v>
      </c>
    </row>
    <row r="49" spans="2:20" ht="15.9" customHeight="1">
      <c r="B49" s="18">
        <v>45870</v>
      </c>
      <c r="C49" s="12">
        <v>401138.6887</v>
      </c>
      <c r="D49" s="9">
        <f t="shared" si="1"/>
        <v>26.799999992363155</v>
      </c>
      <c r="E49" s="12">
        <v>6665784.9974999996</v>
      </c>
      <c r="F49" s="9">
        <f t="shared" si="2"/>
        <v>40.499999187886715</v>
      </c>
      <c r="G49" s="12">
        <v>70.2119</v>
      </c>
      <c r="H49" s="9">
        <f t="shared" si="3"/>
        <v>9.7999999999984766</v>
      </c>
      <c r="I49" s="47">
        <f t="shared" si="4"/>
        <v>56.506261668153918</v>
      </c>
      <c r="J49" s="40">
        <f t="shared" si="15"/>
        <v>33.493738331846089</v>
      </c>
      <c r="K49" s="47">
        <f t="shared" si="5"/>
        <v>48.564286608674585</v>
      </c>
      <c r="L49" s="40">
        <f t="shared" si="6"/>
        <v>49.543212792565839</v>
      </c>
      <c r="M49" s="12">
        <f t="shared" si="16"/>
        <v>1.1166666663484648</v>
      </c>
      <c r="N49" s="12">
        <f t="shared" si="17"/>
        <v>1.6874999661619465</v>
      </c>
      <c r="O49" s="12">
        <f t="shared" si="18"/>
        <v>0.40833333333326988</v>
      </c>
      <c r="P49" s="81">
        <f t="shared" si="19"/>
        <v>2.0643005330235766</v>
      </c>
      <c r="Q49" s="12">
        <f t="shared" si="20"/>
        <v>4.6527777764519364E-2</v>
      </c>
      <c r="R49" s="12">
        <f t="shared" si="21"/>
        <v>7.031249859008111E-2</v>
      </c>
      <c r="S49" s="12">
        <f t="shared" si="22"/>
        <v>1.7013888888886244E-2</v>
      </c>
      <c r="T49" s="12">
        <f t="shared" si="23"/>
        <v>8.6012522209315698E-2</v>
      </c>
    </row>
    <row r="50" spans="2:20" ht="15.9" customHeight="1">
      <c r="B50" s="18">
        <v>45870</v>
      </c>
      <c r="C50" s="12">
        <v>401138.696</v>
      </c>
      <c r="D50" s="9">
        <f t="shared" si="1"/>
        <v>34.099999989848584</v>
      </c>
      <c r="E50" s="12">
        <v>6665785.0006999997</v>
      </c>
      <c r="F50" s="9">
        <f t="shared" si="2"/>
        <v>43.699999339878559</v>
      </c>
      <c r="G50" s="12">
        <v>70.178399999999996</v>
      </c>
      <c r="H50" s="9">
        <f t="shared" si="3"/>
        <v>-23.700000000005161</v>
      </c>
      <c r="I50" s="47">
        <f t="shared" si="4"/>
        <v>52.034358134087356</v>
      </c>
      <c r="J50" s="40">
        <f t="shared" si="15"/>
        <v>37.96564186591263</v>
      </c>
      <c r="K50" s="47">
        <f t="shared" si="5"/>
        <v>55.430135680990894</v>
      </c>
      <c r="L50" s="40">
        <f t="shared" si="6"/>
        <v>60.284242896575428</v>
      </c>
      <c r="M50" s="12">
        <f t="shared" si="16"/>
        <v>1.4208333329103577</v>
      </c>
      <c r="N50" s="12">
        <f t="shared" si="17"/>
        <v>1.8208333058282733</v>
      </c>
      <c r="O50" s="12">
        <f t="shared" si="18"/>
        <v>-0.98750000000021509</v>
      </c>
      <c r="P50" s="81">
        <f t="shared" si="19"/>
        <v>2.511843454023976</v>
      </c>
      <c r="Q50" s="12">
        <f t="shared" si="20"/>
        <v>5.9201388871264908E-2</v>
      </c>
      <c r="R50" s="12">
        <f t="shared" si="21"/>
        <v>7.5868054409511387E-2</v>
      </c>
      <c r="S50" s="12">
        <f t="shared" si="22"/>
        <v>-4.1145833333342298E-2</v>
      </c>
      <c r="T50" s="12">
        <f t="shared" si="23"/>
        <v>0.10466014391766566</v>
      </c>
    </row>
    <row r="51" spans="2:20" ht="15.9" customHeight="1">
      <c r="B51" s="18">
        <v>45871</v>
      </c>
      <c r="C51" s="12">
        <v>401138.68849999999</v>
      </c>
      <c r="D51" s="9">
        <f t="shared" si="1"/>
        <v>26.599999982863665</v>
      </c>
      <c r="E51" s="12">
        <v>6665784.9840000002</v>
      </c>
      <c r="F51" s="9">
        <f t="shared" si="2"/>
        <v>26.999999769032001</v>
      </c>
      <c r="G51" s="12">
        <v>70.216899999999995</v>
      </c>
      <c r="H51" s="9">
        <f t="shared" si="3"/>
        <v>14.799999999993929</v>
      </c>
      <c r="I51" s="47">
        <f t="shared" si="4"/>
        <v>45.42757228024962</v>
      </c>
      <c r="J51" s="40">
        <f t="shared" si="15"/>
        <v>44.572427719750408</v>
      </c>
      <c r="K51" s="47">
        <f t="shared" si="5"/>
        <v>37.901978663601128</v>
      </c>
      <c r="L51" s="40">
        <f t="shared" si="6"/>
        <v>40.689064705592529</v>
      </c>
      <c r="M51" s="12">
        <f t="shared" si="16"/>
        <v>1.0639999993145466</v>
      </c>
      <c r="N51" s="12">
        <f t="shared" si="17"/>
        <v>1.0799999907612801</v>
      </c>
      <c r="O51" s="12">
        <f t="shared" si="18"/>
        <v>0.59199999999975716</v>
      </c>
      <c r="P51" s="81">
        <f t="shared" si="19"/>
        <v>1.627562588223701</v>
      </c>
      <c r="Q51" s="12">
        <f t="shared" si="20"/>
        <v>4.2559999972581863E-2</v>
      </c>
      <c r="R51" s="12">
        <f t="shared" si="21"/>
        <v>4.3199999630451201E-2</v>
      </c>
      <c r="S51" s="12">
        <f t="shared" si="22"/>
        <v>2.3679999999990285E-2</v>
      </c>
      <c r="T51" s="12">
        <f t="shared" si="23"/>
        <v>6.5102503528948044E-2</v>
      </c>
    </row>
    <row r="52" spans="2:20" ht="15.9" customHeight="1">
      <c r="B52" s="18">
        <v>45871</v>
      </c>
      <c r="C52" s="12">
        <v>401138.69449999998</v>
      </c>
      <c r="D52" s="9">
        <f t="shared" ref="D52:D115" si="24">IF(C52="","",(C52-$C$9)*1000)</f>
        <v>32.599999976810068</v>
      </c>
      <c r="E52" s="12">
        <v>6665784.9905000003</v>
      </c>
      <c r="F52" s="9">
        <f t="shared" ref="F52:F115" si="25">IF(E52="","",(E52-$E$9)*1000)</f>
        <v>33.499999903142452</v>
      </c>
      <c r="G52" s="12">
        <v>70.209800000000001</v>
      </c>
      <c r="H52" s="9">
        <f t="shared" ref="H52:H115" si="26">IF(G52="","",(G52-$G$9)*1000)</f>
        <v>7.6999999999998181</v>
      </c>
      <c r="I52" s="47">
        <f t="shared" si="4"/>
        <v>45.780075812424137</v>
      </c>
      <c r="J52" s="40">
        <f t="shared" si="15"/>
        <v>44.219924187575884</v>
      </c>
      <c r="K52" s="47">
        <f t="shared" si="5"/>
        <v>46.744090450008336</v>
      </c>
      <c r="L52" s="40">
        <f t="shared" si="6"/>
        <v>47.374043441515077</v>
      </c>
      <c r="M52" s="12">
        <f t="shared" si="16"/>
        <v>1.3039999990724027</v>
      </c>
      <c r="N52" s="12">
        <f t="shared" si="17"/>
        <v>1.3399999961256981</v>
      </c>
      <c r="O52" s="12">
        <f t="shared" si="18"/>
        <v>0.30799999999999272</v>
      </c>
      <c r="P52" s="81">
        <f t="shared" si="19"/>
        <v>1.8949617376606032</v>
      </c>
      <c r="Q52" s="12">
        <f t="shared" si="20"/>
        <v>5.2159999962896109E-2</v>
      </c>
      <c r="R52" s="12">
        <f t="shared" si="21"/>
        <v>5.3599999845027925E-2</v>
      </c>
      <c r="S52" s="12">
        <f t="shared" si="22"/>
        <v>1.231999999999971E-2</v>
      </c>
      <c r="T52" s="12">
        <f t="shared" si="23"/>
        <v>7.5798469506424132E-2</v>
      </c>
    </row>
    <row r="53" spans="2:20" ht="15.9" customHeight="1">
      <c r="B53" s="18">
        <v>45873</v>
      </c>
      <c r="C53" s="12">
        <v>401138.70150000002</v>
      </c>
      <c r="D53" s="9">
        <f t="shared" si="24"/>
        <v>39.600000018253922</v>
      </c>
      <c r="E53" s="12">
        <v>6665785.0471000001</v>
      </c>
      <c r="F53" s="9">
        <f t="shared" si="25"/>
        <v>90.09999968111515</v>
      </c>
      <c r="G53" s="12">
        <v>70.218599999999995</v>
      </c>
      <c r="H53" s="9">
        <f t="shared" si="26"/>
        <v>16.49999999999352</v>
      </c>
      <c r="I53" s="47">
        <f t="shared" si="4"/>
        <v>66.273951482730709</v>
      </c>
      <c r="J53" s="40">
        <f t="shared" si="15"/>
        <v>23.726048517269305</v>
      </c>
      <c r="K53" s="47">
        <f t="shared" si="5"/>
        <v>98.418341501890097</v>
      </c>
      <c r="L53" s="40">
        <f t="shared" si="6"/>
        <v>99.79188315681013</v>
      </c>
      <c r="M53" s="12">
        <f t="shared" si="16"/>
        <v>1.4666666673427378</v>
      </c>
      <c r="N53" s="12">
        <f t="shared" si="17"/>
        <v>3.3370370252264872</v>
      </c>
      <c r="O53" s="12">
        <f t="shared" si="18"/>
        <v>0.61111111111087113</v>
      </c>
      <c r="P53" s="81">
        <f t="shared" si="19"/>
        <v>3.6959956724744494</v>
      </c>
      <c r="Q53" s="12">
        <f t="shared" si="20"/>
        <v>5.4320987679360659E-2</v>
      </c>
      <c r="R53" s="12">
        <f t="shared" si="21"/>
        <v>0.1235939638972773</v>
      </c>
      <c r="S53" s="12">
        <f t="shared" si="22"/>
        <v>2.2633744855958191E-2</v>
      </c>
      <c r="T53" s="12">
        <f t="shared" si="23"/>
        <v>0.13688872861016479</v>
      </c>
    </row>
    <row r="54" spans="2:20" ht="15.9" customHeight="1">
      <c r="B54" s="18">
        <v>45873</v>
      </c>
      <c r="C54" s="12">
        <v>401138.696</v>
      </c>
      <c r="D54" s="9">
        <f t="shared" si="24"/>
        <v>34.099999989848584</v>
      </c>
      <c r="E54" s="12">
        <v>6665785.0180000002</v>
      </c>
      <c r="F54" s="9">
        <f t="shared" si="25"/>
        <v>60.99999975413084</v>
      </c>
      <c r="G54" s="12">
        <v>70.191100000000006</v>
      </c>
      <c r="H54" s="9">
        <f t="shared" si="26"/>
        <v>-10.99999999999568</v>
      </c>
      <c r="I54" s="47">
        <f t="shared" si="4"/>
        <v>60.794093894567162</v>
      </c>
      <c r="J54" s="40">
        <f t="shared" si="15"/>
        <v>29.205906105432859</v>
      </c>
      <c r="K54" s="47">
        <f t="shared" si="5"/>
        <v>69.884261241796324</v>
      </c>
      <c r="L54" s="40">
        <f t="shared" si="6"/>
        <v>70.744681562019494</v>
      </c>
      <c r="M54" s="12">
        <f t="shared" si="16"/>
        <v>1.2629629625869845</v>
      </c>
      <c r="N54" s="12">
        <f t="shared" si="17"/>
        <v>2.259259250152994</v>
      </c>
      <c r="O54" s="12">
        <f t="shared" si="18"/>
        <v>-0.4074074074072474</v>
      </c>
      <c r="P54" s="81">
        <f t="shared" si="19"/>
        <v>2.6201733911859071</v>
      </c>
      <c r="Q54" s="12">
        <f t="shared" si="20"/>
        <v>4.6776406021740165E-2</v>
      </c>
      <c r="R54" s="12">
        <f t="shared" si="21"/>
        <v>8.3676268524184957E-2</v>
      </c>
      <c r="S54" s="12">
        <f t="shared" si="22"/>
        <v>-1.5089163237305459E-2</v>
      </c>
      <c r="T54" s="12">
        <f t="shared" si="23"/>
        <v>9.7043458932811369E-2</v>
      </c>
    </row>
    <row r="55" spans="2:20" ht="15.9" customHeight="1">
      <c r="B55" s="18">
        <v>45874</v>
      </c>
      <c r="C55" s="12">
        <v>401138.69290000002</v>
      </c>
      <c r="D55" s="9">
        <f t="shared" si="24"/>
        <v>31.000000017229468</v>
      </c>
      <c r="E55" s="12">
        <v>6665785.0116999997</v>
      </c>
      <c r="F55" s="9">
        <f t="shared" si="25"/>
        <v>54.699999280273914</v>
      </c>
      <c r="G55" s="12">
        <v>70.187600000000003</v>
      </c>
      <c r="H55" s="9">
        <f t="shared" si="26"/>
        <v>-14.499999999998181</v>
      </c>
      <c r="I55" s="47">
        <f t="shared" si="4"/>
        <v>60.458574609144698</v>
      </c>
      <c r="J55" s="40">
        <f t="shared" si="15"/>
        <v>29.541425390855295</v>
      </c>
      <c r="K55" s="47">
        <f t="shared" si="5"/>
        <v>62.873602746543746</v>
      </c>
      <c r="L55" s="40">
        <f t="shared" si="6"/>
        <v>64.523948440328269</v>
      </c>
      <c r="M55" s="12">
        <f t="shared" si="16"/>
        <v>1.1071428577581952</v>
      </c>
      <c r="N55" s="12">
        <f t="shared" si="17"/>
        <v>1.9535714028669255</v>
      </c>
      <c r="O55" s="12">
        <f t="shared" si="18"/>
        <v>-0.51785714285707785</v>
      </c>
      <c r="P55" s="81">
        <f t="shared" si="19"/>
        <v>2.3044267300117238</v>
      </c>
      <c r="Q55" s="12">
        <f t="shared" si="20"/>
        <v>3.9540816348506973E-2</v>
      </c>
      <c r="R55" s="12">
        <f t="shared" si="21"/>
        <v>6.9770407245247343E-2</v>
      </c>
      <c r="S55" s="12">
        <f t="shared" si="22"/>
        <v>-1.8494897959181352E-2</v>
      </c>
      <c r="T55" s="12">
        <f t="shared" si="23"/>
        <v>8.2300954643275845E-2</v>
      </c>
    </row>
    <row r="56" spans="2:20" ht="15.9" customHeight="1">
      <c r="B56" s="18">
        <v>45874</v>
      </c>
      <c r="C56" s="12">
        <v>401138.71710000001</v>
      </c>
      <c r="D56" s="9">
        <f t="shared" si="24"/>
        <v>55.200000002514571</v>
      </c>
      <c r="E56" s="12">
        <v>6665785.1002000002</v>
      </c>
      <c r="F56" s="9">
        <f t="shared" si="25"/>
        <v>143.19999981671572</v>
      </c>
      <c r="G56" s="12">
        <v>70.187799999999996</v>
      </c>
      <c r="H56" s="9">
        <f t="shared" si="26"/>
        <v>-14.300000000005753</v>
      </c>
      <c r="I56" s="47">
        <f t="shared" si="4"/>
        <v>68.919602894590156</v>
      </c>
      <c r="J56" s="40">
        <f t="shared" si="15"/>
        <v>21.080397105409816</v>
      </c>
      <c r="K56" s="47">
        <f t="shared" si="5"/>
        <v>153.47077880751434</v>
      </c>
      <c r="L56" s="40">
        <f t="shared" si="6"/>
        <v>154.13555705217777</v>
      </c>
      <c r="M56" s="12">
        <f t="shared" si="16"/>
        <v>1.9714285715183775</v>
      </c>
      <c r="N56" s="12">
        <f t="shared" si="17"/>
        <v>5.1142857077398469</v>
      </c>
      <c r="O56" s="12">
        <f t="shared" si="18"/>
        <v>-0.51071428571449118</v>
      </c>
      <c r="P56" s="81">
        <f t="shared" si="19"/>
        <v>5.5048413232920632</v>
      </c>
      <c r="Q56" s="12">
        <f t="shared" si="20"/>
        <v>7.0408163268513485E-2</v>
      </c>
      <c r="R56" s="12">
        <f t="shared" si="21"/>
        <v>0.18265306099070883</v>
      </c>
      <c r="S56" s="12">
        <f t="shared" si="22"/>
        <v>-1.8239795918374685E-2</v>
      </c>
      <c r="T56" s="12">
        <f t="shared" si="23"/>
        <v>0.19660147583185941</v>
      </c>
    </row>
    <row r="57" spans="2:20" ht="15.9" customHeight="1">
      <c r="B57" s="18">
        <v>45875</v>
      </c>
      <c r="C57" s="12">
        <v>401138.68859999999</v>
      </c>
      <c r="D57" s="9">
        <f t="shared" si="24"/>
        <v>26.69999998761341</v>
      </c>
      <c r="E57" s="12">
        <v>6665784.9906000001</v>
      </c>
      <c r="F57" s="9">
        <f t="shared" si="25"/>
        <v>33.599999733269215</v>
      </c>
      <c r="G57" s="12">
        <v>70.2119</v>
      </c>
      <c r="H57" s="9">
        <f t="shared" si="26"/>
        <v>9.7999999999984766</v>
      </c>
      <c r="I57" s="47">
        <f t="shared" si="4"/>
        <v>51.527840799291397</v>
      </c>
      <c r="J57" s="40">
        <f t="shared" si="15"/>
        <v>38.472159200708631</v>
      </c>
      <c r="K57" s="47">
        <f t="shared" si="5"/>
        <v>42.916779718593141</v>
      </c>
      <c r="L57" s="40">
        <f t="shared" si="6"/>
        <v>44.02147182244385</v>
      </c>
      <c r="M57" s="12">
        <f t="shared" si="16"/>
        <v>0.92068965474528996</v>
      </c>
      <c r="N57" s="12">
        <f t="shared" si="17"/>
        <v>1.1586206804575592</v>
      </c>
      <c r="O57" s="12">
        <f t="shared" si="18"/>
        <v>0.33793103448270612</v>
      </c>
      <c r="P57" s="81">
        <f t="shared" si="19"/>
        <v>1.5179817869808223</v>
      </c>
      <c r="Q57" s="12">
        <f t="shared" si="20"/>
        <v>3.1747919129147928E-2</v>
      </c>
      <c r="R57" s="12">
        <f t="shared" si="21"/>
        <v>3.9952437257157213E-2</v>
      </c>
      <c r="S57" s="12">
        <f t="shared" si="22"/>
        <v>1.1652794292507108E-2</v>
      </c>
      <c r="T57" s="12">
        <f t="shared" si="23"/>
        <v>5.2344199551062835E-2</v>
      </c>
    </row>
    <row r="58" spans="2:20" ht="15.9" customHeight="1">
      <c r="B58" s="18">
        <v>45875</v>
      </c>
      <c r="C58" s="12">
        <v>401138.70309999998</v>
      </c>
      <c r="D58" s="9">
        <f t="shared" si="24"/>
        <v>41.199999977834523</v>
      </c>
      <c r="E58" s="12">
        <v>6665785.0327000003</v>
      </c>
      <c r="F58" s="9">
        <f t="shared" si="25"/>
        <v>75.699999928474426</v>
      </c>
      <c r="G58" s="12">
        <v>70.2042</v>
      </c>
      <c r="H58" s="9">
        <f t="shared" si="26"/>
        <v>2.0999999999986585</v>
      </c>
      <c r="I58" s="47">
        <f t="shared" si="4"/>
        <v>61.442596869423326</v>
      </c>
      <c r="J58" s="40">
        <f t="shared" si="15"/>
        <v>28.557403130576688</v>
      </c>
      <c r="K58" s="47">
        <f t="shared" si="5"/>
        <v>86.185439532119304</v>
      </c>
      <c r="L58" s="40">
        <f t="shared" si="6"/>
        <v>86.211020103839317</v>
      </c>
      <c r="M58" s="12">
        <f t="shared" si="16"/>
        <v>1.4206896544080869</v>
      </c>
      <c r="N58" s="12">
        <f t="shared" si="17"/>
        <v>2.6103448251198076</v>
      </c>
      <c r="O58" s="12">
        <f t="shared" si="18"/>
        <v>7.2413793103402013E-2</v>
      </c>
      <c r="P58" s="81">
        <f t="shared" si="19"/>
        <v>2.9727937966841145</v>
      </c>
      <c r="Q58" s="12">
        <f t="shared" si="20"/>
        <v>4.8989298427865063E-2</v>
      </c>
      <c r="R58" s="12">
        <f t="shared" si="21"/>
        <v>9.0011890521372678E-2</v>
      </c>
      <c r="S58" s="12">
        <f t="shared" si="22"/>
        <v>2.497027348393173E-3</v>
      </c>
      <c r="T58" s="12">
        <f t="shared" si="23"/>
        <v>0.10251013092014188</v>
      </c>
    </row>
    <row r="59" spans="2:20" ht="15.9" customHeight="1">
      <c r="B59" s="18">
        <v>45876</v>
      </c>
      <c r="C59" s="12">
        <v>401138.69696999999</v>
      </c>
      <c r="D59" s="9">
        <f t="shared" si="24"/>
        <v>35.069999983534217</v>
      </c>
      <c r="E59" s="12">
        <v>6665785.0166999996</v>
      </c>
      <c r="F59" s="9">
        <f t="shared" si="25"/>
        <v>59.699999168515205</v>
      </c>
      <c r="G59" s="12">
        <v>70.213399999999993</v>
      </c>
      <c r="H59" s="9">
        <f t="shared" si="26"/>
        <v>11.299999999991428</v>
      </c>
      <c r="I59" s="47">
        <f t="shared" si="4"/>
        <v>59.568439494776747</v>
      </c>
      <c r="J59" s="40">
        <f t="shared" si="15"/>
        <v>30.431560505223274</v>
      </c>
      <c r="K59" s="47">
        <f t="shared" si="5"/>
        <v>69.238679938065019</v>
      </c>
      <c r="L59" s="40">
        <f t="shared" si="6"/>
        <v>70.154720436800346</v>
      </c>
      <c r="M59" s="12">
        <f t="shared" si="16"/>
        <v>1.1689999994511406</v>
      </c>
      <c r="N59" s="12">
        <f t="shared" si="17"/>
        <v>1.9899999722838402</v>
      </c>
      <c r="O59" s="12">
        <f t="shared" si="18"/>
        <v>0.37666666666638093</v>
      </c>
      <c r="P59" s="81">
        <f t="shared" si="19"/>
        <v>2.3384906812266784</v>
      </c>
      <c r="Q59" s="12">
        <f t="shared" si="20"/>
        <v>3.8966666648371354E-2</v>
      </c>
      <c r="R59" s="12">
        <f t="shared" si="21"/>
        <v>6.6333332409461335E-2</v>
      </c>
      <c r="S59" s="12">
        <f t="shared" si="22"/>
        <v>1.2555555555546031E-2</v>
      </c>
      <c r="T59" s="12">
        <f t="shared" si="23"/>
        <v>7.7949689374222614E-2</v>
      </c>
    </row>
    <row r="60" spans="2:20" ht="15.9" customHeight="1">
      <c r="B60" s="18">
        <v>45876</v>
      </c>
      <c r="C60" s="12">
        <v>401138.69929999998</v>
      </c>
      <c r="D60" s="9">
        <f t="shared" si="24"/>
        <v>37.399999971967191</v>
      </c>
      <c r="E60" s="12">
        <v>6665785.0199999996</v>
      </c>
      <c r="F60" s="9">
        <f t="shared" si="25"/>
        <v>62.999999150633812</v>
      </c>
      <c r="G60" s="12">
        <v>70.214299999999994</v>
      </c>
      <c r="H60" s="9">
        <f t="shared" si="26"/>
        <v>12.199999999992883</v>
      </c>
      <c r="I60" s="47">
        <f t="shared" si="4"/>
        <v>59.304479856124217</v>
      </c>
      <c r="J60" s="40">
        <f t="shared" si="15"/>
        <v>30.695520143875797</v>
      </c>
      <c r="K60" s="47">
        <f t="shared" si="5"/>
        <v>73.264997719804825</v>
      </c>
      <c r="L60" s="40">
        <f t="shared" si="6"/>
        <v>74.273816994165813</v>
      </c>
      <c r="M60" s="12">
        <f t="shared" si="16"/>
        <v>1.2466666657322396</v>
      </c>
      <c r="N60" s="12">
        <f t="shared" si="17"/>
        <v>2.0999999716877937</v>
      </c>
      <c r="O60" s="12">
        <f t="shared" si="18"/>
        <v>0.40666666666642942</v>
      </c>
      <c r="P60" s="81">
        <f t="shared" si="19"/>
        <v>2.4757938998055269</v>
      </c>
      <c r="Q60" s="12">
        <f t="shared" si="20"/>
        <v>4.155555552440799E-2</v>
      </c>
      <c r="R60" s="12">
        <f t="shared" si="21"/>
        <v>6.9999999056259796E-2</v>
      </c>
      <c r="S60" s="12">
        <f t="shared" si="22"/>
        <v>1.3555555555547648E-2</v>
      </c>
      <c r="T60" s="12">
        <f t="shared" si="23"/>
        <v>8.2526463326850902E-2</v>
      </c>
    </row>
    <row r="61" spans="2:20" ht="15.9" customHeight="1">
      <c r="B61" s="18">
        <v>45877</v>
      </c>
      <c r="C61" s="12">
        <v>401138.70189999999</v>
      </c>
      <c r="D61" s="9">
        <f t="shared" si="24"/>
        <v>39.999999979045242</v>
      </c>
      <c r="E61" s="12">
        <v>6665785.0462999996</v>
      </c>
      <c r="F61" s="9">
        <f t="shared" si="25"/>
        <v>89.299999177455902</v>
      </c>
      <c r="G61" s="12">
        <v>70.209000000000003</v>
      </c>
      <c r="H61" s="9">
        <f t="shared" si="26"/>
        <v>6.9000000000016826</v>
      </c>
      <c r="I61" s="47">
        <f t="shared" si="4"/>
        <v>65.871040225214301</v>
      </c>
      <c r="J61" s="40">
        <f t="shared" si="15"/>
        <v>24.128959774785699</v>
      </c>
      <c r="K61" s="47">
        <f t="shared" si="5"/>
        <v>97.849322181695484</v>
      </c>
      <c r="L61" s="40">
        <f t="shared" si="6"/>
        <v>98.092302712380388</v>
      </c>
      <c r="M61" s="12">
        <f t="shared" si="16"/>
        <v>1.2903225799692013</v>
      </c>
      <c r="N61" s="12">
        <f t="shared" si="17"/>
        <v>2.8806451347566422</v>
      </c>
      <c r="O61" s="12">
        <f t="shared" si="18"/>
        <v>0.2225806451613446</v>
      </c>
      <c r="P61" s="81">
        <f t="shared" si="19"/>
        <v>3.1642678294316253</v>
      </c>
      <c r="Q61" s="12">
        <f t="shared" si="20"/>
        <v>4.1623309031264558E-2</v>
      </c>
      <c r="R61" s="12">
        <f t="shared" si="21"/>
        <v>9.2924036605052968E-2</v>
      </c>
      <c r="S61" s="12">
        <f t="shared" si="22"/>
        <v>7.1800208116562774E-3</v>
      </c>
      <c r="T61" s="12">
        <f t="shared" si="23"/>
        <v>0.10207315578811695</v>
      </c>
    </row>
    <row r="62" spans="2:20" ht="15.9" customHeight="1">
      <c r="B62" s="18">
        <v>45877</v>
      </c>
      <c r="C62" s="12">
        <v>401138.7034</v>
      </c>
      <c r="D62" s="9">
        <f t="shared" si="24"/>
        <v>41.499999992083758</v>
      </c>
      <c r="E62" s="12">
        <v>6665785.0521</v>
      </c>
      <c r="F62" s="9">
        <f t="shared" si="25"/>
        <v>95.099999569356441</v>
      </c>
      <c r="G62" s="12">
        <v>70.223100000000002</v>
      </c>
      <c r="H62" s="9">
        <f t="shared" si="26"/>
        <v>21.000000000000796</v>
      </c>
      <c r="I62" s="47">
        <f t="shared" si="4"/>
        <v>66.424373514588794</v>
      </c>
      <c r="J62" s="40">
        <f t="shared" si="15"/>
        <v>23.575626485411192</v>
      </c>
      <c r="K62" s="47">
        <f t="shared" si="5"/>
        <v>103.76058942312609</v>
      </c>
      <c r="L62" s="40">
        <f t="shared" si="6"/>
        <v>105.86434677186924</v>
      </c>
      <c r="M62" s="12">
        <f t="shared" si="16"/>
        <v>1.3387096771639921</v>
      </c>
      <c r="N62" s="12">
        <f t="shared" si="17"/>
        <v>3.0677419215921433</v>
      </c>
      <c r="O62" s="12">
        <f t="shared" si="18"/>
        <v>0.67741935483873539</v>
      </c>
      <c r="P62" s="81">
        <f t="shared" si="19"/>
        <v>3.414978928124814</v>
      </c>
      <c r="Q62" s="12">
        <f t="shared" si="20"/>
        <v>4.3184183134322325E-2</v>
      </c>
      <c r="R62" s="12">
        <f t="shared" si="21"/>
        <v>9.8959416825553009E-2</v>
      </c>
      <c r="S62" s="12">
        <f t="shared" si="22"/>
        <v>2.1852237252862432E-2</v>
      </c>
      <c r="T62" s="12">
        <f t="shared" si="23"/>
        <v>0.11016061058467141</v>
      </c>
    </row>
    <row r="63" spans="2:20" ht="15.9" customHeight="1">
      <c r="B63" s="18">
        <v>45878</v>
      </c>
      <c r="C63" s="12">
        <v>401138.64480000001</v>
      </c>
      <c r="D63" s="9">
        <f t="shared" si="24"/>
        <v>-17.099999997299165</v>
      </c>
      <c r="E63" s="12">
        <v>6665784.8109999998</v>
      </c>
      <c r="F63" s="9">
        <f t="shared" si="25"/>
        <v>-146.00000064820051</v>
      </c>
      <c r="G63" s="12">
        <v>70.201599999999999</v>
      </c>
      <c r="H63" s="9">
        <f t="shared" si="26"/>
        <v>-0.50000000000238742</v>
      </c>
      <c r="I63" s="47">
        <f t="shared" si="4"/>
        <v>-96.680234795467527</v>
      </c>
      <c r="J63" s="40">
        <f t="shared" si="15"/>
        <v>186.68023479546756</v>
      </c>
      <c r="K63" s="47">
        <f t="shared" si="5"/>
        <v>146.99799382706615</v>
      </c>
      <c r="L63" s="40">
        <f t="shared" si="6"/>
        <v>146.9988441763478</v>
      </c>
      <c r="M63" s="12">
        <f t="shared" si="16"/>
        <v>-0.53437499991559889</v>
      </c>
      <c r="N63" s="12">
        <f t="shared" si="17"/>
        <v>-4.562500020256266</v>
      </c>
      <c r="O63" s="12">
        <f t="shared" si="18"/>
        <v>-1.5625000000074607E-2</v>
      </c>
      <c r="P63" s="81">
        <f t="shared" si="19"/>
        <v>4.5937138805108688</v>
      </c>
      <c r="Q63" s="12">
        <f t="shared" si="20"/>
        <v>-1.6699218747362465E-2</v>
      </c>
      <c r="R63" s="12">
        <f t="shared" si="21"/>
        <v>-0.14257812563300831</v>
      </c>
      <c r="S63" s="12">
        <f t="shared" si="22"/>
        <v>-4.8828125000233147E-4</v>
      </c>
      <c r="T63" s="12">
        <f t="shared" si="23"/>
        <v>0.14355355876596465</v>
      </c>
    </row>
    <row r="64" spans="2:20" ht="15.9" customHeight="1">
      <c r="B64" s="18">
        <v>45879</v>
      </c>
      <c r="C64" s="12">
        <v>401138.68</v>
      </c>
      <c r="D64" s="9">
        <f t="shared" si="24"/>
        <v>18.099999986588955</v>
      </c>
      <c r="E64" s="12">
        <v>6665784.9484999999</v>
      </c>
      <c r="F64" s="9">
        <f t="shared" si="25"/>
        <v>-8.500000461935997</v>
      </c>
      <c r="G64" s="12">
        <v>70.211699999999993</v>
      </c>
      <c r="H64" s="9">
        <f t="shared" si="26"/>
        <v>9.5999999999918373</v>
      </c>
      <c r="I64" s="47">
        <f t="shared" si="4"/>
        <v>-25.155373648252748</v>
      </c>
      <c r="J64" s="40">
        <f t="shared" si="15"/>
        <v>115.15537364825275</v>
      </c>
      <c r="K64" s="47">
        <f t="shared" si="5"/>
        <v>19.996499877914445</v>
      </c>
      <c r="L64" s="40">
        <f t="shared" si="6"/>
        <v>22.181524009122448</v>
      </c>
      <c r="M64" s="12">
        <f t="shared" si="16"/>
        <v>0.54848484807845321</v>
      </c>
      <c r="N64" s="12">
        <f t="shared" si="17"/>
        <v>-0.25757577157381811</v>
      </c>
      <c r="O64" s="12">
        <f t="shared" si="18"/>
        <v>0.29090909090884354</v>
      </c>
      <c r="P64" s="81">
        <f t="shared" si="19"/>
        <v>0.67216739421583171</v>
      </c>
      <c r="Q64" s="12">
        <f t="shared" si="20"/>
        <v>1.662075297207434E-2</v>
      </c>
      <c r="R64" s="12">
        <f t="shared" si="21"/>
        <v>-7.8053264113278212E-3</v>
      </c>
      <c r="S64" s="12">
        <f t="shared" si="22"/>
        <v>8.8154269972376825E-3</v>
      </c>
      <c r="T64" s="12">
        <f t="shared" si="23"/>
        <v>2.0368708915631265E-2</v>
      </c>
    </row>
    <row r="65" spans="2:20" ht="15.9" customHeight="1">
      <c r="B65" s="18">
        <v>45880</v>
      </c>
      <c r="C65" s="12">
        <v>401138.67920000001</v>
      </c>
      <c r="D65" s="9">
        <f t="shared" si="24"/>
        <v>17.300000006798655</v>
      </c>
      <c r="E65" s="12">
        <v>6665784.9609000003</v>
      </c>
      <c r="F65" s="9">
        <f t="shared" si="25"/>
        <v>3.8999998942017555</v>
      </c>
      <c r="G65" s="12">
        <v>70.216300000000004</v>
      </c>
      <c r="H65" s="9">
        <f t="shared" si="26"/>
        <v>14.200000000002433</v>
      </c>
      <c r="I65" s="47">
        <f t="shared" si="4"/>
        <v>12.704023275779573</v>
      </c>
      <c r="J65" s="40">
        <f t="shared" si="15"/>
        <v>77.295976724220452</v>
      </c>
      <c r="K65" s="47">
        <f t="shared" si="5"/>
        <v>17.734147834333825</v>
      </c>
      <c r="L65" s="40">
        <f t="shared" si="6"/>
        <v>22.718714739396599</v>
      </c>
      <c r="M65" s="12">
        <f t="shared" si="16"/>
        <v>0.50882352961172517</v>
      </c>
      <c r="N65" s="12">
        <f t="shared" si="17"/>
        <v>0.1147058792412281</v>
      </c>
      <c r="O65" s="12">
        <f t="shared" si="18"/>
        <v>0.41764705882360098</v>
      </c>
      <c r="P65" s="81">
        <f t="shared" si="19"/>
        <v>0.6681974923351941</v>
      </c>
      <c r="Q65" s="12">
        <f t="shared" si="20"/>
        <v>1.4965397929756622E-2</v>
      </c>
      <c r="R65" s="12">
        <f t="shared" si="21"/>
        <v>3.3737023306243561E-3</v>
      </c>
      <c r="S65" s="12">
        <f t="shared" si="22"/>
        <v>1.2283737024223558E-2</v>
      </c>
      <c r="T65" s="12">
        <f t="shared" si="23"/>
        <v>1.9652867421623355E-2</v>
      </c>
    </row>
    <row r="66" spans="2:20" ht="15.9" customHeight="1">
      <c r="B66" s="18">
        <v>45880</v>
      </c>
      <c r="C66" s="12">
        <v>401138.68520000001</v>
      </c>
      <c r="D66" s="9">
        <f t="shared" si="24"/>
        <v>23.300000000745058</v>
      </c>
      <c r="E66" s="12">
        <v>6665784.9615000002</v>
      </c>
      <c r="F66" s="9">
        <f t="shared" si="25"/>
        <v>4.4999998062849045</v>
      </c>
      <c r="G66" s="12">
        <v>70.187799999999996</v>
      </c>
      <c r="H66" s="9">
        <f t="shared" si="26"/>
        <v>-14.300000000005753</v>
      </c>
      <c r="I66" s="47">
        <f t="shared" si="4"/>
        <v>10.931122462845194</v>
      </c>
      <c r="J66" s="40">
        <f t="shared" si="15"/>
        <v>79.068877537154833</v>
      </c>
      <c r="K66" s="47">
        <f t="shared" si="5"/>
        <v>23.73057096429169</v>
      </c>
      <c r="L66" s="40">
        <f t="shared" si="6"/>
        <v>27.706136473558495</v>
      </c>
      <c r="M66" s="12">
        <f t="shared" si="16"/>
        <v>0.6852941176689723</v>
      </c>
      <c r="N66" s="12">
        <f t="shared" si="17"/>
        <v>0.13235293547896779</v>
      </c>
      <c r="O66" s="12">
        <f t="shared" si="18"/>
        <v>-0.42058823529428685</v>
      </c>
      <c r="P66" s="81">
        <f t="shared" si="19"/>
        <v>0.81488636686936744</v>
      </c>
      <c r="Q66" s="12">
        <f t="shared" si="20"/>
        <v>2.0155709343205069E-2</v>
      </c>
      <c r="R66" s="12">
        <f t="shared" si="21"/>
        <v>3.892733396440229E-3</v>
      </c>
      <c r="S66" s="12">
        <f t="shared" si="22"/>
        <v>-1.2370242214537849E-2</v>
      </c>
      <c r="T66" s="12">
        <f t="shared" si="23"/>
        <v>2.396724608439316E-2</v>
      </c>
    </row>
    <row r="67" spans="2:20" ht="15.9" customHeight="1">
      <c r="B67" s="18">
        <v>45881</v>
      </c>
      <c r="C67" s="12">
        <v>401138.68290000001</v>
      </c>
      <c r="D67" s="9">
        <f t="shared" si="24"/>
        <v>21.000000007916242</v>
      </c>
      <c r="E67" s="12">
        <v>6665784.9675000003</v>
      </c>
      <c r="F67" s="9">
        <f t="shared" si="25"/>
        <v>10.499999858438969</v>
      </c>
      <c r="G67" s="12">
        <v>70.208699999999993</v>
      </c>
      <c r="H67" s="9">
        <f t="shared" si="26"/>
        <v>6.5999999999917236</v>
      </c>
      <c r="I67" s="47">
        <f t="shared" si="4"/>
        <v>26.565050859453866</v>
      </c>
      <c r="J67" s="40">
        <f t="shared" si="15"/>
        <v>63.434949140546166</v>
      </c>
      <c r="K67" s="47">
        <f t="shared" si="5"/>
        <v>23.478713707520278</v>
      </c>
      <c r="L67" s="40">
        <f t="shared" si="6"/>
        <v>24.388726849911443</v>
      </c>
      <c r="M67" s="12">
        <f t="shared" si="16"/>
        <v>0.60000000022617839</v>
      </c>
      <c r="N67" s="12">
        <f t="shared" si="17"/>
        <v>0.29999999595539911</v>
      </c>
      <c r="O67" s="12">
        <f t="shared" si="18"/>
        <v>0.18857142857119211</v>
      </c>
      <c r="P67" s="81">
        <f t="shared" si="19"/>
        <v>0.69682076714032692</v>
      </c>
      <c r="Q67" s="12">
        <f t="shared" si="20"/>
        <v>1.7142857149319384E-2</v>
      </c>
      <c r="R67" s="12">
        <f t="shared" si="21"/>
        <v>8.5714284558685468E-3</v>
      </c>
      <c r="S67" s="12">
        <f t="shared" si="22"/>
        <v>5.3877551020340602E-3</v>
      </c>
      <c r="T67" s="12">
        <f t="shared" si="23"/>
        <v>1.9909164775437912E-2</v>
      </c>
    </row>
    <row r="68" spans="2:20" ht="15.9" customHeight="1">
      <c r="B68" s="18">
        <v>45881</v>
      </c>
      <c r="C68" s="12">
        <v>401138.66279999999</v>
      </c>
      <c r="D68" s="9">
        <f t="shared" si="24"/>
        <v>0.89999998454004526</v>
      </c>
      <c r="E68" s="12">
        <v>6665784.8623000002</v>
      </c>
      <c r="F68" s="9">
        <f t="shared" si="25"/>
        <v>-94.700000248849392</v>
      </c>
      <c r="G68" s="12">
        <v>70.188199999999995</v>
      </c>
      <c r="H68" s="9">
        <f t="shared" si="26"/>
        <v>-13.900000000006685</v>
      </c>
      <c r="I68" s="47">
        <f t="shared" si="4"/>
        <v>-89.455494739871028</v>
      </c>
      <c r="J68" s="40">
        <f t="shared" si="15"/>
        <v>179.45549473987103</v>
      </c>
      <c r="K68" s="47">
        <f t="shared" si="5"/>
        <v>94.704276815275065</v>
      </c>
      <c r="L68" s="40">
        <f t="shared" si="6"/>
        <v>95.718911648140008</v>
      </c>
      <c r="M68" s="12">
        <f t="shared" si="16"/>
        <v>2.5714285272572721E-2</v>
      </c>
      <c r="N68" s="12">
        <f t="shared" si="17"/>
        <v>-2.7057142928242683</v>
      </c>
      <c r="O68" s="12">
        <f t="shared" si="18"/>
        <v>-0.39714285714304814</v>
      </c>
      <c r="P68" s="81">
        <f t="shared" si="19"/>
        <v>2.7348260470897143</v>
      </c>
      <c r="Q68" s="12">
        <f t="shared" si="20"/>
        <v>7.3469386493064915E-4</v>
      </c>
      <c r="R68" s="12">
        <f t="shared" si="21"/>
        <v>-7.7306122652121959E-2</v>
      </c>
      <c r="S68" s="12">
        <f t="shared" si="22"/>
        <v>-1.1346938775515661E-2</v>
      </c>
      <c r="T68" s="12">
        <f t="shared" si="23"/>
        <v>7.8137887059706118E-2</v>
      </c>
    </row>
    <row r="69" spans="2:20" ht="15.9" customHeight="1">
      <c r="B69" s="18">
        <v>45882</v>
      </c>
      <c r="C69" s="12">
        <v>401138.69809999998</v>
      </c>
      <c r="D69" s="9">
        <f t="shared" si="24"/>
        <v>36.19999997317791</v>
      </c>
      <c r="E69" s="12">
        <v>6665785.0237999996</v>
      </c>
      <c r="F69" s="9">
        <f t="shared" si="25"/>
        <v>66.799999214708805</v>
      </c>
      <c r="G69" s="12">
        <v>70.204599999999999</v>
      </c>
      <c r="H69" s="9">
        <f t="shared" si="26"/>
        <v>2.4999999999977263</v>
      </c>
      <c r="I69" s="47">
        <f t="shared" si="4"/>
        <v>61.546019750711181</v>
      </c>
      <c r="J69" s="40">
        <f t="shared" si="15"/>
        <v>28.453980249288804</v>
      </c>
      <c r="K69" s="47">
        <f t="shared" si="5"/>
        <v>75.978154051958768</v>
      </c>
      <c r="L69" s="40">
        <f t="shared" si="6"/>
        <v>76.019273169000812</v>
      </c>
      <c r="M69" s="12">
        <f t="shared" si="16"/>
        <v>1.0055555548104975</v>
      </c>
      <c r="N69" s="12">
        <f t="shared" si="17"/>
        <v>1.8555555337419112</v>
      </c>
      <c r="O69" s="12">
        <f t="shared" si="18"/>
        <v>6.944444444438129E-2</v>
      </c>
      <c r="P69" s="81">
        <f t="shared" si="19"/>
        <v>2.1116464769166892</v>
      </c>
      <c r="Q69" s="12">
        <f t="shared" si="20"/>
        <v>2.7932098744736043E-2</v>
      </c>
      <c r="R69" s="12">
        <f t="shared" si="21"/>
        <v>5.1543209270608646E-2</v>
      </c>
      <c r="S69" s="12">
        <f t="shared" si="22"/>
        <v>1.929012345677258E-3</v>
      </c>
      <c r="T69" s="12">
        <f t="shared" si="23"/>
        <v>5.8656846581019141E-2</v>
      </c>
    </row>
    <row r="70" spans="2:20" ht="15.9" customHeight="1">
      <c r="B70" s="18">
        <v>45882</v>
      </c>
      <c r="C70" s="12">
        <v>401138.69790000003</v>
      </c>
      <c r="D70" s="9">
        <f t="shared" si="24"/>
        <v>36.000000021886081</v>
      </c>
      <c r="E70" s="12">
        <v>6665784.9994000001</v>
      </c>
      <c r="F70" s="9">
        <f t="shared" si="25"/>
        <v>42.399999685585499</v>
      </c>
      <c r="G70" s="12">
        <v>70.189800000000005</v>
      </c>
      <c r="H70" s="9">
        <f t="shared" si="26"/>
        <v>-12.299999999996203</v>
      </c>
      <c r="I70" s="47">
        <f t="shared" si="4"/>
        <v>49.666858144629153</v>
      </c>
      <c r="J70" s="40">
        <f t="shared" si="15"/>
        <v>40.333141855370855</v>
      </c>
      <c r="K70" s="47">
        <f t="shared" si="5"/>
        <v>55.621578320948863</v>
      </c>
      <c r="L70" s="40">
        <f t="shared" si="6"/>
        <v>56.965340119351126</v>
      </c>
      <c r="M70" s="12">
        <f t="shared" si="16"/>
        <v>1.0000000006079466</v>
      </c>
      <c r="N70" s="12">
        <f t="shared" si="17"/>
        <v>1.1777777690440416</v>
      </c>
      <c r="O70" s="12">
        <f t="shared" si="18"/>
        <v>-0.3416666666665612</v>
      </c>
      <c r="P70" s="81">
        <f t="shared" si="19"/>
        <v>1.5823705588708645</v>
      </c>
      <c r="Q70" s="12">
        <f t="shared" si="20"/>
        <v>2.7777777794665184E-2</v>
      </c>
      <c r="R70" s="12">
        <f t="shared" si="21"/>
        <v>3.2716049140112266E-2</v>
      </c>
      <c r="S70" s="12">
        <f t="shared" si="22"/>
        <v>-9.4907407407378106E-3</v>
      </c>
      <c r="T70" s="12">
        <f t="shared" si="23"/>
        <v>4.3954737746412904E-2</v>
      </c>
    </row>
    <row r="71" spans="2:20" ht="15.9" customHeight="1">
      <c r="B71" s="18">
        <v>45883</v>
      </c>
      <c r="C71" s="12">
        <v>401138.68520000001</v>
      </c>
      <c r="D71" s="9">
        <f t="shared" si="24"/>
        <v>23.300000000745058</v>
      </c>
      <c r="E71" s="12">
        <v>6665784.9824000001</v>
      </c>
      <c r="F71" s="9">
        <f t="shared" si="25"/>
        <v>25.399999693036079</v>
      </c>
      <c r="G71" s="12">
        <v>70.212900000000005</v>
      </c>
      <c r="H71" s="9">
        <f t="shared" si="26"/>
        <v>10.800000000003251</v>
      </c>
      <c r="I71" s="47">
        <f t="shared" si="4"/>
        <v>47.469129914567823</v>
      </c>
      <c r="J71" s="40">
        <f t="shared" si="15"/>
        <v>42.530870085432184</v>
      </c>
      <c r="K71" s="47">
        <f t="shared" si="5"/>
        <v>34.468100969460913</v>
      </c>
      <c r="L71" s="40">
        <f t="shared" si="6"/>
        <v>36.120492583034121</v>
      </c>
      <c r="M71" s="12">
        <f t="shared" si="16"/>
        <v>0.62972972974986641</v>
      </c>
      <c r="N71" s="12">
        <f t="shared" si="17"/>
        <v>0.68648647819016428</v>
      </c>
      <c r="O71" s="12">
        <f t="shared" si="18"/>
        <v>0.29189189189197978</v>
      </c>
      <c r="P71" s="81">
        <f t="shared" si="19"/>
        <v>0.97622952927119244</v>
      </c>
      <c r="Q71" s="12">
        <f t="shared" si="20"/>
        <v>1.7019722425672065E-2</v>
      </c>
      <c r="R71" s="12">
        <f t="shared" si="21"/>
        <v>1.8553688599734171E-2</v>
      </c>
      <c r="S71" s="12">
        <f t="shared" si="22"/>
        <v>7.8889700511345882E-3</v>
      </c>
      <c r="T71" s="12">
        <f t="shared" si="23"/>
        <v>2.638458187219439E-2</v>
      </c>
    </row>
    <row r="72" spans="2:20" ht="15.9" customHeight="1">
      <c r="B72" s="18">
        <v>45883</v>
      </c>
      <c r="C72" s="12">
        <v>401138.69079999998</v>
      </c>
      <c r="D72" s="9">
        <f t="shared" si="24"/>
        <v>28.899999975692481</v>
      </c>
      <c r="E72" s="12">
        <v>6665784.9863</v>
      </c>
      <c r="F72" s="9">
        <f t="shared" si="25"/>
        <v>29.299999587237835</v>
      </c>
      <c r="G72" s="12">
        <v>70.200699999999998</v>
      </c>
      <c r="H72" s="9">
        <f t="shared" si="26"/>
        <v>-1.4000000000038426</v>
      </c>
      <c r="I72" s="47">
        <f t="shared" si="4"/>
        <v>45.393778846642554</v>
      </c>
      <c r="J72" s="40">
        <f t="shared" si="15"/>
        <v>44.606221153357467</v>
      </c>
      <c r="K72" s="47">
        <f t="shared" si="5"/>
        <v>41.154586310728028</v>
      </c>
      <c r="L72" s="40">
        <f t="shared" si="6"/>
        <v>41.178392081371676</v>
      </c>
      <c r="M72" s="12">
        <f t="shared" si="16"/>
        <v>0.78108108042412105</v>
      </c>
      <c r="N72" s="12">
        <f t="shared" si="17"/>
        <v>0.79189188073615768</v>
      </c>
      <c r="O72" s="12">
        <f t="shared" si="18"/>
        <v>-3.7837837837941694E-2</v>
      </c>
      <c r="P72" s="81">
        <f t="shared" si="19"/>
        <v>1.1129295157127479</v>
      </c>
      <c r="Q72" s="12">
        <f t="shared" si="20"/>
        <v>2.1110299470922189E-2</v>
      </c>
      <c r="R72" s="12">
        <f t="shared" si="21"/>
        <v>2.1402483263139396E-2</v>
      </c>
      <c r="S72" s="12">
        <f t="shared" si="22"/>
        <v>-1.0226442658903161E-3</v>
      </c>
      <c r="T72" s="12">
        <f t="shared" si="23"/>
        <v>3.0079176100344537E-2</v>
      </c>
    </row>
    <row r="73" spans="2:20" ht="15.9" customHeight="1">
      <c r="B73" s="18">
        <v>45884</v>
      </c>
      <c r="C73" s="12">
        <v>401138.6973</v>
      </c>
      <c r="D73" s="9">
        <f t="shared" si="24"/>
        <v>35.39999999338761</v>
      </c>
      <c r="E73" s="12">
        <v>6665785.0185000002</v>
      </c>
      <c r="F73" s="9">
        <f t="shared" si="25"/>
        <v>61.499999836087227</v>
      </c>
      <c r="G73" s="12">
        <v>70.207599999999999</v>
      </c>
      <c r="H73" s="9">
        <f t="shared" si="26"/>
        <v>5.49999999999784</v>
      </c>
      <c r="I73" s="47">
        <f t="shared" si="4"/>
        <v>60.07484934815372</v>
      </c>
      <c r="J73" s="40">
        <f t="shared" si="15"/>
        <v>29.925150651846309</v>
      </c>
      <c r="K73" s="47">
        <f t="shared" si="5"/>
        <v>70.960622738040939</v>
      </c>
      <c r="L73" s="40">
        <f t="shared" si="6"/>
        <v>71.173449961137536</v>
      </c>
      <c r="M73" s="12">
        <f t="shared" si="16"/>
        <v>0.93157894719441081</v>
      </c>
      <c r="N73" s="12">
        <f t="shared" si="17"/>
        <v>1.618421048318085</v>
      </c>
      <c r="O73" s="12">
        <f t="shared" si="18"/>
        <v>0.14473684210520632</v>
      </c>
      <c r="P73" s="81">
        <f t="shared" si="19"/>
        <v>1.8729855252930931</v>
      </c>
      <c r="Q73" s="12">
        <f t="shared" si="20"/>
        <v>2.4515235452484494E-2</v>
      </c>
      <c r="R73" s="12">
        <f t="shared" si="21"/>
        <v>4.2590027587318023E-2</v>
      </c>
      <c r="S73" s="12">
        <f t="shared" si="22"/>
        <v>3.8088642659264821E-3</v>
      </c>
      <c r="T73" s="12">
        <f t="shared" si="23"/>
        <v>4.9289092770870874E-2</v>
      </c>
    </row>
    <row r="74" spans="2:20" ht="15.9" customHeight="1">
      <c r="B74" s="18">
        <v>45884</v>
      </c>
      <c r="C74" s="12">
        <v>401138.69929999998</v>
      </c>
      <c r="D74" s="9">
        <f t="shared" si="24"/>
        <v>37.399999971967191</v>
      </c>
      <c r="E74" s="12">
        <v>6665785.0151000004</v>
      </c>
      <c r="F74" s="9">
        <f t="shared" si="25"/>
        <v>58.100000023841858</v>
      </c>
      <c r="G74" s="12">
        <v>70.191500000000005</v>
      </c>
      <c r="H74" s="9">
        <f t="shared" si="26"/>
        <v>-10.599999999996612</v>
      </c>
      <c r="I74" s="47">
        <f t="shared" ref="I74:I86" si="27">IF(MOD(DEGREES(ATAN2(D74, F74)), 360) &gt; 180, MOD(DEGREES(ATAN2(D74, F74)), 360) - 360, MOD(DEGREES(ATAN2(D74, F74)), 360))</f>
        <v>57.229898070568609</v>
      </c>
      <c r="J74" s="40">
        <f t="shared" si="15"/>
        <v>32.770101929431405</v>
      </c>
      <c r="K74" s="47">
        <f t="shared" ref="K74:K86" si="28">SQRT(POWER(C74 - $C$9,2) + POWER(E74 - $E$9,2)) *1000</f>
        <v>69.096816139917536</v>
      </c>
      <c r="L74" s="40">
        <f t="shared" ref="L74:L86" si="29">SQRT((D74^2) + (F74^2) + (H74^2))</f>
        <v>69.905150029690219</v>
      </c>
      <c r="M74" s="12">
        <f t="shared" si="16"/>
        <v>0.98421052557808397</v>
      </c>
      <c r="N74" s="12">
        <f t="shared" si="17"/>
        <v>1.5289473690484698</v>
      </c>
      <c r="O74" s="12">
        <f t="shared" si="18"/>
        <v>-0.27894736842096346</v>
      </c>
      <c r="P74" s="81">
        <f t="shared" si="19"/>
        <v>1.8396092113076374</v>
      </c>
      <c r="Q74" s="12">
        <f t="shared" si="20"/>
        <v>2.5900276988896947E-2</v>
      </c>
      <c r="R74" s="12">
        <f t="shared" si="21"/>
        <v>4.0235457080222893E-2</v>
      </c>
      <c r="S74" s="12">
        <f t="shared" si="22"/>
        <v>-7.340720221604302E-3</v>
      </c>
      <c r="T74" s="12">
        <f t="shared" si="23"/>
        <v>4.8410768718622037E-2</v>
      </c>
    </row>
    <row r="75" spans="2:20" ht="15.9" customHeight="1">
      <c r="B75" s="18">
        <v>45885</v>
      </c>
      <c r="C75" s="12">
        <v>401138.70649999997</v>
      </c>
      <c r="D75" s="9">
        <f t="shared" si="24"/>
        <v>44.599999964702874</v>
      </c>
      <c r="E75" s="12">
        <v>6665785.0481000002</v>
      </c>
      <c r="F75" s="9">
        <f t="shared" si="25"/>
        <v>91.099999845027924</v>
      </c>
      <c r="G75" s="12">
        <v>70.208299999999994</v>
      </c>
      <c r="H75" s="9">
        <f t="shared" si="26"/>
        <v>6.1999999999926558</v>
      </c>
      <c r="I75" s="47">
        <f t="shared" si="27"/>
        <v>63.914928672232648</v>
      </c>
      <c r="J75" s="40">
        <f t="shared" ref="J75:J86" si="30">MOD(DEGREES(ATAN2(F75, D75)) + 360, 360)</f>
        <v>26.085071327767366</v>
      </c>
      <c r="K75" s="47">
        <f t="shared" si="28"/>
        <v>101.43160241569481</v>
      </c>
      <c r="L75" s="40">
        <f t="shared" si="29"/>
        <v>101.62091304753906</v>
      </c>
      <c r="M75" s="12">
        <f t="shared" si="16"/>
        <v>1.143589742684689</v>
      </c>
      <c r="N75" s="12">
        <f t="shared" si="17"/>
        <v>2.3358974319237928</v>
      </c>
      <c r="O75" s="12">
        <f t="shared" si="18"/>
        <v>0.15897435897417067</v>
      </c>
      <c r="P75" s="81">
        <f t="shared" si="19"/>
        <v>2.6056644371163862</v>
      </c>
      <c r="Q75" s="12">
        <f t="shared" si="20"/>
        <v>2.9322813914992026E-2</v>
      </c>
      <c r="R75" s="12">
        <f t="shared" si="21"/>
        <v>5.989480594676392E-2</v>
      </c>
      <c r="S75" s="12">
        <f t="shared" si="22"/>
        <v>4.076265614722325E-3</v>
      </c>
      <c r="T75" s="12">
        <f t="shared" si="23"/>
        <v>6.6811908644009904E-2</v>
      </c>
    </row>
    <row r="76" spans="2:20" ht="15.9" customHeight="1">
      <c r="B76" s="18">
        <v>45885</v>
      </c>
      <c r="C76" s="12">
        <v>401138.69410000002</v>
      </c>
      <c r="D76" s="9">
        <f t="shared" si="24"/>
        <v>32.200000016018748</v>
      </c>
      <c r="E76" s="12">
        <v>6665784.9847999997</v>
      </c>
      <c r="F76" s="9">
        <f t="shared" si="25"/>
        <v>27.799999341368675</v>
      </c>
      <c r="G76" s="12">
        <v>70.188299999999998</v>
      </c>
      <c r="H76" s="9">
        <f t="shared" si="26"/>
        <v>-13.800000000003365</v>
      </c>
      <c r="I76" s="47">
        <f t="shared" si="27"/>
        <v>40.805816526051565</v>
      </c>
      <c r="J76" s="40">
        <f t="shared" si="30"/>
        <v>49.194183473948442</v>
      </c>
      <c r="K76" s="47">
        <f t="shared" si="28"/>
        <v>42.540333383880601</v>
      </c>
      <c r="L76" s="40">
        <f t="shared" si="29"/>
        <v>44.722700772782041</v>
      </c>
      <c r="M76" s="12">
        <f t="shared" si="16"/>
        <v>0.82564102605176282</v>
      </c>
      <c r="N76" s="12">
        <f t="shared" si="17"/>
        <v>0.71282049593253016</v>
      </c>
      <c r="O76" s="12">
        <f t="shared" si="18"/>
        <v>-0.35384615384624013</v>
      </c>
      <c r="P76" s="81">
        <f t="shared" si="19"/>
        <v>1.1467359172508216</v>
      </c>
      <c r="Q76" s="12">
        <f t="shared" si="20"/>
        <v>2.1170282719275971E-2</v>
      </c>
      <c r="R76" s="12">
        <f t="shared" si="21"/>
        <v>1.8277448613654618E-2</v>
      </c>
      <c r="S76" s="12">
        <f t="shared" si="22"/>
        <v>-9.0729783037497465E-3</v>
      </c>
      <c r="T76" s="12">
        <f t="shared" si="23"/>
        <v>2.9403485057713372E-2</v>
      </c>
    </row>
    <row r="77" spans="2:20" ht="15.9" customHeight="1">
      <c r="B77" s="18">
        <v>45887</v>
      </c>
      <c r="C77" s="12">
        <v>401138.70079999999</v>
      </c>
      <c r="D77" s="9">
        <f t="shared" si="24"/>
        <v>38.899999985005707</v>
      </c>
      <c r="E77" s="12">
        <v>6665785.0252999999</v>
      </c>
      <c r="F77" s="9">
        <f t="shared" si="25"/>
        <v>68.299999460577965</v>
      </c>
      <c r="G77" s="12">
        <v>70.216399999999993</v>
      </c>
      <c r="H77" s="9">
        <f t="shared" si="26"/>
        <v>14.299999999991542</v>
      </c>
      <c r="I77" s="47">
        <f t="shared" si="27"/>
        <v>60.336491670693775</v>
      </c>
      <c r="J77" s="40">
        <f t="shared" si="30"/>
        <v>29.663508329306239</v>
      </c>
      <c r="K77" s="47">
        <f t="shared" si="28"/>
        <v>78.600890104046499</v>
      </c>
      <c r="L77" s="40">
        <f t="shared" si="29"/>
        <v>79.891112929712975</v>
      </c>
      <c r="M77" s="12">
        <f t="shared" si="16"/>
        <v>0.94878048743916354</v>
      </c>
      <c r="N77" s="12">
        <f t="shared" si="17"/>
        <v>1.6658536453799504</v>
      </c>
      <c r="O77" s="12">
        <f t="shared" si="18"/>
        <v>0.34878048780467175</v>
      </c>
      <c r="P77" s="81">
        <f t="shared" si="19"/>
        <v>1.9485637299929994</v>
      </c>
      <c r="Q77" s="12">
        <f t="shared" si="20"/>
        <v>2.3140987498516185E-2</v>
      </c>
      <c r="R77" s="12">
        <f t="shared" si="21"/>
        <v>4.0630576716584155E-2</v>
      </c>
      <c r="S77" s="12">
        <f t="shared" si="22"/>
        <v>8.5068411659676036E-3</v>
      </c>
      <c r="T77" s="12">
        <f t="shared" si="23"/>
        <v>4.7525944633975595E-2</v>
      </c>
    </row>
    <row r="78" spans="2:20" ht="15.9" customHeight="1">
      <c r="B78" s="18">
        <v>45887</v>
      </c>
      <c r="C78" s="12">
        <v>401138.69870000001</v>
      </c>
      <c r="D78" s="9">
        <f t="shared" si="24"/>
        <v>36.800000001676381</v>
      </c>
      <c r="E78" s="12">
        <v>6665785.0060999999</v>
      </c>
      <c r="F78" s="9">
        <f t="shared" si="25"/>
        <v>49.099999479949474</v>
      </c>
      <c r="G78" s="12">
        <v>70.2089</v>
      </c>
      <c r="H78" s="9">
        <f t="shared" si="26"/>
        <v>6.7999999999983629</v>
      </c>
      <c r="I78" s="47">
        <f t="shared" si="27"/>
        <v>53.148777347679022</v>
      </c>
      <c r="J78" s="40">
        <f t="shared" si="30"/>
        <v>36.851222652320985</v>
      </c>
      <c r="K78" s="47">
        <f t="shared" si="28"/>
        <v>61.360002844315616</v>
      </c>
      <c r="L78" s="40">
        <f t="shared" si="29"/>
        <v>61.735645692374497</v>
      </c>
      <c r="M78" s="12">
        <f t="shared" si="16"/>
        <v>0.89756097565064341</v>
      </c>
      <c r="N78" s="12">
        <f t="shared" si="17"/>
        <v>1.197560962925597</v>
      </c>
      <c r="O78" s="12">
        <f t="shared" si="18"/>
        <v>0.16585365853654543</v>
      </c>
      <c r="P78" s="81">
        <f t="shared" si="19"/>
        <v>1.5057474559115731</v>
      </c>
      <c r="Q78" s="12">
        <f t="shared" si="20"/>
        <v>2.1891731113430329E-2</v>
      </c>
      <c r="R78" s="12">
        <f t="shared" si="21"/>
        <v>2.920880397379505E-2</v>
      </c>
      <c r="S78" s="12">
        <f t="shared" si="22"/>
        <v>4.0452111838181811E-3</v>
      </c>
      <c r="T78" s="12">
        <f t="shared" si="23"/>
        <v>3.6725547705160316E-2</v>
      </c>
    </row>
    <row r="79" spans="2:20" ht="15.9" customHeight="1">
      <c r="B79" s="18">
        <v>45888</v>
      </c>
      <c r="C79" s="12">
        <v>401138.6887</v>
      </c>
      <c r="D79" s="9">
        <f t="shared" si="24"/>
        <v>26.799999992363155</v>
      </c>
      <c r="E79" s="12">
        <v>6665784.9974999996</v>
      </c>
      <c r="F79" s="9">
        <f t="shared" si="25"/>
        <v>40.499999187886715</v>
      </c>
      <c r="G79" s="12">
        <v>70.2119</v>
      </c>
      <c r="H79" s="9">
        <f t="shared" si="26"/>
        <v>9.7999999999984766</v>
      </c>
      <c r="I79" s="47">
        <f t="shared" si="27"/>
        <v>56.506261668153918</v>
      </c>
      <c r="J79" s="40">
        <f t="shared" si="30"/>
        <v>33.493738331846089</v>
      </c>
      <c r="K79" s="47">
        <f t="shared" si="28"/>
        <v>48.564286608674585</v>
      </c>
      <c r="L79" s="40">
        <f t="shared" si="29"/>
        <v>49.543212792565839</v>
      </c>
      <c r="M79" s="12">
        <f t="shared" si="16"/>
        <v>0.6380952379134085</v>
      </c>
      <c r="N79" s="12">
        <f t="shared" si="17"/>
        <v>0.96428569494968364</v>
      </c>
      <c r="O79" s="12">
        <f t="shared" si="18"/>
        <v>0.23333333333329706</v>
      </c>
      <c r="P79" s="81">
        <f t="shared" si="19"/>
        <v>1.1796003045849008</v>
      </c>
      <c r="Q79" s="12">
        <f t="shared" si="20"/>
        <v>1.519274375984306E-2</v>
      </c>
      <c r="R79" s="12">
        <f t="shared" si="21"/>
        <v>2.2959183213087705E-2</v>
      </c>
      <c r="S79" s="12">
        <f t="shared" si="22"/>
        <v>5.5555555555546919E-3</v>
      </c>
      <c r="T79" s="12">
        <f t="shared" si="23"/>
        <v>2.8085721537735735E-2</v>
      </c>
    </row>
    <row r="80" spans="2:20" ht="15.9" customHeight="1">
      <c r="B80" s="18">
        <v>45888</v>
      </c>
      <c r="C80" s="12">
        <v>401138.69949999999</v>
      </c>
      <c r="D80" s="9">
        <f t="shared" si="24"/>
        <v>37.599999981466681</v>
      </c>
      <c r="E80" s="12">
        <v>6665784.9974999996</v>
      </c>
      <c r="F80" s="9">
        <f t="shared" si="25"/>
        <v>40.499999187886715</v>
      </c>
      <c r="G80" s="12">
        <v>70.203100000000006</v>
      </c>
      <c r="H80" s="9">
        <f t="shared" si="26"/>
        <v>1.0000000000047748</v>
      </c>
      <c r="I80" s="47">
        <f t="shared" si="27"/>
        <v>47.126522602348977</v>
      </c>
      <c r="J80" s="40">
        <f t="shared" si="30"/>
        <v>42.873477397651016</v>
      </c>
      <c r="K80" s="47">
        <f t="shared" si="28"/>
        <v>55.26309738718161</v>
      </c>
      <c r="L80" s="40">
        <f t="shared" si="29"/>
        <v>55.272144275621592</v>
      </c>
      <c r="M80" s="12">
        <f t="shared" si="16"/>
        <v>0.8952380947968257</v>
      </c>
      <c r="N80" s="12">
        <f t="shared" si="17"/>
        <v>0.96428569494968364</v>
      </c>
      <c r="O80" s="12">
        <f t="shared" si="18"/>
        <v>2.3809523809637495E-2</v>
      </c>
      <c r="P80" s="81">
        <f t="shared" si="19"/>
        <v>1.3160034351338474</v>
      </c>
      <c r="Q80" s="12">
        <f t="shared" si="20"/>
        <v>2.1315192733257753E-2</v>
      </c>
      <c r="R80" s="12">
        <f t="shared" si="21"/>
        <v>2.2959183213087705E-2</v>
      </c>
      <c r="S80" s="12">
        <f t="shared" si="22"/>
        <v>5.6689342403898801E-4</v>
      </c>
      <c r="T80" s="12">
        <f t="shared" si="23"/>
        <v>3.1333415122234462E-2</v>
      </c>
    </row>
    <row r="81" spans="2:20" ht="15.9" customHeight="1">
      <c r="B81" s="18">
        <v>45889</v>
      </c>
      <c r="C81" s="12">
        <v>401138.70520000003</v>
      </c>
      <c r="D81" s="9">
        <f t="shared" si="24"/>
        <v>43.30000001937151</v>
      </c>
      <c r="E81" s="12">
        <v>6665785.0241</v>
      </c>
      <c r="F81" s="9">
        <f t="shared" si="25"/>
        <v>67.099999636411667</v>
      </c>
      <c r="G81" s="12">
        <v>70.187700000000007</v>
      </c>
      <c r="H81" s="9">
        <f t="shared" si="26"/>
        <v>-14.399999999994861</v>
      </c>
      <c r="I81" s="47">
        <f t="shared" si="27"/>
        <v>57.165623652765667</v>
      </c>
      <c r="J81" s="40">
        <f t="shared" si="30"/>
        <v>32.834376347234354</v>
      </c>
      <c r="K81" s="47">
        <f t="shared" si="28"/>
        <v>79.857998678178873</v>
      </c>
      <c r="L81" s="40">
        <f t="shared" si="29"/>
        <v>81.145917660002283</v>
      </c>
      <c r="M81" s="12">
        <f t="shared" si="16"/>
        <v>1.0069767446365467</v>
      </c>
      <c r="N81" s="12">
        <f t="shared" si="17"/>
        <v>1.5604651078235272</v>
      </c>
      <c r="O81" s="12">
        <f t="shared" si="18"/>
        <v>-0.33488372093011304</v>
      </c>
      <c r="P81" s="81">
        <f t="shared" si="19"/>
        <v>1.8871143641860997</v>
      </c>
      <c r="Q81" s="12">
        <f t="shared" si="20"/>
        <v>2.3418063828756899E-2</v>
      </c>
      <c r="R81" s="12">
        <f t="shared" si="21"/>
        <v>3.6289886228454124E-2</v>
      </c>
      <c r="S81" s="12">
        <f t="shared" si="22"/>
        <v>-7.7879935100026287E-3</v>
      </c>
      <c r="T81" s="12">
        <f t="shared" si="23"/>
        <v>4.3886380562467436E-2</v>
      </c>
    </row>
    <row r="82" spans="2:20" ht="15.9" customHeight="1">
      <c r="B82" s="18">
        <v>45889</v>
      </c>
      <c r="C82" s="12">
        <v>401138.71230000001</v>
      </c>
      <c r="D82" s="9">
        <f t="shared" si="24"/>
        <v>50.400000007357448</v>
      </c>
      <c r="E82" s="12">
        <v>6665785.0539999995</v>
      </c>
      <c r="F82" s="9">
        <f t="shared" si="25"/>
        <v>96.999999135732651</v>
      </c>
      <c r="G82" s="12">
        <v>70.196899999999999</v>
      </c>
      <c r="H82" s="9">
        <f t="shared" si="26"/>
        <v>-5.2000000000020918</v>
      </c>
      <c r="I82" s="47">
        <f t="shared" si="27"/>
        <v>62.544169478721301</v>
      </c>
      <c r="J82" s="40">
        <f t="shared" si="30"/>
        <v>27.455830521278699</v>
      </c>
      <c r="K82" s="47">
        <f t="shared" si="28"/>
        <v>109.31221264375617</v>
      </c>
      <c r="L82" s="40">
        <f t="shared" si="29"/>
        <v>109.43582518112515</v>
      </c>
      <c r="M82" s="12">
        <f t="shared" si="16"/>
        <v>1.1720930234269173</v>
      </c>
      <c r="N82" s="12">
        <f t="shared" si="17"/>
        <v>2.2558139333891316</v>
      </c>
      <c r="O82" s="12">
        <f t="shared" si="18"/>
        <v>-0.12093023255818819</v>
      </c>
      <c r="P82" s="81">
        <f t="shared" si="19"/>
        <v>2.5450191902587247</v>
      </c>
      <c r="Q82" s="12">
        <f t="shared" si="20"/>
        <v>2.7257977288998078E-2</v>
      </c>
      <c r="R82" s="12">
        <f t="shared" si="21"/>
        <v>5.2460789148584458E-2</v>
      </c>
      <c r="S82" s="12">
        <f t="shared" si="22"/>
        <v>-2.8123309897253065E-3</v>
      </c>
      <c r="T82" s="12">
        <f t="shared" si="23"/>
        <v>5.9186492796714528E-2</v>
      </c>
    </row>
    <row r="83" spans="2:20" ht="15.9" customHeight="1">
      <c r="B83" s="18">
        <v>45890</v>
      </c>
      <c r="C83" s="12">
        <v>401138.69819999998</v>
      </c>
      <c r="D83" s="9">
        <f t="shared" si="24"/>
        <v>36.299999977927655</v>
      </c>
      <c r="E83" s="12">
        <v>6665785.0011</v>
      </c>
      <c r="F83" s="9">
        <f t="shared" si="25"/>
        <v>44.099999591708183</v>
      </c>
      <c r="G83" s="12">
        <v>70.202500000000001</v>
      </c>
      <c r="H83" s="9">
        <f t="shared" si="26"/>
        <v>0.39999999999906777</v>
      </c>
      <c r="I83" s="47">
        <f t="shared" si="27"/>
        <v>50.5412045348493</v>
      </c>
      <c r="J83" s="40">
        <f t="shared" si="30"/>
        <v>39.458795465150729</v>
      </c>
      <c r="K83" s="47">
        <f t="shared" si="28"/>
        <v>57.118297964717136</v>
      </c>
      <c r="L83" s="40">
        <f t="shared" si="29"/>
        <v>57.119698549503994</v>
      </c>
      <c r="M83" s="12">
        <f t="shared" si="16"/>
        <v>0.82499999949835578</v>
      </c>
      <c r="N83" s="12">
        <f t="shared" si="17"/>
        <v>1.0022727179933677</v>
      </c>
      <c r="O83" s="12">
        <f t="shared" si="18"/>
        <v>9.0909090908879043E-3</v>
      </c>
      <c r="P83" s="81">
        <f t="shared" si="19"/>
        <v>1.2981749670341818</v>
      </c>
      <c r="Q83" s="12">
        <f t="shared" si="20"/>
        <v>1.8749999988598994E-2</v>
      </c>
      <c r="R83" s="12">
        <f t="shared" si="21"/>
        <v>2.2778925408940175E-2</v>
      </c>
      <c r="S83" s="12">
        <f t="shared" si="22"/>
        <v>2.0661157024745236E-4</v>
      </c>
      <c r="T83" s="12">
        <f t="shared" si="23"/>
        <v>2.950397652350413E-2</v>
      </c>
    </row>
    <row r="84" spans="2:20" ht="15.9" customHeight="1">
      <c r="B84" s="18">
        <v>45890</v>
      </c>
      <c r="C84" s="12">
        <v>401138.67879999999</v>
      </c>
      <c r="D84" s="9">
        <f t="shared" si="24"/>
        <v>16.899999987799674</v>
      </c>
      <c r="E84" s="12">
        <v>6665784.9080999997</v>
      </c>
      <c r="F84" s="9">
        <f t="shared" si="25"/>
        <v>-48.900000751018524</v>
      </c>
      <c r="G84" s="12">
        <v>70.1708</v>
      </c>
      <c r="H84" s="9">
        <f t="shared" si="26"/>
        <v>-31.30000000000166</v>
      </c>
      <c r="I84" s="47">
        <f t="shared" si="27"/>
        <v>-70.934683234727345</v>
      </c>
      <c r="J84" s="40">
        <f t="shared" si="30"/>
        <v>160.93468323472734</v>
      </c>
      <c r="K84" s="47">
        <f t="shared" si="28"/>
        <v>51.737994482171814</v>
      </c>
      <c r="L84" s="40">
        <f t="shared" si="29"/>
        <v>60.469083613341986</v>
      </c>
      <c r="M84" s="12">
        <f t="shared" si="16"/>
        <v>0.38409090881362895</v>
      </c>
      <c r="N84" s="12">
        <f t="shared" si="17"/>
        <v>-1.1113636534322391</v>
      </c>
      <c r="O84" s="12">
        <f t="shared" si="18"/>
        <v>-0.71136363636367406</v>
      </c>
      <c r="P84" s="81">
        <f t="shared" si="19"/>
        <v>1.3742973548486814</v>
      </c>
      <c r="Q84" s="12">
        <f t="shared" si="20"/>
        <v>8.7293388366733848E-3</v>
      </c>
      <c r="R84" s="12">
        <f t="shared" si="21"/>
        <v>-2.5258264850732706E-2</v>
      </c>
      <c r="S84" s="12">
        <f t="shared" si="22"/>
        <v>-1.6167355371901684E-2</v>
      </c>
      <c r="T84" s="12">
        <f t="shared" si="23"/>
        <v>3.1234030792015487E-2</v>
      </c>
    </row>
    <row r="85" spans="2:20" ht="15.9" customHeight="1">
      <c r="B85" s="18">
        <v>45891</v>
      </c>
      <c r="C85" s="12">
        <v>401138.70490000001</v>
      </c>
      <c r="D85" s="9">
        <f t="shared" si="24"/>
        <v>43.000000005122274</v>
      </c>
      <c r="E85" s="12">
        <v>6665785.0252</v>
      </c>
      <c r="F85" s="9">
        <f t="shared" si="25"/>
        <v>68.199999630451202</v>
      </c>
      <c r="G85" s="12">
        <v>70.209800000000001</v>
      </c>
      <c r="H85" s="9">
        <f t="shared" si="26"/>
        <v>7.6999999999998181</v>
      </c>
      <c r="I85" s="47">
        <f t="shared" si="27"/>
        <v>57.7686286824433</v>
      </c>
      <c r="J85" s="40">
        <f t="shared" si="30"/>
        <v>32.231371317556693</v>
      </c>
      <c r="K85" s="47">
        <f t="shared" si="28"/>
        <v>80.624065576191697</v>
      </c>
      <c r="L85" s="40">
        <f t="shared" si="29"/>
        <v>80.990925109138345</v>
      </c>
      <c r="M85" s="12">
        <f t="shared" si="16"/>
        <v>0.95555555566938388</v>
      </c>
      <c r="N85" s="12">
        <f t="shared" si="17"/>
        <v>1.51555554734336</v>
      </c>
      <c r="O85" s="12">
        <f t="shared" si="18"/>
        <v>0.17111111111110708</v>
      </c>
      <c r="P85" s="81">
        <f t="shared" si="19"/>
        <v>1.7997983357586298</v>
      </c>
      <c r="Q85" s="12">
        <f t="shared" si="20"/>
        <v>2.1234567903764087E-2</v>
      </c>
      <c r="R85" s="12">
        <f t="shared" si="21"/>
        <v>3.3679012163185779E-2</v>
      </c>
      <c r="S85" s="12">
        <f t="shared" si="22"/>
        <v>3.8024691358023795E-3</v>
      </c>
      <c r="T85" s="12">
        <f t="shared" si="23"/>
        <v>3.9995518572413999E-2</v>
      </c>
    </row>
    <row r="86" spans="2:20" ht="15.9" customHeight="1">
      <c r="B86" s="18">
        <v>45891</v>
      </c>
      <c r="C86" s="12">
        <v>401138.6863</v>
      </c>
      <c r="D86" s="9">
        <f t="shared" si="24"/>
        <v>24.399999994784594</v>
      </c>
      <c r="E86" s="12">
        <v>6665784.9357000003</v>
      </c>
      <c r="F86" s="9">
        <f t="shared" si="25"/>
        <v>-21.300000138580799</v>
      </c>
      <c r="G86" s="12">
        <v>70.197500000000005</v>
      </c>
      <c r="H86" s="9">
        <f t="shared" si="26"/>
        <v>-4.5999999999963848</v>
      </c>
      <c r="I86" s="47">
        <f t="shared" si="27"/>
        <v>-41.119360437798321</v>
      </c>
      <c r="J86" s="40">
        <f t="shared" si="30"/>
        <v>131.11936043779832</v>
      </c>
      <c r="K86" s="47">
        <f t="shared" si="28"/>
        <v>32.389041443812907</v>
      </c>
      <c r="L86" s="40">
        <f t="shared" si="29"/>
        <v>32.714064340112145</v>
      </c>
      <c r="M86" s="12">
        <f t="shared" si="16"/>
        <v>0.54222222210632431</v>
      </c>
      <c r="N86" s="12">
        <f t="shared" si="17"/>
        <v>-0.47333333641290665</v>
      </c>
      <c r="O86" s="12">
        <f t="shared" si="18"/>
        <v>-0.10222222222214189</v>
      </c>
      <c r="P86" s="81">
        <f t="shared" si="19"/>
        <v>0.72697920755804768</v>
      </c>
      <c r="Q86" s="12">
        <f t="shared" si="20"/>
        <v>1.2049382713473873E-2</v>
      </c>
      <c r="R86" s="12">
        <f t="shared" si="21"/>
        <v>-1.0518518586953482E-2</v>
      </c>
      <c r="S86" s="12">
        <f t="shared" si="22"/>
        <v>-2.2716049382698199E-3</v>
      </c>
      <c r="T86" s="12">
        <f t="shared" si="23"/>
        <v>1.6155093501289949E-2</v>
      </c>
    </row>
    <row r="87" spans="2:20" ht="15.9" customHeight="1">
      <c r="B87" s="18">
        <v>45892</v>
      </c>
      <c r="C87" s="12">
        <v>401138.7009</v>
      </c>
      <c r="D87" s="9">
        <f t="shared" si="24"/>
        <v>38.999999989755452</v>
      </c>
      <c r="E87" s="12">
        <v>6665785.0285999998</v>
      </c>
      <c r="F87" s="9">
        <f t="shared" si="25"/>
        <v>71.599999442696571</v>
      </c>
      <c r="G87" s="12">
        <v>70.210700000000003</v>
      </c>
      <c r="H87" s="9">
        <f t="shared" si="26"/>
        <v>8.6000000000012733</v>
      </c>
      <c r="I87" s="48"/>
      <c r="J87" s="40">
        <f t="shared" ref="J87" si="31">MOD(DEGREES(ATAN2(F87, D87)) + 360, 360)</f>
        <v>28.576809236410156</v>
      </c>
      <c r="K87" s="47">
        <f t="shared" ref="K87" si="32">SQRT(POWER(C87 - $C$9,2) + POWER(E87 - $E$9,2)) *1000</f>
        <v>81.532569684728287</v>
      </c>
      <c r="L87" s="40">
        <f t="shared" ref="L87" si="33">SQRT((D87^2) + (F87^2) + (H87^2))</f>
        <v>81.984876162589259</v>
      </c>
      <c r="M87" s="12">
        <f t="shared" ref="M87" si="34">(D87-$D$9)/(B87-$B$9)</f>
        <v>0.84782608673381421</v>
      </c>
      <c r="N87" s="12">
        <f t="shared" ref="N87" si="35">(F87-$F$9)/(B87-$B$9)</f>
        <v>1.5565217270151428</v>
      </c>
      <c r="O87" s="12">
        <f t="shared" ref="O87" si="36">(H87-$H$9)/(B87-$B$9)</f>
        <v>0.18695652173915811</v>
      </c>
      <c r="P87" s="81">
        <f t="shared" ref="P87" si="37">(L87-$L$9)/(B87-$B$9)</f>
        <v>1.7822799165780274</v>
      </c>
      <c r="Q87" s="12">
        <f t="shared" ref="Q87" si="38">(M87-0)/(B87-$B$9)</f>
        <v>1.84310018855177E-2</v>
      </c>
      <c r="R87" s="12">
        <f t="shared" ref="R87" si="39">(N87-0)/(B87-$B$9)</f>
        <v>3.3837428848155278E-2</v>
      </c>
      <c r="S87" s="12">
        <f t="shared" ref="S87" si="40">(O87-0)/(B87-$B$9)</f>
        <v>4.0642722117208282E-3</v>
      </c>
      <c r="T87" s="12">
        <f t="shared" ref="T87" si="41">(P87-0)/(B87-$B$9)</f>
        <v>3.8745215577783203E-2</v>
      </c>
    </row>
    <row r="88" spans="2:20" ht="15.9" customHeight="1">
      <c r="B88" s="18">
        <v>45894</v>
      </c>
      <c r="C88" s="12">
        <v>401138.69040000002</v>
      </c>
      <c r="D88" s="9">
        <f t="shared" si="24"/>
        <v>28.500000014901161</v>
      </c>
      <c r="E88" s="12">
        <v>6665784.9905000003</v>
      </c>
      <c r="F88" s="9">
        <f t="shared" si="25"/>
        <v>33.499999903142452</v>
      </c>
      <c r="G88" s="12">
        <v>70.209800000000001</v>
      </c>
      <c r="H88" s="9">
        <f t="shared" si="26"/>
        <v>7.6999999999998181</v>
      </c>
      <c r="I88" s="48"/>
      <c r="J88" s="40">
        <f t="shared" ref="J88" si="42">MOD(DEGREES(ATAN2(F88, D88)) + 360, 360)</f>
        <v>40.389350777882669</v>
      </c>
      <c r="K88" s="47">
        <f t="shared" ref="K88" si="43">SQRT(POWER(C88 - $C$9,2) + POWER(E88 - $E$9,2)) *1000</f>
        <v>43.982951178381725</v>
      </c>
      <c r="L88" s="40">
        <f t="shared" ref="L88" si="44">SQRT((D88^2) + (F88^2) + (H88^2))</f>
        <v>44.651875597335298</v>
      </c>
      <c r="M88" s="12">
        <f t="shared" ref="M88" si="45">(D88-$D$9)/(B88-$B$9)</f>
        <v>0.5937500003104409</v>
      </c>
      <c r="N88" s="12">
        <f t="shared" ref="N88" si="46">(F88-$F$9)/(B88-$B$9)</f>
        <v>0.69791666464880109</v>
      </c>
      <c r="O88" s="12">
        <f t="shared" ref="O88" si="47">(H88-$H$9)/(B88-$B$9)</f>
        <v>0.16041666666666288</v>
      </c>
      <c r="P88" s="81">
        <f t="shared" ref="P88" si="48">(L88-$L$9)/(B88-$B$9)</f>
        <v>0.93024740827781871</v>
      </c>
      <c r="Q88" s="12">
        <f t="shared" ref="Q88" si="49">(M88-0)/(B88-$B$9)</f>
        <v>1.2369791673134185E-2</v>
      </c>
      <c r="R88" s="12">
        <f t="shared" ref="R88" si="50">(N88-0)/(B88-$B$9)</f>
        <v>1.4539930513516689E-2</v>
      </c>
      <c r="S88" s="12">
        <f t="shared" ref="S88" si="51">(O88-0)/(B88-$B$9)</f>
        <v>3.3420138888888098E-3</v>
      </c>
      <c r="T88" s="12">
        <f t="shared" ref="T88" si="52">(P88-0)/(B88-$B$9)</f>
        <v>1.9380154339121224E-2</v>
      </c>
    </row>
    <row r="89" spans="2:20" ht="15.9" customHeight="1">
      <c r="B89" s="18">
        <v>45894</v>
      </c>
      <c r="C89" s="12">
        <v>401138.70110000001</v>
      </c>
      <c r="D89" s="9">
        <f t="shared" si="24"/>
        <v>39.199999999254942</v>
      </c>
      <c r="E89" s="12">
        <v>6665785.0241999999</v>
      </c>
      <c r="F89" s="9">
        <f t="shared" si="25"/>
        <v>67.199999466538429</v>
      </c>
      <c r="G89" s="12">
        <v>70.216399999999993</v>
      </c>
      <c r="H89" s="9">
        <f t="shared" si="26"/>
        <v>14.299999999991542</v>
      </c>
      <c r="I89" s="48"/>
      <c r="J89" s="40">
        <f t="shared" ref="J89" si="53">MOD(DEGREES(ATAN2(F89, D89)) + 360, 360)</f>
        <v>30.256437361015742</v>
      </c>
      <c r="K89" s="47">
        <f t="shared" ref="K89" si="54">SQRT(POWER(C89 - $C$9,2) + POWER(E89 - $E$9,2)) *1000</f>
        <v>77.797685879750645</v>
      </c>
      <c r="L89" s="40">
        <f t="shared" ref="L89" si="55">SQRT((D89^2) + (F89^2) + (H89^2))</f>
        <v>79.101010917965581</v>
      </c>
      <c r="M89" s="12">
        <f t="shared" ref="M89" si="56">(D89-$D$9)/(B89-$B$9)</f>
        <v>0.81666666665114462</v>
      </c>
      <c r="N89" s="12">
        <f t="shared" ref="N89" si="57">(F89-$F$9)/(B89-$B$9)</f>
        <v>1.3999999888862174</v>
      </c>
      <c r="O89" s="12">
        <f t="shared" ref="O89" si="58">(H89-$H$9)/(B89-$B$9)</f>
        <v>0.29791666666649047</v>
      </c>
      <c r="P89" s="81">
        <f t="shared" ref="P89" si="59">(L89-$L$9)/(B89-$B$9)</f>
        <v>1.6479377274576164</v>
      </c>
      <c r="Q89" s="12">
        <f t="shared" ref="Q89" si="60">(M89-0)/(B89-$B$9)</f>
        <v>1.7013888888565514E-2</v>
      </c>
      <c r="R89" s="12">
        <f t="shared" ref="R89" si="61">(N89-0)/(B89-$B$9)</f>
        <v>2.9166666435129527E-2</v>
      </c>
      <c r="S89" s="12">
        <f t="shared" ref="S89" si="62">(O89-0)/(B89-$B$9)</f>
        <v>6.2065972222185512E-3</v>
      </c>
      <c r="T89" s="12">
        <f t="shared" ref="T89" si="63">(P89-0)/(B89-$B$9)</f>
        <v>3.4332035988700341E-2</v>
      </c>
    </row>
    <row r="90" spans="2:20" ht="15.9" customHeight="1">
      <c r="B90" s="18">
        <v>45895</v>
      </c>
      <c r="C90" s="12">
        <v>401138.67420000001</v>
      </c>
      <c r="D90" s="9">
        <f t="shared" si="24"/>
        <v>12.300000002142042</v>
      </c>
      <c r="E90" s="12">
        <v>6665784.9234999996</v>
      </c>
      <c r="F90" s="9">
        <f t="shared" si="25"/>
        <v>-33.500000834465027</v>
      </c>
      <c r="G90" s="12">
        <v>70.204099999999997</v>
      </c>
      <c r="H90" s="9">
        <f t="shared" si="26"/>
        <v>1.9999999999953388</v>
      </c>
      <c r="I90" s="48"/>
      <c r="J90" s="40">
        <f t="shared" ref="J90" si="64">MOD(DEGREES(ATAN2(F90, D90)) + 360, 360)</f>
        <v>159.83857391539084</v>
      </c>
      <c r="K90" s="47">
        <f t="shared" ref="K90" si="65">SQRT(POWER(C90 - $C$9,2) + POWER(E90 - $E$9,2)) *1000</f>
        <v>35.686692981584208</v>
      </c>
      <c r="L90" s="40">
        <f t="shared" ref="L90" si="66">SQRT((D90^2) + (F90^2) + (H90^2))</f>
        <v>35.742692343496358</v>
      </c>
      <c r="M90" s="12">
        <f t="shared" ref="M90" si="67">(D90-$D$9)/(B90-$B$9)</f>
        <v>0.25102040820698046</v>
      </c>
      <c r="N90" s="12">
        <f t="shared" ref="N90" si="68">(F90-$F$9)/(B90-$B$9)</f>
        <v>-0.68367348641765358</v>
      </c>
      <c r="O90" s="12">
        <f t="shared" ref="O90" si="69">(H90-$H$9)/(B90-$B$9)</f>
        <v>4.0816326530517116E-2</v>
      </c>
      <c r="P90" s="81">
        <f t="shared" ref="P90" si="70">(L90-$L$9)/(B90-$B$9)</f>
        <v>0.72944270088768082</v>
      </c>
      <c r="Q90" s="12">
        <f t="shared" ref="Q90" si="71">(M90-0)/(B90-$B$9)</f>
        <v>5.1228654736118458E-3</v>
      </c>
      <c r="R90" s="12">
        <f t="shared" ref="R90" si="72">(N90-0)/(B90-$B$9)</f>
        <v>-1.3952520130972522E-2</v>
      </c>
      <c r="S90" s="12">
        <f t="shared" ref="S90" si="73">(O90-0)/(B90-$B$9)</f>
        <v>8.3298625572483906E-4</v>
      </c>
      <c r="T90" s="12">
        <f t="shared" ref="T90" si="74">(P90-0)/(B90-$B$9)</f>
        <v>1.4886585732401649E-2</v>
      </c>
    </row>
    <row r="91" spans="2:20" ht="15.9" customHeight="1">
      <c r="B91" s="18">
        <v>45895</v>
      </c>
      <c r="C91" s="12">
        <v>401138.7035</v>
      </c>
      <c r="D91" s="9">
        <f t="shared" si="24"/>
        <v>41.599999996833503</v>
      </c>
      <c r="E91" s="12">
        <v>6665785.0275999997</v>
      </c>
      <c r="F91" s="9">
        <f t="shared" si="25"/>
        <v>70.599999278783798</v>
      </c>
      <c r="G91" s="12">
        <v>70.212699999999998</v>
      </c>
      <c r="H91" s="9">
        <f t="shared" si="26"/>
        <v>10.599999999996612</v>
      </c>
      <c r="I91" s="48"/>
      <c r="J91" s="40">
        <f t="shared" ref="J91" si="75">MOD(DEGREES(ATAN2(F91, D91)) + 360, 360)</f>
        <v>30.508086271672596</v>
      </c>
      <c r="K91" s="47">
        <f t="shared" ref="K91" si="76">SQRT(POWER(C91 - $C$9,2) + POWER(E91 - $E$9,2)) *1000</f>
        <v>81.944614819406041</v>
      </c>
      <c r="L91" s="40">
        <f t="shared" ref="L91" si="77">SQRT((D91^2) + (F91^2) + (H91^2))</f>
        <v>82.627355626939604</v>
      </c>
      <c r="M91" s="12">
        <f t="shared" ref="M91" si="78">(D91-$D$9)/(B91-$B$9)</f>
        <v>0.84897959177211235</v>
      </c>
      <c r="N91" s="12">
        <f t="shared" ref="N91" si="79">(F91-$F$9)/(B91-$B$9)</f>
        <v>1.4408163118119142</v>
      </c>
      <c r="O91" s="12">
        <f t="shared" ref="O91" si="80">(H91-$H$9)/(B91-$B$9)</f>
        <v>0.21632653061217577</v>
      </c>
      <c r="P91" s="81">
        <f t="shared" ref="P91" si="81">(L91-$L$9)/(B91-$B$9)</f>
        <v>1.6862725638150939</v>
      </c>
      <c r="Q91" s="12">
        <f t="shared" ref="Q91" si="82">(M91-0)/(B91-$B$9)</f>
        <v>1.7326114117798212E-2</v>
      </c>
      <c r="R91" s="12">
        <f t="shared" ref="R91" si="83">(N91-0)/(B91-$B$9)</f>
        <v>2.9404414526773757E-2</v>
      </c>
      <c r="S91" s="12">
        <f t="shared" ref="S91" si="84">(O91-0)/(B91-$B$9)</f>
        <v>4.4148271553505264E-3</v>
      </c>
      <c r="T91" s="12">
        <f t="shared" ref="T91" si="85">(P91-0)/(B91-$B$9)</f>
        <v>3.4413725792144773E-2</v>
      </c>
    </row>
    <row r="92" spans="2:20" ht="15.9" customHeight="1">
      <c r="B92" s="18">
        <v>45896</v>
      </c>
      <c r="C92" s="12">
        <v>401138.70260000002</v>
      </c>
      <c r="D92" s="9">
        <f t="shared" si="24"/>
        <v>40.700000012293458</v>
      </c>
      <c r="E92" s="12">
        <v>6665785.0185000002</v>
      </c>
      <c r="F92" s="9">
        <f t="shared" si="25"/>
        <v>61.499999836087227</v>
      </c>
      <c r="G92" s="12">
        <v>70.200400000000002</v>
      </c>
      <c r="H92" s="9">
        <f t="shared" si="26"/>
        <v>-1.6999999999995907</v>
      </c>
      <c r="I92" s="48"/>
      <c r="J92" s="40">
        <f t="shared" ref="J92" si="86">MOD(DEGREES(ATAN2(F92, D92)) + 360, 360)</f>
        <v>33.496137537876166</v>
      </c>
      <c r="K92" s="47">
        <f t="shared" ref="K92" si="87">SQRT(POWER(C92 - $C$9,2) + POWER(E92 - $E$9,2)) *1000</f>
        <v>73.747813397004634</v>
      </c>
      <c r="L92" s="40">
        <f t="shared" ref="L92" si="88">SQRT((D92^2) + (F92^2) + (H92^2))</f>
        <v>73.767404596064068</v>
      </c>
      <c r="M92" s="12">
        <f t="shared" ref="M92" si="89">(D92-$D$9)/(B92-$B$9)</f>
        <v>0.81400000024586916</v>
      </c>
      <c r="N92" s="12">
        <f t="shared" ref="N92" si="90">(F92-$F$9)/(B92-$B$9)</f>
        <v>1.2299999967217445</v>
      </c>
      <c r="O92" s="12">
        <f t="shared" ref="O92" si="91">(H92-$H$9)/(B92-$B$9)</f>
        <v>-3.3999999999991815E-2</v>
      </c>
      <c r="P92" s="81">
        <f t="shared" ref="P92" si="92">(L92-$L$9)/(B92-$B$9)</f>
        <v>1.4753480919212814</v>
      </c>
      <c r="Q92" s="12">
        <f t="shared" ref="Q92" si="93">(M92-0)/(B92-$B$9)</f>
        <v>1.6280000004917382E-2</v>
      </c>
      <c r="R92" s="12">
        <f t="shared" ref="R92" si="94">(N92-0)/(B92-$B$9)</f>
        <v>2.4599999934434891E-2</v>
      </c>
      <c r="S92" s="12">
        <f t="shared" ref="S92" si="95">(O92-0)/(B92-$B$9)</f>
        <v>-6.7999999999983633E-4</v>
      </c>
      <c r="T92" s="12">
        <f t="shared" ref="T92" si="96">(P92-0)/(B92-$B$9)</f>
        <v>2.9506961838425626E-2</v>
      </c>
    </row>
    <row r="93" spans="2:20" ht="15.9" customHeight="1">
      <c r="B93" s="18">
        <v>45896</v>
      </c>
      <c r="C93" s="12">
        <v>401138.7023</v>
      </c>
      <c r="D93" s="9">
        <f t="shared" si="24"/>
        <v>40.399999998044223</v>
      </c>
      <c r="E93" s="12">
        <v>6665785.0098000001</v>
      </c>
      <c r="F93" s="9">
        <f t="shared" si="25"/>
        <v>52.799999713897705</v>
      </c>
      <c r="G93" s="12">
        <v>70.181700000000006</v>
      </c>
      <c r="H93" s="9">
        <f t="shared" si="26"/>
        <v>-20.399999999995089</v>
      </c>
      <c r="I93" s="48"/>
      <c r="J93" s="40">
        <f t="shared" ref="J93" si="97">MOD(DEGREES(ATAN2(F93, D93)) + 360, 360)</f>
        <v>37.421464673633125</v>
      </c>
      <c r="K93" s="47">
        <f t="shared" ref="K93" si="98">SQRT(POWER(C93 - $C$9,2) + POWER(E93 - $E$9,2)) *1000</f>
        <v>66.483080325971443</v>
      </c>
      <c r="L93" s="40">
        <f t="shared" ref="L93" si="99">SQRT((D93^2) + (F93^2) + (H93^2))</f>
        <v>69.542504769596633</v>
      </c>
      <c r="M93" s="12">
        <f t="shared" ref="M93" si="100">(D93-$D$9)/(B93-$B$9)</f>
        <v>0.80799999996088445</v>
      </c>
      <c r="N93" s="12">
        <f t="shared" ref="N93" si="101">(F93-$F$9)/(B93-$B$9)</f>
        <v>1.0559999942779541</v>
      </c>
      <c r="O93" s="12">
        <f t="shared" ref="O93" si="102">(H93-$H$9)/(B93-$B$9)</f>
        <v>-0.40799999999990177</v>
      </c>
      <c r="P93" s="81">
        <f t="shared" ref="P93" si="103">(L93-$L$9)/(B93-$B$9)</f>
        <v>1.3908500953919327</v>
      </c>
      <c r="Q93" s="12">
        <f t="shared" ref="Q93" si="104">(M93-0)/(B93-$B$9)</f>
        <v>1.6159999999217689E-2</v>
      </c>
      <c r="R93" s="12">
        <f t="shared" ref="R93" si="105">(N93-0)/(B93-$B$9)</f>
        <v>2.1119999885559081E-2</v>
      </c>
      <c r="S93" s="12">
        <f t="shared" ref="S93" si="106">(O93-0)/(B93-$B$9)</f>
        <v>-8.1599999999980351E-3</v>
      </c>
      <c r="T93" s="12">
        <f t="shared" ref="T93" si="107">(P93-0)/(B93-$B$9)</f>
        <v>2.7817001907838656E-2</v>
      </c>
    </row>
    <row r="94" spans="2:20" ht="15.9" customHeight="1">
      <c r="B94" s="18">
        <v>45897</v>
      </c>
      <c r="C94" s="12">
        <v>401138.6825</v>
      </c>
      <c r="D94" s="9">
        <f t="shared" si="24"/>
        <v>20.599999988917261</v>
      </c>
      <c r="E94" s="12">
        <v>6665784.9365999997</v>
      </c>
      <c r="F94" s="9">
        <f t="shared" si="25"/>
        <v>-20.400000736117363</v>
      </c>
      <c r="G94" s="12">
        <v>70.206599999999995</v>
      </c>
      <c r="H94" s="9">
        <f t="shared" si="26"/>
        <v>4.4999999999930651</v>
      </c>
      <c r="I94" s="48"/>
      <c r="J94" s="40">
        <f t="shared" ref="J94" si="108">MOD(DEGREES(ATAN2(F94, D94)) + 360, 360)</f>
        <v>134.72051165855351</v>
      </c>
      <c r="K94" s="47">
        <f t="shared" ref="K94" si="109">SQRT(POWER(C94 - $C$9,2) + POWER(E94 - $E$9,2)) *1000</f>
        <v>28.991723466827221</v>
      </c>
      <c r="L94" s="40">
        <f t="shared" ref="L94" si="110">SQRT((D94^2) + (F94^2) + (H94^2))</f>
        <v>29.338882555014219</v>
      </c>
      <c r="M94" s="12">
        <f t="shared" ref="M94" si="111">(D94-$D$9)/(B94-$B$9)</f>
        <v>0.40392156841014237</v>
      </c>
      <c r="N94" s="12">
        <f t="shared" ref="N94" si="112">(F94-$F$9)/(B94-$B$9)</f>
        <v>-0.40000001443367378</v>
      </c>
      <c r="O94" s="12">
        <f t="shared" ref="O94" si="113">(H94-$H$9)/(B94-$B$9)</f>
        <v>8.8235294117511076E-2</v>
      </c>
      <c r="P94" s="81">
        <f t="shared" ref="P94" si="114">(L94-$L$9)/(B94-$B$9)</f>
        <v>0.57527220696106307</v>
      </c>
      <c r="Q94" s="12">
        <f t="shared" ref="Q94" si="115">(M94-0)/(B94-$B$9)</f>
        <v>7.9200307531400466E-3</v>
      </c>
      <c r="R94" s="12">
        <f t="shared" ref="R94" si="116">(N94-0)/(B94-$B$9)</f>
        <v>-7.8431375379151725E-3</v>
      </c>
      <c r="S94" s="12">
        <f t="shared" ref="S94" si="117">(O94-0)/(B94-$B$9)</f>
        <v>1.7301038062257073E-3</v>
      </c>
      <c r="T94" s="12">
        <f t="shared" ref="T94" si="118">(P94-0)/(B94-$B$9)</f>
        <v>1.1279847195314963E-2</v>
      </c>
    </row>
    <row r="95" spans="2:20" ht="15.9" customHeight="1">
      <c r="B95" s="18">
        <v>45897</v>
      </c>
      <c r="C95" s="12">
        <v>401138.6973</v>
      </c>
      <c r="D95" s="9">
        <f t="shared" si="24"/>
        <v>35.39999999338761</v>
      </c>
      <c r="E95" s="12">
        <v>6665784.9844000004</v>
      </c>
      <c r="F95" s="9">
        <f t="shared" si="25"/>
        <v>27.400000020861626</v>
      </c>
      <c r="G95" s="12">
        <v>70.181799999999996</v>
      </c>
      <c r="H95" s="9">
        <f t="shared" si="26"/>
        <v>-20.30000000000598</v>
      </c>
      <c r="I95" s="48"/>
      <c r="J95" s="40">
        <f t="shared" ref="J95" si="119">MOD(DEGREES(ATAN2(F95, D95)) + 360, 360)</f>
        <v>52.259724019964438</v>
      </c>
      <c r="K95" s="47">
        <f t="shared" ref="K95" si="120">SQRT(POWER(C95 - $C$9,2) + POWER(E95 - $E$9,2)) *1000</f>
        <v>44.765165035717899</v>
      </c>
      <c r="L95" s="40">
        <f t="shared" ref="L95" si="121">SQRT((D95^2) + (F95^2) + (H95^2))</f>
        <v>49.152924640099521</v>
      </c>
      <c r="M95" s="12">
        <f t="shared" ref="M95" si="122">(D95-$D$9)/(B95-$B$9)</f>
        <v>0.69411764692916877</v>
      </c>
      <c r="N95" s="12">
        <f t="shared" ref="N95" si="123">(F95-$F$9)/(B95-$B$9)</f>
        <v>0.53725490236983575</v>
      </c>
      <c r="O95" s="12">
        <f t="shared" ref="O95" si="124">(H95-$H$9)/(B95-$B$9)</f>
        <v>-0.39803921568639178</v>
      </c>
      <c r="P95" s="81">
        <f t="shared" ref="P95" si="125">(L95-$L$9)/(B95-$B$9)</f>
        <v>0.96378283608038273</v>
      </c>
      <c r="Q95" s="12">
        <f t="shared" ref="Q95" si="126">(M95-0)/(B95-$B$9)</f>
        <v>1.3610149939787623E-2</v>
      </c>
      <c r="R95" s="12">
        <f t="shared" ref="R95" si="127">(N95-0)/(B95-$B$9)</f>
        <v>1.0534409850388936E-2</v>
      </c>
      <c r="S95" s="12">
        <f t="shared" ref="S95" si="128">(O95-0)/(B95-$B$9)</f>
        <v>-7.8046905036547407E-3</v>
      </c>
      <c r="T95" s="12">
        <f t="shared" ref="T95" si="129">(P95-0)/(B95-$B$9)</f>
        <v>1.88977026682428E-2</v>
      </c>
    </row>
    <row r="96" spans="2:20" ht="15.9" customHeight="1">
      <c r="B96" s="18">
        <v>45898</v>
      </c>
      <c r="C96" s="12">
        <v>401138.68430000002</v>
      </c>
      <c r="D96" s="9">
        <f t="shared" si="24"/>
        <v>22.400000016205013</v>
      </c>
      <c r="E96" s="12">
        <v>6665784.9398999996</v>
      </c>
      <c r="F96" s="9">
        <f t="shared" si="25"/>
        <v>-17.100000753998756</v>
      </c>
      <c r="G96" s="12">
        <v>70.209599999999995</v>
      </c>
      <c r="H96" s="9">
        <f t="shared" si="26"/>
        <v>7.4999999999931788</v>
      </c>
      <c r="I96" s="48"/>
      <c r="J96" s="40">
        <f t="shared" ref="J96" si="130">MOD(DEGREES(ATAN2(F96, D96)) + 360, 360)</f>
        <v>127.3578567800256</v>
      </c>
      <c r="K96" s="47">
        <f t="shared" ref="K96" si="131">SQRT(POWER(C96 - $C$9,2) + POWER(E96 - $E$9,2)) *1000</f>
        <v>28.181022453288357</v>
      </c>
      <c r="L96" s="40">
        <f t="shared" ref="L96" si="132">SQRT((D96^2) + (F96^2) + (H96^2))</f>
        <v>29.161961979822969</v>
      </c>
      <c r="M96" s="12">
        <f t="shared" ref="M96" si="133">(D96-$D$9)/(B96-$B$9)</f>
        <v>0.43076923108086562</v>
      </c>
      <c r="N96" s="12">
        <f t="shared" ref="N96" si="134">(F96-$F$9)/(B96-$B$9)</f>
        <v>-0.32884616834612995</v>
      </c>
      <c r="O96" s="12">
        <f t="shared" ref="O96" si="135">(H96-$H$9)/(B96-$B$9)</f>
        <v>0.14423076923063805</v>
      </c>
      <c r="P96" s="81">
        <f t="shared" ref="P96" si="136">(L96-$L$9)/(B96-$B$9)</f>
        <v>0.56080696115044171</v>
      </c>
      <c r="Q96" s="12">
        <f t="shared" ref="Q96" si="137">(M96-0)/(B96-$B$9)</f>
        <v>8.2840236746320305E-3</v>
      </c>
      <c r="R96" s="12">
        <f t="shared" ref="R96" si="138">(N96-0)/(B96-$B$9)</f>
        <v>-6.3239647758871146E-3</v>
      </c>
      <c r="S96" s="12">
        <f t="shared" ref="S96" si="139">(O96-0)/(B96-$B$9)</f>
        <v>2.7736686390507316E-3</v>
      </c>
      <c r="T96" s="12">
        <f t="shared" ref="T96" si="140">(P96-0)/(B96-$B$9)</f>
        <v>1.0784749252893109E-2</v>
      </c>
    </row>
    <row r="97" spans="2:20" ht="15.9" customHeight="1">
      <c r="B97" s="18">
        <v>45898</v>
      </c>
      <c r="C97" s="12">
        <v>401138.70510000002</v>
      </c>
      <c r="D97" s="9">
        <f t="shared" si="24"/>
        <v>43.200000014621764</v>
      </c>
      <c r="E97" s="12">
        <v>6665785.0051999995</v>
      </c>
      <c r="F97" s="9">
        <f t="shared" si="25"/>
        <v>48.199999146163464</v>
      </c>
      <c r="G97" s="12">
        <v>70.171000000000006</v>
      </c>
      <c r="H97" s="9">
        <f t="shared" si="26"/>
        <v>-31.099999999995021</v>
      </c>
      <c r="I97" s="48"/>
      <c r="J97" s="40">
        <f t="shared" ref="J97:J105" si="141">MOD(DEGREES(ATAN2(F97, D97)) + 360, 360)</f>
        <v>41.868779091399801</v>
      </c>
      <c r="K97" s="47">
        <f t="shared" ref="K97:K105" si="142">SQRT(POWER(C97 - $C$9,2) + POWER(E97 - $E$9,2)) *1000</f>
        <v>64.726191908326257</v>
      </c>
      <c r="L97" s="40">
        <f t="shared" ref="L97:L105" si="143">SQRT((D97^2) + (F97^2) + (H97^2))</f>
        <v>71.810096218798989</v>
      </c>
      <c r="M97" s="12">
        <f t="shared" ref="M97:M105" si="144">(D97-$D$9)/(B97-$B$9)</f>
        <v>0.83076923105041856</v>
      </c>
      <c r="N97" s="12">
        <f t="shared" ref="N97:N105" si="145">(F97-$F$9)/(B97-$B$9)</f>
        <v>0.92692306050314355</v>
      </c>
      <c r="O97" s="12">
        <f t="shared" ref="O97:O105" si="146">(H97-$H$9)/(B97-$B$9)</f>
        <v>-0.59807692307682736</v>
      </c>
      <c r="P97" s="81">
        <f t="shared" ref="P97:P105" si="147">(L97-$L$9)/(B97-$B$9)</f>
        <v>1.3809633888230575</v>
      </c>
      <c r="Q97" s="12">
        <f t="shared" ref="Q97:Q105" si="148">(M97-0)/(B97-$B$9)</f>
        <v>1.5976331366354204E-2</v>
      </c>
      <c r="R97" s="12">
        <f t="shared" ref="R97:R105" si="149">(N97-0)/(B97-$B$9)</f>
        <v>1.78254434712143E-2</v>
      </c>
      <c r="S97" s="12">
        <f t="shared" ref="S97:S105" si="150">(O97-0)/(B97-$B$9)</f>
        <v>-1.1501479289938988E-2</v>
      </c>
      <c r="T97" s="12">
        <f t="shared" ref="T97:T105" si="151">(P97-0)/(B97-$B$9)</f>
        <v>2.655698824659726E-2</v>
      </c>
    </row>
    <row r="98" spans="2:20" ht="15.9" customHeight="1">
      <c r="B98" s="18">
        <v>45899</v>
      </c>
      <c r="C98" s="12">
        <v>401138.6997</v>
      </c>
      <c r="D98" s="9">
        <f t="shared" si="24"/>
        <v>37.799999990966171</v>
      </c>
      <c r="E98" s="12">
        <v>6665784.9885999998</v>
      </c>
      <c r="F98" s="9">
        <f t="shared" si="25"/>
        <v>31.599999405443668</v>
      </c>
      <c r="G98" s="12">
        <v>70.200800000000001</v>
      </c>
      <c r="H98" s="9">
        <f t="shared" si="26"/>
        <v>-1.300000000000523</v>
      </c>
      <c r="I98" s="48"/>
      <c r="J98" s="40">
        <f t="shared" si="141"/>
        <v>50.105090970330593</v>
      </c>
      <c r="K98" s="47">
        <f t="shared" si="142"/>
        <v>49.268650902385005</v>
      </c>
      <c r="L98" s="40">
        <f t="shared" si="143"/>
        <v>49.285798783636288</v>
      </c>
      <c r="M98" s="12">
        <f t="shared" si="144"/>
        <v>0.71320754699936173</v>
      </c>
      <c r="N98" s="12">
        <f t="shared" si="145"/>
        <v>0.59622640387629566</v>
      </c>
      <c r="O98" s="12">
        <f t="shared" si="146"/>
        <v>-2.4528301886802321E-2</v>
      </c>
      <c r="P98" s="81">
        <f t="shared" si="147"/>
        <v>0.92992073176672241</v>
      </c>
      <c r="Q98" s="12">
        <f t="shared" si="148"/>
        <v>1.3456746169799277E-2</v>
      </c>
      <c r="R98" s="12">
        <f t="shared" si="149"/>
        <v>1.1249554790118787E-2</v>
      </c>
      <c r="S98" s="12">
        <f t="shared" si="150"/>
        <v>-4.6279814880759097E-4</v>
      </c>
      <c r="T98" s="12">
        <f t="shared" si="151"/>
        <v>1.7545674184277781E-2</v>
      </c>
    </row>
    <row r="99" spans="2:20" ht="15.9" customHeight="1">
      <c r="B99" s="18">
        <v>45899</v>
      </c>
      <c r="C99" s="12">
        <v>401138.71130000002</v>
      </c>
      <c r="D99" s="9">
        <f t="shared" si="24"/>
        <v>49.400000018067658</v>
      </c>
      <c r="E99" s="12">
        <v>6665785.0197999999</v>
      </c>
      <c r="F99" s="9">
        <f t="shared" si="25"/>
        <v>62.799999490380287</v>
      </c>
      <c r="G99" s="12">
        <v>70.191800000000001</v>
      </c>
      <c r="H99" s="9">
        <f t="shared" si="26"/>
        <v>-10.300000000000864</v>
      </c>
      <c r="I99" s="48"/>
      <c r="J99" s="40">
        <f t="shared" si="141"/>
        <v>38.189447137547972</v>
      </c>
      <c r="K99" s="47">
        <f t="shared" si="142"/>
        <v>79.901188588010697</v>
      </c>
      <c r="L99" s="40">
        <f t="shared" si="143"/>
        <v>80.562335726919358</v>
      </c>
      <c r="M99" s="12">
        <f t="shared" si="144"/>
        <v>0.93207547203901242</v>
      </c>
      <c r="N99" s="12">
        <f t="shared" si="145"/>
        <v>1.1849056507618922</v>
      </c>
      <c r="O99" s="12">
        <f t="shared" si="146"/>
        <v>-0.19433962264152574</v>
      </c>
      <c r="P99" s="81">
        <f t="shared" si="147"/>
        <v>1.5200440703192331</v>
      </c>
      <c r="Q99" s="12">
        <f t="shared" si="148"/>
        <v>1.7586329661113443E-2</v>
      </c>
      <c r="R99" s="12">
        <f t="shared" si="149"/>
        <v>2.2356710391733817E-2</v>
      </c>
      <c r="S99" s="12">
        <f t="shared" si="150"/>
        <v>-3.6667853328589762E-3</v>
      </c>
      <c r="T99" s="12">
        <f t="shared" si="151"/>
        <v>2.8680076798476097E-2</v>
      </c>
    </row>
    <row r="100" spans="2:20" ht="15.9" customHeight="1">
      <c r="B100" s="18">
        <v>45901</v>
      </c>
      <c r="C100" s="12">
        <v>401138.70299999998</v>
      </c>
      <c r="D100" s="9">
        <f t="shared" si="24"/>
        <v>41.099999973084778</v>
      </c>
      <c r="E100" s="12">
        <v>6665784.9911000002</v>
      </c>
      <c r="F100" s="9">
        <f t="shared" si="25"/>
        <v>34.099999815225601</v>
      </c>
      <c r="G100" s="12">
        <v>70.197900000000004</v>
      </c>
      <c r="H100" s="9">
        <f t="shared" si="26"/>
        <v>-4.199999999997317</v>
      </c>
      <c r="I100" s="48"/>
      <c r="J100" s="40">
        <f t="shared" si="141"/>
        <v>50.318059158218716</v>
      </c>
      <c r="K100" s="47">
        <f t="shared" si="142"/>
        <v>53.404306803720942</v>
      </c>
      <c r="L100" s="40">
        <f t="shared" si="143"/>
        <v>53.569207434737471</v>
      </c>
      <c r="M100" s="12">
        <f t="shared" si="144"/>
        <v>0.74727272678335954</v>
      </c>
      <c r="N100" s="12">
        <f t="shared" si="145"/>
        <v>0.61999999664046546</v>
      </c>
      <c r="O100" s="12">
        <f t="shared" si="146"/>
        <v>-7.6363636363587575E-2</v>
      </c>
      <c r="P100" s="81">
        <f t="shared" si="147"/>
        <v>0.97398558972249949</v>
      </c>
      <c r="Q100" s="12">
        <f t="shared" si="148"/>
        <v>1.3586776850606537E-2</v>
      </c>
      <c r="R100" s="12">
        <f t="shared" si="149"/>
        <v>1.1272727211644826E-2</v>
      </c>
      <c r="S100" s="12">
        <f t="shared" si="150"/>
        <v>-1.3884297520652287E-3</v>
      </c>
      <c r="T100" s="12">
        <f t="shared" si="151"/>
        <v>1.7708828904045446E-2</v>
      </c>
    </row>
    <row r="101" spans="2:20" ht="15.9" customHeight="1">
      <c r="B101" s="18">
        <v>45901</v>
      </c>
      <c r="C101" s="12">
        <v>401138.70919999998</v>
      </c>
      <c r="D101" s="9">
        <f t="shared" si="24"/>
        <v>47.299999976530671</v>
      </c>
      <c r="E101" s="12">
        <v>6665785.0113000004</v>
      </c>
      <c r="F101" s="9">
        <f t="shared" si="25"/>
        <v>54.299999959766865</v>
      </c>
      <c r="G101" s="12">
        <v>70.209199999999996</v>
      </c>
      <c r="H101" s="9">
        <f t="shared" si="26"/>
        <v>7.099999999994111</v>
      </c>
      <c r="I101" s="48"/>
      <c r="J101" s="40">
        <f t="shared" si="141"/>
        <v>41.058684591272879</v>
      </c>
      <c r="K101" s="47">
        <f t="shared" si="142"/>
        <v>72.012360004449818</v>
      </c>
      <c r="L101" s="40">
        <f t="shared" si="143"/>
        <v>72.361522879292693</v>
      </c>
      <c r="M101" s="12">
        <f t="shared" si="144"/>
        <v>0.85999999957328488</v>
      </c>
      <c r="N101" s="12">
        <f t="shared" si="145"/>
        <v>0.98727272654121567</v>
      </c>
      <c r="O101" s="12">
        <f t="shared" si="146"/>
        <v>0.12909090909080201</v>
      </c>
      <c r="P101" s="81">
        <f t="shared" si="147"/>
        <v>1.3156640523507763</v>
      </c>
      <c r="Q101" s="12">
        <f t="shared" si="148"/>
        <v>1.5636363628605179E-2</v>
      </c>
      <c r="R101" s="12">
        <f t="shared" si="149"/>
        <v>1.7950413209840286E-2</v>
      </c>
      <c r="S101" s="12">
        <f t="shared" si="150"/>
        <v>2.3471074380145818E-3</v>
      </c>
      <c r="T101" s="12">
        <f t="shared" si="151"/>
        <v>2.3921164588195935E-2</v>
      </c>
    </row>
    <row r="102" spans="2:20" ht="15.9" customHeight="1">
      <c r="B102" s="18">
        <v>45902</v>
      </c>
      <c r="C102" s="12">
        <v>401138.70939999999</v>
      </c>
      <c r="D102" s="9">
        <f t="shared" si="24"/>
        <v>47.499999986030161</v>
      </c>
      <c r="E102" s="12">
        <v>6665785.0181999998</v>
      </c>
      <c r="F102" s="9">
        <f t="shared" si="25"/>
        <v>61.199999414384365</v>
      </c>
      <c r="G102" s="12">
        <v>70.205200000000005</v>
      </c>
      <c r="H102" s="9">
        <f t="shared" si="26"/>
        <v>3.1000000000034333</v>
      </c>
      <c r="J102" s="40">
        <f t="shared" si="141"/>
        <v>37.816604893755084</v>
      </c>
      <c r="K102" s="47">
        <f t="shared" si="142"/>
        <v>77.470574587991223</v>
      </c>
      <c r="L102" s="40">
        <f t="shared" si="143"/>
        <v>77.532573328850205</v>
      </c>
      <c r="M102" s="12">
        <f t="shared" si="144"/>
        <v>0.84821428546482436</v>
      </c>
      <c r="N102" s="12">
        <f t="shared" si="145"/>
        <v>1.0928571323997207</v>
      </c>
      <c r="O102" s="12">
        <f t="shared" si="146"/>
        <v>5.5357142857204167E-2</v>
      </c>
      <c r="P102" s="81">
        <f t="shared" si="147"/>
        <v>1.3845102380151821</v>
      </c>
      <c r="Q102" s="12">
        <f t="shared" si="148"/>
        <v>1.5146683669014721E-2</v>
      </c>
      <c r="R102" s="12">
        <f t="shared" si="149"/>
        <v>1.9515305935709298E-2</v>
      </c>
      <c r="S102" s="12">
        <f t="shared" si="150"/>
        <v>9.8852040816436006E-4</v>
      </c>
      <c r="T102" s="12">
        <f t="shared" si="151"/>
        <v>2.4723397107413968E-2</v>
      </c>
    </row>
    <row r="103" spans="2:20" ht="15.9" customHeight="1">
      <c r="B103" s="18">
        <v>45902</v>
      </c>
      <c r="C103" s="12">
        <v>401138.7046</v>
      </c>
      <c r="D103" s="9">
        <f t="shared" si="24"/>
        <v>42.699999990873039</v>
      </c>
      <c r="E103" s="12">
        <v>6665784.9910000004</v>
      </c>
      <c r="F103" s="9">
        <f t="shared" si="25"/>
        <v>33.999999985098839</v>
      </c>
      <c r="G103" s="12">
        <v>70.202299999999994</v>
      </c>
      <c r="H103" s="9">
        <f t="shared" si="26"/>
        <v>0.19999999999242846</v>
      </c>
      <c r="J103" s="40">
        <f t="shared" si="141"/>
        <v>51.471340660784733</v>
      </c>
      <c r="K103" s="47">
        <f t="shared" si="142"/>
        <v>54.582872755171827</v>
      </c>
      <c r="L103" s="40">
        <f t="shared" si="143"/>
        <v>54.583239169247506</v>
      </c>
      <c r="M103" s="12">
        <f t="shared" si="144"/>
        <v>0.76249999983701855</v>
      </c>
      <c r="N103" s="12">
        <f t="shared" si="145"/>
        <v>0.60714285687676495</v>
      </c>
      <c r="O103" s="12">
        <f t="shared" si="146"/>
        <v>3.5714285712933652E-3</v>
      </c>
      <c r="P103" s="81">
        <f t="shared" si="147"/>
        <v>0.97470069945084836</v>
      </c>
      <c r="Q103" s="12">
        <f t="shared" si="148"/>
        <v>1.3616071425661045E-2</v>
      </c>
      <c r="R103" s="12">
        <f t="shared" si="149"/>
        <v>1.084183672994223E-2</v>
      </c>
      <c r="S103" s="12">
        <f t="shared" si="150"/>
        <v>6.3775510201667242E-5</v>
      </c>
      <c r="T103" s="12">
        <f t="shared" si="151"/>
        <v>1.7405369633050862E-2</v>
      </c>
    </row>
    <row r="104" spans="2:20" ht="15.9" customHeight="1">
      <c r="B104" s="18">
        <v>45903</v>
      </c>
      <c r="C104" s="12">
        <v>401138.7096</v>
      </c>
      <c r="D104" s="9">
        <f t="shared" si="24"/>
        <v>47.699999995529652</v>
      </c>
      <c r="E104" s="12">
        <v>6665785.0181</v>
      </c>
      <c r="F104" s="9">
        <f t="shared" si="25"/>
        <v>61.099999584257603</v>
      </c>
      <c r="G104" s="12">
        <v>70.211699999999993</v>
      </c>
      <c r="H104" s="9">
        <f t="shared" si="26"/>
        <v>9.5999999999918373</v>
      </c>
      <c r="J104" s="40">
        <f t="shared" si="141"/>
        <v>37.978709960102719</v>
      </c>
      <c r="K104" s="47">
        <f t="shared" si="142"/>
        <v>77.514514439360369</v>
      </c>
      <c r="L104" s="40">
        <f t="shared" si="143"/>
        <v>78.106721533870896</v>
      </c>
      <c r="M104" s="12">
        <f t="shared" si="144"/>
        <v>0.83684210518473068</v>
      </c>
      <c r="N104" s="12">
        <f t="shared" si="145"/>
        <v>1.0719298172676772</v>
      </c>
      <c r="O104" s="12">
        <f t="shared" si="146"/>
        <v>0.16842105263143575</v>
      </c>
      <c r="P104" s="81">
        <f t="shared" si="147"/>
        <v>1.3702933602433491</v>
      </c>
      <c r="Q104" s="12">
        <f t="shared" si="148"/>
        <v>1.468144044183738E-2</v>
      </c>
      <c r="R104" s="12">
        <f t="shared" si="149"/>
        <v>1.8805786267853987E-2</v>
      </c>
      <c r="S104" s="12">
        <f t="shared" si="150"/>
        <v>2.9547553093234344E-3</v>
      </c>
      <c r="T104" s="12">
        <f t="shared" si="151"/>
        <v>2.4040234390234196E-2</v>
      </c>
    </row>
    <row r="105" spans="2:20" ht="15.9" customHeight="1">
      <c r="B105" s="18">
        <v>45903</v>
      </c>
      <c r="C105" s="12">
        <v>401138.71010000003</v>
      </c>
      <c r="D105" s="9">
        <f t="shared" si="24"/>
        <v>48.200000019278377</v>
      </c>
      <c r="E105" s="12">
        <v>6665785.0140000004</v>
      </c>
      <c r="F105" s="9">
        <f t="shared" si="25"/>
        <v>57.000000029802322</v>
      </c>
      <c r="G105" s="12">
        <v>70.211500000000001</v>
      </c>
      <c r="H105" s="9">
        <f t="shared" si="26"/>
        <v>9.3999999999994088</v>
      </c>
      <c r="J105" s="40">
        <f t="shared" si="141"/>
        <v>40.218329426752064</v>
      </c>
      <c r="K105" s="47">
        <f t="shared" si="142"/>
        <v>74.64743803544701</v>
      </c>
      <c r="L105" s="40">
        <f t="shared" si="143"/>
        <v>75.236959037801952</v>
      </c>
      <c r="M105" s="12">
        <f t="shared" si="144"/>
        <v>0.84561403542593649</v>
      </c>
      <c r="N105" s="12">
        <f t="shared" si="145"/>
        <v>1.0000000005228478</v>
      </c>
      <c r="O105" s="12">
        <f t="shared" si="146"/>
        <v>0.16491228070174402</v>
      </c>
      <c r="P105" s="81">
        <f t="shared" si="147"/>
        <v>1.3199466497859991</v>
      </c>
      <c r="Q105" s="12">
        <f t="shared" si="148"/>
        <v>1.4835333954840992E-2</v>
      </c>
      <c r="R105" s="12">
        <f t="shared" si="149"/>
        <v>1.7543859658295576E-2</v>
      </c>
      <c r="S105" s="12">
        <f t="shared" si="150"/>
        <v>2.8931979070481407E-3</v>
      </c>
      <c r="T105" s="12">
        <f t="shared" si="151"/>
        <v>2.3156958768175421E-2</v>
      </c>
    </row>
    <row r="106" spans="2:20" ht="15.9" customHeight="1">
      <c r="B106" s="18">
        <v>45904</v>
      </c>
      <c r="C106" s="12">
        <v>401138.70870000002</v>
      </c>
      <c r="D106" s="9">
        <f t="shared" si="24"/>
        <v>46.800000010989606</v>
      </c>
      <c r="E106" s="12">
        <v>6665785.0286999997</v>
      </c>
      <c r="F106" s="9">
        <f t="shared" si="25"/>
        <v>71.699999272823334</v>
      </c>
      <c r="G106" s="12">
        <v>70.212699999999998</v>
      </c>
      <c r="H106" s="9">
        <f t="shared" si="26"/>
        <v>10.599999999996612</v>
      </c>
      <c r="J106" s="40">
        <f t="shared" ref="J106" si="152">MOD(DEGREES(ATAN2(F106, D106)) + 360, 360)</f>
        <v>33.133275029510116</v>
      </c>
      <c r="K106" s="47">
        <f t="shared" ref="K106" si="153">SQRT(POWER(C106 - $C$9,2) + POWER(E106 - $E$9,2)) *1000</f>
        <v>85.622017593324045</v>
      </c>
      <c r="L106" s="40">
        <f t="shared" ref="L106" si="154">SQRT((D106^2) + (F106^2) + (H106^2))</f>
        <v>86.275662250436667</v>
      </c>
      <c r="M106" s="12">
        <f t="shared" ref="M106" si="155">(D106-$D$9)/(B106-$B$9)</f>
        <v>0.80689655191361387</v>
      </c>
      <c r="N106" s="12">
        <f t="shared" ref="N106" si="156">(F106-$F$9)/(B106-$B$9)</f>
        <v>1.2362068840141953</v>
      </c>
      <c r="O106" s="12">
        <f t="shared" ref="O106" si="157">(H106-$H$9)/(B106-$B$9)</f>
        <v>0.18275862068959675</v>
      </c>
      <c r="P106" s="81">
        <f t="shared" ref="P106" si="158">(L106-$L$9)/(B106-$B$9)</f>
        <v>1.487511418110977</v>
      </c>
      <c r="Q106" s="12">
        <f t="shared" ref="Q106" si="159">(M106-0)/(B106-$B$9)</f>
        <v>1.3912009515751963E-2</v>
      </c>
      <c r="R106" s="12">
        <f t="shared" ref="R106" si="160">(N106-0)/(B106-$B$9)</f>
        <v>2.1313911793348194E-2</v>
      </c>
      <c r="S106" s="12">
        <f t="shared" ref="S106" si="161">(O106-0)/(B106-$B$9)</f>
        <v>3.1510107015447716E-3</v>
      </c>
      <c r="T106" s="12">
        <f t="shared" ref="T106" si="162">(P106-0)/(B106-$B$9)</f>
        <v>2.5646748588120293E-2</v>
      </c>
    </row>
    <row r="107" spans="2:20" ht="15.9" customHeight="1">
      <c r="B107" s="18">
        <v>45904</v>
      </c>
      <c r="C107" s="12">
        <v>401138.70250000001</v>
      </c>
      <c r="D107" s="9">
        <f t="shared" si="24"/>
        <v>40.600000007543713</v>
      </c>
      <c r="E107" s="12">
        <v>6665785.0055</v>
      </c>
      <c r="F107" s="9">
        <f t="shared" si="25"/>
        <v>48.499999567866325</v>
      </c>
      <c r="G107" s="12">
        <v>70.209299999999999</v>
      </c>
      <c r="H107" s="9">
        <f t="shared" si="26"/>
        <v>7.1999999999974307</v>
      </c>
      <c r="J107" s="40">
        <f t="shared" ref="J107" si="163">MOD(DEGREES(ATAN2(F107, D107)) + 360, 360)</f>
        <v>39.933152833185602</v>
      </c>
      <c r="K107" s="47">
        <f t="shared" ref="K107" si="164">SQRT(POWER(C107 - $C$9,2) + POWER(E107 - $E$9,2)) *1000</f>
        <v>63.250375166441373</v>
      </c>
      <c r="L107" s="40">
        <f t="shared" ref="L107" si="165">SQRT((D107^2) + (F107^2) + (H107^2))</f>
        <v>63.658856090064532</v>
      </c>
      <c r="M107" s="12">
        <f t="shared" ref="M107" si="166">(D107-$D$9)/(B107-$B$9)</f>
        <v>0.70000000013006403</v>
      </c>
      <c r="N107" s="12">
        <f t="shared" ref="N107" si="167">(F107-$F$9)/(B107-$B$9)</f>
        <v>0.83620688910114349</v>
      </c>
      <c r="O107" s="12">
        <f t="shared" ref="O107" si="168">(H107-$H$9)/(B107-$B$9)</f>
        <v>0.12413793103443846</v>
      </c>
      <c r="P107" s="81">
        <f t="shared" ref="P107" si="169">(L107-$L$9)/(B107-$B$9)</f>
        <v>1.0975664843114574</v>
      </c>
      <c r="Q107" s="12">
        <f t="shared" ref="Q107" si="170">(M107-0)/(B107-$B$9)</f>
        <v>1.2068965519483863E-2</v>
      </c>
      <c r="R107" s="12">
        <f t="shared" ref="R107" si="171">(N107-0)/(B107-$B$9)</f>
        <v>1.4417360156916267E-2</v>
      </c>
      <c r="S107" s="12">
        <f t="shared" ref="S107" si="172">(O107-0)/(B107-$B$9)</f>
        <v>2.1403091557661803E-3</v>
      </c>
      <c r="T107" s="12">
        <f t="shared" ref="T107" si="173">(P107-0)/(B107-$B$9)</f>
        <v>1.8923560074335474E-2</v>
      </c>
    </row>
    <row r="108" spans="2:20" ht="15.9" customHeight="1">
      <c r="B108" s="18">
        <v>45905</v>
      </c>
      <c r="C108" s="12">
        <v>401138.70270000002</v>
      </c>
      <c r="D108" s="9">
        <f t="shared" si="24"/>
        <v>40.800000017043203</v>
      </c>
      <c r="E108" s="12">
        <v>6665785.0129000004</v>
      </c>
      <c r="F108" s="9">
        <f t="shared" si="25"/>
        <v>55.900000035762787</v>
      </c>
      <c r="G108" s="12">
        <v>70.208500000000001</v>
      </c>
      <c r="H108" s="9">
        <f t="shared" si="26"/>
        <v>6.3999999999992951</v>
      </c>
      <c r="J108" s="40">
        <f t="shared" ref="J108" si="174">MOD(DEGREES(ATAN2(F108, D108)) + 360, 360)</f>
        <v>36.124763327980361</v>
      </c>
      <c r="K108" s="47">
        <f t="shared" ref="K108" si="175">SQRT(POWER(C108 - $C$9,2) + POWER(E108 - $E$9,2)) *1000</f>
        <v>69.205852392619249</v>
      </c>
      <c r="L108" s="40">
        <f t="shared" ref="L108" si="176">SQRT((D108^2) + (F108^2) + (H108^2))</f>
        <v>69.501151108373705</v>
      </c>
      <c r="M108" s="12">
        <f t="shared" ref="M108" si="177">(D108-$D$9)/(B108-$B$9)</f>
        <v>0.69152542401768136</v>
      </c>
      <c r="N108" s="12">
        <f t="shared" ref="N108" si="178">(F108-$F$9)/(B108-$B$9)</f>
        <v>0.94745762772479303</v>
      </c>
      <c r="O108" s="12">
        <f t="shared" ref="O108" si="179">(H108-$H$9)/(B108-$B$9)</f>
        <v>0.10847457627117449</v>
      </c>
      <c r="P108" s="81">
        <f t="shared" ref="P108" si="180">(L108-$L$9)/(B108-$B$9)</f>
        <v>1.1779856120063339</v>
      </c>
      <c r="Q108" s="12">
        <f t="shared" ref="Q108" si="181">(M108-0)/(B108-$B$9)</f>
        <v>1.1720769898604769E-2</v>
      </c>
      <c r="R108" s="12">
        <f t="shared" ref="R108" si="182">(N108-0)/(B108-$B$9)</f>
        <v>1.6058603859742254E-2</v>
      </c>
      <c r="S108" s="12">
        <f t="shared" ref="S108" si="183">(O108-0)/(B108-$B$9)</f>
        <v>1.8385521401893981E-3</v>
      </c>
      <c r="T108" s="12">
        <f t="shared" ref="T108" si="184">(P108-0)/(B108-$B$9)</f>
        <v>1.996585783061583E-2</v>
      </c>
    </row>
    <row r="109" spans="2:20" ht="15.9" customHeight="1">
      <c r="B109" s="18">
        <v>45905</v>
      </c>
      <c r="C109" s="12">
        <v>401138.69760000001</v>
      </c>
      <c r="D109" s="9">
        <f t="shared" si="24"/>
        <v>35.700000007636845</v>
      </c>
      <c r="E109" s="12">
        <v>6665784.9868999999</v>
      </c>
      <c r="F109" s="9">
        <f t="shared" si="25"/>
        <v>29.899999499320984</v>
      </c>
      <c r="G109" s="12">
        <v>70.209500000000006</v>
      </c>
      <c r="H109" s="9">
        <f t="shared" si="26"/>
        <v>7.40000000000407</v>
      </c>
      <c r="J109" s="40">
        <f t="shared" ref="J109" si="185">MOD(DEGREES(ATAN2(F109, D109)) + 360, 360)</f>
        <v>50.052647433035304</v>
      </c>
      <c r="K109" s="47">
        <f t="shared" ref="K109" si="186">SQRT(POWER(C109 - $C$9,2) + POWER(E109 - $E$9,2)) *1000</f>
        <v>46.567155491877173</v>
      </c>
      <c r="L109" s="40">
        <f t="shared" ref="L109" si="187">SQRT((D109^2) + (F109^2) + (H109^2))</f>
        <v>47.151457778150679</v>
      </c>
      <c r="M109" s="12">
        <f t="shared" ref="M109" si="188">(D109-$D$9)/(B109-$B$9)</f>
        <v>0.60508474589214989</v>
      </c>
      <c r="N109" s="12">
        <f t="shared" ref="N109" si="189">(F109-$F$9)/(B109-$B$9)</f>
        <v>0.5067796525308641</v>
      </c>
      <c r="O109" s="12">
        <f t="shared" ref="O109" si="190">(H109-$H$9)/(B109-$B$9)</f>
        <v>0.12542372881362832</v>
      </c>
      <c r="P109" s="81">
        <f t="shared" ref="P109" si="191">(L109-$L$9)/(B109-$B$9)</f>
        <v>0.79917725047713017</v>
      </c>
      <c r="Q109" s="12">
        <f t="shared" ref="Q109" si="192">(M109-0)/(B109-$B$9)</f>
        <v>1.0255673659188981E-2</v>
      </c>
      <c r="R109" s="12">
        <f t="shared" ref="R109" si="193">(N109-0)/(B109-$B$9)</f>
        <v>8.589485636116341E-3</v>
      </c>
      <c r="S109" s="12">
        <f t="shared" ref="S109" si="194">(O109-0)/(B109-$B$9)</f>
        <v>2.1258259120953953E-3</v>
      </c>
      <c r="T109" s="12">
        <f t="shared" ref="T109" si="195">(P109-0)/(B109-$B$9)</f>
        <v>1.3545377126731021E-2</v>
      </c>
    </row>
    <row r="110" spans="2:20" ht="15.9" customHeight="1">
      <c r="B110" s="18">
        <v>45906</v>
      </c>
      <c r="C110" s="12">
        <v>401138.69530000002</v>
      </c>
      <c r="D110" s="9">
        <f t="shared" si="24"/>
        <v>33.400000014808029</v>
      </c>
      <c r="E110" s="12">
        <v>6665784.9842999997</v>
      </c>
      <c r="F110" s="9">
        <f t="shared" si="25"/>
        <v>27.299999259412289</v>
      </c>
      <c r="G110" s="12">
        <v>70.210099999999997</v>
      </c>
      <c r="H110" s="9">
        <f t="shared" si="26"/>
        <v>7.9999999999955662</v>
      </c>
      <c r="J110" s="40">
        <f t="shared" ref="J110" si="196">MOD(DEGREES(ATAN2(F110, D110)) + 360, 360)</f>
        <v>50.738629684650618</v>
      </c>
      <c r="K110" s="47">
        <f t="shared" ref="K110" si="197">SQRT(POWER(C110 - $C$9,2) + POWER(E110 - $E$9,2)) *1000</f>
        <v>43.137570174420901</v>
      </c>
      <c r="L110" s="40">
        <f t="shared" ref="L110" si="198">SQRT((D110^2) + (F110^2) + (H110^2))</f>
        <v>43.87311204545464</v>
      </c>
      <c r="M110" s="12">
        <f t="shared" ref="M110" si="199">(D110-$D$9)/(B110-$B$9)</f>
        <v>0.55666666691346711</v>
      </c>
      <c r="N110" s="12">
        <f t="shared" ref="N110" si="200">(F110-$F$9)/(B110-$B$9)</f>
        <v>0.4549999876568715</v>
      </c>
      <c r="O110" s="12">
        <f t="shared" ref="O110" si="201">(H110-$H$9)/(B110-$B$9)</f>
        <v>0.13333333333325945</v>
      </c>
      <c r="P110" s="81">
        <f t="shared" ref="P110" si="202">(L110-$L$9)/(B110-$B$9)</f>
        <v>0.73121853409091064</v>
      </c>
      <c r="Q110" s="12">
        <f t="shared" ref="Q110" si="203">(M110-0)/(B110-$B$9)</f>
        <v>9.2777777818911188E-3</v>
      </c>
      <c r="R110" s="12">
        <f t="shared" ref="R110" si="204">(N110-0)/(B110-$B$9)</f>
        <v>7.5833331276145251E-3</v>
      </c>
      <c r="S110" s="12">
        <f t="shared" ref="S110" si="205">(O110-0)/(B110-$B$9)</f>
        <v>2.2222222222209906E-3</v>
      </c>
      <c r="T110" s="12">
        <f t="shared" ref="T110" si="206">(P110-0)/(B110-$B$9)</f>
        <v>1.2186975568181845E-2</v>
      </c>
    </row>
    <row r="111" spans="2:20" ht="15.9" customHeight="1">
      <c r="B111" s="18">
        <v>45906</v>
      </c>
      <c r="C111" s="12">
        <v>401138.70559999999</v>
      </c>
      <c r="D111" s="9">
        <f t="shared" si="24"/>
        <v>43.699999980162829</v>
      </c>
      <c r="E111" s="12">
        <v>6665785.0198999997</v>
      </c>
      <c r="F111" s="9">
        <f t="shared" si="25"/>
        <v>62.89999932050705</v>
      </c>
      <c r="G111" s="12">
        <v>70.203800000000001</v>
      </c>
      <c r="H111" s="9">
        <f t="shared" si="26"/>
        <v>1.6999999999995907</v>
      </c>
      <c r="J111" s="40">
        <f t="shared" ref="J111" si="207">MOD(DEGREES(ATAN2(F111, D111)) + 360, 360)</f>
        <v>34.789779287886972</v>
      </c>
      <c r="K111" s="47">
        <f t="shared" ref="K111" si="208">SQRT(POWER(C111 - $C$9,2) + POWER(E111 - $E$9,2)) *1000</f>
        <v>76.590468811634892</v>
      </c>
      <c r="L111" s="40">
        <f t="shared" ref="L111" si="209">SQRT((D111^2) + (F111^2) + (H111^2))</f>
        <v>76.609333065795695</v>
      </c>
      <c r="M111" s="12">
        <f t="shared" ref="M111" si="210">(D111-$D$9)/(B111-$B$9)</f>
        <v>0.72833333300271386</v>
      </c>
      <c r="N111" s="12">
        <f t="shared" ref="N111" si="211">(F111-$F$9)/(B111-$B$9)</f>
        <v>1.0483333220084508</v>
      </c>
      <c r="O111" s="12">
        <f t="shared" ref="O111" si="212">(H111-$H$9)/(B111-$B$9)</f>
        <v>2.8333333333326511E-2</v>
      </c>
      <c r="P111" s="81">
        <f t="shared" ref="P111" si="213">(L111-$L$9)/(B111-$B$9)</f>
        <v>1.2768222177632615</v>
      </c>
      <c r="Q111" s="12">
        <f t="shared" ref="Q111" si="214">(M111-0)/(B111-$B$9)</f>
        <v>1.2138888883378563E-2</v>
      </c>
      <c r="R111" s="12">
        <f t="shared" ref="R111" si="215">(N111-0)/(B111-$B$9)</f>
        <v>1.7472222033474181E-2</v>
      </c>
      <c r="S111" s="12">
        <f t="shared" ref="S111" si="216">(O111-0)/(B111-$B$9)</f>
        <v>4.7222222222210851E-4</v>
      </c>
      <c r="T111" s="12">
        <f t="shared" ref="T111" si="217">(P111-0)/(B111-$B$9)</f>
        <v>2.1280370296054358E-2</v>
      </c>
    </row>
    <row r="112" spans="2:20" ht="15.9" customHeight="1">
      <c r="B112" s="18">
        <v>45908</v>
      </c>
      <c r="C112" s="12">
        <v>401138.70909999998</v>
      </c>
      <c r="D112" s="9">
        <f t="shared" si="24"/>
        <v>47.199999971780926</v>
      </c>
      <c r="E112" s="12">
        <v>6665785.0170999998</v>
      </c>
      <c r="F112" s="9">
        <f t="shared" si="25"/>
        <v>60.09999942034483</v>
      </c>
      <c r="G112" s="12">
        <v>70.205699999999993</v>
      </c>
      <c r="H112" s="9">
        <f t="shared" si="26"/>
        <v>3.5999999999916099</v>
      </c>
      <c r="J112" s="40">
        <f t="shared" ref="J112" si="218">MOD(DEGREES(ATAN2(F112, D112)) + 360, 360)</f>
        <v>38.144593637944013</v>
      </c>
      <c r="K112" s="47">
        <f t="shared" ref="K112" si="219">SQRT(POWER(C112 - $C$9,2) + POWER(E112 - $E$9,2)) *1000</f>
        <v>76.418910798712432</v>
      </c>
      <c r="L112" s="40">
        <f t="shared" ref="L112" si="220">SQRT((D112^2) + (F112^2) + (H112^2))</f>
        <v>76.503659570385963</v>
      </c>
      <c r="M112" s="12">
        <f t="shared" ref="M112" si="221">(D112-$D$9)/(B112-$B$9)</f>
        <v>0.76129032212549885</v>
      </c>
      <c r="N112" s="12">
        <f t="shared" ref="N112" si="222">(F112-$F$9)/(B112-$B$9)</f>
        <v>0.96935482936040052</v>
      </c>
      <c r="O112" s="12">
        <f t="shared" ref="O112" si="223">(H112-$H$9)/(B112-$B$9)</f>
        <v>5.8064516128896931E-2</v>
      </c>
      <c r="P112" s="81">
        <f t="shared" ref="P112" si="224">(L112-$L$9)/(B112-$B$9)</f>
        <v>1.2339299930707412</v>
      </c>
      <c r="Q112" s="12">
        <f t="shared" ref="Q112" si="225">(M112-0)/(B112-$B$9)</f>
        <v>1.2278876163314498E-2</v>
      </c>
      <c r="R112" s="12">
        <f t="shared" ref="R112" si="226">(N112-0)/(B112-$B$9)</f>
        <v>1.5634755312264523E-2</v>
      </c>
      <c r="S112" s="12">
        <f t="shared" ref="S112" si="227">(O112-0)/(B112-$B$9)</f>
        <v>9.3652445369188603E-4</v>
      </c>
      <c r="T112" s="12">
        <f t="shared" ref="T112" si="228">(P112-0)/(B112-$B$9)</f>
        <v>1.9902096662431309E-2</v>
      </c>
    </row>
    <row r="113" spans="2:20" ht="15.9" customHeight="1">
      <c r="B113" s="18">
        <v>45908</v>
      </c>
      <c r="C113" s="12">
        <v>401138.71340000001</v>
      </c>
      <c r="D113" s="9">
        <f t="shared" si="24"/>
        <v>51.500000001396984</v>
      </c>
      <c r="E113" s="12">
        <v>6665785.0341999996</v>
      </c>
      <c r="F113" s="9">
        <f t="shared" si="25"/>
        <v>77.199999243021011</v>
      </c>
      <c r="G113" s="12">
        <v>70.219899999999996</v>
      </c>
      <c r="H113" s="9">
        <f t="shared" si="26"/>
        <v>17.799999999994043</v>
      </c>
      <c r="J113" s="40">
        <f t="shared" ref="J113" si="229">MOD(DEGREES(ATAN2(F113, D113)) + 360, 360)</f>
        <v>33.707191449479751</v>
      </c>
      <c r="K113" s="47">
        <f t="shared" ref="K113" si="230">SQRT(POWER(C113 - $C$9,2) + POWER(E113 - $E$9,2)) *1000</f>
        <v>92.801346344039288</v>
      </c>
      <c r="L113" s="40">
        <f t="shared" ref="L113" si="231">SQRT((D113^2) + (F113^2) + (H113^2))</f>
        <v>94.493014997226751</v>
      </c>
      <c r="M113" s="12">
        <f t="shared" ref="M113" si="232">(D113-$D$9)/(B113-$B$9)</f>
        <v>0.8306451613128546</v>
      </c>
      <c r="N113" s="12">
        <f t="shared" ref="N113" si="233">(F113-$F$9)/(B113-$B$9)</f>
        <v>1.2451612781132422</v>
      </c>
      <c r="O113" s="12">
        <f t="shared" ref="O113" si="234">(H113-$H$9)/(B113-$B$9)</f>
        <v>0.28709677419345231</v>
      </c>
      <c r="P113" s="81">
        <f t="shared" ref="P113" si="235">(L113-$L$9)/(B113-$B$9)</f>
        <v>1.5240808870520444</v>
      </c>
      <c r="Q113" s="12">
        <f t="shared" ref="Q113" si="236">(M113-0)/(B113-$B$9)</f>
        <v>1.3397502601820235E-2</v>
      </c>
      <c r="R113" s="12">
        <f t="shared" ref="R113" si="237">(N113-0)/(B113-$B$9)</f>
        <v>2.0083246421181325E-2</v>
      </c>
      <c r="S113" s="12">
        <f t="shared" ref="S113" si="238">(O113-0)/(B113-$B$9)</f>
        <v>4.6305931321524562E-3</v>
      </c>
      <c r="T113" s="12">
        <f t="shared" ref="T113" si="239">(P113-0)/(B113-$B$9)</f>
        <v>2.4581949791162006E-2</v>
      </c>
    </row>
    <row r="114" spans="2:20" ht="15.9" customHeight="1">
      <c r="B114" s="18">
        <v>45909</v>
      </c>
      <c r="C114" s="12">
        <v>401138.70449999999</v>
      </c>
      <c r="D114" s="9">
        <f t="shared" si="24"/>
        <v>42.599999986123294</v>
      </c>
      <c r="E114" s="12">
        <v>6665785.0005999999</v>
      </c>
      <c r="F114" s="9">
        <f t="shared" si="25"/>
        <v>43.599999509751797</v>
      </c>
      <c r="G114" s="12">
        <v>70.159800000000004</v>
      </c>
      <c r="H114" s="9">
        <f t="shared" si="26"/>
        <v>-42.29999999999734</v>
      </c>
      <c r="J114" s="40">
        <f t="shared" ref="J114" si="240">MOD(DEGREES(ATAN2(F114, D114)) + 360, 360)</f>
        <v>44.335345911284037</v>
      </c>
      <c r="K114" s="47">
        <f t="shared" ref="K114" si="241">SQRT(POWER(C114 - $C$9,2) + POWER(E114 - $E$9,2)) *1000</f>
        <v>60.956705587392612</v>
      </c>
      <c r="L114" s="40">
        <f t="shared" ref="L114" si="242">SQRT((D114^2) + (F114^2) + (H114^2))</f>
        <v>74.195754299473478</v>
      </c>
      <c r="M114" s="12">
        <f t="shared" ref="M114" si="243">(D114-$D$9)/(B114-$B$9)</f>
        <v>0.67619047597021098</v>
      </c>
      <c r="N114" s="12">
        <f t="shared" ref="N114" si="244">(F114-$F$9)/(B114-$B$9)</f>
        <v>0.69206348428177455</v>
      </c>
      <c r="O114" s="12">
        <f t="shared" ref="O114" si="245">(H114-$H$9)/(B114-$B$9)</f>
        <v>-0.67142857142852919</v>
      </c>
      <c r="P114" s="81">
        <f t="shared" ref="P114" si="246">(L114-$L$9)/(B114-$B$9)</f>
        <v>1.1777103857059281</v>
      </c>
      <c r="Q114" s="12">
        <f t="shared" ref="Q114" si="247">(M114-0)/(B114-$B$9)</f>
        <v>1.0733182158257318E-2</v>
      </c>
      <c r="R114" s="12">
        <f t="shared" ref="R114" si="248">(N114-0)/(B114-$B$9)</f>
        <v>1.0985134671139278E-2</v>
      </c>
      <c r="S114" s="12">
        <f t="shared" ref="S114" si="249">(O114-0)/(B114-$B$9)</f>
        <v>-1.0657596371881416E-2</v>
      </c>
      <c r="T114" s="12">
        <f t="shared" ref="T114" si="250">(P114-0)/(B114-$B$9)</f>
        <v>1.8693815646125843E-2</v>
      </c>
    </row>
    <row r="115" spans="2:20" ht="15.9" customHeight="1">
      <c r="B115" s="18">
        <v>45909</v>
      </c>
      <c r="C115" s="12">
        <v>401138.71059999999</v>
      </c>
      <c r="D115" s="9">
        <f t="shared" si="24"/>
        <v>48.699999984819442</v>
      </c>
      <c r="E115" s="12">
        <v>6665785.0213000001</v>
      </c>
      <c r="F115" s="9">
        <f t="shared" si="25"/>
        <v>64.299999736249447</v>
      </c>
      <c r="G115" s="12">
        <v>70.215400000000002</v>
      </c>
      <c r="H115" s="9">
        <f t="shared" si="26"/>
        <v>13.300000000000978</v>
      </c>
      <c r="J115" s="40">
        <f t="shared" ref="J115" si="251">MOD(DEGREES(ATAN2(F115, D115)) + 360, 360)</f>
        <v>37.139823799696956</v>
      </c>
      <c r="K115" s="47">
        <f t="shared" ref="K115" si="252">SQRT(POWER(C115 - $C$9,2) + POWER(E115 - $E$9,2)) *1000</f>
        <v>80.660894890914108</v>
      </c>
      <c r="L115" s="40">
        <f t="shared" ref="L115" si="253">SQRT((D115^2) + (F115^2) + (H115^2))</f>
        <v>81.75004565505219</v>
      </c>
      <c r="M115" s="12">
        <f t="shared" ref="M115" si="254">(D115-$D$9)/(B115-$B$9)</f>
        <v>0.77301587277491179</v>
      </c>
      <c r="N115" s="12">
        <f t="shared" ref="N115" si="255">(F115-$F$9)/(B115-$B$9)</f>
        <v>1.0206349164484039</v>
      </c>
      <c r="O115" s="12">
        <f t="shared" ref="O115" si="256">(H115-$H$9)/(B115-$B$9)</f>
        <v>0.21111111111112663</v>
      </c>
      <c r="P115" s="81">
        <f t="shared" ref="P115" si="257">(L115-$L$9)/(B115-$B$9)</f>
        <v>1.2976197723024157</v>
      </c>
      <c r="Q115" s="12">
        <f t="shared" ref="Q115" si="258">(M115-0)/(B115-$B$9)</f>
        <v>1.2270093218649393E-2</v>
      </c>
      <c r="R115" s="12">
        <f t="shared" ref="R115" si="259">(N115-0)/(B115-$B$9)</f>
        <v>1.6200554229339744E-2</v>
      </c>
      <c r="S115" s="12">
        <f t="shared" ref="S115" si="260">(O115-0)/(B115-$B$9)</f>
        <v>3.3509700176369305E-3</v>
      </c>
      <c r="T115" s="12">
        <f t="shared" ref="T115" si="261">(P115-0)/(B115-$B$9)</f>
        <v>2.0597139242895485E-2</v>
      </c>
    </row>
    <row r="116" spans="2:20" ht="15.9" customHeight="1">
      <c r="B116" s="18">
        <v>45910</v>
      </c>
      <c r="C116" s="12">
        <v>401138.7182</v>
      </c>
      <c r="D116" s="9">
        <f t="shared" ref="D116:D179" si="262">IF(C116="","",(C116-$C$9)*1000)</f>
        <v>56.299999996554106</v>
      </c>
      <c r="E116" s="12">
        <v>6665785.0608000001</v>
      </c>
      <c r="F116" s="9">
        <f t="shared" ref="F116:F179" si="263">IF(E116="","",(E116-$E$9)*1000)</f>
        <v>103.79999969154596</v>
      </c>
      <c r="G116" s="12">
        <v>70.209900000000005</v>
      </c>
      <c r="H116" s="9">
        <f t="shared" ref="H116:H179" si="264">IF(G116="","",(G116-$G$9)*1000)</f>
        <v>7.8000000000031378</v>
      </c>
      <c r="J116" s="40">
        <f t="shared" ref="J116" si="265">MOD(DEGREES(ATAN2(F116, D116)) + 360, 360)</f>
        <v>28.474926582122009</v>
      </c>
      <c r="K116" s="47">
        <f t="shared" ref="K116" si="266">SQRT(POWER(C116 - $C$9,2) + POWER(E116 - $E$9,2)) *1000</f>
        <v>118.08526553121237</v>
      </c>
      <c r="L116" s="40">
        <f t="shared" ref="L116" si="267">SQRT((D116^2) + (F116^2) + (H116^2))</f>
        <v>118.34259560942958</v>
      </c>
      <c r="M116" s="12">
        <f t="shared" ref="M116" si="268">(D116-$D$9)/(B116-$B$9)</f>
        <v>0.87968749994615791</v>
      </c>
      <c r="N116" s="12">
        <f t="shared" ref="N116" si="269">(F116-$F$9)/(B116-$B$9)</f>
        <v>1.6218749951804057</v>
      </c>
      <c r="O116" s="12">
        <f t="shared" ref="O116" si="270">(H116-$H$9)/(B116-$B$9)</f>
        <v>0.12187500000004903</v>
      </c>
      <c r="P116" s="81">
        <f t="shared" ref="P116" si="271">(L116-$L$9)/(B116-$B$9)</f>
        <v>1.8491030563973372</v>
      </c>
      <c r="Q116" s="12">
        <f t="shared" ref="Q116" si="272">(M116-0)/(B116-$B$9)</f>
        <v>1.3745117186658717E-2</v>
      </c>
      <c r="R116" s="12">
        <f t="shared" ref="R116" si="273">(N116-0)/(B116-$B$9)</f>
        <v>2.5341796799693839E-2</v>
      </c>
      <c r="S116" s="12">
        <f t="shared" ref="S116" si="274">(O116-0)/(B116-$B$9)</f>
        <v>1.9042968750007661E-3</v>
      </c>
      <c r="T116" s="12">
        <f t="shared" ref="T116" si="275">(P116-0)/(B116-$B$9)</f>
        <v>2.8892235256208394E-2</v>
      </c>
    </row>
    <row r="117" spans="2:20" ht="15.9" customHeight="1">
      <c r="B117" s="18">
        <v>45910</v>
      </c>
      <c r="C117" s="12">
        <v>401138.70669999998</v>
      </c>
      <c r="D117" s="9">
        <f t="shared" si="262"/>
        <v>44.799999974202365</v>
      </c>
      <c r="E117" s="12">
        <v>6665784.9940999998</v>
      </c>
      <c r="F117" s="9">
        <f t="shared" si="263"/>
        <v>37.099999375641346</v>
      </c>
      <c r="G117" s="12">
        <v>70.175799999999995</v>
      </c>
      <c r="H117" s="9">
        <f t="shared" si="264"/>
        <v>-26.300000000006207</v>
      </c>
      <c r="J117" s="40">
        <f t="shared" ref="J117" si="276">MOD(DEGREES(ATAN2(F117, D117)) + 360, 360)</f>
        <v>50.370995152997239</v>
      </c>
      <c r="K117" s="47">
        <f t="shared" ref="K117" si="277">SQRT(POWER(C117 - $C$9,2) + POWER(E117 - $E$9,2)) *1000</f>
        <v>58.167430331424477</v>
      </c>
      <c r="L117" s="40">
        <f t="shared" ref="L117" si="278">SQRT((D117^2) + (F117^2) + (H117^2))</f>
        <v>63.836822848270309</v>
      </c>
      <c r="M117" s="12">
        <f t="shared" ref="M117" si="279">(D117-$D$9)/(B117-$B$9)</f>
        <v>0.69999999959691195</v>
      </c>
      <c r="N117" s="12">
        <f t="shared" ref="N117" si="280">(F117-$F$9)/(B117-$B$9)</f>
        <v>0.57968749024439603</v>
      </c>
      <c r="O117" s="12">
        <f t="shared" ref="O117" si="281">(H117-$H$9)/(B117-$B$9)</f>
        <v>-0.41093750000009699</v>
      </c>
      <c r="P117" s="81">
        <f t="shared" ref="P117" si="282">(L117-$L$9)/(B117-$B$9)</f>
        <v>0.99745035700422358</v>
      </c>
      <c r="Q117" s="12">
        <f t="shared" ref="Q117" si="283">(M117-0)/(B117-$B$9)</f>
        <v>1.0937499993701749E-2</v>
      </c>
      <c r="R117" s="12">
        <f t="shared" ref="R117" si="284">(N117-0)/(B117-$B$9)</f>
        <v>9.057617035068688E-3</v>
      </c>
      <c r="S117" s="12">
        <f t="shared" ref="S117" si="285">(O117-0)/(B117-$B$9)</f>
        <v>-6.4208984375015155E-3</v>
      </c>
      <c r="T117" s="12">
        <f t="shared" ref="T117" si="286">(P117-0)/(B117-$B$9)</f>
        <v>1.5585161828190993E-2</v>
      </c>
    </row>
    <row r="118" spans="2:20" ht="15.9" customHeight="1">
      <c r="B118" s="18">
        <v>45911</v>
      </c>
      <c r="C118" s="12">
        <v>401138.69349999999</v>
      </c>
      <c r="D118" s="9">
        <f t="shared" si="262"/>
        <v>31.599999987520278</v>
      </c>
      <c r="E118" s="12">
        <v>6665784.9627</v>
      </c>
      <c r="F118" s="9">
        <f t="shared" si="263"/>
        <v>5.6999996304512024</v>
      </c>
      <c r="G118" s="12">
        <v>70.218000000000004</v>
      </c>
      <c r="H118" s="9">
        <f t="shared" si="264"/>
        <v>15.900000000002024</v>
      </c>
      <c r="J118" s="40">
        <f t="shared" ref="J118" si="287">MOD(DEGREES(ATAN2(F118, D118)) + 360, 360)</f>
        <v>79.77495326043163</v>
      </c>
      <c r="K118" s="47">
        <f t="shared" ref="K118" si="288">SQRT(POWER(C118 - $C$9,2) + POWER(E118 - $E$9,2)) *1000</f>
        <v>32.10996722200796</v>
      </c>
      <c r="L118" s="40">
        <f t="shared" ref="L118" si="289">SQRT((D118^2) + (F118^2) + (H118^2))</f>
        <v>35.830992101789334</v>
      </c>
      <c r="M118" s="12">
        <f t="shared" ref="M118" si="290">(D118-$D$9)/(B118-$B$9)</f>
        <v>0.48615384596185041</v>
      </c>
      <c r="N118" s="12">
        <f t="shared" ref="N118" si="291">(F118-$F$9)/(B118-$B$9)</f>
        <v>8.7692302006941572E-2</v>
      </c>
      <c r="O118" s="12">
        <f t="shared" ref="O118" si="292">(H118-$H$9)/(B118-$B$9)</f>
        <v>0.24461538461541574</v>
      </c>
      <c r="P118" s="81">
        <f t="shared" ref="P118" si="293">(L118-$L$9)/(B118-$B$9)</f>
        <v>0.55124603233522051</v>
      </c>
      <c r="Q118" s="12">
        <f t="shared" ref="Q118" si="294">(M118-0)/(B118-$B$9)</f>
        <v>7.4792899378746218E-3</v>
      </c>
      <c r="R118" s="12">
        <f t="shared" ref="R118" si="295">(N118-0)/(B118-$B$9)</f>
        <v>1.349112338568332E-3</v>
      </c>
      <c r="S118" s="12">
        <f t="shared" ref="S118" si="296">(O118-0)/(B118-$B$9)</f>
        <v>3.7633136094679344E-3</v>
      </c>
      <c r="T118" s="12">
        <f t="shared" ref="T118" si="297">(P118-0)/(B118-$B$9)</f>
        <v>8.480708189772623E-3</v>
      </c>
    </row>
    <row r="119" spans="2:20" ht="15.9" customHeight="1">
      <c r="B119" s="18">
        <v>45911</v>
      </c>
      <c r="C119" s="12">
        <v>401138.71029999998</v>
      </c>
      <c r="D119" s="9">
        <f t="shared" si="262"/>
        <v>48.399999970570207</v>
      </c>
      <c r="E119" s="12">
        <v>6665785.0021000002</v>
      </c>
      <c r="F119" s="9">
        <f t="shared" si="263"/>
        <v>45.099999755620956</v>
      </c>
      <c r="G119" s="12">
        <v>70.169700000000006</v>
      </c>
      <c r="H119" s="9">
        <f t="shared" si="264"/>
        <v>-32.399999999995543</v>
      </c>
      <c r="J119" s="40">
        <f t="shared" ref="J119" si="298">MOD(DEGREES(ATAN2(F119, D119)) + 360, 360)</f>
        <v>47.021365077825237</v>
      </c>
      <c r="K119" s="47">
        <f t="shared" ref="K119" si="299">SQRT(POWER(C119 - $C$9,2) + POWER(E119 - $E$9,2)) *1000</f>
        <v>66.155649608391016</v>
      </c>
      <c r="L119" s="40">
        <f t="shared" ref="L119" si="300">SQRT((D119^2) + (F119^2) + (H119^2))</f>
        <v>73.663627219326614</v>
      </c>
      <c r="M119" s="12">
        <f t="shared" ref="M119" si="301">(D119-$D$9)/(B119-$B$9)</f>
        <v>0.74461538416261852</v>
      </c>
      <c r="N119" s="12">
        <f t="shared" ref="N119" si="302">(F119-$F$9)/(B119-$B$9)</f>
        <v>0.69384615008647621</v>
      </c>
      <c r="O119" s="12">
        <f t="shared" ref="O119" si="303">(H119-$H$9)/(B119-$B$9)</f>
        <v>-0.4984615384614699</v>
      </c>
      <c r="P119" s="81">
        <f t="shared" ref="P119" si="304">(L119-$L$9)/(B119-$B$9)</f>
        <v>1.1332865726050247</v>
      </c>
      <c r="Q119" s="12">
        <f t="shared" ref="Q119" si="305">(M119-0)/(B119-$B$9)</f>
        <v>1.1455621294809516E-2</v>
      </c>
      <c r="R119" s="12">
        <f t="shared" ref="R119" si="306">(N119-0)/(B119-$B$9)</f>
        <v>1.0674556155176557E-2</v>
      </c>
      <c r="S119" s="12">
        <f t="shared" ref="S119" si="307">(O119-0)/(B119-$B$9)</f>
        <v>-7.6686390532533831E-3</v>
      </c>
      <c r="T119" s="12">
        <f t="shared" ref="T119" si="308">(P119-0)/(B119-$B$9)</f>
        <v>1.7435178040077305E-2</v>
      </c>
    </row>
    <row r="120" spans="2:20" ht="15.9" customHeight="1">
      <c r="B120" s="18">
        <v>45912</v>
      </c>
      <c r="C120" s="12">
        <v>401138.71029999998</v>
      </c>
      <c r="D120" s="9">
        <f t="shared" si="262"/>
        <v>48.399999970570207</v>
      </c>
      <c r="E120" s="12">
        <v>6665785.0269999998</v>
      </c>
      <c r="F120" s="9">
        <f t="shared" si="263"/>
        <v>69.999999366700649</v>
      </c>
      <c r="G120" s="12">
        <v>70.200199999999995</v>
      </c>
      <c r="H120" s="9">
        <f t="shared" si="264"/>
        <v>-1.90000000000623</v>
      </c>
      <c r="J120" s="40">
        <f t="shared" ref="J120" si="309">MOD(DEGREES(ATAN2(F120, D120)) + 360, 360)</f>
        <v>34.661089683246701</v>
      </c>
      <c r="K120" s="47">
        <f t="shared" ref="K120" si="310">SQRT(POWER(C120 - $C$9,2) + POWER(E120 - $E$9,2)) *1000</f>
        <v>85.103230893364369</v>
      </c>
      <c r="L120" s="40">
        <f t="shared" ref="L120" si="311">SQRT((D120^2) + (F120^2) + (H120^2))</f>
        <v>85.124437786626885</v>
      </c>
      <c r="M120" s="12">
        <f t="shared" ref="M120" si="312">(D120-$D$9)/(B120-$B$9)</f>
        <v>0.73333333288742741</v>
      </c>
      <c r="N120" s="12">
        <f t="shared" ref="N120" si="313">(F120-$F$9)/(B120-$B$9)</f>
        <v>1.0606060510106159</v>
      </c>
      <c r="O120" s="12">
        <f t="shared" ref="O120" si="314">(H120-$H$9)/(B120-$B$9)</f>
        <v>-2.8787878787973183E-2</v>
      </c>
      <c r="P120" s="81">
        <f t="shared" ref="P120" si="315">(L120-$L$9)/(B120-$B$9)</f>
        <v>1.2897642088882861</v>
      </c>
      <c r="Q120" s="12">
        <f t="shared" ref="Q120" si="316">(M120-0)/(B120-$B$9)</f>
        <v>1.111111110435496E-2</v>
      </c>
      <c r="R120" s="12">
        <f t="shared" ref="R120" si="317">(N120-0)/(B120-$B$9)</f>
        <v>1.6069788651675999E-2</v>
      </c>
      <c r="S120" s="12">
        <f t="shared" ref="S120" si="318">(O120-0)/(B120-$B$9)</f>
        <v>-4.3617998163595733E-4</v>
      </c>
      <c r="T120" s="12">
        <f t="shared" ref="T120" si="319">(P120-0)/(B120-$B$9)</f>
        <v>1.9541881952852821E-2</v>
      </c>
    </row>
    <row r="121" spans="2:20" ht="15.9" customHeight="1">
      <c r="B121" s="18">
        <v>45912</v>
      </c>
      <c r="C121" s="12">
        <v>401138.70669999998</v>
      </c>
      <c r="D121" s="9">
        <f t="shared" si="262"/>
        <v>44.799999974202365</v>
      </c>
      <c r="E121" s="12">
        <v>6665784.9948000005</v>
      </c>
      <c r="F121" s="9">
        <f t="shared" si="263"/>
        <v>37.800000049173832</v>
      </c>
      <c r="G121" s="12">
        <v>70.174999999999997</v>
      </c>
      <c r="H121" s="9">
        <f t="shared" si="264"/>
        <v>-27.100000000004343</v>
      </c>
      <c r="J121" s="40">
        <f t="shared" ref="J121" si="320">MOD(DEGREES(ATAN2(F121, D121)) + 360, 360)</f>
        <v>49.844000322082934</v>
      </c>
      <c r="K121" s="47">
        <f t="shared" ref="K121" si="321">SQRT(POWER(C121 - $C$9,2) + POWER(E121 - $E$9,2)) *1000</f>
        <v>58.616379975277162</v>
      </c>
      <c r="L121" s="40">
        <f t="shared" ref="L121" si="322">SQRT((D121^2) + (F121^2) + (H121^2))</f>
        <v>64.577782568049741</v>
      </c>
      <c r="M121" s="12">
        <f t="shared" ref="M121" si="323">(D121-$D$9)/(B121-$B$9)</f>
        <v>0.6787878783970055</v>
      </c>
      <c r="N121" s="12">
        <f t="shared" ref="N121" si="324">(F121-$F$9)/(B121-$B$9)</f>
        <v>0.57272727347233077</v>
      </c>
      <c r="O121" s="12">
        <f t="shared" ref="O121" si="325">(H121-$H$9)/(B121-$B$9)</f>
        <v>-0.41060606060612642</v>
      </c>
      <c r="P121" s="81">
        <f t="shared" ref="P121" si="326">(L121-$L$9)/(B121-$B$9)</f>
        <v>0.97845125103105668</v>
      </c>
      <c r="Q121" s="12">
        <f t="shared" ref="Q121" si="327">(M121-0)/(B121-$B$9)</f>
        <v>1.0284664824197053E-2</v>
      </c>
      <c r="R121" s="12">
        <f t="shared" ref="R121" si="328">(N121-0)/(B121-$B$9)</f>
        <v>8.6776859617019812E-3</v>
      </c>
      <c r="S121" s="12">
        <f t="shared" ref="S121" si="329">(O121-0)/(B121-$B$9)</f>
        <v>-6.2213039485776731E-3</v>
      </c>
      <c r="T121" s="12">
        <f t="shared" ref="T121" si="330">(P121-0)/(B121-$B$9)</f>
        <v>1.482501895501601E-2</v>
      </c>
    </row>
    <row r="122" spans="2:20" ht="15.9" customHeight="1">
      <c r="B122" s="18">
        <v>45913</v>
      </c>
      <c r="C122" s="12">
        <v>401138.70929999999</v>
      </c>
      <c r="D122" s="9">
        <f t="shared" si="262"/>
        <v>47.399999981280416</v>
      </c>
      <c r="E122" s="12">
        <v>6665785.0181</v>
      </c>
      <c r="F122" s="9">
        <f t="shared" si="263"/>
        <v>61.099999584257603</v>
      </c>
      <c r="G122" s="12">
        <v>70.203699999999998</v>
      </c>
      <c r="H122" s="9">
        <f t="shared" si="264"/>
        <v>1.5999999999962711</v>
      </c>
      <c r="J122" s="40">
        <f t="shared" ref="J122" si="331">MOD(DEGREES(ATAN2(F122, D122)) + 360, 360)</f>
        <v>37.803502231167101</v>
      </c>
      <c r="K122" s="47">
        <f t="shared" ref="K122" si="332">SQRT(POWER(C122 - $C$9,2) + POWER(E122 - $E$9,2)) *1000</f>
        <v>77.330265403796872</v>
      </c>
      <c r="L122" s="40">
        <f t="shared" ref="L122" si="333">SQRT((D122^2) + (F122^2) + (H122^2))</f>
        <v>77.346816013470459</v>
      </c>
      <c r="M122" s="12">
        <f t="shared" ref="M122" si="334">(D122-$D$9)/(B122-$B$9)</f>
        <v>0.70746268628776743</v>
      </c>
      <c r="N122" s="12">
        <f t="shared" ref="N122" si="335">(F122-$F$9)/(B122-$B$9)</f>
        <v>0.9119402923023523</v>
      </c>
      <c r="O122" s="12">
        <f t="shared" ref="O122" si="336">(H122-$H$9)/(B122-$B$9)</f>
        <v>2.3880597014869717E-2</v>
      </c>
      <c r="P122" s="81">
        <f t="shared" ref="P122" si="337">(L122-$L$9)/(B122-$B$9)</f>
        <v>1.1544300897532904</v>
      </c>
      <c r="Q122" s="12">
        <f t="shared" ref="Q122" si="338">(M122-0)/(B122-$B$9)</f>
        <v>1.0559144571459214E-2</v>
      </c>
      <c r="R122" s="12">
        <f t="shared" ref="R122" si="339">(N122-0)/(B122-$B$9)</f>
        <v>1.3611049138841079E-2</v>
      </c>
      <c r="S122" s="12">
        <f t="shared" ref="S122" si="340">(O122-0)/(B122-$B$9)</f>
        <v>3.5642682111745844E-4</v>
      </c>
      <c r="T122" s="12">
        <f t="shared" ref="T122" si="341">(P122-0)/(B122-$B$9)</f>
        <v>1.7230299847064035E-2</v>
      </c>
    </row>
    <row r="123" spans="2:20" ht="15.9" customHeight="1">
      <c r="B123" s="18">
        <v>45913</v>
      </c>
      <c r="C123" s="12">
        <v>401138.71029999998</v>
      </c>
      <c r="D123" s="9">
        <f t="shared" si="262"/>
        <v>48.399999970570207</v>
      </c>
      <c r="E123" s="12">
        <v>6665785.0269999998</v>
      </c>
      <c r="F123" s="9">
        <f t="shared" si="263"/>
        <v>69.999999366700649</v>
      </c>
      <c r="G123" s="12">
        <v>70.200199999999995</v>
      </c>
      <c r="H123" s="9">
        <f t="shared" si="264"/>
        <v>-1.90000000000623</v>
      </c>
      <c r="J123" s="40">
        <f t="shared" ref="J123" si="342">MOD(DEGREES(ATAN2(F123, D123)) + 360, 360)</f>
        <v>34.661089683246701</v>
      </c>
      <c r="K123" s="47">
        <f t="shared" ref="K123" si="343">SQRT(POWER(C123 - $C$9,2) + POWER(E123 - $E$9,2)) *1000</f>
        <v>85.103230893364369</v>
      </c>
      <c r="L123" s="40">
        <f t="shared" ref="L123" si="344">SQRT((D123^2) + (F123^2) + (H123^2))</f>
        <v>85.124437786626885</v>
      </c>
      <c r="M123" s="12">
        <f t="shared" ref="M123" si="345">(D123-$D$9)/(B123-$B$9)</f>
        <v>0.72238805926224192</v>
      </c>
      <c r="N123" s="12">
        <f t="shared" ref="N123" si="346">(F123-$F$9)/(B123-$B$9)</f>
        <v>1.044776109950756</v>
      </c>
      <c r="O123" s="12">
        <f t="shared" ref="O123" si="347">(H123-$H$9)/(B123-$B$9)</f>
        <v>-2.8358208955316867E-2</v>
      </c>
      <c r="P123" s="81">
        <f t="shared" ref="P123" si="348">(L123-$L$9)/(B123-$B$9)</f>
        <v>1.2705139968153267</v>
      </c>
      <c r="Q123" s="12">
        <f t="shared" ref="Q123" si="349">(M123-0)/(B123-$B$9)</f>
        <v>1.0781911332272267E-2</v>
      </c>
      <c r="R123" s="12">
        <f t="shared" ref="R123" si="350">(N123-0)/(B123-$B$9)</f>
        <v>1.5593673282847104E-2</v>
      </c>
      <c r="S123" s="12">
        <f t="shared" ref="S123" si="351">(O123-0)/(B123-$B$9)</f>
        <v>-4.2325685007935619E-4</v>
      </c>
      <c r="T123" s="12">
        <f t="shared" ref="T123" si="352">(P123-0)/(B123-$B$9)</f>
        <v>1.8962895474855624E-2</v>
      </c>
    </row>
    <row r="124" spans="2:20" ht="15.9" customHeight="1">
      <c r="B124" s="18">
        <v>45915</v>
      </c>
      <c r="C124" s="12">
        <v>401138.71</v>
      </c>
      <c r="D124" s="9">
        <f t="shared" si="262"/>
        <v>48.100000014528632</v>
      </c>
      <c r="E124" s="12">
        <v>6665785.0138999997</v>
      </c>
      <c r="F124" s="9">
        <f t="shared" si="263"/>
        <v>56.899999268352985</v>
      </c>
      <c r="G124" s="12">
        <v>70.204499999999996</v>
      </c>
      <c r="H124" s="9">
        <f t="shared" si="264"/>
        <v>2.3999999999944066</v>
      </c>
      <c r="J124" s="40">
        <f t="shared" ref="J124" si="353">MOD(DEGREES(ATAN2(F124, D124)) + 360, 360)</f>
        <v>40.209264209767127</v>
      </c>
      <c r="K124" s="47">
        <f t="shared" ref="K124" si="354">SQRT(POWER(C124 - $C$9,2) + POWER(E124 - $E$9,2)) *1000</f>
        <v>74.506509233329581</v>
      </c>
      <c r="L124" s="40">
        <f t="shared" ref="L124" si="355">SQRT((D124^2) + (F124^2) + (H124^2))</f>
        <v>74.545153552301429</v>
      </c>
      <c r="M124" s="12">
        <f t="shared" ref="M124" si="356">(D124-$D$9)/(B124-$B$9)</f>
        <v>0.69710144948592223</v>
      </c>
      <c r="N124" s="12">
        <f t="shared" ref="N124" si="357">(F124-$F$9)/(B124-$B$9)</f>
        <v>0.82463767055584036</v>
      </c>
      <c r="O124" s="12">
        <f t="shared" ref="O124" si="358">(H124-$H$9)/(B124-$B$9)</f>
        <v>3.4782608695571107E-2</v>
      </c>
      <c r="P124" s="81">
        <f t="shared" ref="P124" si="359">(L124-$L$9)/(B124-$B$9)</f>
        <v>1.0803645442362526</v>
      </c>
      <c r="Q124" s="12">
        <f t="shared" ref="Q124" si="360">(M124-0)/(B124-$B$9)</f>
        <v>1.0102919557766989E-2</v>
      </c>
      <c r="R124" s="12">
        <f t="shared" ref="R124" si="361">(N124-0)/(B124-$B$9)</f>
        <v>1.1951270587765803E-2</v>
      </c>
      <c r="S124" s="12">
        <f t="shared" ref="S124" si="362">(O124-0)/(B124-$B$9)</f>
        <v>5.0409577819668274E-4</v>
      </c>
      <c r="T124" s="12">
        <f t="shared" ref="T124" si="363">(P124-0)/(B124-$B$9)</f>
        <v>1.5657457162844241E-2</v>
      </c>
    </row>
    <row r="125" spans="2:20" ht="15.9" customHeight="1">
      <c r="B125" s="18">
        <v>45915</v>
      </c>
      <c r="C125" s="12">
        <v>401138.71490000002</v>
      </c>
      <c r="D125" s="9">
        <f t="shared" si="262"/>
        <v>53.0000000144355</v>
      </c>
      <c r="E125" s="12">
        <v>6665785.0312000001</v>
      </c>
      <c r="F125" s="9">
        <f t="shared" si="263"/>
        <v>74.199999682605267</v>
      </c>
      <c r="G125" s="12">
        <v>70.211799999999997</v>
      </c>
      <c r="H125" s="9">
        <f t="shared" si="264"/>
        <v>9.6999999999951569</v>
      </c>
      <c r="J125" s="40">
        <f t="shared" ref="J125" si="364">MOD(DEGREES(ATAN2(F125, D125)) + 360, 360)</f>
        <v>35.537677915274401</v>
      </c>
      <c r="K125" s="47">
        <f t="shared" ref="K125" si="365">SQRT(POWER(C125 - $C$9,2) + POWER(E125 - $E$9,2)) *1000</f>
        <v>91.184647580767589</v>
      </c>
      <c r="L125" s="40">
        <f t="shared" ref="L125" si="366">SQRT((D125^2) + (F125^2) + (H125^2))</f>
        <v>91.699127337334517</v>
      </c>
      <c r="M125" s="12">
        <f t="shared" ref="M125" si="367">(D125-$D$9)/(B125-$B$9)</f>
        <v>0.76811594223819568</v>
      </c>
      <c r="N125" s="12">
        <f t="shared" ref="N125" si="368">(F125-$F$9)/(B125-$B$9)</f>
        <v>1.0753623142406561</v>
      </c>
      <c r="O125" s="12">
        <f t="shared" ref="O125" si="369">(H125-$H$9)/(B125-$B$9)</f>
        <v>0.14057971014485734</v>
      </c>
      <c r="P125" s="81">
        <f t="shared" ref="P125" si="370">(L125-$L$9)/(B125-$B$9)</f>
        <v>1.3289728599613697</v>
      </c>
      <c r="Q125" s="12">
        <f t="shared" ref="Q125" si="371">(M125-0)/(B125-$B$9)</f>
        <v>1.1132115104901386E-2</v>
      </c>
      <c r="R125" s="12">
        <f t="shared" ref="R125" si="372">(N125-0)/(B125-$B$9)</f>
        <v>1.5584961075951538E-2</v>
      </c>
      <c r="S125" s="12">
        <f t="shared" ref="S125" si="373">(O125-0)/(B125-$B$9)</f>
        <v>2.0373871035486574E-3</v>
      </c>
      <c r="T125" s="12">
        <f t="shared" ref="T125" si="374">(P125-0)/(B125-$B$9)</f>
        <v>1.9260476231324198E-2</v>
      </c>
    </row>
    <row r="126" spans="2:20" ht="15.9" customHeight="1">
      <c r="B126" s="18">
        <v>45916</v>
      </c>
      <c r="C126" s="12">
        <v>401138.70980000001</v>
      </c>
      <c r="D126" s="9">
        <f t="shared" si="262"/>
        <v>47.900000005029142</v>
      </c>
      <c r="E126" s="12">
        <v>6665785.0164999999</v>
      </c>
      <c r="F126" s="9">
        <f t="shared" si="263"/>
        <v>59.499999508261681</v>
      </c>
      <c r="G126" s="12">
        <v>70.204400000000007</v>
      </c>
      <c r="H126" s="9">
        <f t="shared" si="264"/>
        <v>2.3000000000052978</v>
      </c>
      <c r="J126" s="40">
        <f t="shared" ref="J126" si="375">MOD(DEGREES(ATAN2(F126, D126)) + 360, 360)</f>
        <v>38.835525928157608</v>
      </c>
      <c r="K126" s="47">
        <f t="shared" ref="K126" si="376">SQRT(POWER(C126 - $C$9,2) + POWER(E126 - $E$9,2)) *1000</f>
        <v>76.384945780990975</v>
      </c>
      <c r="L126" s="40">
        <f t="shared" ref="L126" si="377">SQRT((D126^2) + (F126^2) + (H126^2))</f>
        <v>76.419565177806106</v>
      </c>
      <c r="M126" s="12">
        <f t="shared" ref="M126" si="378">(D126-$D$9)/(B126-$B$9)</f>
        <v>0.68428571435755914</v>
      </c>
      <c r="N126" s="12">
        <f t="shared" ref="N126" si="379">(F126-$F$9)/(B126-$B$9)</f>
        <v>0.84999999297516682</v>
      </c>
      <c r="O126" s="12">
        <f t="shared" ref="O126" si="380">(H126-$H$9)/(B126-$B$9)</f>
        <v>3.2857142857218538E-2</v>
      </c>
      <c r="P126" s="81">
        <f t="shared" ref="P126" si="381">(L126-$L$9)/(B126-$B$9)</f>
        <v>1.0917080739686587</v>
      </c>
      <c r="Q126" s="12">
        <f t="shared" ref="Q126" si="382">(M126-0)/(B126-$B$9)</f>
        <v>9.7755102051079873E-3</v>
      </c>
      <c r="R126" s="12">
        <f t="shared" ref="R126" si="383">(N126-0)/(B126-$B$9)</f>
        <v>1.2142857042502384E-2</v>
      </c>
      <c r="S126" s="12">
        <f t="shared" ref="S126" si="384">(O126-0)/(B126-$B$9)</f>
        <v>4.6938775510312199E-4</v>
      </c>
      <c r="T126" s="12">
        <f t="shared" ref="T126" si="385">(P126-0)/(B126-$B$9)</f>
        <v>1.5595829628123696E-2</v>
      </c>
    </row>
    <row r="127" spans="2:20" ht="15.9" customHeight="1">
      <c r="B127" s="18"/>
      <c r="C127" s="12"/>
      <c r="D127" s="9" t="str">
        <f t="shared" si="262"/>
        <v/>
      </c>
      <c r="E127" s="12"/>
      <c r="F127" s="9" t="str">
        <f t="shared" si="263"/>
        <v/>
      </c>
      <c r="G127" s="12"/>
      <c r="H127" s="9" t="str">
        <f t="shared" si="264"/>
        <v/>
      </c>
    </row>
    <row r="128" spans="2:20" ht="15.9" customHeight="1">
      <c r="B128" s="18"/>
      <c r="C128" s="12"/>
      <c r="D128" s="9" t="str">
        <f t="shared" si="262"/>
        <v/>
      </c>
      <c r="E128" s="12"/>
      <c r="F128" s="9" t="str">
        <f t="shared" si="263"/>
        <v/>
      </c>
      <c r="G128" s="12"/>
      <c r="H128" s="9" t="str">
        <f t="shared" si="264"/>
        <v/>
      </c>
    </row>
    <row r="129" spans="2:8" ht="15.9" customHeight="1">
      <c r="B129" s="18"/>
      <c r="C129" s="12"/>
      <c r="D129" s="9" t="str">
        <f t="shared" si="262"/>
        <v/>
      </c>
      <c r="E129" s="12"/>
      <c r="F129" s="9" t="str">
        <f t="shared" si="263"/>
        <v/>
      </c>
      <c r="G129" s="12"/>
      <c r="H129" s="9" t="str">
        <f t="shared" si="264"/>
        <v/>
      </c>
    </row>
    <row r="130" spans="2:8" ht="15.9" customHeight="1">
      <c r="B130" s="18"/>
      <c r="C130" s="12"/>
      <c r="D130" s="9" t="str">
        <f t="shared" si="262"/>
        <v/>
      </c>
      <c r="E130" s="12"/>
      <c r="F130" s="9" t="str">
        <f t="shared" si="263"/>
        <v/>
      </c>
      <c r="G130" s="12"/>
      <c r="H130" s="9" t="str">
        <f t="shared" si="264"/>
        <v/>
      </c>
    </row>
    <row r="131" spans="2:8" ht="15.9" customHeight="1">
      <c r="B131" s="18"/>
      <c r="C131" s="12"/>
      <c r="D131" s="9" t="str">
        <f t="shared" si="262"/>
        <v/>
      </c>
      <c r="E131" s="12"/>
      <c r="F131" s="9" t="str">
        <f t="shared" si="263"/>
        <v/>
      </c>
      <c r="G131" s="12"/>
      <c r="H131" s="9" t="str">
        <f t="shared" si="264"/>
        <v/>
      </c>
    </row>
    <row r="132" spans="2:8" ht="15.9" customHeight="1">
      <c r="B132" s="18"/>
      <c r="C132" s="12"/>
      <c r="D132" s="9" t="str">
        <f t="shared" si="262"/>
        <v/>
      </c>
      <c r="E132" s="12"/>
      <c r="F132" s="9" t="str">
        <f t="shared" si="263"/>
        <v/>
      </c>
      <c r="G132" s="12"/>
      <c r="H132" s="9" t="str">
        <f t="shared" si="264"/>
        <v/>
      </c>
    </row>
    <row r="133" spans="2:8" ht="15.9" customHeight="1">
      <c r="B133" s="18"/>
      <c r="C133" s="12"/>
      <c r="D133" s="9" t="str">
        <f t="shared" si="262"/>
        <v/>
      </c>
      <c r="E133" s="12"/>
      <c r="F133" s="9" t="str">
        <f t="shared" si="263"/>
        <v/>
      </c>
      <c r="G133" s="12"/>
      <c r="H133" s="9" t="str">
        <f t="shared" si="264"/>
        <v/>
      </c>
    </row>
    <row r="134" spans="2:8" ht="15.9" customHeight="1">
      <c r="B134" s="18"/>
      <c r="C134" s="12"/>
      <c r="D134" s="9" t="str">
        <f t="shared" si="262"/>
        <v/>
      </c>
      <c r="E134" s="12"/>
      <c r="F134" s="9" t="str">
        <f t="shared" si="263"/>
        <v/>
      </c>
      <c r="G134" s="12"/>
      <c r="H134" s="9" t="str">
        <f t="shared" si="264"/>
        <v/>
      </c>
    </row>
    <row r="135" spans="2:8" ht="15.9" customHeight="1">
      <c r="B135" s="18"/>
      <c r="C135" s="12"/>
      <c r="D135" s="9" t="str">
        <f t="shared" si="262"/>
        <v/>
      </c>
      <c r="E135" s="12"/>
      <c r="F135" s="9" t="str">
        <f t="shared" si="263"/>
        <v/>
      </c>
      <c r="G135" s="12"/>
      <c r="H135" s="9" t="str">
        <f t="shared" si="264"/>
        <v/>
      </c>
    </row>
    <row r="136" spans="2:8" ht="15.9" customHeight="1">
      <c r="B136" s="18"/>
      <c r="C136" s="12"/>
      <c r="D136" s="9" t="str">
        <f t="shared" si="262"/>
        <v/>
      </c>
      <c r="E136" s="12"/>
      <c r="F136" s="9" t="str">
        <f t="shared" si="263"/>
        <v/>
      </c>
      <c r="G136" s="12"/>
      <c r="H136" s="9" t="str">
        <f t="shared" si="264"/>
        <v/>
      </c>
    </row>
    <row r="137" spans="2:8" ht="15.9" customHeight="1">
      <c r="B137" s="18"/>
      <c r="C137" s="12"/>
      <c r="D137" s="9" t="str">
        <f t="shared" si="262"/>
        <v/>
      </c>
      <c r="E137" s="12"/>
      <c r="F137" s="9" t="str">
        <f t="shared" si="263"/>
        <v/>
      </c>
      <c r="G137" s="12"/>
      <c r="H137" s="9" t="str">
        <f t="shared" si="264"/>
        <v/>
      </c>
    </row>
    <row r="138" spans="2:8" ht="15.9" customHeight="1">
      <c r="B138" s="18"/>
      <c r="C138" s="12"/>
      <c r="D138" s="9" t="str">
        <f t="shared" si="262"/>
        <v/>
      </c>
      <c r="E138" s="12"/>
      <c r="F138" s="9" t="str">
        <f t="shared" si="263"/>
        <v/>
      </c>
      <c r="G138" s="12"/>
      <c r="H138" s="9" t="str">
        <f t="shared" si="264"/>
        <v/>
      </c>
    </row>
    <row r="139" spans="2:8" ht="15.9" customHeight="1">
      <c r="B139" s="18"/>
      <c r="C139" s="12"/>
      <c r="D139" s="9" t="str">
        <f t="shared" si="262"/>
        <v/>
      </c>
      <c r="E139" s="12"/>
      <c r="F139" s="9" t="str">
        <f t="shared" si="263"/>
        <v/>
      </c>
      <c r="G139" s="12"/>
      <c r="H139" s="9" t="str">
        <f t="shared" si="264"/>
        <v/>
      </c>
    </row>
    <row r="140" spans="2:8" ht="15.9" customHeight="1">
      <c r="B140" s="18"/>
      <c r="C140" s="12"/>
      <c r="D140" s="9" t="str">
        <f t="shared" si="262"/>
        <v/>
      </c>
      <c r="E140" s="12"/>
      <c r="F140" s="9" t="str">
        <f t="shared" si="263"/>
        <v/>
      </c>
      <c r="G140" s="12"/>
      <c r="H140" s="9" t="str">
        <f t="shared" si="264"/>
        <v/>
      </c>
    </row>
    <row r="141" spans="2:8" ht="15.9" customHeight="1">
      <c r="B141" s="18"/>
      <c r="C141" s="12"/>
      <c r="D141" s="9" t="str">
        <f t="shared" si="262"/>
        <v/>
      </c>
      <c r="E141" s="12"/>
      <c r="F141" s="9" t="str">
        <f t="shared" si="263"/>
        <v/>
      </c>
      <c r="G141" s="12"/>
      <c r="H141" s="9" t="str">
        <f t="shared" si="264"/>
        <v/>
      </c>
    </row>
    <row r="142" spans="2:8" ht="15.9" customHeight="1">
      <c r="B142" s="18"/>
      <c r="C142" s="12"/>
      <c r="D142" s="9" t="str">
        <f t="shared" si="262"/>
        <v/>
      </c>
      <c r="E142" s="12"/>
      <c r="F142" s="9" t="str">
        <f t="shared" si="263"/>
        <v/>
      </c>
      <c r="G142" s="12"/>
      <c r="H142" s="9" t="str">
        <f t="shared" si="264"/>
        <v/>
      </c>
    </row>
    <row r="143" spans="2:8" ht="15.9" customHeight="1">
      <c r="B143" s="18"/>
      <c r="C143" s="12"/>
      <c r="D143" s="9" t="str">
        <f t="shared" si="262"/>
        <v/>
      </c>
      <c r="E143" s="12"/>
      <c r="F143" s="9" t="str">
        <f t="shared" si="263"/>
        <v/>
      </c>
      <c r="G143" s="12"/>
      <c r="H143" s="9" t="str">
        <f t="shared" si="264"/>
        <v/>
      </c>
    </row>
    <row r="144" spans="2:8" ht="15.9" customHeight="1">
      <c r="B144" s="18"/>
      <c r="C144" s="12"/>
      <c r="D144" s="9" t="str">
        <f t="shared" si="262"/>
        <v/>
      </c>
      <c r="E144" s="12"/>
      <c r="F144" s="9" t="str">
        <f t="shared" si="263"/>
        <v/>
      </c>
      <c r="G144" s="12"/>
      <c r="H144" s="9" t="str">
        <f t="shared" si="264"/>
        <v/>
      </c>
    </row>
    <row r="145" spans="1:8" ht="15.9" customHeight="1">
      <c r="B145" s="18"/>
      <c r="C145" s="12"/>
      <c r="D145" s="9" t="str">
        <f t="shared" si="262"/>
        <v/>
      </c>
      <c r="E145" s="12"/>
      <c r="F145" s="9" t="str">
        <f t="shared" si="263"/>
        <v/>
      </c>
      <c r="G145" s="12"/>
      <c r="H145" s="9" t="str">
        <f t="shared" si="264"/>
        <v/>
      </c>
    </row>
    <row r="146" spans="1:8" ht="15.9" customHeight="1">
      <c r="B146" s="18"/>
      <c r="C146" s="12"/>
      <c r="D146" s="9" t="str">
        <f t="shared" si="262"/>
        <v/>
      </c>
      <c r="E146" s="12"/>
      <c r="F146" s="9" t="str">
        <f t="shared" si="263"/>
        <v/>
      </c>
      <c r="G146" s="12"/>
      <c r="H146" s="9" t="str">
        <f t="shared" si="264"/>
        <v/>
      </c>
    </row>
    <row r="147" spans="1:8" ht="15.9" customHeight="1">
      <c r="B147" s="18"/>
      <c r="C147" s="12"/>
      <c r="D147" s="9" t="str">
        <f t="shared" si="262"/>
        <v/>
      </c>
      <c r="E147" s="12"/>
      <c r="F147" s="9" t="str">
        <f t="shared" si="263"/>
        <v/>
      </c>
      <c r="G147" s="12"/>
      <c r="H147" s="9" t="str">
        <f t="shared" si="264"/>
        <v/>
      </c>
    </row>
    <row r="148" spans="1:8" ht="15.9" customHeight="1">
      <c r="B148" s="18"/>
      <c r="C148" s="12"/>
      <c r="D148" s="9" t="str">
        <f t="shared" si="262"/>
        <v/>
      </c>
      <c r="E148" s="12"/>
      <c r="F148" s="9" t="str">
        <f t="shared" si="263"/>
        <v/>
      </c>
      <c r="G148" s="12"/>
      <c r="H148" s="9" t="str">
        <f t="shared" si="264"/>
        <v/>
      </c>
    </row>
    <row r="149" spans="1:8" ht="15.9" customHeight="1">
      <c r="B149" s="18"/>
      <c r="C149" s="12"/>
      <c r="D149" s="9" t="str">
        <f t="shared" si="262"/>
        <v/>
      </c>
      <c r="E149" s="12"/>
      <c r="F149" s="9" t="str">
        <f t="shared" si="263"/>
        <v/>
      </c>
      <c r="G149" s="12"/>
      <c r="H149" s="9" t="str">
        <f t="shared" si="264"/>
        <v/>
      </c>
    </row>
    <row r="150" spans="1:8" ht="15.9" customHeight="1">
      <c r="B150" s="18"/>
      <c r="C150" s="12"/>
      <c r="D150" s="9" t="str">
        <f t="shared" si="262"/>
        <v/>
      </c>
      <c r="E150" s="12"/>
      <c r="F150" s="9" t="str">
        <f t="shared" si="263"/>
        <v/>
      </c>
      <c r="G150" s="12"/>
      <c r="H150" s="9" t="str">
        <f t="shared" si="264"/>
        <v/>
      </c>
    </row>
    <row r="151" spans="1:8" ht="15.9" customHeight="1">
      <c r="B151" s="18"/>
      <c r="C151" s="12"/>
      <c r="D151" s="9" t="str">
        <f t="shared" si="262"/>
        <v/>
      </c>
      <c r="E151" s="12"/>
      <c r="F151" s="9" t="str">
        <f t="shared" si="263"/>
        <v/>
      </c>
      <c r="G151" s="12"/>
      <c r="H151" s="9" t="str">
        <f t="shared" si="264"/>
        <v/>
      </c>
    </row>
    <row r="152" spans="1:8" ht="15.9" customHeight="1">
      <c r="B152" s="18"/>
      <c r="C152" s="12"/>
      <c r="D152" s="9" t="str">
        <f t="shared" si="262"/>
        <v/>
      </c>
      <c r="E152" s="12"/>
      <c r="F152" s="9" t="str">
        <f t="shared" si="263"/>
        <v/>
      </c>
      <c r="G152" s="12"/>
      <c r="H152" s="9" t="str">
        <f t="shared" si="264"/>
        <v/>
      </c>
    </row>
    <row r="153" spans="1:8" ht="15.9" customHeight="1">
      <c r="B153" s="18"/>
      <c r="C153" s="12"/>
      <c r="D153" s="9" t="str">
        <f t="shared" si="262"/>
        <v/>
      </c>
      <c r="E153" s="12"/>
      <c r="F153" s="9" t="str">
        <f t="shared" si="263"/>
        <v/>
      </c>
      <c r="G153" s="12"/>
      <c r="H153" s="9" t="str">
        <f t="shared" si="264"/>
        <v/>
      </c>
    </row>
    <row r="154" spans="1:8" ht="15.9" customHeight="1">
      <c r="B154" s="18"/>
      <c r="C154" s="12"/>
      <c r="D154" s="9" t="str">
        <f t="shared" si="262"/>
        <v/>
      </c>
      <c r="E154" s="12"/>
      <c r="F154" s="9" t="str">
        <f t="shared" si="263"/>
        <v/>
      </c>
      <c r="G154" s="12"/>
      <c r="H154" s="9" t="str">
        <f t="shared" si="264"/>
        <v/>
      </c>
    </row>
    <row r="155" spans="1:8" ht="15.9" customHeight="1">
      <c r="B155" s="18"/>
      <c r="C155" s="12"/>
      <c r="D155" s="9" t="str">
        <f t="shared" si="262"/>
        <v/>
      </c>
      <c r="E155" s="12"/>
      <c r="F155" s="9" t="str">
        <f t="shared" si="263"/>
        <v/>
      </c>
      <c r="G155" s="12"/>
      <c r="H155" s="9" t="str">
        <f t="shared" si="264"/>
        <v/>
      </c>
    </row>
    <row r="156" spans="1:8" ht="15.9" customHeight="1">
      <c r="A156" s="32">
        <v>44760</v>
      </c>
      <c r="B156" s="18"/>
      <c r="C156" s="12"/>
      <c r="D156" s="9" t="str">
        <f t="shared" si="262"/>
        <v/>
      </c>
      <c r="E156" s="12"/>
      <c r="F156" s="9" t="str">
        <f t="shared" si="263"/>
        <v/>
      </c>
      <c r="G156" s="12"/>
      <c r="H156" s="9" t="str">
        <f t="shared" si="264"/>
        <v/>
      </c>
    </row>
    <row r="157" spans="1:8" ht="15.9" customHeight="1">
      <c r="A157" s="33"/>
      <c r="B157" s="18"/>
      <c r="C157" s="12"/>
      <c r="D157" s="9" t="str">
        <f t="shared" si="262"/>
        <v/>
      </c>
      <c r="E157" s="12"/>
      <c r="F157" s="9" t="str">
        <f t="shared" si="263"/>
        <v/>
      </c>
      <c r="G157" s="12"/>
      <c r="H157" s="9" t="str">
        <f t="shared" si="264"/>
        <v/>
      </c>
    </row>
    <row r="158" spans="1:8" ht="15.9" customHeight="1">
      <c r="A158" s="212" t="s">
        <v>9</v>
      </c>
      <c r="B158" s="18"/>
      <c r="C158" s="12"/>
      <c r="D158" s="9" t="str">
        <f t="shared" si="262"/>
        <v/>
      </c>
      <c r="E158" s="12"/>
      <c r="F158" s="9" t="str">
        <f t="shared" si="263"/>
        <v/>
      </c>
      <c r="G158" s="12"/>
      <c r="H158" s="9" t="str">
        <f t="shared" si="264"/>
        <v/>
      </c>
    </row>
    <row r="159" spans="1:8" ht="15.9" customHeight="1">
      <c r="A159" s="213"/>
      <c r="B159" s="18"/>
      <c r="C159" s="12"/>
      <c r="D159" s="9" t="str">
        <f t="shared" si="262"/>
        <v/>
      </c>
      <c r="E159" s="12"/>
      <c r="F159" s="9" t="str">
        <f t="shared" si="263"/>
        <v/>
      </c>
      <c r="G159" s="12"/>
      <c r="H159" s="9" t="str">
        <f t="shared" si="264"/>
        <v/>
      </c>
    </row>
    <row r="160" spans="1:8" ht="15.9" customHeight="1">
      <c r="B160" s="18"/>
      <c r="C160" s="12"/>
      <c r="D160" s="9" t="str">
        <f t="shared" si="262"/>
        <v/>
      </c>
      <c r="E160" s="12"/>
      <c r="F160" s="9" t="str">
        <f t="shared" si="263"/>
        <v/>
      </c>
      <c r="G160" s="12"/>
      <c r="H160" s="9" t="str">
        <f t="shared" si="264"/>
        <v/>
      </c>
    </row>
    <row r="161" spans="2:8" ht="15.9" customHeight="1">
      <c r="B161" s="18"/>
      <c r="C161" s="12"/>
      <c r="D161" s="9" t="str">
        <f t="shared" si="262"/>
        <v/>
      </c>
      <c r="E161" s="12"/>
      <c r="F161" s="9" t="str">
        <f t="shared" si="263"/>
        <v/>
      </c>
      <c r="G161" s="12"/>
      <c r="H161" s="9" t="str">
        <f t="shared" si="264"/>
        <v/>
      </c>
    </row>
    <row r="162" spans="2:8" ht="15.9" customHeight="1">
      <c r="B162" s="18"/>
      <c r="C162" s="12"/>
      <c r="D162" s="9" t="str">
        <f t="shared" si="262"/>
        <v/>
      </c>
      <c r="E162" s="12"/>
      <c r="F162" s="9" t="str">
        <f t="shared" si="263"/>
        <v/>
      </c>
      <c r="G162" s="12"/>
      <c r="H162" s="9" t="str">
        <f t="shared" si="264"/>
        <v/>
      </c>
    </row>
    <row r="163" spans="2:8" ht="15.9" customHeight="1">
      <c r="B163" s="18"/>
      <c r="C163" s="12"/>
      <c r="D163" s="9" t="str">
        <f t="shared" si="262"/>
        <v/>
      </c>
      <c r="E163" s="12"/>
      <c r="F163" s="9" t="str">
        <f t="shared" si="263"/>
        <v/>
      </c>
      <c r="G163" s="12"/>
      <c r="H163" s="9" t="str">
        <f t="shared" si="264"/>
        <v/>
      </c>
    </row>
    <row r="164" spans="2:8" ht="15.9" customHeight="1">
      <c r="B164" s="18"/>
      <c r="C164" s="12"/>
      <c r="D164" s="9" t="str">
        <f t="shared" si="262"/>
        <v/>
      </c>
      <c r="E164" s="12"/>
      <c r="F164" s="9" t="str">
        <f t="shared" si="263"/>
        <v/>
      </c>
      <c r="G164" s="12"/>
      <c r="H164" s="9" t="str">
        <f t="shared" si="264"/>
        <v/>
      </c>
    </row>
    <row r="165" spans="2:8" ht="15.9" customHeight="1">
      <c r="B165" s="18"/>
      <c r="C165" s="12"/>
      <c r="D165" s="9" t="str">
        <f t="shared" si="262"/>
        <v/>
      </c>
      <c r="E165" s="12"/>
      <c r="F165" s="9" t="str">
        <f t="shared" si="263"/>
        <v/>
      </c>
      <c r="G165" s="12"/>
      <c r="H165" s="9" t="str">
        <f t="shared" si="264"/>
        <v/>
      </c>
    </row>
    <row r="166" spans="2:8" ht="15.9" customHeight="1">
      <c r="B166" s="18"/>
      <c r="C166" s="12"/>
      <c r="D166" s="9" t="str">
        <f t="shared" si="262"/>
        <v/>
      </c>
      <c r="E166" s="12"/>
      <c r="F166" s="9" t="str">
        <f t="shared" si="263"/>
        <v/>
      </c>
      <c r="G166" s="12"/>
      <c r="H166" s="9" t="str">
        <f t="shared" si="264"/>
        <v/>
      </c>
    </row>
    <row r="167" spans="2:8" ht="15.9" customHeight="1">
      <c r="B167" s="18"/>
      <c r="C167" s="12"/>
      <c r="D167" s="9" t="str">
        <f t="shared" si="262"/>
        <v/>
      </c>
      <c r="E167" s="12"/>
      <c r="F167" s="9" t="str">
        <f t="shared" si="263"/>
        <v/>
      </c>
      <c r="G167" s="12"/>
      <c r="H167" s="9" t="str">
        <f t="shared" si="264"/>
        <v/>
      </c>
    </row>
    <row r="168" spans="2:8" ht="15.9" customHeight="1">
      <c r="B168" s="18"/>
      <c r="C168" s="12"/>
      <c r="D168" s="9" t="str">
        <f t="shared" si="262"/>
        <v/>
      </c>
      <c r="E168" s="12"/>
      <c r="F168" s="9" t="str">
        <f t="shared" si="263"/>
        <v/>
      </c>
      <c r="G168" s="12"/>
      <c r="H168" s="9" t="str">
        <f t="shared" si="264"/>
        <v/>
      </c>
    </row>
    <row r="169" spans="2:8" ht="15.9" customHeight="1">
      <c r="B169" s="18"/>
      <c r="C169" s="12"/>
      <c r="D169" s="9" t="str">
        <f t="shared" si="262"/>
        <v/>
      </c>
      <c r="E169" s="12"/>
      <c r="F169" s="9" t="str">
        <f t="shared" si="263"/>
        <v/>
      </c>
      <c r="G169" s="12"/>
      <c r="H169" s="9" t="str">
        <f t="shared" si="264"/>
        <v/>
      </c>
    </row>
    <row r="170" spans="2:8" ht="15.9" customHeight="1">
      <c r="B170" s="18"/>
      <c r="C170" s="12"/>
      <c r="D170" s="9" t="str">
        <f t="shared" si="262"/>
        <v/>
      </c>
      <c r="E170" s="12"/>
      <c r="F170" s="9" t="str">
        <f t="shared" si="263"/>
        <v/>
      </c>
      <c r="G170" s="12"/>
      <c r="H170" s="9" t="str">
        <f t="shared" si="264"/>
        <v/>
      </c>
    </row>
    <row r="171" spans="2:8" ht="15.9" customHeight="1">
      <c r="B171" s="18"/>
      <c r="C171" s="12"/>
      <c r="D171" s="9" t="str">
        <f t="shared" si="262"/>
        <v/>
      </c>
      <c r="E171" s="12"/>
      <c r="F171" s="9" t="str">
        <f t="shared" si="263"/>
        <v/>
      </c>
      <c r="G171" s="12"/>
      <c r="H171" s="9" t="str">
        <f t="shared" si="264"/>
        <v/>
      </c>
    </row>
    <row r="172" spans="2:8" ht="15.9" customHeight="1">
      <c r="B172" s="18"/>
      <c r="C172" s="12"/>
      <c r="D172" s="9" t="str">
        <f t="shared" si="262"/>
        <v/>
      </c>
      <c r="E172" s="12"/>
      <c r="F172" s="9" t="str">
        <f t="shared" si="263"/>
        <v/>
      </c>
      <c r="G172" s="12"/>
      <c r="H172" s="9" t="str">
        <f t="shared" si="264"/>
        <v/>
      </c>
    </row>
    <row r="173" spans="2:8" ht="15.9" customHeight="1">
      <c r="B173" s="18"/>
      <c r="C173" s="12"/>
      <c r="D173" s="9" t="str">
        <f t="shared" si="262"/>
        <v/>
      </c>
      <c r="E173" s="12"/>
      <c r="F173" s="9" t="str">
        <f t="shared" si="263"/>
        <v/>
      </c>
      <c r="G173" s="12"/>
      <c r="H173" s="9" t="str">
        <f t="shared" si="264"/>
        <v/>
      </c>
    </row>
    <row r="174" spans="2:8" ht="15.9" customHeight="1">
      <c r="B174" s="18"/>
      <c r="C174" s="12"/>
      <c r="D174" s="9" t="str">
        <f t="shared" si="262"/>
        <v/>
      </c>
      <c r="E174" s="12"/>
      <c r="F174" s="9" t="str">
        <f t="shared" si="263"/>
        <v/>
      </c>
      <c r="G174" s="12"/>
      <c r="H174" s="9" t="str">
        <f t="shared" si="264"/>
        <v/>
      </c>
    </row>
    <row r="175" spans="2:8" ht="15.9" customHeight="1">
      <c r="B175" s="18"/>
      <c r="C175" s="12"/>
      <c r="D175" s="9" t="str">
        <f t="shared" si="262"/>
        <v/>
      </c>
      <c r="E175" s="12"/>
      <c r="F175" s="9" t="str">
        <f t="shared" si="263"/>
        <v/>
      </c>
      <c r="G175" s="12"/>
      <c r="H175" s="9" t="str">
        <f t="shared" si="264"/>
        <v/>
      </c>
    </row>
    <row r="176" spans="2:8" ht="15.9" customHeight="1">
      <c r="B176" s="18"/>
      <c r="C176" s="12"/>
      <c r="D176" s="9" t="str">
        <f t="shared" si="262"/>
        <v/>
      </c>
      <c r="E176" s="12"/>
      <c r="F176" s="9" t="str">
        <f t="shared" si="263"/>
        <v/>
      </c>
      <c r="G176" s="12"/>
      <c r="H176" s="9" t="str">
        <f t="shared" si="264"/>
        <v/>
      </c>
    </row>
    <row r="177" spans="1:8" ht="15.9" customHeight="1">
      <c r="B177" s="18"/>
      <c r="C177" s="12"/>
      <c r="D177" s="9" t="str">
        <f t="shared" si="262"/>
        <v/>
      </c>
      <c r="E177" s="12"/>
      <c r="F177" s="9" t="str">
        <f t="shared" si="263"/>
        <v/>
      </c>
      <c r="G177" s="12"/>
      <c r="H177" s="9" t="str">
        <f t="shared" si="264"/>
        <v/>
      </c>
    </row>
    <row r="178" spans="1:8" ht="15.9" customHeight="1">
      <c r="B178" s="18"/>
      <c r="C178" s="12"/>
      <c r="D178" s="9" t="str">
        <f t="shared" si="262"/>
        <v/>
      </c>
      <c r="E178" s="12"/>
      <c r="F178" s="9" t="str">
        <f t="shared" si="263"/>
        <v/>
      </c>
      <c r="G178" s="12"/>
      <c r="H178" s="9" t="str">
        <f t="shared" si="264"/>
        <v/>
      </c>
    </row>
    <row r="179" spans="1:8" ht="15.9" customHeight="1">
      <c r="B179" s="18"/>
      <c r="C179" s="12"/>
      <c r="D179" s="9" t="str">
        <f t="shared" si="262"/>
        <v/>
      </c>
      <c r="E179" s="12"/>
      <c r="F179" s="9" t="str">
        <f t="shared" si="263"/>
        <v/>
      </c>
      <c r="G179" s="12"/>
      <c r="H179" s="9" t="str">
        <f t="shared" si="264"/>
        <v/>
      </c>
    </row>
    <row r="180" spans="1:8" ht="15.9" customHeight="1">
      <c r="B180" s="18"/>
      <c r="C180" s="12"/>
      <c r="D180" s="9" t="str">
        <f t="shared" ref="D180:D243" si="386">IF(C180="","",(C180-$C$9)*1000)</f>
        <v/>
      </c>
      <c r="E180" s="12"/>
      <c r="F180" s="9" t="str">
        <f t="shared" ref="F180:F243" si="387">IF(E180="","",(E180-$E$9)*1000)</f>
        <v/>
      </c>
      <c r="G180" s="12"/>
      <c r="H180" s="9" t="str">
        <f t="shared" ref="H180:H243" si="388">IF(G180="","",(G180-$G$9)*1000)</f>
        <v/>
      </c>
    </row>
    <row r="181" spans="1:8" ht="15.9" customHeight="1">
      <c r="B181" s="18"/>
      <c r="C181" s="12"/>
      <c r="D181" s="9" t="str">
        <f t="shared" si="386"/>
        <v/>
      </c>
      <c r="E181" s="12"/>
      <c r="F181" s="9" t="str">
        <f t="shared" si="387"/>
        <v/>
      </c>
      <c r="G181" s="12"/>
      <c r="H181" s="9" t="str">
        <f t="shared" si="388"/>
        <v/>
      </c>
    </row>
    <row r="182" spans="1:8" ht="15.9" customHeight="1">
      <c r="B182" s="18"/>
      <c r="C182" s="12"/>
      <c r="D182" s="9" t="str">
        <f t="shared" si="386"/>
        <v/>
      </c>
      <c r="E182" s="12"/>
      <c r="F182" s="9" t="str">
        <f t="shared" si="387"/>
        <v/>
      </c>
      <c r="G182" s="12"/>
      <c r="H182" s="9" t="str">
        <f t="shared" si="388"/>
        <v/>
      </c>
    </row>
    <row r="183" spans="1:8" ht="15.9" customHeight="1">
      <c r="B183" s="18"/>
      <c r="C183" s="12"/>
      <c r="D183" s="9" t="str">
        <f t="shared" si="386"/>
        <v/>
      </c>
      <c r="E183" s="12"/>
      <c r="F183" s="9" t="str">
        <f t="shared" si="387"/>
        <v/>
      </c>
      <c r="G183" s="12"/>
      <c r="H183" s="9" t="str">
        <f t="shared" si="388"/>
        <v/>
      </c>
    </row>
    <row r="184" spans="1:8" ht="15.9" customHeight="1">
      <c r="B184" s="18"/>
      <c r="C184" s="12"/>
      <c r="D184" s="9" t="str">
        <f t="shared" si="386"/>
        <v/>
      </c>
      <c r="E184" s="12"/>
      <c r="F184" s="9" t="str">
        <f t="shared" si="387"/>
        <v/>
      </c>
      <c r="G184" s="12"/>
      <c r="H184" s="9" t="str">
        <f t="shared" si="388"/>
        <v/>
      </c>
    </row>
    <row r="185" spans="1:8" ht="15.9" customHeight="1">
      <c r="B185" s="18"/>
      <c r="C185" s="12"/>
      <c r="D185" s="9" t="str">
        <f t="shared" si="386"/>
        <v/>
      </c>
      <c r="E185" s="12"/>
      <c r="F185" s="9" t="str">
        <f t="shared" si="387"/>
        <v/>
      </c>
      <c r="G185" s="12"/>
      <c r="H185" s="9" t="str">
        <f t="shared" si="388"/>
        <v/>
      </c>
    </row>
    <row r="186" spans="1:8" ht="15.9" customHeight="1">
      <c r="B186" s="18"/>
      <c r="C186" s="12"/>
      <c r="D186" s="9" t="str">
        <f t="shared" si="386"/>
        <v/>
      </c>
      <c r="E186" s="12"/>
      <c r="F186" s="9" t="str">
        <f t="shared" si="387"/>
        <v/>
      </c>
      <c r="G186" s="12"/>
      <c r="H186" s="9" t="str">
        <f t="shared" si="388"/>
        <v/>
      </c>
    </row>
    <row r="187" spans="1:8" ht="15.9" customHeight="1">
      <c r="B187" s="18"/>
      <c r="C187" s="12"/>
      <c r="D187" s="9" t="str">
        <f t="shared" si="386"/>
        <v/>
      </c>
      <c r="E187" s="12"/>
      <c r="F187" s="9" t="str">
        <f t="shared" si="387"/>
        <v/>
      </c>
      <c r="G187" s="12"/>
      <c r="H187" s="9" t="str">
        <f t="shared" si="388"/>
        <v/>
      </c>
    </row>
    <row r="188" spans="1:8" ht="15.9" customHeight="1">
      <c r="B188" s="18"/>
      <c r="C188" s="12"/>
      <c r="D188" s="9" t="str">
        <f t="shared" si="386"/>
        <v/>
      </c>
      <c r="E188" s="12"/>
      <c r="F188" s="9" t="str">
        <f t="shared" si="387"/>
        <v/>
      </c>
      <c r="G188" s="12"/>
      <c r="H188" s="9" t="str">
        <f t="shared" si="388"/>
        <v/>
      </c>
    </row>
    <row r="189" spans="1:8" ht="15.9" customHeight="1">
      <c r="B189" s="18"/>
      <c r="C189" s="12"/>
      <c r="D189" s="9" t="str">
        <f t="shared" si="386"/>
        <v/>
      </c>
      <c r="E189" s="12"/>
      <c r="F189" s="9" t="str">
        <f t="shared" si="387"/>
        <v/>
      </c>
      <c r="G189" s="12"/>
      <c r="H189" s="9" t="str">
        <f t="shared" si="388"/>
        <v/>
      </c>
    </row>
    <row r="190" spans="1:8" ht="15.9" customHeight="1">
      <c r="B190" s="18"/>
      <c r="C190" s="12"/>
      <c r="D190" s="9" t="str">
        <f t="shared" si="386"/>
        <v/>
      </c>
      <c r="E190" s="12"/>
      <c r="F190" s="9" t="str">
        <f t="shared" si="387"/>
        <v/>
      </c>
      <c r="G190" s="12"/>
      <c r="H190" s="9" t="str">
        <f t="shared" si="388"/>
        <v/>
      </c>
    </row>
    <row r="191" spans="1:8" ht="15.9" customHeight="1">
      <c r="A191" s="15"/>
      <c r="B191" s="18"/>
      <c r="C191" s="12"/>
      <c r="D191" s="9" t="str">
        <f t="shared" si="386"/>
        <v/>
      </c>
      <c r="E191" s="12"/>
      <c r="F191" s="9" t="str">
        <f t="shared" si="387"/>
        <v/>
      </c>
      <c r="G191" s="12"/>
      <c r="H191" s="9" t="str">
        <f t="shared" si="388"/>
        <v/>
      </c>
    </row>
    <row r="192" spans="1:8" ht="15.9" customHeight="1">
      <c r="A192" s="34"/>
      <c r="B192" s="18"/>
      <c r="C192" s="12"/>
      <c r="D192" s="9" t="str">
        <f t="shared" si="386"/>
        <v/>
      </c>
      <c r="E192" s="12"/>
      <c r="F192" s="9" t="str">
        <f t="shared" si="387"/>
        <v/>
      </c>
      <c r="G192" s="12"/>
      <c r="H192" s="9" t="str">
        <f t="shared" si="388"/>
        <v/>
      </c>
    </row>
    <row r="193" spans="1:8" ht="15.9" customHeight="1">
      <c r="A193" s="34"/>
      <c r="B193" s="18"/>
      <c r="C193" s="12"/>
      <c r="D193" s="9" t="str">
        <f t="shared" si="386"/>
        <v/>
      </c>
      <c r="E193" s="12"/>
      <c r="F193" s="9" t="str">
        <f t="shared" si="387"/>
        <v/>
      </c>
      <c r="G193" s="12"/>
      <c r="H193" s="9" t="str">
        <f t="shared" si="388"/>
        <v/>
      </c>
    </row>
    <row r="194" spans="1:8" ht="15.9" customHeight="1">
      <c r="A194" s="180"/>
      <c r="B194" s="18"/>
      <c r="C194" s="12"/>
      <c r="D194" s="9" t="str">
        <f t="shared" si="386"/>
        <v/>
      </c>
      <c r="E194" s="12"/>
      <c r="F194" s="9" t="str">
        <f t="shared" si="387"/>
        <v/>
      </c>
      <c r="G194" s="12"/>
      <c r="H194" s="9" t="str">
        <f t="shared" si="388"/>
        <v/>
      </c>
    </row>
    <row r="195" spans="1:8" ht="15.9" customHeight="1">
      <c r="A195" s="180"/>
      <c r="B195" s="18"/>
      <c r="C195" s="12"/>
      <c r="D195" s="9" t="str">
        <f t="shared" si="386"/>
        <v/>
      </c>
      <c r="E195" s="12"/>
      <c r="F195" s="9" t="str">
        <f t="shared" si="387"/>
        <v/>
      </c>
      <c r="G195" s="12"/>
      <c r="H195" s="9" t="str">
        <f t="shared" si="388"/>
        <v/>
      </c>
    </row>
    <row r="196" spans="1:8" ht="15.9" customHeight="1">
      <c r="A196" s="15"/>
      <c r="B196" s="18"/>
      <c r="C196" s="12"/>
      <c r="D196" s="9" t="str">
        <f t="shared" si="386"/>
        <v/>
      </c>
      <c r="E196" s="12"/>
      <c r="F196" s="9" t="str">
        <f t="shared" si="387"/>
        <v/>
      </c>
      <c r="G196" s="12"/>
      <c r="H196" s="9" t="str">
        <f t="shared" si="388"/>
        <v/>
      </c>
    </row>
    <row r="197" spans="1:8" ht="15.9" customHeight="1">
      <c r="A197" s="15"/>
      <c r="B197" s="18"/>
      <c r="C197" s="12"/>
      <c r="D197" s="9" t="str">
        <f t="shared" si="386"/>
        <v/>
      </c>
      <c r="E197" s="12"/>
      <c r="F197" s="9" t="str">
        <f t="shared" si="387"/>
        <v/>
      </c>
      <c r="G197" s="12"/>
      <c r="H197" s="9" t="str">
        <f t="shared" si="388"/>
        <v/>
      </c>
    </row>
    <row r="198" spans="1:8" ht="15.9" customHeight="1">
      <c r="A198" s="34"/>
      <c r="B198" s="18"/>
      <c r="C198" s="12"/>
      <c r="D198" s="9" t="str">
        <f t="shared" si="386"/>
        <v/>
      </c>
      <c r="E198" s="12"/>
      <c r="F198" s="9" t="str">
        <f t="shared" si="387"/>
        <v/>
      </c>
      <c r="G198" s="12"/>
      <c r="H198" s="9" t="str">
        <f t="shared" si="388"/>
        <v/>
      </c>
    </row>
    <row r="199" spans="1:8" ht="15.9" customHeight="1">
      <c r="A199" s="34"/>
      <c r="B199" s="18"/>
      <c r="C199" s="12"/>
      <c r="D199" s="9" t="str">
        <f t="shared" si="386"/>
        <v/>
      </c>
      <c r="E199" s="12"/>
      <c r="F199" s="9" t="str">
        <f t="shared" si="387"/>
        <v/>
      </c>
      <c r="G199" s="12"/>
      <c r="H199" s="9" t="str">
        <f t="shared" si="388"/>
        <v/>
      </c>
    </row>
    <row r="200" spans="1:8" ht="15.9" customHeight="1">
      <c r="A200" s="181"/>
      <c r="B200" s="18"/>
      <c r="C200" s="12"/>
      <c r="D200" s="9" t="str">
        <f t="shared" si="386"/>
        <v/>
      </c>
      <c r="E200" s="12"/>
      <c r="F200" s="9" t="str">
        <f t="shared" si="387"/>
        <v/>
      </c>
      <c r="G200" s="12"/>
      <c r="H200" s="9" t="str">
        <f t="shared" si="388"/>
        <v/>
      </c>
    </row>
    <row r="201" spans="1:8" ht="15.9" customHeight="1">
      <c r="A201" s="181"/>
      <c r="B201" s="18"/>
      <c r="C201" s="12"/>
      <c r="D201" s="9" t="str">
        <f t="shared" si="386"/>
        <v/>
      </c>
      <c r="E201" s="12"/>
      <c r="F201" s="9" t="str">
        <f t="shared" si="387"/>
        <v/>
      </c>
      <c r="G201" s="12"/>
      <c r="H201" s="9" t="str">
        <f t="shared" si="388"/>
        <v/>
      </c>
    </row>
    <row r="202" spans="1:8" ht="15.9" customHeight="1">
      <c r="A202" s="15"/>
      <c r="B202" s="18"/>
      <c r="C202" s="12"/>
      <c r="D202" s="9" t="str">
        <f t="shared" si="386"/>
        <v/>
      </c>
      <c r="E202" s="12"/>
      <c r="F202" s="9" t="str">
        <f t="shared" si="387"/>
        <v/>
      </c>
      <c r="G202" s="12"/>
      <c r="H202" s="9" t="str">
        <f t="shared" si="388"/>
        <v/>
      </c>
    </row>
    <row r="203" spans="1:8" ht="15.9" customHeight="1">
      <c r="A203" s="15"/>
      <c r="B203" s="18"/>
      <c r="C203" s="12"/>
      <c r="D203" s="9" t="str">
        <f t="shared" si="386"/>
        <v/>
      </c>
      <c r="E203" s="12"/>
      <c r="F203" s="9" t="str">
        <f t="shared" si="387"/>
        <v/>
      </c>
      <c r="G203" s="12"/>
      <c r="H203" s="9" t="str">
        <f t="shared" si="388"/>
        <v/>
      </c>
    </row>
    <row r="204" spans="1:8" ht="15.9" customHeight="1">
      <c r="A204" s="15"/>
      <c r="B204" s="18"/>
      <c r="C204" s="12"/>
      <c r="D204" s="9" t="str">
        <f t="shared" si="386"/>
        <v/>
      </c>
      <c r="E204" s="12"/>
      <c r="F204" s="9" t="str">
        <f t="shared" si="387"/>
        <v/>
      </c>
      <c r="G204" s="12"/>
      <c r="H204" s="9" t="str">
        <f t="shared" si="388"/>
        <v/>
      </c>
    </row>
    <row r="205" spans="1:8" ht="15.9" customHeight="1">
      <c r="B205" s="18"/>
      <c r="C205" s="12"/>
      <c r="D205" s="9" t="str">
        <f t="shared" si="386"/>
        <v/>
      </c>
      <c r="E205" s="12"/>
      <c r="F205" s="9" t="str">
        <f t="shared" si="387"/>
        <v/>
      </c>
      <c r="G205" s="12"/>
      <c r="H205" s="9" t="str">
        <f t="shared" si="388"/>
        <v/>
      </c>
    </row>
    <row r="206" spans="1:8" ht="15.9" customHeight="1">
      <c r="B206" s="18"/>
      <c r="C206" s="12"/>
      <c r="D206" s="9" t="str">
        <f t="shared" si="386"/>
        <v/>
      </c>
      <c r="E206" s="12"/>
      <c r="F206" s="9" t="str">
        <f t="shared" si="387"/>
        <v/>
      </c>
      <c r="G206" s="12"/>
      <c r="H206" s="9" t="str">
        <f t="shared" si="388"/>
        <v/>
      </c>
    </row>
    <row r="207" spans="1:8" ht="15.9" customHeight="1">
      <c r="B207" s="18"/>
      <c r="C207" s="12"/>
      <c r="D207" s="9" t="str">
        <f t="shared" si="386"/>
        <v/>
      </c>
      <c r="E207" s="12"/>
      <c r="F207" s="9" t="str">
        <f t="shared" si="387"/>
        <v/>
      </c>
      <c r="G207" s="12"/>
      <c r="H207" s="9" t="str">
        <f t="shared" si="388"/>
        <v/>
      </c>
    </row>
    <row r="208" spans="1:8" ht="15.9" customHeight="1">
      <c r="B208" s="18"/>
      <c r="C208" s="12"/>
      <c r="D208" s="9" t="str">
        <f t="shared" si="386"/>
        <v/>
      </c>
      <c r="E208" s="12"/>
      <c r="F208" s="9" t="str">
        <f t="shared" si="387"/>
        <v/>
      </c>
      <c r="G208" s="12"/>
      <c r="H208" s="9" t="str">
        <f t="shared" si="388"/>
        <v/>
      </c>
    </row>
    <row r="209" spans="2:8" ht="15.9" customHeight="1">
      <c r="B209" s="18"/>
      <c r="C209" s="12"/>
      <c r="D209" s="9" t="str">
        <f t="shared" si="386"/>
        <v/>
      </c>
      <c r="E209" s="12"/>
      <c r="F209" s="9" t="str">
        <f t="shared" si="387"/>
        <v/>
      </c>
      <c r="G209" s="12"/>
      <c r="H209" s="9" t="str">
        <f t="shared" si="388"/>
        <v/>
      </c>
    </row>
    <row r="210" spans="2:8" ht="15.9" customHeight="1">
      <c r="B210" s="18"/>
      <c r="C210" s="12"/>
      <c r="D210" s="9" t="str">
        <f t="shared" si="386"/>
        <v/>
      </c>
      <c r="E210" s="12"/>
      <c r="F210" s="9" t="str">
        <f t="shared" si="387"/>
        <v/>
      </c>
      <c r="G210" s="12"/>
      <c r="H210" s="9" t="str">
        <f t="shared" si="388"/>
        <v/>
      </c>
    </row>
    <row r="211" spans="2:8" ht="15.9" customHeight="1">
      <c r="B211" s="18"/>
      <c r="C211" s="12"/>
      <c r="D211" s="9" t="str">
        <f t="shared" si="386"/>
        <v/>
      </c>
      <c r="E211" s="12"/>
      <c r="F211" s="9" t="str">
        <f t="shared" si="387"/>
        <v/>
      </c>
      <c r="G211" s="12"/>
      <c r="H211" s="9" t="str">
        <f t="shared" si="388"/>
        <v/>
      </c>
    </row>
    <row r="212" spans="2:8" ht="15.9" customHeight="1">
      <c r="B212" s="18"/>
      <c r="C212" s="12"/>
      <c r="D212" s="9" t="str">
        <f t="shared" si="386"/>
        <v/>
      </c>
      <c r="E212" s="12"/>
      <c r="F212" s="9" t="str">
        <f t="shared" si="387"/>
        <v/>
      </c>
      <c r="G212" s="12"/>
      <c r="H212" s="9" t="str">
        <f t="shared" si="388"/>
        <v/>
      </c>
    </row>
    <row r="213" spans="2:8" ht="15.9" customHeight="1">
      <c r="B213" s="18"/>
      <c r="C213" s="12"/>
      <c r="D213" s="9" t="str">
        <f t="shared" si="386"/>
        <v/>
      </c>
      <c r="E213" s="12"/>
      <c r="F213" s="9" t="str">
        <f t="shared" si="387"/>
        <v/>
      </c>
      <c r="G213" s="12"/>
      <c r="H213" s="9" t="str">
        <f t="shared" si="388"/>
        <v/>
      </c>
    </row>
    <row r="214" spans="2:8" ht="15.9" customHeight="1">
      <c r="B214" s="18"/>
      <c r="C214" s="12"/>
      <c r="D214" s="9" t="str">
        <f t="shared" si="386"/>
        <v/>
      </c>
      <c r="E214" s="12"/>
      <c r="F214" s="9" t="str">
        <f t="shared" si="387"/>
        <v/>
      </c>
      <c r="G214" s="12"/>
      <c r="H214" s="9" t="str">
        <f t="shared" si="388"/>
        <v/>
      </c>
    </row>
    <row r="215" spans="2:8" ht="15.9" customHeight="1">
      <c r="B215" s="18"/>
      <c r="C215" s="12"/>
      <c r="D215" s="9" t="str">
        <f t="shared" si="386"/>
        <v/>
      </c>
      <c r="E215" s="12"/>
      <c r="F215" s="9" t="str">
        <f t="shared" si="387"/>
        <v/>
      </c>
      <c r="G215" s="12"/>
      <c r="H215" s="9" t="str">
        <f t="shared" si="388"/>
        <v/>
      </c>
    </row>
    <row r="216" spans="2:8" ht="15.9" customHeight="1">
      <c r="B216" s="18"/>
      <c r="C216" s="12"/>
      <c r="D216" s="9" t="str">
        <f t="shared" si="386"/>
        <v/>
      </c>
      <c r="E216" s="12"/>
      <c r="F216" s="9" t="str">
        <f t="shared" si="387"/>
        <v/>
      </c>
      <c r="G216" s="12"/>
      <c r="H216" s="9" t="str">
        <f t="shared" si="388"/>
        <v/>
      </c>
    </row>
    <row r="217" spans="2:8" ht="15.9" customHeight="1">
      <c r="B217" s="18"/>
      <c r="C217" s="12"/>
      <c r="D217" s="9" t="str">
        <f t="shared" si="386"/>
        <v/>
      </c>
      <c r="E217" s="12"/>
      <c r="F217" s="9" t="str">
        <f t="shared" si="387"/>
        <v/>
      </c>
      <c r="G217" s="12"/>
      <c r="H217" s="9" t="str">
        <f t="shared" si="388"/>
        <v/>
      </c>
    </row>
    <row r="218" spans="2:8" ht="15.9" customHeight="1">
      <c r="B218" s="18"/>
      <c r="C218" s="12"/>
      <c r="D218" s="9" t="str">
        <f t="shared" si="386"/>
        <v/>
      </c>
      <c r="E218" s="12"/>
      <c r="F218" s="9" t="str">
        <f t="shared" si="387"/>
        <v/>
      </c>
      <c r="G218" s="12"/>
      <c r="H218" s="9" t="str">
        <f t="shared" si="388"/>
        <v/>
      </c>
    </row>
    <row r="219" spans="2:8" ht="15.9" customHeight="1">
      <c r="B219" s="18"/>
      <c r="C219" s="12"/>
      <c r="D219" s="9" t="str">
        <f t="shared" si="386"/>
        <v/>
      </c>
      <c r="E219" s="12"/>
      <c r="F219" s="9" t="str">
        <f t="shared" si="387"/>
        <v/>
      </c>
      <c r="G219" s="12"/>
      <c r="H219" s="9" t="str">
        <f t="shared" si="388"/>
        <v/>
      </c>
    </row>
    <row r="220" spans="2:8" ht="15.9" customHeight="1">
      <c r="B220" s="18"/>
      <c r="C220" s="12"/>
      <c r="D220" s="9" t="str">
        <f t="shared" si="386"/>
        <v/>
      </c>
      <c r="E220" s="12"/>
      <c r="F220" s="9" t="str">
        <f t="shared" si="387"/>
        <v/>
      </c>
      <c r="G220" s="12"/>
      <c r="H220" s="9" t="str">
        <f t="shared" si="388"/>
        <v/>
      </c>
    </row>
    <row r="221" spans="2:8" ht="15.9" customHeight="1">
      <c r="B221" s="18"/>
      <c r="C221" s="12"/>
      <c r="D221" s="9" t="str">
        <f t="shared" si="386"/>
        <v/>
      </c>
      <c r="E221" s="12"/>
      <c r="F221" s="9" t="str">
        <f t="shared" si="387"/>
        <v/>
      </c>
      <c r="G221" s="12"/>
      <c r="H221" s="9" t="str">
        <f t="shared" si="388"/>
        <v/>
      </c>
    </row>
    <row r="222" spans="2:8" ht="15.9" customHeight="1">
      <c r="B222" s="18"/>
      <c r="C222" s="12"/>
      <c r="D222" s="9" t="str">
        <f t="shared" si="386"/>
        <v/>
      </c>
      <c r="E222" s="12"/>
      <c r="F222" s="9" t="str">
        <f t="shared" si="387"/>
        <v/>
      </c>
      <c r="G222" s="12"/>
      <c r="H222" s="9" t="str">
        <f t="shared" si="388"/>
        <v/>
      </c>
    </row>
    <row r="223" spans="2:8" ht="15.9" customHeight="1">
      <c r="B223" s="18"/>
      <c r="C223" s="12"/>
      <c r="D223" s="9" t="str">
        <f t="shared" si="386"/>
        <v/>
      </c>
      <c r="E223" s="12"/>
      <c r="F223" s="9" t="str">
        <f t="shared" si="387"/>
        <v/>
      </c>
      <c r="G223" s="12"/>
      <c r="H223" s="9" t="str">
        <f t="shared" si="388"/>
        <v/>
      </c>
    </row>
    <row r="224" spans="2:8" ht="15.9" customHeight="1">
      <c r="B224" s="18"/>
      <c r="C224" s="12"/>
      <c r="D224" s="9" t="str">
        <f t="shared" si="386"/>
        <v/>
      </c>
      <c r="E224" s="12"/>
      <c r="F224" s="9" t="str">
        <f t="shared" si="387"/>
        <v/>
      </c>
      <c r="G224" s="12"/>
      <c r="H224" s="9" t="str">
        <f t="shared" si="388"/>
        <v/>
      </c>
    </row>
    <row r="225" spans="2:8" ht="15.9" customHeight="1">
      <c r="B225" s="18"/>
      <c r="C225" s="12"/>
      <c r="D225" s="9" t="str">
        <f t="shared" si="386"/>
        <v/>
      </c>
      <c r="E225" s="12"/>
      <c r="F225" s="9" t="str">
        <f t="shared" si="387"/>
        <v/>
      </c>
      <c r="G225" s="12"/>
      <c r="H225" s="9" t="str">
        <f t="shared" si="388"/>
        <v/>
      </c>
    </row>
    <row r="226" spans="2:8" ht="15.9" customHeight="1">
      <c r="B226" s="18"/>
      <c r="C226" s="12"/>
      <c r="D226" s="9" t="str">
        <f t="shared" si="386"/>
        <v/>
      </c>
      <c r="E226" s="12"/>
      <c r="F226" s="9" t="str">
        <f t="shared" si="387"/>
        <v/>
      </c>
      <c r="G226" s="12"/>
      <c r="H226" s="9" t="str">
        <f t="shared" si="388"/>
        <v/>
      </c>
    </row>
    <row r="227" spans="2:8" ht="15.9" customHeight="1">
      <c r="B227" s="18"/>
      <c r="C227" s="12"/>
      <c r="D227" s="9" t="str">
        <f t="shared" si="386"/>
        <v/>
      </c>
      <c r="E227" s="12"/>
      <c r="F227" s="9" t="str">
        <f t="shared" si="387"/>
        <v/>
      </c>
      <c r="G227" s="12"/>
      <c r="H227" s="9" t="str">
        <f t="shared" si="388"/>
        <v/>
      </c>
    </row>
    <row r="228" spans="2:8" ht="15.9" customHeight="1">
      <c r="B228" s="18"/>
      <c r="C228" s="12"/>
      <c r="D228" s="9" t="str">
        <f t="shared" si="386"/>
        <v/>
      </c>
      <c r="E228" s="12"/>
      <c r="F228" s="9" t="str">
        <f t="shared" si="387"/>
        <v/>
      </c>
      <c r="G228" s="12"/>
      <c r="H228" s="9" t="str">
        <f t="shared" si="388"/>
        <v/>
      </c>
    </row>
    <row r="229" spans="2:8" ht="15.9" customHeight="1">
      <c r="B229" s="18"/>
      <c r="C229" s="12"/>
      <c r="D229" s="9" t="str">
        <f t="shared" si="386"/>
        <v/>
      </c>
      <c r="E229" s="12"/>
      <c r="F229" s="9" t="str">
        <f t="shared" si="387"/>
        <v/>
      </c>
      <c r="G229" s="12"/>
      <c r="H229" s="9" t="str">
        <f t="shared" si="388"/>
        <v/>
      </c>
    </row>
    <row r="230" spans="2:8" ht="15.9" customHeight="1">
      <c r="B230" s="18"/>
      <c r="C230" s="12"/>
      <c r="D230" s="9" t="str">
        <f t="shared" si="386"/>
        <v/>
      </c>
      <c r="E230" s="12"/>
      <c r="F230" s="9" t="str">
        <f t="shared" si="387"/>
        <v/>
      </c>
      <c r="G230" s="12"/>
      <c r="H230" s="9" t="str">
        <f t="shared" si="388"/>
        <v/>
      </c>
    </row>
    <row r="231" spans="2:8" ht="15.9" customHeight="1">
      <c r="B231" s="18"/>
      <c r="C231" s="12"/>
      <c r="D231" s="9" t="str">
        <f t="shared" si="386"/>
        <v/>
      </c>
      <c r="E231" s="12"/>
      <c r="F231" s="9" t="str">
        <f t="shared" si="387"/>
        <v/>
      </c>
      <c r="G231" s="12"/>
      <c r="H231" s="9" t="str">
        <f t="shared" si="388"/>
        <v/>
      </c>
    </row>
    <row r="232" spans="2:8" ht="15.9" customHeight="1">
      <c r="B232" s="18"/>
      <c r="C232" s="12"/>
      <c r="D232" s="9" t="str">
        <f t="shared" si="386"/>
        <v/>
      </c>
      <c r="E232" s="12"/>
      <c r="F232" s="9" t="str">
        <f t="shared" si="387"/>
        <v/>
      </c>
      <c r="G232" s="12"/>
      <c r="H232" s="9" t="str">
        <f t="shared" si="388"/>
        <v/>
      </c>
    </row>
    <row r="233" spans="2:8" ht="15.9" customHeight="1">
      <c r="B233" s="18"/>
      <c r="C233" s="12"/>
      <c r="D233" s="9" t="str">
        <f t="shared" si="386"/>
        <v/>
      </c>
      <c r="E233" s="12"/>
      <c r="F233" s="9" t="str">
        <f t="shared" si="387"/>
        <v/>
      </c>
      <c r="G233" s="12"/>
      <c r="H233" s="9" t="str">
        <f t="shared" si="388"/>
        <v/>
      </c>
    </row>
    <row r="234" spans="2:8" ht="15.9" customHeight="1">
      <c r="B234" s="18"/>
      <c r="C234" s="12"/>
      <c r="D234" s="9" t="str">
        <f t="shared" si="386"/>
        <v/>
      </c>
      <c r="E234" s="12"/>
      <c r="F234" s="9" t="str">
        <f t="shared" si="387"/>
        <v/>
      </c>
      <c r="G234" s="12"/>
      <c r="H234" s="9" t="str">
        <f t="shared" si="388"/>
        <v/>
      </c>
    </row>
    <row r="235" spans="2:8" ht="15.9" customHeight="1">
      <c r="B235" s="18"/>
      <c r="C235" s="12"/>
      <c r="D235" s="9" t="str">
        <f t="shared" si="386"/>
        <v/>
      </c>
      <c r="E235" s="12"/>
      <c r="F235" s="9" t="str">
        <f t="shared" si="387"/>
        <v/>
      </c>
      <c r="G235" s="12"/>
      <c r="H235" s="9" t="str">
        <f t="shared" si="388"/>
        <v/>
      </c>
    </row>
    <row r="236" spans="2:8" ht="15.9" customHeight="1">
      <c r="B236" s="18"/>
      <c r="C236" s="12"/>
      <c r="D236" s="9" t="str">
        <f t="shared" si="386"/>
        <v/>
      </c>
      <c r="E236" s="12"/>
      <c r="F236" s="9" t="str">
        <f t="shared" si="387"/>
        <v/>
      </c>
      <c r="G236" s="12"/>
      <c r="H236" s="9" t="str">
        <f t="shared" si="388"/>
        <v/>
      </c>
    </row>
    <row r="237" spans="2:8" ht="15.9" customHeight="1">
      <c r="B237" s="18"/>
      <c r="C237" s="12"/>
      <c r="D237" s="9" t="str">
        <f t="shared" si="386"/>
        <v/>
      </c>
      <c r="E237" s="12"/>
      <c r="F237" s="9" t="str">
        <f t="shared" si="387"/>
        <v/>
      </c>
      <c r="G237" s="12"/>
      <c r="H237" s="9" t="str">
        <f t="shared" si="388"/>
        <v/>
      </c>
    </row>
    <row r="238" spans="2:8" ht="15.9" customHeight="1">
      <c r="B238" s="18"/>
      <c r="C238" s="12"/>
      <c r="D238" s="9" t="str">
        <f t="shared" si="386"/>
        <v/>
      </c>
      <c r="E238" s="12"/>
      <c r="F238" s="9" t="str">
        <f t="shared" si="387"/>
        <v/>
      </c>
      <c r="G238" s="12"/>
      <c r="H238" s="9" t="str">
        <f t="shared" si="388"/>
        <v/>
      </c>
    </row>
    <row r="239" spans="2:8" ht="15.9" customHeight="1">
      <c r="B239" s="18"/>
      <c r="C239" s="12"/>
      <c r="D239" s="9" t="str">
        <f t="shared" si="386"/>
        <v/>
      </c>
      <c r="E239" s="12"/>
      <c r="F239" s="9" t="str">
        <f t="shared" si="387"/>
        <v/>
      </c>
      <c r="G239" s="12"/>
      <c r="H239" s="9" t="str">
        <f t="shared" si="388"/>
        <v/>
      </c>
    </row>
    <row r="240" spans="2:8" ht="15.9" customHeight="1">
      <c r="B240" s="18"/>
      <c r="C240" s="12"/>
      <c r="D240" s="9" t="str">
        <f t="shared" si="386"/>
        <v/>
      </c>
      <c r="E240" s="12"/>
      <c r="F240" s="9" t="str">
        <f t="shared" si="387"/>
        <v/>
      </c>
      <c r="G240" s="12"/>
      <c r="H240" s="9" t="str">
        <f t="shared" si="388"/>
        <v/>
      </c>
    </row>
    <row r="241" spans="2:8" ht="15.9" customHeight="1">
      <c r="B241" s="18"/>
      <c r="C241" s="12"/>
      <c r="D241" s="9" t="str">
        <f t="shared" si="386"/>
        <v/>
      </c>
      <c r="E241" s="12"/>
      <c r="F241" s="9" t="str">
        <f t="shared" si="387"/>
        <v/>
      </c>
      <c r="G241" s="12"/>
      <c r="H241" s="9" t="str">
        <f t="shared" si="388"/>
        <v/>
      </c>
    </row>
    <row r="242" spans="2:8" ht="15.9" customHeight="1">
      <c r="B242" s="18"/>
      <c r="C242" s="12"/>
      <c r="D242" s="9" t="str">
        <f t="shared" si="386"/>
        <v/>
      </c>
      <c r="E242" s="12"/>
      <c r="F242" s="9" t="str">
        <f t="shared" si="387"/>
        <v/>
      </c>
      <c r="G242" s="12"/>
      <c r="H242" s="9" t="str">
        <f t="shared" si="388"/>
        <v/>
      </c>
    </row>
    <row r="243" spans="2:8" ht="15.9" customHeight="1">
      <c r="B243" s="18"/>
      <c r="C243" s="12"/>
      <c r="D243" s="9" t="str">
        <f t="shared" si="386"/>
        <v/>
      </c>
      <c r="E243" s="12"/>
      <c r="F243" s="9" t="str">
        <f t="shared" si="387"/>
        <v/>
      </c>
      <c r="G243" s="12"/>
      <c r="H243" s="9" t="str">
        <f t="shared" si="388"/>
        <v/>
      </c>
    </row>
    <row r="244" spans="2:8" ht="15.9" customHeight="1">
      <c r="B244" s="18"/>
      <c r="C244" s="12"/>
      <c r="D244" s="9" t="str">
        <f t="shared" ref="D244:D307" si="389">IF(C244="","",(C244-$C$9)*1000)</f>
        <v/>
      </c>
      <c r="E244" s="12"/>
      <c r="F244" s="9" t="str">
        <f t="shared" ref="F244:F307" si="390">IF(E244="","",(E244-$E$9)*1000)</f>
        <v/>
      </c>
      <c r="G244" s="12"/>
      <c r="H244" s="9" t="str">
        <f t="shared" ref="H244:H307" si="391">IF(G244="","",(G244-$G$9)*1000)</f>
        <v/>
      </c>
    </row>
    <row r="245" spans="2:8" ht="15.9" customHeight="1">
      <c r="B245" s="18"/>
      <c r="C245" s="12"/>
      <c r="D245" s="9" t="str">
        <f t="shared" si="389"/>
        <v/>
      </c>
      <c r="E245" s="12"/>
      <c r="F245" s="9" t="str">
        <f t="shared" si="390"/>
        <v/>
      </c>
      <c r="G245" s="12"/>
      <c r="H245" s="9" t="str">
        <f t="shared" si="391"/>
        <v/>
      </c>
    </row>
    <row r="246" spans="2:8" ht="15.9" customHeight="1">
      <c r="B246" s="18"/>
      <c r="C246" s="12"/>
      <c r="D246" s="9" t="str">
        <f t="shared" si="389"/>
        <v/>
      </c>
      <c r="E246" s="12"/>
      <c r="F246" s="9" t="str">
        <f t="shared" si="390"/>
        <v/>
      </c>
      <c r="G246" s="12"/>
      <c r="H246" s="9" t="str">
        <f t="shared" si="391"/>
        <v/>
      </c>
    </row>
    <row r="247" spans="2:8" ht="15.9" customHeight="1">
      <c r="B247" s="18"/>
      <c r="C247" s="12"/>
      <c r="D247" s="9" t="str">
        <f t="shared" si="389"/>
        <v/>
      </c>
      <c r="E247" s="12"/>
      <c r="F247" s="9" t="str">
        <f t="shared" si="390"/>
        <v/>
      </c>
      <c r="G247" s="12"/>
      <c r="H247" s="9" t="str">
        <f t="shared" si="391"/>
        <v/>
      </c>
    </row>
    <row r="248" spans="2:8" ht="15.9" customHeight="1">
      <c r="B248" s="18"/>
      <c r="C248" s="12"/>
      <c r="D248" s="9" t="str">
        <f t="shared" si="389"/>
        <v/>
      </c>
      <c r="E248" s="12"/>
      <c r="F248" s="9" t="str">
        <f t="shared" si="390"/>
        <v/>
      </c>
      <c r="G248" s="12"/>
      <c r="H248" s="9" t="str">
        <f t="shared" si="391"/>
        <v/>
      </c>
    </row>
    <row r="249" spans="2:8" ht="15.9" customHeight="1">
      <c r="B249" s="18"/>
      <c r="C249" s="12"/>
      <c r="D249" s="9" t="str">
        <f t="shared" si="389"/>
        <v/>
      </c>
      <c r="E249" s="12"/>
      <c r="F249" s="9" t="str">
        <f t="shared" si="390"/>
        <v/>
      </c>
      <c r="G249" s="12"/>
      <c r="H249" s="9" t="str">
        <f t="shared" si="391"/>
        <v/>
      </c>
    </row>
    <row r="250" spans="2:8" ht="15.9" customHeight="1">
      <c r="B250" s="18"/>
      <c r="C250" s="12"/>
      <c r="D250" s="9" t="str">
        <f t="shared" si="389"/>
        <v/>
      </c>
      <c r="E250" s="12"/>
      <c r="F250" s="9" t="str">
        <f t="shared" si="390"/>
        <v/>
      </c>
      <c r="G250" s="12"/>
      <c r="H250" s="9" t="str">
        <f t="shared" si="391"/>
        <v/>
      </c>
    </row>
    <row r="251" spans="2:8" ht="15.9" customHeight="1">
      <c r="B251" s="18"/>
      <c r="C251" s="12"/>
      <c r="D251" s="9" t="str">
        <f t="shared" si="389"/>
        <v/>
      </c>
      <c r="E251" s="12"/>
      <c r="F251" s="9" t="str">
        <f t="shared" si="390"/>
        <v/>
      </c>
      <c r="G251" s="12"/>
      <c r="H251" s="9" t="str">
        <f t="shared" si="391"/>
        <v/>
      </c>
    </row>
    <row r="252" spans="2:8" ht="15.9" customHeight="1">
      <c r="B252" s="18"/>
      <c r="C252" s="12"/>
      <c r="D252" s="9" t="str">
        <f t="shared" si="389"/>
        <v/>
      </c>
      <c r="E252" s="12"/>
      <c r="F252" s="9" t="str">
        <f t="shared" si="390"/>
        <v/>
      </c>
      <c r="G252" s="12"/>
      <c r="H252" s="9" t="str">
        <f t="shared" si="391"/>
        <v/>
      </c>
    </row>
    <row r="253" spans="2:8" ht="15.9" customHeight="1">
      <c r="B253" s="18"/>
      <c r="C253" s="12"/>
      <c r="D253" s="9" t="str">
        <f t="shared" si="389"/>
        <v/>
      </c>
      <c r="E253" s="12"/>
      <c r="F253" s="9" t="str">
        <f t="shared" si="390"/>
        <v/>
      </c>
      <c r="G253" s="12"/>
      <c r="H253" s="9" t="str">
        <f t="shared" si="391"/>
        <v/>
      </c>
    </row>
    <row r="254" spans="2:8" ht="15.9" customHeight="1">
      <c r="B254" s="18"/>
      <c r="C254" s="12"/>
      <c r="D254" s="9" t="str">
        <f t="shared" si="389"/>
        <v/>
      </c>
      <c r="E254" s="12"/>
      <c r="F254" s="9" t="str">
        <f t="shared" si="390"/>
        <v/>
      </c>
      <c r="G254" s="12"/>
      <c r="H254" s="9" t="str">
        <f t="shared" si="391"/>
        <v/>
      </c>
    </row>
    <row r="255" spans="2:8" ht="15.9" customHeight="1">
      <c r="B255" s="18"/>
      <c r="C255" s="12"/>
      <c r="D255" s="9" t="str">
        <f t="shared" si="389"/>
        <v/>
      </c>
      <c r="E255" s="12"/>
      <c r="F255" s="9" t="str">
        <f t="shared" si="390"/>
        <v/>
      </c>
      <c r="G255" s="12"/>
      <c r="H255" s="9" t="str">
        <f t="shared" si="391"/>
        <v/>
      </c>
    </row>
    <row r="256" spans="2:8" ht="15.9" customHeight="1">
      <c r="B256" s="18"/>
      <c r="C256" s="12"/>
      <c r="D256" s="9" t="str">
        <f t="shared" si="389"/>
        <v/>
      </c>
      <c r="E256" s="12"/>
      <c r="F256" s="9" t="str">
        <f t="shared" si="390"/>
        <v/>
      </c>
      <c r="G256" s="12"/>
      <c r="H256" s="9" t="str">
        <f t="shared" si="391"/>
        <v/>
      </c>
    </row>
    <row r="257" spans="2:8" ht="15.9" customHeight="1">
      <c r="B257" s="18"/>
      <c r="C257" s="12"/>
      <c r="D257" s="9" t="str">
        <f t="shared" si="389"/>
        <v/>
      </c>
      <c r="E257" s="12"/>
      <c r="F257" s="9" t="str">
        <f t="shared" si="390"/>
        <v/>
      </c>
      <c r="G257" s="12"/>
      <c r="H257" s="9" t="str">
        <f t="shared" si="391"/>
        <v/>
      </c>
    </row>
    <row r="258" spans="2:8" ht="15.9" customHeight="1">
      <c r="B258" s="18"/>
      <c r="C258" s="12"/>
      <c r="D258" s="9" t="str">
        <f t="shared" si="389"/>
        <v/>
      </c>
      <c r="E258" s="12"/>
      <c r="F258" s="9" t="str">
        <f t="shared" si="390"/>
        <v/>
      </c>
      <c r="G258" s="12"/>
      <c r="H258" s="9" t="str">
        <f t="shared" si="391"/>
        <v/>
      </c>
    </row>
    <row r="259" spans="2:8" ht="15.9" customHeight="1">
      <c r="B259" s="18"/>
      <c r="C259" s="12"/>
      <c r="D259" s="9" t="str">
        <f t="shared" si="389"/>
        <v/>
      </c>
      <c r="E259" s="12"/>
      <c r="F259" s="9" t="str">
        <f t="shared" si="390"/>
        <v/>
      </c>
      <c r="G259" s="12"/>
      <c r="H259" s="9" t="str">
        <f t="shared" si="391"/>
        <v/>
      </c>
    </row>
    <row r="260" spans="2:8" ht="15.9" customHeight="1">
      <c r="B260" s="18"/>
      <c r="C260" s="12"/>
      <c r="D260" s="9" t="str">
        <f t="shared" si="389"/>
        <v/>
      </c>
      <c r="E260" s="12"/>
      <c r="F260" s="9" t="str">
        <f t="shared" si="390"/>
        <v/>
      </c>
      <c r="G260" s="12"/>
      <c r="H260" s="9" t="str">
        <f t="shared" si="391"/>
        <v/>
      </c>
    </row>
    <row r="261" spans="2:8" ht="15.9" customHeight="1">
      <c r="B261" s="18"/>
      <c r="C261" s="12"/>
      <c r="D261" s="9" t="str">
        <f t="shared" si="389"/>
        <v/>
      </c>
      <c r="E261" s="12"/>
      <c r="F261" s="9" t="str">
        <f t="shared" si="390"/>
        <v/>
      </c>
      <c r="G261" s="12"/>
      <c r="H261" s="9" t="str">
        <f t="shared" si="391"/>
        <v/>
      </c>
    </row>
    <row r="262" spans="2:8" ht="15.9" customHeight="1">
      <c r="B262" s="18"/>
      <c r="C262" s="12"/>
      <c r="D262" s="9" t="str">
        <f t="shared" si="389"/>
        <v/>
      </c>
      <c r="E262" s="12"/>
      <c r="F262" s="9" t="str">
        <f t="shared" si="390"/>
        <v/>
      </c>
      <c r="G262" s="12"/>
      <c r="H262" s="9" t="str">
        <f t="shared" si="391"/>
        <v/>
      </c>
    </row>
    <row r="263" spans="2:8" ht="15.9" customHeight="1">
      <c r="B263" s="18"/>
      <c r="C263" s="12"/>
      <c r="D263" s="9" t="str">
        <f t="shared" si="389"/>
        <v/>
      </c>
      <c r="E263" s="12"/>
      <c r="F263" s="9" t="str">
        <f t="shared" si="390"/>
        <v/>
      </c>
      <c r="G263" s="12"/>
      <c r="H263" s="9" t="str">
        <f t="shared" si="391"/>
        <v/>
      </c>
    </row>
    <row r="264" spans="2:8" ht="15.9" customHeight="1">
      <c r="B264" s="18"/>
      <c r="C264" s="12"/>
      <c r="D264" s="9" t="str">
        <f t="shared" si="389"/>
        <v/>
      </c>
      <c r="E264" s="12"/>
      <c r="F264" s="9" t="str">
        <f t="shared" si="390"/>
        <v/>
      </c>
      <c r="G264" s="12"/>
      <c r="H264" s="9" t="str">
        <f t="shared" si="391"/>
        <v/>
      </c>
    </row>
    <row r="265" spans="2:8" ht="15.9" customHeight="1">
      <c r="B265" s="18"/>
      <c r="C265" s="12"/>
      <c r="D265" s="9" t="str">
        <f t="shared" si="389"/>
        <v/>
      </c>
      <c r="E265" s="12"/>
      <c r="F265" s="9" t="str">
        <f t="shared" si="390"/>
        <v/>
      </c>
      <c r="G265" s="12"/>
      <c r="H265" s="9" t="str">
        <f t="shared" si="391"/>
        <v/>
      </c>
    </row>
    <row r="266" spans="2:8" ht="15.9" customHeight="1">
      <c r="B266" s="18"/>
      <c r="C266" s="12"/>
      <c r="D266" s="9" t="str">
        <f t="shared" si="389"/>
        <v/>
      </c>
      <c r="E266" s="12"/>
      <c r="F266" s="9" t="str">
        <f t="shared" si="390"/>
        <v/>
      </c>
      <c r="G266" s="12"/>
      <c r="H266" s="9" t="str">
        <f t="shared" si="391"/>
        <v/>
      </c>
    </row>
    <row r="267" spans="2:8" ht="15.9" customHeight="1">
      <c r="B267" s="18"/>
      <c r="C267" s="12"/>
      <c r="D267" s="9" t="str">
        <f t="shared" si="389"/>
        <v/>
      </c>
      <c r="E267" s="12"/>
      <c r="F267" s="9" t="str">
        <f t="shared" si="390"/>
        <v/>
      </c>
      <c r="G267" s="12"/>
      <c r="H267" s="9" t="str">
        <f t="shared" si="391"/>
        <v/>
      </c>
    </row>
    <row r="268" spans="2:8" ht="15.9" customHeight="1">
      <c r="B268" s="18"/>
      <c r="C268" s="12"/>
      <c r="D268" s="9" t="str">
        <f t="shared" si="389"/>
        <v/>
      </c>
      <c r="E268" s="12"/>
      <c r="F268" s="9" t="str">
        <f t="shared" si="390"/>
        <v/>
      </c>
      <c r="G268" s="12"/>
      <c r="H268" s="9" t="str">
        <f t="shared" si="391"/>
        <v/>
      </c>
    </row>
    <row r="269" spans="2:8" ht="15.9" customHeight="1">
      <c r="B269" s="18"/>
      <c r="C269" s="12"/>
      <c r="D269" s="9" t="str">
        <f t="shared" si="389"/>
        <v/>
      </c>
      <c r="E269" s="12"/>
      <c r="F269" s="9" t="str">
        <f t="shared" si="390"/>
        <v/>
      </c>
      <c r="G269" s="12"/>
      <c r="H269" s="9" t="str">
        <f t="shared" si="391"/>
        <v/>
      </c>
    </row>
    <row r="270" spans="2:8" ht="15.9" customHeight="1">
      <c r="B270" s="18"/>
      <c r="C270" s="12"/>
      <c r="D270" s="9" t="str">
        <f t="shared" si="389"/>
        <v/>
      </c>
      <c r="E270" s="12"/>
      <c r="F270" s="9" t="str">
        <f t="shared" si="390"/>
        <v/>
      </c>
      <c r="G270" s="12"/>
      <c r="H270" s="9" t="str">
        <f t="shared" si="391"/>
        <v/>
      </c>
    </row>
    <row r="271" spans="2:8" ht="15.9" customHeight="1">
      <c r="B271" s="18"/>
      <c r="C271" s="12"/>
      <c r="D271" s="9" t="str">
        <f t="shared" si="389"/>
        <v/>
      </c>
      <c r="E271" s="12"/>
      <c r="F271" s="9" t="str">
        <f t="shared" si="390"/>
        <v/>
      </c>
      <c r="G271" s="12"/>
      <c r="H271" s="9" t="str">
        <f t="shared" si="391"/>
        <v/>
      </c>
    </row>
    <row r="272" spans="2:8" ht="15.9" customHeight="1">
      <c r="B272" s="18"/>
      <c r="C272" s="12"/>
      <c r="D272" s="9" t="str">
        <f t="shared" si="389"/>
        <v/>
      </c>
      <c r="E272" s="12"/>
      <c r="F272" s="9" t="str">
        <f t="shared" si="390"/>
        <v/>
      </c>
      <c r="G272" s="12"/>
      <c r="H272" s="9" t="str">
        <f t="shared" si="391"/>
        <v/>
      </c>
    </row>
    <row r="273" spans="2:8" ht="15.9" customHeight="1">
      <c r="B273" s="18"/>
      <c r="C273" s="12"/>
      <c r="D273" s="9" t="str">
        <f t="shared" si="389"/>
        <v/>
      </c>
      <c r="E273" s="12"/>
      <c r="F273" s="9" t="str">
        <f t="shared" si="390"/>
        <v/>
      </c>
      <c r="G273" s="12"/>
      <c r="H273" s="9" t="str">
        <f t="shared" si="391"/>
        <v/>
      </c>
    </row>
    <row r="274" spans="2:8" ht="15.9" customHeight="1">
      <c r="B274" s="18"/>
      <c r="C274" s="12"/>
      <c r="D274" s="9" t="str">
        <f t="shared" si="389"/>
        <v/>
      </c>
      <c r="E274" s="12"/>
      <c r="F274" s="9" t="str">
        <f t="shared" si="390"/>
        <v/>
      </c>
      <c r="G274" s="12"/>
      <c r="H274" s="9" t="str">
        <f t="shared" si="391"/>
        <v/>
      </c>
    </row>
    <row r="275" spans="2:8" ht="15.9" customHeight="1">
      <c r="B275" s="18"/>
      <c r="C275" s="12"/>
      <c r="D275" s="9" t="str">
        <f t="shared" si="389"/>
        <v/>
      </c>
      <c r="E275" s="12"/>
      <c r="F275" s="9" t="str">
        <f t="shared" si="390"/>
        <v/>
      </c>
      <c r="G275" s="12"/>
      <c r="H275" s="9" t="str">
        <f t="shared" si="391"/>
        <v/>
      </c>
    </row>
    <row r="276" spans="2:8" ht="15.9" customHeight="1">
      <c r="B276" s="18"/>
      <c r="C276" s="12"/>
      <c r="D276" s="9" t="str">
        <f t="shared" si="389"/>
        <v/>
      </c>
      <c r="E276" s="12"/>
      <c r="F276" s="9" t="str">
        <f t="shared" si="390"/>
        <v/>
      </c>
      <c r="G276" s="12"/>
      <c r="H276" s="9" t="str">
        <f t="shared" si="391"/>
        <v/>
      </c>
    </row>
    <row r="277" spans="2:8" ht="15.9" customHeight="1">
      <c r="B277" s="18"/>
      <c r="C277" s="12"/>
      <c r="D277" s="9" t="str">
        <f t="shared" si="389"/>
        <v/>
      </c>
      <c r="E277" s="12"/>
      <c r="F277" s="9" t="str">
        <f t="shared" si="390"/>
        <v/>
      </c>
      <c r="G277" s="12"/>
      <c r="H277" s="9" t="str">
        <f t="shared" si="391"/>
        <v/>
      </c>
    </row>
    <row r="278" spans="2:8" ht="15.9" customHeight="1">
      <c r="B278" s="18"/>
      <c r="C278" s="12"/>
      <c r="D278" s="9" t="str">
        <f t="shared" si="389"/>
        <v/>
      </c>
      <c r="E278" s="12"/>
      <c r="F278" s="9" t="str">
        <f t="shared" si="390"/>
        <v/>
      </c>
      <c r="G278" s="12"/>
      <c r="H278" s="9" t="str">
        <f t="shared" si="391"/>
        <v/>
      </c>
    </row>
    <row r="279" spans="2:8" ht="15.9" customHeight="1">
      <c r="B279" s="18"/>
      <c r="C279" s="12"/>
      <c r="D279" s="9" t="str">
        <f t="shared" si="389"/>
        <v/>
      </c>
      <c r="E279" s="12"/>
      <c r="F279" s="9" t="str">
        <f t="shared" si="390"/>
        <v/>
      </c>
      <c r="G279" s="12"/>
      <c r="H279" s="9" t="str">
        <f t="shared" si="391"/>
        <v/>
      </c>
    </row>
    <row r="280" spans="2:8" ht="15.9" customHeight="1">
      <c r="B280" s="18"/>
      <c r="C280" s="12"/>
      <c r="D280" s="9" t="str">
        <f t="shared" si="389"/>
        <v/>
      </c>
      <c r="E280" s="12"/>
      <c r="F280" s="9" t="str">
        <f t="shared" si="390"/>
        <v/>
      </c>
      <c r="G280" s="12"/>
      <c r="H280" s="9" t="str">
        <f t="shared" si="391"/>
        <v/>
      </c>
    </row>
    <row r="281" spans="2:8" ht="15.9" customHeight="1">
      <c r="B281" s="18"/>
      <c r="C281" s="12"/>
      <c r="D281" s="9" t="str">
        <f t="shared" si="389"/>
        <v/>
      </c>
      <c r="E281" s="12"/>
      <c r="F281" s="9" t="str">
        <f t="shared" si="390"/>
        <v/>
      </c>
      <c r="G281" s="12"/>
      <c r="H281" s="9" t="str">
        <f t="shared" si="391"/>
        <v/>
      </c>
    </row>
    <row r="282" spans="2:8" ht="15.9" customHeight="1">
      <c r="B282" s="18"/>
      <c r="C282" s="12"/>
      <c r="D282" s="9" t="str">
        <f t="shared" si="389"/>
        <v/>
      </c>
      <c r="E282" s="12"/>
      <c r="F282" s="9" t="str">
        <f t="shared" si="390"/>
        <v/>
      </c>
      <c r="G282" s="12"/>
      <c r="H282" s="9" t="str">
        <f t="shared" si="391"/>
        <v/>
      </c>
    </row>
    <row r="283" spans="2:8" ht="15.9" customHeight="1">
      <c r="B283" s="18"/>
      <c r="C283" s="12"/>
      <c r="D283" s="9" t="str">
        <f t="shared" si="389"/>
        <v/>
      </c>
      <c r="E283" s="12"/>
      <c r="F283" s="9" t="str">
        <f t="shared" si="390"/>
        <v/>
      </c>
      <c r="G283" s="12"/>
      <c r="H283" s="9" t="str">
        <f t="shared" si="391"/>
        <v/>
      </c>
    </row>
    <row r="284" spans="2:8" ht="15.9" customHeight="1">
      <c r="B284" s="18"/>
      <c r="C284" s="12"/>
      <c r="D284" s="9" t="str">
        <f t="shared" si="389"/>
        <v/>
      </c>
      <c r="E284" s="12"/>
      <c r="F284" s="9" t="str">
        <f t="shared" si="390"/>
        <v/>
      </c>
      <c r="G284" s="12"/>
      <c r="H284" s="9" t="str">
        <f t="shared" si="391"/>
        <v/>
      </c>
    </row>
    <row r="285" spans="2:8" ht="15.9" customHeight="1">
      <c r="B285" s="18"/>
      <c r="C285" s="12"/>
      <c r="D285" s="9" t="str">
        <f t="shared" si="389"/>
        <v/>
      </c>
      <c r="E285" s="12"/>
      <c r="F285" s="9" t="str">
        <f t="shared" si="390"/>
        <v/>
      </c>
      <c r="G285" s="12"/>
      <c r="H285" s="9" t="str">
        <f t="shared" si="391"/>
        <v/>
      </c>
    </row>
    <row r="286" spans="2:8" ht="15.9" customHeight="1">
      <c r="B286" s="18"/>
      <c r="C286" s="12"/>
      <c r="D286" s="9" t="str">
        <f t="shared" si="389"/>
        <v/>
      </c>
      <c r="E286" s="12"/>
      <c r="F286" s="9" t="str">
        <f t="shared" si="390"/>
        <v/>
      </c>
      <c r="G286" s="12"/>
      <c r="H286" s="9" t="str">
        <f t="shared" si="391"/>
        <v/>
      </c>
    </row>
    <row r="287" spans="2:8" ht="15.9" customHeight="1">
      <c r="B287" s="18"/>
      <c r="C287" s="12"/>
      <c r="D287" s="9" t="str">
        <f t="shared" si="389"/>
        <v/>
      </c>
      <c r="E287" s="12"/>
      <c r="F287" s="9" t="str">
        <f t="shared" si="390"/>
        <v/>
      </c>
      <c r="G287" s="12"/>
      <c r="H287" s="9" t="str">
        <f t="shared" si="391"/>
        <v/>
      </c>
    </row>
    <row r="288" spans="2:8" ht="15.9" customHeight="1">
      <c r="B288" s="18"/>
      <c r="C288" s="12"/>
      <c r="D288" s="9" t="str">
        <f t="shared" si="389"/>
        <v/>
      </c>
      <c r="E288" s="12"/>
      <c r="F288" s="9" t="str">
        <f t="shared" si="390"/>
        <v/>
      </c>
      <c r="G288" s="12"/>
      <c r="H288" s="9" t="str">
        <f t="shared" si="391"/>
        <v/>
      </c>
    </row>
    <row r="289" spans="2:8" ht="15.9" customHeight="1">
      <c r="B289" s="18"/>
      <c r="C289" s="12"/>
      <c r="D289" s="9" t="str">
        <f t="shared" si="389"/>
        <v/>
      </c>
      <c r="E289" s="12"/>
      <c r="F289" s="9" t="str">
        <f t="shared" si="390"/>
        <v/>
      </c>
      <c r="G289" s="12"/>
      <c r="H289" s="9" t="str">
        <f t="shared" si="391"/>
        <v/>
      </c>
    </row>
    <row r="290" spans="2:8" ht="15.9" customHeight="1">
      <c r="B290" s="18"/>
      <c r="C290" s="12"/>
      <c r="D290" s="9" t="str">
        <f t="shared" si="389"/>
        <v/>
      </c>
      <c r="E290" s="12"/>
      <c r="F290" s="9" t="str">
        <f t="shared" si="390"/>
        <v/>
      </c>
      <c r="G290" s="12"/>
      <c r="H290" s="9" t="str">
        <f t="shared" si="391"/>
        <v/>
      </c>
    </row>
    <row r="291" spans="2:8" ht="15.9" customHeight="1">
      <c r="B291" s="18"/>
      <c r="C291" s="12"/>
      <c r="D291" s="9" t="str">
        <f t="shared" si="389"/>
        <v/>
      </c>
      <c r="E291" s="12"/>
      <c r="F291" s="9" t="str">
        <f t="shared" si="390"/>
        <v/>
      </c>
      <c r="G291" s="12"/>
      <c r="H291" s="9" t="str">
        <f t="shared" si="391"/>
        <v/>
      </c>
    </row>
    <row r="292" spans="2:8" ht="15.9" customHeight="1">
      <c r="B292" s="18"/>
      <c r="C292" s="12"/>
      <c r="D292" s="9" t="str">
        <f t="shared" si="389"/>
        <v/>
      </c>
      <c r="E292" s="12"/>
      <c r="F292" s="9" t="str">
        <f t="shared" si="390"/>
        <v/>
      </c>
      <c r="G292" s="12"/>
      <c r="H292" s="9" t="str">
        <f t="shared" si="391"/>
        <v/>
      </c>
    </row>
    <row r="293" spans="2:8" ht="15.9" customHeight="1">
      <c r="B293" s="18"/>
      <c r="C293" s="12"/>
      <c r="D293" s="9" t="str">
        <f t="shared" si="389"/>
        <v/>
      </c>
      <c r="E293" s="12"/>
      <c r="F293" s="9" t="str">
        <f t="shared" si="390"/>
        <v/>
      </c>
      <c r="G293" s="12"/>
      <c r="H293" s="9" t="str">
        <f t="shared" si="391"/>
        <v/>
      </c>
    </row>
    <row r="294" spans="2:8" ht="15.9" customHeight="1">
      <c r="B294" s="18"/>
      <c r="C294" s="12"/>
      <c r="D294" s="9" t="str">
        <f t="shared" si="389"/>
        <v/>
      </c>
      <c r="E294" s="12"/>
      <c r="F294" s="9" t="str">
        <f t="shared" si="390"/>
        <v/>
      </c>
      <c r="G294" s="12"/>
      <c r="H294" s="9" t="str">
        <f t="shared" si="391"/>
        <v/>
      </c>
    </row>
    <row r="295" spans="2:8" ht="15.9" customHeight="1">
      <c r="B295" s="18"/>
      <c r="C295" s="12"/>
      <c r="D295" s="9" t="str">
        <f t="shared" si="389"/>
        <v/>
      </c>
      <c r="E295" s="12"/>
      <c r="F295" s="9" t="str">
        <f t="shared" si="390"/>
        <v/>
      </c>
      <c r="G295" s="12"/>
      <c r="H295" s="9" t="str">
        <f t="shared" si="391"/>
        <v/>
      </c>
    </row>
    <row r="296" spans="2:8" ht="15.9" customHeight="1">
      <c r="B296" s="18"/>
      <c r="C296" s="12"/>
      <c r="D296" s="9" t="str">
        <f t="shared" si="389"/>
        <v/>
      </c>
      <c r="E296" s="12"/>
      <c r="F296" s="9" t="str">
        <f t="shared" si="390"/>
        <v/>
      </c>
      <c r="G296" s="12"/>
      <c r="H296" s="9" t="str">
        <f t="shared" si="391"/>
        <v/>
      </c>
    </row>
    <row r="297" spans="2:8" ht="15.9" customHeight="1">
      <c r="B297" s="18"/>
      <c r="C297" s="12"/>
      <c r="D297" s="9" t="str">
        <f t="shared" si="389"/>
        <v/>
      </c>
      <c r="E297" s="12"/>
      <c r="F297" s="9" t="str">
        <f t="shared" si="390"/>
        <v/>
      </c>
      <c r="G297" s="12"/>
      <c r="H297" s="9" t="str">
        <f t="shared" si="391"/>
        <v/>
      </c>
    </row>
    <row r="298" spans="2:8" ht="15.9" customHeight="1">
      <c r="B298" s="18"/>
      <c r="C298" s="12"/>
      <c r="D298" s="9" t="str">
        <f t="shared" si="389"/>
        <v/>
      </c>
      <c r="E298" s="12"/>
      <c r="F298" s="9" t="str">
        <f t="shared" si="390"/>
        <v/>
      </c>
      <c r="G298" s="12"/>
      <c r="H298" s="9" t="str">
        <f t="shared" si="391"/>
        <v/>
      </c>
    </row>
    <row r="299" spans="2:8" ht="15.9" customHeight="1">
      <c r="B299" s="18"/>
      <c r="C299" s="12"/>
      <c r="D299" s="9" t="str">
        <f t="shared" si="389"/>
        <v/>
      </c>
      <c r="E299" s="12"/>
      <c r="F299" s="9" t="str">
        <f t="shared" si="390"/>
        <v/>
      </c>
      <c r="G299" s="12"/>
      <c r="H299" s="9" t="str">
        <f t="shared" si="391"/>
        <v/>
      </c>
    </row>
    <row r="300" spans="2:8" ht="15.9" customHeight="1">
      <c r="B300" s="18"/>
      <c r="C300" s="12"/>
      <c r="D300" s="9" t="str">
        <f t="shared" si="389"/>
        <v/>
      </c>
      <c r="E300" s="12"/>
      <c r="F300" s="9" t="str">
        <f t="shared" si="390"/>
        <v/>
      </c>
      <c r="G300" s="12"/>
      <c r="H300" s="9" t="str">
        <f t="shared" si="391"/>
        <v/>
      </c>
    </row>
    <row r="301" spans="2:8" ht="15.9" customHeight="1">
      <c r="B301" s="18"/>
      <c r="C301" s="12"/>
      <c r="D301" s="9" t="str">
        <f t="shared" si="389"/>
        <v/>
      </c>
      <c r="E301" s="12"/>
      <c r="F301" s="9" t="str">
        <f t="shared" si="390"/>
        <v/>
      </c>
      <c r="G301" s="12"/>
      <c r="H301" s="9" t="str">
        <f t="shared" si="391"/>
        <v/>
      </c>
    </row>
    <row r="302" spans="2:8" ht="15.9" customHeight="1">
      <c r="B302" s="18"/>
      <c r="C302" s="12"/>
      <c r="D302" s="9" t="str">
        <f t="shared" si="389"/>
        <v/>
      </c>
      <c r="E302" s="12"/>
      <c r="F302" s="9" t="str">
        <f t="shared" si="390"/>
        <v/>
      </c>
      <c r="G302" s="12"/>
      <c r="H302" s="9" t="str">
        <f t="shared" si="391"/>
        <v/>
      </c>
    </row>
    <row r="303" spans="2:8" ht="15.9" customHeight="1">
      <c r="B303" s="18"/>
      <c r="C303" s="12"/>
      <c r="D303" s="9" t="str">
        <f t="shared" si="389"/>
        <v/>
      </c>
      <c r="E303" s="12"/>
      <c r="F303" s="9" t="str">
        <f t="shared" si="390"/>
        <v/>
      </c>
      <c r="G303" s="12"/>
      <c r="H303" s="9" t="str">
        <f t="shared" si="391"/>
        <v/>
      </c>
    </row>
    <row r="304" spans="2:8" ht="15.9" customHeight="1">
      <c r="B304" s="18"/>
      <c r="C304" s="12"/>
      <c r="D304" s="9" t="str">
        <f t="shared" si="389"/>
        <v/>
      </c>
      <c r="E304" s="12"/>
      <c r="F304" s="9" t="str">
        <f t="shared" si="390"/>
        <v/>
      </c>
      <c r="G304" s="12"/>
      <c r="H304" s="9" t="str">
        <f t="shared" si="391"/>
        <v/>
      </c>
    </row>
    <row r="305" spans="2:8" ht="15.9" customHeight="1">
      <c r="B305" s="18"/>
      <c r="C305" s="12"/>
      <c r="D305" s="9" t="str">
        <f t="shared" si="389"/>
        <v/>
      </c>
      <c r="E305" s="12"/>
      <c r="F305" s="9" t="str">
        <f t="shared" si="390"/>
        <v/>
      </c>
      <c r="G305" s="12"/>
      <c r="H305" s="9" t="str">
        <f t="shared" si="391"/>
        <v/>
      </c>
    </row>
    <row r="306" spans="2:8" ht="15.9" customHeight="1">
      <c r="B306" s="18"/>
      <c r="C306" s="12"/>
      <c r="D306" s="9" t="str">
        <f t="shared" si="389"/>
        <v/>
      </c>
      <c r="E306" s="12"/>
      <c r="F306" s="9" t="str">
        <f t="shared" si="390"/>
        <v/>
      </c>
      <c r="G306" s="12"/>
      <c r="H306" s="9" t="str">
        <f t="shared" si="391"/>
        <v/>
      </c>
    </row>
    <row r="307" spans="2:8" ht="15.9" customHeight="1">
      <c r="B307" s="18"/>
      <c r="C307" s="12"/>
      <c r="D307" s="9" t="str">
        <f t="shared" si="389"/>
        <v/>
      </c>
      <c r="E307" s="12"/>
      <c r="F307" s="9" t="str">
        <f t="shared" si="390"/>
        <v/>
      </c>
      <c r="G307" s="12"/>
      <c r="H307" s="9" t="str">
        <f t="shared" si="391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58:A159"/>
    <mergeCell ref="A194:A195"/>
    <mergeCell ref="A200:A201"/>
    <mergeCell ref="N8:N9"/>
    <mergeCell ref="O8:O9"/>
  </mergeCells>
  <conditionalFormatting sqref="I87:I101">
    <cfRule type="cellIs" dxfId="71" priority="1" operator="lessThan">
      <formula>$L$6</formula>
    </cfRule>
    <cfRule type="cellIs" dxfId="70" priority="2" operator="greaterThan">
      <formula>$L$5</formula>
    </cfRule>
  </conditionalFormatting>
  <conditionalFormatting sqref="I103:I206 J127:K205">
    <cfRule type="cellIs" dxfId="69" priority="3" operator="lessThan">
      <formula>$L$6</formula>
    </cfRule>
    <cfRule type="cellIs" dxfId="68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8"/>
  <sheetViews>
    <sheetView showGridLines="0" zoomScale="90" zoomScaleNormal="90" workbookViewId="0">
      <pane ySplit="9" topLeftCell="A122" activePane="bottomLeft" state="frozen"/>
      <selection pane="bottomLeft" activeCell="F129" sqref="F129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40.180000010877848</v>
      </c>
      <c r="X1" s="85" t="s">
        <v>65</v>
      </c>
      <c r="Y1" s="86">
        <f>AN7</f>
        <v>45.423340324767089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12.119999900460243</v>
      </c>
      <c r="X2" s="87" t="s">
        <v>66</v>
      </c>
      <c r="Y2" s="88">
        <f>IF(MOD(DEGREES(ATAN2(W1, W2)), 360) &gt; 180, MOD(DEGREES(ATAN2(W1, W2)), 360) - 360, MOD(DEGREES(ATAN2(W1, W2)), 360))</f>
        <v>16.785548613656839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40.180000010877848</v>
      </c>
      <c r="AH2" s="43">
        <f>INDEX(D:D,MATCH(9.99999999999999E+307,D:D))</f>
        <v>38.899999985005707</v>
      </c>
      <c r="AI2" s="43">
        <f>INDEX(D:D,MATCH(9.99999999999999E+307,D:D)-1)</f>
        <v>44.09999999916181</v>
      </c>
      <c r="AJ2" s="43">
        <f>INDEX(D:D,MATCH(9.99999999999999E+307,D:D)-2)</f>
        <v>40.700000012293458</v>
      </c>
      <c r="AK2" s="43">
        <f>INDEX(D:D,MATCH(9.99999999999999E+307,D:D)-3)</f>
        <v>41.000000026542693</v>
      </c>
      <c r="AL2" s="43">
        <f>INDEX(D:D,MATCH(9.99999999999999E+307,D:D)-4)</f>
        <v>39.300000004004687</v>
      </c>
      <c r="AM2" s="43">
        <f>INDEX(D:D,MATCH(9.99999999999999E+307,D:D)-5)</f>
        <v>36.59999999217689</v>
      </c>
      <c r="AN2" s="43">
        <f>INDEX(D:D,MATCH(9.99999999999999E+307,D:D)-6)</f>
        <v>41.000000026542693</v>
      </c>
      <c r="AO2" s="43">
        <f>INDEX(D:D,MATCH(9.99999999999999E+307,D:D)-7)</f>
        <v>40.900000021792948</v>
      </c>
      <c r="AP2" s="43">
        <f>INDEX(D:D,MATCH(9.99999999999999E+307,D:D)-8)</f>
        <v>29.900000023189932</v>
      </c>
      <c r="AQ2" s="43">
        <f>INDEX(D:D,MATCH(9.99999999999999E+307,D:D)-9)</f>
        <v>36.59999999217689</v>
      </c>
      <c r="AR2" s="43">
        <f>INDEX(D:D,MATCH(9.99999999999999E+307,D:D)-10)</f>
        <v>49.400000018067658</v>
      </c>
      <c r="AS2" s="43">
        <f>INDEX(D:D,MATCH(9.99999999999999E+307,D:D)-11)</f>
        <v>40.900000021792948</v>
      </c>
      <c r="AT2" s="43">
        <f>INDEX(D:D,MATCH(9.99999999999999E+307,D:D)-12)</f>
        <v>37.699999986216426</v>
      </c>
      <c r="AU2" s="43">
        <f>INDEX(D:D,MATCH(9.99999999999999E+307,D:D)-13)</f>
        <v>44.200000003911555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-6.6400000000072623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12.119999900460243</v>
      </c>
      <c r="AH3" s="43">
        <f>INDEX(F:F,MATCH(9.99999999999999E+307,F:F))</f>
        <v>1.6999999061226845</v>
      </c>
      <c r="AI3" s="43">
        <f>INDEX(F:F,MATCH(9.99999999999999E+307,F:F)-1)</f>
        <v>18.199999816715717</v>
      </c>
      <c r="AJ3" s="43">
        <f>INDEX(F:F,MATCH(9.99999999999999E+307,F:F)-2)</f>
        <v>9.3000000342726707</v>
      </c>
      <c r="AK3" s="43">
        <f>INDEX(F:F,MATCH(9.99999999999999E+307,F:F)-3)</f>
        <v>24.100000038743019</v>
      </c>
      <c r="AL3" s="43">
        <f>INDEX(F:F,MATCH(9.99999999999999E+307,F:F)-4)</f>
        <v>7.2999997064471245</v>
      </c>
      <c r="AM3" s="43">
        <f>INDEX(F:F,MATCH(9.99999999999999E+307,F:F)-5)</f>
        <v>-16.099999658763409</v>
      </c>
      <c r="AN3" s="43">
        <f>INDEX(F:F,MATCH(9.99999999999999E+307,F:F)-6)</f>
        <v>24.100000038743019</v>
      </c>
      <c r="AO3" s="43">
        <f>INDEX(F:F,MATCH(9.99999999999999E+307,F:F)-7)</f>
        <v>-6.4000003039836884</v>
      </c>
      <c r="AP3" s="43">
        <f>INDEX(F:F,MATCH(9.99999999999999E+307,F:F)-8)</f>
        <v>-32.999999821186066</v>
      </c>
      <c r="AQ3" s="43">
        <f>INDEX(F:F,MATCH(9.99999999999999E+307,F:F)-9)</f>
        <v>-23.900000378489494</v>
      </c>
      <c r="AR3" s="43">
        <f>INDEX(F:F,MATCH(9.99999999999999E+307,F:F)-10)</f>
        <v>64.500000327825546</v>
      </c>
      <c r="AS3" s="43">
        <f>INDEX(F:F,MATCH(9.99999999999999E+307,F:F)-11)</f>
        <v>13.000000268220901</v>
      </c>
      <c r="AT3" s="43">
        <f>INDEX(F:F,MATCH(9.99999999999999E+307,F:F)-12)</f>
        <v>3.4999996423721313</v>
      </c>
      <c r="AU3" s="43">
        <f>INDEX(F:F,MATCH(9.99999999999999E+307,F:F)-13)</f>
        <v>30.700000002980232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-6.6400000000072623</v>
      </c>
      <c r="AH4" s="43">
        <f>INDEX(H:H,MATCH(9.99999999999999E+307,H:H))</f>
        <v>-4.2000000000115278</v>
      </c>
      <c r="AI4" s="43">
        <f>INDEX(H:H,MATCH(9.99999999999999E+307,H:H)-1)</f>
        <v>-5.0000000000096634</v>
      </c>
      <c r="AJ4" s="43">
        <f>INDEX(H:H,MATCH(9.99999999999999E+307,H:H)-2)</f>
        <v>2.5999999999868351</v>
      </c>
      <c r="AK4" s="43">
        <f>INDEX(H:H,MATCH(9.99999999999999E+307,H:H)-3)</f>
        <v>-6.5000000000026148</v>
      </c>
      <c r="AL4" s="43">
        <f>INDEX(H:H,MATCH(9.99999999999999E+307,H:H)-4)</f>
        <v>-11.000000000009891</v>
      </c>
      <c r="AM4" s="43">
        <f>INDEX(H:H,MATCH(9.99999999999999E+307,H:H)-5)</f>
        <v>-26.300000000006207</v>
      </c>
      <c r="AN4" s="43">
        <f>INDEX(H:H,MATCH(9.99999999999999E+307,H:H)-6)</f>
        <v>-6.5000000000026148</v>
      </c>
      <c r="AO4" s="43">
        <f>INDEX(H:H,MATCH(9.99999999999999E+307,H:H)-7)</f>
        <v>-35.0000000000108</v>
      </c>
      <c r="AP4" s="43">
        <f>INDEX(H:H,MATCH(9.99999999999999E+307,H:H)-8)</f>
        <v>-6.400000000013506</v>
      </c>
      <c r="AQ4" s="43">
        <f>INDEX(H:H,MATCH(9.99999999999999E+307,H:H)-9)</f>
        <v>-46.600000000012187</v>
      </c>
      <c r="AR4" s="43">
        <f>INDEX(H:H,MATCH(9.99999999999999E+307,H:H)-10)</f>
        <v>-4.4000000000039563</v>
      </c>
      <c r="AS4" s="43">
        <f>INDEX(H:H,MATCH(9.99999999999999E+307,H:H)-11)</f>
        <v>-1.8000000000029104</v>
      </c>
      <c r="AT4" s="43">
        <f>INDEX(H:H,MATCH(9.99999999999999E+307,H:H)-12)</f>
        <v>-50.700000000006185</v>
      </c>
      <c r="AU4" s="43">
        <f>INDEX(H:H,MATCH(9.99999999999999E+307,H:H)-13)</f>
        <v>0.39999999999906777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39.162992716522034</v>
      </c>
      <c r="AI5" s="72">
        <f>INDEX(L:L,MATCH(9.99999999999999E+307,L:L)-1)</f>
        <v>47.969260920454268</v>
      </c>
      <c r="AJ5" s="72">
        <f>INDEX(L:L,MATCH(9.99999999999999E+307,L:L)-2)</f>
        <v>41.82989363646638</v>
      </c>
      <c r="AK5" s="72">
        <f>INDEX(L:L,MATCH(9.99999999999999E+307,L:L)-3)</f>
        <v>48.000625038054956</v>
      </c>
      <c r="AL5" s="72">
        <f>INDEX(L:L,MATCH(9.99999999999999E+307,L:L)-4)</f>
        <v>41.458171643586915</v>
      </c>
      <c r="AM5" s="72">
        <f>INDEX(L:L,MATCH(9.99999999999999E+307,L:L)-5)</f>
        <v>47.858750385272877</v>
      </c>
      <c r="AN5" s="72">
        <f>INDEX(L:L,MATCH(9.99999999999999E+307,L:L)-6)</f>
        <v>48.000625038054956</v>
      </c>
      <c r="AO5" s="72">
        <f>INDEX(L:L,MATCH(9.99999999999999E+307,L:L)-7)</f>
        <v>54.210423404308607</v>
      </c>
      <c r="AP5" s="72">
        <f>INDEX(L:L,MATCH(9.99999999999999E+307,L:L)-8)</f>
        <v>44.988553984154805</v>
      </c>
      <c r="AQ5" s="72">
        <f>INDEX(L:L,MATCH(9.99999999999999E+307,L:L)-9)</f>
        <v>63.893114007068725</v>
      </c>
      <c r="AR5" s="72">
        <f>INDEX(L:L,MATCH(9.99999999999999E+307,L:L)-10)</f>
        <v>81.363198339756863</v>
      </c>
      <c r="AS5" s="72">
        <f>INDEX(L:L,MATCH(9.99999999999999E+307,L:L)-11)</f>
        <v>42.954045313060064</v>
      </c>
      <c r="AT5" s="72">
        <f>INDEX(L:L,MATCH(9.99999999999999E+307,L:L)-12)</f>
        <v>63.277405102121172</v>
      </c>
      <c r="AU5" s="73">
        <f>INDEX(L:L,MATCH(9.99999999999999E+307,L:L)-13)</f>
        <v>53.817190567036917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87.49766368569226</v>
      </c>
      <c r="AI6" s="75">
        <f>INDEX(J:J,MATCH(9.99999999999999E+307,J:J)-1)</f>
        <v>67.574138281736168</v>
      </c>
      <c r="AJ6" s="75">
        <f>INDEX(J:J,MATCH(9.99999999999999E+307,J:J)-2)</f>
        <v>77.128820920103465</v>
      </c>
      <c r="AK6" s="75">
        <f>INDEX(J:J,MATCH(9.99999999999999E+307,J:J)-3)</f>
        <v>59.552779932057717</v>
      </c>
      <c r="AL6" s="75">
        <f>INDEX(J:J,MATCH(9.99999999999999E+307,J:J)-4)</f>
        <v>79.477202826355665</v>
      </c>
      <c r="AM6" s="75">
        <f>INDEX(J:J,MATCH(9.99999999999999E+307,J:J)-5)</f>
        <v>113.744247663995</v>
      </c>
      <c r="AN6" s="75">
        <f>INDEX(J:J,MATCH(9.99999999999999E+307,J:J)-6)</f>
        <v>59.552779932057717</v>
      </c>
      <c r="AO6" s="75">
        <f>INDEX(J:J,MATCH(9.99999999999999E+307,J:J)-7)</f>
        <v>98.893479321044424</v>
      </c>
      <c r="AP6" s="75">
        <f>INDEX(J:J,MATCH(9.99999999999999E+307,J:J)-8)</f>
        <v>137.82151519716444</v>
      </c>
      <c r="AQ6" s="75">
        <f>INDEX(J:J,MATCH(9.99999999999999E+307,J:J)-9)</f>
        <v>123.14475656207696</v>
      </c>
      <c r="AR6" s="75">
        <f>INDEX(J:J,MATCH(9.99999999999999E+307,J:J)-10)</f>
        <v>37.448195690853936</v>
      </c>
      <c r="AS6" s="75">
        <f>INDEX(J:J,MATCH(9.99999999999999E+307,J:J)-11)</f>
        <v>72.367223785655199</v>
      </c>
      <c r="AT6" s="75">
        <f>INDEX(J:J,MATCH(9.99999999999999E+307,J:J)-12)</f>
        <v>84.69596721099083</v>
      </c>
      <c r="AU6" s="76">
        <f>INDEX(J:J,MATCH(9.99999999999999E+307,J:J)-13)</f>
        <v>55.217310382727419</v>
      </c>
      <c r="AV6" s="8" t="s">
        <v>53</v>
      </c>
    </row>
    <row r="7" spans="1:48" ht="15.9" customHeight="1">
      <c r="B7" s="185" t="s">
        <v>148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22.711670162383545</v>
      </c>
      <c r="Y7" s="36"/>
      <c r="AF7" s="8" t="s">
        <v>33</v>
      </c>
      <c r="AG7" s="69">
        <f>(SUM(AO2:AU2)-MIN(AO2:AU2)-MAX(AO2:AU2))/(COUNTA(AO2:AU2)-2)</f>
        <v>40.060000005178154</v>
      </c>
      <c r="AK7" s="8" t="s">
        <v>54</v>
      </c>
      <c r="AN7" s="78">
        <f>(SUM(AH5:AN5)-MIN(AH5:AN5)-MAX(AH5:AN5))/(COUNTA(AH5:AN5)-2)</f>
        <v>45.423340324767089</v>
      </c>
      <c r="AO7" s="8" t="s">
        <v>54</v>
      </c>
      <c r="AR7" s="78">
        <f>(SUM(AO5:AU5)-MIN(AO5:AU5)-MAX(AO5:AU5))/(COUNTA(AO5:AU5)-2)</f>
        <v>56.037337412938044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16.785548613656839</v>
      </c>
      <c r="Y8" s="36"/>
      <c r="AF8" s="8" t="s">
        <v>34</v>
      </c>
      <c r="AG8" s="69">
        <f>(SUM(AO3:AU3)-MIN(AO3:AU3)-MAX(AO3:AU3))/(COUNTA(AO3:AU3)-2)</f>
        <v>3.3799998462200165</v>
      </c>
      <c r="AK8" s="8" t="s">
        <v>55</v>
      </c>
      <c r="AN8" s="78">
        <f>(SUM(AH6:AN6)-MIN(AH6:AN6)-MAX(AH6:AN6))/(COUNTA(AH6:AN6)-2)</f>
        <v>74.246121129189063</v>
      </c>
      <c r="AO8" s="8" t="s">
        <v>55</v>
      </c>
      <c r="AR8" s="78">
        <f>(SUM(AO6:AU6)-MIN(AO6:AU6)-MAX(AO6:AU6))/(COUNTA(AO6:AU6)-2)</f>
        <v>86.863747452498956</v>
      </c>
    </row>
    <row r="9" spans="1:48" ht="30" customHeight="1">
      <c r="A9" s="5" t="s">
        <v>4</v>
      </c>
      <c r="B9" s="14">
        <v>45847</v>
      </c>
      <c r="C9" s="35">
        <v>401139.41159999999</v>
      </c>
      <c r="D9" s="9"/>
      <c r="E9" s="35">
        <v>6665762.6140000001</v>
      </c>
      <c r="F9" s="9"/>
      <c r="G9" s="35">
        <v>70.897900000000007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-18.840000000008672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45847</v>
      </c>
      <c r="C10" s="11">
        <v>401139.41379999998</v>
      </c>
      <c r="D10" s="9">
        <f t="shared" ref="D10:D50" si="1">IF(C10="","",(C10-$C$9)*1000)</f>
        <v>2.199999988079071</v>
      </c>
      <c r="E10" s="12">
        <v>6665762.6239999998</v>
      </c>
      <c r="F10" s="9">
        <f t="shared" ref="F10:F50" si="2">IF(E10="","",(E10-$E$9)*1000)</f>
        <v>9.9999997764825821</v>
      </c>
      <c r="G10" s="12">
        <v>70.897000000000006</v>
      </c>
      <c r="H10" s="9">
        <f t="shared" ref="H10:H50" si="3">IF(G10="","",(G10-$G$9)*1000)</f>
        <v>-0.90000000000145519</v>
      </c>
      <c r="I10" s="47">
        <f t="shared" ref="I10:I74" si="4">IF(MOD(DEGREES(ATAN2(D10, F10)), 360) &gt; 180, MOD(DEGREES(ATAN2(D10, F10)), 360) - 360, MOD(DEGREES(ATAN2(D10, F10)), 360))</f>
        <v>77.592581269009585</v>
      </c>
      <c r="J10" s="40">
        <f>MOD(DEGREES(ATAN2(F10, D10)) + 360, 360)</f>
        <v>12.4074187309904</v>
      </c>
      <c r="K10" s="47">
        <f t="shared" ref="K10:K74" si="5">SQRT(POWER(C10 - $C$9,2) + POWER(E10 - $E$9,2)) *1000</f>
        <v>10.239140368077761</v>
      </c>
      <c r="L10" s="40">
        <f t="shared" ref="L10:L74" si="6">SQRT((D10^2) + (F10^2) + (H10^2))</f>
        <v>10.278618364216186</v>
      </c>
      <c r="M10" s="12" t="e">
        <f t="shared" ref="M10:M22" si="7">(D10-$D$9)/(B10-$B$9)</f>
        <v>#DIV/0!</v>
      </c>
      <c r="N10" s="12" t="e">
        <f t="shared" ref="N10:N22" si="8">(F10-$F$9)/(B10-$B$9)</f>
        <v>#DIV/0!</v>
      </c>
      <c r="O10" s="12" t="e">
        <f t="shared" ref="O10:O22" si="9">(H10-$H$9)/(B10-$B$9)</f>
        <v>#DIV/0!</v>
      </c>
      <c r="P10" s="81" t="e">
        <f t="shared" ref="P10:P22" si="10">(L10-$L$9)/(B10-$B$9)</f>
        <v>#DIV/0!</v>
      </c>
      <c r="Q10" s="12" t="e">
        <f t="shared" ref="Q10:Q22" si="11">(M10-0)/(B10-$B$9)</f>
        <v>#DIV/0!</v>
      </c>
      <c r="R10" s="12" t="e">
        <f t="shared" ref="R10:R22" si="12">(N10-0)/(B10-$B$9)</f>
        <v>#DIV/0!</v>
      </c>
      <c r="S10" s="12" t="e">
        <f t="shared" ref="S10:S22" si="13">(O10-0)/(B10-$B$9)</f>
        <v>#DIV/0!</v>
      </c>
      <c r="T10" s="12" t="e">
        <f t="shared" ref="T10:T22" si="14">(P10-0)/(B10-$B$9)</f>
        <v>#DIV/0!</v>
      </c>
    </row>
    <row r="11" spans="1:48" ht="15.9" customHeight="1">
      <c r="A11" s="51"/>
      <c r="B11" s="18">
        <v>45848</v>
      </c>
      <c r="C11" s="11">
        <v>401139.41480000003</v>
      </c>
      <c r="D11" s="9">
        <f t="shared" si="1"/>
        <v>3.2000000355765224</v>
      </c>
      <c r="E11" s="12">
        <v>6665762.6239999998</v>
      </c>
      <c r="F11" s="9">
        <f t="shared" si="2"/>
        <v>9.9999997764825821</v>
      </c>
      <c r="G11" s="12">
        <v>70.886700000000005</v>
      </c>
      <c r="H11" s="9">
        <f t="shared" si="3"/>
        <v>-11.200000000002319</v>
      </c>
      <c r="I11" s="47">
        <f t="shared" si="4"/>
        <v>72.255327818294106</v>
      </c>
      <c r="J11" s="40">
        <f t="shared" ref="J11:J75" si="15">MOD(DEGREES(ATAN2(F11, D11)) + 360, 360)</f>
        <v>17.74467218170588</v>
      </c>
      <c r="K11" s="47">
        <f t="shared" si="5"/>
        <v>10.499523596684824</v>
      </c>
      <c r="L11" s="40">
        <f t="shared" si="6"/>
        <v>15.351872711737593</v>
      </c>
      <c r="M11" s="12">
        <f t="shared" si="7"/>
        <v>3.2000000355765224</v>
      </c>
      <c r="N11" s="12">
        <f t="shared" si="8"/>
        <v>9.9999997764825821</v>
      </c>
      <c r="O11" s="12">
        <f t="shared" si="9"/>
        <v>-11.200000000002319</v>
      </c>
      <c r="P11" s="81">
        <f t="shared" si="10"/>
        <v>15.351872711737593</v>
      </c>
      <c r="Q11" s="12">
        <f t="shared" si="11"/>
        <v>3.2000000355765224</v>
      </c>
      <c r="R11" s="12">
        <f t="shared" si="12"/>
        <v>9.9999997764825821</v>
      </c>
      <c r="S11" s="12">
        <f t="shared" si="13"/>
        <v>-11.200000000002319</v>
      </c>
      <c r="T11" s="12">
        <f t="shared" si="14"/>
        <v>15.351872711737593</v>
      </c>
    </row>
    <row r="12" spans="1:48" ht="15.9" customHeight="1">
      <c r="A12" s="52"/>
      <c r="B12" s="18">
        <v>45848</v>
      </c>
      <c r="C12" s="11">
        <v>401139.41330000001</v>
      </c>
      <c r="D12" s="9">
        <f t="shared" si="1"/>
        <v>1.7000000225380063</v>
      </c>
      <c r="E12" s="12">
        <v>6665762.5930000003</v>
      </c>
      <c r="F12" s="9">
        <f t="shared" si="2"/>
        <v>-20.999999716877937</v>
      </c>
      <c r="G12" s="12">
        <v>70.868499999999997</v>
      </c>
      <c r="H12" s="9">
        <f t="shared" si="3"/>
        <v>-29.400000000009641</v>
      </c>
      <c r="I12" s="47">
        <f t="shared" si="4"/>
        <v>-85.371862339050494</v>
      </c>
      <c r="J12" s="40">
        <f t="shared" si="15"/>
        <v>175.37186233905049</v>
      </c>
      <c r="K12" s="47">
        <f t="shared" si="5"/>
        <v>21.068696879149947</v>
      </c>
      <c r="L12" s="40">
        <f t="shared" si="6"/>
        <v>36.169738569501291</v>
      </c>
      <c r="M12" s="12">
        <f t="shared" si="7"/>
        <v>1.7000000225380063</v>
      </c>
      <c r="N12" s="12">
        <f t="shared" si="8"/>
        <v>-20.999999716877937</v>
      </c>
      <c r="O12" s="12">
        <f t="shared" si="9"/>
        <v>-29.400000000009641</v>
      </c>
      <c r="P12" s="81">
        <f t="shared" si="10"/>
        <v>36.169738569501291</v>
      </c>
      <c r="Q12" s="12">
        <f t="shared" si="11"/>
        <v>1.7000000225380063</v>
      </c>
      <c r="R12" s="12">
        <f t="shared" si="12"/>
        <v>-20.999999716877937</v>
      </c>
      <c r="S12" s="12">
        <f t="shared" si="13"/>
        <v>-29.400000000009641</v>
      </c>
      <c r="T12" s="12">
        <f t="shared" si="14"/>
        <v>36.169738569501291</v>
      </c>
    </row>
    <row r="13" spans="1:48" ht="15.9" customHeight="1">
      <c r="A13" s="52"/>
      <c r="B13" s="18">
        <v>45849</v>
      </c>
      <c r="C13" s="12">
        <v>401139.41320000001</v>
      </c>
      <c r="D13" s="9">
        <f t="shared" si="1"/>
        <v>1.6000000177882612</v>
      </c>
      <c r="E13" s="11">
        <v>6665762.6194000002</v>
      </c>
      <c r="F13" s="9">
        <f t="shared" si="2"/>
        <v>5.4000001400709152</v>
      </c>
      <c r="G13" s="12">
        <v>70.891999999999996</v>
      </c>
      <c r="H13" s="9">
        <f t="shared" si="3"/>
        <v>-5.9000000000111186</v>
      </c>
      <c r="I13" s="47">
        <f t="shared" si="4"/>
        <v>73.495638849553856</v>
      </c>
      <c r="J13" s="40">
        <f t="shared" si="15"/>
        <v>16.50436115044613</v>
      </c>
      <c r="K13" s="47">
        <f t="shared" si="5"/>
        <v>5.6320512754846561</v>
      </c>
      <c r="L13" s="40">
        <f t="shared" si="6"/>
        <v>8.1565925219922288</v>
      </c>
      <c r="M13" s="12">
        <f t="shared" si="7"/>
        <v>0.80000000889413059</v>
      </c>
      <c r="N13" s="12">
        <f t="shared" si="8"/>
        <v>2.7000000700354576</v>
      </c>
      <c r="O13" s="12">
        <f t="shared" si="9"/>
        <v>-2.9500000000055593</v>
      </c>
      <c r="P13" s="81">
        <f t="shared" si="10"/>
        <v>4.0782962609961144</v>
      </c>
      <c r="Q13" s="12">
        <f t="shared" si="11"/>
        <v>0.40000000444706529</v>
      </c>
      <c r="R13" s="12">
        <f t="shared" si="12"/>
        <v>1.3500000350177288</v>
      </c>
      <c r="S13" s="12">
        <f t="shared" si="13"/>
        <v>-1.4750000000027796</v>
      </c>
      <c r="T13" s="12">
        <f t="shared" si="14"/>
        <v>2.0391481304980572</v>
      </c>
    </row>
    <row r="14" spans="1:48" ht="15.9" customHeight="1">
      <c r="A14" s="53"/>
      <c r="B14" s="18">
        <v>45849</v>
      </c>
      <c r="C14" s="11">
        <v>401139.41</v>
      </c>
      <c r="D14" s="9">
        <f t="shared" si="1"/>
        <v>-1.6000000177882612</v>
      </c>
      <c r="E14" s="11">
        <v>6665762.5870000003</v>
      </c>
      <c r="F14" s="9">
        <f t="shared" si="2"/>
        <v>-26.999999769032001</v>
      </c>
      <c r="G14" s="12">
        <v>70.883399999999995</v>
      </c>
      <c r="H14" s="9">
        <f t="shared" si="3"/>
        <v>-14.500000000012392</v>
      </c>
      <c r="I14" s="47">
        <f t="shared" si="4"/>
        <v>-93.39133948635515</v>
      </c>
      <c r="J14" s="40">
        <f t="shared" si="15"/>
        <v>183.39133948635518</v>
      </c>
      <c r="K14" s="47">
        <f t="shared" si="5"/>
        <v>27.047365631141428</v>
      </c>
      <c r="L14" s="40">
        <f t="shared" si="6"/>
        <v>30.688922880821508</v>
      </c>
      <c r="M14" s="12">
        <f t="shared" si="7"/>
        <v>-0.80000000889413059</v>
      </c>
      <c r="N14" s="12">
        <f t="shared" si="8"/>
        <v>-13.499999884516001</v>
      </c>
      <c r="O14" s="12">
        <f t="shared" si="9"/>
        <v>-7.2500000000061959</v>
      </c>
      <c r="P14" s="81">
        <f t="shared" si="10"/>
        <v>15.344461440410754</v>
      </c>
      <c r="Q14" s="12">
        <f t="shared" si="11"/>
        <v>-0.40000000444706529</v>
      </c>
      <c r="R14" s="12">
        <f t="shared" si="12"/>
        <v>-6.7499999422580004</v>
      </c>
      <c r="S14" s="12">
        <f t="shared" si="13"/>
        <v>-3.625000000003098</v>
      </c>
      <c r="T14" s="12">
        <f t="shared" si="14"/>
        <v>7.672230720205377</v>
      </c>
    </row>
    <row r="15" spans="1:48" ht="15.9" customHeight="1">
      <c r="B15" s="18">
        <v>45850</v>
      </c>
      <c r="C15" s="11">
        <v>401139.41230000003</v>
      </c>
      <c r="D15" s="9">
        <f t="shared" si="1"/>
        <v>0.70000003324821591</v>
      </c>
      <c r="E15" s="11">
        <v>6665762.6150000002</v>
      </c>
      <c r="F15" s="9">
        <f t="shared" si="2"/>
        <v>1.0000001639127731</v>
      </c>
      <c r="G15" s="12">
        <v>70.887900000000002</v>
      </c>
      <c r="H15" s="9">
        <f t="shared" si="3"/>
        <v>-10.000000000005116</v>
      </c>
      <c r="I15" s="47">
        <f t="shared" si="4"/>
        <v>55.007982935048076</v>
      </c>
      <c r="J15" s="40">
        <f t="shared" si="15"/>
        <v>34.992017064951938</v>
      </c>
      <c r="K15" s="47">
        <f t="shared" si="5"/>
        <v>1.2206557149225481</v>
      </c>
      <c r="L15" s="40">
        <f t="shared" si="6"/>
        <v>10.07422455449924</v>
      </c>
      <c r="M15" s="12">
        <f t="shared" si="7"/>
        <v>0.23333334441607198</v>
      </c>
      <c r="N15" s="12">
        <f t="shared" si="8"/>
        <v>0.33333338797092438</v>
      </c>
      <c r="O15" s="12">
        <f t="shared" si="9"/>
        <v>-3.3333333333350388</v>
      </c>
      <c r="P15" s="81">
        <f t="shared" si="10"/>
        <v>3.3580748514997469</v>
      </c>
      <c r="Q15" s="12">
        <f t="shared" si="11"/>
        <v>7.7777781472023994E-2</v>
      </c>
      <c r="R15" s="12">
        <f t="shared" si="12"/>
        <v>0.11111112932364146</v>
      </c>
      <c r="S15" s="12">
        <f t="shared" si="13"/>
        <v>-1.1111111111116796</v>
      </c>
      <c r="T15" s="12">
        <f t="shared" si="14"/>
        <v>1.119358283833249</v>
      </c>
    </row>
    <row r="16" spans="1:48" ht="15.9" customHeight="1">
      <c r="B16" s="18">
        <v>45850</v>
      </c>
      <c r="C16" s="11">
        <v>401139.41979999997</v>
      </c>
      <c r="D16" s="9">
        <f t="shared" si="1"/>
        <v>8.1999999820254743</v>
      </c>
      <c r="E16" s="11">
        <v>6665762.6440000003</v>
      </c>
      <c r="F16" s="9">
        <f t="shared" si="2"/>
        <v>30.000000260770321</v>
      </c>
      <c r="G16" s="12">
        <v>70.884299999999996</v>
      </c>
      <c r="H16" s="9">
        <f t="shared" si="3"/>
        <v>-13.600000000010937</v>
      </c>
      <c r="I16" s="47">
        <f t="shared" si="4"/>
        <v>74.712565734491719</v>
      </c>
      <c r="J16" s="40">
        <f t="shared" si="15"/>
        <v>15.287434265508296</v>
      </c>
      <c r="K16" s="47">
        <f t="shared" si="5"/>
        <v>31.100482558176441</v>
      </c>
      <c r="L16" s="40">
        <f t="shared" si="6"/>
        <v>33.944071873476446</v>
      </c>
      <c r="M16" s="12">
        <f t="shared" si="7"/>
        <v>2.7333333273418248</v>
      </c>
      <c r="N16" s="12">
        <f t="shared" si="8"/>
        <v>10.000000086923441</v>
      </c>
      <c r="O16" s="12">
        <f t="shared" si="9"/>
        <v>-4.5333333333369792</v>
      </c>
      <c r="P16" s="81">
        <f t="shared" si="10"/>
        <v>11.314690624492149</v>
      </c>
      <c r="Q16" s="12">
        <f t="shared" si="11"/>
        <v>0.91111110911394155</v>
      </c>
      <c r="R16" s="12">
        <f t="shared" si="12"/>
        <v>3.3333333623078136</v>
      </c>
      <c r="S16" s="12">
        <f t="shared" si="13"/>
        <v>-1.5111111111123263</v>
      </c>
      <c r="T16" s="12">
        <f t="shared" si="14"/>
        <v>3.7715635414973829</v>
      </c>
    </row>
    <row r="17" spans="1:20" ht="15.9" customHeight="1">
      <c r="B17" s="18">
        <v>45852</v>
      </c>
      <c r="C17" s="11">
        <v>401139.41960000002</v>
      </c>
      <c r="D17" s="9">
        <f t="shared" si="1"/>
        <v>8.000000030733645</v>
      </c>
      <c r="E17" s="11">
        <v>6665762.642</v>
      </c>
      <c r="F17" s="9">
        <f t="shared" si="2"/>
        <v>27.999999932944775</v>
      </c>
      <c r="G17" s="12">
        <v>70.892700000000005</v>
      </c>
      <c r="H17" s="9">
        <f t="shared" si="3"/>
        <v>-5.2000000000020918</v>
      </c>
      <c r="I17" s="47">
        <f t="shared" si="4"/>
        <v>74.054604004688855</v>
      </c>
      <c r="J17" s="40">
        <f t="shared" si="15"/>
        <v>15.945395995311173</v>
      </c>
      <c r="K17" s="47">
        <f t="shared" si="5"/>
        <v>29.120439501090051</v>
      </c>
      <c r="L17" s="40">
        <f t="shared" si="6"/>
        <v>29.581074976015788</v>
      </c>
      <c r="M17" s="12">
        <f t="shared" si="7"/>
        <v>1.600000006146729</v>
      </c>
      <c r="N17" s="12">
        <f t="shared" si="8"/>
        <v>5.5999999865889549</v>
      </c>
      <c r="O17" s="12">
        <f t="shared" si="9"/>
        <v>-1.0400000000004184</v>
      </c>
      <c r="P17" s="81">
        <f t="shared" si="10"/>
        <v>5.9162149952031573</v>
      </c>
      <c r="Q17" s="12">
        <f t="shared" si="11"/>
        <v>0.3200000012293458</v>
      </c>
      <c r="R17" s="12">
        <f t="shared" si="12"/>
        <v>1.119999997317791</v>
      </c>
      <c r="S17" s="12">
        <f t="shared" si="13"/>
        <v>-0.20800000000008367</v>
      </c>
      <c r="T17" s="12">
        <f t="shared" si="14"/>
        <v>1.1832429990406315</v>
      </c>
    </row>
    <row r="18" spans="1:20" ht="15.9" customHeight="1">
      <c r="B18" s="18">
        <v>45852</v>
      </c>
      <c r="C18" s="11">
        <v>401139.41570000001</v>
      </c>
      <c r="D18" s="9">
        <f t="shared" si="1"/>
        <v>4.1000000201165676</v>
      </c>
      <c r="E18" s="12">
        <v>6665762.5939999996</v>
      </c>
      <c r="F18" s="9">
        <f t="shared" si="2"/>
        <v>-20.000000484287739</v>
      </c>
      <c r="G18" s="12">
        <v>70.872399999999999</v>
      </c>
      <c r="H18" s="9">
        <f t="shared" si="3"/>
        <v>-25.500000000008072</v>
      </c>
      <c r="I18" s="47">
        <f t="shared" si="4"/>
        <v>-78.414873992782361</v>
      </c>
      <c r="J18" s="40">
        <f t="shared" si="15"/>
        <v>168.4148739927823</v>
      </c>
      <c r="K18" s="47">
        <f t="shared" si="5"/>
        <v>20.415925635064056</v>
      </c>
      <c r="L18" s="40">
        <f t="shared" si="6"/>
        <v>32.665884643414714</v>
      </c>
      <c r="M18" s="12">
        <f t="shared" si="7"/>
        <v>0.82000000402331352</v>
      </c>
      <c r="N18" s="12">
        <f t="shared" si="8"/>
        <v>-4.0000000968575478</v>
      </c>
      <c r="O18" s="12">
        <f t="shared" si="9"/>
        <v>-5.1000000000016144</v>
      </c>
      <c r="P18" s="81">
        <f t="shared" si="10"/>
        <v>6.5331769286829431</v>
      </c>
      <c r="Q18" s="12">
        <f t="shared" si="11"/>
        <v>0.1640000008046627</v>
      </c>
      <c r="R18" s="12">
        <f t="shared" si="12"/>
        <v>-0.80000001937150955</v>
      </c>
      <c r="S18" s="12">
        <f t="shared" si="13"/>
        <v>-1.0200000000003229</v>
      </c>
      <c r="T18" s="12">
        <f t="shared" si="14"/>
        <v>1.3066353857365887</v>
      </c>
    </row>
    <row r="19" spans="1:20" ht="15.9" customHeight="1">
      <c r="A19" s="8" t="s">
        <v>172</v>
      </c>
      <c r="B19" s="18">
        <v>45853</v>
      </c>
      <c r="C19" s="11">
        <v>401139.4167</v>
      </c>
      <c r="D19" s="9">
        <f t="shared" si="1"/>
        <v>5.100000009406358</v>
      </c>
      <c r="E19" s="11">
        <v>6665762.6229999997</v>
      </c>
      <c r="F19" s="9">
        <f t="shared" si="2"/>
        <v>8.999999612569809</v>
      </c>
      <c r="G19" s="12">
        <v>70.8994</v>
      </c>
      <c r="H19" s="9">
        <f t="shared" si="3"/>
        <v>1.4999999999929514</v>
      </c>
      <c r="I19" s="47">
        <f t="shared" si="4"/>
        <v>60.4612166371722</v>
      </c>
      <c r="J19" s="40">
        <f t="shared" si="15"/>
        <v>29.538783362827814</v>
      </c>
      <c r="K19" s="47">
        <f t="shared" si="5"/>
        <v>10.344563457304593</v>
      </c>
      <c r="L19" s="40">
        <f t="shared" si="6"/>
        <v>10.452750505114929</v>
      </c>
      <c r="M19" s="12">
        <f t="shared" si="7"/>
        <v>0.85000000156772637</v>
      </c>
      <c r="N19" s="12">
        <f t="shared" si="8"/>
        <v>1.4999999354283016</v>
      </c>
      <c r="O19" s="12">
        <f t="shared" si="9"/>
        <v>0.24999999999882525</v>
      </c>
      <c r="P19" s="81">
        <f t="shared" si="10"/>
        <v>1.7421250841858216</v>
      </c>
      <c r="Q19" s="12">
        <f t="shared" si="11"/>
        <v>0.1416666669279544</v>
      </c>
      <c r="R19" s="12">
        <f t="shared" si="12"/>
        <v>0.24999998923805025</v>
      </c>
      <c r="S19" s="12">
        <f t="shared" si="13"/>
        <v>4.1666666666470877E-2</v>
      </c>
      <c r="T19" s="12">
        <f t="shared" si="14"/>
        <v>0.29035418069763691</v>
      </c>
    </row>
    <row r="20" spans="1:20" ht="15.9" customHeight="1">
      <c r="B20" s="18">
        <v>45853</v>
      </c>
      <c r="C20" s="11">
        <v>401139.41739999998</v>
      </c>
      <c r="D20" s="9">
        <f t="shared" si="1"/>
        <v>5.799999984446913</v>
      </c>
      <c r="E20" s="11">
        <v>6665762.6069999998</v>
      </c>
      <c r="F20" s="9">
        <f t="shared" si="2"/>
        <v>-7.0000002160668373</v>
      </c>
      <c r="G20" s="12">
        <v>70.873000000000005</v>
      </c>
      <c r="H20" s="9">
        <f t="shared" si="3"/>
        <v>-24.900000000002365</v>
      </c>
      <c r="I20" s="47">
        <f t="shared" si="4"/>
        <v>-50.355825987195033</v>
      </c>
      <c r="J20" s="40">
        <f t="shared" si="15"/>
        <v>140.35582598719503</v>
      </c>
      <c r="K20" s="47">
        <f t="shared" si="5"/>
        <v>9.0906546983437853</v>
      </c>
      <c r="L20" s="40">
        <f t="shared" si="6"/>
        <v>26.507546149061735</v>
      </c>
      <c r="M20" s="12">
        <f t="shared" si="7"/>
        <v>0.96666666407448554</v>
      </c>
      <c r="N20" s="12">
        <f t="shared" si="8"/>
        <v>-1.1666667026778061</v>
      </c>
      <c r="O20" s="12">
        <f t="shared" si="9"/>
        <v>-4.1500000000003938</v>
      </c>
      <c r="P20" s="81">
        <f t="shared" si="10"/>
        <v>4.4179243581769558</v>
      </c>
      <c r="Q20" s="12">
        <f t="shared" si="11"/>
        <v>0.16111111067908093</v>
      </c>
      <c r="R20" s="12">
        <f t="shared" si="12"/>
        <v>-0.19444445044630101</v>
      </c>
      <c r="S20" s="12">
        <f t="shared" si="13"/>
        <v>-0.69166666666673227</v>
      </c>
      <c r="T20" s="12">
        <f t="shared" si="14"/>
        <v>0.73632072636282597</v>
      </c>
    </row>
    <row r="21" spans="1:20" ht="15.9" customHeight="1">
      <c r="B21" s="18">
        <v>45854</v>
      </c>
      <c r="C21" s="11">
        <v>401139.41989999998</v>
      </c>
      <c r="D21" s="9">
        <f t="shared" si="1"/>
        <v>8.2999999867752194</v>
      </c>
      <c r="E21" s="12">
        <v>6665762.6289999997</v>
      </c>
      <c r="F21" s="9">
        <f t="shared" si="2"/>
        <v>14.999999664723873</v>
      </c>
      <c r="G21" s="12">
        <v>70.885599999999997</v>
      </c>
      <c r="H21" s="9">
        <f t="shared" si="3"/>
        <v>-12.300000000010414</v>
      </c>
      <c r="I21" s="47">
        <f t="shared" si="4"/>
        <v>61.042781897362119</v>
      </c>
      <c r="J21" s="40">
        <f t="shared" si="15"/>
        <v>28.957218102637853</v>
      </c>
      <c r="K21" s="47">
        <f t="shared" si="5"/>
        <v>17.14321993448678</v>
      </c>
      <c r="L21" s="40">
        <f t="shared" si="6"/>
        <v>21.099288843997591</v>
      </c>
      <c r="M21" s="12">
        <f t="shared" si="7"/>
        <v>1.1857142838250314</v>
      </c>
      <c r="N21" s="12">
        <f t="shared" si="8"/>
        <v>2.1428570949605534</v>
      </c>
      <c r="O21" s="12">
        <f t="shared" si="9"/>
        <v>-1.7571428571443448</v>
      </c>
      <c r="P21" s="81">
        <f t="shared" si="10"/>
        <v>3.0141841205710844</v>
      </c>
      <c r="Q21" s="12">
        <f t="shared" si="11"/>
        <v>0.16938775483214735</v>
      </c>
      <c r="R21" s="12">
        <f t="shared" si="12"/>
        <v>0.3061224421372219</v>
      </c>
      <c r="S21" s="12">
        <f t="shared" si="13"/>
        <v>-0.25102040816347782</v>
      </c>
      <c r="T21" s="12">
        <f t="shared" si="14"/>
        <v>0.4305977315101549</v>
      </c>
    </row>
    <row r="22" spans="1:20" ht="15.9" customHeight="1">
      <c r="B22" s="18">
        <v>45854</v>
      </c>
      <c r="C22" s="12">
        <v>401139.41369999998</v>
      </c>
      <c r="D22" s="9">
        <f t="shared" si="1"/>
        <v>2.0999999833293259</v>
      </c>
      <c r="E22" s="11">
        <v>6665762.5800000001</v>
      </c>
      <c r="F22" s="9">
        <f t="shared" si="2"/>
        <v>-33.999999985098839</v>
      </c>
      <c r="G22" s="12">
        <v>70.873800000000003</v>
      </c>
      <c r="H22" s="9">
        <f t="shared" si="3"/>
        <v>-24.100000000004229</v>
      </c>
      <c r="I22" s="47">
        <f t="shared" si="4"/>
        <v>-86.465632887676293</v>
      </c>
      <c r="J22" s="40">
        <f t="shared" si="15"/>
        <v>176.46563288767629</v>
      </c>
      <c r="K22" s="47">
        <f t="shared" si="5"/>
        <v>34.064791191444343</v>
      </c>
      <c r="L22" s="40">
        <f t="shared" si="6"/>
        <v>41.727928284506383</v>
      </c>
      <c r="M22" s="12">
        <f t="shared" si="7"/>
        <v>0.29999999761847512</v>
      </c>
      <c r="N22" s="12">
        <f t="shared" si="8"/>
        <v>-4.8571428550141196</v>
      </c>
      <c r="O22" s="12">
        <f t="shared" si="9"/>
        <v>-3.442857142857747</v>
      </c>
      <c r="P22" s="81">
        <f t="shared" si="10"/>
        <v>5.9611326120723405</v>
      </c>
      <c r="Q22" s="12">
        <f t="shared" si="11"/>
        <v>4.2857142516925018E-2</v>
      </c>
      <c r="R22" s="12">
        <f t="shared" si="12"/>
        <v>-0.69387755071630275</v>
      </c>
      <c r="S22" s="12">
        <f t="shared" si="13"/>
        <v>-0.49183673469396388</v>
      </c>
      <c r="T22" s="12">
        <f t="shared" si="14"/>
        <v>0.85159037315319153</v>
      </c>
    </row>
    <row r="23" spans="1:20" ht="15.9" customHeight="1">
      <c r="B23" s="18">
        <v>45855</v>
      </c>
      <c r="C23" s="11">
        <v>401139.4118</v>
      </c>
      <c r="D23" s="9">
        <f t="shared" si="1"/>
        <v>0.20000000949949026</v>
      </c>
      <c r="E23" s="11">
        <v>6665762.5999999996</v>
      </c>
      <c r="F23" s="9">
        <f t="shared" si="2"/>
        <v>-14.000000432133675</v>
      </c>
      <c r="G23" s="12">
        <v>70.8994</v>
      </c>
      <c r="H23" s="9">
        <f t="shared" si="3"/>
        <v>1.4999999999929514</v>
      </c>
      <c r="I23" s="47">
        <f t="shared" si="4"/>
        <v>-89.181544524701735</v>
      </c>
      <c r="J23" s="40">
        <f t="shared" ref="J23" si="16">MOD(DEGREES(ATAN2(F23, D23)) + 360, 360)</f>
        <v>179.18154452470174</v>
      </c>
      <c r="K23" s="47">
        <f t="shared" ref="K23" si="17">SQRT(POWER(C23 - $C$9,2) + POWER(E23 - $E$9,2)) *1000</f>
        <v>14.00142893077499</v>
      </c>
      <c r="L23" s="40">
        <f t="shared" ref="L23" si="18">SQRT((D23^2) + (F23^2) + (H23^2))</f>
        <v>14.081548640100696</v>
      </c>
      <c r="M23" s="12">
        <f t="shared" ref="M23" si="19">(D23-$D$9)/(B23-$B$9)</f>
        <v>2.5000001187436283E-2</v>
      </c>
      <c r="N23" s="12">
        <f t="shared" ref="N23" si="20">(F23-$F$9)/(B23-$B$9)</f>
        <v>-1.7500000540167093</v>
      </c>
      <c r="O23" s="12">
        <f t="shared" ref="O23" si="21">(H23-$H$9)/(B23-$B$9)</f>
        <v>0.18749999999911893</v>
      </c>
      <c r="P23" s="81">
        <f t="shared" ref="P23" si="22">(L23-$L$9)/(B23-$B$9)</f>
        <v>1.760193580012587</v>
      </c>
      <c r="Q23" s="12">
        <f t="shared" ref="Q23" si="23">(M23-0)/(B23-$B$9)</f>
        <v>3.1250001484295353E-3</v>
      </c>
      <c r="R23" s="12">
        <f t="shared" ref="R23" si="24">(N23-0)/(B23-$B$9)</f>
        <v>-0.21875000675208867</v>
      </c>
      <c r="S23" s="12">
        <f t="shared" ref="S23" si="25">(O23-0)/(B23-$B$9)</f>
        <v>2.3437499999889866E-2</v>
      </c>
      <c r="T23" s="12">
        <f t="shared" ref="T23" si="26">(P23-0)/(B23-$B$9)</f>
        <v>0.22002419750157337</v>
      </c>
    </row>
    <row r="24" spans="1:20" ht="15.9" customHeight="1">
      <c r="B24" s="18">
        <v>45855</v>
      </c>
      <c r="C24" s="11">
        <v>401139.42259999999</v>
      </c>
      <c r="D24" s="9">
        <f t="shared" si="1"/>
        <v>10.999999998603016</v>
      </c>
      <c r="E24" s="11">
        <v>6665762.6560000004</v>
      </c>
      <c r="F24" s="9">
        <f t="shared" si="2"/>
        <v>42.000000365078449</v>
      </c>
      <c r="G24" s="12">
        <v>70.912300000000002</v>
      </c>
      <c r="H24" s="9">
        <f t="shared" si="3"/>
        <v>14.399999999994861</v>
      </c>
      <c r="I24" s="47">
        <f t="shared" si="4"/>
        <v>75.323606986398133</v>
      </c>
      <c r="J24" s="40">
        <f t="shared" si="15"/>
        <v>14.676393013601853</v>
      </c>
      <c r="K24" s="47">
        <f t="shared" si="5"/>
        <v>43.416587044997627</v>
      </c>
      <c r="L24" s="40">
        <f t="shared" si="6"/>
        <v>45.742322094923303</v>
      </c>
      <c r="M24" s="12">
        <f>(D24-$D$9)/(B23-$B$9)</f>
        <v>1.374999999825377</v>
      </c>
      <c r="N24" s="12">
        <f>(F24-$F$9)/(B23-$B$9)</f>
        <v>5.2500000456348062</v>
      </c>
      <c r="O24" s="12">
        <f>(H24-$H$9)/(B23-$B$9)</f>
        <v>1.7999999999993577</v>
      </c>
      <c r="P24" s="81">
        <f>(L24-$L$9)/(B23-$B$9)</f>
        <v>5.7177902618654128</v>
      </c>
      <c r="Q24" s="12">
        <f>(M24-0)/(B23-$B$9)</f>
        <v>0.17187499997817213</v>
      </c>
      <c r="R24" s="12">
        <f>(N24-0)/(B23-$B$9)</f>
        <v>0.65625000570435077</v>
      </c>
      <c r="S24" s="12">
        <f>(O24-0)/(B23-$B$9)</f>
        <v>0.22499999999991971</v>
      </c>
      <c r="T24" s="12">
        <f>(P24-0)/(B23-$B$9)</f>
        <v>0.7147237827331766</v>
      </c>
    </row>
    <row r="25" spans="1:20" ht="15.9" customHeight="1">
      <c r="B25" s="18">
        <v>45856</v>
      </c>
      <c r="C25" s="11">
        <v>401139.4178</v>
      </c>
      <c r="D25" s="9">
        <f t="shared" si="1"/>
        <v>6.2000000034458935</v>
      </c>
      <c r="E25" s="11">
        <v>6665762.6289999997</v>
      </c>
      <c r="F25" s="9">
        <f t="shared" si="2"/>
        <v>14.999999664723873</v>
      </c>
      <c r="G25" s="12">
        <v>70.894400000000005</v>
      </c>
      <c r="H25" s="9">
        <f t="shared" si="3"/>
        <v>-3.5000000000025011</v>
      </c>
      <c r="I25" s="47">
        <f t="shared" si="4"/>
        <v>67.543060536715359</v>
      </c>
      <c r="J25" s="40">
        <f t="shared" si="15"/>
        <v>22.456939463284641</v>
      </c>
      <c r="K25" s="47">
        <f t="shared" si="5"/>
        <v>16.230834543683986</v>
      </c>
      <c r="L25" s="40">
        <f t="shared" si="6"/>
        <v>16.603914899338136</v>
      </c>
      <c r="M25" s="12">
        <f t="shared" ref="M25:M87" si="27">(D25-$D$9)/(B25-$B$9)</f>
        <v>0.68888888927176595</v>
      </c>
      <c r="N25" s="12">
        <f t="shared" ref="N25:N87" si="28">(F25-$F$9)/(B25-$B$9)</f>
        <v>1.6666666294137638</v>
      </c>
      <c r="O25" s="12">
        <f t="shared" ref="O25:O87" si="29">(H25-$H$9)/(B25-$B$9)</f>
        <v>-0.38888888888916678</v>
      </c>
      <c r="P25" s="81">
        <f t="shared" ref="P25:P87" si="30">(L25-$L$9)/(B25-$B$9)</f>
        <v>1.8448794332597929</v>
      </c>
      <c r="Q25" s="12">
        <f t="shared" ref="Q25:Q87" si="31">(M25-0)/(B25-$B$9)</f>
        <v>7.6543209919085101E-2</v>
      </c>
      <c r="R25" s="12">
        <f t="shared" ref="R25:R87" si="32">(N25-0)/(B25-$B$9)</f>
        <v>0.18518518104597376</v>
      </c>
      <c r="S25" s="12">
        <f t="shared" ref="S25:S87" si="33">(O25-0)/(B25-$B$9)</f>
        <v>-4.3209876543240752E-2</v>
      </c>
      <c r="T25" s="12">
        <f t="shared" ref="T25:T87" si="34">(P25-0)/(B25-$B$9)</f>
        <v>0.20498660369553254</v>
      </c>
    </row>
    <row r="26" spans="1:20" ht="15.9" customHeight="1">
      <c r="B26" s="18">
        <v>45856</v>
      </c>
      <c r="C26" s="11">
        <v>401139.4154</v>
      </c>
      <c r="D26" s="9">
        <f t="shared" si="1"/>
        <v>3.8000000058673322</v>
      </c>
      <c r="E26" s="11">
        <v>6665762.6090000002</v>
      </c>
      <c r="F26" s="9">
        <f t="shared" si="2"/>
        <v>-4.999999888241291</v>
      </c>
      <c r="G26" s="12">
        <v>70.891099999999994</v>
      </c>
      <c r="H26" s="9">
        <f t="shared" si="3"/>
        <v>-6.8000000000125738</v>
      </c>
      <c r="I26" s="47">
        <f t="shared" si="4"/>
        <v>-52.765165358855938</v>
      </c>
      <c r="J26" s="40">
        <f t="shared" si="15"/>
        <v>142.76516535885594</v>
      </c>
      <c r="K26" s="47">
        <f t="shared" si="5"/>
        <v>6.2801273018151988</v>
      </c>
      <c r="L26" s="40">
        <f t="shared" si="6"/>
        <v>9.2563491143741796</v>
      </c>
      <c r="M26" s="12">
        <f t="shared" si="27"/>
        <v>0.42222222287414801</v>
      </c>
      <c r="N26" s="12">
        <f t="shared" si="28"/>
        <v>-0.55555554313792122</v>
      </c>
      <c r="O26" s="12">
        <f t="shared" si="29"/>
        <v>-0.75555555555695264</v>
      </c>
      <c r="P26" s="81">
        <f t="shared" si="30"/>
        <v>1.0284832349304645</v>
      </c>
      <c r="Q26" s="12">
        <f t="shared" si="31"/>
        <v>4.6913580319349779E-2</v>
      </c>
      <c r="R26" s="12">
        <f t="shared" si="32"/>
        <v>-6.1728393681991248E-2</v>
      </c>
      <c r="S26" s="12">
        <f t="shared" si="33"/>
        <v>-8.3950617284105855E-2</v>
      </c>
      <c r="T26" s="12">
        <f t="shared" si="34"/>
        <v>0.11427591499227382</v>
      </c>
    </row>
    <row r="27" spans="1:20" ht="15.9" customHeight="1">
      <c r="B27" s="18">
        <v>45857</v>
      </c>
      <c r="C27" s="11">
        <v>401139.41470000002</v>
      </c>
      <c r="D27" s="9">
        <f t="shared" si="1"/>
        <v>3.1000000308267772</v>
      </c>
      <c r="E27" s="11">
        <v>6665762.6210000003</v>
      </c>
      <c r="F27" s="9">
        <f t="shared" si="2"/>
        <v>7.0000002160668373</v>
      </c>
      <c r="G27" s="12">
        <v>70.906800000000004</v>
      </c>
      <c r="H27" s="9">
        <f t="shared" si="3"/>
        <v>8.8999999999970214</v>
      </c>
      <c r="I27" s="47">
        <f t="shared" si="4"/>
        <v>66.113500522204447</v>
      </c>
      <c r="J27" s="40">
        <f t="shared" si="15"/>
        <v>23.886499477795553</v>
      </c>
      <c r="K27" s="47">
        <f t="shared" si="5"/>
        <v>7.6557170282124316</v>
      </c>
      <c r="L27" s="40">
        <f t="shared" si="6"/>
        <v>11.739676452782197</v>
      </c>
      <c r="M27" s="12">
        <f t="shared" si="27"/>
        <v>0.31000000308267772</v>
      </c>
      <c r="N27" s="12">
        <f t="shared" si="28"/>
        <v>0.70000002160668373</v>
      </c>
      <c r="O27" s="12">
        <f t="shared" si="29"/>
        <v>0.88999999999970214</v>
      </c>
      <c r="P27" s="81">
        <f t="shared" si="30"/>
        <v>1.1739676452782197</v>
      </c>
      <c r="Q27" s="12">
        <f t="shared" si="31"/>
        <v>3.1000000308267772E-2</v>
      </c>
      <c r="R27" s="12">
        <f t="shared" si="32"/>
        <v>7.0000002160668373E-2</v>
      </c>
      <c r="S27" s="12">
        <f t="shared" si="33"/>
        <v>8.8999999999970214E-2</v>
      </c>
      <c r="T27" s="12">
        <f t="shared" si="34"/>
        <v>0.11739676452782197</v>
      </c>
    </row>
    <row r="28" spans="1:20" ht="15.9" customHeight="1">
      <c r="B28" s="18">
        <v>45859</v>
      </c>
      <c r="C28" s="11">
        <v>401139.41009999998</v>
      </c>
      <c r="D28" s="9">
        <f t="shared" si="1"/>
        <v>-1.500000013038516</v>
      </c>
      <c r="E28" s="11">
        <v>6665762.5860000001</v>
      </c>
      <c r="F28" s="9">
        <f t="shared" si="2"/>
        <v>-27.999999932944775</v>
      </c>
      <c r="G28" s="12">
        <v>70.891099999999994</v>
      </c>
      <c r="H28" s="9">
        <f t="shared" si="3"/>
        <v>-6.8000000000125738</v>
      </c>
      <c r="I28" s="47">
        <f t="shared" si="4"/>
        <v>-93.066485535059655</v>
      </c>
      <c r="J28" s="40">
        <f t="shared" si="15"/>
        <v>183.06648553505966</v>
      </c>
      <c r="K28" s="47">
        <f t="shared" si="5"/>
        <v>28.040149719358183</v>
      </c>
      <c r="L28" s="40">
        <f t="shared" si="6"/>
        <v>28.852902735846076</v>
      </c>
      <c r="M28" s="12">
        <f t="shared" si="27"/>
        <v>-0.12500000108654299</v>
      </c>
      <c r="N28" s="12">
        <f t="shared" si="28"/>
        <v>-2.333333327745398</v>
      </c>
      <c r="O28" s="12">
        <f t="shared" si="29"/>
        <v>-0.56666666666771448</v>
      </c>
      <c r="P28" s="81">
        <f t="shared" si="30"/>
        <v>2.4044085613205062</v>
      </c>
      <c r="Q28" s="12">
        <f t="shared" si="31"/>
        <v>-1.0416666757211916E-2</v>
      </c>
      <c r="R28" s="12">
        <f t="shared" si="32"/>
        <v>-0.19444444397878316</v>
      </c>
      <c r="S28" s="12">
        <f t="shared" si="33"/>
        <v>-4.722222222230954E-2</v>
      </c>
      <c r="T28" s="12">
        <f t="shared" si="34"/>
        <v>0.20036738011004218</v>
      </c>
    </row>
    <row r="29" spans="1:20" ht="15.9" customHeight="1">
      <c r="B29" s="18">
        <v>45859</v>
      </c>
      <c r="C29" s="11">
        <v>401139.4192</v>
      </c>
      <c r="D29" s="9">
        <f t="shared" si="1"/>
        <v>7.6000000117346644</v>
      </c>
      <c r="E29" s="11">
        <v>6665762.6069999998</v>
      </c>
      <c r="F29" s="9">
        <f t="shared" si="2"/>
        <v>-7.0000002160668373</v>
      </c>
      <c r="G29" s="12">
        <v>70.872399999999999</v>
      </c>
      <c r="H29" s="9">
        <f t="shared" si="3"/>
        <v>-25.500000000008072</v>
      </c>
      <c r="I29" s="47">
        <f t="shared" si="4"/>
        <v>-42.646703971091256</v>
      </c>
      <c r="J29" s="40">
        <f t="shared" si="15"/>
        <v>132.64670397109126</v>
      </c>
      <c r="K29" s="47">
        <f t="shared" si="5"/>
        <v>10.332473237483013</v>
      </c>
      <c r="L29" s="40">
        <f t="shared" si="6"/>
        <v>27.513814770106205</v>
      </c>
      <c r="M29" s="12">
        <f t="shared" si="27"/>
        <v>0.63333333431122207</v>
      </c>
      <c r="N29" s="12">
        <f t="shared" si="28"/>
        <v>-0.58333335133890307</v>
      </c>
      <c r="O29" s="12">
        <f t="shared" si="29"/>
        <v>-2.1250000000006728</v>
      </c>
      <c r="P29" s="81">
        <f t="shared" si="30"/>
        <v>2.2928178975088502</v>
      </c>
      <c r="Q29" s="12">
        <f t="shared" si="31"/>
        <v>5.2777777859268508E-2</v>
      </c>
      <c r="R29" s="12">
        <f t="shared" si="32"/>
        <v>-4.8611112611575254E-2</v>
      </c>
      <c r="S29" s="12">
        <f t="shared" si="33"/>
        <v>-0.17708333333338941</v>
      </c>
      <c r="T29" s="12">
        <f t="shared" si="34"/>
        <v>0.19106815812573752</v>
      </c>
    </row>
    <row r="30" spans="1:20" ht="15.9" customHeight="1">
      <c r="A30" s="8" t="s">
        <v>173</v>
      </c>
      <c r="B30" s="18">
        <v>45860</v>
      </c>
      <c r="C30" s="11">
        <v>401139.41729999997</v>
      </c>
      <c r="D30" s="9">
        <f t="shared" si="1"/>
        <v>5.6999999796971679</v>
      </c>
      <c r="E30" s="11">
        <v>6665762.6129999999</v>
      </c>
      <c r="F30" s="9">
        <f t="shared" si="2"/>
        <v>-1.0000001639127731</v>
      </c>
      <c r="G30" s="12">
        <v>70.900300000000001</v>
      </c>
      <c r="H30" s="9">
        <f t="shared" si="3"/>
        <v>2.3999999999944066</v>
      </c>
      <c r="I30" s="47">
        <f t="shared" si="4"/>
        <v>-9.9506283211219397</v>
      </c>
      <c r="J30" s="40">
        <f t="shared" si="15"/>
        <v>99.95062832112194</v>
      </c>
      <c r="K30" s="47">
        <f t="shared" si="5"/>
        <v>5.787054526818741</v>
      </c>
      <c r="L30" s="40">
        <f t="shared" si="6"/>
        <v>6.2649820507601168</v>
      </c>
      <c r="M30" s="12">
        <f t="shared" si="27"/>
        <v>0.43846153689978212</v>
      </c>
      <c r="N30" s="12">
        <f t="shared" si="28"/>
        <v>-7.6923089531751782E-2</v>
      </c>
      <c r="O30" s="12">
        <f t="shared" si="29"/>
        <v>0.18461538461495436</v>
      </c>
      <c r="P30" s="81">
        <f t="shared" si="30"/>
        <v>0.48192169621231667</v>
      </c>
      <c r="Q30" s="12">
        <f t="shared" si="31"/>
        <v>3.3727810530752474E-2</v>
      </c>
      <c r="R30" s="12">
        <f t="shared" si="32"/>
        <v>-5.9171607332116757E-3</v>
      </c>
      <c r="S30" s="12">
        <f t="shared" si="33"/>
        <v>1.4201183431919565E-2</v>
      </c>
      <c r="T30" s="12">
        <f t="shared" si="34"/>
        <v>3.7070899708639742E-2</v>
      </c>
    </row>
    <row r="31" spans="1:20" ht="15.9" customHeight="1">
      <c r="B31" s="18">
        <v>45860</v>
      </c>
      <c r="C31" s="12">
        <v>401139.41749999998</v>
      </c>
      <c r="D31" s="9">
        <f t="shared" si="1"/>
        <v>5.8999999891966581</v>
      </c>
      <c r="E31" s="12">
        <v>6665762.5930000003</v>
      </c>
      <c r="F31" s="9">
        <f t="shared" si="2"/>
        <v>-20.999999716877937</v>
      </c>
      <c r="G31" s="12">
        <v>70.884200000000007</v>
      </c>
      <c r="H31" s="9">
        <f t="shared" si="3"/>
        <v>-13.700000000000045</v>
      </c>
      <c r="I31" s="47">
        <f t="shared" si="4"/>
        <v>-74.307165549234128</v>
      </c>
      <c r="J31" s="40">
        <f t="shared" si="15"/>
        <v>164.30716554923413</v>
      </c>
      <c r="K31" s="47">
        <f t="shared" si="5"/>
        <v>21.813069201315848</v>
      </c>
      <c r="L31" s="40">
        <f t="shared" si="6"/>
        <v>25.758493511488499</v>
      </c>
      <c r="M31" s="12">
        <f t="shared" si="27"/>
        <v>0.45384615301512754</v>
      </c>
      <c r="N31" s="12">
        <f t="shared" si="28"/>
        <v>-1.6153845936059952</v>
      </c>
      <c r="O31" s="12">
        <f t="shared" si="29"/>
        <v>-1.0538461538461574</v>
      </c>
      <c r="P31" s="81">
        <f t="shared" si="30"/>
        <v>1.9814225778068075</v>
      </c>
      <c r="Q31" s="12">
        <f t="shared" si="31"/>
        <v>3.4911242539625194E-2</v>
      </c>
      <c r="R31" s="12">
        <f t="shared" si="32"/>
        <v>-0.12426035335430732</v>
      </c>
      <c r="S31" s="12">
        <f t="shared" si="33"/>
        <v>-8.1065088757396722E-2</v>
      </c>
      <c r="T31" s="12">
        <f t="shared" si="34"/>
        <v>0.15241712136975444</v>
      </c>
    </row>
    <row r="32" spans="1:20" ht="15.9" customHeight="1">
      <c r="B32" s="18">
        <v>45861</v>
      </c>
      <c r="C32" s="12">
        <v>401139.41960000002</v>
      </c>
      <c r="D32" s="9">
        <f t="shared" si="1"/>
        <v>8.000000030733645</v>
      </c>
      <c r="E32" s="12">
        <v>6665762.6289999997</v>
      </c>
      <c r="F32" s="9">
        <f t="shared" si="2"/>
        <v>14.999999664723873</v>
      </c>
      <c r="G32" s="12">
        <v>70.889099999999999</v>
      </c>
      <c r="H32" s="9">
        <f t="shared" si="3"/>
        <v>-8.8000000000079126</v>
      </c>
      <c r="I32" s="47">
        <f t="shared" si="4"/>
        <v>61.927512440988281</v>
      </c>
      <c r="J32" s="40">
        <f t="shared" si="15"/>
        <v>28.072487559011734</v>
      </c>
      <c r="K32" s="47">
        <f t="shared" si="5"/>
        <v>16.999999718631013</v>
      </c>
      <c r="L32" s="40">
        <f t="shared" si="6"/>
        <v>19.142622349970598</v>
      </c>
      <c r="M32" s="12">
        <f t="shared" si="27"/>
        <v>0.57142857362383181</v>
      </c>
      <c r="N32" s="12">
        <f t="shared" si="28"/>
        <v>1.0714285474802767</v>
      </c>
      <c r="O32" s="12">
        <f t="shared" si="29"/>
        <v>-0.62857142857199377</v>
      </c>
      <c r="P32" s="81">
        <f t="shared" si="30"/>
        <v>1.3673301678550427</v>
      </c>
      <c r="Q32" s="12">
        <f t="shared" si="31"/>
        <v>4.0816326687416561E-2</v>
      </c>
      <c r="R32" s="12">
        <f t="shared" si="32"/>
        <v>7.6530610534305474E-2</v>
      </c>
      <c r="S32" s="12">
        <f t="shared" si="33"/>
        <v>-4.4897959183713844E-2</v>
      </c>
      <c r="T32" s="12">
        <f t="shared" si="34"/>
        <v>9.7666440561074472E-2</v>
      </c>
    </row>
    <row r="33" spans="2:20" ht="15.9" customHeight="1">
      <c r="B33" s="18">
        <v>45861</v>
      </c>
      <c r="C33" s="12">
        <v>401139.41009999998</v>
      </c>
      <c r="D33" s="9">
        <f t="shared" si="1"/>
        <v>-1.500000013038516</v>
      </c>
      <c r="E33" s="12">
        <v>6665762.5862999996</v>
      </c>
      <c r="F33" s="9">
        <f t="shared" si="2"/>
        <v>-27.700000442564487</v>
      </c>
      <c r="G33" s="12">
        <v>70.891099999999994</v>
      </c>
      <c r="H33" s="9">
        <f t="shared" si="3"/>
        <v>-6.8000000000125738</v>
      </c>
      <c r="I33" s="47">
        <f t="shared" si="4"/>
        <v>-93.099632097995368</v>
      </c>
      <c r="J33" s="40">
        <f t="shared" si="15"/>
        <v>183.09963209799542</v>
      </c>
      <c r="K33" s="47">
        <f t="shared" si="5"/>
        <v>27.740584430707084</v>
      </c>
      <c r="L33" s="40">
        <f t="shared" si="6"/>
        <v>28.561863114253583</v>
      </c>
      <c r="M33" s="12">
        <f t="shared" si="27"/>
        <v>-0.10714285807417971</v>
      </c>
      <c r="N33" s="12">
        <f t="shared" si="28"/>
        <v>-1.9785714601831776</v>
      </c>
      <c r="O33" s="12">
        <f t="shared" si="29"/>
        <v>-0.48571428571518382</v>
      </c>
      <c r="P33" s="81">
        <f t="shared" si="30"/>
        <v>2.0401330795895416</v>
      </c>
      <c r="Q33" s="12">
        <f t="shared" si="31"/>
        <v>-7.6530612910128363E-3</v>
      </c>
      <c r="R33" s="12">
        <f t="shared" si="32"/>
        <v>-0.14132653287022698</v>
      </c>
      <c r="S33" s="12">
        <f t="shared" si="33"/>
        <v>-3.4693877551084558E-2</v>
      </c>
      <c r="T33" s="12">
        <f t="shared" si="34"/>
        <v>0.14572379139925298</v>
      </c>
    </row>
    <row r="34" spans="2:20" ht="15.9" customHeight="1">
      <c r="B34" s="18">
        <v>45862</v>
      </c>
      <c r="C34" s="12">
        <v>401139.41519999999</v>
      </c>
      <c r="D34" s="9">
        <f t="shared" si="1"/>
        <v>3.599999996367842</v>
      </c>
      <c r="E34" s="12">
        <v>6665762.6076999996</v>
      </c>
      <c r="F34" s="9">
        <f t="shared" si="2"/>
        <v>-6.300000473856926</v>
      </c>
      <c r="G34" s="12">
        <v>70.901200000000003</v>
      </c>
      <c r="H34" s="9">
        <f t="shared" si="3"/>
        <v>3.2999999999958618</v>
      </c>
      <c r="I34" s="47">
        <f t="shared" si="4"/>
        <v>-60.25512058436982</v>
      </c>
      <c r="J34" s="40">
        <f t="shared" si="15"/>
        <v>150.25512058436982</v>
      </c>
      <c r="K34" s="47">
        <f t="shared" si="5"/>
        <v>7.2560323830896696</v>
      </c>
      <c r="L34" s="40">
        <f t="shared" si="6"/>
        <v>7.971198526220423</v>
      </c>
      <c r="M34" s="12">
        <f t="shared" si="27"/>
        <v>0.23999999975785613</v>
      </c>
      <c r="N34" s="12">
        <f t="shared" si="28"/>
        <v>-0.42000003159046173</v>
      </c>
      <c r="O34" s="12">
        <f t="shared" si="29"/>
        <v>0.21999999999972411</v>
      </c>
      <c r="P34" s="81">
        <f t="shared" si="30"/>
        <v>0.53141323508136151</v>
      </c>
      <c r="Q34" s="12">
        <f t="shared" si="31"/>
        <v>1.5999999983857077E-2</v>
      </c>
      <c r="R34" s="12">
        <f t="shared" si="32"/>
        <v>-2.8000002106030781E-2</v>
      </c>
      <c r="S34" s="12">
        <f t="shared" si="33"/>
        <v>1.4666666666648275E-2</v>
      </c>
      <c r="T34" s="12">
        <f t="shared" si="34"/>
        <v>3.5427549005424101E-2</v>
      </c>
    </row>
    <row r="35" spans="2:20" ht="15.9" customHeight="1">
      <c r="B35" s="18">
        <v>45862</v>
      </c>
      <c r="C35" s="12">
        <v>401139.42300000001</v>
      </c>
      <c r="D35" s="9">
        <f t="shared" si="1"/>
        <v>11.400000017601997</v>
      </c>
      <c r="E35" s="12">
        <v>6665762.6222000001</v>
      </c>
      <c r="F35" s="9">
        <f t="shared" si="2"/>
        <v>8.2000000402331352</v>
      </c>
      <c r="G35" s="12">
        <v>70.876199999999997</v>
      </c>
      <c r="H35" s="9">
        <f t="shared" si="3"/>
        <v>-21.700000000009823</v>
      </c>
      <c r="I35" s="47">
        <f t="shared" si="4"/>
        <v>35.727398314124692</v>
      </c>
      <c r="J35" s="40">
        <f t="shared" si="15"/>
        <v>54.272601685875316</v>
      </c>
      <c r="K35" s="47">
        <f t="shared" si="5"/>
        <v>14.042791783016259</v>
      </c>
      <c r="L35" s="40">
        <f t="shared" si="6"/>
        <v>25.847437030807818</v>
      </c>
      <c r="M35" s="12">
        <f t="shared" si="27"/>
        <v>0.76000000117346644</v>
      </c>
      <c r="N35" s="12">
        <f t="shared" si="28"/>
        <v>0.54666666934887564</v>
      </c>
      <c r="O35" s="12">
        <f t="shared" si="29"/>
        <v>-1.4466666666673216</v>
      </c>
      <c r="P35" s="81">
        <f t="shared" si="30"/>
        <v>1.7231624687205211</v>
      </c>
      <c r="Q35" s="12">
        <f t="shared" si="31"/>
        <v>5.0666666744897761E-2</v>
      </c>
      <c r="R35" s="12">
        <f t="shared" si="32"/>
        <v>3.6444444623258375E-2</v>
      </c>
      <c r="S35" s="12">
        <f t="shared" si="33"/>
        <v>-9.6444444444488103E-2</v>
      </c>
      <c r="T35" s="12">
        <f t="shared" si="34"/>
        <v>0.11487749791470141</v>
      </c>
    </row>
    <row r="36" spans="2:20" ht="15.9" customHeight="1">
      <c r="B36" s="18">
        <v>45863</v>
      </c>
      <c r="C36" s="12">
        <v>401139.41769999999</v>
      </c>
      <c r="D36" s="9">
        <f t="shared" si="1"/>
        <v>6.0999999986961484</v>
      </c>
      <c r="E36" s="12">
        <v>6665762.5895999996</v>
      </c>
      <c r="F36" s="9">
        <f t="shared" si="2"/>
        <v>-24.400000460445881</v>
      </c>
      <c r="G36" s="12">
        <v>70.901399999999995</v>
      </c>
      <c r="H36" s="9">
        <f t="shared" si="3"/>
        <v>3.4999999999882903</v>
      </c>
      <c r="I36" s="47">
        <f t="shared" si="4"/>
        <v>-75.963756789358285</v>
      </c>
      <c r="J36" s="40">
        <f t="shared" si="15"/>
        <v>165.96375678935829</v>
      </c>
      <c r="K36" s="47">
        <f t="shared" si="5"/>
        <v>25.150944762649619</v>
      </c>
      <c r="L36" s="40">
        <f t="shared" si="6"/>
        <v>25.393306646708503</v>
      </c>
      <c r="M36" s="12">
        <f t="shared" si="27"/>
        <v>0.38124999991850927</v>
      </c>
      <c r="N36" s="12">
        <f t="shared" si="28"/>
        <v>-1.5250000287778676</v>
      </c>
      <c r="O36" s="12">
        <f t="shared" si="29"/>
        <v>0.21874999999926814</v>
      </c>
      <c r="P36" s="81">
        <f t="shared" si="30"/>
        <v>1.5870816654192814</v>
      </c>
      <c r="Q36" s="12">
        <f t="shared" si="31"/>
        <v>2.382812499490683E-2</v>
      </c>
      <c r="R36" s="12">
        <f t="shared" si="32"/>
        <v>-9.5312501798616722E-2</v>
      </c>
      <c r="S36" s="12">
        <f t="shared" si="33"/>
        <v>1.3671874999954259E-2</v>
      </c>
      <c r="T36" s="12">
        <f t="shared" si="34"/>
        <v>9.9192604088705089E-2</v>
      </c>
    </row>
    <row r="37" spans="2:20" ht="15.9" customHeight="1">
      <c r="B37" s="18">
        <v>45863</v>
      </c>
      <c r="C37" s="12">
        <v>401139.42430000001</v>
      </c>
      <c r="D37" s="9">
        <f t="shared" si="1"/>
        <v>12.700000021141022</v>
      </c>
      <c r="E37" s="12">
        <v>6665762.5976999998</v>
      </c>
      <c r="F37" s="9">
        <f t="shared" si="2"/>
        <v>-16.300000250339508</v>
      </c>
      <c r="G37" s="12">
        <v>70.866</v>
      </c>
      <c r="H37" s="9">
        <f t="shared" si="3"/>
        <v>-31.900000000007367</v>
      </c>
      <c r="I37" s="47">
        <f t="shared" si="4"/>
        <v>-52.076378558022498</v>
      </c>
      <c r="J37" s="40">
        <f t="shared" si="15"/>
        <v>142.0763785580225</v>
      </c>
      <c r="K37" s="47">
        <f t="shared" si="5"/>
        <v>20.663494590655521</v>
      </c>
      <c r="L37" s="40">
        <f t="shared" si="6"/>
        <v>38.007762479505686</v>
      </c>
      <c r="M37" s="12">
        <f t="shared" si="27"/>
        <v>0.7937500013213139</v>
      </c>
      <c r="N37" s="12">
        <f t="shared" si="28"/>
        <v>-1.0187500156462193</v>
      </c>
      <c r="O37" s="12">
        <f t="shared" si="29"/>
        <v>-1.9937500000004604</v>
      </c>
      <c r="P37" s="81">
        <f t="shared" si="30"/>
        <v>2.3754851549691054</v>
      </c>
      <c r="Q37" s="12">
        <f t="shared" si="31"/>
        <v>4.9609375082582119E-2</v>
      </c>
      <c r="R37" s="12">
        <f t="shared" si="32"/>
        <v>-6.3671875977888703E-2</v>
      </c>
      <c r="S37" s="12">
        <f t="shared" si="33"/>
        <v>-0.12460937500002878</v>
      </c>
      <c r="T37" s="12">
        <f t="shared" si="34"/>
        <v>0.14846782218556909</v>
      </c>
    </row>
    <row r="38" spans="2:20" ht="15.9" customHeight="1">
      <c r="B38" s="18">
        <v>45864</v>
      </c>
      <c r="C38" s="12">
        <v>401139.42709999997</v>
      </c>
      <c r="D38" s="9">
        <f t="shared" si="1"/>
        <v>15.499999979510903</v>
      </c>
      <c r="E38" s="12">
        <v>6665762.6243000003</v>
      </c>
      <c r="F38" s="9">
        <f t="shared" si="2"/>
        <v>10.300000198185444</v>
      </c>
      <c r="G38" s="12">
        <v>70.892799999999994</v>
      </c>
      <c r="H38" s="9">
        <f t="shared" si="3"/>
        <v>-5.100000000012983</v>
      </c>
      <c r="I38" s="47">
        <f t="shared" si="4"/>
        <v>33.604679489206433</v>
      </c>
      <c r="J38" s="40">
        <f t="shared" si="15"/>
        <v>56.395320510793567</v>
      </c>
      <c r="K38" s="47">
        <f t="shared" si="5"/>
        <v>18.61021234289008</v>
      </c>
      <c r="L38" s="40">
        <f t="shared" si="6"/>
        <v>19.296372805467627</v>
      </c>
      <c r="M38" s="12">
        <f t="shared" si="27"/>
        <v>0.91176470467711201</v>
      </c>
      <c r="N38" s="12">
        <f t="shared" si="28"/>
        <v>0.6058823645991438</v>
      </c>
      <c r="O38" s="12">
        <f t="shared" si="29"/>
        <v>-0.30000000000076371</v>
      </c>
      <c r="P38" s="81">
        <f t="shared" si="30"/>
        <v>1.1350807532628016</v>
      </c>
      <c r="Q38" s="12">
        <f t="shared" si="31"/>
        <v>5.3633217922183063E-2</v>
      </c>
      <c r="R38" s="12">
        <f t="shared" si="32"/>
        <v>3.5640139094067283E-2</v>
      </c>
      <c r="S38" s="12">
        <f t="shared" si="33"/>
        <v>-1.7647058823574337E-2</v>
      </c>
      <c r="T38" s="12">
        <f t="shared" si="34"/>
        <v>6.6769456074282446E-2</v>
      </c>
    </row>
    <row r="39" spans="2:20" ht="15.9" customHeight="1">
      <c r="B39" s="18">
        <v>45864</v>
      </c>
      <c r="C39" s="12">
        <v>401139.42881999997</v>
      </c>
      <c r="D39" s="9">
        <f t="shared" si="1"/>
        <v>17.219999979715794</v>
      </c>
      <c r="E39" s="12">
        <v>6665762.6248000003</v>
      </c>
      <c r="F39" s="9">
        <f t="shared" si="2"/>
        <v>10.80000028014183</v>
      </c>
      <c r="G39" s="12">
        <v>70.9011</v>
      </c>
      <c r="H39" s="9">
        <f t="shared" si="3"/>
        <v>3.1999999999925421</v>
      </c>
      <c r="I39" s="47">
        <f t="shared" si="4"/>
        <v>32.095020535669526</v>
      </c>
      <c r="J39" s="40">
        <f t="shared" si="15"/>
        <v>57.904979464330495</v>
      </c>
      <c r="K39" s="47">
        <f t="shared" si="5"/>
        <v>20.326544353442756</v>
      </c>
      <c r="L39" s="40">
        <f t="shared" si="6"/>
        <v>20.576890079709028</v>
      </c>
      <c r="M39" s="12">
        <f t="shared" si="27"/>
        <v>1.0129411752773996</v>
      </c>
      <c r="N39" s="12">
        <f t="shared" si="28"/>
        <v>0.63529413412599001</v>
      </c>
      <c r="O39" s="12">
        <f t="shared" si="29"/>
        <v>0.18823529411720835</v>
      </c>
      <c r="P39" s="81">
        <f t="shared" si="30"/>
        <v>1.2104052988064133</v>
      </c>
      <c r="Q39" s="12">
        <f t="shared" si="31"/>
        <v>5.958477501631762E-2</v>
      </c>
      <c r="R39" s="12">
        <f t="shared" si="32"/>
        <v>3.7370243183881768E-2</v>
      </c>
      <c r="S39" s="12">
        <f t="shared" si="33"/>
        <v>1.1072664359835786E-2</v>
      </c>
      <c r="T39" s="12">
        <f t="shared" si="34"/>
        <v>7.1200311694494908E-2</v>
      </c>
    </row>
    <row r="40" spans="2:20" ht="15.9" customHeight="1">
      <c r="B40" s="18">
        <v>45866</v>
      </c>
      <c r="C40" s="12">
        <v>401139.42599999998</v>
      </c>
      <c r="D40" s="9">
        <f t="shared" si="1"/>
        <v>14.399999985471368</v>
      </c>
      <c r="E40" s="12">
        <v>6665762.6120999996</v>
      </c>
      <c r="F40" s="9">
        <f t="shared" si="2"/>
        <v>-1.9000004976987839</v>
      </c>
      <c r="G40" s="12">
        <v>70.88</v>
      </c>
      <c r="H40" s="9">
        <f t="shared" si="3"/>
        <v>-17.900000000011573</v>
      </c>
      <c r="I40" s="47">
        <f t="shared" si="4"/>
        <v>-7.5164436701614363</v>
      </c>
      <c r="J40" s="40">
        <f t="shared" si="15"/>
        <v>97.516443670161436</v>
      </c>
      <c r="K40" s="47">
        <f t="shared" si="5"/>
        <v>14.524806417740342</v>
      </c>
      <c r="L40" s="40">
        <f t="shared" si="6"/>
        <v>23.051681098636717</v>
      </c>
      <c r="M40" s="12">
        <f t="shared" si="27"/>
        <v>0.7578947360774404</v>
      </c>
      <c r="N40" s="12">
        <f t="shared" si="28"/>
        <v>-0.10000002619467284</v>
      </c>
      <c r="O40" s="12">
        <f t="shared" si="29"/>
        <v>-0.94210526315850385</v>
      </c>
      <c r="P40" s="81">
        <f t="shared" si="30"/>
        <v>1.2132463736124588</v>
      </c>
      <c r="Q40" s="12">
        <f t="shared" si="31"/>
        <v>3.988919663565476E-2</v>
      </c>
      <c r="R40" s="12">
        <f t="shared" si="32"/>
        <v>-5.2631592734038333E-3</v>
      </c>
      <c r="S40" s="12">
        <f t="shared" si="33"/>
        <v>-4.9584487534658099E-2</v>
      </c>
      <c r="T40" s="12">
        <f t="shared" si="34"/>
        <v>6.385507229539257E-2</v>
      </c>
    </row>
    <row r="41" spans="2:20" ht="15.9" customHeight="1">
      <c r="B41" s="18">
        <v>45866</v>
      </c>
      <c r="C41" s="12">
        <v>401139.43109999999</v>
      </c>
      <c r="D41" s="9">
        <f t="shared" si="1"/>
        <v>19.499999994877726</v>
      </c>
      <c r="E41" s="12">
        <v>6665762.6486</v>
      </c>
      <c r="F41" s="9">
        <f t="shared" si="2"/>
        <v>34.599999897181988</v>
      </c>
      <c r="G41" s="12">
        <v>70.892899999999997</v>
      </c>
      <c r="H41" s="9">
        <f t="shared" si="3"/>
        <v>-5.0000000000096634</v>
      </c>
      <c r="I41" s="47">
        <f t="shared" si="4"/>
        <v>60.595095849129173</v>
      </c>
      <c r="J41" s="40">
        <f t="shared" si="15"/>
        <v>29.404904150870834</v>
      </c>
      <c r="K41" s="47">
        <f t="shared" si="5"/>
        <v>39.71662111364995</v>
      </c>
      <c r="L41" s="40">
        <f t="shared" si="6"/>
        <v>40.030113573225364</v>
      </c>
      <c r="M41" s="12">
        <f t="shared" si="27"/>
        <v>1.0263157892040908</v>
      </c>
      <c r="N41" s="12">
        <f t="shared" si="28"/>
        <v>1.8210526261674731</v>
      </c>
      <c r="O41" s="12">
        <f t="shared" si="29"/>
        <v>-0.26315789473735068</v>
      </c>
      <c r="P41" s="81">
        <f t="shared" si="30"/>
        <v>2.106848082801335</v>
      </c>
      <c r="Q41" s="12">
        <f t="shared" si="31"/>
        <v>5.4016620484425834E-2</v>
      </c>
      <c r="R41" s="12">
        <f t="shared" si="32"/>
        <v>9.5844875061445955E-2</v>
      </c>
      <c r="S41" s="12">
        <f t="shared" si="33"/>
        <v>-1.3850415512492142E-2</v>
      </c>
      <c r="T41" s="12">
        <f t="shared" si="34"/>
        <v>0.11088674120007026</v>
      </c>
    </row>
    <row r="42" spans="2:20" ht="15.9" customHeight="1">
      <c r="B42" s="18">
        <v>45867</v>
      </c>
      <c r="C42" s="12">
        <v>401139.42359999998</v>
      </c>
      <c r="D42" s="9">
        <f t="shared" si="1"/>
        <v>11.999999987892807</v>
      </c>
      <c r="E42" s="12">
        <v>6665762.6294999998</v>
      </c>
      <c r="F42" s="9">
        <f t="shared" si="2"/>
        <v>15.49999974668026</v>
      </c>
      <c r="G42" s="12">
        <v>70.889700000000005</v>
      </c>
      <c r="H42" s="9">
        <f t="shared" si="3"/>
        <v>-8.2000000000022055</v>
      </c>
      <c r="I42" s="47">
        <f t="shared" si="4"/>
        <v>52.253194187435518</v>
      </c>
      <c r="J42" s="40">
        <f t="shared" si="15"/>
        <v>37.746805812564503</v>
      </c>
      <c r="K42" s="47">
        <f t="shared" si="5"/>
        <v>19.602295576195036</v>
      </c>
      <c r="L42" s="40">
        <f t="shared" si="6"/>
        <v>21.248293857544226</v>
      </c>
      <c r="M42" s="12">
        <f t="shared" si="27"/>
        <v>0.59999999939464033</v>
      </c>
      <c r="N42" s="12">
        <f t="shared" si="28"/>
        <v>0.77499998733401299</v>
      </c>
      <c r="O42" s="12">
        <f t="shared" si="29"/>
        <v>-0.41000000000011028</v>
      </c>
      <c r="P42" s="81">
        <f t="shared" si="30"/>
        <v>1.0624146928772114</v>
      </c>
      <c r="Q42" s="12">
        <f t="shared" si="31"/>
        <v>2.9999999969732016E-2</v>
      </c>
      <c r="R42" s="12">
        <f t="shared" si="32"/>
        <v>3.8749999366700649E-2</v>
      </c>
      <c r="S42" s="12">
        <f t="shared" si="33"/>
        <v>-2.0500000000005514E-2</v>
      </c>
      <c r="T42" s="12">
        <f t="shared" si="34"/>
        <v>5.3120734643860565E-2</v>
      </c>
    </row>
    <row r="43" spans="2:20" ht="15.9" customHeight="1">
      <c r="B43" s="18">
        <v>45867</v>
      </c>
      <c r="C43" s="12">
        <v>401139.43530000001</v>
      </c>
      <c r="D43" s="9">
        <f t="shared" si="1"/>
        <v>23.700000019744039</v>
      </c>
      <c r="E43" s="12">
        <v>6665762.6594000002</v>
      </c>
      <c r="F43" s="9">
        <f t="shared" si="2"/>
        <v>45.400000177323818</v>
      </c>
      <c r="G43" s="12">
        <v>70.855999999999995</v>
      </c>
      <c r="H43" s="9">
        <f t="shared" si="3"/>
        <v>-41.900000000012483</v>
      </c>
      <c r="I43" s="47">
        <f t="shared" si="4"/>
        <v>62.434251017286527</v>
      </c>
      <c r="J43" s="40">
        <f t="shared" si="15"/>
        <v>27.565748982713444</v>
      </c>
      <c r="K43" s="47">
        <f t="shared" si="5"/>
        <v>51.213767846516326</v>
      </c>
      <c r="L43" s="40">
        <f t="shared" si="6"/>
        <v>66.169932877689362</v>
      </c>
      <c r="M43" s="12">
        <f t="shared" si="27"/>
        <v>1.1850000009872019</v>
      </c>
      <c r="N43" s="12">
        <f t="shared" si="28"/>
        <v>2.2700000088661909</v>
      </c>
      <c r="O43" s="12">
        <f t="shared" si="29"/>
        <v>-2.0950000000006241</v>
      </c>
      <c r="P43" s="81">
        <f t="shared" si="30"/>
        <v>3.3084966438844683</v>
      </c>
      <c r="Q43" s="12">
        <f t="shared" si="31"/>
        <v>5.9250000049360096E-2</v>
      </c>
      <c r="R43" s="12">
        <f t="shared" si="32"/>
        <v>0.11350000044330955</v>
      </c>
      <c r="S43" s="12">
        <f t="shared" si="33"/>
        <v>-0.10475000000003121</v>
      </c>
      <c r="T43" s="12">
        <f t="shared" si="34"/>
        <v>0.16542483219422341</v>
      </c>
    </row>
    <row r="44" spans="2:20" ht="15.9" customHeight="1">
      <c r="B44" s="18">
        <v>45868</v>
      </c>
      <c r="C44" s="12">
        <v>401139.42420000001</v>
      </c>
      <c r="D44" s="9">
        <f t="shared" si="1"/>
        <v>12.600000016391277</v>
      </c>
      <c r="E44" s="12">
        <v>6665762.6314000003</v>
      </c>
      <c r="F44" s="9">
        <f t="shared" si="2"/>
        <v>17.400000244379044</v>
      </c>
      <c r="G44" s="12">
        <v>70.893299999999996</v>
      </c>
      <c r="H44" s="9">
        <f t="shared" si="3"/>
        <v>-4.6000000000105956</v>
      </c>
      <c r="I44" s="47">
        <f t="shared" si="4"/>
        <v>54.090277267681735</v>
      </c>
      <c r="J44" s="40">
        <f t="shared" si="15"/>
        <v>35.909722732318244</v>
      </c>
      <c r="K44" s="47">
        <f t="shared" si="5"/>
        <v>21.483016755508313</v>
      </c>
      <c r="L44" s="40">
        <f t="shared" si="6"/>
        <v>21.969979720462838</v>
      </c>
      <c r="M44" s="12">
        <f t="shared" si="27"/>
        <v>0.60000000078053706</v>
      </c>
      <c r="N44" s="12">
        <f t="shared" si="28"/>
        <v>0.82857144020852591</v>
      </c>
      <c r="O44" s="12">
        <f t="shared" si="29"/>
        <v>-0.21904761904812359</v>
      </c>
      <c r="P44" s="81">
        <f t="shared" si="30"/>
        <v>1.0461895104982304</v>
      </c>
      <c r="Q44" s="12">
        <f t="shared" si="31"/>
        <v>2.8571428608597002E-2</v>
      </c>
      <c r="R44" s="12">
        <f t="shared" si="32"/>
        <v>3.9455782867072665E-2</v>
      </c>
      <c r="S44" s="12">
        <f t="shared" si="33"/>
        <v>-1.04308390022916E-2</v>
      </c>
      <c r="T44" s="12">
        <f t="shared" si="34"/>
        <v>4.981854811896335E-2</v>
      </c>
    </row>
    <row r="45" spans="2:20" ht="15.9" customHeight="1">
      <c r="B45" s="18">
        <v>45868</v>
      </c>
      <c r="C45" s="12">
        <v>401139.42859999998</v>
      </c>
      <c r="D45" s="9">
        <f t="shared" si="1"/>
        <v>16.999999992549419</v>
      </c>
      <c r="E45" s="12">
        <v>6665762.6275000004</v>
      </c>
      <c r="F45" s="9">
        <f t="shared" si="2"/>
        <v>13.500000350177288</v>
      </c>
      <c r="G45" s="12">
        <v>70.878799999999998</v>
      </c>
      <c r="H45" s="9">
        <f t="shared" si="3"/>
        <v>-19.100000000008777</v>
      </c>
      <c r="I45" s="47">
        <f t="shared" si="4"/>
        <v>38.453709952717723</v>
      </c>
      <c r="J45" s="40">
        <f t="shared" si="15"/>
        <v>51.546290047282298</v>
      </c>
      <c r="K45" s="47">
        <f t="shared" si="5"/>
        <v>21.708293558026785</v>
      </c>
      <c r="L45" s="40">
        <f t="shared" si="6"/>
        <v>28.914702301801455</v>
      </c>
      <c r="M45" s="12">
        <f t="shared" si="27"/>
        <v>0.80952380916902</v>
      </c>
      <c r="N45" s="12">
        <f t="shared" si="28"/>
        <v>0.64285715953225187</v>
      </c>
      <c r="O45" s="12">
        <f t="shared" si="29"/>
        <v>-0.90952380952422751</v>
      </c>
      <c r="P45" s="81">
        <f t="shared" si="30"/>
        <v>1.3768905858000693</v>
      </c>
      <c r="Q45" s="12">
        <f t="shared" si="31"/>
        <v>3.8548752817572383E-2</v>
      </c>
      <c r="R45" s="12">
        <f t="shared" si="32"/>
        <v>3.0612245692011993E-2</v>
      </c>
      <c r="S45" s="12">
        <f t="shared" si="33"/>
        <v>-4.3310657596391786E-2</v>
      </c>
      <c r="T45" s="12">
        <f t="shared" si="34"/>
        <v>6.5566218371431867E-2</v>
      </c>
    </row>
    <row r="46" spans="2:20" ht="15.9" customHeight="1">
      <c r="B46" s="18">
        <v>45869</v>
      </c>
      <c r="C46" s="12">
        <v>401139.4204</v>
      </c>
      <c r="D46" s="9">
        <f t="shared" si="1"/>
        <v>8.8000000105239451</v>
      </c>
      <c r="E46" s="12">
        <v>6665762.5942000002</v>
      </c>
      <c r="F46" s="9">
        <f t="shared" si="2"/>
        <v>-19.799999892711639</v>
      </c>
      <c r="G46" s="12">
        <v>70.906999999999996</v>
      </c>
      <c r="H46" s="9">
        <f t="shared" si="3"/>
        <v>9.0999999999894499</v>
      </c>
      <c r="I46" s="47">
        <f t="shared" si="4"/>
        <v>-66.03751088476821</v>
      </c>
      <c r="J46" s="40">
        <f t="shared" si="15"/>
        <v>156.03751088476815</v>
      </c>
      <c r="K46" s="47">
        <f t="shared" si="5"/>
        <v>21.667487070184269</v>
      </c>
      <c r="L46" s="40">
        <f t="shared" si="6"/>
        <v>23.50085096196328</v>
      </c>
      <c r="M46" s="12">
        <f t="shared" si="27"/>
        <v>0.40000000047836115</v>
      </c>
      <c r="N46" s="12">
        <f t="shared" si="28"/>
        <v>-0.89999999512325635</v>
      </c>
      <c r="O46" s="12">
        <f t="shared" si="29"/>
        <v>0.41363636363588407</v>
      </c>
      <c r="P46" s="81">
        <f t="shared" si="30"/>
        <v>1.0682204982710581</v>
      </c>
      <c r="Q46" s="12">
        <f t="shared" si="31"/>
        <v>1.8181818203561871E-2</v>
      </c>
      <c r="R46" s="12">
        <f t="shared" si="32"/>
        <v>-4.0909090687420741E-2</v>
      </c>
      <c r="S46" s="12">
        <f t="shared" si="33"/>
        <v>1.8801652892540186E-2</v>
      </c>
      <c r="T46" s="12">
        <f t="shared" si="34"/>
        <v>4.8555477194139003E-2</v>
      </c>
    </row>
    <row r="47" spans="2:20" ht="15.9" customHeight="1">
      <c r="B47" s="18">
        <v>45869</v>
      </c>
      <c r="C47" s="12">
        <v>401139.4253</v>
      </c>
      <c r="D47" s="9">
        <f t="shared" si="1"/>
        <v>13.700000010430813</v>
      </c>
      <c r="E47" s="12">
        <v>6665762.5805000002</v>
      </c>
      <c r="F47" s="9">
        <f t="shared" si="2"/>
        <v>-33.499999903142452</v>
      </c>
      <c r="G47" s="12">
        <v>70.864400000000003</v>
      </c>
      <c r="H47" s="9">
        <f t="shared" si="3"/>
        <v>-33.500000000003638</v>
      </c>
      <c r="I47" s="47">
        <f t="shared" si="4"/>
        <v>-67.757636246129721</v>
      </c>
      <c r="J47" s="40">
        <f t="shared" si="15"/>
        <v>157.75763624612978</v>
      </c>
      <c r="K47" s="47">
        <f t="shared" si="5"/>
        <v>36.193093178068501</v>
      </c>
      <c r="L47" s="40">
        <f t="shared" si="6"/>
        <v>49.31723830261172</v>
      </c>
      <c r="M47" s="12">
        <f t="shared" si="27"/>
        <v>0.62272727320140053</v>
      </c>
      <c r="N47" s="12">
        <f t="shared" si="28"/>
        <v>-1.5227272683246569</v>
      </c>
      <c r="O47" s="12">
        <f t="shared" si="29"/>
        <v>-1.5227272727274381</v>
      </c>
      <c r="P47" s="81">
        <f t="shared" si="30"/>
        <v>2.2416926501187144</v>
      </c>
      <c r="Q47" s="12">
        <f t="shared" si="31"/>
        <v>2.8305785145518205E-2</v>
      </c>
      <c r="R47" s="12">
        <f t="shared" si="32"/>
        <v>-6.9214875832938949E-2</v>
      </c>
      <c r="S47" s="12">
        <f t="shared" si="33"/>
        <v>-6.9214876033065365E-2</v>
      </c>
      <c r="T47" s="12">
        <f t="shared" si="34"/>
        <v>0.10189512045994156</v>
      </c>
    </row>
    <row r="48" spans="2:20" ht="15.9" customHeight="1">
      <c r="B48" s="18">
        <v>45870</v>
      </c>
      <c r="C48" s="12">
        <v>401139.42950000003</v>
      </c>
      <c r="D48" s="9">
        <f t="shared" si="1"/>
        <v>17.900000035297126</v>
      </c>
      <c r="E48" s="12">
        <v>6665762.6152999997</v>
      </c>
      <c r="F48" s="9">
        <f t="shared" si="2"/>
        <v>1.2999996542930603</v>
      </c>
      <c r="G48" s="12">
        <v>70.896500000000003</v>
      </c>
      <c r="H48" s="9">
        <f t="shared" si="3"/>
        <v>-1.4000000000038426</v>
      </c>
      <c r="I48" s="47">
        <f t="shared" si="4"/>
        <v>4.1538519780278449</v>
      </c>
      <c r="J48" s="40">
        <f t="shared" si="15"/>
        <v>85.846148021972169</v>
      </c>
      <c r="K48" s="47">
        <f t="shared" si="5"/>
        <v>17.947144629851266</v>
      </c>
      <c r="L48" s="40">
        <f t="shared" si="6"/>
        <v>18.001666599645986</v>
      </c>
      <c r="M48" s="12">
        <f t="shared" si="27"/>
        <v>0.77826087109987507</v>
      </c>
      <c r="N48" s="12">
        <f t="shared" si="28"/>
        <v>5.6521724099698273E-2</v>
      </c>
      <c r="O48" s="12">
        <f t="shared" si="29"/>
        <v>-6.0869565217558375E-2</v>
      </c>
      <c r="P48" s="81">
        <f t="shared" si="30"/>
        <v>0.78268115650634729</v>
      </c>
      <c r="Q48" s="12">
        <f t="shared" si="31"/>
        <v>3.383742917825544E-2</v>
      </c>
      <c r="R48" s="12">
        <f t="shared" si="32"/>
        <v>2.4574662652042728E-3</v>
      </c>
      <c r="S48" s="12">
        <f t="shared" si="33"/>
        <v>-2.6465028355460163E-3</v>
      </c>
      <c r="T48" s="12">
        <f t="shared" si="34"/>
        <v>3.4029615500275966E-2</v>
      </c>
    </row>
    <row r="49" spans="2:20" ht="15.9" customHeight="1">
      <c r="B49" s="18">
        <v>45870</v>
      </c>
      <c r="C49" s="12">
        <v>401139.43400000001</v>
      </c>
      <c r="D49" s="9">
        <f t="shared" si="1"/>
        <v>22.400000016205013</v>
      </c>
      <c r="E49" s="12">
        <v>6665762.6101000002</v>
      </c>
      <c r="F49" s="9">
        <f t="shared" si="2"/>
        <v>-3.8999998942017555</v>
      </c>
      <c r="G49" s="12">
        <v>70.874399999999994</v>
      </c>
      <c r="H49" s="9">
        <f t="shared" si="3"/>
        <v>-23.500000000012733</v>
      </c>
      <c r="I49" s="47">
        <f t="shared" si="4"/>
        <v>-9.8766009045555734</v>
      </c>
      <c r="J49" s="40">
        <f t="shared" si="15"/>
        <v>99.876600904555573</v>
      </c>
      <c r="K49" s="47">
        <f t="shared" si="5"/>
        <v>22.736974290805676</v>
      </c>
      <c r="L49" s="40">
        <f t="shared" si="6"/>
        <v>32.698929644582506</v>
      </c>
      <c r="M49" s="12">
        <f t="shared" si="27"/>
        <v>0.97391304418282665</v>
      </c>
      <c r="N49" s="12">
        <f t="shared" si="28"/>
        <v>-0.16956521279138068</v>
      </c>
      <c r="O49" s="12">
        <f t="shared" si="29"/>
        <v>-1.0217391304353363</v>
      </c>
      <c r="P49" s="81">
        <f t="shared" si="30"/>
        <v>1.4216925932427176</v>
      </c>
      <c r="Q49" s="12">
        <f t="shared" si="31"/>
        <v>4.2344045399253336E-2</v>
      </c>
      <c r="R49" s="12">
        <f t="shared" si="32"/>
        <v>-7.3724005561469855E-3</v>
      </c>
      <c r="S49" s="12">
        <f t="shared" si="33"/>
        <v>-4.4423440453710272E-2</v>
      </c>
      <c r="T49" s="12">
        <f t="shared" si="34"/>
        <v>6.1812721445335547E-2</v>
      </c>
    </row>
    <row r="50" spans="2:20" ht="15.9" customHeight="1">
      <c r="B50" s="18">
        <v>45871</v>
      </c>
      <c r="C50" s="12">
        <v>401139.42920000001</v>
      </c>
      <c r="D50" s="9">
        <f t="shared" si="1"/>
        <v>17.60000002104789</v>
      </c>
      <c r="E50" s="12">
        <v>6665762.5949999997</v>
      </c>
      <c r="F50" s="9">
        <f t="shared" si="2"/>
        <v>-19.000000320374966</v>
      </c>
      <c r="G50" s="12">
        <v>70.895200000000003</v>
      </c>
      <c r="H50" s="9">
        <f t="shared" si="3"/>
        <v>-2.7000000000043656</v>
      </c>
      <c r="I50" s="47">
        <f t="shared" si="4"/>
        <v>-47.19057431152288</v>
      </c>
      <c r="J50" s="40">
        <f t="shared" si="15"/>
        <v>137.19057431152282</v>
      </c>
      <c r="K50" s="47">
        <f t="shared" si="5"/>
        <v>25.899034980383622</v>
      </c>
      <c r="L50" s="40">
        <f t="shared" si="6"/>
        <v>26.039393482090901</v>
      </c>
      <c r="M50" s="12">
        <f t="shared" si="27"/>
        <v>0.73333333421032876</v>
      </c>
      <c r="N50" s="12">
        <f t="shared" si="28"/>
        <v>-0.79166668001562357</v>
      </c>
      <c r="O50" s="12">
        <f t="shared" si="29"/>
        <v>-0.1125000000001819</v>
      </c>
      <c r="P50" s="81">
        <f t="shared" si="30"/>
        <v>1.0849747284204543</v>
      </c>
      <c r="Q50" s="12">
        <f t="shared" si="31"/>
        <v>3.0555555592097033E-2</v>
      </c>
      <c r="R50" s="12">
        <f t="shared" si="32"/>
        <v>-3.2986111667317651E-2</v>
      </c>
      <c r="S50" s="12">
        <f t="shared" si="33"/>
        <v>-4.6875000000075788E-3</v>
      </c>
      <c r="T50" s="12">
        <f t="shared" si="34"/>
        <v>4.5207280350852259E-2</v>
      </c>
    </row>
    <row r="51" spans="2:20" ht="15.9" customHeight="1">
      <c r="B51" s="18">
        <v>45871</v>
      </c>
      <c r="C51" s="12">
        <v>401139.43430000002</v>
      </c>
      <c r="D51" s="9">
        <f t="shared" ref="D51:D114" si="35">IF(C51="","",(C51-$C$9)*1000)</f>
        <v>22.700000030454248</v>
      </c>
      <c r="E51" s="12">
        <v>6665762.5987</v>
      </c>
      <c r="F51" s="9">
        <f t="shared" ref="F51:F114" si="36">IF(E51="","",(E51-$E$9)*1000)</f>
        <v>-15.300000086426735</v>
      </c>
      <c r="G51" s="12">
        <v>70.882199999999997</v>
      </c>
      <c r="H51" s="9">
        <f t="shared" ref="H51:H114" si="37">IF(G51="","",(G51-$G$9)*1000)</f>
        <v>-15.700000000009595</v>
      </c>
      <c r="I51" s="47">
        <f t="shared" si="4"/>
        <v>-33.980317333341191</v>
      </c>
      <c r="J51" s="40">
        <f t="shared" si="15"/>
        <v>123.98031733334119</v>
      </c>
      <c r="K51" s="47">
        <f t="shared" si="5"/>
        <v>27.374806008943352</v>
      </c>
      <c r="L51" s="40">
        <f t="shared" si="6"/>
        <v>31.557408068908039</v>
      </c>
      <c r="M51" s="12">
        <f t="shared" si="27"/>
        <v>0.94583333460226038</v>
      </c>
      <c r="N51" s="12">
        <f t="shared" si="28"/>
        <v>-0.63750000360111392</v>
      </c>
      <c r="O51" s="12">
        <f t="shared" si="29"/>
        <v>-0.65416666666706647</v>
      </c>
      <c r="P51" s="81">
        <f t="shared" si="30"/>
        <v>1.3148920028711684</v>
      </c>
      <c r="Q51" s="12">
        <f t="shared" si="31"/>
        <v>3.9409722275094185E-2</v>
      </c>
      <c r="R51" s="12">
        <f t="shared" si="32"/>
        <v>-2.6562500150046412E-2</v>
      </c>
      <c r="S51" s="12">
        <f t="shared" si="33"/>
        <v>-2.7256944444461102E-2</v>
      </c>
      <c r="T51" s="12">
        <f t="shared" si="34"/>
        <v>5.4787166786298684E-2</v>
      </c>
    </row>
    <row r="52" spans="2:20" ht="15.9" customHeight="1">
      <c r="B52" s="18">
        <v>45873</v>
      </c>
      <c r="C52" s="12">
        <v>401139.4338</v>
      </c>
      <c r="D52" s="9">
        <f t="shared" si="35"/>
        <v>22.200000006705523</v>
      </c>
      <c r="E52" s="12">
        <v>6665762.6342000002</v>
      </c>
      <c r="F52" s="9">
        <f t="shared" si="36"/>
        <v>20.200000144541264</v>
      </c>
      <c r="G52" s="12">
        <v>70.901899999999998</v>
      </c>
      <c r="H52" s="9">
        <f t="shared" si="37"/>
        <v>3.9999999999906777</v>
      </c>
      <c r="I52" s="47">
        <f t="shared" si="4"/>
        <v>42.299370858070056</v>
      </c>
      <c r="J52" s="40">
        <f t="shared" si="15"/>
        <v>47.700629141929937</v>
      </c>
      <c r="K52" s="47">
        <f t="shared" si="5"/>
        <v>30.014663185469736</v>
      </c>
      <c r="L52" s="40">
        <f t="shared" si="6"/>
        <v>30.280026521407105</v>
      </c>
      <c r="M52" s="12">
        <f t="shared" si="27"/>
        <v>0.85384615410405851</v>
      </c>
      <c r="N52" s="12">
        <f t="shared" si="28"/>
        <v>0.77692308248235631</v>
      </c>
      <c r="O52" s="12">
        <f t="shared" si="29"/>
        <v>0.15384615384579531</v>
      </c>
      <c r="P52" s="81">
        <f t="shared" si="30"/>
        <v>1.164616404669504</v>
      </c>
      <c r="Q52" s="12">
        <f t="shared" si="31"/>
        <v>3.2840236696309942E-2</v>
      </c>
      <c r="R52" s="12">
        <f t="shared" si="32"/>
        <v>2.9881657018552166E-2</v>
      </c>
      <c r="S52" s="12">
        <f t="shared" si="33"/>
        <v>5.9171597632998191E-3</v>
      </c>
      <c r="T52" s="12">
        <f t="shared" si="34"/>
        <v>4.4792938641134768E-2</v>
      </c>
    </row>
    <row r="53" spans="2:20" ht="15.9" customHeight="1">
      <c r="B53" s="18">
        <v>45873</v>
      </c>
      <c r="C53" s="12">
        <v>401139.43180000002</v>
      </c>
      <c r="D53" s="9">
        <f t="shared" si="35"/>
        <v>20.200000028125942</v>
      </c>
      <c r="E53" s="12">
        <v>6665762.6180999996</v>
      </c>
      <c r="F53" s="9">
        <f t="shared" si="36"/>
        <v>4.0999995544552803</v>
      </c>
      <c r="G53" s="12">
        <v>70.888300000000001</v>
      </c>
      <c r="H53" s="9">
        <f t="shared" si="37"/>
        <v>-9.6000000000060481</v>
      </c>
      <c r="I53" s="47">
        <f t="shared" si="4"/>
        <v>11.473477269180183</v>
      </c>
      <c r="J53" s="40">
        <f t="shared" si="15"/>
        <v>78.526522730819806</v>
      </c>
      <c r="K53" s="47">
        <f t="shared" si="5"/>
        <v>20.611889711591743</v>
      </c>
      <c r="L53" s="40">
        <f t="shared" si="6"/>
        <v>22.737853845139774</v>
      </c>
      <c r="M53" s="12">
        <f t="shared" si="27"/>
        <v>0.77692307800484395</v>
      </c>
      <c r="N53" s="12">
        <f t="shared" si="28"/>
        <v>0.15769229055597231</v>
      </c>
      <c r="O53" s="12">
        <f t="shared" si="29"/>
        <v>-0.36923076923100184</v>
      </c>
      <c r="P53" s="81">
        <f t="shared" si="30"/>
        <v>0.87453284019768363</v>
      </c>
      <c r="Q53" s="12">
        <f t="shared" si="31"/>
        <v>2.988165684634015E-2</v>
      </c>
      <c r="R53" s="12">
        <f t="shared" si="32"/>
        <v>6.0650880983066273E-3</v>
      </c>
      <c r="S53" s="12">
        <f t="shared" si="33"/>
        <v>-1.420118343196161E-2</v>
      </c>
      <c r="T53" s="12">
        <f t="shared" si="34"/>
        <v>3.3635878469141678E-2</v>
      </c>
    </row>
    <row r="54" spans="2:20" ht="15.9" customHeight="1">
      <c r="B54" s="18">
        <v>45874</v>
      </c>
      <c r="C54" s="12">
        <v>401139.4326</v>
      </c>
      <c r="D54" s="9">
        <f t="shared" si="35"/>
        <v>21.000000007916242</v>
      </c>
      <c r="E54" s="12">
        <v>6665762.6292000003</v>
      </c>
      <c r="F54" s="9">
        <f t="shared" si="36"/>
        <v>15.200000256299973</v>
      </c>
      <c r="G54" s="12">
        <v>70.890900000000002</v>
      </c>
      <c r="H54" s="9">
        <f t="shared" si="37"/>
        <v>-7.0000000000050022</v>
      </c>
      <c r="I54" s="47">
        <f t="shared" si="4"/>
        <v>35.897377960325457</v>
      </c>
      <c r="J54" s="40">
        <f t="shared" si="15"/>
        <v>54.102622039674543</v>
      </c>
      <c r="K54" s="47">
        <f t="shared" si="5"/>
        <v>25.923734455591102</v>
      </c>
      <c r="L54" s="40">
        <f t="shared" si="6"/>
        <v>26.852188144061397</v>
      </c>
      <c r="M54" s="12">
        <f t="shared" si="27"/>
        <v>0.77777777807097193</v>
      </c>
      <c r="N54" s="12">
        <f t="shared" si="28"/>
        <v>0.56296297245555449</v>
      </c>
      <c r="O54" s="12">
        <f t="shared" si="29"/>
        <v>-0.25925925925944454</v>
      </c>
      <c r="P54" s="81">
        <f t="shared" si="30"/>
        <v>0.99452548681708874</v>
      </c>
      <c r="Q54" s="12">
        <f t="shared" si="31"/>
        <v>2.8806584372998961E-2</v>
      </c>
      <c r="R54" s="12">
        <f t="shared" si="32"/>
        <v>2.0850480461316833E-2</v>
      </c>
      <c r="S54" s="12">
        <f t="shared" si="33"/>
        <v>-9.6021947873868342E-3</v>
      </c>
      <c r="T54" s="12">
        <f t="shared" si="34"/>
        <v>3.6834277289521808E-2</v>
      </c>
    </row>
    <row r="55" spans="2:20" ht="15.9" customHeight="1">
      <c r="B55" s="18">
        <v>45874</v>
      </c>
      <c r="C55" s="12">
        <v>401139.44809999998</v>
      </c>
      <c r="D55" s="9">
        <f t="shared" si="35"/>
        <v>36.499999987427145</v>
      </c>
      <c r="E55" s="12">
        <v>6665762.693</v>
      </c>
      <c r="F55" s="9">
        <f t="shared" si="36"/>
        <v>78.999999910593033</v>
      </c>
      <c r="G55" s="12">
        <v>70.878399999999999</v>
      </c>
      <c r="H55" s="9">
        <f t="shared" si="37"/>
        <v>-19.500000000007844</v>
      </c>
      <c r="I55" s="47">
        <f t="shared" si="4"/>
        <v>65.201867529387755</v>
      </c>
      <c r="J55" s="40">
        <f t="shared" si="15"/>
        <v>24.798132470612245</v>
      </c>
      <c r="K55" s="47">
        <f t="shared" si="5"/>
        <v>87.024421773177437</v>
      </c>
      <c r="L55" s="40">
        <f t="shared" si="6"/>
        <v>89.182397281953499</v>
      </c>
      <c r="M55" s="12">
        <f t="shared" si="27"/>
        <v>1.3518518513861906</v>
      </c>
      <c r="N55" s="12">
        <f t="shared" si="28"/>
        <v>2.9259259226145566</v>
      </c>
      <c r="O55" s="12">
        <f t="shared" si="29"/>
        <v>-0.72222222222251276</v>
      </c>
      <c r="P55" s="81">
        <f t="shared" si="30"/>
        <v>3.3030517511834629</v>
      </c>
      <c r="Q55" s="12">
        <f t="shared" si="31"/>
        <v>5.0068587088377428E-2</v>
      </c>
      <c r="R55" s="12">
        <f t="shared" si="32"/>
        <v>0.1083676267635021</v>
      </c>
      <c r="S55" s="12">
        <f t="shared" si="33"/>
        <v>-2.67489711934264E-2</v>
      </c>
      <c r="T55" s="12">
        <f t="shared" si="34"/>
        <v>0.12233525004383196</v>
      </c>
    </row>
    <row r="56" spans="2:20" ht="15.9" customHeight="1">
      <c r="B56" s="18">
        <v>45875</v>
      </c>
      <c r="C56" s="12">
        <v>401139.42739999999</v>
      </c>
      <c r="D56" s="9">
        <f t="shared" si="35"/>
        <v>15.799999993760139</v>
      </c>
      <c r="E56" s="12">
        <v>6665762.5948999999</v>
      </c>
      <c r="F56" s="9">
        <f t="shared" si="36"/>
        <v>-19.100000150501728</v>
      </c>
      <c r="G56" s="12">
        <v>70.905299999999997</v>
      </c>
      <c r="H56" s="9">
        <f t="shared" si="37"/>
        <v>7.3999999999898591</v>
      </c>
      <c r="I56" s="47">
        <f t="shared" si="4"/>
        <v>-50.401592729856702</v>
      </c>
      <c r="J56" s="40">
        <f t="shared" si="15"/>
        <v>140.4015927298567</v>
      </c>
      <c r="K56" s="47">
        <f t="shared" si="5"/>
        <v>24.788102096610515</v>
      </c>
      <c r="L56" s="40">
        <f t="shared" si="6"/>
        <v>25.869093636071526</v>
      </c>
      <c r="M56" s="12">
        <f t="shared" si="27"/>
        <v>0.5642857140628621</v>
      </c>
      <c r="N56" s="12">
        <f t="shared" si="28"/>
        <v>-0.68214286251791889</v>
      </c>
      <c r="O56" s="12">
        <f t="shared" si="29"/>
        <v>0.26428571428535214</v>
      </c>
      <c r="P56" s="81">
        <f t="shared" si="30"/>
        <v>0.92389620128826877</v>
      </c>
      <c r="Q56" s="12">
        <f t="shared" si="31"/>
        <v>2.015306121653079E-2</v>
      </c>
      <c r="R56" s="12">
        <f t="shared" si="32"/>
        <v>-2.4362245089925676E-2</v>
      </c>
      <c r="S56" s="12">
        <f t="shared" si="33"/>
        <v>9.438775510191148E-3</v>
      </c>
      <c r="T56" s="12">
        <f t="shared" si="34"/>
        <v>3.2996292903152459E-2</v>
      </c>
    </row>
    <row r="57" spans="2:20" ht="15.9" customHeight="1">
      <c r="B57" s="18">
        <v>45875</v>
      </c>
      <c r="C57" s="12">
        <v>401139.43890000001</v>
      </c>
      <c r="D57" s="9">
        <f t="shared" si="35"/>
        <v>27.300000016111881</v>
      </c>
      <c r="E57" s="12">
        <v>6665762.6312999995</v>
      </c>
      <c r="F57" s="9">
        <f t="shared" si="36"/>
        <v>17.299999482929707</v>
      </c>
      <c r="G57" s="12">
        <v>70.891900000000007</v>
      </c>
      <c r="H57" s="9">
        <f t="shared" si="37"/>
        <v>-6.0000000000002274</v>
      </c>
      <c r="I57" s="47">
        <f t="shared" si="4"/>
        <v>32.362419387988091</v>
      </c>
      <c r="J57" s="40">
        <f t="shared" si="15"/>
        <v>57.637580612011902</v>
      </c>
      <c r="K57" s="47">
        <f t="shared" si="5"/>
        <v>32.319962608101463</v>
      </c>
      <c r="L57" s="40">
        <f t="shared" si="6"/>
        <v>32.87217642610662</v>
      </c>
      <c r="M57" s="12">
        <f t="shared" si="27"/>
        <v>0.97500000057542435</v>
      </c>
      <c r="N57" s="12">
        <f t="shared" si="28"/>
        <v>0.61785712439034668</v>
      </c>
      <c r="O57" s="12">
        <f t="shared" si="29"/>
        <v>-0.21428571428572241</v>
      </c>
      <c r="P57" s="81">
        <f t="shared" si="30"/>
        <v>1.1740063009323793</v>
      </c>
      <c r="Q57" s="12">
        <f t="shared" si="31"/>
        <v>3.4821428591979439E-2</v>
      </c>
      <c r="R57" s="12">
        <f t="shared" si="32"/>
        <v>2.206632587108381E-2</v>
      </c>
      <c r="S57" s="12">
        <f t="shared" si="33"/>
        <v>-7.6530612244900863E-3</v>
      </c>
      <c r="T57" s="12">
        <f t="shared" si="34"/>
        <v>4.1928796461870692E-2</v>
      </c>
    </row>
    <row r="58" spans="2:20" ht="15.9" customHeight="1">
      <c r="B58" s="18">
        <v>45876</v>
      </c>
      <c r="C58" s="12">
        <v>401139.43680000002</v>
      </c>
      <c r="D58" s="9">
        <f t="shared" si="35"/>
        <v>25.200000032782555</v>
      </c>
      <c r="E58" s="12">
        <v>6665762.6295999996</v>
      </c>
      <c r="F58" s="9">
        <f t="shared" si="36"/>
        <v>15.599999576807022</v>
      </c>
      <c r="G58" s="12">
        <v>70.893799999999999</v>
      </c>
      <c r="H58" s="9">
        <f t="shared" si="37"/>
        <v>-4.1000000000082082</v>
      </c>
      <c r="I58" s="47">
        <f t="shared" si="4"/>
        <v>31.759479355839392</v>
      </c>
      <c r="J58" s="40">
        <f t="shared" si="15"/>
        <v>58.240520644160597</v>
      </c>
      <c r="K58" s="47">
        <f t="shared" si="5"/>
        <v>29.637813489672613</v>
      </c>
      <c r="L58" s="40">
        <f t="shared" si="6"/>
        <v>29.920059967331074</v>
      </c>
      <c r="M58" s="12">
        <f t="shared" si="27"/>
        <v>0.86896551837181224</v>
      </c>
      <c r="N58" s="12">
        <f t="shared" si="28"/>
        <v>0.53793101988989733</v>
      </c>
      <c r="O58" s="12">
        <f t="shared" si="29"/>
        <v>-0.14137931034511061</v>
      </c>
      <c r="P58" s="81">
        <f t="shared" si="30"/>
        <v>1.0317262057700369</v>
      </c>
      <c r="Q58" s="12">
        <f t="shared" si="31"/>
        <v>2.9964328219717663E-2</v>
      </c>
      <c r="R58" s="12">
        <f t="shared" si="32"/>
        <v>1.8549345513444736E-2</v>
      </c>
      <c r="S58" s="12">
        <f t="shared" si="33"/>
        <v>-4.8751486325900213E-3</v>
      </c>
      <c r="T58" s="12">
        <f t="shared" si="34"/>
        <v>3.5576765716208172E-2</v>
      </c>
    </row>
    <row r="59" spans="2:20" ht="15.9" customHeight="1">
      <c r="B59" s="18">
        <v>45876</v>
      </c>
      <c r="C59" s="12">
        <v>401139.42979999998</v>
      </c>
      <c r="D59" s="9">
        <f t="shared" si="35"/>
        <v>18.1999999913387</v>
      </c>
      <c r="E59" s="12">
        <v>6665762.5875000004</v>
      </c>
      <c r="F59" s="9">
        <f t="shared" si="36"/>
        <v>-26.499999687075615</v>
      </c>
      <c r="G59" s="12">
        <v>70.889499999999998</v>
      </c>
      <c r="H59" s="9">
        <f t="shared" si="37"/>
        <v>-8.4000000000088448</v>
      </c>
      <c r="I59" s="47">
        <f t="shared" si="4"/>
        <v>-55.51901392900794</v>
      </c>
      <c r="J59" s="40">
        <f t="shared" si="15"/>
        <v>145.51901392900794</v>
      </c>
      <c r="K59" s="47">
        <f t="shared" si="5"/>
        <v>32.147939017917409</v>
      </c>
      <c r="L59" s="40">
        <f t="shared" si="6"/>
        <v>33.227247600424043</v>
      </c>
      <c r="M59" s="12">
        <f t="shared" si="27"/>
        <v>0.62758620659788622</v>
      </c>
      <c r="N59" s="12">
        <f t="shared" si="28"/>
        <v>-0.91379309265777986</v>
      </c>
      <c r="O59" s="12">
        <f t="shared" si="29"/>
        <v>-0.28965517241409811</v>
      </c>
      <c r="P59" s="81">
        <f t="shared" si="30"/>
        <v>1.1457671586353118</v>
      </c>
      <c r="Q59" s="12">
        <f t="shared" si="31"/>
        <v>2.1640903675789181E-2</v>
      </c>
      <c r="R59" s="12">
        <f t="shared" si="32"/>
        <v>-3.151010664337172E-2</v>
      </c>
      <c r="S59" s="12">
        <f t="shared" si="33"/>
        <v>-9.98810939358959E-3</v>
      </c>
      <c r="T59" s="12">
        <f t="shared" si="34"/>
        <v>3.9509212366734887E-2</v>
      </c>
    </row>
    <row r="60" spans="2:20" ht="15.9" customHeight="1">
      <c r="B60" s="18">
        <v>45877</v>
      </c>
      <c r="C60" s="12">
        <v>401139.44010000001</v>
      </c>
      <c r="D60" s="9">
        <f t="shared" si="35"/>
        <v>28.500000014901161</v>
      </c>
      <c r="E60" s="12">
        <v>6665762.6591999996</v>
      </c>
      <c r="F60" s="9">
        <f t="shared" si="36"/>
        <v>45.199999585747719</v>
      </c>
      <c r="G60" s="12">
        <v>70.901899999999998</v>
      </c>
      <c r="H60" s="9">
        <f t="shared" si="37"/>
        <v>3.9999999999906777</v>
      </c>
      <c r="I60" s="47">
        <f t="shared" si="4"/>
        <v>57.767298632787366</v>
      </c>
      <c r="J60" s="40">
        <f t="shared" si="15"/>
        <v>32.232701367212655</v>
      </c>
      <c r="K60" s="47">
        <f t="shared" si="5"/>
        <v>53.434913337638719</v>
      </c>
      <c r="L60" s="40">
        <f t="shared" si="6"/>
        <v>53.584419035769024</v>
      </c>
      <c r="M60" s="12">
        <f t="shared" si="27"/>
        <v>0.95000000049670541</v>
      </c>
      <c r="N60" s="12">
        <f t="shared" si="28"/>
        <v>1.5066666528582573</v>
      </c>
      <c r="O60" s="12">
        <f t="shared" si="29"/>
        <v>0.13333333333302258</v>
      </c>
      <c r="P60" s="81">
        <f t="shared" si="30"/>
        <v>1.7861473011923008</v>
      </c>
      <c r="Q60" s="12">
        <f t="shared" si="31"/>
        <v>3.1666666683223516E-2</v>
      </c>
      <c r="R60" s="12">
        <f t="shared" si="32"/>
        <v>5.022222176194191E-2</v>
      </c>
      <c r="S60" s="12">
        <f t="shared" si="33"/>
        <v>4.4444444444340864E-3</v>
      </c>
      <c r="T60" s="12">
        <f t="shared" si="34"/>
        <v>5.9538243373076692E-2</v>
      </c>
    </row>
    <row r="61" spans="2:20" ht="15.9" customHeight="1">
      <c r="B61" s="18">
        <v>45877</v>
      </c>
      <c r="C61" s="12">
        <v>401139.44270000001</v>
      </c>
      <c r="D61" s="9">
        <f t="shared" si="35"/>
        <v>31.100000021979213</v>
      </c>
      <c r="E61" s="12">
        <v>6665762.6639999999</v>
      </c>
      <c r="F61" s="9">
        <f t="shared" si="36"/>
        <v>49.999999813735485</v>
      </c>
      <c r="G61" s="12">
        <v>70.886200000000002</v>
      </c>
      <c r="H61" s="9">
        <f t="shared" si="37"/>
        <v>-11.700000000004707</v>
      </c>
      <c r="I61" s="47">
        <f t="shared" si="4"/>
        <v>58.118387746376776</v>
      </c>
      <c r="J61" s="40">
        <f t="shared" si="15"/>
        <v>31.881612253623246</v>
      </c>
      <c r="K61" s="47">
        <f t="shared" si="5"/>
        <v>58.883019477101001</v>
      </c>
      <c r="L61" s="40">
        <f t="shared" si="6"/>
        <v>60.03415680044791</v>
      </c>
      <c r="M61" s="12">
        <f t="shared" si="27"/>
        <v>1.036666667399307</v>
      </c>
      <c r="N61" s="12">
        <f t="shared" si="28"/>
        <v>1.6666666604578495</v>
      </c>
      <c r="O61" s="12">
        <f t="shared" si="29"/>
        <v>-0.39000000000015689</v>
      </c>
      <c r="P61" s="81">
        <f t="shared" si="30"/>
        <v>2.0011385600149305</v>
      </c>
      <c r="Q61" s="12">
        <f t="shared" si="31"/>
        <v>3.4555555579976902E-2</v>
      </c>
      <c r="R61" s="12">
        <f t="shared" si="32"/>
        <v>5.5555555348594986E-2</v>
      </c>
      <c r="S61" s="12">
        <f t="shared" si="33"/>
        <v>-1.300000000000523E-2</v>
      </c>
      <c r="T61" s="12">
        <f t="shared" si="34"/>
        <v>6.6704618667164345E-2</v>
      </c>
    </row>
    <row r="62" spans="2:20" ht="15.9" customHeight="1">
      <c r="B62" s="18">
        <v>45878</v>
      </c>
      <c r="C62" s="12">
        <v>401139.39039999997</v>
      </c>
      <c r="D62" s="9">
        <f t="shared" si="35"/>
        <v>-21.200000017415732</v>
      </c>
      <c r="E62" s="12">
        <v>6665762.4063999997</v>
      </c>
      <c r="F62" s="9">
        <f t="shared" si="36"/>
        <v>-207.6000003144145</v>
      </c>
      <c r="G62" s="12">
        <v>70.8917</v>
      </c>
      <c r="H62" s="9">
        <f t="shared" si="37"/>
        <v>-6.2000000000068667</v>
      </c>
      <c r="I62" s="47">
        <f t="shared" si="4"/>
        <v>-95.830801535147145</v>
      </c>
      <c r="J62" s="40">
        <f t="shared" si="15"/>
        <v>185.83080153514715</v>
      </c>
      <c r="K62" s="47">
        <f t="shared" si="5"/>
        <v>208.67965912202206</v>
      </c>
      <c r="L62" s="40">
        <f t="shared" si="6"/>
        <v>208.77174169720243</v>
      </c>
      <c r="M62" s="12">
        <f t="shared" si="27"/>
        <v>-0.68387096830373328</v>
      </c>
      <c r="N62" s="12">
        <f t="shared" si="28"/>
        <v>-6.69677420369079</v>
      </c>
      <c r="O62" s="12">
        <f t="shared" si="29"/>
        <v>-0.2000000000002215</v>
      </c>
      <c r="P62" s="81">
        <f t="shared" si="30"/>
        <v>6.7345723128129817</v>
      </c>
      <c r="Q62" s="12">
        <f t="shared" si="31"/>
        <v>-2.2060353816249462E-2</v>
      </c>
      <c r="R62" s="12">
        <f t="shared" si="32"/>
        <v>-0.21602497431260612</v>
      </c>
      <c r="S62" s="12">
        <f t="shared" si="33"/>
        <v>-6.4516129032329518E-3</v>
      </c>
      <c r="T62" s="12">
        <f t="shared" si="34"/>
        <v>0.21724426815525746</v>
      </c>
    </row>
    <row r="63" spans="2:20" ht="15.9" customHeight="1">
      <c r="B63" s="18">
        <v>45879</v>
      </c>
      <c r="C63" s="12">
        <v>401139.42560000002</v>
      </c>
      <c r="D63" s="9">
        <f t="shared" si="35"/>
        <v>14.000000024680048</v>
      </c>
      <c r="E63" s="12">
        <v>6665762.5716000004</v>
      </c>
      <c r="F63" s="9">
        <f t="shared" si="36"/>
        <v>-42.399999685585499</v>
      </c>
      <c r="G63" s="12">
        <v>70.891300000000001</v>
      </c>
      <c r="H63" s="9">
        <f t="shared" si="37"/>
        <v>-6.6000000000059345</v>
      </c>
      <c r="I63" s="47">
        <f t="shared" si="4"/>
        <v>-71.727361576445674</v>
      </c>
      <c r="J63" s="40">
        <f t="shared" si="15"/>
        <v>161.72736157644567</v>
      </c>
      <c r="K63" s="47">
        <f t="shared" si="5"/>
        <v>44.651539436269069</v>
      </c>
      <c r="L63" s="40">
        <f t="shared" si="6"/>
        <v>45.136681025843828</v>
      </c>
      <c r="M63" s="12">
        <f t="shared" si="27"/>
        <v>0.43750000077125151</v>
      </c>
      <c r="N63" s="12">
        <f t="shared" si="28"/>
        <v>-1.3249999901745468</v>
      </c>
      <c r="O63" s="12">
        <f t="shared" si="29"/>
        <v>-0.20625000000018545</v>
      </c>
      <c r="P63" s="81">
        <f t="shared" si="30"/>
        <v>1.4105212820576196</v>
      </c>
      <c r="Q63" s="12">
        <f t="shared" si="31"/>
        <v>1.367187502410161E-2</v>
      </c>
      <c r="R63" s="12">
        <f t="shared" si="32"/>
        <v>-4.1406249692954589E-2</v>
      </c>
      <c r="S63" s="12">
        <f t="shared" si="33"/>
        <v>-6.4453125000057954E-3</v>
      </c>
      <c r="T63" s="12">
        <f t="shared" si="34"/>
        <v>4.4078790064300613E-2</v>
      </c>
    </row>
    <row r="64" spans="2:20" ht="15.9" customHeight="1">
      <c r="B64" s="18">
        <v>45880</v>
      </c>
      <c r="C64" s="12">
        <v>401139.4204</v>
      </c>
      <c r="D64" s="9">
        <f t="shared" si="35"/>
        <v>8.8000000105239451</v>
      </c>
      <c r="E64" s="12">
        <v>6665762.5683000004</v>
      </c>
      <c r="F64" s="9">
        <f t="shared" si="36"/>
        <v>-45.699999667704105</v>
      </c>
      <c r="G64" s="12">
        <v>70.91</v>
      </c>
      <c r="H64" s="9">
        <f t="shared" si="37"/>
        <v>12.099999999989564</v>
      </c>
      <c r="I64" s="47">
        <f t="shared" si="4"/>
        <v>-79.100523225728182</v>
      </c>
      <c r="J64" s="40">
        <f t="shared" si="15"/>
        <v>169.10052322572812</v>
      </c>
      <c r="K64" s="47">
        <f t="shared" si="5"/>
        <v>46.539552746168248</v>
      </c>
      <c r="L64" s="40">
        <f t="shared" si="6"/>
        <v>48.086796210738811</v>
      </c>
      <c r="M64" s="12">
        <f t="shared" si="27"/>
        <v>0.26666666698557412</v>
      </c>
      <c r="N64" s="12">
        <f t="shared" si="28"/>
        <v>-1.3848484747789123</v>
      </c>
      <c r="O64" s="12">
        <f t="shared" si="29"/>
        <v>0.36666666666635039</v>
      </c>
      <c r="P64" s="81">
        <f t="shared" si="30"/>
        <v>1.4571756427496609</v>
      </c>
      <c r="Q64" s="12">
        <f t="shared" si="31"/>
        <v>8.0808080904719425E-3</v>
      </c>
      <c r="R64" s="12">
        <f t="shared" si="32"/>
        <v>-4.1965105296330678E-2</v>
      </c>
      <c r="S64" s="12">
        <f t="shared" si="33"/>
        <v>1.1111111111101527E-2</v>
      </c>
      <c r="T64" s="12">
        <f t="shared" si="34"/>
        <v>4.4156837659080635E-2</v>
      </c>
    </row>
    <row r="65" spans="2:20" ht="15.9" customHeight="1">
      <c r="B65" s="18">
        <v>45880</v>
      </c>
      <c r="C65" s="12">
        <v>401139.42430000001</v>
      </c>
      <c r="D65" s="9">
        <f t="shared" si="35"/>
        <v>12.700000021141022</v>
      </c>
      <c r="E65" s="12">
        <v>6665762.5586999999</v>
      </c>
      <c r="F65" s="9">
        <f t="shared" si="36"/>
        <v>-55.300000123679638</v>
      </c>
      <c r="G65" s="12">
        <v>70.880200000000002</v>
      </c>
      <c r="H65" s="9">
        <f t="shared" si="37"/>
        <v>-17.700000000004934</v>
      </c>
      <c r="I65" s="47">
        <f t="shared" si="4"/>
        <v>-77.065933554130424</v>
      </c>
      <c r="J65" s="40">
        <f t="shared" si="15"/>
        <v>167.06593355413042</v>
      </c>
      <c r="K65" s="47">
        <f t="shared" si="5"/>
        <v>56.73958066655014</v>
      </c>
      <c r="L65" s="40">
        <f t="shared" si="6"/>
        <v>59.436268508513592</v>
      </c>
      <c r="M65" s="12">
        <f t="shared" si="27"/>
        <v>0.38484848548912187</v>
      </c>
      <c r="N65" s="12">
        <f t="shared" si="28"/>
        <v>-1.6757575795054436</v>
      </c>
      <c r="O65" s="12">
        <f t="shared" si="29"/>
        <v>-0.53636363636378592</v>
      </c>
      <c r="P65" s="81">
        <f t="shared" si="30"/>
        <v>1.8010990457125331</v>
      </c>
      <c r="Q65" s="12">
        <f t="shared" si="31"/>
        <v>1.1662075317852178E-2</v>
      </c>
      <c r="R65" s="12">
        <f t="shared" si="32"/>
        <v>-5.0780532712286171E-2</v>
      </c>
      <c r="S65" s="12">
        <f t="shared" si="33"/>
        <v>-1.6253443526175332E-2</v>
      </c>
      <c r="T65" s="12">
        <f t="shared" si="34"/>
        <v>5.4578758960985851E-2</v>
      </c>
    </row>
    <row r="66" spans="2:20" ht="15.9" customHeight="1">
      <c r="B66" s="18">
        <v>45881</v>
      </c>
      <c r="C66" s="12">
        <v>401139.42170000001</v>
      </c>
      <c r="D66" s="9">
        <f t="shared" si="35"/>
        <v>10.100000014062971</v>
      </c>
      <c r="E66" s="12">
        <v>6665762.5630000001</v>
      </c>
      <c r="F66" s="9">
        <f t="shared" si="36"/>
        <v>-50.999999977648258</v>
      </c>
      <c r="G66" s="12">
        <v>70.894300000000001</v>
      </c>
      <c r="H66" s="9">
        <f t="shared" si="37"/>
        <v>-3.6000000000058208</v>
      </c>
      <c r="I66" s="47">
        <f t="shared" si="4"/>
        <v>-78.798131843173564</v>
      </c>
      <c r="J66" s="40">
        <f t="shared" si="15"/>
        <v>168.79813184317356</v>
      </c>
      <c r="K66" s="47">
        <f t="shared" si="5"/>
        <v>51.990479878571946</v>
      </c>
      <c r="L66" s="40">
        <f t="shared" si="6"/>
        <v>52.114969039655357</v>
      </c>
      <c r="M66" s="12">
        <f t="shared" si="27"/>
        <v>0.29705882394302857</v>
      </c>
      <c r="N66" s="12">
        <f t="shared" si="28"/>
        <v>-1.4999999993425959</v>
      </c>
      <c r="O66" s="12">
        <f t="shared" si="29"/>
        <v>-0.10588235294134767</v>
      </c>
      <c r="P66" s="81">
        <f t="shared" si="30"/>
        <v>1.5327932070486869</v>
      </c>
      <c r="Q66" s="12">
        <f t="shared" si="31"/>
        <v>8.7370242336184869E-3</v>
      </c>
      <c r="R66" s="12">
        <f t="shared" si="32"/>
        <v>-4.4117647039488117E-2</v>
      </c>
      <c r="S66" s="12">
        <f t="shared" si="33"/>
        <v>-3.1141868512161077E-3</v>
      </c>
      <c r="T66" s="12">
        <f t="shared" si="34"/>
        <v>4.5082153148490789E-2</v>
      </c>
    </row>
    <row r="67" spans="2:20" ht="15.9" customHeight="1">
      <c r="B67" s="18">
        <v>45881</v>
      </c>
      <c r="C67" s="12">
        <v>401139.40899999999</v>
      </c>
      <c r="D67" s="9">
        <f t="shared" si="35"/>
        <v>-2.6000000070780516</v>
      </c>
      <c r="E67" s="12">
        <v>6665762.4736000001</v>
      </c>
      <c r="F67" s="9">
        <f t="shared" si="36"/>
        <v>-140.3999999165535</v>
      </c>
      <c r="G67" s="12">
        <v>70.880399999999995</v>
      </c>
      <c r="H67" s="9">
        <f t="shared" si="37"/>
        <v>-17.500000000012506</v>
      </c>
      <c r="I67" s="47">
        <f t="shared" si="4"/>
        <v>-91.060911693782145</v>
      </c>
      <c r="J67" s="40">
        <f t="shared" si="15"/>
        <v>181.06091169378212</v>
      </c>
      <c r="K67" s="47">
        <f t="shared" si="5"/>
        <v>140.42407192716294</v>
      </c>
      <c r="L67" s="40">
        <f t="shared" si="6"/>
        <v>141.51031756237941</v>
      </c>
      <c r="M67" s="12">
        <f t="shared" si="27"/>
        <v>-7.6470588443472098E-2</v>
      </c>
      <c r="N67" s="12">
        <f t="shared" si="28"/>
        <v>-4.1294117622515731</v>
      </c>
      <c r="O67" s="12">
        <f t="shared" si="29"/>
        <v>-0.51470588235330894</v>
      </c>
      <c r="P67" s="81">
        <f t="shared" si="30"/>
        <v>4.1620681635993941</v>
      </c>
      <c r="Q67" s="12">
        <f t="shared" si="31"/>
        <v>-2.2491349542197677E-3</v>
      </c>
      <c r="R67" s="12">
        <f t="shared" si="32"/>
        <v>-0.12145328712504627</v>
      </c>
      <c r="S67" s="12">
        <f t="shared" si="33"/>
        <v>-1.5138408304509087E-2</v>
      </c>
      <c r="T67" s="12">
        <f t="shared" si="34"/>
        <v>0.12241376951762924</v>
      </c>
    </row>
    <row r="68" spans="2:20" ht="15.9" customHeight="1">
      <c r="B68" s="18">
        <v>45882</v>
      </c>
      <c r="C68" s="12">
        <v>401139.43190000003</v>
      </c>
      <c r="D68" s="9">
        <f t="shared" si="35"/>
        <v>20.300000032875687</v>
      </c>
      <c r="E68" s="12">
        <v>6665762.6114999996</v>
      </c>
      <c r="F68" s="9">
        <f t="shared" si="36"/>
        <v>-2.5000004097819328</v>
      </c>
      <c r="G68" s="12">
        <v>70.901899999999998</v>
      </c>
      <c r="H68" s="9">
        <f t="shared" si="37"/>
        <v>3.9999999999906777</v>
      </c>
      <c r="I68" s="47">
        <f t="shared" si="4"/>
        <v>-7.0207802732550135</v>
      </c>
      <c r="J68" s="40">
        <f t="shared" si="15"/>
        <v>97.020780273255014</v>
      </c>
      <c r="K68" s="47">
        <f t="shared" si="5"/>
        <v>20.45336166461794</v>
      </c>
      <c r="L68" s="40">
        <f t="shared" si="6"/>
        <v>20.84082540072701</v>
      </c>
      <c r="M68" s="12">
        <f t="shared" si="27"/>
        <v>0.58000000093930537</v>
      </c>
      <c r="N68" s="12">
        <f t="shared" si="28"/>
        <v>-7.1428583136626658E-2</v>
      </c>
      <c r="O68" s="12">
        <f t="shared" si="29"/>
        <v>0.11428571428544794</v>
      </c>
      <c r="P68" s="81">
        <f t="shared" si="30"/>
        <v>0.59545215430648601</v>
      </c>
      <c r="Q68" s="12">
        <f t="shared" si="31"/>
        <v>1.6571428598265867E-2</v>
      </c>
      <c r="R68" s="12">
        <f t="shared" si="32"/>
        <v>-2.0408166610464758E-3</v>
      </c>
      <c r="S68" s="12">
        <f t="shared" si="33"/>
        <v>3.2653061224413699E-3</v>
      </c>
      <c r="T68" s="12">
        <f t="shared" si="34"/>
        <v>1.7012918694471028E-2</v>
      </c>
    </row>
    <row r="69" spans="2:20" ht="15.9" customHeight="1">
      <c r="B69" s="18">
        <v>45882</v>
      </c>
      <c r="C69" s="12">
        <v>401139.43819999998</v>
      </c>
      <c r="D69" s="9">
        <f t="shared" si="35"/>
        <v>26.599999982863665</v>
      </c>
      <c r="E69" s="12">
        <v>6665762.6128000002</v>
      </c>
      <c r="F69" s="9">
        <f t="shared" si="36"/>
        <v>-1.1999998241662979</v>
      </c>
      <c r="G69" s="12">
        <v>70.878299999999996</v>
      </c>
      <c r="H69" s="9">
        <f t="shared" si="37"/>
        <v>-19.600000000011164</v>
      </c>
      <c r="I69" s="47">
        <f t="shared" si="4"/>
        <v>-2.5830202923243633</v>
      </c>
      <c r="J69" s="40">
        <f t="shared" si="15"/>
        <v>92.583020292324363</v>
      </c>
      <c r="K69" s="47">
        <f t="shared" si="5"/>
        <v>26.627053886345486</v>
      </c>
      <c r="L69" s="40">
        <f t="shared" si="6"/>
        <v>33.062970203337507</v>
      </c>
      <c r="M69" s="12">
        <f t="shared" si="27"/>
        <v>0.75999999951039043</v>
      </c>
      <c r="N69" s="12">
        <f t="shared" si="28"/>
        <v>-3.4285709261894226E-2</v>
      </c>
      <c r="O69" s="12">
        <f t="shared" si="29"/>
        <v>-0.56000000000031902</v>
      </c>
      <c r="P69" s="81">
        <f t="shared" si="30"/>
        <v>0.94465629152392872</v>
      </c>
      <c r="Q69" s="12">
        <f t="shared" si="31"/>
        <v>2.1714285700296869E-2</v>
      </c>
      <c r="R69" s="12">
        <f t="shared" si="32"/>
        <v>-9.7959169319697783E-4</v>
      </c>
      <c r="S69" s="12">
        <f t="shared" si="33"/>
        <v>-1.6000000000009115E-2</v>
      </c>
      <c r="T69" s="12">
        <f t="shared" si="34"/>
        <v>2.6990179757826534E-2</v>
      </c>
    </row>
    <row r="70" spans="2:20" ht="15.9" customHeight="1">
      <c r="B70" s="18">
        <v>45883</v>
      </c>
      <c r="C70" s="12">
        <v>401139.42430000001</v>
      </c>
      <c r="D70" s="9">
        <f t="shared" si="35"/>
        <v>12.700000021141022</v>
      </c>
      <c r="E70" s="12">
        <v>6665762.5817</v>
      </c>
      <c r="F70" s="9">
        <f t="shared" si="36"/>
        <v>-32.300000078976154</v>
      </c>
      <c r="G70" s="12">
        <v>70.902000000000001</v>
      </c>
      <c r="H70" s="9">
        <f t="shared" si="37"/>
        <v>4.0999999999939973</v>
      </c>
      <c r="I70" s="47">
        <f t="shared" si="4"/>
        <v>-68.535800961007055</v>
      </c>
      <c r="J70" s="40">
        <f t="shared" si="15"/>
        <v>158.535800961007</v>
      </c>
      <c r="K70" s="47">
        <f t="shared" si="5"/>
        <v>34.707059881799864</v>
      </c>
      <c r="L70" s="40">
        <f t="shared" si="6"/>
        <v>34.948390601554067</v>
      </c>
      <c r="M70" s="12">
        <f t="shared" si="27"/>
        <v>0.35277777836502838</v>
      </c>
      <c r="N70" s="12">
        <f t="shared" si="28"/>
        <v>-0.8972222244160043</v>
      </c>
      <c r="O70" s="12">
        <f t="shared" si="29"/>
        <v>0.11388888888872215</v>
      </c>
      <c r="P70" s="81">
        <f t="shared" si="30"/>
        <v>0.97078862782094633</v>
      </c>
      <c r="Q70" s="12">
        <f t="shared" si="31"/>
        <v>9.7993827323618991E-3</v>
      </c>
      <c r="R70" s="12">
        <f t="shared" si="32"/>
        <v>-2.4922839567111232E-2</v>
      </c>
      <c r="S70" s="12">
        <f t="shared" si="33"/>
        <v>3.1635802469089486E-3</v>
      </c>
      <c r="T70" s="12">
        <f t="shared" si="34"/>
        <v>2.6966350772804064E-2</v>
      </c>
    </row>
    <row r="71" spans="2:20" ht="15.9" customHeight="1">
      <c r="B71" s="18">
        <v>45883</v>
      </c>
      <c r="C71" s="12">
        <v>401139.43359999999</v>
      </c>
      <c r="D71" s="9">
        <f t="shared" si="35"/>
        <v>21.999999997206032</v>
      </c>
      <c r="E71" s="12">
        <v>6665762.6069999998</v>
      </c>
      <c r="F71" s="9">
        <f t="shared" si="36"/>
        <v>-7.0000002160668373</v>
      </c>
      <c r="G71" s="12">
        <v>70.891199999999998</v>
      </c>
      <c r="H71" s="9">
        <f t="shared" si="37"/>
        <v>-6.7000000000092541</v>
      </c>
      <c r="I71" s="47">
        <f t="shared" si="4"/>
        <v>-17.650124733015218</v>
      </c>
      <c r="J71" s="40">
        <f t="shared" si="15"/>
        <v>107.65012473301522</v>
      </c>
      <c r="K71" s="47">
        <f t="shared" si="5"/>
        <v>23.086792824080202</v>
      </c>
      <c r="L71" s="40">
        <f t="shared" si="6"/>
        <v>24.039342813440744</v>
      </c>
      <c r="M71" s="12">
        <f t="shared" si="27"/>
        <v>0.61111111103350091</v>
      </c>
      <c r="N71" s="12">
        <f t="shared" si="28"/>
        <v>-0.19444445044630104</v>
      </c>
      <c r="O71" s="12">
        <f t="shared" si="29"/>
        <v>-0.18611111111136816</v>
      </c>
      <c r="P71" s="81">
        <f t="shared" si="30"/>
        <v>0.66775952259557625</v>
      </c>
      <c r="Q71" s="12">
        <f t="shared" si="31"/>
        <v>1.697530863981947E-2</v>
      </c>
      <c r="R71" s="12">
        <f t="shared" si="32"/>
        <v>-5.4012347346194733E-3</v>
      </c>
      <c r="S71" s="12">
        <f t="shared" si="33"/>
        <v>-5.1697530864268934E-3</v>
      </c>
      <c r="T71" s="12">
        <f t="shared" si="34"/>
        <v>1.8548875627654896E-2</v>
      </c>
    </row>
    <row r="72" spans="2:20" ht="15.9" customHeight="1">
      <c r="B72" s="18">
        <v>45884</v>
      </c>
      <c r="C72" s="12">
        <v>401139.43569999997</v>
      </c>
      <c r="D72" s="9">
        <f t="shared" si="35"/>
        <v>24.099999980535358</v>
      </c>
      <c r="E72" s="12">
        <v>6665762.6220000004</v>
      </c>
      <c r="F72" s="9">
        <f t="shared" si="36"/>
        <v>8.0000003799796104</v>
      </c>
      <c r="G72" s="12">
        <v>70.8857</v>
      </c>
      <c r="H72" s="9">
        <f t="shared" si="37"/>
        <v>-12.200000000007094</v>
      </c>
      <c r="I72" s="47">
        <f t="shared" si="4"/>
        <v>18.363597533536662</v>
      </c>
      <c r="J72" s="40">
        <f t="shared" si="15"/>
        <v>71.636402466463323</v>
      </c>
      <c r="K72" s="47">
        <f t="shared" si="5"/>
        <v>25.393109402778506</v>
      </c>
      <c r="L72" s="40">
        <f t="shared" si="6"/>
        <v>28.171794496298087</v>
      </c>
      <c r="M72" s="12">
        <f t="shared" si="27"/>
        <v>0.65135135082527995</v>
      </c>
      <c r="N72" s="12">
        <f t="shared" si="28"/>
        <v>0.21621622648593541</v>
      </c>
      <c r="O72" s="12">
        <f t="shared" si="29"/>
        <v>-0.32972972972992148</v>
      </c>
      <c r="P72" s="81">
        <f t="shared" si="30"/>
        <v>0.76139985125129961</v>
      </c>
      <c r="Q72" s="12">
        <f t="shared" si="31"/>
        <v>1.7604090562845405E-2</v>
      </c>
      <c r="R72" s="12">
        <f t="shared" si="32"/>
        <v>5.8436817969171736E-3</v>
      </c>
      <c r="S72" s="12">
        <f t="shared" si="33"/>
        <v>-8.9116143170249046E-3</v>
      </c>
      <c r="T72" s="12">
        <f t="shared" si="34"/>
        <v>2.0578374358143234E-2</v>
      </c>
    </row>
    <row r="73" spans="2:20" ht="15.9" customHeight="1">
      <c r="B73" s="18">
        <v>45884</v>
      </c>
      <c r="C73" s="12">
        <v>401139.43540000002</v>
      </c>
      <c r="D73" s="9">
        <f t="shared" si="35"/>
        <v>23.800000024493784</v>
      </c>
      <c r="E73" s="12">
        <v>6665762.6124</v>
      </c>
      <c r="F73" s="9">
        <f t="shared" si="36"/>
        <v>-1.6000000759959221</v>
      </c>
      <c r="G73" s="12">
        <v>70.886600000000001</v>
      </c>
      <c r="H73" s="9">
        <f t="shared" si="37"/>
        <v>-11.300000000005639</v>
      </c>
      <c r="I73" s="47">
        <f t="shared" si="4"/>
        <v>-3.8460302682294696</v>
      </c>
      <c r="J73" s="40">
        <f t="shared" si="15"/>
        <v>93.84603026822947</v>
      </c>
      <c r="K73" s="47">
        <f t="shared" si="5"/>
        <v>23.853720913289212</v>
      </c>
      <c r="L73" s="40">
        <f t="shared" si="6"/>
        <v>26.394885894983869</v>
      </c>
      <c r="M73" s="12">
        <f t="shared" si="27"/>
        <v>0.64324324390523735</v>
      </c>
      <c r="N73" s="12">
        <f t="shared" si="28"/>
        <v>-4.324324529718708E-2</v>
      </c>
      <c r="O73" s="12">
        <f t="shared" si="29"/>
        <v>-0.30540540540555783</v>
      </c>
      <c r="P73" s="81">
        <f t="shared" si="30"/>
        <v>0.71337529445902348</v>
      </c>
      <c r="Q73" s="12">
        <f t="shared" si="31"/>
        <v>1.7384952537979389E-2</v>
      </c>
      <c r="R73" s="12">
        <f t="shared" si="32"/>
        <v>-1.1687363593834346E-3</v>
      </c>
      <c r="S73" s="12">
        <f t="shared" si="33"/>
        <v>-8.2542001460961575E-3</v>
      </c>
      <c r="T73" s="12">
        <f t="shared" si="34"/>
        <v>1.9280413363757392E-2</v>
      </c>
    </row>
    <row r="74" spans="2:20" ht="15.9" customHeight="1">
      <c r="B74" s="18">
        <v>45885</v>
      </c>
      <c r="C74" s="12">
        <v>401139.44260000001</v>
      </c>
      <c r="D74" s="9">
        <f t="shared" si="35"/>
        <v>31.000000017229468</v>
      </c>
      <c r="E74" s="12">
        <v>6665762.6492999997</v>
      </c>
      <c r="F74" s="9">
        <f t="shared" si="36"/>
        <v>35.299999639391899</v>
      </c>
      <c r="G74" s="12">
        <v>70.891900000000007</v>
      </c>
      <c r="H74" s="9">
        <f t="shared" si="37"/>
        <v>-6.0000000000002274</v>
      </c>
      <c r="I74" s="47">
        <f t="shared" si="4"/>
        <v>48.71081832938831</v>
      </c>
      <c r="J74" s="40">
        <f t="shared" si="15"/>
        <v>41.289181670611697</v>
      </c>
      <c r="K74" s="47">
        <f t="shared" si="5"/>
        <v>46.979676197365336</v>
      </c>
      <c r="L74" s="40">
        <f t="shared" si="6"/>
        <v>47.36127084031105</v>
      </c>
      <c r="M74" s="12">
        <f t="shared" si="27"/>
        <v>0.8157894741376176</v>
      </c>
      <c r="N74" s="12">
        <f t="shared" si="28"/>
        <v>0.92894735893136582</v>
      </c>
      <c r="O74" s="12">
        <f t="shared" si="29"/>
        <v>-0.15789473684211125</v>
      </c>
      <c r="P74" s="81">
        <f t="shared" si="30"/>
        <v>1.2463492326397645</v>
      </c>
      <c r="Q74" s="12">
        <f t="shared" si="31"/>
        <v>2.1468144056253094E-2</v>
      </c>
      <c r="R74" s="12">
        <f t="shared" si="32"/>
        <v>2.4445983129772784E-2</v>
      </c>
      <c r="S74" s="12">
        <f t="shared" si="33"/>
        <v>-4.1551246537397694E-3</v>
      </c>
      <c r="T74" s="12">
        <f t="shared" si="34"/>
        <v>3.2798664016835906E-2</v>
      </c>
    </row>
    <row r="75" spans="2:20" ht="15.9" customHeight="1">
      <c r="B75" s="18">
        <v>45885</v>
      </c>
      <c r="C75" s="12">
        <v>401139.43449999997</v>
      </c>
      <c r="D75" s="9">
        <f t="shared" si="35"/>
        <v>22.899999981746078</v>
      </c>
      <c r="E75" s="12">
        <v>6665762.5936000003</v>
      </c>
      <c r="F75" s="9">
        <f t="shared" si="36"/>
        <v>-20.399999804794788</v>
      </c>
      <c r="G75" s="12">
        <v>70.876800000000003</v>
      </c>
      <c r="H75" s="9">
        <f t="shared" si="37"/>
        <v>-21.100000000004115</v>
      </c>
      <c r="I75" s="47">
        <f t="shared" ref="I75:I87" si="38">IF(MOD(DEGREES(ATAN2(D75, F75)), 360) &gt; 180, MOD(DEGREES(ATAN2(D75, F75)), 360) - 360, MOD(DEGREES(ATAN2(D75, F75)), 360))</f>
        <v>-41.695597854461198</v>
      </c>
      <c r="J75" s="40">
        <f t="shared" si="15"/>
        <v>131.6955978544612</v>
      </c>
      <c r="K75" s="47">
        <f t="shared" ref="K75:K87" si="39">SQRT(POWER(C75 - $C$9,2) + POWER(E75 - $E$9,2)) *1000</f>
        <v>30.668713556319862</v>
      </c>
      <c r="L75" s="40">
        <f t="shared" ref="L75:L87" si="40">SQRT((D75^2) + (F75^2) + (H75^2))</f>
        <v>37.226066018312643</v>
      </c>
      <c r="M75" s="12">
        <f t="shared" si="27"/>
        <v>0.60263157846700199</v>
      </c>
      <c r="N75" s="12">
        <f t="shared" si="28"/>
        <v>-0.53684210012617861</v>
      </c>
      <c r="O75" s="12">
        <f t="shared" si="29"/>
        <v>-0.55526315789484515</v>
      </c>
      <c r="P75" s="81">
        <f t="shared" si="30"/>
        <v>0.97963331627138539</v>
      </c>
      <c r="Q75" s="12">
        <f t="shared" si="31"/>
        <v>1.5858725749131632E-2</v>
      </c>
      <c r="R75" s="12">
        <f t="shared" si="32"/>
        <v>-1.4127423687531017E-2</v>
      </c>
      <c r="S75" s="12">
        <f t="shared" si="33"/>
        <v>-1.461218836565382E-2</v>
      </c>
      <c r="T75" s="12">
        <f t="shared" si="34"/>
        <v>2.577982411240488E-2</v>
      </c>
    </row>
    <row r="76" spans="2:20" ht="15.9" customHeight="1">
      <c r="B76" s="18">
        <v>45887</v>
      </c>
      <c r="C76" s="12">
        <v>401139.44150000002</v>
      </c>
      <c r="D76" s="9">
        <f t="shared" si="35"/>
        <v>29.900000023189932</v>
      </c>
      <c r="E76" s="12">
        <v>6665762.6388999997</v>
      </c>
      <c r="F76" s="9">
        <f t="shared" si="36"/>
        <v>24.899999611079693</v>
      </c>
      <c r="G76" s="12">
        <v>70.883099999999999</v>
      </c>
      <c r="H76" s="9">
        <f t="shared" si="37"/>
        <v>-14.80000000000814</v>
      </c>
      <c r="I76" s="47">
        <f t="shared" si="38"/>
        <v>39.786717133321737</v>
      </c>
      <c r="J76" s="40">
        <f t="shared" ref="J76:J87" si="41">MOD(DEGREES(ATAN2(F76, D76)) + 360, 360)</f>
        <v>50.213282866678242</v>
      </c>
      <c r="K76" s="47">
        <f t="shared" si="39"/>
        <v>38.910409687107212</v>
      </c>
      <c r="L76" s="40">
        <f t="shared" si="40"/>
        <v>41.63003701678354</v>
      </c>
      <c r="M76" s="12">
        <f t="shared" si="27"/>
        <v>0.7475000005797483</v>
      </c>
      <c r="N76" s="12">
        <f t="shared" si="28"/>
        <v>0.62249999027699232</v>
      </c>
      <c r="O76" s="12">
        <f t="shared" si="29"/>
        <v>-0.3700000000002035</v>
      </c>
      <c r="P76" s="81">
        <f t="shared" si="30"/>
        <v>1.0407509254195886</v>
      </c>
      <c r="Q76" s="12">
        <f t="shared" si="31"/>
        <v>1.8687500014493708E-2</v>
      </c>
      <c r="R76" s="12">
        <f t="shared" si="32"/>
        <v>1.5562499756924808E-2</v>
      </c>
      <c r="S76" s="12">
        <f t="shared" si="33"/>
        <v>-9.2500000000050875E-3</v>
      </c>
      <c r="T76" s="12">
        <f t="shared" si="34"/>
        <v>2.6018773135489715E-2</v>
      </c>
    </row>
    <row r="77" spans="2:20" ht="15.9" customHeight="1">
      <c r="B77" s="18">
        <v>45887</v>
      </c>
      <c r="C77" s="12">
        <v>401139.43689999997</v>
      </c>
      <c r="D77" s="9">
        <f t="shared" si="35"/>
        <v>25.299999979324639</v>
      </c>
      <c r="E77" s="12">
        <v>6665762.6070999997</v>
      </c>
      <c r="F77" s="9">
        <f t="shared" si="36"/>
        <v>-6.9000003859400749</v>
      </c>
      <c r="G77" s="12">
        <v>70.8887</v>
      </c>
      <c r="H77" s="9">
        <f t="shared" si="37"/>
        <v>-9.2000000000069804</v>
      </c>
      <c r="I77" s="47">
        <f t="shared" si="38"/>
        <v>-15.255119528455566</v>
      </c>
      <c r="J77" s="40">
        <f t="shared" si="41"/>
        <v>105.25511952845557</v>
      </c>
      <c r="K77" s="47">
        <f t="shared" si="39"/>
        <v>26.224034858880888</v>
      </c>
      <c r="L77" s="40">
        <f t="shared" si="40"/>
        <v>27.791005816269557</v>
      </c>
      <c r="M77" s="12">
        <f t="shared" si="27"/>
        <v>0.63249999948311597</v>
      </c>
      <c r="N77" s="12">
        <f t="shared" si="28"/>
        <v>-0.17250000964850187</v>
      </c>
      <c r="O77" s="12">
        <f t="shared" si="29"/>
        <v>-0.23000000000017451</v>
      </c>
      <c r="P77" s="81">
        <f t="shared" si="30"/>
        <v>0.6947751454067389</v>
      </c>
      <c r="Q77" s="12">
        <f t="shared" si="31"/>
        <v>1.5812499987077899E-2</v>
      </c>
      <c r="R77" s="12">
        <f t="shared" si="32"/>
        <v>-4.3125002412125468E-3</v>
      </c>
      <c r="S77" s="12">
        <f t="shared" si="33"/>
        <v>-5.7500000000043627E-3</v>
      </c>
      <c r="T77" s="12">
        <f t="shared" si="34"/>
        <v>1.7369378635168471E-2</v>
      </c>
    </row>
    <row r="78" spans="2:20" ht="15.9" customHeight="1">
      <c r="B78" s="18">
        <v>45888</v>
      </c>
      <c r="C78" s="12">
        <v>401139.42950000003</v>
      </c>
      <c r="D78" s="9">
        <f t="shared" si="35"/>
        <v>17.900000035297126</v>
      </c>
      <c r="E78" s="12">
        <v>6665762.6152999997</v>
      </c>
      <c r="F78" s="9">
        <f t="shared" si="36"/>
        <v>1.2999996542930603</v>
      </c>
      <c r="G78" s="12">
        <v>70.896500000000003</v>
      </c>
      <c r="H78" s="9">
        <f t="shared" si="37"/>
        <v>-1.4000000000038426</v>
      </c>
      <c r="I78" s="47">
        <f t="shared" si="38"/>
        <v>4.1538519780278449</v>
      </c>
      <c r="J78" s="40">
        <f t="shared" si="41"/>
        <v>85.846148021972169</v>
      </c>
      <c r="K78" s="47">
        <f t="shared" si="39"/>
        <v>17.947144629851266</v>
      </c>
      <c r="L78" s="40">
        <f t="shared" si="40"/>
        <v>18.001666599645986</v>
      </c>
      <c r="M78" s="12">
        <f t="shared" si="27"/>
        <v>0.43658536671456405</v>
      </c>
      <c r="N78" s="12">
        <f t="shared" si="28"/>
        <v>3.1707308641294153E-2</v>
      </c>
      <c r="O78" s="12">
        <f t="shared" si="29"/>
        <v>-3.4146341463508353E-2</v>
      </c>
      <c r="P78" s="81">
        <f t="shared" si="30"/>
        <v>0.43906503901575578</v>
      </c>
      <c r="Q78" s="12">
        <f t="shared" si="31"/>
        <v>1.0648423578404001E-2</v>
      </c>
      <c r="R78" s="12">
        <f t="shared" si="32"/>
        <v>7.7334899125107686E-4</v>
      </c>
      <c r="S78" s="12">
        <f t="shared" si="33"/>
        <v>-8.3283759667093543E-4</v>
      </c>
      <c r="T78" s="12">
        <f t="shared" si="34"/>
        <v>1.070890339062819E-2</v>
      </c>
    </row>
    <row r="79" spans="2:20" ht="15.9" customHeight="1">
      <c r="B79" s="18">
        <v>45888</v>
      </c>
      <c r="C79" s="12">
        <v>401139.4388</v>
      </c>
      <c r="D79" s="9">
        <f t="shared" si="35"/>
        <v>27.200000011362135</v>
      </c>
      <c r="E79" s="12">
        <v>6665762.6031999998</v>
      </c>
      <c r="F79" s="9">
        <f t="shared" si="36"/>
        <v>-10.80000028014183</v>
      </c>
      <c r="G79" s="12">
        <v>70.889899999999997</v>
      </c>
      <c r="H79" s="9">
        <f t="shared" si="37"/>
        <v>-8.0000000000097771</v>
      </c>
      <c r="I79" s="47">
        <f t="shared" si="38"/>
        <v>-21.655989539957716</v>
      </c>
      <c r="J79" s="40">
        <f t="shared" si="41"/>
        <v>111.65598953995766</v>
      </c>
      <c r="K79" s="47">
        <f t="shared" si="39"/>
        <v>29.265679672086275</v>
      </c>
      <c r="L79" s="40">
        <f t="shared" si="40"/>
        <v>30.339413419994134</v>
      </c>
      <c r="M79" s="12">
        <f t="shared" si="27"/>
        <v>0.66341463442346671</v>
      </c>
      <c r="N79" s="12">
        <f t="shared" si="28"/>
        <v>-0.26341464097906903</v>
      </c>
      <c r="O79" s="12">
        <f t="shared" si="29"/>
        <v>-0.19512195121975065</v>
      </c>
      <c r="P79" s="81">
        <f t="shared" si="30"/>
        <v>0.7399856931705886</v>
      </c>
      <c r="Q79" s="12">
        <f t="shared" si="31"/>
        <v>1.6180844742035773E-2</v>
      </c>
      <c r="R79" s="12">
        <f t="shared" si="32"/>
        <v>-6.4247473409529028E-3</v>
      </c>
      <c r="S79" s="12">
        <f t="shared" si="33"/>
        <v>-4.759071980969528E-3</v>
      </c>
      <c r="T79" s="12">
        <f t="shared" si="34"/>
        <v>1.8048431540746063E-2</v>
      </c>
    </row>
    <row r="80" spans="2:20" ht="15.9" customHeight="1">
      <c r="B80" s="18">
        <v>45889</v>
      </c>
      <c r="C80" s="12">
        <v>401139.44380000001</v>
      </c>
      <c r="D80" s="9">
        <f t="shared" si="35"/>
        <v>32.200000016018748</v>
      </c>
      <c r="E80" s="12">
        <v>6665762.6387999998</v>
      </c>
      <c r="F80" s="9">
        <f t="shared" si="36"/>
        <v>24.79999978095293</v>
      </c>
      <c r="G80" s="12">
        <v>70.900499999999994</v>
      </c>
      <c r="H80" s="9">
        <f t="shared" si="37"/>
        <v>2.5999999999868351</v>
      </c>
      <c r="I80" s="47">
        <f t="shared" si="38"/>
        <v>37.60297267207455</v>
      </c>
      <c r="J80" s="40">
        <f t="shared" si="41"/>
        <v>52.397027327925457</v>
      </c>
      <c r="K80" s="47">
        <f t="shared" si="39"/>
        <v>40.643326514532163</v>
      </c>
      <c r="L80" s="40">
        <f t="shared" si="40"/>
        <v>40.726404090795988</v>
      </c>
      <c r="M80" s="12">
        <f t="shared" si="27"/>
        <v>0.76666666704806541</v>
      </c>
      <c r="N80" s="12">
        <f t="shared" si="28"/>
        <v>0.59047618526078405</v>
      </c>
      <c r="O80" s="12">
        <f t="shared" si="29"/>
        <v>6.1904761904448456E-2</v>
      </c>
      <c r="P80" s="81">
        <f t="shared" si="30"/>
        <v>0.96967628787609494</v>
      </c>
      <c r="Q80" s="12">
        <f t="shared" si="31"/>
        <v>1.8253968263049175E-2</v>
      </c>
      <c r="R80" s="12">
        <f t="shared" si="32"/>
        <v>1.4058956791923431E-2</v>
      </c>
      <c r="S80" s="12">
        <f t="shared" si="33"/>
        <v>1.4739229024868679E-3</v>
      </c>
      <c r="T80" s="12">
        <f t="shared" si="34"/>
        <v>2.3087530663716545E-2</v>
      </c>
    </row>
    <row r="81" spans="2:20" ht="15.9" customHeight="1">
      <c r="B81" s="18">
        <v>45889</v>
      </c>
      <c r="C81" s="12">
        <v>401139.44790000003</v>
      </c>
      <c r="D81" s="9">
        <f t="shared" si="35"/>
        <v>36.300000036135316</v>
      </c>
      <c r="E81" s="12">
        <v>6665762.6584000001</v>
      </c>
      <c r="F81" s="9">
        <f t="shared" si="36"/>
        <v>44.400000013411045</v>
      </c>
      <c r="G81" s="12">
        <v>70.900499999999994</v>
      </c>
      <c r="H81" s="9">
        <f t="shared" si="37"/>
        <v>2.5999999999868351</v>
      </c>
      <c r="I81" s="47">
        <f t="shared" si="38"/>
        <v>50.731681000594925</v>
      </c>
      <c r="J81" s="40">
        <f t="shared" si="41"/>
        <v>39.268318999405096</v>
      </c>
      <c r="K81" s="47">
        <f t="shared" si="39"/>
        <v>57.350239788638419</v>
      </c>
      <c r="L81" s="40">
        <f t="shared" si="40"/>
        <v>57.409145646092455</v>
      </c>
      <c r="M81" s="12">
        <f t="shared" si="27"/>
        <v>0.86428571514607899</v>
      </c>
      <c r="N81" s="12">
        <f t="shared" si="28"/>
        <v>1.0571428574621677</v>
      </c>
      <c r="O81" s="12">
        <f t="shared" si="29"/>
        <v>6.1904761904448456E-2</v>
      </c>
      <c r="P81" s="81">
        <f t="shared" si="30"/>
        <v>1.3668844201450585</v>
      </c>
      <c r="Q81" s="12">
        <f t="shared" si="31"/>
        <v>2.057823131300188E-2</v>
      </c>
      <c r="R81" s="12">
        <f t="shared" si="32"/>
        <v>2.5170068034813517E-2</v>
      </c>
      <c r="S81" s="12">
        <f t="shared" si="33"/>
        <v>1.4739229024868679E-3</v>
      </c>
      <c r="T81" s="12">
        <f t="shared" si="34"/>
        <v>3.254486714631092E-2</v>
      </c>
    </row>
    <row r="82" spans="2:20" ht="15.9" customHeight="1">
      <c r="B82" s="18">
        <v>45890</v>
      </c>
      <c r="C82" s="12">
        <v>401139.43440000003</v>
      </c>
      <c r="D82" s="9">
        <f t="shared" si="35"/>
        <v>22.800000035203993</v>
      </c>
      <c r="E82" s="12">
        <v>6665762.5900999997</v>
      </c>
      <c r="F82" s="9">
        <f t="shared" si="36"/>
        <v>-23.900000378489494</v>
      </c>
      <c r="G82" s="12">
        <v>70.8874</v>
      </c>
      <c r="H82" s="9">
        <f t="shared" si="37"/>
        <v>-10.500000000007503</v>
      </c>
      <c r="I82" s="47">
        <f t="shared" si="38"/>
        <v>-46.349330290078854</v>
      </c>
      <c r="J82" s="40">
        <f t="shared" si="41"/>
        <v>136.34933029007885</v>
      </c>
      <c r="K82" s="47">
        <f t="shared" si="39"/>
        <v>33.031046300368686</v>
      </c>
      <c r="L82" s="40">
        <f t="shared" si="40"/>
        <v>34.659775240143404</v>
      </c>
      <c r="M82" s="12">
        <f t="shared" si="27"/>
        <v>0.5302325589582324</v>
      </c>
      <c r="N82" s="12">
        <f t="shared" si="28"/>
        <v>-0.55581396229045332</v>
      </c>
      <c r="O82" s="12">
        <f t="shared" si="29"/>
        <v>-0.2441860465118024</v>
      </c>
      <c r="P82" s="81">
        <f t="shared" si="30"/>
        <v>0.80604128465449776</v>
      </c>
      <c r="Q82" s="12">
        <f t="shared" si="31"/>
        <v>1.2330989743214707E-2</v>
      </c>
      <c r="R82" s="12">
        <f t="shared" si="32"/>
        <v>-1.2925906099777984E-2</v>
      </c>
      <c r="S82" s="12">
        <f t="shared" si="33"/>
        <v>-5.678745267716335E-3</v>
      </c>
      <c r="T82" s="12">
        <f t="shared" si="34"/>
        <v>1.8745146154755761E-2</v>
      </c>
    </row>
    <row r="83" spans="2:20" ht="15.9" customHeight="1">
      <c r="B83" s="18">
        <v>45890</v>
      </c>
      <c r="C83" s="12">
        <v>401139.42229999998</v>
      </c>
      <c r="D83" s="9">
        <f t="shared" si="35"/>
        <v>10.699999984353781</v>
      </c>
      <c r="E83" s="12">
        <v>6665762.5147000002</v>
      </c>
      <c r="F83" s="9">
        <f t="shared" si="36"/>
        <v>-99.299999885261059</v>
      </c>
      <c r="G83" s="12">
        <v>70.856700000000004</v>
      </c>
      <c r="H83" s="9">
        <f t="shared" si="37"/>
        <v>-41.200000000003456</v>
      </c>
      <c r="I83" s="47">
        <f t="shared" si="38"/>
        <v>-83.849864324187763</v>
      </c>
      <c r="J83" s="40">
        <f t="shared" si="41"/>
        <v>173.84986432418782</v>
      </c>
      <c r="K83" s="47">
        <f t="shared" si="39"/>
        <v>99.874821536151032</v>
      </c>
      <c r="L83" s="40">
        <f t="shared" si="40"/>
        <v>108.03897434203225</v>
      </c>
      <c r="M83" s="12">
        <f t="shared" si="27"/>
        <v>0.24883720893846001</v>
      </c>
      <c r="N83" s="12">
        <f t="shared" si="28"/>
        <v>-2.309302322913048</v>
      </c>
      <c r="O83" s="12">
        <f t="shared" si="29"/>
        <v>-0.95813953488380132</v>
      </c>
      <c r="P83" s="81">
        <f t="shared" si="30"/>
        <v>2.5125342870240059</v>
      </c>
      <c r="Q83" s="12">
        <f t="shared" si="31"/>
        <v>5.7869118357781399E-3</v>
      </c>
      <c r="R83" s="12">
        <f t="shared" si="32"/>
        <v>-5.3704705184024371E-2</v>
      </c>
      <c r="S83" s="12">
        <f t="shared" si="33"/>
        <v>-2.2282314764739564E-2</v>
      </c>
      <c r="T83" s="12">
        <f t="shared" si="34"/>
        <v>5.8431029930790836E-2</v>
      </c>
    </row>
    <row r="84" spans="2:20" ht="15.9" customHeight="1">
      <c r="B84" s="18">
        <v>45891</v>
      </c>
      <c r="C84" s="12">
        <v>401139.44669999997</v>
      </c>
      <c r="D84" s="9">
        <f t="shared" si="35"/>
        <v>35.099999979138374</v>
      </c>
      <c r="E84" s="12">
        <v>6665762.648</v>
      </c>
      <c r="F84" s="9">
        <f t="shared" si="36"/>
        <v>33.999999985098839</v>
      </c>
      <c r="G84" s="12">
        <v>70.895499999999998</v>
      </c>
      <c r="H84" s="9">
        <f t="shared" si="37"/>
        <v>-2.4000000000086175</v>
      </c>
      <c r="I84" s="47">
        <f t="shared" si="38"/>
        <v>44.087987928433954</v>
      </c>
      <c r="J84" s="40">
        <f t="shared" si="41"/>
        <v>45.912012071566039</v>
      </c>
      <c r="K84" s="47">
        <f t="shared" si="39"/>
        <v>48.867269184211992</v>
      </c>
      <c r="L84" s="40">
        <f t="shared" si="40"/>
        <v>48.926168841656462</v>
      </c>
      <c r="M84" s="12">
        <f t="shared" si="27"/>
        <v>0.79772727225314488</v>
      </c>
      <c r="N84" s="12">
        <f t="shared" si="28"/>
        <v>0.77272727238860994</v>
      </c>
      <c r="O84" s="12">
        <f t="shared" si="29"/>
        <v>-5.45454545456504E-2</v>
      </c>
      <c r="P84" s="81">
        <f t="shared" si="30"/>
        <v>1.1119583827649195</v>
      </c>
      <c r="Q84" s="12">
        <f t="shared" si="31"/>
        <v>1.8130165278480565E-2</v>
      </c>
      <c r="R84" s="12">
        <f t="shared" si="32"/>
        <v>1.7561983463377499E-2</v>
      </c>
      <c r="S84" s="12">
        <f t="shared" si="33"/>
        <v>-1.2396694214920545E-3</v>
      </c>
      <c r="T84" s="12">
        <f t="shared" si="34"/>
        <v>2.5271781426475445E-2</v>
      </c>
    </row>
    <row r="85" spans="2:20" ht="15.9" customHeight="1">
      <c r="B85" s="18">
        <v>45891</v>
      </c>
      <c r="C85" s="12">
        <v>401139.4277</v>
      </c>
      <c r="D85" s="9">
        <f t="shared" si="35"/>
        <v>16.100000008009374</v>
      </c>
      <c r="E85" s="12">
        <v>6665762.5357999997</v>
      </c>
      <c r="F85" s="9">
        <f t="shared" si="36"/>
        <v>-78.200000338256359</v>
      </c>
      <c r="G85" s="12">
        <v>70.882999999999996</v>
      </c>
      <c r="H85" s="9">
        <f t="shared" si="37"/>
        <v>-14.90000000001146</v>
      </c>
      <c r="I85" s="47">
        <f t="shared" si="38"/>
        <v>-78.366366044379788</v>
      </c>
      <c r="J85" s="40">
        <f t="shared" si="41"/>
        <v>168.36636604437979</v>
      </c>
      <c r="K85" s="47">
        <f t="shared" si="39"/>
        <v>79.840153138387691</v>
      </c>
      <c r="L85" s="40">
        <f t="shared" si="40"/>
        <v>81.218594257482309</v>
      </c>
      <c r="M85" s="12">
        <f t="shared" si="27"/>
        <v>0.36590909109112213</v>
      </c>
      <c r="N85" s="12">
        <f t="shared" si="28"/>
        <v>-1.7772727349603719</v>
      </c>
      <c r="O85" s="12">
        <f t="shared" si="29"/>
        <v>-0.33863636363662408</v>
      </c>
      <c r="P85" s="81">
        <f t="shared" si="30"/>
        <v>1.8458771422155069</v>
      </c>
      <c r="Q85" s="12">
        <f t="shared" si="31"/>
        <v>8.3161157066164119E-3</v>
      </c>
      <c r="R85" s="12">
        <f t="shared" si="32"/>
        <v>-4.0392562158190266E-2</v>
      </c>
      <c r="S85" s="12">
        <f t="shared" si="33"/>
        <v>-7.6962809917414561E-3</v>
      </c>
      <c r="T85" s="12">
        <f t="shared" si="34"/>
        <v>4.195175323217061E-2</v>
      </c>
    </row>
    <row r="86" spans="2:20" ht="15.9" customHeight="1">
      <c r="B86" s="18">
        <v>45892</v>
      </c>
      <c r="C86" s="12">
        <v>401139.4387</v>
      </c>
      <c r="D86" s="9">
        <f t="shared" si="35"/>
        <v>27.10000000661239</v>
      </c>
      <c r="E86" s="12">
        <v>6665762.6189999999</v>
      </c>
      <c r="F86" s="9">
        <f t="shared" si="36"/>
        <v>4.999999888241291</v>
      </c>
      <c r="G86" s="12">
        <v>70.896799999999999</v>
      </c>
      <c r="H86" s="9">
        <f t="shared" si="37"/>
        <v>-1.1000000000080945</v>
      </c>
      <c r="I86" s="47">
        <f t="shared" si="38"/>
        <v>10.453617807382441</v>
      </c>
      <c r="J86" s="40">
        <f t="shared" si="41"/>
        <v>79.546382192617557</v>
      </c>
      <c r="K86" s="47">
        <f t="shared" si="39"/>
        <v>27.557394638114914</v>
      </c>
      <c r="L86" s="40">
        <f t="shared" si="40"/>
        <v>27.579340079864533</v>
      </c>
      <c r="M86" s="12">
        <f t="shared" si="27"/>
        <v>0.60222222236916423</v>
      </c>
      <c r="N86" s="12">
        <f t="shared" si="28"/>
        <v>0.11111110862758425</v>
      </c>
      <c r="O86" s="12">
        <f t="shared" si="29"/>
        <v>-2.4444444444624323E-2</v>
      </c>
      <c r="P86" s="81">
        <f t="shared" si="30"/>
        <v>0.61287422399698965</v>
      </c>
      <c r="Q86" s="12">
        <f t="shared" si="31"/>
        <v>1.3382716052648094E-2</v>
      </c>
      <c r="R86" s="12">
        <f t="shared" si="32"/>
        <v>2.46913574727965E-3</v>
      </c>
      <c r="S86" s="12">
        <f t="shared" si="33"/>
        <v>-5.4320987654720722E-4</v>
      </c>
      <c r="T86" s="12">
        <f t="shared" si="34"/>
        <v>1.3619427199933103E-2</v>
      </c>
    </row>
    <row r="87" spans="2:20" ht="15.9" customHeight="1">
      <c r="B87" s="18">
        <v>45892</v>
      </c>
      <c r="C87" s="12">
        <v>401139.4387</v>
      </c>
      <c r="D87" s="9">
        <f t="shared" si="35"/>
        <v>27.10000000661239</v>
      </c>
      <c r="E87" s="12">
        <v>6665762.6338999998</v>
      </c>
      <c r="F87" s="9">
        <f t="shared" si="36"/>
        <v>19.899999722838402</v>
      </c>
      <c r="G87" s="12">
        <v>70.903000000000006</v>
      </c>
      <c r="H87" s="9">
        <f t="shared" si="37"/>
        <v>5.0999999999987722</v>
      </c>
      <c r="I87" s="47">
        <f t="shared" si="38"/>
        <v>36.290483190623526</v>
      </c>
      <c r="J87" s="40">
        <f t="shared" si="41"/>
        <v>53.70951680937651</v>
      </c>
      <c r="K87" s="47">
        <f t="shared" si="39"/>
        <v>33.621719012081464</v>
      </c>
      <c r="L87" s="40">
        <f t="shared" si="40"/>
        <v>34.006322784555046</v>
      </c>
      <c r="M87" s="12">
        <f t="shared" si="27"/>
        <v>0.60222222236916423</v>
      </c>
      <c r="N87" s="12">
        <f t="shared" si="28"/>
        <v>0.4422222160630756</v>
      </c>
      <c r="O87" s="12">
        <f t="shared" si="29"/>
        <v>0.11333333333330604</v>
      </c>
      <c r="P87" s="81">
        <f t="shared" si="30"/>
        <v>0.75569606187900107</v>
      </c>
      <c r="Q87" s="12">
        <f t="shared" si="31"/>
        <v>1.3382716052648094E-2</v>
      </c>
      <c r="R87" s="12">
        <f t="shared" si="32"/>
        <v>9.8271603569572361E-3</v>
      </c>
      <c r="S87" s="12">
        <f t="shared" si="33"/>
        <v>2.5185185185179122E-3</v>
      </c>
      <c r="T87" s="12">
        <f t="shared" si="34"/>
        <v>1.6793245819533356E-2</v>
      </c>
    </row>
    <row r="88" spans="2:20" ht="15.9" customHeight="1">
      <c r="B88" s="18">
        <v>45894</v>
      </c>
      <c r="C88" s="12">
        <v>401139.42869999999</v>
      </c>
      <c r="D88" s="9">
        <f t="shared" si="35"/>
        <v>17.099999997299165</v>
      </c>
      <c r="E88" s="12">
        <v>6665762.5870000003</v>
      </c>
      <c r="F88" s="9">
        <f t="shared" si="36"/>
        <v>-26.999999769032001</v>
      </c>
      <c r="G88" s="12">
        <v>70.9011</v>
      </c>
      <c r="H88" s="9">
        <f t="shared" si="37"/>
        <v>3.1999999999925421</v>
      </c>
      <c r="I88" s="48"/>
      <c r="J88" s="40">
        <f t="shared" ref="J88" si="42">MOD(DEGREES(ATAN2(F88, D88)) + 360, 360)</f>
        <v>147.65255628309922</v>
      </c>
      <c r="K88" s="47">
        <f t="shared" ref="K88" si="43">SQRT(POWER(C88 - $C$9,2) + POWER(E88 - $E$9,2)) *1000</f>
        <v>31.959505431645212</v>
      </c>
      <c r="L88" s="40">
        <f t="shared" ref="L88" si="44">SQRT((D88^2) + (F88^2) + (H88^2))</f>
        <v>32.119308638812754</v>
      </c>
      <c r="M88" s="12">
        <f t="shared" ref="M88" si="45">(D88-$D$9)/(B88-$B$9)</f>
        <v>0.36382978717657799</v>
      </c>
      <c r="N88" s="12">
        <f t="shared" ref="N88" si="46">(F88-$F$9)/(B88-$B$9)</f>
        <v>-0.57446808019217022</v>
      </c>
      <c r="O88" s="12">
        <f t="shared" ref="O88" si="47">(H88-$H$9)/(B88-$B$9)</f>
        <v>6.8085106382820046E-2</v>
      </c>
      <c r="P88" s="81">
        <f t="shared" ref="P88" si="48">(L88-$L$9)/(B88-$B$9)</f>
        <v>0.68338954550665432</v>
      </c>
      <c r="Q88" s="12">
        <f t="shared" ref="Q88" si="49">(M88-0)/(B88-$B$9)</f>
        <v>7.7410593016293185E-3</v>
      </c>
      <c r="R88" s="12">
        <f t="shared" ref="R88" si="50">(N88-0)/(B88-$B$9)</f>
        <v>-1.2222725110471707E-2</v>
      </c>
      <c r="S88" s="12">
        <f t="shared" ref="S88" si="51">(O88-0)/(B88-$B$9)</f>
        <v>1.4486192847408519E-3</v>
      </c>
      <c r="T88" s="12">
        <f t="shared" ref="T88" si="52">(P88-0)/(B88-$B$9)</f>
        <v>1.4540203095886262E-2</v>
      </c>
    </row>
    <row r="89" spans="2:20" ht="15.9" customHeight="1">
      <c r="B89" s="18">
        <v>45894</v>
      </c>
      <c r="C89" s="12">
        <v>401139.43900000001</v>
      </c>
      <c r="D89" s="9">
        <f t="shared" si="35"/>
        <v>27.400000020861626</v>
      </c>
      <c r="E89" s="12">
        <v>6665762.6255999999</v>
      </c>
      <c r="F89" s="9">
        <f t="shared" si="36"/>
        <v>11.599999852478504</v>
      </c>
      <c r="G89" s="12">
        <v>70.899000000000001</v>
      </c>
      <c r="H89" s="9">
        <f t="shared" si="37"/>
        <v>1.0999999999938836</v>
      </c>
      <c r="I89" s="48"/>
      <c r="J89" s="40">
        <f t="shared" ref="J89" si="53">MOD(DEGREES(ATAN2(F89, D89)) + 360, 360)</f>
        <v>67.054257987658559</v>
      </c>
      <c r="K89" s="47">
        <f t="shared" ref="K89" si="54">SQRT(POWER(C89 - $C$9,2) + POWER(E89 - $E$9,2)) *1000</f>
        <v>29.75432737805912</v>
      </c>
      <c r="L89" s="40">
        <f t="shared" ref="L89" si="55">SQRT((D89^2) + (F89^2) + (H89^2))</f>
        <v>29.774653612102778</v>
      </c>
      <c r="M89" s="12">
        <f t="shared" ref="M89" si="56">(D89-$D$9)/(B89-$B$9)</f>
        <v>0.58297872384811966</v>
      </c>
      <c r="N89" s="12">
        <f t="shared" ref="N89" si="57">(F89-$F$9)/(B89-$B$9)</f>
        <v>0.24680850749954264</v>
      </c>
      <c r="O89" s="12">
        <f t="shared" ref="O89" si="58">(H89-$H$9)/(B89-$B$9)</f>
        <v>2.34042553190188E-2</v>
      </c>
      <c r="P89" s="81">
        <f t="shared" ref="P89" si="59">(L89-$L$9)/(B89-$B$9)</f>
        <v>0.63350326834261228</v>
      </c>
      <c r="Q89" s="12">
        <f t="shared" ref="Q89" si="60">(M89-0)/(B89-$B$9)</f>
        <v>1.2403802635066376E-2</v>
      </c>
      <c r="R89" s="12">
        <f t="shared" ref="R89" si="61">(N89-0)/(B89-$B$9)</f>
        <v>5.2512448404158007E-3</v>
      </c>
      <c r="S89" s="12">
        <f t="shared" ref="S89" si="62">(O89-0)/(B89-$B$9)</f>
        <v>4.9796287912805953E-4</v>
      </c>
      <c r="T89" s="12">
        <f t="shared" ref="T89" si="63">(P89-0)/(B89-$B$9)</f>
        <v>1.3478792943459836E-2</v>
      </c>
    </row>
    <row r="90" spans="2:20" ht="15.9" customHeight="1">
      <c r="B90" s="18">
        <v>45895</v>
      </c>
      <c r="C90" s="12">
        <v>401139.41600000003</v>
      </c>
      <c r="D90" s="9">
        <f t="shared" si="35"/>
        <v>4.400000034365803</v>
      </c>
      <c r="E90" s="12">
        <v>6665762.5218000002</v>
      </c>
      <c r="F90" s="9">
        <f t="shared" si="36"/>
        <v>-92.199999839067459</v>
      </c>
      <c r="G90" s="12">
        <v>70.8994</v>
      </c>
      <c r="H90" s="9">
        <f t="shared" si="37"/>
        <v>1.4999999999929514</v>
      </c>
      <c r="I90" s="48"/>
      <c r="J90" s="40">
        <f t="shared" ref="J90" si="64">MOD(DEGREES(ATAN2(F90, D90)) + 360, 360)</f>
        <v>177.2677840249271</v>
      </c>
      <c r="K90" s="47">
        <f t="shared" ref="K90" si="65">SQRT(POWER(C90 - $C$9,2) + POWER(E90 - $E$9,2)) *1000</f>
        <v>92.304929286720437</v>
      </c>
      <c r="L90" s="40">
        <f t="shared" ref="L90" si="66">SQRT((D90^2) + (F90^2) + (H90^2))</f>
        <v>92.317116347004884</v>
      </c>
      <c r="M90" s="12">
        <f t="shared" ref="M90" si="67">(D90-$D$9)/(B90-$B$9)</f>
        <v>9.1666667382620901E-2</v>
      </c>
      <c r="N90" s="12">
        <f t="shared" ref="N90" si="68">(F90-$F$9)/(B90-$B$9)</f>
        <v>-1.920833329980572</v>
      </c>
      <c r="O90" s="12">
        <f t="shared" ref="O90" si="69">(H90-$H$9)/(B90-$B$9)</f>
        <v>3.1249999999853156E-2</v>
      </c>
      <c r="P90" s="81">
        <f t="shared" ref="P90" si="70">(L90-$L$9)/(B90-$B$9)</f>
        <v>1.9232732572292683</v>
      </c>
      <c r="Q90" s="12">
        <f t="shared" ref="Q90" si="71">(M90-0)/(B90-$B$9)</f>
        <v>1.9097222371379354E-3</v>
      </c>
      <c r="R90" s="12">
        <f t="shared" ref="R90" si="72">(N90-0)/(B90-$B$9)</f>
        <v>-4.0017361041261919E-2</v>
      </c>
      <c r="S90" s="12">
        <f t="shared" ref="S90" si="73">(O90-0)/(B90-$B$9)</f>
        <v>6.5104166666360745E-4</v>
      </c>
      <c r="T90" s="12">
        <f t="shared" ref="T90" si="74">(P90-0)/(B90-$B$9)</f>
        <v>4.0068192858943093E-2</v>
      </c>
    </row>
    <row r="91" spans="2:20" ht="15.9" customHeight="1">
      <c r="B91" s="18">
        <v>45895</v>
      </c>
      <c r="C91" s="12">
        <v>401139.44089999999</v>
      </c>
      <c r="D91" s="9">
        <f t="shared" si="35"/>
        <v>29.299999994691461</v>
      </c>
      <c r="E91" s="12">
        <v>6665762.6242000004</v>
      </c>
      <c r="F91" s="9">
        <f t="shared" si="36"/>
        <v>10.200000368058681</v>
      </c>
      <c r="G91" s="12">
        <v>70.892399999999995</v>
      </c>
      <c r="H91" s="9">
        <f t="shared" si="37"/>
        <v>-5.5000000000120508</v>
      </c>
      <c r="I91" s="48"/>
      <c r="J91" s="40">
        <f t="shared" ref="J91" si="75">MOD(DEGREES(ATAN2(F91, D91)) + 360, 360)</f>
        <v>70.805823684243364</v>
      </c>
      <c r="K91" s="47">
        <f t="shared" ref="K91" si="76">SQRT(POWER(C91 - $C$9,2) + POWER(E91 - $E$9,2)) *1000</f>
        <v>31.02466772098159</v>
      </c>
      <c r="L91" s="40">
        <f t="shared" ref="L91" si="77">SQRT((D91^2) + (F91^2) + (H91^2))</f>
        <v>31.508411689538548</v>
      </c>
      <c r="M91" s="12">
        <f t="shared" ref="M91" si="78">(D91-$D$9)/(B91-$B$9)</f>
        <v>0.61041666655607207</v>
      </c>
      <c r="N91" s="12">
        <f t="shared" ref="N91" si="79">(F91-$F$9)/(B91-$B$9)</f>
        <v>0.21250000766788921</v>
      </c>
      <c r="O91" s="12">
        <f t="shared" ref="O91" si="80">(H91-$H$9)/(B91-$B$9)</f>
        <v>-0.11458333333358439</v>
      </c>
      <c r="P91" s="81">
        <f t="shared" ref="P91" si="81">(L91-$L$9)/(B91-$B$9)</f>
        <v>0.65642524353205312</v>
      </c>
      <c r="Q91" s="12">
        <f t="shared" ref="Q91" si="82">(M91-0)/(B91-$B$9)</f>
        <v>1.2717013886584834E-2</v>
      </c>
      <c r="R91" s="12">
        <f t="shared" ref="R91" si="83">(N91-0)/(B91-$B$9)</f>
        <v>4.4270834930810249E-3</v>
      </c>
      <c r="S91" s="12">
        <f t="shared" ref="S91" si="84">(O91-0)/(B91-$B$9)</f>
        <v>-2.3871527777830082E-3</v>
      </c>
      <c r="T91" s="12">
        <f t="shared" ref="T91" si="85">(P91-0)/(B91-$B$9)</f>
        <v>1.3675525906917773E-2</v>
      </c>
    </row>
    <row r="92" spans="2:20" ht="15.9" customHeight="1">
      <c r="B92" s="18">
        <v>45896</v>
      </c>
      <c r="C92" s="12">
        <v>401139.44319999998</v>
      </c>
      <c r="D92" s="9">
        <f t="shared" si="35"/>
        <v>31.599999987520278</v>
      </c>
      <c r="E92" s="12">
        <v>6665762.6328999996</v>
      </c>
      <c r="F92" s="9">
        <f t="shared" si="36"/>
        <v>18.899999558925629</v>
      </c>
      <c r="G92" s="12">
        <v>70.892799999999994</v>
      </c>
      <c r="H92" s="9">
        <f t="shared" si="37"/>
        <v>-5.100000000012983</v>
      </c>
      <c r="I92" s="48"/>
      <c r="J92" s="40">
        <f t="shared" ref="J92" si="86">MOD(DEGREES(ATAN2(F92, D92)) + 360, 360)</f>
        <v>59.116303304867984</v>
      </c>
      <c r="K92" s="47">
        <f t="shared" ref="K92" si="87">SQRT(POWER(C92 - $C$9,2) + POWER(E92 - $E$9,2)) *1000</f>
        <v>36.820781938175493</v>
      </c>
      <c r="L92" s="40">
        <f t="shared" ref="L92" si="88">SQRT((D92^2) + (F92^2) + (H92^2))</f>
        <v>37.17230128117982</v>
      </c>
      <c r="M92" s="12">
        <f t="shared" ref="M92" si="89">(D92-$D$9)/(B92-$B$9)</f>
        <v>0.64489795892898527</v>
      </c>
      <c r="N92" s="12">
        <f t="shared" ref="N92" si="90">(F92-$F$9)/(B92-$B$9)</f>
        <v>0.38571427671276792</v>
      </c>
      <c r="O92" s="12">
        <f t="shared" ref="O92" si="91">(H92-$H$9)/(B92-$B$9)</f>
        <v>-0.10408163265332618</v>
      </c>
      <c r="P92" s="81">
        <f t="shared" ref="P92" si="92">(L92-$L$9)/(B92-$B$9)</f>
        <v>0.75861839349346571</v>
      </c>
      <c r="Q92" s="12">
        <f t="shared" ref="Q92" si="93">(M92-0)/(B92-$B$9)</f>
        <v>1.3161182835285414E-2</v>
      </c>
      <c r="R92" s="12">
        <f t="shared" ref="R92" si="94">(N92-0)/(B92-$B$9)</f>
        <v>7.871719932913631E-3</v>
      </c>
      <c r="S92" s="12">
        <f t="shared" ref="S92" si="95">(O92-0)/(B92-$B$9)</f>
        <v>-2.1241149521086973E-3</v>
      </c>
      <c r="T92" s="12">
        <f t="shared" ref="T92" si="96">(P92-0)/(B92-$B$9)</f>
        <v>1.5482008030478892E-2</v>
      </c>
    </row>
    <row r="93" spans="2:20" ht="15.9" customHeight="1">
      <c r="B93" s="18">
        <v>45896</v>
      </c>
      <c r="C93" s="12">
        <v>401139.4399</v>
      </c>
      <c r="D93" s="9">
        <f t="shared" si="35"/>
        <v>28.300000005401671</v>
      </c>
      <c r="E93" s="12">
        <v>6665762.6072000004</v>
      </c>
      <c r="F93" s="9">
        <f t="shared" si="36"/>
        <v>-6.7999996244907379</v>
      </c>
      <c r="G93" s="12">
        <v>70.871499999999997</v>
      </c>
      <c r="H93" s="9">
        <f t="shared" si="37"/>
        <v>-26.400000000009527</v>
      </c>
      <c r="I93" s="48"/>
      <c r="J93" s="40">
        <f t="shared" ref="J93" si="97">MOD(DEGREES(ATAN2(F93, D93)) + 360, 360)</f>
        <v>103.51104614452407</v>
      </c>
      <c r="K93" s="47">
        <f t="shared" ref="K93" si="98">SQRT(POWER(C93 - $C$9,2) + POWER(E93 - $E$9,2)) *1000</f>
        <v>29.105497679971197</v>
      </c>
      <c r="L93" s="40">
        <f t="shared" ref="L93" si="99">SQRT((D93^2) + (F93^2) + (H93^2))</f>
        <v>39.294910550850112</v>
      </c>
      <c r="M93" s="12">
        <f t="shared" ref="M93" si="100">(D93-$D$9)/(B93-$B$9)</f>
        <v>0.57755102051840146</v>
      </c>
      <c r="N93" s="12">
        <f t="shared" ref="N93" si="101">(F93-$F$9)/(B93-$B$9)</f>
        <v>-0.13877550254062732</v>
      </c>
      <c r="O93" s="12">
        <f t="shared" ref="O93" si="102">(H93-$H$9)/(B93-$B$9)</f>
        <v>-0.53877551020427605</v>
      </c>
      <c r="P93" s="81">
        <f t="shared" ref="P93" si="103">(L93-$L$9)/(B93-$B$9)</f>
        <v>0.80193695001734921</v>
      </c>
      <c r="Q93" s="12">
        <f t="shared" ref="Q93" si="104">(M93-0)/(B93-$B$9)</f>
        <v>1.1786755520783704E-2</v>
      </c>
      <c r="R93" s="12">
        <f t="shared" ref="R93" si="105">(N93-0)/(B93-$B$9)</f>
        <v>-2.8321531130740267E-3</v>
      </c>
      <c r="S93" s="12">
        <f t="shared" ref="S93" si="106">(O93-0)/(B93-$B$9)</f>
        <v>-1.0995418575597471E-2</v>
      </c>
      <c r="T93" s="12">
        <f t="shared" ref="T93" si="107">(P93-0)/(B93-$B$9)</f>
        <v>1.6366060204435699E-2</v>
      </c>
    </row>
    <row r="94" spans="2:20" ht="15.9" customHeight="1">
      <c r="B94" s="18">
        <v>45897</v>
      </c>
      <c r="C94" s="12">
        <v>401139.42879999999</v>
      </c>
      <c r="D94" s="9">
        <f t="shared" si="35"/>
        <v>17.20000000204891</v>
      </c>
      <c r="E94" s="12">
        <v>6665762.5554</v>
      </c>
      <c r="F94" s="9">
        <f t="shared" si="36"/>
        <v>-58.600000105798244</v>
      </c>
      <c r="G94" s="12">
        <v>70.888199999999998</v>
      </c>
      <c r="H94" s="9">
        <f t="shared" si="37"/>
        <v>-9.7000000000093678</v>
      </c>
      <c r="I94" s="48"/>
      <c r="J94" s="40">
        <f t="shared" ref="J94" si="108">MOD(DEGREES(ATAN2(F94, D94)) + 360, 360)</f>
        <v>163.64222596835043</v>
      </c>
      <c r="K94" s="47">
        <f t="shared" ref="K94" si="109">SQRT(POWER(C94 - $C$9,2) + POWER(E94 - $E$9,2)) *1000</f>
        <v>61.072088653246801</v>
      </c>
      <c r="L94" s="40">
        <f t="shared" ref="L94" si="110">SQRT((D94^2) + (F94^2) + (H94^2))</f>
        <v>61.837610015832745</v>
      </c>
      <c r="M94" s="12">
        <f t="shared" ref="M94" si="111">(D94-$D$9)/(B94-$B$9)</f>
        <v>0.34400000004097819</v>
      </c>
      <c r="N94" s="12">
        <f t="shared" ref="N94" si="112">(F94-$F$9)/(B94-$B$9)</f>
        <v>-1.1720000021159649</v>
      </c>
      <c r="O94" s="12">
        <f t="shared" ref="O94" si="113">(H94-$H$9)/(B94-$B$9)</f>
        <v>-0.19400000000018736</v>
      </c>
      <c r="P94" s="81">
        <f t="shared" ref="P94" si="114">(L94-$L$9)/(B94-$B$9)</f>
        <v>1.2367522003166549</v>
      </c>
      <c r="Q94" s="12">
        <f t="shared" ref="Q94" si="115">(M94-0)/(B94-$B$9)</f>
        <v>6.8800000008195639E-3</v>
      </c>
      <c r="R94" s="12">
        <f t="shared" ref="R94" si="116">(N94-0)/(B94-$B$9)</f>
        <v>-2.3440000042319296E-2</v>
      </c>
      <c r="S94" s="12">
        <f t="shared" ref="S94" si="117">(O94-0)/(B94-$B$9)</f>
        <v>-3.8800000000037472E-3</v>
      </c>
      <c r="T94" s="12">
        <f t="shared" ref="T94" si="118">(P94-0)/(B94-$B$9)</f>
        <v>2.4735044006333098E-2</v>
      </c>
    </row>
    <row r="95" spans="2:20" ht="15.9" customHeight="1">
      <c r="B95" s="18">
        <v>45897</v>
      </c>
      <c r="C95" s="12">
        <v>401139.4376</v>
      </c>
      <c r="D95" s="9">
        <f t="shared" si="35"/>
        <v>26.000000012572855</v>
      </c>
      <c r="E95" s="12">
        <v>6665762.5884999996</v>
      </c>
      <c r="F95" s="9">
        <f t="shared" si="36"/>
        <v>-25.500000454485416</v>
      </c>
      <c r="G95" s="12">
        <v>70.869399999999999</v>
      </c>
      <c r="H95" s="9">
        <f t="shared" si="37"/>
        <v>-28.500000000008185</v>
      </c>
      <c r="I95" s="48"/>
      <c r="J95" s="40">
        <f t="shared" ref="J95" si="119">MOD(DEGREES(ATAN2(F95, D95)) + 360, 360)</f>
        <v>134.44374826956255</v>
      </c>
      <c r="K95" s="47">
        <f t="shared" ref="K95" si="120">SQRT(POWER(C95 - $C$9,2) + POWER(E95 - $E$9,2)) *1000</f>
        <v>36.417715796471164</v>
      </c>
      <c r="L95" s="40">
        <f t="shared" ref="L95" si="121">SQRT((D95^2) + (F95^2) + (H95^2))</f>
        <v>46.243918776775516</v>
      </c>
      <c r="M95" s="12">
        <f t="shared" ref="M95" si="122">(D95-$D$9)/(B95-$B$9)</f>
        <v>0.5200000002514571</v>
      </c>
      <c r="N95" s="12">
        <f t="shared" ref="N95" si="123">(F95-$F$9)/(B95-$B$9)</f>
        <v>-0.51000000908970833</v>
      </c>
      <c r="O95" s="12">
        <f t="shared" ref="O95" si="124">(H95-$H$9)/(B95-$B$9)</f>
        <v>-0.57000000000016371</v>
      </c>
      <c r="P95" s="81">
        <f t="shared" ref="P95" si="125">(L95-$L$9)/(B95-$B$9)</f>
        <v>0.92487837553551033</v>
      </c>
      <c r="Q95" s="12">
        <f t="shared" ref="Q95" si="126">(M95-0)/(B95-$B$9)</f>
        <v>1.0400000005029142E-2</v>
      </c>
      <c r="R95" s="12">
        <f t="shared" ref="R95" si="127">(N95-0)/(B95-$B$9)</f>
        <v>-1.0200000181794167E-2</v>
      </c>
      <c r="S95" s="12">
        <f t="shared" ref="S95" si="128">(O95-0)/(B95-$B$9)</f>
        <v>-1.1400000000003274E-2</v>
      </c>
      <c r="T95" s="12">
        <f t="shared" ref="T95" si="129">(P95-0)/(B95-$B$9)</f>
        <v>1.8497567510710206E-2</v>
      </c>
    </row>
    <row r="96" spans="2:20" ht="15.9" customHeight="1">
      <c r="B96" s="18">
        <v>45898</v>
      </c>
      <c r="C96" s="12">
        <v>401139.42979999998</v>
      </c>
      <c r="D96" s="9">
        <f t="shared" si="35"/>
        <v>18.1999999913387</v>
      </c>
      <c r="E96" s="12">
        <v>6665762.5536000002</v>
      </c>
      <c r="F96" s="9">
        <f t="shared" si="36"/>
        <v>-60.399999842047691</v>
      </c>
      <c r="G96" s="12">
        <v>70.894400000000005</v>
      </c>
      <c r="H96" s="9">
        <f t="shared" si="37"/>
        <v>-3.5000000000025011</v>
      </c>
      <c r="I96" s="48"/>
      <c r="J96" s="40">
        <f t="shared" ref="J96" si="130">MOD(DEGREES(ATAN2(F96, D96)) + 360, 360)</f>
        <v>163.23115870653805</v>
      </c>
      <c r="K96" s="47">
        <f t="shared" ref="K96" si="131">SQRT(POWER(C96 - $C$9,2) + POWER(E96 - $E$9,2)) *1000</f>
        <v>63.082485529694296</v>
      </c>
      <c r="L96" s="40">
        <f t="shared" ref="L96" si="132">SQRT((D96^2) + (F96^2) + (H96^2))</f>
        <v>63.179506017411278</v>
      </c>
      <c r="M96" s="12">
        <f t="shared" ref="M96" si="133">(D96-$D$9)/(B96-$B$9)</f>
        <v>0.3568627449282098</v>
      </c>
      <c r="N96" s="12">
        <f t="shared" ref="N96" si="134">(F96-$F$9)/(B96-$B$9)</f>
        <v>-1.184313722393092</v>
      </c>
      <c r="O96" s="12">
        <f t="shared" ref="O96" si="135">(H96-$H$9)/(B96-$B$9)</f>
        <v>-6.8627450980441193E-2</v>
      </c>
      <c r="P96" s="81">
        <f t="shared" ref="P96" si="136">(L96-$L$9)/(B96-$B$9)</f>
        <v>1.2388138434786524</v>
      </c>
      <c r="Q96" s="12">
        <f t="shared" ref="Q96" si="137">(M96-0)/(B96-$B$9)</f>
        <v>6.9973087240825446E-3</v>
      </c>
      <c r="R96" s="12">
        <f t="shared" ref="R96" si="138">(N96-0)/(B96-$B$9)</f>
        <v>-2.3221837693982197E-2</v>
      </c>
      <c r="S96" s="12">
        <f t="shared" ref="S96" si="139">(O96-0)/(B96-$B$9)</f>
        <v>-1.3456362937341411E-3</v>
      </c>
      <c r="T96" s="12">
        <f t="shared" ref="T96" si="140">(P96-0)/(B96-$B$9)</f>
        <v>2.4290467519189264E-2</v>
      </c>
    </row>
    <row r="97" spans="2:20" ht="15.9" customHeight="1">
      <c r="B97" s="18">
        <v>45898</v>
      </c>
      <c r="C97" s="12">
        <v>401139.44669999997</v>
      </c>
      <c r="D97" s="9">
        <f t="shared" si="35"/>
        <v>35.099999979138374</v>
      </c>
      <c r="E97" s="12">
        <v>6665762.6155000003</v>
      </c>
      <c r="F97" s="9">
        <f t="shared" si="36"/>
        <v>1.5000002458691597</v>
      </c>
      <c r="G97" s="12">
        <v>70.852900000000005</v>
      </c>
      <c r="H97" s="9">
        <f t="shared" si="37"/>
        <v>-45.000000000001705</v>
      </c>
      <c r="I97" s="48"/>
      <c r="J97" s="40">
        <f t="shared" ref="J97:J106" si="141">MOD(DEGREES(ATAN2(F97, D97)) + 360, 360)</f>
        <v>87.552950955608821</v>
      </c>
      <c r="K97" s="47">
        <f t="shared" ref="K97:K106" si="142">SQRT(POWER(C97 - $C$9,2) + POWER(E97 - $E$9,2)) *1000</f>
        <v>35.132036651368814</v>
      </c>
      <c r="L97" s="40">
        <f t="shared" ref="L97:L106" si="143">SQRT((D97^2) + (F97^2) + (H97^2))</f>
        <v>57.089929052971108</v>
      </c>
      <c r="M97" s="12">
        <f t="shared" ref="M97:M106" si="144">(D97-$D$9)/(B97-$B$9)</f>
        <v>0.6882352937085956</v>
      </c>
      <c r="N97" s="12">
        <f t="shared" ref="N97:N106" si="145">(F97-$F$9)/(B97-$B$9)</f>
        <v>2.9411769526846269E-2</v>
      </c>
      <c r="O97" s="12">
        <f t="shared" ref="O97:O106" si="146">(H97-$H$9)/(B97-$B$9)</f>
        <v>-0.88235294117650398</v>
      </c>
      <c r="P97" s="81">
        <f t="shared" ref="P97:P106" si="147">(L97-$L$9)/(B97-$B$9)</f>
        <v>1.1194103735876688</v>
      </c>
      <c r="Q97" s="12">
        <f t="shared" ref="Q97:Q106" si="148">(M97-0)/(B97-$B$9)</f>
        <v>1.3494809680560698E-2</v>
      </c>
      <c r="R97" s="12">
        <f t="shared" ref="R97:R106" si="149">(N97-0)/(B97-$B$9)</f>
        <v>5.7670136327149545E-4</v>
      </c>
      <c r="S97" s="12">
        <f t="shared" ref="S97:S106" si="150">(O97-0)/(B97-$B$9)</f>
        <v>-1.7301038062284391E-2</v>
      </c>
      <c r="T97" s="12">
        <f t="shared" ref="T97:T106" si="151">(P97-0)/(B97-$B$9)</f>
        <v>2.1949223011522918E-2</v>
      </c>
    </row>
    <row r="98" spans="2:20" ht="15.9" customHeight="1">
      <c r="B98" s="18">
        <v>45899</v>
      </c>
      <c r="C98" s="12">
        <v>401139.44300000003</v>
      </c>
      <c r="D98" s="9">
        <f t="shared" si="35"/>
        <v>31.400000036228448</v>
      </c>
      <c r="E98" s="12">
        <v>6665762.6026999997</v>
      </c>
      <c r="F98" s="9">
        <f t="shared" si="36"/>
        <v>-11.300000362098217</v>
      </c>
      <c r="G98" s="12">
        <v>70.887200000000007</v>
      </c>
      <c r="H98" s="9">
        <f t="shared" si="37"/>
        <v>-10.699999999999932</v>
      </c>
      <c r="I98" s="48"/>
      <c r="J98" s="40">
        <f t="shared" si="141"/>
        <v>109.79241523135556</v>
      </c>
      <c r="K98" s="47">
        <f t="shared" si="142"/>
        <v>33.37139509308183</v>
      </c>
      <c r="L98" s="40">
        <f t="shared" si="143"/>
        <v>35.044828583666451</v>
      </c>
      <c r="M98" s="12">
        <f t="shared" si="144"/>
        <v>0.60384615454285473</v>
      </c>
      <c r="N98" s="12">
        <f t="shared" si="145"/>
        <v>-0.21730769927111956</v>
      </c>
      <c r="O98" s="12">
        <f t="shared" si="146"/>
        <v>-0.20576923076922946</v>
      </c>
      <c r="P98" s="81">
        <f t="shared" si="147"/>
        <v>0.67393901122435484</v>
      </c>
      <c r="Q98" s="12">
        <f t="shared" si="148"/>
        <v>1.1612426048901052E-2</v>
      </c>
      <c r="R98" s="12">
        <f t="shared" si="149"/>
        <v>-4.1789942167522994E-3</v>
      </c>
      <c r="S98" s="12">
        <f t="shared" si="150"/>
        <v>-3.9571005917159513E-3</v>
      </c>
      <c r="T98" s="12">
        <f t="shared" si="151"/>
        <v>1.2960365600468362E-2</v>
      </c>
    </row>
    <row r="99" spans="2:20" ht="15.9" customHeight="1">
      <c r="B99" s="18">
        <v>45899</v>
      </c>
      <c r="C99" s="12">
        <v>401139.44910000003</v>
      </c>
      <c r="D99" s="9">
        <f t="shared" si="35"/>
        <v>37.500000034924597</v>
      </c>
      <c r="E99" s="12">
        <v>6665762.6179</v>
      </c>
      <c r="F99" s="9">
        <f t="shared" si="36"/>
        <v>3.8999998942017555</v>
      </c>
      <c r="G99" s="12">
        <v>70.894099999999995</v>
      </c>
      <c r="H99" s="9">
        <f t="shared" si="37"/>
        <v>-3.8000000000124601</v>
      </c>
      <c r="I99" s="48"/>
      <c r="J99" s="40">
        <f t="shared" si="141"/>
        <v>84.062584065926785</v>
      </c>
      <c r="K99" s="47">
        <f t="shared" si="142"/>
        <v>37.702254598287865</v>
      </c>
      <c r="L99" s="40">
        <f t="shared" si="143"/>
        <v>37.893271194160754</v>
      </c>
      <c r="M99" s="12">
        <f t="shared" si="144"/>
        <v>0.72115384682547301</v>
      </c>
      <c r="N99" s="12">
        <f t="shared" si="145"/>
        <v>7.4999997965418369E-2</v>
      </c>
      <c r="O99" s="12">
        <f t="shared" si="146"/>
        <v>-7.3076923077162695E-2</v>
      </c>
      <c r="P99" s="81">
        <f t="shared" si="147"/>
        <v>0.72871675373386069</v>
      </c>
      <c r="Q99" s="12">
        <f t="shared" si="148"/>
        <v>1.3868343208182173E-2</v>
      </c>
      <c r="R99" s="12">
        <f t="shared" si="149"/>
        <v>1.4423076531811226E-3</v>
      </c>
      <c r="S99" s="12">
        <f t="shared" si="150"/>
        <v>-1.4053254437915903E-3</v>
      </c>
      <c r="T99" s="12">
        <f t="shared" si="151"/>
        <v>1.4013783725651168E-2</v>
      </c>
    </row>
    <row r="100" spans="2:20" ht="15.9" customHeight="1">
      <c r="B100" s="18">
        <v>45901</v>
      </c>
      <c r="C100" s="12">
        <v>401139.4485</v>
      </c>
      <c r="D100" s="9">
        <f t="shared" si="35"/>
        <v>36.900000006426126</v>
      </c>
      <c r="E100" s="12">
        <v>6665762.6124</v>
      </c>
      <c r="F100" s="9">
        <f t="shared" si="36"/>
        <v>-1.6000000759959221</v>
      </c>
      <c r="G100" s="12">
        <v>70.883099999999999</v>
      </c>
      <c r="H100" s="9">
        <f t="shared" si="37"/>
        <v>-14.80000000000814</v>
      </c>
      <c r="I100" s="48"/>
      <c r="J100" s="40">
        <f t="shared" si="141"/>
        <v>92.482814737659623</v>
      </c>
      <c r="K100" s="47">
        <f t="shared" si="142"/>
        <v>36.934672067278939</v>
      </c>
      <c r="L100" s="40">
        <f t="shared" si="143"/>
        <v>39.789571507088084</v>
      </c>
      <c r="M100" s="12">
        <f t="shared" si="144"/>
        <v>0.68333333345233571</v>
      </c>
      <c r="N100" s="12">
        <f t="shared" si="145"/>
        <v>-2.9629631036961521E-2</v>
      </c>
      <c r="O100" s="12">
        <f t="shared" si="146"/>
        <v>-0.27407407407422479</v>
      </c>
      <c r="P100" s="81">
        <f t="shared" si="147"/>
        <v>0.73684391679792749</v>
      </c>
      <c r="Q100" s="12">
        <f t="shared" si="148"/>
        <v>1.2654320989858069E-2</v>
      </c>
      <c r="R100" s="12">
        <f t="shared" si="149"/>
        <v>-5.4869687105484294E-4</v>
      </c>
      <c r="S100" s="12">
        <f t="shared" si="150"/>
        <v>-5.0754458161893484E-3</v>
      </c>
      <c r="T100" s="12">
        <f t="shared" si="151"/>
        <v>1.3645257718480139E-2</v>
      </c>
    </row>
    <row r="101" spans="2:20" ht="15.9" customHeight="1">
      <c r="B101" s="18">
        <v>45901</v>
      </c>
      <c r="C101" s="12">
        <v>401139.45</v>
      </c>
      <c r="D101" s="9">
        <f t="shared" si="35"/>
        <v>38.400000019464642</v>
      </c>
      <c r="E101" s="12">
        <v>6665762.6144000003</v>
      </c>
      <c r="F101" s="9">
        <f t="shared" si="36"/>
        <v>0.40000025182962418</v>
      </c>
      <c r="G101" s="12">
        <v>70.893799999999999</v>
      </c>
      <c r="H101" s="9">
        <f t="shared" si="37"/>
        <v>-4.1000000000082082</v>
      </c>
      <c r="I101" s="48"/>
      <c r="J101" s="40">
        <f t="shared" si="141"/>
        <v>89.403190173364749</v>
      </c>
      <c r="K101" s="47">
        <f t="shared" si="142"/>
        <v>38.402083298909034</v>
      </c>
      <c r="L101" s="40">
        <f t="shared" si="143"/>
        <v>38.620331455030467</v>
      </c>
      <c r="M101" s="12">
        <f t="shared" si="144"/>
        <v>0.71111111147156747</v>
      </c>
      <c r="N101" s="12">
        <f t="shared" si="145"/>
        <v>7.4074120709189664E-3</v>
      </c>
      <c r="O101" s="12">
        <f t="shared" si="146"/>
        <v>-7.5925925926077928E-2</v>
      </c>
      <c r="P101" s="81">
        <f t="shared" si="147"/>
        <v>0.71519132324130497</v>
      </c>
      <c r="Q101" s="12">
        <f t="shared" si="148"/>
        <v>1.3168724286510509E-2</v>
      </c>
      <c r="R101" s="12">
        <f t="shared" si="149"/>
        <v>1.3717429760961048E-4</v>
      </c>
      <c r="S101" s="12">
        <f t="shared" si="150"/>
        <v>-1.4060356652977393E-3</v>
      </c>
      <c r="T101" s="12">
        <f t="shared" si="151"/>
        <v>1.324428376372787E-2</v>
      </c>
    </row>
    <row r="102" spans="2:20" ht="15.9" customHeight="1">
      <c r="B102" s="18">
        <v>45902</v>
      </c>
      <c r="C102" s="12">
        <v>401139.45159999997</v>
      </c>
      <c r="D102" s="9">
        <f t="shared" si="35"/>
        <v>39.999999979045242</v>
      </c>
      <c r="E102" s="12">
        <v>6665762.6277000001</v>
      </c>
      <c r="F102" s="9">
        <f t="shared" si="36"/>
        <v>13.700000010430813</v>
      </c>
      <c r="G102" s="12">
        <v>70.891800000000003</v>
      </c>
      <c r="H102" s="9">
        <f t="shared" si="37"/>
        <v>-6.100000000003547</v>
      </c>
      <c r="I102" s="48"/>
      <c r="J102" s="40">
        <f t="shared" si="141"/>
        <v>71.093667942340062</v>
      </c>
      <c r="K102" s="47">
        <f t="shared" si="142"/>
        <v>42.281083224172768</v>
      </c>
      <c r="L102" s="40">
        <f t="shared" si="143"/>
        <v>42.718848282806817</v>
      </c>
      <c r="M102" s="12">
        <f t="shared" si="144"/>
        <v>0.72727272689173172</v>
      </c>
      <c r="N102" s="12">
        <f t="shared" si="145"/>
        <v>0.24909090928056024</v>
      </c>
      <c r="O102" s="12">
        <f t="shared" si="146"/>
        <v>-0.11090909090915541</v>
      </c>
      <c r="P102" s="81">
        <f t="shared" si="147"/>
        <v>0.77670633241466935</v>
      </c>
      <c r="Q102" s="12">
        <f t="shared" si="148"/>
        <v>1.3223140488940577E-2</v>
      </c>
      <c r="R102" s="12">
        <f t="shared" si="149"/>
        <v>4.5289256232829136E-3</v>
      </c>
      <c r="S102" s="12">
        <f t="shared" si="150"/>
        <v>-2.0165289256210074E-3</v>
      </c>
      <c r="T102" s="12">
        <f t="shared" si="151"/>
        <v>1.4121933316630352E-2</v>
      </c>
    </row>
    <row r="103" spans="2:20" ht="15.9" customHeight="1">
      <c r="B103" s="18">
        <v>45902</v>
      </c>
      <c r="C103" s="12">
        <v>401139.44839999999</v>
      </c>
      <c r="D103" s="9">
        <f t="shared" si="35"/>
        <v>36.800000001676381</v>
      </c>
      <c r="E103" s="12">
        <v>6665762.6059999997</v>
      </c>
      <c r="F103" s="9">
        <f t="shared" si="36"/>
        <v>-8.0000003799796104</v>
      </c>
      <c r="G103" s="12">
        <v>70.893299999999996</v>
      </c>
      <c r="H103" s="9">
        <f t="shared" si="37"/>
        <v>-4.6000000000105956</v>
      </c>
      <c r="J103" s="40">
        <f t="shared" si="141"/>
        <v>102.26477429226287</v>
      </c>
      <c r="K103" s="47">
        <f t="shared" si="142"/>
        <v>37.659527429364481</v>
      </c>
      <c r="L103" s="40">
        <f t="shared" si="143"/>
        <v>37.939425485939466</v>
      </c>
      <c r="M103" s="12">
        <f t="shared" si="144"/>
        <v>0.66909090912138869</v>
      </c>
      <c r="N103" s="12">
        <f t="shared" si="145"/>
        <v>-0.14545455236326565</v>
      </c>
      <c r="O103" s="12">
        <f t="shared" si="146"/>
        <v>-8.3636363636556285E-2</v>
      </c>
      <c r="P103" s="81">
        <f t="shared" si="147"/>
        <v>0.68980773610799029</v>
      </c>
      <c r="Q103" s="12">
        <f t="shared" si="148"/>
        <v>1.2165289256752521E-2</v>
      </c>
      <c r="R103" s="12">
        <f t="shared" si="149"/>
        <v>-2.6446282247866481E-3</v>
      </c>
      <c r="S103" s="12">
        <f t="shared" si="150"/>
        <v>-1.5206611570282962E-3</v>
      </c>
      <c r="T103" s="12">
        <f t="shared" si="151"/>
        <v>1.2541958838327096E-2</v>
      </c>
    </row>
    <row r="104" spans="2:20" ht="15.9" customHeight="1">
      <c r="B104" s="18">
        <v>45903</v>
      </c>
      <c r="C104" s="12">
        <v>401139.44790000003</v>
      </c>
      <c r="D104" s="9">
        <f t="shared" si="35"/>
        <v>36.300000036135316</v>
      </c>
      <c r="E104" s="12">
        <v>6665762.6095000003</v>
      </c>
      <c r="F104" s="9">
        <f t="shared" si="36"/>
        <v>-4.4999998062849045</v>
      </c>
      <c r="G104" s="12">
        <v>70.892600000000002</v>
      </c>
      <c r="H104" s="9">
        <f t="shared" si="37"/>
        <v>-5.3000000000054115</v>
      </c>
      <c r="J104" s="40">
        <f t="shared" si="141"/>
        <v>97.066729408306117</v>
      </c>
      <c r="K104" s="47">
        <f t="shared" si="142"/>
        <v>36.577862169350297</v>
      </c>
      <c r="L104" s="40">
        <f t="shared" si="143"/>
        <v>36.95984308516536</v>
      </c>
      <c r="M104" s="12">
        <f t="shared" si="144"/>
        <v>0.64821428635955924</v>
      </c>
      <c r="N104" s="12">
        <f t="shared" si="145"/>
        <v>-8.0357139397944727E-2</v>
      </c>
      <c r="O104" s="12">
        <f t="shared" si="146"/>
        <v>-9.4642857142953771E-2</v>
      </c>
      <c r="P104" s="81">
        <f t="shared" si="147"/>
        <v>0.65999719794938139</v>
      </c>
      <c r="Q104" s="12">
        <f t="shared" si="148"/>
        <v>1.1575255113563557E-2</v>
      </c>
      <c r="R104" s="12">
        <f t="shared" si="149"/>
        <v>-1.4349489178204415E-3</v>
      </c>
      <c r="S104" s="12">
        <f t="shared" si="150"/>
        <v>-1.6900510204098888E-3</v>
      </c>
      <c r="T104" s="12">
        <f t="shared" si="151"/>
        <v>1.1785664249096096E-2</v>
      </c>
    </row>
    <row r="105" spans="2:20" ht="15.9" customHeight="1">
      <c r="B105" s="18">
        <v>45903</v>
      </c>
      <c r="C105" s="12">
        <v>401139.4498</v>
      </c>
      <c r="D105" s="9">
        <f t="shared" si="35"/>
        <v>38.200000009965152</v>
      </c>
      <c r="E105" s="12">
        <v>6665762.6127000004</v>
      </c>
      <c r="F105" s="9">
        <f t="shared" si="36"/>
        <v>-1.2999996542930603</v>
      </c>
      <c r="G105" s="12">
        <v>70.896199999999993</v>
      </c>
      <c r="H105" s="9">
        <f t="shared" si="37"/>
        <v>-1.7000000000138016</v>
      </c>
      <c r="J105" s="40">
        <f t="shared" si="141"/>
        <v>91.949103641386841</v>
      </c>
      <c r="K105" s="47">
        <f t="shared" si="142"/>
        <v>38.222114016135997</v>
      </c>
      <c r="L105" s="40">
        <f t="shared" si="143"/>
        <v>38.25990067763567</v>
      </c>
      <c r="M105" s="12">
        <f t="shared" si="144"/>
        <v>0.68214285732080626</v>
      </c>
      <c r="N105" s="12">
        <f t="shared" si="145"/>
        <v>-2.3214279540947506E-2</v>
      </c>
      <c r="O105" s="12">
        <f t="shared" si="146"/>
        <v>-3.0357142857389312E-2</v>
      </c>
      <c r="P105" s="81">
        <f t="shared" si="147"/>
        <v>0.68321251210063694</v>
      </c>
      <c r="Q105" s="12">
        <f t="shared" si="148"/>
        <v>1.2181122452157255E-2</v>
      </c>
      <c r="R105" s="12">
        <f t="shared" si="149"/>
        <v>-4.1454070608834835E-4</v>
      </c>
      <c r="S105" s="12">
        <f t="shared" si="150"/>
        <v>-5.4209183673909487E-4</v>
      </c>
      <c r="T105" s="12">
        <f t="shared" si="151"/>
        <v>1.2200223430368516E-2</v>
      </c>
    </row>
    <row r="106" spans="2:20" ht="15.9" customHeight="1">
      <c r="B106" s="18">
        <v>45904</v>
      </c>
      <c r="C106" s="12">
        <v>401139.45069999999</v>
      </c>
      <c r="D106" s="9">
        <f t="shared" si="35"/>
        <v>39.099999994505197</v>
      </c>
      <c r="E106" s="12">
        <v>6665762.6416999996</v>
      </c>
      <c r="F106" s="9">
        <f t="shared" si="36"/>
        <v>27.699999511241913</v>
      </c>
      <c r="G106" s="12">
        <v>70.901200000000003</v>
      </c>
      <c r="H106" s="9">
        <f t="shared" si="37"/>
        <v>3.2999999999958618</v>
      </c>
      <c r="J106" s="40">
        <f t="shared" si="141"/>
        <v>54.684721484628881</v>
      </c>
      <c r="K106" s="47">
        <f t="shared" si="142"/>
        <v>47.917637384298366</v>
      </c>
      <c r="L106" s="40">
        <f t="shared" si="143"/>
        <v>48.031135448717862</v>
      </c>
      <c r="M106" s="12">
        <f t="shared" si="144"/>
        <v>0.68596491218430167</v>
      </c>
      <c r="N106" s="12">
        <f t="shared" si="145"/>
        <v>0.48596490370599849</v>
      </c>
      <c r="O106" s="12">
        <f t="shared" si="146"/>
        <v>5.7894736842032661E-2</v>
      </c>
      <c r="P106" s="81">
        <f t="shared" si="147"/>
        <v>0.84265149910031334</v>
      </c>
      <c r="Q106" s="12">
        <f t="shared" si="148"/>
        <v>1.2034472143584239E-2</v>
      </c>
      <c r="R106" s="12">
        <f t="shared" si="149"/>
        <v>8.5257000650175181E-3</v>
      </c>
      <c r="S106" s="12">
        <f t="shared" si="150"/>
        <v>1.0156971375795203E-3</v>
      </c>
      <c r="T106" s="12">
        <f t="shared" si="151"/>
        <v>1.478335963333883E-2</v>
      </c>
    </row>
    <row r="107" spans="2:20" ht="15.9" customHeight="1">
      <c r="B107" s="18">
        <v>45904</v>
      </c>
      <c r="C107" s="12">
        <v>401139.44569999998</v>
      </c>
      <c r="D107" s="9">
        <f t="shared" si="35"/>
        <v>34.099999989848584</v>
      </c>
      <c r="E107" s="12">
        <v>6665762.6160000004</v>
      </c>
      <c r="F107" s="9">
        <f t="shared" si="36"/>
        <v>2.0000003278255463</v>
      </c>
      <c r="G107" s="12">
        <v>70.8917</v>
      </c>
      <c r="H107" s="9">
        <f t="shared" si="37"/>
        <v>-6.2000000000068667</v>
      </c>
      <c r="J107" s="40">
        <f t="shared" ref="J107" si="152">MOD(DEGREES(ATAN2(F107, D107)) + 360, 360)</f>
        <v>86.643388499369507</v>
      </c>
      <c r="K107" s="47">
        <f t="shared" ref="K107" si="153">SQRT(POWER(C107 - $C$9,2) + POWER(E107 - $E$9,2)) *1000</f>
        <v>34.158600682975518</v>
      </c>
      <c r="L107" s="40">
        <f t="shared" ref="L107" si="154">SQRT((D107^2) + (F107^2) + (H107^2))</f>
        <v>34.716710682595789</v>
      </c>
      <c r="M107" s="12">
        <f t="shared" ref="M107" si="155">(D107-$D$9)/(B107-$B$9)</f>
        <v>0.59824561385699271</v>
      </c>
      <c r="N107" s="12">
        <f t="shared" ref="N107" si="156">(F107-$F$9)/(B107-$B$9)</f>
        <v>3.5087725049570986E-2</v>
      </c>
      <c r="O107" s="12">
        <f t="shared" ref="O107" si="157">(H107-$H$9)/(B107-$B$9)</f>
        <v>-0.10877192982468187</v>
      </c>
      <c r="P107" s="81">
        <f t="shared" ref="P107" si="158">(L107-$L$9)/(B107-$B$9)</f>
        <v>0.60906509969466294</v>
      </c>
      <c r="Q107" s="12">
        <f t="shared" ref="Q107" si="159">(M107-0)/(B107-$B$9)</f>
        <v>1.0495537085210399E-2</v>
      </c>
      <c r="R107" s="12">
        <f t="shared" ref="R107" si="160">(N107-0)/(B107-$B$9)</f>
        <v>6.1557412367668394E-4</v>
      </c>
      <c r="S107" s="12">
        <f t="shared" ref="S107" si="161">(O107-0)/(B107-$B$9)</f>
        <v>-1.9082794706084538E-3</v>
      </c>
      <c r="T107" s="12">
        <f t="shared" ref="T107" si="162">(P107-0)/(B107-$B$9)</f>
        <v>1.0685352626222156E-2</v>
      </c>
    </row>
    <row r="108" spans="2:20" ht="15.9" customHeight="1">
      <c r="B108" s="18">
        <v>45905</v>
      </c>
      <c r="C108" s="12">
        <v>401139.44530000002</v>
      </c>
      <c r="D108" s="9">
        <f t="shared" si="35"/>
        <v>33.700000029057264</v>
      </c>
      <c r="E108" s="12">
        <v>6665762.6211000001</v>
      </c>
      <c r="F108" s="9">
        <f t="shared" si="36"/>
        <v>7.1000000461935997</v>
      </c>
      <c r="G108" s="12">
        <v>70.890600000000006</v>
      </c>
      <c r="H108" s="9">
        <f t="shared" si="37"/>
        <v>-7.3000000000007503</v>
      </c>
      <c r="J108" s="40">
        <f t="shared" ref="J108" si="163">MOD(DEGREES(ATAN2(F108, D108)) + 360, 360)</f>
        <v>78.102773661388767</v>
      </c>
      <c r="K108" s="47">
        <f t="shared" ref="K108" si="164">SQRT(POWER(C108 - $C$9,2) + POWER(E108 - $E$9,2)) *1000</f>
        <v>34.439802592558642</v>
      </c>
      <c r="L108" s="40">
        <f t="shared" ref="L108" si="165">SQRT((D108^2) + (F108^2) + (H108^2))</f>
        <v>35.204971277000347</v>
      </c>
      <c r="M108" s="12">
        <f t="shared" ref="M108" si="166">(D108-$D$9)/(B108-$B$9)</f>
        <v>0.58103448325960805</v>
      </c>
      <c r="N108" s="12">
        <f t="shared" ref="N108" si="167">(F108-$F$9)/(B108-$B$9)</f>
        <v>0.12241379389988966</v>
      </c>
      <c r="O108" s="12">
        <f t="shared" ref="O108" si="168">(H108-$H$9)/(B108-$B$9)</f>
        <v>-0.12586206896553018</v>
      </c>
      <c r="P108" s="81">
        <f t="shared" ref="P108" si="169">(L108-$L$9)/(B108-$B$9)</f>
        <v>0.6069822633965577</v>
      </c>
      <c r="Q108" s="12">
        <f t="shared" ref="Q108" si="170">(M108-0)/(B108-$B$9)</f>
        <v>1.0017835918269104E-2</v>
      </c>
      <c r="R108" s="12">
        <f t="shared" ref="R108" si="171">(N108-0)/(B108-$B$9)</f>
        <v>2.1105826534463736E-3</v>
      </c>
      <c r="S108" s="12">
        <f t="shared" ref="S108" si="172">(O108-0)/(B108-$B$9)</f>
        <v>-2.1700356718194857E-3</v>
      </c>
      <c r="T108" s="12">
        <f t="shared" ref="T108" si="173">(P108-0)/(B108-$B$9)</f>
        <v>1.0465211437871684E-2</v>
      </c>
    </row>
    <row r="109" spans="2:20" ht="15.9" customHeight="1">
      <c r="B109" s="18">
        <v>45905</v>
      </c>
      <c r="C109" s="12">
        <v>401139.43790000002</v>
      </c>
      <c r="D109" s="9">
        <f t="shared" si="35"/>
        <v>26.30000002682209</v>
      </c>
      <c r="E109" s="12">
        <v>6665762.5817999998</v>
      </c>
      <c r="F109" s="9">
        <f t="shared" si="36"/>
        <v>-32.200000248849392</v>
      </c>
      <c r="G109" s="12">
        <v>70.901799999999994</v>
      </c>
      <c r="H109" s="9">
        <f t="shared" si="37"/>
        <v>3.899999999987358</v>
      </c>
      <c r="J109" s="40">
        <f t="shared" ref="J109" si="174">MOD(DEGREES(ATAN2(F109, D109)) + 360, 360)</f>
        <v>140.75907510431676</v>
      </c>
      <c r="K109" s="47">
        <f t="shared" ref="K109" si="175">SQRT(POWER(C109 - $C$9,2) + POWER(E109 - $E$9,2)) *1000</f>
        <v>41.575594011832742</v>
      </c>
      <c r="L109" s="40">
        <f t="shared" ref="L109" si="176">SQRT((D109^2) + (F109^2) + (H109^2))</f>
        <v>41.758113192966995</v>
      </c>
      <c r="M109" s="12">
        <f t="shared" ref="M109" si="177">(D109-$D$9)/(B109-$B$9)</f>
        <v>0.45344827632451878</v>
      </c>
      <c r="N109" s="12">
        <f t="shared" ref="N109" si="178">(F109-$F$9)/(B109-$B$9)</f>
        <v>-0.55517241808361018</v>
      </c>
      <c r="O109" s="12">
        <f t="shared" ref="O109" si="179">(H109-$H$9)/(B109-$B$9)</f>
        <v>6.7241379310126859E-2</v>
      </c>
      <c r="P109" s="81">
        <f t="shared" ref="P109" si="180">(L109-$L$9)/(B109-$B$9)</f>
        <v>0.71996746884425855</v>
      </c>
      <c r="Q109" s="12">
        <f t="shared" ref="Q109" si="181">(M109-0)/(B109-$B$9)</f>
        <v>7.818073729733083E-3</v>
      </c>
      <c r="R109" s="12">
        <f t="shared" ref="R109" si="182">(N109-0)/(B109-$B$9)</f>
        <v>-9.5719382428208644E-3</v>
      </c>
      <c r="S109" s="12">
        <f t="shared" ref="S109" si="183">(O109-0)/(B109-$B$9)</f>
        <v>1.15933412603667E-3</v>
      </c>
      <c r="T109" s="12">
        <f t="shared" ref="T109" si="184">(P109-0)/(B109-$B$9)</f>
        <v>1.2413232221452734E-2</v>
      </c>
    </row>
    <row r="110" spans="2:20" ht="15.9" customHeight="1">
      <c r="B110" s="18">
        <v>45906</v>
      </c>
      <c r="C110" s="12">
        <v>401139.43819999998</v>
      </c>
      <c r="D110" s="9">
        <f t="shared" si="35"/>
        <v>26.599999982863665</v>
      </c>
      <c r="E110" s="12">
        <v>6665762.5904999999</v>
      </c>
      <c r="F110" s="9">
        <f t="shared" si="36"/>
        <v>-23.50000012665987</v>
      </c>
      <c r="G110" s="12">
        <v>70.896600000000007</v>
      </c>
      <c r="H110" s="9">
        <f t="shared" si="37"/>
        <v>-1.300000000000523</v>
      </c>
      <c r="J110" s="40">
        <f t="shared" ref="J110" si="185">MOD(DEGREES(ATAN2(F110, D110)) + 360, 360)</f>
        <v>131.45926650000001</v>
      </c>
      <c r="K110" s="47">
        <f t="shared" ref="K110" si="186">SQRT(POWER(C110 - $C$9,2) + POWER(E110 - $E$9,2)) *1000</f>
        <v>35.493802346907849</v>
      </c>
      <c r="L110" s="40">
        <f t="shared" ref="L110" si="187">SQRT((D110^2) + (F110^2) + (H110^2))</f>
        <v>35.517601341325999</v>
      </c>
      <c r="M110" s="12">
        <f t="shared" ref="M110" si="188">(D110-$D$9)/(B110-$B$9)</f>
        <v>0.45084745733667231</v>
      </c>
      <c r="N110" s="12">
        <f t="shared" ref="N110" si="189">(F110-$F$9)/(B110-$B$9)</f>
        <v>-0.39830508689254018</v>
      </c>
      <c r="O110" s="12">
        <f t="shared" ref="O110" si="190">(H110-$H$9)/(B110-$B$9)</f>
        <v>-2.203389830509361E-2</v>
      </c>
      <c r="P110" s="81">
        <f t="shared" ref="P110" si="191">(L110-$L$9)/(B110-$B$9)</f>
        <v>0.60199324307332203</v>
      </c>
      <c r="Q110" s="12">
        <f t="shared" ref="Q110" si="192">(M110-0)/(B110-$B$9)</f>
        <v>7.6414823277402089E-3</v>
      </c>
      <c r="R110" s="12">
        <f t="shared" ref="R110" si="193">(N110-0)/(B110-$B$9)</f>
        <v>-6.7509336761447485E-3</v>
      </c>
      <c r="S110" s="12">
        <f t="shared" ref="S110" si="194">(O110-0)/(B110-$B$9)</f>
        <v>-3.7345590347616288E-4</v>
      </c>
      <c r="T110" s="12">
        <f t="shared" ref="T110" si="195">(P110-0)/(B110-$B$9)</f>
        <v>1.0203275306327492E-2</v>
      </c>
    </row>
    <row r="111" spans="2:20" ht="15.9" customHeight="1">
      <c r="B111" s="18">
        <v>45906</v>
      </c>
      <c r="C111" s="12">
        <v>401139.45030000003</v>
      </c>
      <c r="D111" s="9">
        <f t="shared" si="35"/>
        <v>38.700000033713877</v>
      </c>
      <c r="E111" s="12">
        <v>6665762.6405999996</v>
      </c>
      <c r="F111" s="9">
        <f t="shared" si="36"/>
        <v>26.599999517202377</v>
      </c>
      <c r="G111" s="12">
        <v>70.888499999999993</v>
      </c>
      <c r="H111" s="9">
        <f t="shared" si="37"/>
        <v>-9.4000000000136197</v>
      </c>
      <c r="J111" s="40">
        <f t="shared" ref="J111" si="196">MOD(DEGREES(ATAN2(F111, D111)) + 360, 360)</f>
        <v>55.497761331045012</v>
      </c>
      <c r="K111" s="47">
        <f t="shared" ref="K111" si="197">SQRT(POWER(C111 - $C$9,2) + POWER(E111 - $E$9,2)) *1000</f>
        <v>46.960089192042865</v>
      </c>
      <c r="L111" s="40">
        <f t="shared" ref="L111" si="198">SQRT((D111^2) + (F111^2) + (H111^2))</f>
        <v>47.891648300354802</v>
      </c>
      <c r="M111" s="12">
        <f t="shared" ref="M111" si="199">(D111-$D$9)/(B111-$B$9)</f>
        <v>0.65593220396125218</v>
      </c>
      <c r="N111" s="12">
        <f t="shared" ref="N111" si="200">(F111-$F$9)/(B111-$B$9)</f>
        <v>0.45084744944410809</v>
      </c>
      <c r="O111" s="12">
        <f t="shared" ref="O111" si="201">(H111-$H$9)/(B111-$B$9)</f>
        <v>-0.15932203389853591</v>
      </c>
      <c r="P111" s="81">
        <f t="shared" ref="P111" si="202">(L111-$L$9)/(B111-$B$9)</f>
        <v>0.8117228525483865</v>
      </c>
      <c r="Q111" s="12">
        <f t="shared" ref="Q111" si="203">(M111-0)/(B111-$B$9)</f>
        <v>1.1117494982394104E-2</v>
      </c>
      <c r="R111" s="12">
        <f t="shared" ref="R111" si="204">(N111-0)/(B111-$B$9)</f>
        <v>7.6414821939679335E-3</v>
      </c>
      <c r="S111" s="12">
        <f t="shared" ref="S111" si="205">(O111-0)/(B111-$B$9)</f>
        <v>-2.7003734559073885E-3</v>
      </c>
      <c r="T111" s="12">
        <f t="shared" ref="T111" si="206">(P111-0)/(B111-$B$9)</f>
        <v>1.3758014449972652E-2</v>
      </c>
    </row>
    <row r="112" spans="2:20" ht="15.9" customHeight="1">
      <c r="B112" s="18">
        <v>45908</v>
      </c>
      <c r="C112" s="12">
        <v>401139.45079999999</v>
      </c>
      <c r="D112" s="9">
        <f t="shared" si="35"/>
        <v>39.199999999254942</v>
      </c>
      <c r="E112" s="12">
        <v>6665762.6228</v>
      </c>
      <c r="F112" s="9">
        <f t="shared" si="36"/>
        <v>8.7999999523162842</v>
      </c>
      <c r="G112" s="12">
        <v>70.887799999999999</v>
      </c>
      <c r="H112" s="9">
        <f t="shared" si="37"/>
        <v>-10.100000000008436</v>
      </c>
      <c r="J112" s="40">
        <f t="shared" ref="J112" si="207">MOD(DEGREES(ATAN2(F112, D112)) + 360, 360)</f>
        <v>77.347443565561264</v>
      </c>
      <c r="K112" s="47">
        <f t="shared" ref="K112" si="208">SQRT(POWER(C112 - $C$9,2) + POWER(E112 - $E$9,2)) *1000</f>
        <v>40.175614483195574</v>
      </c>
      <c r="L112" s="40">
        <f t="shared" ref="L112" si="209">SQRT((D112^2) + (F112^2) + (H112^2))</f>
        <v>41.425716639576969</v>
      </c>
      <c r="M112" s="12">
        <f t="shared" ref="M112" si="210">(D112-$D$9)/(B112-$B$9)</f>
        <v>0.64262295080745802</v>
      </c>
      <c r="N112" s="12">
        <f t="shared" ref="N112" si="211">(F112-$F$9)/(B112-$B$9)</f>
        <v>0.14426229430026696</v>
      </c>
      <c r="O112" s="12">
        <f t="shared" ref="O112" si="212">(H112-$H$9)/(B112-$B$9)</f>
        <v>-0.16557377049194158</v>
      </c>
      <c r="P112" s="81">
        <f t="shared" ref="P112" si="213">(L112-$L$9)/(B112-$B$9)</f>
        <v>0.67911010884552403</v>
      </c>
      <c r="Q112" s="12">
        <f t="shared" ref="Q112" si="214">(M112-0)/(B112-$B$9)</f>
        <v>1.0534802472253409E-2</v>
      </c>
      <c r="R112" s="12">
        <f t="shared" ref="R112" si="215">(N112-0)/(B112-$B$9)</f>
        <v>2.3649556442666714E-3</v>
      </c>
      <c r="S112" s="12">
        <f t="shared" ref="S112" si="216">(O112-0)/(B112-$B$9)</f>
        <v>-2.714324106425272E-3</v>
      </c>
      <c r="T112" s="12">
        <f t="shared" ref="T112" si="217">(P112-0)/(B112-$B$9)</f>
        <v>1.1132952604024984E-2</v>
      </c>
    </row>
    <row r="113" spans="2:20" ht="15.9" customHeight="1">
      <c r="B113" s="18">
        <v>45908</v>
      </c>
      <c r="C113" s="12">
        <v>401139.4558</v>
      </c>
      <c r="D113" s="9">
        <f t="shared" si="35"/>
        <v>44.200000003911555</v>
      </c>
      <c r="E113" s="12">
        <v>6665762.6447000001</v>
      </c>
      <c r="F113" s="9">
        <f t="shared" si="36"/>
        <v>30.700000002980232</v>
      </c>
      <c r="G113" s="12">
        <v>70.898300000000006</v>
      </c>
      <c r="H113" s="9">
        <f t="shared" si="37"/>
        <v>0.39999999999906777</v>
      </c>
      <c r="J113" s="40">
        <f t="shared" ref="J113" si="218">MOD(DEGREES(ATAN2(F113, D113)) + 360, 360)</f>
        <v>55.217310382727419</v>
      </c>
      <c r="K113" s="47">
        <f t="shared" ref="K113" si="219">SQRT(POWER(C113 - $C$9,2) + POWER(E113 - $E$9,2)) *1000</f>
        <v>53.815704032640582</v>
      </c>
      <c r="L113" s="40">
        <f t="shared" ref="L113" si="220">SQRT((D113^2) + (F113^2) + (H113^2))</f>
        <v>53.817190567036917</v>
      </c>
      <c r="M113" s="12">
        <f t="shared" ref="M113" si="221">(D113-$D$9)/(B113-$B$9)</f>
        <v>0.72459016399855003</v>
      </c>
      <c r="N113" s="12">
        <f t="shared" ref="N113" si="222">(F113-$F$9)/(B113-$B$9)</f>
        <v>0.50327868857344638</v>
      </c>
      <c r="O113" s="12">
        <f t="shared" ref="O113" si="223">(H113-$H$9)/(B113-$B$9)</f>
        <v>6.5573770491650449E-3</v>
      </c>
      <c r="P113" s="81">
        <f t="shared" ref="P113" si="224">(L113-$L$9)/(B113-$B$9)</f>
        <v>0.88224902568912977</v>
      </c>
      <c r="Q113" s="12">
        <f t="shared" ref="Q113" si="225">(M113-0)/(B113-$B$9)</f>
        <v>1.1878527278664754E-2</v>
      </c>
      <c r="R113" s="12">
        <f t="shared" ref="R113" si="226">(N113-0)/(B113-$B$9)</f>
        <v>8.2504703044827283E-3</v>
      </c>
      <c r="S113" s="12">
        <f t="shared" ref="S113" si="227">(O113-0)/(B113-$B$9)</f>
        <v>1.0749798441254172E-4</v>
      </c>
      <c r="T113" s="12">
        <f t="shared" ref="T113" si="228">(P113-0)/(B113-$B$9)</f>
        <v>1.4463098781789013E-2</v>
      </c>
    </row>
    <row r="114" spans="2:20" ht="15.9" customHeight="1">
      <c r="B114" s="18">
        <v>45909</v>
      </c>
      <c r="C114" s="12">
        <v>401139.44929999998</v>
      </c>
      <c r="D114" s="9">
        <f t="shared" si="35"/>
        <v>37.699999986216426</v>
      </c>
      <c r="E114" s="12">
        <v>6665762.6174999997</v>
      </c>
      <c r="F114" s="9">
        <f t="shared" si="36"/>
        <v>3.4999996423721313</v>
      </c>
      <c r="G114" s="12">
        <v>70.847200000000001</v>
      </c>
      <c r="H114" s="9">
        <f t="shared" si="37"/>
        <v>-50.700000000006185</v>
      </c>
      <c r="J114" s="40">
        <f t="shared" ref="J114" si="229">MOD(DEGREES(ATAN2(F114, D114)) + 360, 360)</f>
        <v>84.69596721099083</v>
      </c>
      <c r="K114" s="47">
        <f t="shared" ref="K114" si="230">SQRT(POWER(C114 - $C$9,2) + POWER(E114 - $E$9,2)) *1000</f>
        <v>37.862118224649343</v>
      </c>
      <c r="L114" s="40">
        <f t="shared" ref="L114" si="231">SQRT((D114^2) + (F114^2) + (H114^2))</f>
        <v>63.277405102121172</v>
      </c>
      <c r="M114" s="12">
        <f t="shared" ref="M114" si="232">(D114-$D$9)/(B114-$B$9)</f>
        <v>0.60806451590671651</v>
      </c>
      <c r="N114" s="12">
        <f t="shared" ref="N114" si="233">(F114-$F$9)/(B114-$B$9)</f>
        <v>5.6451607135034373E-2</v>
      </c>
      <c r="O114" s="12">
        <f t="shared" ref="O114" si="234">(H114-$H$9)/(B114-$B$9)</f>
        <v>-0.81774193548397067</v>
      </c>
      <c r="P114" s="81">
        <f t="shared" ref="P114" si="235">(L114-$L$9)/(B114-$B$9)</f>
        <v>1.0206033080987287</v>
      </c>
      <c r="Q114" s="12">
        <f t="shared" ref="Q114" si="236">(M114-0)/(B114-$B$9)</f>
        <v>9.8074921920438141E-3</v>
      </c>
      <c r="R114" s="12">
        <f t="shared" ref="R114" si="237">(N114-0)/(B114-$B$9)</f>
        <v>9.1050979250055443E-4</v>
      </c>
      <c r="S114" s="12">
        <f t="shared" ref="S114" si="238">(O114-0)/(B114-$B$9)</f>
        <v>-1.3189386056193075E-2</v>
      </c>
      <c r="T114" s="12">
        <f t="shared" ref="T114" si="239">(P114-0)/(B114-$B$9)</f>
        <v>1.6461343679011753E-2</v>
      </c>
    </row>
    <row r="115" spans="2:20" ht="15.9" customHeight="1">
      <c r="B115" s="18">
        <v>45909</v>
      </c>
      <c r="C115" s="12">
        <v>401139.45250000001</v>
      </c>
      <c r="D115" s="9">
        <f t="shared" ref="D115:D178" si="240">IF(C115="","",(C115-$C$9)*1000)</f>
        <v>40.900000021792948</v>
      </c>
      <c r="E115" s="12">
        <v>6665762.6270000003</v>
      </c>
      <c r="F115" s="9">
        <f t="shared" ref="F115:F178" si="241">IF(E115="","",(E115-$E$9)*1000)</f>
        <v>13.000000268220901</v>
      </c>
      <c r="G115" s="12">
        <v>70.896100000000004</v>
      </c>
      <c r="H115" s="9">
        <f t="shared" ref="H115:H178" si="242">IF(G115="","",(G115-$G$9)*1000)</f>
        <v>-1.8000000000029104</v>
      </c>
      <c r="J115" s="40">
        <f t="shared" ref="J115" si="243">MOD(DEGREES(ATAN2(F115, D115)) + 360, 360)</f>
        <v>72.367223785655199</v>
      </c>
      <c r="K115" s="47">
        <f t="shared" ref="K115" si="244">SQRT(POWER(C115 - $C$9,2) + POWER(E115 - $E$9,2)) *1000</f>
        <v>42.916314016425112</v>
      </c>
      <c r="L115" s="40">
        <f t="shared" ref="L115" si="245">SQRT((D115^2) + (F115^2) + (H115^2))</f>
        <v>42.954045313060064</v>
      </c>
      <c r="M115" s="12">
        <f t="shared" ref="M115" si="246">(D115-$D$9)/(B115-$B$9)</f>
        <v>0.65967741970633786</v>
      </c>
      <c r="N115" s="12">
        <f t="shared" ref="N115" si="247">(F115-$F$9)/(B115-$B$9)</f>
        <v>0.20967742368098227</v>
      </c>
      <c r="O115" s="12">
        <f t="shared" ref="O115" si="248">(H115-$H$9)/(B115-$B$9)</f>
        <v>-2.9032258064563072E-2</v>
      </c>
      <c r="P115" s="81">
        <f t="shared" ref="P115" si="249">(L115-$L$9)/(B115-$B$9)</f>
        <v>0.69280718246871076</v>
      </c>
      <c r="Q115" s="12">
        <f t="shared" ref="Q115" si="250">(M115-0)/(B115-$B$9)</f>
        <v>1.0639958382360289E-2</v>
      </c>
      <c r="R115" s="12">
        <f t="shared" ref="R115" si="251">(N115-0)/(B115-$B$9)</f>
        <v>3.3818939303384239E-3</v>
      </c>
      <c r="S115" s="12">
        <f t="shared" ref="S115" si="252">(O115-0)/(B115-$B$9)</f>
        <v>-4.6826222684779147E-4</v>
      </c>
      <c r="T115" s="12">
        <f t="shared" ref="T115" si="253">(P115-0)/(B115-$B$9)</f>
        <v>1.1174309394656625E-2</v>
      </c>
    </row>
    <row r="116" spans="2:20" ht="15.9" customHeight="1">
      <c r="B116" s="18">
        <v>45910</v>
      </c>
      <c r="C116" s="12">
        <v>401139.46100000001</v>
      </c>
      <c r="D116" s="9">
        <f t="shared" si="240"/>
        <v>49.400000018067658</v>
      </c>
      <c r="E116" s="12">
        <v>6665762.6785000004</v>
      </c>
      <c r="F116" s="9">
        <f t="shared" si="241"/>
        <v>64.500000327825546</v>
      </c>
      <c r="G116" s="12">
        <v>70.893500000000003</v>
      </c>
      <c r="H116" s="9">
        <f t="shared" si="242"/>
        <v>-4.4000000000039563</v>
      </c>
      <c r="J116" s="40">
        <f t="shared" ref="J116" si="254">MOD(DEGREES(ATAN2(F116, D116)) + 360, 360)</f>
        <v>37.448195690853936</v>
      </c>
      <c r="K116" s="47">
        <f t="shared" ref="K116" si="255">SQRT(POWER(C116 - $C$9,2) + POWER(E116 - $E$9,2)) *1000</f>
        <v>81.24413852133938</v>
      </c>
      <c r="L116" s="40">
        <f t="shared" ref="L116" si="256">SQRT((D116^2) + (F116^2) + (H116^2))</f>
        <v>81.363198339756863</v>
      </c>
      <c r="M116" s="12">
        <f t="shared" ref="M116" si="257">(D116-$D$9)/(B116-$B$9)</f>
        <v>0.78412698441377238</v>
      </c>
      <c r="N116" s="12">
        <f t="shared" ref="N116" si="258">(F116-$F$9)/(B116-$B$9)</f>
        <v>1.023809529013104</v>
      </c>
      <c r="O116" s="12">
        <f t="shared" ref="O116" si="259">(H116-$H$9)/(B116-$B$9)</f>
        <v>-6.984126984133264E-2</v>
      </c>
      <c r="P116" s="81">
        <f t="shared" ref="P116" si="260">(L116-$L$9)/(B116-$B$9)</f>
        <v>1.2914793387262995</v>
      </c>
      <c r="Q116" s="12">
        <f t="shared" ref="Q116" si="261">(M116-0)/(B116-$B$9)</f>
        <v>1.2446460070059879E-2</v>
      </c>
      <c r="R116" s="12">
        <f t="shared" ref="R116" si="262">(N116-0)/(B116-$B$9)</f>
        <v>1.6250944904969904E-2</v>
      </c>
      <c r="S116" s="12">
        <f t="shared" ref="S116" si="263">(O116-0)/(B116-$B$9)</f>
        <v>-1.1085915847830578E-3</v>
      </c>
      <c r="T116" s="12">
        <f t="shared" ref="T116" si="264">(P116-0)/(B116-$B$9)</f>
        <v>2.0499672043274596E-2</v>
      </c>
    </row>
    <row r="117" spans="2:20" ht="15.9" customHeight="1">
      <c r="B117" s="18">
        <v>45910</v>
      </c>
      <c r="C117" s="12">
        <v>401139.44819999998</v>
      </c>
      <c r="D117" s="9">
        <f t="shared" si="240"/>
        <v>36.59999999217689</v>
      </c>
      <c r="E117" s="12">
        <v>6665762.5900999997</v>
      </c>
      <c r="F117" s="9">
        <f t="shared" si="241"/>
        <v>-23.900000378489494</v>
      </c>
      <c r="G117" s="12">
        <v>70.851299999999995</v>
      </c>
      <c r="H117" s="9">
        <f t="shared" si="242"/>
        <v>-46.600000000012187</v>
      </c>
      <c r="J117" s="40">
        <f t="shared" ref="J117" si="265">MOD(DEGREES(ATAN2(F117, D117)) + 360, 360)</f>
        <v>123.14475656207696</v>
      </c>
      <c r="K117" s="47">
        <f t="shared" ref="K117" si="266">SQRT(POWER(C117 - $C$9,2) + POWER(E117 - $E$9,2)) *1000</f>
        <v>43.71235543320843</v>
      </c>
      <c r="L117" s="40">
        <f t="shared" ref="L117" si="267">SQRT((D117^2) + (F117^2) + (H117^2))</f>
        <v>63.893114007068725</v>
      </c>
      <c r="M117" s="12">
        <f t="shared" ref="M117" si="268">(D117-$D$9)/(B117-$B$9)</f>
        <v>0.58095238082820466</v>
      </c>
      <c r="N117" s="12">
        <f t="shared" ref="N117" si="269">(F117-$F$9)/(B117-$B$9)</f>
        <v>-0.37936508537284913</v>
      </c>
      <c r="O117" s="12">
        <f t="shared" ref="O117" si="270">(H117-$H$9)/(B117-$B$9)</f>
        <v>-0.73968253968273312</v>
      </c>
      <c r="P117" s="81">
        <f t="shared" ref="P117" si="271">(L117-$L$9)/(B117-$B$9)</f>
        <v>1.0141764128106148</v>
      </c>
      <c r="Q117" s="12">
        <f t="shared" ref="Q117" si="272">(M117-0)/(B117-$B$9)</f>
        <v>9.2214663623524547E-3</v>
      </c>
      <c r="R117" s="12">
        <f t="shared" ref="R117" si="273">(N117-0)/(B117-$B$9)</f>
        <v>-6.0216680217912563E-3</v>
      </c>
      <c r="S117" s="12">
        <f t="shared" ref="S117" si="274">(O117-0)/(B117-$B$9)</f>
        <v>-1.1740992693376716E-2</v>
      </c>
      <c r="T117" s="12">
        <f t="shared" ref="T117" si="275">(P117-0)/(B117-$B$9)</f>
        <v>1.6098038298581186E-2</v>
      </c>
    </row>
    <row r="118" spans="2:20" ht="15.9" customHeight="1">
      <c r="B118" s="18">
        <v>45911</v>
      </c>
      <c r="C118" s="12">
        <v>401139.44150000002</v>
      </c>
      <c r="D118" s="9">
        <f t="shared" si="240"/>
        <v>29.900000023189932</v>
      </c>
      <c r="E118" s="12">
        <v>6665762.5810000002</v>
      </c>
      <c r="F118" s="9">
        <f t="shared" si="241"/>
        <v>-32.999999821186066</v>
      </c>
      <c r="G118" s="12">
        <v>70.891499999999994</v>
      </c>
      <c r="H118" s="9">
        <f t="shared" si="242"/>
        <v>-6.400000000013506</v>
      </c>
      <c r="J118" s="40">
        <f t="shared" ref="J118" si="276">MOD(DEGREES(ATAN2(F118, D118)) + 360, 360)</f>
        <v>137.82151519716444</v>
      </c>
      <c r="K118" s="47">
        <f t="shared" ref="K118" si="277">SQRT(POWER(C118 - $C$9,2) + POWER(E118 - $E$9,2)) *1000</f>
        <v>44.531000320956615</v>
      </c>
      <c r="L118" s="40">
        <f t="shared" ref="L118" si="278">SQRT((D118^2) + (F118^2) + (H118^2))</f>
        <v>44.988553984154805</v>
      </c>
      <c r="M118" s="12">
        <f t="shared" ref="M118" si="279">(D118-$D$9)/(B118-$B$9)</f>
        <v>0.46718750036234269</v>
      </c>
      <c r="N118" s="12">
        <f t="shared" ref="N118" si="280">(F118-$F$9)/(B118-$B$9)</f>
        <v>-0.51562499720603228</v>
      </c>
      <c r="O118" s="12">
        <f t="shared" ref="O118" si="281">(H118-$H$9)/(B118-$B$9)</f>
        <v>-0.10000000000021103</v>
      </c>
      <c r="P118" s="81">
        <f t="shared" ref="P118" si="282">(L118-$L$9)/(B118-$B$9)</f>
        <v>0.70294615600241883</v>
      </c>
      <c r="Q118" s="12">
        <f t="shared" ref="Q118" si="283">(M118-0)/(B118-$B$9)</f>
        <v>7.2998046931616045E-3</v>
      </c>
      <c r="R118" s="12">
        <f t="shared" ref="R118" si="284">(N118-0)/(B118-$B$9)</f>
        <v>-8.0566405813442543E-3</v>
      </c>
      <c r="S118" s="12">
        <f t="shared" ref="S118" si="285">(O118-0)/(B118-$B$9)</f>
        <v>-1.5625000000032974E-3</v>
      </c>
      <c r="T118" s="12">
        <f t="shared" ref="T118" si="286">(P118-0)/(B118-$B$9)</f>
        <v>1.0983533687537794E-2</v>
      </c>
    </row>
    <row r="119" spans="2:20" ht="15.9" customHeight="1">
      <c r="B119" s="18">
        <v>45911</v>
      </c>
      <c r="C119" s="12">
        <v>401139.45250000001</v>
      </c>
      <c r="D119" s="9">
        <f t="shared" si="240"/>
        <v>40.900000021792948</v>
      </c>
      <c r="E119" s="12">
        <v>6665762.6075999998</v>
      </c>
      <c r="F119" s="9">
        <f t="shared" si="241"/>
        <v>-6.4000003039836884</v>
      </c>
      <c r="G119" s="12">
        <v>70.862899999999996</v>
      </c>
      <c r="H119" s="9">
        <f t="shared" si="242"/>
        <v>-35.0000000000108</v>
      </c>
      <c r="J119" s="40">
        <f t="shared" ref="J119" si="287">MOD(DEGREES(ATAN2(F119, D119)) + 360, 360)</f>
        <v>98.893479321044424</v>
      </c>
      <c r="K119" s="47">
        <f t="shared" ref="K119" si="288">SQRT(POWER(C119 - $C$9,2) + POWER(E119 - $E$9,2)) *1000</f>
        <v>41.397705318938328</v>
      </c>
      <c r="L119" s="40">
        <f t="shared" ref="L119" si="289">SQRT((D119^2) + (F119^2) + (H119^2))</f>
        <v>54.210423404308607</v>
      </c>
      <c r="M119" s="12">
        <f t="shared" ref="M119" si="290">(D119-$D$9)/(B119-$B$9)</f>
        <v>0.63906250034051482</v>
      </c>
      <c r="N119" s="12">
        <f t="shared" ref="N119" si="291">(F119-$F$9)/(B119-$B$9)</f>
        <v>-0.10000000474974513</v>
      </c>
      <c r="O119" s="12">
        <f t="shared" ref="O119" si="292">(H119-$H$9)/(B119-$B$9)</f>
        <v>-0.54687500000016875</v>
      </c>
      <c r="P119" s="81">
        <f t="shared" ref="P119" si="293">(L119-$L$9)/(B119-$B$9)</f>
        <v>0.84703786569232198</v>
      </c>
      <c r="Q119" s="12">
        <f t="shared" ref="Q119" si="294">(M119-0)/(B119-$B$9)</f>
        <v>9.985351567820544E-3</v>
      </c>
      <c r="R119" s="12">
        <f t="shared" ref="R119" si="295">(N119-0)/(B119-$B$9)</f>
        <v>-1.5625000742147677E-3</v>
      </c>
      <c r="S119" s="12">
        <f t="shared" ref="S119" si="296">(O119-0)/(B119-$B$9)</f>
        <v>-8.5449218750026368E-3</v>
      </c>
      <c r="T119" s="12">
        <f t="shared" ref="T119" si="297">(P119-0)/(B119-$B$9)</f>
        <v>1.3234966651442531E-2</v>
      </c>
    </row>
    <row r="120" spans="2:20" ht="15.9" customHeight="1">
      <c r="B120" s="18">
        <v>45912</v>
      </c>
      <c r="C120" s="12">
        <v>401139.45260000002</v>
      </c>
      <c r="D120" s="9">
        <f t="shared" si="240"/>
        <v>41.000000026542693</v>
      </c>
      <c r="E120" s="12">
        <v>6665762.6381000001</v>
      </c>
      <c r="F120" s="9">
        <f t="shared" si="241"/>
        <v>24.100000038743019</v>
      </c>
      <c r="G120" s="12">
        <v>70.891400000000004</v>
      </c>
      <c r="H120" s="9">
        <f t="shared" si="242"/>
        <v>-6.5000000000026148</v>
      </c>
      <c r="J120" s="40">
        <f t="shared" ref="J120" si="298">MOD(DEGREES(ATAN2(F120, D120)) + 360, 360)</f>
        <v>59.552779932057717</v>
      </c>
      <c r="K120" s="47">
        <f t="shared" ref="K120" si="299">SQRT(POWER(C120 - $C$9,2) + POWER(E120 - $E$9,2)) *1000</f>
        <v>47.558490346560774</v>
      </c>
      <c r="L120" s="40">
        <f t="shared" ref="L120" si="300">SQRT((D120^2) + (F120^2) + (H120^2))</f>
        <v>48.000625038054956</v>
      </c>
      <c r="M120" s="12">
        <f t="shared" ref="M120" si="301">(D120-$D$9)/(B120-$B$9)</f>
        <v>0.63076923117757988</v>
      </c>
      <c r="N120" s="12">
        <f t="shared" ref="N120" si="302">(F120-$F$9)/(B120-$B$9)</f>
        <v>0.37076923136527723</v>
      </c>
      <c r="O120" s="12">
        <f t="shared" ref="O120" si="303">(H120-$H$9)/(B120-$B$9)</f>
        <v>-0.10000000000004022</v>
      </c>
      <c r="P120" s="81">
        <f t="shared" ref="P120" si="304">(L120-$L$9)/(B120-$B$9)</f>
        <v>0.73847115443161471</v>
      </c>
      <c r="Q120" s="12">
        <f t="shared" ref="Q120" si="305">(M120-0)/(B120-$B$9)</f>
        <v>9.704142018116613E-3</v>
      </c>
      <c r="R120" s="12">
        <f t="shared" ref="R120" si="306">(N120-0)/(B120-$B$9)</f>
        <v>5.7041420210042649E-3</v>
      </c>
      <c r="S120" s="12">
        <f t="shared" ref="S120" si="307">(O120-0)/(B120-$B$9)</f>
        <v>-1.5384615384621573E-3</v>
      </c>
      <c r="T120" s="12">
        <f t="shared" ref="T120" si="308">(P120-0)/(B120-$B$9)</f>
        <v>1.1361094683563304E-2</v>
      </c>
    </row>
    <row r="121" spans="2:20" ht="15.9" customHeight="1">
      <c r="B121" s="18">
        <v>45912</v>
      </c>
      <c r="C121" s="12">
        <v>401139.44819999998</v>
      </c>
      <c r="D121" s="9">
        <f t="shared" si="240"/>
        <v>36.59999999217689</v>
      </c>
      <c r="E121" s="12">
        <v>6665762.5979000004</v>
      </c>
      <c r="F121" s="9">
        <f t="shared" si="241"/>
        <v>-16.099999658763409</v>
      </c>
      <c r="G121" s="12">
        <v>70.871600000000001</v>
      </c>
      <c r="H121" s="9">
        <f t="shared" si="242"/>
        <v>-26.300000000006207</v>
      </c>
      <c r="J121" s="40">
        <f t="shared" ref="J121" si="309">MOD(DEGREES(ATAN2(F121, D121)) + 360, 360)</f>
        <v>113.744247663995</v>
      </c>
      <c r="K121" s="47">
        <f t="shared" ref="K121" si="310">SQRT(POWER(C121 - $C$9,2) + POWER(E121 - $E$9,2)) *1000</f>
        <v>39.984621899419409</v>
      </c>
      <c r="L121" s="40">
        <f t="shared" ref="L121" si="311">SQRT((D121^2) + (F121^2) + (H121^2))</f>
        <v>47.858750385272877</v>
      </c>
      <c r="M121" s="12">
        <f t="shared" ref="M121" si="312">(D121-$D$9)/(B121-$B$9)</f>
        <v>0.56307692295656753</v>
      </c>
      <c r="N121" s="12">
        <f t="shared" ref="N121" si="313">(F121-$F$9)/(B121-$B$9)</f>
        <v>-0.24769230244251397</v>
      </c>
      <c r="O121" s="12">
        <f t="shared" ref="O121" si="314">(H121-$H$9)/(B121-$B$9)</f>
        <v>-0.40461538461548013</v>
      </c>
      <c r="P121" s="81">
        <f t="shared" ref="P121" si="315">(L121-$L$9)/(B121-$B$9)</f>
        <v>0.73628846746573662</v>
      </c>
      <c r="Q121" s="12">
        <f t="shared" ref="Q121" si="316">(M121-0)/(B121-$B$9)</f>
        <v>8.6627218916395E-3</v>
      </c>
      <c r="R121" s="12">
        <f t="shared" ref="R121" si="317">(N121-0)/(B121-$B$9)</f>
        <v>-3.8106508068079074E-3</v>
      </c>
      <c r="S121" s="12">
        <f t="shared" ref="S121" si="318">(O121-0)/(B121-$B$9)</f>
        <v>-6.2248520710073869E-3</v>
      </c>
      <c r="T121" s="12">
        <f t="shared" ref="T121" si="319">(P121-0)/(B121-$B$9)</f>
        <v>1.1327514884088256E-2</v>
      </c>
    </row>
    <row r="122" spans="2:20" ht="15.9" customHeight="1">
      <c r="B122" s="18">
        <v>45913</v>
      </c>
      <c r="C122" s="12">
        <v>401139.4509</v>
      </c>
      <c r="D122" s="9">
        <f t="shared" si="240"/>
        <v>39.300000004004687</v>
      </c>
      <c r="E122" s="12">
        <v>6665762.6212999998</v>
      </c>
      <c r="F122" s="9">
        <f t="shared" si="241"/>
        <v>7.2999997064471245</v>
      </c>
      <c r="G122" s="12">
        <v>70.886899999999997</v>
      </c>
      <c r="H122" s="9">
        <f t="shared" si="242"/>
        <v>-11.000000000009891</v>
      </c>
      <c r="J122" s="40">
        <f t="shared" ref="J122" si="320">MOD(DEGREES(ATAN2(F122, D122)) + 360, 360)</f>
        <v>79.477202826355665</v>
      </c>
      <c r="K122" s="47">
        <f t="shared" ref="K122" si="321">SQRT(POWER(C122 - $C$9,2) + POWER(E122 - $E$9,2)) *1000</f>
        <v>39.972240317861797</v>
      </c>
      <c r="L122" s="40">
        <f t="shared" ref="L122" si="322">SQRT((D122^2) + (F122^2) + (H122^2))</f>
        <v>41.458171643586915</v>
      </c>
      <c r="M122" s="12">
        <f t="shared" ref="M122" si="323">(D122-$D$9)/(B122-$B$9)</f>
        <v>0.59545454551522248</v>
      </c>
      <c r="N122" s="12">
        <f t="shared" ref="N122" si="324">(F122-$F$9)/(B122-$B$9)</f>
        <v>0.11060605615828976</v>
      </c>
      <c r="O122" s="12">
        <f t="shared" ref="O122" si="325">(H122-$H$9)/(B122-$B$9)</f>
        <v>-0.16666666666681654</v>
      </c>
      <c r="P122" s="81">
        <f t="shared" ref="P122" si="326">(L122-$L$9)/(B122-$B$9)</f>
        <v>0.62815411581192293</v>
      </c>
      <c r="Q122" s="12">
        <f t="shared" ref="Q122" si="327">(M122-0)/(B122-$B$9)</f>
        <v>9.0220385684124625E-3</v>
      </c>
      <c r="R122" s="12">
        <f t="shared" ref="R122" si="328">(N122-0)/(B122-$B$9)</f>
        <v>1.675849335731663E-3</v>
      </c>
      <c r="S122" s="12">
        <f t="shared" ref="S122" si="329">(O122-0)/(B122-$B$9)</f>
        <v>-2.5252525252547962E-3</v>
      </c>
      <c r="T122" s="12">
        <f t="shared" ref="T122" si="330">(P122-0)/(B122-$B$9)</f>
        <v>9.5174866032109538E-3</v>
      </c>
    </row>
    <row r="123" spans="2:20" ht="15.9" customHeight="1">
      <c r="B123" s="18">
        <v>45913</v>
      </c>
      <c r="C123" s="12">
        <v>401139.45260000002</v>
      </c>
      <c r="D123" s="9">
        <f t="shared" si="240"/>
        <v>41.000000026542693</v>
      </c>
      <c r="E123" s="12">
        <v>6665762.6381000001</v>
      </c>
      <c r="F123" s="9">
        <f t="shared" si="241"/>
        <v>24.100000038743019</v>
      </c>
      <c r="G123" s="12">
        <v>70.891400000000004</v>
      </c>
      <c r="H123" s="9">
        <f t="shared" si="242"/>
        <v>-6.5000000000026148</v>
      </c>
      <c r="J123" s="40">
        <f t="shared" ref="J123" si="331">MOD(DEGREES(ATAN2(F123, D123)) + 360, 360)</f>
        <v>59.552779932057717</v>
      </c>
      <c r="K123" s="47">
        <f t="shared" ref="K123" si="332">SQRT(POWER(C123 - $C$9,2) + POWER(E123 - $E$9,2)) *1000</f>
        <v>47.558490346560774</v>
      </c>
      <c r="L123" s="40">
        <f t="shared" ref="L123" si="333">SQRT((D123^2) + (F123^2) + (H123^2))</f>
        <v>48.000625038054956</v>
      </c>
      <c r="M123" s="12">
        <f t="shared" ref="M123" si="334">(D123-$D$9)/(B123-$B$9)</f>
        <v>0.62121212161428319</v>
      </c>
      <c r="N123" s="12">
        <f t="shared" ref="N123" si="335">(F123-$F$9)/(B123-$B$9)</f>
        <v>0.36515151573853061</v>
      </c>
      <c r="O123" s="12">
        <f t="shared" ref="O123" si="336">(H123-$H$9)/(B123-$B$9)</f>
        <v>-9.8484848484888102E-2</v>
      </c>
      <c r="P123" s="81">
        <f t="shared" ref="P123" si="337">(L123-$L$9)/(B123-$B$9)</f>
        <v>0.7272821975462872</v>
      </c>
      <c r="Q123" s="12">
        <f t="shared" ref="Q123" si="338">(M123-0)/(B123-$B$9)</f>
        <v>9.4123048729436842E-3</v>
      </c>
      <c r="R123" s="12">
        <f t="shared" ref="R123" si="339">(N123-0)/(B123-$B$9)</f>
        <v>5.5325987233110696E-3</v>
      </c>
      <c r="S123" s="12">
        <f t="shared" ref="S123" si="340">(O123-0)/(B123-$B$9)</f>
        <v>-1.492194674013456E-3</v>
      </c>
      <c r="T123" s="12">
        <f t="shared" ref="T123" si="341">(P123-0)/(B123-$B$9)</f>
        <v>1.1019427235549805E-2</v>
      </c>
    </row>
    <row r="124" spans="2:20" ht="15.9" customHeight="1">
      <c r="B124" s="18">
        <v>45915</v>
      </c>
      <c r="C124" s="12">
        <v>401139.4523</v>
      </c>
      <c r="D124" s="9">
        <f t="shared" si="240"/>
        <v>40.700000012293458</v>
      </c>
      <c r="E124" s="12">
        <v>6665762.6233000001</v>
      </c>
      <c r="F124" s="9">
        <f t="shared" si="241"/>
        <v>9.3000000342726707</v>
      </c>
      <c r="G124" s="12">
        <v>70.900499999999994</v>
      </c>
      <c r="H124" s="9">
        <f t="shared" si="242"/>
        <v>2.5999999999868351</v>
      </c>
      <c r="J124" s="40">
        <f t="shared" ref="J124" si="342">MOD(DEGREES(ATAN2(F124, D124)) + 360, 360)</f>
        <v>77.128820920103465</v>
      </c>
      <c r="K124" s="47">
        <f t="shared" ref="K124" si="343">SQRT(POWER(C124 - $C$9,2) + POWER(E124 - $E$9,2)) *1000</f>
        <v>41.749011983975848</v>
      </c>
      <c r="L124" s="40">
        <f t="shared" ref="L124" si="344">SQRT((D124^2) + (F124^2) + (H124^2))</f>
        <v>41.82989363646638</v>
      </c>
      <c r="M124" s="12">
        <f t="shared" ref="M124" si="345">(D124-$D$9)/(B124-$B$9)</f>
        <v>0.59852941194549203</v>
      </c>
      <c r="N124" s="12">
        <f t="shared" ref="N124" si="346">(F124-$F$9)/(B124-$B$9)</f>
        <v>0.13676470638636282</v>
      </c>
      <c r="O124" s="12">
        <f t="shared" ref="O124" si="347">(H124-$H$9)/(B124-$B$9)</f>
        <v>3.823529411745346E-2</v>
      </c>
      <c r="P124" s="81">
        <f t="shared" ref="P124" si="348">(L124-$L$9)/(B124-$B$9)</f>
        <v>0.61514549465391732</v>
      </c>
      <c r="Q124" s="12">
        <f t="shared" ref="Q124" si="349">(M124-0)/(B124-$B$9)</f>
        <v>8.8019031168454706E-3</v>
      </c>
      <c r="R124" s="12">
        <f t="shared" ref="R124" si="350">(N124-0)/(B124-$B$9)</f>
        <v>2.0112456821523945E-3</v>
      </c>
      <c r="S124" s="12">
        <f t="shared" ref="S124" si="351">(O124-0)/(B124-$B$9)</f>
        <v>5.6228373702137439E-4</v>
      </c>
      <c r="T124" s="12">
        <f t="shared" ref="T124" si="352">(P124-0)/(B124-$B$9)</f>
        <v>9.0462572743223134E-3</v>
      </c>
    </row>
    <row r="125" spans="2:20" ht="15.9" customHeight="1">
      <c r="B125" s="18">
        <v>45915</v>
      </c>
      <c r="C125" s="12">
        <v>401139.45569999999</v>
      </c>
      <c r="D125" s="9">
        <f t="shared" si="240"/>
        <v>44.09999999916181</v>
      </c>
      <c r="E125" s="12">
        <v>6665762.6321999999</v>
      </c>
      <c r="F125" s="9">
        <f t="shared" si="241"/>
        <v>18.199999816715717</v>
      </c>
      <c r="G125" s="12">
        <v>70.892899999999997</v>
      </c>
      <c r="H125" s="9">
        <f t="shared" si="242"/>
        <v>-5.0000000000096634</v>
      </c>
      <c r="J125" s="40">
        <f t="shared" ref="J125" si="353">MOD(DEGREES(ATAN2(F125, D125)) + 360, 360)</f>
        <v>67.574138281736168</v>
      </c>
      <c r="K125" s="47">
        <f t="shared" ref="K125" si="354">SQRT(POWER(C125 - $C$9,2) + POWER(E125 - $E$9,2)) *1000</f>
        <v>47.70796572119297</v>
      </c>
      <c r="L125" s="40">
        <f t="shared" ref="L125" si="355">SQRT((D125^2) + (F125^2) + (H125^2))</f>
        <v>47.969260920454268</v>
      </c>
      <c r="M125" s="12">
        <f t="shared" ref="M125" si="356">(D125-$D$9)/(B125-$B$9)</f>
        <v>0.64852941175237955</v>
      </c>
      <c r="N125" s="12">
        <f t="shared" ref="N125" si="357">(F125-$F$9)/(B125-$B$9)</f>
        <v>0.2676470561281723</v>
      </c>
      <c r="O125" s="12">
        <f t="shared" ref="O125" si="358">(H125-$H$9)/(B125-$B$9)</f>
        <v>-7.3529411764847993E-2</v>
      </c>
      <c r="P125" s="81">
        <f t="shared" ref="P125" si="359">(L125-$L$9)/(B125-$B$9)</f>
        <v>0.70543030765373926</v>
      </c>
      <c r="Q125" s="12">
        <f t="shared" ref="Q125" si="360">(M125-0)/(B125-$B$9)</f>
        <v>9.5371972316526405E-3</v>
      </c>
      <c r="R125" s="12">
        <f t="shared" ref="R125" si="361">(N125-0)/(B125-$B$9)</f>
        <v>3.9359861195319458E-3</v>
      </c>
      <c r="S125" s="12">
        <f t="shared" ref="S125" si="362">(O125-0)/(B125-$B$9)</f>
        <v>-1.0813148788948233E-3</v>
      </c>
      <c r="T125" s="12">
        <f t="shared" ref="T125" si="363">(P125-0)/(B125-$B$9)</f>
        <v>1.0373975112554988E-2</v>
      </c>
    </row>
    <row r="126" spans="2:20" ht="15.9" customHeight="1">
      <c r="B126" s="18">
        <v>45916</v>
      </c>
      <c r="C126" s="12">
        <v>401139.45049999998</v>
      </c>
      <c r="D126" s="9">
        <f t="shared" si="240"/>
        <v>38.899999985005707</v>
      </c>
      <c r="E126" s="12">
        <v>6665762.6157</v>
      </c>
      <c r="F126" s="9">
        <f t="shared" si="241"/>
        <v>1.6999999061226845</v>
      </c>
      <c r="G126" s="12">
        <v>70.893699999999995</v>
      </c>
      <c r="H126" s="9">
        <f t="shared" si="242"/>
        <v>-4.2000000000115278</v>
      </c>
      <c r="J126" s="40">
        <f t="shared" ref="J126" si="364">MOD(DEGREES(ATAN2(F126, D126)) + 360, 360)</f>
        <v>87.49766368569226</v>
      </c>
      <c r="K126" s="47">
        <f t="shared" ref="K126" si="365">SQRT(POWER(C126 - $C$9,2) + POWER(E126 - $E$9,2)) *1000</f>
        <v>38.937128791351086</v>
      </c>
      <c r="L126" s="40">
        <f t="shared" ref="L126" si="366">SQRT((D126^2) + (F126^2) + (H126^2))</f>
        <v>39.162992716522034</v>
      </c>
      <c r="M126" s="12">
        <f t="shared" ref="M126" si="367">(D126-$D$9)/(B126-$B$9)</f>
        <v>0.56376811572472041</v>
      </c>
      <c r="N126" s="12">
        <f t="shared" ref="N126" si="368">(F126-$F$9)/(B126-$B$9)</f>
        <v>2.4637679798879486E-2</v>
      </c>
      <c r="O126" s="12">
        <f t="shared" ref="O126" si="369">(H126-$H$9)/(B126-$B$9)</f>
        <v>-6.0869565217558375E-2</v>
      </c>
      <c r="P126" s="81">
        <f t="shared" ref="P126" si="370">(L126-$L$9)/(B126-$B$9)</f>
        <v>0.56757960458727585</v>
      </c>
      <c r="Q126" s="12">
        <f t="shared" ref="Q126" si="371">(M126-0)/(B126-$B$9)</f>
        <v>8.1705524018075414E-3</v>
      </c>
      <c r="R126" s="12">
        <f t="shared" ref="R126" si="372">(N126-0)/(B126-$B$9)</f>
        <v>3.5706782317216647E-4</v>
      </c>
      <c r="S126" s="12">
        <f t="shared" ref="S126" si="373">(O126-0)/(B126-$B$9)</f>
        <v>-8.821676118486721E-4</v>
      </c>
      <c r="T126" s="12">
        <f t="shared" ref="T126" si="374">(P126-0)/(B126-$B$9)</f>
        <v>8.225791370830085E-3</v>
      </c>
    </row>
    <row r="127" spans="2:20" ht="15.9" customHeight="1">
      <c r="B127" s="18"/>
      <c r="C127" s="12"/>
      <c r="D127" s="9" t="str">
        <f t="shared" si="240"/>
        <v/>
      </c>
      <c r="E127" s="12"/>
      <c r="F127" s="9" t="str">
        <f t="shared" si="241"/>
        <v/>
      </c>
      <c r="G127" s="12"/>
      <c r="H127" s="9" t="str">
        <f t="shared" si="242"/>
        <v/>
      </c>
    </row>
    <row r="128" spans="2:20" ht="15.9" customHeight="1">
      <c r="B128" s="18"/>
      <c r="C128" s="12"/>
      <c r="D128" s="9" t="str">
        <f t="shared" si="240"/>
        <v/>
      </c>
      <c r="E128" s="12"/>
      <c r="F128" s="9" t="str">
        <f t="shared" si="241"/>
        <v/>
      </c>
      <c r="G128" s="12"/>
      <c r="H128" s="9" t="str">
        <f t="shared" si="242"/>
        <v/>
      </c>
    </row>
    <row r="129" spans="2:8" ht="15.9" customHeight="1">
      <c r="B129" s="18"/>
      <c r="C129" s="12"/>
      <c r="D129" s="9" t="str">
        <f t="shared" si="240"/>
        <v/>
      </c>
      <c r="E129" s="12"/>
      <c r="F129" s="9" t="str">
        <f t="shared" si="241"/>
        <v/>
      </c>
      <c r="G129" s="12"/>
      <c r="H129" s="9" t="str">
        <f t="shared" si="242"/>
        <v/>
      </c>
    </row>
    <row r="130" spans="2:8" ht="15.9" customHeight="1">
      <c r="B130" s="18"/>
      <c r="C130" s="12"/>
      <c r="D130" s="9" t="str">
        <f t="shared" si="240"/>
        <v/>
      </c>
      <c r="E130" s="12"/>
      <c r="F130" s="9" t="str">
        <f t="shared" si="241"/>
        <v/>
      </c>
      <c r="G130" s="12"/>
      <c r="H130" s="9" t="str">
        <f t="shared" si="242"/>
        <v/>
      </c>
    </row>
    <row r="131" spans="2:8" ht="15.9" customHeight="1">
      <c r="B131" s="18"/>
      <c r="C131" s="12"/>
      <c r="D131" s="9" t="str">
        <f t="shared" si="240"/>
        <v/>
      </c>
      <c r="E131" s="12"/>
      <c r="F131" s="9" t="str">
        <f t="shared" si="241"/>
        <v/>
      </c>
      <c r="G131" s="12"/>
      <c r="H131" s="9" t="str">
        <f t="shared" si="242"/>
        <v/>
      </c>
    </row>
    <row r="132" spans="2:8" ht="15.9" customHeight="1">
      <c r="B132" s="18"/>
      <c r="C132" s="12"/>
      <c r="D132" s="9" t="str">
        <f t="shared" si="240"/>
        <v/>
      </c>
      <c r="E132" s="12"/>
      <c r="F132" s="9" t="str">
        <f t="shared" si="241"/>
        <v/>
      </c>
      <c r="G132" s="12"/>
      <c r="H132" s="9" t="str">
        <f t="shared" si="242"/>
        <v/>
      </c>
    </row>
    <row r="133" spans="2:8" ht="15.9" customHeight="1">
      <c r="B133" s="18"/>
      <c r="C133" s="12"/>
      <c r="D133" s="9" t="str">
        <f t="shared" si="240"/>
        <v/>
      </c>
      <c r="E133" s="12"/>
      <c r="F133" s="9" t="str">
        <f t="shared" si="241"/>
        <v/>
      </c>
      <c r="G133" s="12"/>
      <c r="H133" s="9" t="str">
        <f t="shared" si="242"/>
        <v/>
      </c>
    </row>
    <row r="134" spans="2:8" ht="15.9" customHeight="1">
      <c r="B134" s="18"/>
      <c r="C134" s="12"/>
      <c r="D134" s="9" t="str">
        <f t="shared" si="240"/>
        <v/>
      </c>
      <c r="E134" s="12"/>
      <c r="F134" s="9" t="str">
        <f t="shared" si="241"/>
        <v/>
      </c>
      <c r="G134" s="12"/>
      <c r="H134" s="9" t="str">
        <f t="shared" si="242"/>
        <v/>
      </c>
    </row>
    <row r="135" spans="2:8" ht="15.9" customHeight="1">
      <c r="B135" s="18"/>
      <c r="C135" s="12"/>
      <c r="D135" s="9" t="str">
        <f t="shared" si="240"/>
        <v/>
      </c>
      <c r="E135" s="12"/>
      <c r="F135" s="9" t="str">
        <f t="shared" si="241"/>
        <v/>
      </c>
      <c r="G135" s="12"/>
      <c r="H135" s="9" t="str">
        <f t="shared" si="242"/>
        <v/>
      </c>
    </row>
    <row r="136" spans="2:8" ht="15.9" customHeight="1">
      <c r="B136" s="18"/>
      <c r="C136" s="12"/>
      <c r="D136" s="9" t="str">
        <f t="shared" si="240"/>
        <v/>
      </c>
      <c r="E136" s="12"/>
      <c r="F136" s="9" t="str">
        <f t="shared" si="241"/>
        <v/>
      </c>
      <c r="G136" s="12"/>
      <c r="H136" s="9" t="str">
        <f t="shared" si="242"/>
        <v/>
      </c>
    </row>
    <row r="137" spans="2:8" ht="15.9" customHeight="1">
      <c r="B137" s="18"/>
      <c r="C137" s="12"/>
      <c r="D137" s="9" t="str">
        <f t="shared" si="240"/>
        <v/>
      </c>
      <c r="E137" s="12"/>
      <c r="F137" s="9" t="str">
        <f t="shared" si="241"/>
        <v/>
      </c>
      <c r="G137" s="12"/>
      <c r="H137" s="9" t="str">
        <f t="shared" si="242"/>
        <v/>
      </c>
    </row>
    <row r="138" spans="2:8" ht="15.9" customHeight="1">
      <c r="B138" s="18"/>
      <c r="C138" s="12"/>
      <c r="D138" s="9" t="str">
        <f t="shared" si="240"/>
        <v/>
      </c>
      <c r="E138" s="12"/>
      <c r="F138" s="9" t="str">
        <f t="shared" si="241"/>
        <v/>
      </c>
      <c r="G138" s="12"/>
      <c r="H138" s="9" t="str">
        <f t="shared" si="242"/>
        <v/>
      </c>
    </row>
    <row r="139" spans="2:8" ht="15.9" customHeight="1">
      <c r="B139" s="18"/>
      <c r="C139" s="12"/>
      <c r="D139" s="9" t="str">
        <f t="shared" si="240"/>
        <v/>
      </c>
      <c r="E139" s="12"/>
      <c r="F139" s="9" t="str">
        <f t="shared" si="241"/>
        <v/>
      </c>
      <c r="G139" s="12"/>
      <c r="H139" s="9" t="str">
        <f t="shared" si="242"/>
        <v/>
      </c>
    </row>
    <row r="140" spans="2:8" ht="15.9" customHeight="1">
      <c r="B140" s="18"/>
      <c r="C140" s="12"/>
      <c r="D140" s="9" t="str">
        <f t="shared" si="240"/>
        <v/>
      </c>
      <c r="E140" s="12"/>
      <c r="F140" s="9" t="str">
        <f t="shared" si="241"/>
        <v/>
      </c>
      <c r="G140" s="12"/>
      <c r="H140" s="9" t="str">
        <f t="shared" si="242"/>
        <v/>
      </c>
    </row>
    <row r="141" spans="2:8" ht="15.9" customHeight="1">
      <c r="B141" s="18"/>
      <c r="C141" s="12"/>
      <c r="D141" s="9" t="str">
        <f t="shared" si="240"/>
        <v/>
      </c>
      <c r="E141" s="12"/>
      <c r="F141" s="9" t="str">
        <f t="shared" si="241"/>
        <v/>
      </c>
      <c r="G141" s="12"/>
      <c r="H141" s="9" t="str">
        <f t="shared" si="242"/>
        <v/>
      </c>
    </row>
    <row r="142" spans="2:8" ht="15.9" customHeight="1">
      <c r="B142" s="18"/>
      <c r="C142" s="12"/>
      <c r="D142" s="9" t="str">
        <f t="shared" si="240"/>
        <v/>
      </c>
      <c r="E142" s="12"/>
      <c r="F142" s="9" t="str">
        <f t="shared" si="241"/>
        <v/>
      </c>
      <c r="G142" s="12"/>
      <c r="H142" s="9" t="str">
        <f t="shared" si="242"/>
        <v/>
      </c>
    </row>
    <row r="143" spans="2:8" ht="15.9" customHeight="1">
      <c r="B143" s="18"/>
      <c r="C143" s="12"/>
      <c r="D143" s="9" t="str">
        <f t="shared" si="240"/>
        <v/>
      </c>
      <c r="E143" s="12"/>
      <c r="F143" s="9" t="str">
        <f t="shared" si="241"/>
        <v/>
      </c>
      <c r="G143" s="12"/>
      <c r="H143" s="9" t="str">
        <f t="shared" si="242"/>
        <v/>
      </c>
    </row>
    <row r="144" spans="2:8" ht="15.9" customHeight="1">
      <c r="B144" s="18"/>
      <c r="C144" s="12"/>
      <c r="D144" s="9" t="str">
        <f t="shared" si="240"/>
        <v/>
      </c>
      <c r="E144" s="12"/>
      <c r="F144" s="9" t="str">
        <f t="shared" si="241"/>
        <v/>
      </c>
      <c r="G144" s="12"/>
      <c r="H144" s="9" t="str">
        <f t="shared" si="242"/>
        <v/>
      </c>
    </row>
    <row r="145" spans="1:8" ht="15.9" customHeight="1">
      <c r="B145" s="18"/>
      <c r="C145" s="12"/>
      <c r="D145" s="9" t="str">
        <f t="shared" si="240"/>
        <v/>
      </c>
      <c r="E145" s="12"/>
      <c r="F145" s="9" t="str">
        <f t="shared" si="241"/>
        <v/>
      </c>
      <c r="G145" s="12"/>
      <c r="H145" s="9" t="str">
        <f t="shared" si="242"/>
        <v/>
      </c>
    </row>
    <row r="146" spans="1:8" ht="15.9" customHeight="1">
      <c r="B146" s="18"/>
      <c r="C146" s="12"/>
      <c r="D146" s="9" t="str">
        <f t="shared" si="240"/>
        <v/>
      </c>
      <c r="E146" s="12"/>
      <c r="F146" s="9" t="str">
        <f t="shared" si="241"/>
        <v/>
      </c>
      <c r="G146" s="12"/>
      <c r="H146" s="9" t="str">
        <f t="shared" si="242"/>
        <v/>
      </c>
    </row>
    <row r="147" spans="1:8" ht="15.9" customHeight="1">
      <c r="B147" s="18"/>
      <c r="C147" s="12"/>
      <c r="D147" s="9" t="str">
        <f t="shared" si="240"/>
        <v/>
      </c>
      <c r="E147" s="12"/>
      <c r="F147" s="9" t="str">
        <f t="shared" si="241"/>
        <v/>
      </c>
      <c r="G147" s="12"/>
      <c r="H147" s="9" t="str">
        <f t="shared" si="242"/>
        <v/>
      </c>
    </row>
    <row r="148" spans="1:8" ht="15.9" customHeight="1">
      <c r="B148" s="18"/>
      <c r="C148" s="12"/>
      <c r="D148" s="9" t="str">
        <f t="shared" si="240"/>
        <v/>
      </c>
      <c r="E148" s="12"/>
      <c r="F148" s="9" t="str">
        <f t="shared" si="241"/>
        <v/>
      </c>
      <c r="G148" s="12"/>
      <c r="H148" s="9" t="str">
        <f t="shared" si="242"/>
        <v/>
      </c>
    </row>
    <row r="149" spans="1:8" ht="15.9" customHeight="1">
      <c r="B149" s="18"/>
      <c r="C149" s="12"/>
      <c r="D149" s="9" t="str">
        <f t="shared" si="240"/>
        <v/>
      </c>
      <c r="E149" s="12"/>
      <c r="F149" s="9" t="str">
        <f t="shared" si="241"/>
        <v/>
      </c>
      <c r="G149" s="12"/>
      <c r="H149" s="9" t="str">
        <f t="shared" si="242"/>
        <v/>
      </c>
    </row>
    <row r="150" spans="1:8" ht="15.9" customHeight="1">
      <c r="B150" s="18"/>
      <c r="C150" s="12"/>
      <c r="D150" s="9" t="str">
        <f t="shared" si="240"/>
        <v/>
      </c>
      <c r="E150" s="12"/>
      <c r="F150" s="9" t="str">
        <f t="shared" si="241"/>
        <v/>
      </c>
      <c r="G150" s="12"/>
      <c r="H150" s="9" t="str">
        <f t="shared" si="242"/>
        <v/>
      </c>
    </row>
    <row r="151" spans="1:8" ht="15.9" customHeight="1">
      <c r="B151" s="18"/>
      <c r="C151" s="12"/>
      <c r="D151" s="9" t="str">
        <f t="shared" si="240"/>
        <v/>
      </c>
      <c r="E151" s="12"/>
      <c r="F151" s="9" t="str">
        <f t="shared" si="241"/>
        <v/>
      </c>
      <c r="G151" s="12"/>
      <c r="H151" s="9" t="str">
        <f t="shared" si="242"/>
        <v/>
      </c>
    </row>
    <row r="152" spans="1:8" ht="15.9" customHeight="1">
      <c r="B152" s="18"/>
      <c r="C152" s="12"/>
      <c r="D152" s="9" t="str">
        <f t="shared" si="240"/>
        <v/>
      </c>
      <c r="E152" s="12"/>
      <c r="F152" s="9" t="str">
        <f t="shared" si="241"/>
        <v/>
      </c>
      <c r="G152" s="12"/>
      <c r="H152" s="9" t="str">
        <f t="shared" si="242"/>
        <v/>
      </c>
    </row>
    <row r="153" spans="1:8" ht="15.9" customHeight="1">
      <c r="B153" s="18"/>
      <c r="C153" s="12"/>
      <c r="D153" s="9" t="str">
        <f t="shared" si="240"/>
        <v/>
      </c>
      <c r="E153" s="12"/>
      <c r="F153" s="9" t="str">
        <f t="shared" si="241"/>
        <v/>
      </c>
      <c r="G153" s="12"/>
      <c r="H153" s="9" t="str">
        <f t="shared" si="242"/>
        <v/>
      </c>
    </row>
    <row r="154" spans="1:8" ht="15.9" customHeight="1">
      <c r="B154" s="18"/>
      <c r="C154" s="12"/>
      <c r="D154" s="9" t="str">
        <f t="shared" si="240"/>
        <v/>
      </c>
      <c r="E154" s="12"/>
      <c r="F154" s="9" t="str">
        <f t="shared" si="241"/>
        <v/>
      </c>
      <c r="G154" s="12"/>
      <c r="H154" s="9" t="str">
        <f t="shared" si="242"/>
        <v/>
      </c>
    </row>
    <row r="155" spans="1:8" ht="15.9" customHeight="1">
      <c r="B155" s="18"/>
      <c r="C155" s="12"/>
      <c r="D155" s="9" t="str">
        <f t="shared" si="240"/>
        <v/>
      </c>
      <c r="E155" s="12"/>
      <c r="F155" s="9" t="str">
        <f t="shared" si="241"/>
        <v/>
      </c>
      <c r="G155" s="12"/>
      <c r="H155" s="9" t="str">
        <f t="shared" si="242"/>
        <v/>
      </c>
    </row>
    <row r="156" spans="1:8" ht="15.9" customHeight="1">
      <c r="B156" s="18"/>
      <c r="C156" s="12"/>
      <c r="D156" s="9" t="str">
        <f t="shared" si="240"/>
        <v/>
      </c>
      <c r="E156" s="12"/>
      <c r="F156" s="9" t="str">
        <f t="shared" si="241"/>
        <v/>
      </c>
      <c r="G156" s="12"/>
      <c r="H156" s="9" t="str">
        <f t="shared" si="242"/>
        <v/>
      </c>
    </row>
    <row r="157" spans="1:8" ht="15.9" customHeight="1">
      <c r="A157" s="32">
        <v>44760</v>
      </c>
      <c r="B157" s="18"/>
      <c r="C157" s="12"/>
      <c r="D157" s="9" t="str">
        <f t="shared" si="240"/>
        <v/>
      </c>
      <c r="E157" s="12"/>
      <c r="F157" s="9" t="str">
        <f t="shared" si="241"/>
        <v/>
      </c>
      <c r="G157" s="12"/>
      <c r="H157" s="9" t="str">
        <f t="shared" si="242"/>
        <v/>
      </c>
    </row>
    <row r="158" spans="1:8" ht="15.9" customHeight="1">
      <c r="A158" s="33"/>
      <c r="B158" s="18"/>
      <c r="C158" s="12"/>
      <c r="D158" s="9" t="str">
        <f t="shared" si="240"/>
        <v/>
      </c>
      <c r="E158" s="12"/>
      <c r="F158" s="9" t="str">
        <f t="shared" si="241"/>
        <v/>
      </c>
      <c r="G158" s="12"/>
      <c r="H158" s="9" t="str">
        <f t="shared" si="242"/>
        <v/>
      </c>
    </row>
    <row r="159" spans="1:8" ht="15.9" customHeight="1">
      <c r="A159" s="212" t="s">
        <v>9</v>
      </c>
      <c r="B159" s="18"/>
      <c r="C159" s="12"/>
      <c r="D159" s="9" t="str">
        <f t="shared" si="240"/>
        <v/>
      </c>
      <c r="E159" s="12"/>
      <c r="F159" s="9" t="str">
        <f t="shared" si="241"/>
        <v/>
      </c>
      <c r="G159" s="12"/>
      <c r="H159" s="9" t="str">
        <f t="shared" si="242"/>
        <v/>
      </c>
    </row>
    <row r="160" spans="1:8" ht="15.9" customHeight="1">
      <c r="A160" s="213"/>
      <c r="B160" s="18"/>
      <c r="C160" s="12"/>
      <c r="D160" s="9" t="str">
        <f t="shared" si="240"/>
        <v/>
      </c>
      <c r="E160" s="12"/>
      <c r="F160" s="9" t="str">
        <f t="shared" si="241"/>
        <v/>
      </c>
      <c r="G160" s="12"/>
      <c r="H160" s="9" t="str">
        <f t="shared" si="242"/>
        <v/>
      </c>
    </row>
    <row r="161" spans="2:8" ht="15.9" customHeight="1">
      <c r="B161" s="18"/>
      <c r="C161" s="12"/>
      <c r="D161" s="9" t="str">
        <f t="shared" si="240"/>
        <v/>
      </c>
      <c r="E161" s="12"/>
      <c r="F161" s="9" t="str">
        <f t="shared" si="241"/>
        <v/>
      </c>
      <c r="G161" s="12"/>
      <c r="H161" s="9" t="str">
        <f t="shared" si="242"/>
        <v/>
      </c>
    </row>
    <row r="162" spans="2:8" ht="15.9" customHeight="1">
      <c r="B162" s="18"/>
      <c r="C162" s="12"/>
      <c r="D162" s="9" t="str">
        <f t="shared" si="240"/>
        <v/>
      </c>
      <c r="E162" s="12"/>
      <c r="F162" s="9" t="str">
        <f t="shared" si="241"/>
        <v/>
      </c>
      <c r="G162" s="12"/>
      <c r="H162" s="9" t="str">
        <f t="shared" si="242"/>
        <v/>
      </c>
    </row>
    <row r="163" spans="2:8" ht="15.9" customHeight="1">
      <c r="B163" s="18"/>
      <c r="C163" s="12"/>
      <c r="D163" s="9" t="str">
        <f t="shared" si="240"/>
        <v/>
      </c>
      <c r="E163" s="12"/>
      <c r="F163" s="9" t="str">
        <f t="shared" si="241"/>
        <v/>
      </c>
      <c r="G163" s="12"/>
      <c r="H163" s="9" t="str">
        <f t="shared" si="242"/>
        <v/>
      </c>
    </row>
    <row r="164" spans="2:8" ht="15.9" customHeight="1">
      <c r="B164" s="18"/>
      <c r="C164" s="12"/>
      <c r="D164" s="9" t="str">
        <f t="shared" si="240"/>
        <v/>
      </c>
      <c r="E164" s="12"/>
      <c r="F164" s="9" t="str">
        <f t="shared" si="241"/>
        <v/>
      </c>
      <c r="G164" s="12"/>
      <c r="H164" s="9" t="str">
        <f t="shared" si="242"/>
        <v/>
      </c>
    </row>
    <row r="165" spans="2:8" ht="15.9" customHeight="1">
      <c r="B165" s="18"/>
      <c r="C165" s="12"/>
      <c r="D165" s="9" t="str">
        <f t="shared" si="240"/>
        <v/>
      </c>
      <c r="E165" s="12"/>
      <c r="F165" s="9" t="str">
        <f t="shared" si="241"/>
        <v/>
      </c>
      <c r="G165" s="12"/>
      <c r="H165" s="9" t="str">
        <f t="shared" si="242"/>
        <v/>
      </c>
    </row>
    <row r="166" spans="2:8" ht="15.9" customHeight="1">
      <c r="B166" s="18"/>
      <c r="C166" s="12"/>
      <c r="D166" s="9" t="str">
        <f t="shared" si="240"/>
        <v/>
      </c>
      <c r="E166" s="12"/>
      <c r="F166" s="9" t="str">
        <f t="shared" si="241"/>
        <v/>
      </c>
      <c r="G166" s="12"/>
      <c r="H166" s="9" t="str">
        <f t="shared" si="242"/>
        <v/>
      </c>
    </row>
    <row r="167" spans="2:8" ht="15.9" customHeight="1">
      <c r="B167" s="18"/>
      <c r="C167" s="12"/>
      <c r="D167" s="9" t="str">
        <f t="shared" si="240"/>
        <v/>
      </c>
      <c r="E167" s="12"/>
      <c r="F167" s="9" t="str">
        <f t="shared" si="241"/>
        <v/>
      </c>
      <c r="G167" s="12"/>
      <c r="H167" s="9" t="str">
        <f t="shared" si="242"/>
        <v/>
      </c>
    </row>
    <row r="168" spans="2:8" ht="15.9" customHeight="1">
      <c r="B168" s="18"/>
      <c r="C168" s="12"/>
      <c r="D168" s="9" t="str">
        <f t="shared" si="240"/>
        <v/>
      </c>
      <c r="E168" s="12"/>
      <c r="F168" s="9" t="str">
        <f t="shared" si="241"/>
        <v/>
      </c>
      <c r="G168" s="12"/>
      <c r="H168" s="9" t="str">
        <f t="shared" si="242"/>
        <v/>
      </c>
    </row>
    <row r="169" spans="2:8" ht="15.9" customHeight="1">
      <c r="B169" s="18"/>
      <c r="C169" s="12"/>
      <c r="D169" s="9" t="str">
        <f t="shared" si="240"/>
        <v/>
      </c>
      <c r="E169" s="12"/>
      <c r="F169" s="9" t="str">
        <f t="shared" si="241"/>
        <v/>
      </c>
      <c r="G169" s="12"/>
      <c r="H169" s="9" t="str">
        <f t="shared" si="242"/>
        <v/>
      </c>
    </row>
    <row r="170" spans="2:8" ht="15.9" customHeight="1">
      <c r="B170" s="18"/>
      <c r="C170" s="12"/>
      <c r="D170" s="9" t="str">
        <f t="shared" si="240"/>
        <v/>
      </c>
      <c r="E170" s="12"/>
      <c r="F170" s="9" t="str">
        <f t="shared" si="241"/>
        <v/>
      </c>
      <c r="G170" s="12"/>
      <c r="H170" s="9" t="str">
        <f t="shared" si="242"/>
        <v/>
      </c>
    </row>
    <row r="171" spans="2:8" ht="15.9" customHeight="1">
      <c r="B171" s="18"/>
      <c r="C171" s="12"/>
      <c r="D171" s="9" t="str">
        <f t="shared" si="240"/>
        <v/>
      </c>
      <c r="E171" s="12"/>
      <c r="F171" s="9" t="str">
        <f t="shared" si="241"/>
        <v/>
      </c>
      <c r="G171" s="12"/>
      <c r="H171" s="9" t="str">
        <f t="shared" si="242"/>
        <v/>
      </c>
    </row>
    <row r="172" spans="2:8" ht="15.9" customHeight="1">
      <c r="B172" s="18"/>
      <c r="C172" s="12"/>
      <c r="D172" s="9" t="str">
        <f t="shared" si="240"/>
        <v/>
      </c>
      <c r="E172" s="12"/>
      <c r="F172" s="9" t="str">
        <f t="shared" si="241"/>
        <v/>
      </c>
      <c r="G172" s="12"/>
      <c r="H172" s="9" t="str">
        <f t="shared" si="242"/>
        <v/>
      </c>
    </row>
    <row r="173" spans="2:8" ht="15.9" customHeight="1">
      <c r="B173" s="18"/>
      <c r="C173" s="12"/>
      <c r="D173" s="9" t="str">
        <f t="shared" si="240"/>
        <v/>
      </c>
      <c r="E173" s="12"/>
      <c r="F173" s="9" t="str">
        <f t="shared" si="241"/>
        <v/>
      </c>
      <c r="G173" s="12"/>
      <c r="H173" s="9" t="str">
        <f t="shared" si="242"/>
        <v/>
      </c>
    </row>
    <row r="174" spans="2:8" ht="15.9" customHeight="1">
      <c r="B174" s="18"/>
      <c r="C174" s="12"/>
      <c r="D174" s="9" t="str">
        <f t="shared" si="240"/>
        <v/>
      </c>
      <c r="E174" s="12"/>
      <c r="F174" s="9" t="str">
        <f t="shared" si="241"/>
        <v/>
      </c>
      <c r="G174" s="12"/>
      <c r="H174" s="9" t="str">
        <f t="shared" si="242"/>
        <v/>
      </c>
    </row>
    <row r="175" spans="2:8" ht="15.9" customHeight="1">
      <c r="B175" s="18"/>
      <c r="C175" s="12"/>
      <c r="D175" s="9" t="str">
        <f t="shared" si="240"/>
        <v/>
      </c>
      <c r="E175" s="12"/>
      <c r="F175" s="9" t="str">
        <f t="shared" si="241"/>
        <v/>
      </c>
      <c r="G175" s="12"/>
      <c r="H175" s="9" t="str">
        <f t="shared" si="242"/>
        <v/>
      </c>
    </row>
    <row r="176" spans="2:8" ht="15.9" customHeight="1">
      <c r="B176" s="18"/>
      <c r="C176" s="12"/>
      <c r="D176" s="9" t="str">
        <f t="shared" si="240"/>
        <v/>
      </c>
      <c r="E176" s="12"/>
      <c r="F176" s="9" t="str">
        <f t="shared" si="241"/>
        <v/>
      </c>
      <c r="G176" s="12"/>
      <c r="H176" s="9" t="str">
        <f t="shared" si="242"/>
        <v/>
      </c>
    </row>
    <row r="177" spans="1:8" ht="15.9" customHeight="1">
      <c r="B177" s="18"/>
      <c r="C177" s="12"/>
      <c r="D177" s="9" t="str">
        <f t="shared" si="240"/>
        <v/>
      </c>
      <c r="E177" s="12"/>
      <c r="F177" s="9" t="str">
        <f t="shared" si="241"/>
        <v/>
      </c>
      <c r="G177" s="12"/>
      <c r="H177" s="9" t="str">
        <f t="shared" si="242"/>
        <v/>
      </c>
    </row>
    <row r="178" spans="1:8" ht="15.9" customHeight="1">
      <c r="B178" s="18"/>
      <c r="C178" s="12"/>
      <c r="D178" s="9" t="str">
        <f t="shared" si="240"/>
        <v/>
      </c>
      <c r="E178" s="12"/>
      <c r="F178" s="9" t="str">
        <f t="shared" si="241"/>
        <v/>
      </c>
      <c r="G178" s="12"/>
      <c r="H178" s="9" t="str">
        <f t="shared" si="242"/>
        <v/>
      </c>
    </row>
    <row r="179" spans="1:8" ht="15.9" customHeight="1">
      <c r="B179" s="18"/>
      <c r="C179" s="12"/>
      <c r="D179" s="9" t="str">
        <f t="shared" ref="D179:D242" si="375">IF(C179="","",(C179-$C$9)*1000)</f>
        <v/>
      </c>
      <c r="E179" s="12"/>
      <c r="F179" s="9" t="str">
        <f t="shared" ref="F179:F242" si="376">IF(E179="","",(E179-$E$9)*1000)</f>
        <v/>
      </c>
      <c r="G179" s="12"/>
      <c r="H179" s="9" t="str">
        <f t="shared" ref="H179:H242" si="377">IF(G179="","",(G179-$G$9)*1000)</f>
        <v/>
      </c>
    </row>
    <row r="180" spans="1:8" ht="15.9" customHeight="1">
      <c r="B180" s="18"/>
      <c r="C180" s="12"/>
      <c r="D180" s="9" t="str">
        <f t="shared" si="375"/>
        <v/>
      </c>
      <c r="E180" s="12"/>
      <c r="F180" s="9" t="str">
        <f t="shared" si="376"/>
        <v/>
      </c>
      <c r="G180" s="12"/>
      <c r="H180" s="9" t="str">
        <f t="shared" si="377"/>
        <v/>
      </c>
    </row>
    <row r="181" spans="1:8" ht="15.9" customHeight="1">
      <c r="B181" s="18"/>
      <c r="C181" s="12"/>
      <c r="D181" s="9" t="str">
        <f t="shared" si="375"/>
        <v/>
      </c>
      <c r="E181" s="12"/>
      <c r="F181" s="9" t="str">
        <f t="shared" si="376"/>
        <v/>
      </c>
      <c r="G181" s="12"/>
      <c r="H181" s="9" t="str">
        <f t="shared" si="377"/>
        <v/>
      </c>
    </row>
    <row r="182" spans="1:8" ht="15.9" customHeight="1">
      <c r="B182" s="18"/>
      <c r="C182" s="12"/>
      <c r="D182" s="9" t="str">
        <f t="shared" si="375"/>
        <v/>
      </c>
      <c r="E182" s="12"/>
      <c r="F182" s="9" t="str">
        <f t="shared" si="376"/>
        <v/>
      </c>
      <c r="G182" s="12"/>
      <c r="H182" s="9" t="str">
        <f t="shared" si="377"/>
        <v/>
      </c>
    </row>
    <row r="183" spans="1:8" ht="15.9" customHeight="1">
      <c r="B183" s="18"/>
      <c r="C183" s="12"/>
      <c r="D183" s="9" t="str">
        <f t="shared" si="375"/>
        <v/>
      </c>
      <c r="E183" s="12"/>
      <c r="F183" s="9" t="str">
        <f t="shared" si="376"/>
        <v/>
      </c>
      <c r="G183" s="12"/>
      <c r="H183" s="9" t="str">
        <f t="shared" si="377"/>
        <v/>
      </c>
    </row>
    <row r="184" spans="1:8" ht="15.9" customHeight="1">
      <c r="B184" s="18"/>
      <c r="C184" s="12"/>
      <c r="D184" s="9" t="str">
        <f t="shared" si="375"/>
        <v/>
      </c>
      <c r="E184" s="12"/>
      <c r="F184" s="9" t="str">
        <f t="shared" si="376"/>
        <v/>
      </c>
      <c r="G184" s="12"/>
      <c r="H184" s="9" t="str">
        <f t="shared" si="377"/>
        <v/>
      </c>
    </row>
    <row r="185" spans="1:8" ht="15.9" customHeight="1">
      <c r="B185" s="18"/>
      <c r="C185" s="12"/>
      <c r="D185" s="9" t="str">
        <f t="shared" si="375"/>
        <v/>
      </c>
      <c r="E185" s="12"/>
      <c r="F185" s="9" t="str">
        <f t="shared" si="376"/>
        <v/>
      </c>
      <c r="G185" s="12"/>
      <c r="H185" s="9" t="str">
        <f t="shared" si="377"/>
        <v/>
      </c>
    </row>
    <row r="186" spans="1:8" ht="15.9" customHeight="1">
      <c r="B186" s="18"/>
      <c r="C186" s="12"/>
      <c r="D186" s="9" t="str">
        <f t="shared" si="375"/>
        <v/>
      </c>
      <c r="E186" s="12"/>
      <c r="F186" s="9" t="str">
        <f t="shared" si="376"/>
        <v/>
      </c>
      <c r="G186" s="12"/>
      <c r="H186" s="9" t="str">
        <f t="shared" si="377"/>
        <v/>
      </c>
    </row>
    <row r="187" spans="1:8" ht="15.9" customHeight="1">
      <c r="B187" s="18"/>
      <c r="C187" s="12"/>
      <c r="D187" s="9" t="str">
        <f t="shared" si="375"/>
        <v/>
      </c>
      <c r="E187" s="12"/>
      <c r="F187" s="9" t="str">
        <f t="shared" si="376"/>
        <v/>
      </c>
      <c r="G187" s="12"/>
      <c r="H187" s="9" t="str">
        <f t="shared" si="377"/>
        <v/>
      </c>
    </row>
    <row r="188" spans="1:8" ht="15.9" customHeight="1">
      <c r="B188" s="18"/>
      <c r="C188" s="12"/>
      <c r="D188" s="9" t="str">
        <f t="shared" si="375"/>
        <v/>
      </c>
      <c r="E188" s="12"/>
      <c r="F188" s="9" t="str">
        <f t="shared" si="376"/>
        <v/>
      </c>
      <c r="G188" s="12"/>
      <c r="H188" s="9" t="str">
        <f t="shared" si="377"/>
        <v/>
      </c>
    </row>
    <row r="189" spans="1:8" ht="15.9" customHeight="1">
      <c r="B189" s="18"/>
      <c r="C189" s="12"/>
      <c r="D189" s="9" t="str">
        <f t="shared" si="375"/>
        <v/>
      </c>
      <c r="E189" s="12"/>
      <c r="F189" s="9" t="str">
        <f t="shared" si="376"/>
        <v/>
      </c>
      <c r="G189" s="12"/>
      <c r="H189" s="9" t="str">
        <f t="shared" si="377"/>
        <v/>
      </c>
    </row>
    <row r="190" spans="1:8" ht="15.9" customHeight="1">
      <c r="B190" s="18"/>
      <c r="C190" s="12"/>
      <c r="D190" s="9" t="str">
        <f t="shared" si="375"/>
        <v/>
      </c>
      <c r="E190" s="12"/>
      <c r="F190" s="9" t="str">
        <f t="shared" si="376"/>
        <v/>
      </c>
      <c r="G190" s="12"/>
      <c r="H190" s="9" t="str">
        <f t="shared" si="377"/>
        <v/>
      </c>
    </row>
    <row r="191" spans="1:8" ht="15.9" customHeight="1">
      <c r="B191" s="18"/>
      <c r="C191" s="12"/>
      <c r="D191" s="9" t="str">
        <f t="shared" si="375"/>
        <v/>
      </c>
      <c r="E191" s="12"/>
      <c r="F191" s="9" t="str">
        <f t="shared" si="376"/>
        <v/>
      </c>
      <c r="G191" s="12"/>
      <c r="H191" s="9" t="str">
        <f t="shared" si="377"/>
        <v/>
      </c>
    </row>
    <row r="192" spans="1:8" ht="15.9" customHeight="1">
      <c r="A192" s="15"/>
      <c r="B192" s="18"/>
      <c r="C192" s="12"/>
      <c r="D192" s="9" t="str">
        <f t="shared" si="375"/>
        <v/>
      </c>
      <c r="E192" s="12"/>
      <c r="F192" s="9" t="str">
        <f t="shared" si="376"/>
        <v/>
      </c>
      <c r="G192" s="12"/>
      <c r="H192" s="9" t="str">
        <f t="shared" si="377"/>
        <v/>
      </c>
    </row>
    <row r="193" spans="1:8" ht="15.9" customHeight="1">
      <c r="A193" s="34"/>
      <c r="B193" s="18"/>
      <c r="C193" s="12"/>
      <c r="D193" s="9" t="str">
        <f t="shared" si="375"/>
        <v/>
      </c>
      <c r="E193" s="12"/>
      <c r="F193" s="9" t="str">
        <f t="shared" si="376"/>
        <v/>
      </c>
      <c r="G193" s="12"/>
      <c r="H193" s="9" t="str">
        <f t="shared" si="377"/>
        <v/>
      </c>
    </row>
    <row r="194" spans="1:8" ht="15.9" customHeight="1">
      <c r="A194" s="34"/>
      <c r="B194" s="18"/>
      <c r="C194" s="12"/>
      <c r="D194" s="9" t="str">
        <f t="shared" si="375"/>
        <v/>
      </c>
      <c r="E194" s="12"/>
      <c r="F194" s="9" t="str">
        <f t="shared" si="376"/>
        <v/>
      </c>
      <c r="G194" s="12"/>
      <c r="H194" s="9" t="str">
        <f t="shared" si="377"/>
        <v/>
      </c>
    </row>
    <row r="195" spans="1:8" ht="15.9" customHeight="1">
      <c r="A195" s="180"/>
      <c r="B195" s="18"/>
      <c r="C195" s="12"/>
      <c r="D195" s="9" t="str">
        <f t="shared" si="375"/>
        <v/>
      </c>
      <c r="E195" s="12"/>
      <c r="F195" s="9" t="str">
        <f t="shared" si="376"/>
        <v/>
      </c>
      <c r="G195" s="12"/>
      <c r="H195" s="9" t="str">
        <f t="shared" si="377"/>
        <v/>
      </c>
    </row>
    <row r="196" spans="1:8" ht="15.9" customHeight="1">
      <c r="A196" s="180"/>
      <c r="B196" s="18"/>
      <c r="C196" s="12"/>
      <c r="D196" s="9" t="str">
        <f t="shared" si="375"/>
        <v/>
      </c>
      <c r="E196" s="12"/>
      <c r="F196" s="9" t="str">
        <f t="shared" si="376"/>
        <v/>
      </c>
      <c r="G196" s="12"/>
      <c r="H196" s="9" t="str">
        <f t="shared" si="377"/>
        <v/>
      </c>
    </row>
    <row r="197" spans="1:8" ht="15.9" customHeight="1">
      <c r="A197" s="15"/>
      <c r="B197" s="18"/>
      <c r="C197" s="12"/>
      <c r="D197" s="9" t="str">
        <f t="shared" si="375"/>
        <v/>
      </c>
      <c r="E197" s="12"/>
      <c r="F197" s="9" t="str">
        <f t="shared" si="376"/>
        <v/>
      </c>
      <c r="G197" s="12"/>
      <c r="H197" s="9" t="str">
        <f t="shared" si="377"/>
        <v/>
      </c>
    </row>
    <row r="198" spans="1:8" ht="15.9" customHeight="1">
      <c r="A198" s="15"/>
      <c r="B198" s="18"/>
      <c r="C198" s="12"/>
      <c r="D198" s="9" t="str">
        <f t="shared" si="375"/>
        <v/>
      </c>
      <c r="E198" s="12"/>
      <c r="F198" s="9" t="str">
        <f t="shared" si="376"/>
        <v/>
      </c>
      <c r="G198" s="12"/>
      <c r="H198" s="9" t="str">
        <f t="shared" si="377"/>
        <v/>
      </c>
    </row>
    <row r="199" spans="1:8" ht="15.9" customHeight="1">
      <c r="A199" s="34"/>
      <c r="B199" s="18"/>
      <c r="C199" s="12"/>
      <c r="D199" s="9" t="str">
        <f t="shared" si="375"/>
        <v/>
      </c>
      <c r="E199" s="12"/>
      <c r="F199" s="9" t="str">
        <f t="shared" si="376"/>
        <v/>
      </c>
      <c r="G199" s="12"/>
      <c r="H199" s="9" t="str">
        <f t="shared" si="377"/>
        <v/>
      </c>
    </row>
    <row r="200" spans="1:8" ht="15.9" customHeight="1">
      <c r="A200" s="34"/>
      <c r="B200" s="18"/>
      <c r="C200" s="12"/>
      <c r="D200" s="9" t="str">
        <f t="shared" si="375"/>
        <v/>
      </c>
      <c r="E200" s="12"/>
      <c r="F200" s="9" t="str">
        <f t="shared" si="376"/>
        <v/>
      </c>
      <c r="G200" s="12"/>
      <c r="H200" s="9" t="str">
        <f t="shared" si="377"/>
        <v/>
      </c>
    </row>
    <row r="201" spans="1:8" ht="15.9" customHeight="1">
      <c r="A201" s="181"/>
      <c r="B201" s="18"/>
      <c r="C201" s="12"/>
      <c r="D201" s="9" t="str">
        <f t="shared" si="375"/>
        <v/>
      </c>
      <c r="E201" s="12"/>
      <c r="F201" s="9" t="str">
        <f t="shared" si="376"/>
        <v/>
      </c>
      <c r="G201" s="12"/>
      <c r="H201" s="9" t="str">
        <f t="shared" si="377"/>
        <v/>
      </c>
    </row>
    <row r="202" spans="1:8" ht="15.9" customHeight="1">
      <c r="A202" s="181"/>
      <c r="B202" s="18"/>
      <c r="C202" s="12"/>
      <c r="D202" s="9" t="str">
        <f t="shared" si="375"/>
        <v/>
      </c>
      <c r="E202" s="12"/>
      <c r="F202" s="9" t="str">
        <f t="shared" si="376"/>
        <v/>
      </c>
      <c r="G202" s="12"/>
      <c r="H202" s="9" t="str">
        <f t="shared" si="377"/>
        <v/>
      </c>
    </row>
    <row r="203" spans="1:8" ht="15.9" customHeight="1">
      <c r="A203" s="15"/>
      <c r="B203" s="18"/>
      <c r="C203" s="12"/>
      <c r="D203" s="9" t="str">
        <f t="shared" si="375"/>
        <v/>
      </c>
      <c r="E203" s="12"/>
      <c r="F203" s="9" t="str">
        <f t="shared" si="376"/>
        <v/>
      </c>
      <c r="G203" s="12"/>
      <c r="H203" s="9" t="str">
        <f t="shared" si="377"/>
        <v/>
      </c>
    </row>
    <row r="204" spans="1:8" ht="15.9" customHeight="1">
      <c r="A204" s="15"/>
      <c r="B204" s="18"/>
      <c r="C204" s="12"/>
      <c r="D204" s="9" t="str">
        <f t="shared" si="375"/>
        <v/>
      </c>
      <c r="E204" s="12"/>
      <c r="F204" s="9" t="str">
        <f t="shared" si="376"/>
        <v/>
      </c>
      <c r="G204" s="12"/>
      <c r="H204" s="9" t="str">
        <f t="shared" si="377"/>
        <v/>
      </c>
    </row>
    <row r="205" spans="1:8" ht="15.9" customHeight="1">
      <c r="A205" s="15"/>
      <c r="B205" s="18"/>
      <c r="C205" s="12"/>
      <c r="D205" s="9" t="str">
        <f t="shared" si="375"/>
        <v/>
      </c>
      <c r="E205" s="12"/>
      <c r="F205" s="9" t="str">
        <f t="shared" si="376"/>
        <v/>
      </c>
      <c r="G205" s="12"/>
      <c r="H205" s="9" t="str">
        <f t="shared" si="377"/>
        <v/>
      </c>
    </row>
    <row r="206" spans="1:8" ht="15.9" customHeight="1">
      <c r="B206" s="18"/>
      <c r="C206" s="12"/>
      <c r="D206" s="9" t="str">
        <f t="shared" si="375"/>
        <v/>
      </c>
      <c r="E206" s="12"/>
      <c r="F206" s="9" t="str">
        <f t="shared" si="376"/>
        <v/>
      </c>
      <c r="G206" s="12"/>
      <c r="H206" s="9" t="str">
        <f t="shared" si="377"/>
        <v/>
      </c>
    </row>
    <row r="207" spans="1:8" ht="15.9" customHeight="1">
      <c r="B207" s="18"/>
      <c r="C207" s="12"/>
      <c r="D207" s="9" t="str">
        <f t="shared" si="375"/>
        <v/>
      </c>
      <c r="E207" s="12"/>
      <c r="F207" s="9" t="str">
        <f t="shared" si="376"/>
        <v/>
      </c>
      <c r="G207" s="12"/>
      <c r="H207" s="9" t="str">
        <f t="shared" si="377"/>
        <v/>
      </c>
    </row>
    <row r="208" spans="1:8" ht="15.9" customHeight="1">
      <c r="B208" s="18"/>
      <c r="C208" s="12"/>
      <c r="D208" s="9" t="str">
        <f t="shared" si="375"/>
        <v/>
      </c>
      <c r="E208" s="12"/>
      <c r="F208" s="9" t="str">
        <f t="shared" si="376"/>
        <v/>
      </c>
      <c r="G208" s="12"/>
      <c r="H208" s="9" t="str">
        <f t="shared" si="377"/>
        <v/>
      </c>
    </row>
    <row r="209" spans="2:8" ht="15.9" customHeight="1">
      <c r="B209" s="18"/>
      <c r="C209" s="12"/>
      <c r="D209" s="9" t="str">
        <f t="shared" si="375"/>
        <v/>
      </c>
      <c r="E209" s="12"/>
      <c r="F209" s="9" t="str">
        <f t="shared" si="376"/>
        <v/>
      </c>
      <c r="G209" s="12"/>
      <c r="H209" s="9" t="str">
        <f t="shared" si="377"/>
        <v/>
      </c>
    </row>
    <row r="210" spans="2:8" ht="15.9" customHeight="1">
      <c r="B210" s="18"/>
      <c r="C210" s="12"/>
      <c r="D210" s="9" t="str">
        <f t="shared" si="375"/>
        <v/>
      </c>
      <c r="E210" s="12"/>
      <c r="F210" s="9" t="str">
        <f t="shared" si="376"/>
        <v/>
      </c>
      <c r="G210" s="12"/>
      <c r="H210" s="9" t="str">
        <f t="shared" si="377"/>
        <v/>
      </c>
    </row>
    <row r="211" spans="2:8" ht="15.9" customHeight="1">
      <c r="B211" s="18"/>
      <c r="C211" s="12"/>
      <c r="D211" s="9" t="str">
        <f t="shared" si="375"/>
        <v/>
      </c>
      <c r="E211" s="12"/>
      <c r="F211" s="9" t="str">
        <f t="shared" si="376"/>
        <v/>
      </c>
      <c r="G211" s="12"/>
      <c r="H211" s="9" t="str">
        <f t="shared" si="377"/>
        <v/>
      </c>
    </row>
    <row r="212" spans="2:8" ht="15.9" customHeight="1">
      <c r="B212" s="18"/>
      <c r="C212" s="12"/>
      <c r="D212" s="9" t="str">
        <f t="shared" si="375"/>
        <v/>
      </c>
      <c r="E212" s="12"/>
      <c r="F212" s="9" t="str">
        <f t="shared" si="376"/>
        <v/>
      </c>
      <c r="G212" s="12"/>
      <c r="H212" s="9" t="str">
        <f t="shared" si="377"/>
        <v/>
      </c>
    </row>
    <row r="213" spans="2:8" ht="15.9" customHeight="1">
      <c r="B213" s="18"/>
      <c r="C213" s="12"/>
      <c r="D213" s="9" t="str">
        <f t="shared" si="375"/>
        <v/>
      </c>
      <c r="E213" s="12"/>
      <c r="F213" s="9" t="str">
        <f t="shared" si="376"/>
        <v/>
      </c>
      <c r="G213" s="12"/>
      <c r="H213" s="9" t="str">
        <f t="shared" si="377"/>
        <v/>
      </c>
    </row>
    <row r="214" spans="2:8" ht="15.9" customHeight="1">
      <c r="B214" s="18"/>
      <c r="C214" s="12"/>
      <c r="D214" s="9" t="str">
        <f t="shared" si="375"/>
        <v/>
      </c>
      <c r="E214" s="12"/>
      <c r="F214" s="9" t="str">
        <f t="shared" si="376"/>
        <v/>
      </c>
      <c r="G214" s="12"/>
      <c r="H214" s="9" t="str">
        <f t="shared" si="377"/>
        <v/>
      </c>
    </row>
    <row r="215" spans="2:8" ht="15.9" customHeight="1">
      <c r="B215" s="18"/>
      <c r="C215" s="12"/>
      <c r="D215" s="9" t="str">
        <f t="shared" si="375"/>
        <v/>
      </c>
      <c r="E215" s="12"/>
      <c r="F215" s="9" t="str">
        <f t="shared" si="376"/>
        <v/>
      </c>
      <c r="G215" s="12"/>
      <c r="H215" s="9" t="str">
        <f t="shared" si="377"/>
        <v/>
      </c>
    </row>
    <row r="216" spans="2:8" ht="15.9" customHeight="1">
      <c r="B216" s="18"/>
      <c r="C216" s="12"/>
      <c r="D216" s="9" t="str">
        <f t="shared" si="375"/>
        <v/>
      </c>
      <c r="E216" s="12"/>
      <c r="F216" s="9" t="str">
        <f t="shared" si="376"/>
        <v/>
      </c>
      <c r="G216" s="12"/>
      <c r="H216" s="9" t="str">
        <f t="shared" si="377"/>
        <v/>
      </c>
    </row>
    <row r="217" spans="2:8" ht="15.9" customHeight="1">
      <c r="B217" s="18"/>
      <c r="C217" s="12"/>
      <c r="D217" s="9" t="str">
        <f t="shared" si="375"/>
        <v/>
      </c>
      <c r="E217" s="12"/>
      <c r="F217" s="9" t="str">
        <f t="shared" si="376"/>
        <v/>
      </c>
      <c r="G217" s="12"/>
      <c r="H217" s="9" t="str">
        <f t="shared" si="377"/>
        <v/>
      </c>
    </row>
    <row r="218" spans="2:8" ht="15.9" customHeight="1">
      <c r="B218" s="18"/>
      <c r="C218" s="12"/>
      <c r="D218" s="9" t="str">
        <f t="shared" si="375"/>
        <v/>
      </c>
      <c r="E218" s="12"/>
      <c r="F218" s="9" t="str">
        <f t="shared" si="376"/>
        <v/>
      </c>
      <c r="G218" s="12"/>
      <c r="H218" s="9" t="str">
        <f t="shared" si="377"/>
        <v/>
      </c>
    </row>
    <row r="219" spans="2:8" ht="15.9" customHeight="1">
      <c r="B219" s="18"/>
      <c r="C219" s="12"/>
      <c r="D219" s="9" t="str">
        <f t="shared" si="375"/>
        <v/>
      </c>
      <c r="E219" s="12"/>
      <c r="F219" s="9" t="str">
        <f t="shared" si="376"/>
        <v/>
      </c>
      <c r="G219" s="12"/>
      <c r="H219" s="9" t="str">
        <f t="shared" si="377"/>
        <v/>
      </c>
    </row>
    <row r="220" spans="2:8" ht="15.9" customHeight="1">
      <c r="B220" s="18"/>
      <c r="C220" s="12"/>
      <c r="D220" s="9" t="str">
        <f t="shared" si="375"/>
        <v/>
      </c>
      <c r="E220" s="12"/>
      <c r="F220" s="9" t="str">
        <f t="shared" si="376"/>
        <v/>
      </c>
      <c r="G220" s="12"/>
      <c r="H220" s="9" t="str">
        <f t="shared" si="377"/>
        <v/>
      </c>
    </row>
    <row r="221" spans="2:8" ht="15.9" customHeight="1">
      <c r="B221" s="18"/>
      <c r="C221" s="12"/>
      <c r="D221" s="9" t="str">
        <f t="shared" si="375"/>
        <v/>
      </c>
      <c r="E221" s="12"/>
      <c r="F221" s="9" t="str">
        <f t="shared" si="376"/>
        <v/>
      </c>
      <c r="G221" s="12"/>
      <c r="H221" s="9" t="str">
        <f t="shared" si="377"/>
        <v/>
      </c>
    </row>
    <row r="222" spans="2:8" ht="15.9" customHeight="1">
      <c r="B222" s="18"/>
      <c r="C222" s="12"/>
      <c r="D222" s="9" t="str">
        <f t="shared" si="375"/>
        <v/>
      </c>
      <c r="E222" s="12"/>
      <c r="F222" s="9" t="str">
        <f t="shared" si="376"/>
        <v/>
      </c>
      <c r="G222" s="12"/>
      <c r="H222" s="9" t="str">
        <f t="shared" si="377"/>
        <v/>
      </c>
    </row>
    <row r="223" spans="2:8" ht="15.9" customHeight="1">
      <c r="B223" s="18"/>
      <c r="C223" s="12"/>
      <c r="D223" s="9" t="str">
        <f t="shared" si="375"/>
        <v/>
      </c>
      <c r="E223" s="12"/>
      <c r="F223" s="9" t="str">
        <f t="shared" si="376"/>
        <v/>
      </c>
      <c r="G223" s="12"/>
      <c r="H223" s="9" t="str">
        <f t="shared" si="377"/>
        <v/>
      </c>
    </row>
    <row r="224" spans="2:8" ht="15.9" customHeight="1">
      <c r="B224" s="18"/>
      <c r="C224" s="12"/>
      <c r="D224" s="9" t="str">
        <f t="shared" si="375"/>
        <v/>
      </c>
      <c r="E224" s="12"/>
      <c r="F224" s="9" t="str">
        <f t="shared" si="376"/>
        <v/>
      </c>
      <c r="G224" s="12"/>
      <c r="H224" s="9" t="str">
        <f t="shared" si="377"/>
        <v/>
      </c>
    </row>
    <row r="225" spans="2:8" ht="15.9" customHeight="1">
      <c r="B225" s="18"/>
      <c r="C225" s="12"/>
      <c r="D225" s="9" t="str">
        <f t="shared" si="375"/>
        <v/>
      </c>
      <c r="E225" s="12"/>
      <c r="F225" s="9" t="str">
        <f t="shared" si="376"/>
        <v/>
      </c>
      <c r="G225" s="12"/>
      <c r="H225" s="9" t="str">
        <f t="shared" si="377"/>
        <v/>
      </c>
    </row>
    <row r="226" spans="2:8" ht="15.9" customHeight="1">
      <c r="B226" s="18"/>
      <c r="C226" s="12"/>
      <c r="D226" s="9" t="str">
        <f t="shared" si="375"/>
        <v/>
      </c>
      <c r="E226" s="12"/>
      <c r="F226" s="9" t="str">
        <f t="shared" si="376"/>
        <v/>
      </c>
      <c r="G226" s="12"/>
      <c r="H226" s="9" t="str">
        <f t="shared" si="377"/>
        <v/>
      </c>
    </row>
    <row r="227" spans="2:8" ht="15.9" customHeight="1">
      <c r="B227" s="18"/>
      <c r="C227" s="12"/>
      <c r="D227" s="9" t="str">
        <f t="shared" si="375"/>
        <v/>
      </c>
      <c r="E227" s="12"/>
      <c r="F227" s="9" t="str">
        <f t="shared" si="376"/>
        <v/>
      </c>
      <c r="G227" s="12"/>
      <c r="H227" s="9" t="str">
        <f t="shared" si="377"/>
        <v/>
      </c>
    </row>
    <row r="228" spans="2:8" ht="15.9" customHeight="1">
      <c r="B228" s="18"/>
      <c r="C228" s="12"/>
      <c r="D228" s="9" t="str">
        <f t="shared" si="375"/>
        <v/>
      </c>
      <c r="E228" s="12"/>
      <c r="F228" s="9" t="str">
        <f t="shared" si="376"/>
        <v/>
      </c>
      <c r="G228" s="12"/>
      <c r="H228" s="9" t="str">
        <f t="shared" si="377"/>
        <v/>
      </c>
    </row>
    <row r="229" spans="2:8" ht="15.9" customHeight="1">
      <c r="B229" s="18"/>
      <c r="C229" s="12"/>
      <c r="D229" s="9" t="str">
        <f t="shared" si="375"/>
        <v/>
      </c>
      <c r="E229" s="12"/>
      <c r="F229" s="9" t="str">
        <f t="shared" si="376"/>
        <v/>
      </c>
      <c r="G229" s="12"/>
      <c r="H229" s="9" t="str">
        <f t="shared" si="377"/>
        <v/>
      </c>
    </row>
    <row r="230" spans="2:8" ht="15.9" customHeight="1">
      <c r="B230" s="18"/>
      <c r="C230" s="12"/>
      <c r="D230" s="9" t="str">
        <f t="shared" si="375"/>
        <v/>
      </c>
      <c r="E230" s="12"/>
      <c r="F230" s="9" t="str">
        <f t="shared" si="376"/>
        <v/>
      </c>
      <c r="G230" s="12"/>
      <c r="H230" s="9" t="str">
        <f t="shared" si="377"/>
        <v/>
      </c>
    </row>
    <row r="231" spans="2:8" ht="15.9" customHeight="1">
      <c r="B231" s="18"/>
      <c r="C231" s="12"/>
      <c r="D231" s="9" t="str">
        <f t="shared" si="375"/>
        <v/>
      </c>
      <c r="E231" s="12"/>
      <c r="F231" s="9" t="str">
        <f t="shared" si="376"/>
        <v/>
      </c>
      <c r="G231" s="12"/>
      <c r="H231" s="9" t="str">
        <f t="shared" si="377"/>
        <v/>
      </c>
    </row>
    <row r="232" spans="2:8" ht="15.9" customHeight="1">
      <c r="B232" s="18"/>
      <c r="C232" s="12"/>
      <c r="D232" s="9" t="str">
        <f t="shared" si="375"/>
        <v/>
      </c>
      <c r="E232" s="12"/>
      <c r="F232" s="9" t="str">
        <f t="shared" si="376"/>
        <v/>
      </c>
      <c r="G232" s="12"/>
      <c r="H232" s="9" t="str">
        <f t="shared" si="377"/>
        <v/>
      </c>
    </row>
    <row r="233" spans="2:8" ht="15.9" customHeight="1">
      <c r="B233" s="18"/>
      <c r="C233" s="12"/>
      <c r="D233" s="9" t="str">
        <f t="shared" si="375"/>
        <v/>
      </c>
      <c r="E233" s="12"/>
      <c r="F233" s="9" t="str">
        <f t="shared" si="376"/>
        <v/>
      </c>
      <c r="G233" s="12"/>
      <c r="H233" s="9" t="str">
        <f t="shared" si="377"/>
        <v/>
      </c>
    </row>
    <row r="234" spans="2:8" ht="15.9" customHeight="1">
      <c r="B234" s="18"/>
      <c r="C234" s="12"/>
      <c r="D234" s="9" t="str">
        <f t="shared" si="375"/>
        <v/>
      </c>
      <c r="E234" s="12"/>
      <c r="F234" s="9" t="str">
        <f t="shared" si="376"/>
        <v/>
      </c>
      <c r="G234" s="12"/>
      <c r="H234" s="9" t="str">
        <f t="shared" si="377"/>
        <v/>
      </c>
    </row>
    <row r="235" spans="2:8" ht="15.9" customHeight="1">
      <c r="B235" s="18"/>
      <c r="C235" s="12"/>
      <c r="D235" s="9" t="str">
        <f t="shared" si="375"/>
        <v/>
      </c>
      <c r="E235" s="12"/>
      <c r="F235" s="9" t="str">
        <f t="shared" si="376"/>
        <v/>
      </c>
      <c r="G235" s="12"/>
      <c r="H235" s="9" t="str">
        <f t="shared" si="377"/>
        <v/>
      </c>
    </row>
    <row r="236" spans="2:8" ht="15.9" customHeight="1">
      <c r="B236" s="18"/>
      <c r="C236" s="12"/>
      <c r="D236" s="9" t="str">
        <f t="shared" si="375"/>
        <v/>
      </c>
      <c r="E236" s="12"/>
      <c r="F236" s="9" t="str">
        <f t="shared" si="376"/>
        <v/>
      </c>
      <c r="G236" s="12"/>
      <c r="H236" s="9" t="str">
        <f t="shared" si="377"/>
        <v/>
      </c>
    </row>
    <row r="237" spans="2:8" ht="15.9" customHeight="1">
      <c r="B237" s="18"/>
      <c r="C237" s="12"/>
      <c r="D237" s="9" t="str">
        <f t="shared" si="375"/>
        <v/>
      </c>
      <c r="E237" s="12"/>
      <c r="F237" s="9" t="str">
        <f t="shared" si="376"/>
        <v/>
      </c>
      <c r="G237" s="12"/>
      <c r="H237" s="9" t="str">
        <f t="shared" si="377"/>
        <v/>
      </c>
    </row>
    <row r="238" spans="2:8" ht="15.9" customHeight="1">
      <c r="B238" s="18"/>
      <c r="C238" s="12"/>
      <c r="D238" s="9" t="str">
        <f t="shared" si="375"/>
        <v/>
      </c>
      <c r="E238" s="12"/>
      <c r="F238" s="9" t="str">
        <f t="shared" si="376"/>
        <v/>
      </c>
      <c r="G238" s="12"/>
      <c r="H238" s="9" t="str">
        <f t="shared" si="377"/>
        <v/>
      </c>
    </row>
    <row r="239" spans="2:8" ht="15.9" customHeight="1">
      <c r="B239" s="18"/>
      <c r="C239" s="12"/>
      <c r="D239" s="9" t="str">
        <f t="shared" si="375"/>
        <v/>
      </c>
      <c r="E239" s="12"/>
      <c r="F239" s="9" t="str">
        <f t="shared" si="376"/>
        <v/>
      </c>
      <c r="G239" s="12"/>
      <c r="H239" s="9" t="str">
        <f t="shared" si="377"/>
        <v/>
      </c>
    </row>
    <row r="240" spans="2:8" ht="15.9" customHeight="1">
      <c r="B240" s="18"/>
      <c r="C240" s="12"/>
      <c r="D240" s="9" t="str">
        <f t="shared" si="375"/>
        <v/>
      </c>
      <c r="E240" s="12"/>
      <c r="F240" s="9" t="str">
        <f t="shared" si="376"/>
        <v/>
      </c>
      <c r="G240" s="12"/>
      <c r="H240" s="9" t="str">
        <f t="shared" si="377"/>
        <v/>
      </c>
    </row>
    <row r="241" spans="2:8" ht="15.9" customHeight="1">
      <c r="B241" s="18"/>
      <c r="C241" s="12"/>
      <c r="D241" s="9" t="str">
        <f t="shared" si="375"/>
        <v/>
      </c>
      <c r="E241" s="12"/>
      <c r="F241" s="9" t="str">
        <f t="shared" si="376"/>
        <v/>
      </c>
      <c r="G241" s="12"/>
      <c r="H241" s="9" t="str">
        <f t="shared" si="377"/>
        <v/>
      </c>
    </row>
    <row r="242" spans="2:8" ht="15.9" customHeight="1">
      <c r="B242" s="18"/>
      <c r="C242" s="12"/>
      <c r="D242" s="9" t="str">
        <f t="shared" si="375"/>
        <v/>
      </c>
      <c r="E242" s="12"/>
      <c r="F242" s="9" t="str">
        <f t="shared" si="376"/>
        <v/>
      </c>
      <c r="G242" s="12"/>
      <c r="H242" s="9" t="str">
        <f t="shared" si="377"/>
        <v/>
      </c>
    </row>
    <row r="243" spans="2:8" ht="15.9" customHeight="1">
      <c r="B243" s="18"/>
      <c r="C243" s="12"/>
      <c r="D243" s="9" t="str">
        <f t="shared" ref="D243:D306" si="378">IF(C243="","",(C243-$C$9)*1000)</f>
        <v/>
      </c>
      <c r="E243" s="12"/>
      <c r="F243" s="9" t="str">
        <f t="shared" ref="F243:F306" si="379">IF(E243="","",(E243-$E$9)*1000)</f>
        <v/>
      </c>
      <c r="G243" s="12"/>
      <c r="H243" s="9" t="str">
        <f t="shared" ref="H243:H306" si="380">IF(G243="","",(G243-$G$9)*1000)</f>
        <v/>
      </c>
    </row>
    <row r="244" spans="2:8" ht="15.9" customHeight="1">
      <c r="B244" s="18"/>
      <c r="C244" s="12"/>
      <c r="D244" s="9" t="str">
        <f t="shared" si="378"/>
        <v/>
      </c>
      <c r="E244" s="12"/>
      <c r="F244" s="9" t="str">
        <f t="shared" si="379"/>
        <v/>
      </c>
      <c r="G244" s="12"/>
      <c r="H244" s="9" t="str">
        <f t="shared" si="380"/>
        <v/>
      </c>
    </row>
    <row r="245" spans="2:8" ht="15.9" customHeight="1">
      <c r="B245" s="18"/>
      <c r="C245" s="12"/>
      <c r="D245" s="9" t="str">
        <f t="shared" si="378"/>
        <v/>
      </c>
      <c r="E245" s="12"/>
      <c r="F245" s="9" t="str">
        <f t="shared" si="379"/>
        <v/>
      </c>
      <c r="G245" s="12"/>
      <c r="H245" s="9" t="str">
        <f t="shared" si="380"/>
        <v/>
      </c>
    </row>
    <row r="246" spans="2:8" ht="15.9" customHeight="1">
      <c r="B246" s="18"/>
      <c r="C246" s="12"/>
      <c r="D246" s="9" t="str">
        <f t="shared" si="378"/>
        <v/>
      </c>
      <c r="E246" s="12"/>
      <c r="F246" s="9" t="str">
        <f t="shared" si="379"/>
        <v/>
      </c>
      <c r="G246" s="12"/>
      <c r="H246" s="9" t="str">
        <f t="shared" si="380"/>
        <v/>
      </c>
    </row>
    <row r="247" spans="2:8" ht="15.9" customHeight="1">
      <c r="B247" s="18"/>
      <c r="C247" s="12"/>
      <c r="D247" s="9" t="str">
        <f t="shared" si="378"/>
        <v/>
      </c>
      <c r="E247" s="12"/>
      <c r="F247" s="9" t="str">
        <f t="shared" si="379"/>
        <v/>
      </c>
      <c r="G247" s="12"/>
      <c r="H247" s="9" t="str">
        <f t="shared" si="380"/>
        <v/>
      </c>
    </row>
    <row r="248" spans="2:8" ht="15.9" customHeight="1">
      <c r="B248" s="18"/>
      <c r="C248" s="12"/>
      <c r="D248" s="9" t="str">
        <f t="shared" si="378"/>
        <v/>
      </c>
      <c r="E248" s="12"/>
      <c r="F248" s="9" t="str">
        <f t="shared" si="379"/>
        <v/>
      </c>
      <c r="G248" s="12"/>
      <c r="H248" s="9" t="str">
        <f t="shared" si="380"/>
        <v/>
      </c>
    </row>
    <row r="249" spans="2:8" ht="15.9" customHeight="1">
      <c r="B249" s="18"/>
      <c r="C249" s="12"/>
      <c r="D249" s="9" t="str">
        <f t="shared" si="378"/>
        <v/>
      </c>
      <c r="E249" s="12"/>
      <c r="F249" s="9" t="str">
        <f t="shared" si="379"/>
        <v/>
      </c>
      <c r="G249" s="12"/>
      <c r="H249" s="9" t="str">
        <f t="shared" si="380"/>
        <v/>
      </c>
    </row>
    <row r="250" spans="2:8" ht="15.9" customHeight="1">
      <c r="B250" s="18"/>
      <c r="C250" s="12"/>
      <c r="D250" s="9" t="str">
        <f t="shared" si="378"/>
        <v/>
      </c>
      <c r="E250" s="12"/>
      <c r="F250" s="9" t="str">
        <f t="shared" si="379"/>
        <v/>
      </c>
      <c r="G250" s="12"/>
      <c r="H250" s="9" t="str">
        <f t="shared" si="380"/>
        <v/>
      </c>
    </row>
    <row r="251" spans="2:8" ht="15.9" customHeight="1">
      <c r="B251" s="18"/>
      <c r="C251" s="12"/>
      <c r="D251" s="9" t="str">
        <f t="shared" si="378"/>
        <v/>
      </c>
      <c r="E251" s="12"/>
      <c r="F251" s="9" t="str">
        <f t="shared" si="379"/>
        <v/>
      </c>
      <c r="G251" s="12"/>
      <c r="H251" s="9" t="str">
        <f t="shared" si="380"/>
        <v/>
      </c>
    </row>
    <row r="252" spans="2:8" ht="15.9" customHeight="1">
      <c r="B252" s="18"/>
      <c r="C252" s="12"/>
      <c r="D252" s="9" t="str">
        <f t="shared" si="378"/>
        <v/>
      </c>
      <c r="E252" s="12"/>
      <c r="F252" s="9" t="str">
        <f t="shared" si="379"/>
        <v/>
      </c>
      <c r="G252" s="12"/>
      <c r="H252" s="9" t="str">
        <f t="shared" si="380"/>
        <v/>
      </c>
    </row>
    <row r="253" spans="2:8" ht="15.9" customHeight="1">
      <c r="B253" s="18"/>
      <c r="C253" s="12"/>
      <c r="D253" s="9" t="str">
        <f t="shared" si="378"/>
        <v/>
      </c>
      <c r="E253" s="12"/>
      <c r="F253" s="9" t="str">
        <f t="shared" si="379"/>
        <v/>
      </c>
      <c r="G253" s="12"/>
      <c r="H253" s="9" t="str">
        <f t="shared" si="380"/>
        <v/>
      </c>
    </row>
    <row r="254" spans="2:8" ht="15.9" customHeight="1">
      <c r="B254" s="18"/>
      <c r="C254" s="12"/>
      <c r="D254" s="9" t="str">
        <f t="shared" si="378"/>
        <v/>
      </c>
      <c r="E254" s="12"/>
      <c r="F254" s="9" t="str">
        <f t="shared" si="379"/>
        <v/>
      </c>
      <c r="G254" s="12"/>
      <c r="H254" s="9" t="str">
        <f t="shared" si="380"/>
        <v/>
      </c>
    </row>
    <row r="255" spans="2:8" ht="15.9" customHeight="1">
      <c r="B255" s="18"/>
      <c r="C255" s="12"/>
      <c r="D255" s="9" t="str">
        <f t="shared" si="378"/>
        <v/>
      </c>
      <c r="E255" s="12"/>
      <c r="F255" s="9" t="str">
        <f t="shared" si="379"/>
        <v/>
      </c>
      <c r="G255" s="12"/>
      <c r="H255" s="9" t="str">
        <f t="shared" si="380"/>
        <v/>
      </c>
    </row>
    <row r="256" spans="2:8" ht="15.9" customHeight="1">
      <c r="B256" s="18"/>
      <c r="C256" s="12"/>
      <c r="D256" s="9" t="str">
        <f t="shared" si="378"/>
        <v/>
      </c>
      <c r="E256" s="12"/>
      <c r="F256" s="9" t="str">
        <f t="shared" si="379"/>
        <v/>
      </c>
      <c r="G256" s="12"/>
      <c r="H256" s="9" t="str">
        <f t="shared" si="380"/>
        <v/>
      </c>
    </row>
    <row r="257" spans="2:8" ht="15.9" customHeight="1">
      <c r="B257" s="18"/>
      <c r="C257" s="12"/>
      <c r="D257" s="9" t="str">
        <f t="shared" si="378"/>
        <v/>
      </c>
      <c r="E257" s="12"/>
      <c r="F257" s="9" t="str">
        <f t="shared" si="379"/>
        <v/>
      </c>
      <c r="G257" s="12"/>
      <c r="H257" s="9" t="str">
        <f t="shared" si="380"/>
        <v/>
      </c>
    </row>
    <row r="258" spans="2:8" ht="15.9" customHeight="1">
      <c r="B258" s="18"/>
      <c r="C258" s="12"/>
      <c r="D258" s="9" t="str">
        <f t="shared" si="378"/>
        <v/>
      </c>
      <c r="E258" s="12"/>
      <c r="F258" s="9" t="str">
        <f t="shared" si="379"/>
        <v/>
      </c>
      <c r="G258" s="12"/>
      <c r="H258" s="9" t="str">
        <f t="shared" si="380"/>
        <v/>
      </c>
    </row>
    <row r="259" spans="2:8" ht="15.9" customHeight="1">
      <c r="B259" s="18"/>
      <c r="C259" s="12"/>
      <c r="D259" s="9" t="str">
        <f t="shared" si="378"/>
        <v/>
      </c>
      <c r="E259" s="12"/>
      <c r="F259" s="9" t="str">
        <f t="shared" si="379"/>
        <v/>
      </c>
      <c r="G259" s="12"/>
      <c r="H259" s="9" t="str">
        <f t="shared" si="380"/>
        <v/>
      </c>
    </row>
    <row r="260" spans="2:8" ht="15.9" customHeight="1">
      <c r="B260" s="18"/>
      <c r="C260" s="12"/>
      <c r="D260" s="9" t="str">
        <f t="shared" si="378"/>
        <v/>
      </c>
      <c r="E260" s="12"/>
      <c r="F260" s="9" t="str">
        <f t="shared" si="379"/>
        <v/>
      </c>
      <c r="G260" s="12"/>
      <c r="H260" s="9" t="str">
        <f t="shared" si="380"/>
        <v/>
      </c>
    </row>
    <row r="261" spans="2:8" ht="15.9" customHeight="1">
      <c r="B261" s="18"/>
      <c r="C261" s="12"/>
      <c r="D261" s="9" t="str">
        <f t="shared" si="378"/>
        <v/>
      </c>
      <c r="E261" s="12"/>
      <c r="F261" s="9" t="str">
        <f t="shared" si="379"/>
        <v/>
      </c>
      <c r="G261" s="12"/>
      <c r="H261" s="9" t="str">
        <f t="shared" si="380"/>
        <v/>
      </c>
    </row>
    <row r="262" spans="2:8" ht="15.9" customHeight="1">
      <c r="B262" s="18"/>
      <c r="C262" s="12"/>
      <c r="D262" s="9" t="str">
        <f t="shared" si="378"/>
        <v/>
      </c>
      <c r="E262" s="12"/>
      <c r="F262" s="9" t="str">
        <f t="shared" si="379"/>
        <v/>
      </c>
      <c r="G262" s="12"/>
      <c r="H262" s="9" t="str">
        <f t="shared" si="380"/>
        <v/>
      </c>
    </row>
    <row r="263" spans="2:8" ht="15.9" customHeight="1">
      <c r="B263" s="18"/>
      <c r="C263" s="12"/>
      <c r="D263" s="9" t="str">
        <f t="shared" si="378"/>
        <v/>
      </c>
      <c r="E263" s="12"/>
      <c r="F263" s="9" t="str">
        <f t="shared" si="379"/>
        <v/>
      </c>
      <c r="G263" s="12"/>
      <c r="H263" s="9" t="str">
        <f t="shared" si="380"/>
        <v/>
      </c>
    </row>
    <row r="264" spans="2:8" ht="15.9" customHeight="1">
      <c r="B264" s="18"/>
      <c r="C264" s="12"/>
      <c r="D264" s="9" t="str">
        <f t="shared" si="378"/>
        <v/>
      </c>
      <c r="E264" s="12"/>
      <c r="F264" s="9" t="str">
        <f t="shared" si="379"/>
        <v/>
      </c>
      <c r="G264" s="12"/>
      <c r="H264" s="9" t="str">
        <f t="shared" si="380"/>
        <v/>
      </c>
    </row>
    <row r="265" spans="2:8" ht="15.9" customHeight="1">
      <c r="B265" s="18"/>
      <c r="C265" s="12"/>
      <c r="D265" s="9" t="str">
        <f t="shared" si="378"/>
        <v/>
      </c>
      <c r="E265" s="12"/>
      <c r="F265" s="9" t="str">
        <f t="shared" si="379"/>
        <v/>
      </c>
      <c r="G265" s="12"/>
      <c r="H265" s="9" t="str">
        <f t="shared" si="380"/>
        <v/>
      </c>
    </row>
    <row r="266" spans="2:8" ht="15.9" customHeight="1">
      <c r="B266" s="18"/>
      <c r="C266" s="12"/>
      <c r="D266" s="9" t="str">
        <f t="shared" si="378"/>
        <v/>
      </c>
      <c r="E266" s="12"/>
      <c r="F266" s="9" t="str">
        <f t="shared" si="379"/>
        <v/>
      </c>
      <c r="G266" s="12"/>
      <c r="H266" s="9" t="str">
        <f t="shared" si="380"/>
        <v/>
      </c>
    </row>
    <row r="267" spans="2:8" ht="15.9" customHeight="1">
      <c r="B267" s="18"/>
      <c r="C267" s="12"/>
      <c r="D267" s="9" t="str">
        <f t="shared" si="378"/>
        <v/>
      </c>
      <c r="E267" s="12"/>
      <c r="F267" s="9" t="str">
        <f t="shared" si="379"/>
        <v/>
      </c>
      <c r="G267" s="12"/>
      <c r="H267" s="9" t="str">
        <f t="shared" si="380"/>
        <v/>
      </c>
    </row>
    <row r="268" spans="2:8" ht="15.9" customHeight="1">
      <c r="B268" s="18"/>
      <c r="C268" s="12"/>
      <c r="D268" s="9" t="str">
        <f t="shared" si="378"/>
        <v/>
      </c>
      <c r="E268" s="12"/>
      <c r="F268" s="9" t="str">
        <f t="shared" si="379"/>
        <v/>
      </c>
      <c r="G268" s="12"/>
      <c r="H268" s="9" t="str">
        <f t="shared" si="380"/>
        <v/>
      </c>
    </row>
    <row r="269" spans="2:8" ht="15.9" customHeight="1">
      <c r="B269" s="18"/>
      <c r="C269" s="12"/>
      <c r="D269" s="9" t="str">
        <f t="shared" si="378"/>
        <v/>
      </c>
      <c r="E269" s="12"/>
      <c r="F269" s="9" t="str">
        <f t="shared" si="379"/>
        <v/>
      </c>
      <c r="G269" s="12"/>
      <c r="H269" s="9" t="str">
        <f t="shared" si="380"/>
        <v/>
      </c>
    </row>
    <row r="270" spans="2:8" ht="15.9" customHeight="1">
      <c r="B270" s="18"/>
      <c r="C270" s="12"/>
      <c r="D270" s="9" t="str">
        <f t="shared" si="378"/>
        <v/>
      </c>
      <c r="E270" s="12"/>
      <c r="F270" s="9" t="str">
        <f t="shared" si="379"/>
        <v/>
      </c>
      <c r="G270" s="12"/>
      <c r="H270" s="9" t="str">
        <f t="shared" si="380"/>
        <v/>
      </c>
    </row>
    <row r="271" spans="2:8" ht="15.9" customHeight="1">
      <c r="B271" s="18"/>
      <c r="C271" s="12"/>
      <c r="D271" s="9" t="str">
        <f t="shared" si="378"/>
        <v/>
      </c>
      <c r="E271" s="12"/>
      <c r="F271" s="9" t="str">
        <f t="shared" si="379"/>
        <v/>
      </c>
      <c r="G271" s="12"/>
      <c r="H271" s="9" t="str">
        <f t="shared" si="380"/>
        <v/>
      </c>
    </row>
    <row r="272" spans="2:8" ht="15.9" customHeight="1">
      <c r="B272" s="18"/>
      <c r="C272" s="12"/>
      <c r="D272" s="9" t="str">
        <f t="shared" si="378"/>
        <v/>
      </c>
      <c r="E272" s="12"/>
      <c r="F272" s="9" t="str">
        <f t="shared" si="379"/>
        <v/>
      </c>
      <c r="G272" s="12"/>
      <c r="H272" s="9" t="str">
        <f t="shared" si="380"/>
        <v/>
      </c>
    </row>
    <row r="273" spans="2:8" ht="15.9" customHeight="1">
      <c r="B273" s="18"/>
      <c r="C273" s="12"/>
      <c r="D273" s="9" t="str">
        <f t="shared" si="378"/>
        <v/>
      </c>
      <c r="E273" s="12"/>
      <c r="F273" s="9" t="str">
        <f t="shared" si="379"/>
        <v/>
      </c>
      <c r="G273" s="12"/>
      <c r="H273" s="9" t="str">
        <f t="shared" si="380"/>
        <v/>
      </c>
    </row>
    <row r="274" spans="2:8" ht="15.9" customHeight="1">
      <c r="B274" s="18"/>
      <c r="C274" s="12"/>
      <c r="D274" s="9" t="str">
        <f t="shared" si="378"/>
        <v/>
      </c>
      <c r="E274" s="12"/>
      <c r="F274" s="9" t="str">
        <f t="shared" si="379"/>
        <v/>
      </c>
      <c r="G274" s="12"/>
      <c r="H274" s="9" t="str">
        <f t="shared" si="380"/>
        <v/>
      </c>
    </row>
    <row r="275" spans="2:8" ht="15.9" customHeight="1">
      <c r="B275" s="18"/>
      <c r="C275" s="12"/>
      <c r="D275" s="9" t="str">
        <f t="shared" si="378"/>
        <v/>
      </c>
      <c r="E275" s="12"/>
      <c r="F275" s="9" t="str">
        <f t="shared" si="379"/>
        <v/>
      </c>
      <c r="G275" s="12"/>
      <c r="H275" s="9" t="str">
        <f t="shared" si="380"/>
        <v/>
      </c>
    </row>
    <row r="276" spans="2:8" ht="15.9" customHeight="1">
      <c r="B276" s="18"/>
      <c r="C276" s="12"/>
      <c r="D276" s="9" t="str">
        <f t="shared" si="378"/>
        <v/>
      </c>
      <c r="E276" s="12"/>
      <c r="F276" s="9" t="str">
        <f t="shared" si="379"/>
        <v/>
      </c>
      <c r="G276" s="12"/>
      <c r="H276" s="9" t="str">
        <f t="shared" si="380"/>
        <v/>
      </c>
    </row>
    <row r="277" spans="2:8" ht="15.9" customHeight="1">
      <c r="B277" s="18"/>
      <c r="C277" s="12"/>
      <c r="D277" s="9" t="str">
        <f t="shared" si="378"/>
        <v/>
      </c>
      <c r="E277" s="12"/>
      <c r="F277" s="9" t="str">
        <f t="shared" si="379"/>
        <v/>
      </c>
      <c r="G277" s="12"/>
      <c r="H277" s="9" t="str">
        <f t="shared" si="380"/>
        <v/>
      </c>
    </row>
    <row r="278" spans="2:8" ht="15.9" customHeight="1">
      <c r="B278" s="18"/>
      <c r="C278" s="12"/>
      <c r="D278" s="9" t="str">
        <f t="shared" si="378"/>
        <v/>
      </c>
      <c r="E278" s="12"/>
      <c r="F278" s="9" t="str">
        <f t="shared" si="379"/>
        <v/>
      </c>
      <c r="G278" s="12"/>
      <c r="H278" s="9" t="str">
        <f t="shared" si="380"/>
        <v/>
      </c>
    </row>
    <row r="279" spans="2:8" ht="15.9" customHeight="1">
      <c r="B279" s="18"/>
      <c r="C279" s="12"/>
      <c r="D279" s="9" t="str">
        <f t="shared" si="378"/>
        <v/>
      </c>
      <c r="E279" s="12"/>
      <c r="F279" s="9" t="str">
        <f t="shared" si="379"/>
        <v/>
      </c>
      <c r="G279" s="12"/>
      <c r="H279" s="9" t="str">
        <f t="shared" si="380"/>
        <v/>
      </c>
    </row>
    <row r="280" spans="2:8" ht="15.9" customHeight="1">
      <c r="B280" s="18"/>
      <c r="C280" s="12"/>
      <c r="D280" s="9" t="str">
        <f t="shared" si="378"/>
        <v/>
      </c>
      <c r="E280" s="12"/>
      <c r="F280" s="9" t="str">
        <f t="shared" si="379"/>
        <v/>
      </c>
      <c r="G280" s="12"/>
      <c r="H280" s="9" t="str">
        <f t="shared" si="380"/>
        <v/>
      </c>
    </row>
    <row r="281" spans="2:8" ht="15.9" customHeight="1">
      <c r="B281" s="18"/>
      <c r="C281" s="12"/>
      <c r="D281" s="9" t="str">
        <f t="shared" si="378"/>
        <v/>
      </c>
      <c r="E281" s="12"/>
      <c r="F281" s="9" t="str">
        <f t="shared" si="379"/>
        <v/>
      </c>
      <c r="G281" s="12"/>
      <c r="H281" s="9" t="str">
        <f t="shared" si="380"/>
        <v/>
      </c>
    </row>
    <row r="282" spans="2:8" ht="15.9" customHeight="1">
      <c r="B282" s="18"/>
      <c r="C282" s="12"/>
      <c r="D282" s="9" t="str">
        <f t="shared" si="378"/>
        <v/>
      </c>
      <c r="E282" s="12"/>
      <c r="F282" s="9" t="str">
        <f t="shared" si="379"/>
        <v/>
      </c>
      <c r="G282" s="12"/>
      <c r="H282" s="9" t="str">
        <f t="shared" si="380"/>
        <v/>
      </c>
    </row>
    <row r="283" spans="2:8" ht="15.9" customHeight="1">
      <c r="B283" s="18"/>
      <c r="C283" s="12"/>
      <c r="D283" s="9" t="str">
        <f t="shared" si="378"/>
        <v/>
      </c>
      <c r="E283" s="12"/>
      <c r="F283" s="9" t="str">
        <f t="shared" si="379"/>
        <v/>
      </c>
      <c r="G283" s="12"/>
      <c r="H283" s="9" t="str">
        <f t="shared" si="380"/>
        <v/>
      </c>
    </row>
    <row r="284" spans="2:8" ht="15.9" customHeight="1">
      <c r="B284" s="18"/>
      <c r="C284" s="12"/>
      <c r="D284" s="9" t="str">
        <f t="shared" si="378"/>
        <v/>
      </c>
      <c r="E284" s="12"/>
      <c r="F284" s="9" t="str">
        <f t="shared" si="379"/>
        <v/>
      </c>
      <c r="G284" s="12"/>
      <c r="H284" s="9" t="str">
        <f t="shared" si="380"/>
        <v/>
      </c>
    </row>
    <row r="285" spans="2:8" ht="15.9" customHeight="1">
      <c r="B285" s="18"/>
      <c r="C285" s="12"/>
      <c r="D285" s="9" t="str">
        <f t="shared" si="378"/>
        <v/>
      </c>
      <c r="E285" s="12"/>
      <c r="F285" s="9" t="str">
        <f t="shared" si="379"/>
        <v/>
      </c>
      <c r="G285" s="12"/>
      <c r="H285" s="9" t="str">
        <f t="shared" si="380"/>
        <v/>
      </c>
    </row>
    <row r="286" spans="2:8" ht="15.9" customHeight="1">
      <c r="B286" s="18"/>
      <c r="C286" s="12"/>
      <c r="D286" s="9" t="str">
        <f t="shared" si="378"/>
        <v/>
      </c>
      <c r="E286" s="12"/>
      <c r="F286" s="9" t="str">
        <f t="shared" si="379"/>
        <v/>
      </c>
      <c r="G286" s="12"/>
      <c r="H286" s="9" t="str">
        <f t="shared" si="380"/>
        <v/>
      </c>
    </row>
    <row r="287" spans="2:8" ht="15.9" customHeight="1">
      <c r="B287" s="18"/>
      <c r="C287" s="12"/>
      <c r="D287" s="9" t="str">
        <f t="shared" si="378"/>
        <v/>
      </c>
      <c r="E287" s="12"/>
      <c r="F287" s="9" t="str">
        <f t="shared" si="379"/>
        <v/>
      </c>
      <c r="G287" s="12"/>
      <c r="H287" s="9" t="str">
        <f t="shared" si="380"/>
        <v/>
      </c>
    </row>
    <row r="288" spans="2:8" ht="15.9" customHeight="1">
      <c r="B288" s="18"/>
      <c r="C288" s="12"/>
      <c r="D288" s="9" t="str">
        <f t="shared" si="378"/>
        <v/>
      </c>
      <c r="E288" s="12"/>
      <c r="F288" s="9" t="str">
        <f t="shared" si="379"/>
        <v/>
      </c>
      <c r="G288" s="12"/>
      <c r="H288" s="9" t="str">
        <f t="shared" si="380"/>
        <v/>
      </c>
    </row>
    <row r="289" spans="2:8" ht="15.9" customHeight="1">
      <c r="B289" s="18"/>
      <c r="C289" s="12"/>
      <c r="D289" s="9" t="str">
        <f t="shared" si="378"/>
        <v/>
      </c>
      <c r="E289" s="12"/>
      <c r="F289" s="9" t="str">
        <f t="shared" si="379"/>
        <v/>
      </c>
      <c r="G289" s="12"/>
      <c r="H289" s="9" t="str">
        <f t="shared" si="380"/>
        <v/>
      </c>
    </row>
    <row r="290" spans="2:8" ht="15.9" customHeight="1">
      <c r="B290" s="18"/>
      <c r="C290" s="12"/>
      <c r="D290" s="9" t="str">
        <f t="shared" si="378"/>
        <v/>
      </c>
      <c r="E290" s="12"/>
      <c r="F290" s="9" t="str">
        <f t="shared" si="379"/>
        <v/>
      </c>
      <c r="G290" s="12"/>
      <c r="H290" s="9" t="str">
        <f t="shared" si="380"/>
        <v/>
      </c>
    </row>
    <row r="291" spans="2:8" ht="15.9" customHeight="1">
      <c r="B291" s="18"/>
      <c r="C291" s="12"/>
      <c r="D291" s="9" t="str">
        <f t="shared" si="378"/>
        <v/>
      </c>
      <c r="E291" s="12"/>
      <c r="F291" s="9" t="str">
        <f t="shared" si="379"/>
        <v/>
      </c>
      <c r="G291" s="12"/>
      <c r="H291" s="9" t="str">
        <f t="shared" si="380"/>
        <v/>
      </c>
    </row>
    <row r="292" spans="2:8" ht="15.9" customHeight="1">
      <c r="B292" s="18"/>
      <c r="C292" s="12"/>
      <c r="D292" s="9" t="str">
        <f t="shared" si="378"/>
        <v/>
      </c>
      <c r="E292" s="12"/>
      <c r="F292" s="9" t="str">
        <f t="shared" si="379"/>
        <v/>
      </c>
      <c r="G292" s="12"/>
      <c r="H292" s="9" t="str">
        <f t="shared" si="380"/>
        <v/>
      </c>
    </row>
    <row r="293" spans="2:8" ht="15.9" customHeight="1">
      <c r="B293" s="18"/>
      <c r="C293" s="12"/>
      <c r="D293" s="9" t="str">
        <f t="shared" si="378"/>
        <v/>
      </c>
      <c r="E293" s="12"/>
      <c r="F293" s="9" t="str">
        <f t="shared" si="379"/>
        <v/>
      </c>
      <c r="G293" s="12"/>
      <c r="H293" s="9" t="str">
        <f t="shared" si="380"/>
        <v/>
      </c>
    </row>
    <row r="294" spans="2:8" ht="15.9" customHeight="1">
      <c r="B294" s="18"/>
      <c r="C294" s="12"/>
      <c r="D294" s="9" t="str">
        <f t="shared" si="378"/>
        <v/>
      </c>
      <c r="E294" s="12"/>
      <c r="F294" s="9" t="str">
        <f t="shared" si="379"/>
        <v/>
      </c>
      <c r="G294" s="12"/>
      <c r="H294" s="9" t="str">
        <f t="shared" si="380"/>
        <v/>
      </c>
    </row>
    <row r="295" spans="2:8" ht="15.9" customHeight="1">
      <c r="B295" s="18"/>
      <c r="C295" s="12"/>
      <c r="D295" s="9" t="str">
        <f t="shared" si="378"/>
        <v/>
      </c>
      <c r="E295" s="12"/>
      <c r="F295" s="9" t="str">
        <f t="shared" si="379"/>
        <v/>
      </c>
      <c r="G295" s="12"/>
      <c r="H295" s="9" t="str">
        <f t="shared" si="380"/>
        <v/>
      </c>
    </row>
    <row r="296" spans="2:8" ht="15.9" customHeight="1">
      <c r="B296" s="18"/>
      <c r="C296" s="12"/>
      <c r="D296" s="9" t="str">
        <f t="shared" si="378"/>
        <v/>
      </c>
      <c r="E296" s="12"/>
      <c r="F296" s="9" t="str">
        <f t="shared" si="379"/>
        <v/>
      </c>
      <c r="G296" s="12"/>
      <c r="H296" s="9" t="str">
        <f t="shared" si="380"/>
        <v/>
      </c>
    </row>
    <row r="297" spans="2:8" ht="15.9" customHeight="1">
      <c r="B297" s="18"/>
      <c r="C297" s="12"/>
      <c r="D297" s="9" t="str">
        <f t="shared" si="378"/>
        <v/>
      </c>
      <c r="E297" s="12"/>
      <c r="F297" s="9" t="str">
        <f t="shared" si="379"/>
        <v/>
      </c>
      <c r="G297" s="12"/>
      <c r="H297" s="9" t="str">
        <f t="shared" si="380"/>
        <v/>
      </c>
    </row>
    <row r="298" spans="2:8" ht="15.9" customHeight="1">
      <c r="B298" s="18"/>
      <c r="C298" s="12"/>
      <c r="D298" s="9" t="str">
        <f t="shared" si="378"/>
        <v/>
      </c>
      <c r="E298" s="12"/>
      <c r="F298" s="9" t="str">
        <f t="shared" si="379"/>
        <v/>
      </c>
      <c r="G298" s="12"/>
      <c r="H298" s="9" t="str">
        <f t="shared" si="380"/>
        <v/>
      </c>
    </row>
    <row r="299" spans="2:8" ht="15.9" customHeight="1">
      <c r="B299" s="18"/>
      <c r="C299" s="12"/>
      <c r="D299" s="9" t="str">
        <f t="shared" si="378"/>
        <v/>
      </c>
      <c r="E299" s="12"/>
      <c r="F299" s="9" t="str">
        <f t="shared" si="379"/>
        <v/>
      </c>
      <c r="G299" s="12"/>
      <c r="H299" s="9" t="str">
        <f t="shared" si="380"/>
        <v/>
      </c>
    </row>
    <row r="300" spans="2:8" ht="15.9" customHeight="1">
      <c r="B300" s="18"/>
      <c r="C300" s="12"/>
      <c r="D300" s="9" t="str">
        <f t="shared" si="378"/>
        <v/>
      </c>
      <c r="E300" s="12"/>
      <c r="F300" s="9" t="str">
        <f t="shared" si="379"/>
        <v/>
      </c>
      <c r="G300" s="12"/>
      <c r="H300" s="9" t="str">
        <f t="shared" si="380"/>
        <v/>
      </c>
    </row>
    <row r="301" spans="2:8" ht="15.9" customHeight="1">
      <c r="B301" s="18"/>
      <c r="C301" s="12"/>
      <c r="D301" s="9" t="str">
        <f t="shared" si="378"/>
        <v/>
      </c>
      <c r="E301" s="12"/>
      <c r="F301" s="9" t="str">
        <f t="shared" si="379"/>
        <v/>
      </c>
      <c r="G301" s="12"/>
      <c r="H301" s="9" t="str">
        <f t="shared" si="380"/>
        <v/>
      </c>
    </row>
    <row r="302" spans="2:8" ht="15.9" customHeight="1">
      <c r="B302" s="18"/>
      <c r="C302" s="12"/>
      <c r="D302" s="9" t="str">
        <f t="shared" si="378"/>
        <v/>
      </c>
      <c r="E302" s="12"/>
      <c r="F302" s="9" t="str">
        <f t="shared" si="379"/>
        <v/>
      </c>
      <c r="G302" s="12"/>
      <c r="H302" s="9" t="str">
        <f t="shared" si="380"/>
        <v/>
      </c>
    </row>
    <row r="303" spans="2:8" ht="15.9" customHeight="1">
      <c r="B303" s="18"/>
      <c r="C303" s="12"/>
      <c r="D303" s="9" t="str">
        <f t="shared" si="378"/>
        <v/>
      </c>
      <c r="E303" s="12"/>
      <c r="F303" s="9" t="str">
        <f t="shared" si="379"/>
        <v/>
      </c>
      <c r="G303" s="12"/>
      <c r="H303" s="9" t="str">
        <f t="shared" si="380"/>
        <v/>
      </c>
    </row>
    <row r="304" spans="2:8" ht="15.9" customHeight="1">
      <c r="B304" s="18"/>
      <c r="C304" s="12"/>
      <c r="D304" s="9" t="str">
        <f t="shared" si="378"/>
        <v/>
      </c>
      <c r="E304" s="12"/>
      <c r="F304" s="9" t="str">
        <f t="shared" si="379"/>
        <v/>
      </c>
      <c r="G304" s="12"/>
      <c r="H304" s="9" t="str">
        <f t="shared" si="380"/>
        <v/>
      </c>
    </row>
    <row r="305" spans="2:8" ht="15.9" customHeight="1">
      <c r="B305" s="18"/>
      <c r="C305" s="12"/>
      <c r="D305" s="9" t="str">
        <f t="shared" si="378"/>
        <v/>
      </c>
      <c r="E305" s="12"/>
      <c r="F305" s="9" t="str">
        <f t="shared" si="379"/>
        <v/>
      </c>
      <c r="G305" s="12"/>
      <c r="H305" s="9" t="str">
        <f t="shared" si="380"/>
        <v/>
      </c>
    </row>
    <row r="306" spans="2:8" ht="15.9" customHeight="1">
      <c r="B306" s="18"/>
      <c r="C306" s="12"/>
      <c r="D306" s="9" t="str">
        <f t="shared" si="378"/>
        <v/>
      </c>
      <c r="E306" s="12"/>
      <c r="F306" s="9" t="str">
        <f t="shared" si="379"/>
        <v/>
      </c>
      <c r="G306" s="12"/>
      <c r="H306" s="9" t="str">
        <f t="shared" si="380"/>
        <v/>
      </c>
    </row>
    <row r="307" spans="2:8" ht="15.9" customHeight="1">
      <c r="B307" s="18"/>
      <c r="C307" s="12"/>
      <c r="D307" s="9" t="str">
        <f t="shared" ref="D307" si="381">IF(C307="","",(C307-$C$9)*1000)</f>
        <v/>
      </c>
      <c r="E307" s="12"/>
      <c r="F307" s="9" t="str">
        <f t="shared" ref="F307" si="382">IF(E307="","",(E307-$E$9)*1000)</f>
        <v/>
      </c>
      <c r="G307" s="12"/>
      <c r="H307" s="9" t="str">
        <f t="shared" ref="H307" si="383">IF(G307="","",(G307-$G$9)*1000)</f>
        <v/>
      </c>
    </row>
    <row r="308" spans="2:8" ht="15.9" customHeight="1">
      <c r="B308" s="31"/>
      <c r="C308" s="29"/>
      <c r="D308" s="30"/>
    </row>
  </sheetData>
  <mergeCells count="20">
    <mergeCell ref="A159:A160"/>
    <mergeCell ref="A195:A196"/>
    <mergeCell ref="A201:A202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8:I102">
    <cfRule type="cellIs" dxfId="67" priority="1" operator="lessThan">
      <formula>$L$6</formula>
    </cfRule>
    <cfRule type="cellIs" dxfId="66" priority="2" operator="greaterThan">
      <formula>$L$5</formula>
    </cfRule>
  </conditionalFormatting>
  <conditionalFormatting sqref="I104:I207 J127:K206">
    <cfRule type="cellIs" dxfId="65" priority="3" operator="lessThan">
      <formula>$L$6</formula>
    </cfRule>
    <cfRule type="cellIs" dxfId="64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8"/>
  <sheetViews>
    <sheetView showGridLines="0" zoomScale="90" zoomScaleNormal="90" workbookViewId="0">
      <pane ySplit="9" topLeftCell="A121" activePane="bottomLeft" state="frozen"/>
      <selection pane="bottomLeft" activeCell="B128" sqref="B128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36.400000029243529</v>
      </c>
      <c r="X1" s="85" t="s">
        <v>65</v>
      </c>
      <c r="Y1" s="86">
        <f>AN7</f>
        <v>42.683106262867057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21.199999749660492</v>
      </c>
      <c r="X2" s="87" t="s">
        <v>66</v>
      </c>
      <c r="Y2" s="88">
        <f>IF(MOD(DEGREES(ATAN2(W1, W2)), 360) &gt; 180, MOD(DEGREES(ATAN2(W1, W2)), 360) - 360, MOD(DEGREES(ATAN2(W1, W2)), 360))</f>
        <v>30.217273643125466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36.400000029243529</v>
      </c>
      <c r="AH2" s="43">
        <f>INDEX(D:D,MATCH(9.99999999999999E+307,D:D))</f>
        <v>36.400000040885061</v>
      </c>
      <c r="AI2" s="43">
        <f>INDEX(D:D,MATCH(9.99999999999999E+307,D:D)-1)</f>
        <v>39.500000013504177</v>
      </c>
      <c r="AJ2" s="43">
        <f>INDEX(D:D,MATCH(9.99999999999999E+307,D:D)-2)</f>
        <v>39.700000023003668</v>
      </c>
      <c r="AK2" s="43">
        <f>INDEX(D:D,MATCH(9.99999999999999E+307,D:D)-3)</f>
        <v>34.700000018347055</v>
      </c>
      <c r="AL2" s="43">
        <f>INDEX(D:D,MATCH(9.99999999999999E+307,D:D)-4)</f>
        <v>36.200000031385571</v>
      </c>
      <c r="AM2" s="43">
        <f>INDEX(D:D,MATCH(9.99999999999999E+307,D:D)-5)</f>
        <v>35.20000004209578</v>
      </c>
      <c r="AN2" s="43">
        <f>INDEX(D:D,MATCH(9.99999999999999E+307,D:D)-6)</f>
        <v>34.700000018347055</v>
      </c>
      <c r="AO2" s="43">
        <f>INDEX(D:D,MATCH(9.99999999999999E+307,D:D)-7)</f>
        <v>39.800000027753413</v>
      </c>
      <c r="AP2" s="43">
        <f>INDEX(D:D,MATCH(9.99999999999999E+307,D:D)-8)</f>
        <v>25.499999988824129</v>
      </c>
      <c r="AQ2" s="43">
        <f>INDEX(D:D,MATCH(9.99999999999999E+307,D:D)-9)</f>
        <v>32.800000044517219</v>
      </c>
      <c r="AR2" s="43">
        <f>INDEX(D:D,MATCH(9.99999999999999E+307,D:D)-10)</f>
        <v>39.199999999254942</v>
      </c>
      <c r="AS2" s="43">
        <f>INDEX(D:D,MATCH(9.99999999999999E+307,D:D)-11)</f>
        <v>36.59999999217689</v>
      </c>
      <c r="AT2" s="43">
        <f>INDEX(D:D,MATCH(9.99999999999999E+307,D:D)-12)</f>
        <v>31.699999992270023</v>
      </c>
      <c r="AU2" s="43">
        <f>INDEX(D:D,MATCH(9.99999999999999E+307,D:D)-13)</f>
        <v>37.899999995715916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5.1399999999944157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21.199999749660492</v>
      </c>
      <c r="AH3" s="43">
        <f>INDEX(F:F,MATCH(9.99999999999999E+307,F:F))</f>
        <v>13.100000098347664</v>
      </c>
      <c r="AI3" s="43">
        <f>INDEX(F:F,MATCH(9.99999999999999E+307,F:F)-1)</f>
        <v>26.499999687075615</v>
      </c>
      <c r="AJ3" s="43">
        <f>INDEX(F:F,MATCH(9.99999999999999E+307,F:F)-2)</f>
        <v>32.399999909102917</v>
      </c>
      <c r="AK3" s="43">
        <f>INDEX(F:F,MATCH(9.99999999999999E+307,F:F)-3)</f>
        <v>21.699999459087849</v>
      </c>
      <c r="AL3" s="43">
        <f>INDEX(F:F,MATCH(9.99999999999999E+307,F:F)-4)</f>
        <v>23.000000044703484</v>
      </c>
      <c r="AM3" s="43">
        <f>INDEX(F:F,MATCH(9.99999999999999E+307,F:F)-5)</f>
        <v>1.3999994844198227</v>
      </c>
      <c r="AN3" s="43">
        <f>INDEX(F:F,MATCH(9.99999999999999E+307,F:F)-6)</f>
        <v>21.699999459087849</v>
      </c>
      <c r="AO3" s="43">
        <f>INDEX(F:F,MATCH(9.99999999999999E+307,F:F)-7)</f>
        <v>12.69999984651804</v>
      </c>
      <c r="AP3" s="43">
        <f>INDEX(F:F,MATCH(9.99999999999999E+307,F:F)-8)</f>
        <v>-40.000000037252903</v>
      </c>
      <c r="AQ3" s="43">
        <f>INDEX(F:F,MATCH(9.99999999999999E+307,F:F)-9)</f>
        <v>-23.000000044703484</v>
      </c>
      <c r="AR3" s="43">
        <f>INDEX(F:F,MATCH(9.99999999999999E+307,F:F)-10)</f>
        <v>50.400000065565109</v>
      </c>
      <c r="AS3" s="43">
        <f>INDEX(F:F,MATCH(9.99999999999999E+307,F:F)-11)</f>
        <v>20.299999974668026</v>
      </c>
      <c r="AT3" s="43">
        <f>INDEX(F:F,MATCH(9.99999999999999E+307,F:F)-12)</f>
        <v>-4.0000006556510925</v>
      </c>
      <c r="AU3" s="43">
        <f>INDEX(F:F,MATCH(9.99999999999999E+307,F:F)-13)</f>
        <v>35.499999299645424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5.1399999999944157</v>
      </c>
      <c r="AH4" s="43">
        <f>INDEX(H:H,MATCH(9.99999999999999E+307,H:H))</f>
        <v>-0.30000000000995897</v>
      </c>
      <c r="AI4" s="43">
        <f>INDEX(H:H,MATCH(9.99999999999999E+307,H:H)-1)</f>
        <v>8.6999999999903821</v>
      </c>
      <c r="AJ4" s="43">
        <f>INDEX(H:H,MATCH(9.99999999999999E+307,H:H)-2)</f>
        <v>5.7999999999935881</v>
      </c>
      <c r="AK4" s="43">
        <f>INDEX(H:H,MATCH(9.99999999999999E+307,H:H)-3)</f>
        <v>6.2999999999959755</v>
      </c>
      <c r="AL4" s="43">
        <f>INDEX(H:H,MATCH(9.99999999999999E+307,H:H)-4)</f>
        <v>7.5999999999964984</v>
      </c>
      <c r="AM4" s="43">
        <f>INDEX(H:H,MATCH(9.99999999999999E+307,H:H)-5)</f>
        <v>-9.7999999999984766</v>
      </c>
      <c r="AN4" s="43">
        <f>INDEX(H:H,MATCH(9.99999999999999E+307,H:H)-6)</f>
        <v>6.2999999999959755</v>
      </c>
      <c r="AO4" s="43">
        <f>INDEX(H:H,MATCH(9.99999999999999E+307,H:H)-7)</f>
        <v>-34.100000000009345</v>
      </c>
      <c r="AP4" s="43">
        <f>INDEX(H:H,MATCH(9.99999999999999E+307,H:H)-8)</f>
        <v>7.1999999999974307</v>
      </c>
      <c r="AQ4" s="43">
        <f>INDEX(H:H,MATCH(9.99999999999999E+307,H:H)-9)</f>
        <v>-25.300000000001432</v>
      </c>
      <c r="AR4" s="43">
        <f>INDEX(H:H,MATCH(9.99999999999999E+307,H:H)-10)</f>
        <v>10.799999999989041</v>
      </c>
      <c r="AS4" s="43">
        <f>INDEX(H:H,MATCH(9.99999999999999E+307,H:H)-11)</f>
        <v>16.199999999997772</v>
      </c>
      <c r="AT4" s="43">
        <f>INDEX(H:H,MATCH(9.99999999999999E+307,H:H)-12)</f>
        <v>-40.300000000002001</v>
      </c>
      <c r="AU4" s="43">
        <f>INDEX(H:H,MATCH(9.99999999999999E+307,H:H)-13)</f>
        <v>20.20000000000266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38.686690289467094</v>
      </c>
      <c r="AI5" s="72">
        <f>INDEX(L:L,MATCH(9.99999999999999E+307,L:L)-1)</f>
        <v>48.354834137670977</v>
      </c>
      <c r="AJ5" s="72">
        <f>INDEX(L:L,MATCH(9.99999999999999E+307,L:L)-2)</f>
        <v>51.57024331856779</v>
      </c>
      <c r="AK5" s="72">
        <f>INDEX(L:L,MATCH(9.99999999999999E+307,L:L)-3)</f>
        <v>41.408573723296101</v>
      </c>
      <c r="AL5" s="72">
        <f>INDEX(L:L,MATCH(9.99999999999999E+307,L:L)-4)</f>
        <v>43.556859440605017</v>
      </c>
      <c r="AM5" s="72">
        <f>INDEX(L:L,MATCH(9.99999999999999E+307,L:L)-5)</f>
        <v>36.56555758524528</v>
      </c>
      <c r="AN5" s="72">
        <f>INDEX(L:L,MATCH(9.99999999999999E+307,L:L)-6)</f>
        <v>41.408573723296101</v>
      </c>
      <c r="AO5" s="72">
        <f>INDEX(L:L,MATCH(9.99999999999999E+307,L:L)-7)</f>
        <v>53.927173097719177</v>
      </c>
      <c r="AP5" s="72">
        <f>INDEX(L:L,MATCH(9.99999999999999E+307,L:L)-8)</f>
        <v>47.980100066696671</v>
      </c>
      <c r="AQ5" s="72">
        <f>INDEX(L:L,MATCH(9.99999999999999E+307,L:L)-9)</f>
        <v>47.380692322683117</v>
      </c>
      <c r="AR5" s="72">
        <f>INDEX(L:L,MATCH(9.99999999999999E+307,L:L)-10)</f>
        <v>64.756775757833353</v>
      </c>
      <c r="AS5" s="72">
        <f>INDEX(L:L,MATCH(9.99999999999999E+307,L:L)-11)</f>
        <v>44.878614042757583</v>
      </c>
      <c r="AT5" s="72">
        <f>INDEX(L:L,MATCH(9.99999999999999E+307,L:L)-12)</f>
        <v>51.429369087665172</v>
      </c>
      <c r="AU5" s="73">
        <f>INDEX(L:L,MATCH(9.99999999999999E+307,L:L)-13)</f>
        <v>55.719834439364575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70.206697590540557</v>
      </c>
      <c r="AI6" s="75">
        <f>INDEX(J:J,MATCH(9.99999999999999E+307,J:J)-1)</f>
        <v>56.142890180420693</v>
      </c>
      <c r="AJ6" s="75">
        <f>INDEX(J:J,MATCH(9.99999999999999E+307,J:J)-2)</f>
        <v>50.78139671364039</v>
      </c>
      <c r="AK6" s="75">
        <f>INDEX(J:J,MATCH(9.99999999999999E+307,J:J)-3)</f>
        <v>57.979777826184147</v>
      </c>
      <c r="AL6" s="75">
        <f>INDEX(J:J,MATCH(9.99999999999999E+307,J:J)-4)</f>
        <v>57.569791779757281</v>
      </c>
      <c r="AM6" s="75">
        <f>INDEX(J:J,MATCH(9.99999999999999E+307,J:J)-5)</f>
        <v>87.722391882282125</v>
      </c>
      <c r="AN6" s="75">
        <f>INDEX(J:J,MATCH(9.99999999999999E+307,J:J)-6)</f>
        <v>57.979777826184147</v>
      </c>
      <c r="AO6" s="75">
        <f>INDEX(J:J,MATCH(9.99999999999999E+307,J:J)-7)</f>
        <v>72.302352287560893</v>
      </c>
      <c r="AP6" s="75">
        <f>INDEX(J:J,MATCH(9.99999999999999E+307,J:J)-8)</f>
        <v>147.48248942052442</v>
      </c>
      <c r="AQ6" s="75">
        <f>INDEX(J:J,MATCH(9.99999999999999E+307,J:J)-9)</f>
        <v>125.0388879172022</v>
      </c>
      <c r="AR6" s="75">
        <f>INDEX(J:J,MATCH(9.99999999999999E+307,J:J)-10)</f>
        <v>37.874983614449263</v>
      </c>
      <c r="AS6" s="75">
        <f>INDEX(J:J,MATCH(9.99999999999999E+307,J:J)-11)</f>
        <v>60.985286227927077</v>
      </c>
      <c r="AT6" s="75">
        <f>INDEX(J:J,MATCH(9.99999999999999E+307,J:J)-12)</f>
        <v>97.191743938242553</v>
      </c>
      <c r="AU6" s="76">
        <f>INDEX(J:J,MATCH(9.99999999999999E+307,J:J)-13)</f>
        <v>46.872764824373519</v>
      </c>
      <c r="AV6" s="8" t="s">
        <v>53</v>
      </c>
    </row>
    <row r="7" spans="1:48" ht="15.9" customHeight="1">
      <c r="B7" s="185" t="s">
        <v>149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21.341553131433528</v>
      </c>
      <c r="Y7" s="36"/>
      <c r="AF7" s="8" t="s">
        <v>33</v>
      </c>
      <c r="AG7" s="69">
        <f>(SUM(AO2:AU2)-MIN(AO2:AU2)-MAX(AO2:AU2))/(COUNTA(AO2:AU2)-2)</f>
        <v>35.640000004786998</v>
      </c>
      <c r="AK7" s="8" t="s">
        <v>54</v>
      </c>
      <c r="AN7" s="78">
        <f>(SUM(AH5:AN5)-MIN(AH5:AN5)-MAX(AH5:AN5))/(COUNTA(AH5:AN5)-2)</f>
        <v>42.683106262867057</v>
      </c>
      <c r="AO7" s="8" t="s">
        <v>54</v>
      </c>
      <c r="AR7" s="78">
        <f>(SUM(AO5:AU5)-MIN(AO5:AU5)-MAX(AO5:AU5))/(COUNTA(AO5:AU5)-2)</f>
        <v>51.287433802825738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30.217273643125466</v>
      </c>
      <c r="Y8" s="36"/>
      <c r="AF8" s="8" t="s">
        <v>34</v>
      </c>
      <c r="AG8" s="69">
        <f>(SUM(AO3:AU3)-MIN(AO3:AU3)-MAX(AO3:AU3))/(COUNTA(AO3:AU3)-2)</f>
        <v>8.2999996840953827</v>
      </c>
      <c r="AK8" s="8" t="s">
        <v>55</v>
      </c>
      <c r="AN8" s="78">
        <f>(SUM(AH6:AN6)-MIN(AH6:AN6)-MAX(AH6:AN6))/(COUNTA(AH6:AN6)-2)</f>
        <v>59.975787040617362</v>
      </c>
      <c r="AO8" s="8" t="s">
        <v>55</v>
      </c>
      <c r="AR8" s="78">
        <f>(SUM(AO6:AU6)-MIN(AO6:AU6)-MAX(AO6:AU6))/(COUNTA(AO6:AU6)-2)</f>
        <v>80.478207039061232</v>
      </c>
    </row>
    <row r="9" spans="1:48" ht="30" customHeight="1">
      <c r="A9" s="5" t="s">
        <v>4</v>
      </c>
      <c r="B9" s="14">
        <v>45847</v>
      </c>
      <c r="C9" s="35">
        <v>401138.44819999998</v>
      </c>
      <c r="D9" s="9"/>
      <c r="E9" s="35">
        <v>6665738.9620000003</v>
      </c>
      <c r="F9" s="9"/>
      <c r="G9" s="35">
        <v>71.641400000000004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-5.0400000000053069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45847</v>
      </c>
      <c r="C10" s="11">
        <v>401138.45189999999</v>
      </c>
      <c r="D10" s="9">
        <f t="shared" ref="D10:D51" si="1">IF(C10="","",(C10-$C$9)*1000)</f>
        <v>3.7000000011175871</v>
      </c>
      <c r="E10" s="12">
        <v>6665738.9859999996</v>
      </c>
      <c r="F10" s="9">
        <f t="shared" ref="F10:F51" si="2">IF(E10="","",(E10-$E$9)*1000)</f>
        <v>23.999999277293682</v>
      </c>
      <c r="G10" s="12">
        <v>71.644900000000007</v>
      </c>
      <c r="H10" s="9">
        <f t="shared" ref="H10:H51" si="3">IF(G10="","",(G10-$G$9)*1000)</f>
        <v>3.5000000000025011</v>
      </c>
      <c r="I10" s="47">
        <f t="shared" ref="I10:I74" si="4">IF(MOD(DEGREES(ATAN2(D10, F10)), 360) &gt; 180, MOD(DEGREES(ATAN2(D10, F10)), 360) - 360, MOD(DEGREES(ATAN2(D10, F10)), 360))</f>
        <v>81.235898909701973</v>
      </c>
      <c r="J10" s="40">
        <f>MOD(DEGREES(ATAN2(F10, D10)) + 360, 360)</f>
        <v>8.764101090298027</v>
      </c>
      <c r="K10" s="47">
        <f t="shared" ref="K10:K74" si="5">SQRT(POWER(C10 - $C$9,2) + POWER(E10 - $E$9,2)) *1000</f>
        <v>24.283532801434951</v>
      </c>
      <c r="L10" s="40">
        <f t="shared" ref="L10:L74" si="6">SQRT((D10^2) + (F10^2) + (H10^2))</f>
        <v>24.534464846790218</v>
      </c>
      <c r="M10" s="12" t="e">
        <f t="shared" ref="M10:M23" si="7">(D10-$D$9)/(B10-$B$9)</f>
        <v>#DIV/0!</v>
      </c>
      <c r="N10" s="12" t="e">
        <f t="shared" ref="N10:N23" si="8">(F10-$F$9)/(B10-$B$9)</f>
        <v>#DIV/0!</v>
      </c>
      <c r="O10" s="12" t="e">
        <f t="shared" ref="O10:O23" si="9">(H10-$H$9)/(B10-$B$9)</f>
        <v>#DIV/0!</v>
      </c>
      <c r="P10" s="81" t="e">
        <f t="shared" ref="P10:P23" si="10">(L10-$L$9)/(B10-$B$9)</f>
        <v>#DIV/0!</v>
      </c>
      <c r="Q10" s="12" t="e">
        <f t="shared" ref="Q10:Q23" si="11">(M10-0)/(B10-$B$9)</f>
        <v>#DIV/0!</v>
      </c>
      <c r="R10" s="12" t="e">
        <f t="shared" ref="R10:R23" si="12">(N10-0)/(B10-$B$9)</f>
        <v>#DIV/0!</v>
      </c>
      <c r="S10" s="12" t="e">
        <f t="shared" ref="S10:S23" si="13">(O10-0)/(B10-$B$9)</f>
        <v>#DIV/0!</v>
      </c>
      <c r="T10" s="12" t="e">
        <f t="shared" ref="T10:T23" si="14">(P10-0)/(B10-$B$9)</f>
        <v>#DIV/0!</v>
      </c>
    </row>
    <row r="11" spans="1:48" ht="15.9" customHeight="1">
      <c r="A11" s="51"/>
      <c r="B11" s="18">
        <v>45848</v>
      </c>
      <c r="C11" s="11">
        <v>401138.45150000002</v>
      </c>
      <c r="D11" s="9">
        <f t="shared" si="1"/>
        <v>3.3000000403262675</v>
      </c>
      <c r="E11" s="12">
        <v>6665738.9800000004</v>
      </c>
      <c r="F11" s="9">
        <f t="shared" si="2"/>
        <v>18.000000156462193</v>
      </c>
      <c r="G11" s="12">
        <v>71.637799999999999</v>
      </c>
      <c r="H11" s="9">
        <f t="shared" si="3"/>
        <v>-3.6000000000058208</v>
      </c>
      <c r="I11" s="47">
        <f t="shared" si="4"/>
        <v>79.611142148679235</v>
      </c>
      <c r="J11" s="40">
        <f t="shared" ref="J11:J75" si="15">MOD(DEGREES(ATAN2(F11, D11)) + 360, 360)</f>
        <v>10.388857851320779</v>
      </c>
      <c r="K11" s="47">
        <f t="shared" si="5"/>
        <v>18.300000161169191</v>
      </c>
      <c r="L11" s="40">
        <f t="shared" si="6"/>
        <v>18.650737408982902</v>
      </c>
      <c r="M11" s="12">
        <f t="shared" si="7"/>
        <v>3.3000000403262675</v>
      </c>
      <c r="N11" s="12">
        <f t="shared" si="8"/>
        <v>18.000000156462193</v>
      </c>
      <c r="O11" s="12">
        <f t="shared" si="9"/>
        <v>-3.6000000000058208</v>
      </c>
      <c r="P11" s="81">
        <f t="shared" si="10"/>
        <v>18.650737408982902</v>
      </c>
      <c r="Q11" s="12">
        <f t="shared" si="11"/>
        <v>3.3000000403262675</v>
      </c>
      <c r="R11" s="12">
        <f t="shared" si="12"/>
        <v>18.000000156462193</v>
      </c>
      <c r="S11" s="12">
        <f t="shared" si="13"/>
        <v>-3.6000000000058208</v>
      </c>
      <c r="T11" s="12">
        <f t="shared" si="14"/>
        <v>18.650737408982902</v>
      </c>
    </row>
    <row r="12" spans="1:48" ht="15.9" customHeight="1">
      <c r="A12" s="52"/>
      <c r="B12" s="18">
        <v>45848</v>
      </c>
      <c r="C12" s="11">
        <v>401138.45280000003</v>
      </c>
      <c r="D12" s="9">
        <f t="shared" si="1"/>
        <v>4.6000000438652933</v>
      </c>
      <c r="E12" s="12">
        <v>6665738.9579999996</v>
      </c>
      <c r="F12" s="9">
        <f t="shared" si="2"/>
        <v>-4.0000006556510925</v>
      </c>
      <c r="G12" s="12">
        <v>71.628100000000003</v>
      </c>
      <c r="H12" s="9">
        <f t="shared" si="3"/>
        <v>-13.300000000000978</v>
      </c>
      <c r="I12" s="47">
        <f t="shared" si="4"/>
        <v>-41.009091281295412</v>
      </c>
      <c r="J12" s="40">
        <f t="shared" si="15"/>
        <v>131.00909128129541</v>
      </c>
      <c r="K12" s="47">
        <f t="shared" si="5"/>
        <v>6.0959007249765698</v>
      </c>
      <c r="L12" s="40">
        <f t="shared" si="6"/>
        <v>14.63044789638362</v>
      </c>
      <c r="M12" s="12">
        <f t="shared" si="7"/>
        <v>4.6000000438652933</v>
      </c>
      <c r="N12" s="12">
        <f t="shared" si="8"/>
        <v>-4.0000006556510925</v>
      </c>
      <c r="O12" s="12">
        <f t="shared" si="9"/>
        <v>-13.300000000000978</v>
      </c>
      <c r="P12" s="81">
        <f t="shared" si="10"/>
        <v>14.63044789638362</v>
      </c>
      <c r="Q12" s="12">
        <f t="shared" si="11"/>
        <v>4.6000000438652933</v>
      </c>
      <c r="R12" s="12">
        <f t="shared" si="12"/>
        <v>-4.0000006556510925</v>
      </c>
      <c r="S12" s="12">
        <f t="shared" si="13"/>
        <v>-13.300000000000978</v>
      </c>
      <c r="T12" s="12">
        <f t="shared" si="14"/>
        <v>14.63044789638362</v>
      </c>
    </row>
    <row r="13" spans="1:48" ht="15.9" customHeight="1">
      <c r="A13" s="52"/>
      <c r="B13" s="18">
        <v>45849</v>
      </c>
      <c r="C13" s="12">
        <v>401138.45140000002</v>
      </c>
      <c r="D13" s="9">
        <f t="shared" si="1"/>
        <v>3.2000000355765224</v>
      </c>
      <c r="E13" s="11">
        <v>6665738.9822000004</v>
      </c>
      <c r="F13" s="9">
        <f t="shared" si="2"/>
        <v>20.200000144541264</v>
      </c>
      <c r="G13" s="12">
        <v>71.640699999999995</v>
      </c>
      <c r="H13" s="9">
        <f t="shared" si="3"/>
        <v>-0.70000000000902673</v>
      </c>
      <c r="I13" s="47">
        <f t="shared" si="4"/>
        <v>80.998244842356371</v>
      </c>
      <c r="J13" s="40">
        <f t="shared" si="15"/>
        <v>9.001755157643629</v>
      </c>
      <c r="K13" s="47">
        <f t="shared" si="5"/>
        <v>20.451894926073642</v>
      </c>
      <c r="L13" s="40">
        <f t="shared" si="6"/>
        <v>20.463870749864736</v>
      </c>
      <c r="M13" s="12">
        <f t="shared" si="7"/>
        <v>1.6000000177882612</v>
      </c>
      <c r="N13" s="12">
        <f t="shared" si="8"/>
        <v>10.100000072270632</v>
      </c>
      <c r="O13" s="12">
        <f t="shared" si="9"/>
        <v>-0.35000000000451337</v>
      </c>
      <c r="P13" s="81">
        <f t="shared" si="10"/>
        <v>10.231935374932368</v>
      </c>
      <c r="Q13" s="12">
        <f t="shared" si="11"/>
        <v>0.80000000889413059</v>
      </c>
      <c r="R13" s="12">
        <f t="shared" si="12"/>
        <v>5.0500000361353159</v>
      </c>
      <c r="S13" s="12">
        <f t="shared" si="13"/>
        <v>-0.17500000000225668</v>
      </c>
      <c r="T13" s="12">
        <f t="shared" si="14"/>
        <v>5.1159676874661839</v>
      </c>
    </row>
    <row r="14" spans="1:48" ht="15.9" customHeight="1">
      <c r="A14" s="53"/>
      <c r="B14" s="18">
        <v>45849</v>
      </c>
      <c r="C14" s="11">
        <v>401138.44949999999</v>
      </c>
      <c r="D14" s="9">
        <f t="shared" si="1"/>
        <v>1.3000000035390258</v>
      </c>
      <c r="E14" s="11">
        <v>6665738.949</v>
      </c>
      <c r="F14" s="9">
        <f t="shared" si="2"/>
        <v>-13.000000268220901</v>
      </c>
      <c r="G14" s="12">
        <v>71.638099999999994</v>
      </c>
      <c r="H14" s="9">
        <f t="shared" si="3"/>
        <v>-3.3000000000100727</v>
      </c>
      <c r="I14" s="47">
        <f t="shared" si="4"/>
        <v>-84.289406964101374</v>
      </c>
      <c r="J14" s="40">
        <f t="shared" si="15"/>
        <v>174.28940696410132</v>
      </c>
      <c r="K14" s="47">
        <f t="shared" si="5"/>
        <v>13.064838574699076</v>
      </c>
      <c r="L14" s="40">
        <f t="shared" si="6"/>
        <v>13.475162595791245</v>
      </c>
      <c r="M14" s="12">
        <f t="shared" si="7"/>
        <v>0.65000000176951289</v>
      </c>
      <c r="N14" s="12">
        <f t="shared" si="8"/>
        <v>-6.5000001341104507</v>
      </c>
      <c r="O14" s="12">
        <f t="shared" si="9"/>
        <v>-1.6500000000050363</v>
      </c>
      <c r="P14" s="81">
        <f t="shared" si="10"/>
        <v>6.7375812978956224</v>
      </c>
      <c r="Q14" s="12">
        <f t="shared" si="11"/>
        <v>0.32500000088475645</v>
      </c>
      <c r="R14" s="12">
        <f t="shared" si="12"/>
        <v>-3.2500000670552254</v>
      </c>
      <c r="S14" s="12">
        <f t="shared" si="13"/>
        <v>-0.82500000000251816</v>
      </c>
      <c r="T14" s="12">
        <f t="shared" si="14"/>
        <v>3.3687906489478112</v>
      </c>
    </row>
    <row r="15" spans="1:48" ht="15.9" customHeight="1">
      <c r="B15" s="18">
        <v>45850</v>
      </c>
      <c r="C15" s="11">
        <v>401138.45189999999</v>
      </c>
      <c r="D15" s="9">
        <f t="shared" si="1"/>
        <v>3.7000000011175871</v>
      </c>
      <c r="E15" s="11">
        <v>6665738.9879999999</v>
      </c>
      <c r="F15" s="9">
        <f t="shared" si="2"/>
        <v>25.999999605119228</v>
      </c>
      <c r="G15" s="12">
        <v>71.645300000000006</v>
      </c>
      <c r="H15" s="9">
        <f t="shared" si="3"/>
        <v>3.9000000000015689</v>
      </c>
      <c r="I15" s="47">
        <f t="shared" si="4"/>
        <v>81.900751466035203</v>
      </c>
      <c r="J15" s="40">
        <f t="shared" si="15"/>
        <v>8.0992485339647828</v>
      </c>
      <c r="K15" s="47">
        <f t="shared" si="5"/>
        <v>26.261949270274478</v>
      </c>
      <c r="L15" s="40">
        <f t="shared" si="6"/>
        <v>26.549952532433693</v>
      </c>
      <c r="M15" s="12">
        <f t="shared" si="7"/>
        <v>1.2333333337058623</v>
      </c>
      <c r="N15" s="12">
        <f t="shared" si="8"/>
        <v>8.6666665350397434</v>
      </c>
      <c r="O15" s="12">
        <f t="shared" si="9"/>
        <v>1.300000000000523</v>
      </c>
      <c r="P15" s="81">
        <f t="shared" si="10"/>
        <v>8.8499841774778982</v>
      </c>
      <c r="Q15" s="12">
        <f t="shared" si="11"/>
        <v>0.41111111123528743</v>
      </c>
      <c r="R15" s="12">
        <f t="shared" si="12"/>
        <v>2.8888888450132479</v>
      </c>
      <c r="S15" s="12">
        <f t="shared" si="13"/>
        <v>0.43333333333350765</v>
      </c>
      <c r="T15" s="12">
        <f t="shared" si="14"/>
        <v>2.9499947258259662</v>
      </c>
    </row>
    <row r="16" spans="1:48" ht="15.9" customHeight="1">
      <c r="B16" s="18">
        <v>45850</v>
      </c>
      <c r="C16" s="11">
        <v>401138.45370000001</v>
      </c>
      <c r="D16" s="9">
        <f t="shared" si="1"/>
        <v>5.5000000284053385</v>
      </c>
      <c r="E16" s="11">
        <v>6665738.9929999998</v>
      </c>
      <c r="F16" s="9">
        <f t="shared" si="2"/>
        <v>30.999999493360519</v>
      </c>
      <c r="G16" s="12">
        <v>71.646199999999993</v>
      </c>
      <c r="H16" s="9">
        <f t="shared" si="3"/>
        <v>4.7999999999888132</v>
      </c>
      <c r="I16" s="47">
        <f t="shared" si="4"/>
        <v>79.939309992714001</v>
      </c>
      <c r="J16" s="40">
        <f t="shared" si="15"/>
        <v>10.060690007285984</v>
      </c>
      <c r="K16" s="47">
        <f t="shared" si="5"/>
        <v>31.484122488975473</v>
      </c>
      <c r="L16" s="40">
        <f t="shared" si="6"/>
        <v>31.847919381031843</v>
      </c>
      <c r="M16" s="12">
        <f t="shared" si="7"/>
        <v>1.8333333428017795</v>
      </c>
      <c r="N16" s="12">
        <f t="shared" si="8"/>
        <v>10.333333164453506</v>
      </c>
      <c r="O16" s="12">
        <f t="shared" si="9"/>
        <v>1.5999999999962711</v>
      </c>
      <c r="P16" s="81">
        <f t="shared" si="10"/>
        <v>10.615973127010614</v>
      </c>
      <c r="Q16" s="12">
        <f t="shared" si="11"/>
        <v>0.61111111426725984</v>
      </c>
      <c r="R16" s="12">
        <f t="shared" si="12"/>
        <v>3.4444443881511688</v>
      </c>
      <c r="S16" s="12">
        <f t="shared" si="13"/>
        <v>0.53333333333209032</v>
      </c>
      <c r="T16" s="12">
        <f t="shared" si="14"/>
        <v>3.5386577090035378</v>
      </c>
    </row>
    <row r="17" spans="1:20" ht="15.9" customHeight="1">
      <c r="B17" s="18">
        <v>45852</v>
      </c>
      <c r="C17" s="11">
        <v>401138.45439999999</v>
      </c>
      <c r="D17" s="9">
        <f t="shared" si="1"/>
        <v>6.2000000034458935</v>
      </c>
      <c r="E17" s="11">
        <v>6665738.9910000004</v>
      </c>
      <c r="F17" s="9">
        <f t="shared" si="2"/>
        <v>29.000000096857548</v>
      </c>
      <c r="G17" s="12">
        <v>71.647800000000004</v>
      </c>
      <c r="H17" s="9">
        <f t="shared" si="3"/>
        <v>6.3999999999992951</v>
      </c>
      <c r="I17" s="47">
        <f t="shared" si="4"/>
        <v>77.932231073959983</v>
      </c>
      <c r="J17" s="40">
        <f t="shared" si="15"/>
        <v>12.067768926040003</v>
      </c>
      <c r="K17" s="47">
        <f t="shared" si="5"/>
        <v>29.655353743640742</v>
      </c>
      <c r="L17" s="40">
        <f t="shared" si="6"/>
        <v>30.338094957667625</v>
      </c>
      <c r="M17" s="12">
        <f t="shared" si="7"/>
        <v>1.2400000006891787</v>
      </c>
      <c r="N17" s="12">
        <f t="shared" si="8"/>
        <v>5.8000000193715096</v>
      </c>
      <c r="O17" s="12">
        <f t="shared" si="9"/>
        <v>1.279999999999859</v>
      </c>
      <c r="P17" s="81">
        <f t="shared" si="10"/>
        <v>6.067618991533525</v>
      </c>
      <c r="Q17" s="12">
        <f t="shared" si="11"/>
        <v>0.24800000013783574</v>
      </c>
      <c r="R17" s="12">
        <f t="shared" si="12"/>
        <v>1.1600000038743019</v>
      </c>
      <c r="S17" s="12">
        <f t="shared" si="13"/>
        <v>0.25599999999997181</v>
      </c>
      <c r="T17" s="12">
        <f t="shared" si="14"/>
        <v>1.2135237983067051</v>
      </c>
    </row>
    <row r="18" spans="1:20" ht="15.9" customHeight="1">
      <c r="B18" s="18">
        <v>45852</v>
      </c>
      <c r="C18" s="11">
        <v>401138.45140000002</v>
      </c>
      <c r="D18" s="9">
        <f t="shared" si="1"/>
        <v>3.2000000355765224</v>
      </c>
      <c r="E18" s="12">
        <v>6665738.9330000002</v>
      </c>
      <c r="F18" s="9">
        <f t="shared" si="2"/>
        <v>-29.000000096857548</v>
      </c>
      <c r="G18" s="12">
        <v>71.620099999999994</v>
      </c>
      <c r="H18" s="9">
        <f t="shared" si="3"/>
        <v>-21.300000000010755</v>
      </c>
      <c r="I18" s="47">
        <f t="shared" si="4"/>
        <v>-83.703181232433906</v>
      </c>
      <c r="J18" s="40">
        <f t="shared" si="15"/>
        <v>173.70318123243396</v>
      </c>
      <c r="K18" s="47">
        <f t="shared" si="5"/>
        <v>29.176017648840073</v>
      </c>
      <c r="L18" s="40">
        <f t="shared" si="6"/>
        <v>36.123814940367048</v>
      </c>
      <c r="M18" s="12">
        <f t="shared" si="7"/>
        <v>0.64000000711530447</v>
      </c>
      <c r="N18" s="12">
        <f t="shared" si="8"/>
        <v>-5.8000000193715096</v>
      </c>
      <c r="O18" s="12">
        <f t="shared" si="9"/>
        <v>-4.260000000002151</v>
      </c>
      <c r="P18" s="81">
        <f t="shared" si="10"/>
        <v>7.2247629880734099</v>
      </c>
      <c r="Q18" s="12">
        <f t="shared" si="11"/>
        <v>0.12800000142306089</v>
      </c>
      <c r="R18" s="12">
        <f t="shared" si="12"/>
        <v>-1.1600000038743019</v>
      </c>
      <c r="S18" s="12">
        <f t="shared" si="13"/>
        <v>-0.85200000000043019</v>
      </c>
      <c r="T18" s="12">
        <f t="shared" si="14"/>
        <v>1.444952597614682</v>
      </c>
    </row>
    <row r="19" spans="1:20" ht="15.9" customHeight="1">
      <c r="A19" s="8" t="s">
        <v>172</v>
      </c>
      <c r="B19" s="18">
        <v>45853</v>
      </c>
      <c r="C19" s="11">
        <v>401138.4535</v>
      </c>
      <c r="D19" s="9">
        <f t="shared" si="1"/>
        <v>5.3000000189058483</v>
      </c>
      <c r="E19" s="11">
        <v>6665738.9790000003</v>
      </c>
      <c r="F19" s="9">
        <f t="shared" si="2"/>
        <v>16.999999992549419</v>
      </c>
      <c r="G19" s="12">
        <v>71.644900000000007</v>
      </c>
      <c r="H19" s="9">
        <f t="shared" si="3"/>
        <v>3.5000000000025011</v>
      </c>
      <c r="I19" s="47">
        <f t="shared" si="4"/>
        <v>72.684364424786509</v>
      </c>
      <c r="J19" s="40">
        <f t="shared" si="15"/>
        <v>17.315635575213491</v>
      </c>
      <c r="K19" s="47">
        <f t="shared" si="5"/>
        <v>17.807021085714542</v>
      </c>
      <c r="L19" s="40">
        <f t="shared" si="6"/>
        <v>18.147727128957495</v>
      </c>
      <c r="M19" s="12">
        <f t="shared" si="7"/>
        <v>0.88333333648430801</v>
      </c>
      <c r="N19" s="12">
        <f t="shared" si="8"/>
        <v>2.8333333320915699</v>
      </c>
      <c r="O19" s="12">
        <f t="shared" si="9"/>
        <v>0.58333333333375015</v>
      </c>
      <c r="P19" s="81">
        <f t="shared" si="10"/>
        <v>3.0246211881595824</v>
      </c>
      <c r="Q19" s="12">
        <f t="shared" si="11"/>
        <v>0.14722222274738467</v>
      </c>
      <c r="R19" s="12">
        <f t="shared" si="12"/>
        <v>0.47222222201526165</v>
      </c>
      <c r="S19" s="12">
        <f t="shared" si="13"/>
        <v>9.7222222222291696E-2</v>
      </c>
      <c r="T19" s="12">
        <f t="shared" si="14"/>
        <v>0.50410353135993036</v>
      </c>
    </row>
    <row r="20" spans="1:20" ht="15.9" customHeight="1">
      <c r="B20" s="18">
        <v>45853</v>
      </c>
      <c r="C20" s="11">
        <v>401138.45649999997</v>
      </c>
      <c r="D20" s="9">
        <f t="shared" si="1"/>
        <v>8.2999999867752194</v>
      </c>
      <c r="E20" s="11">
        <v>6665738.9689999996</v>
      </c>
      <c r="F20" s="9">
        <f t="shared" si="2"/>
        <v>6.9999992847442627</v>
      </c>
      <c r="G20" s="12">
        <v>71.616600000000005</v>
      </c>
      <c r="H20" s="9">
        <f t="shared" si="3"/>
        <v>-24.799999999999045</v>
      </c>
      <c r="I20" s="47">
        <f t="shared" si="4"/>
        <v>40.143393225787364</v>
      </c>
      <c r="J20" s="40">
        <f t="shared" si="15"/>
        <v>49.856606774212651</v>
      </c>
      <c r="K20" s="47">
        <f t="shared" si="5"/>
        <v>10.857715679040819</v>
      </c>
      <c r="L20" s="40">
        <f t="shared" si="6"/>
        <v>27.072679767005731</v>
      </c>
      <c r="M20" s="12">
        <f t="shared" si="7"/>
        <v>1.3833333311292033</v>
      </c>
      <c r="N20" s="12">
        <f t="shared" si="8"/>
        <v>1.1666665474573772</v>
      </c>
      <c r="O20" s="12">
        <f t="shared" si="9"/>
        <v>-4.1333333333331739</v>
      </c>
      <c r="P20" s="81">
        <f t="shared" si="10"/>
        <v>4.5121132945009554</v>
      </c>
      <c r="Q20" s="12">
        <f t="shared" si="11"/>
        <v>0.23055555518820056</v>
      </c>
      <c r="R20" s="12">
        <f t="shared" si="12"/>
        <v>0.19444442457622954</v>
      </c>
      <c r="S20" s="12">
        <f t="shared" si="13"/>
        <v>-0.68888888888886235</v>
      </c>
      <c r="T20" s="12">
        <f t="shared" si="14"/>
        <v>0.75201888241682591</v>
      </c>
    </row>
    <row r="21" spans="1:20" ht="15.9" customHeight="1">
      <c r="B21" s="18">
        <v>45854</v>
      </c>
      <c r="C21" s="11">
        <v>401138.45689999999</v>
      </c>
      <c r="D21" s="9">
        <f t="shared" si="1"/>
        <v>8.7000000057742</v>
      </c>
      <c r="E21" s="12">
        <v>6665738.9950000001</v>
      </c>
      <c r="F21" s="9">
        <f t="shared" si="2"/>
        <v>32.999999821186066</v>
      </c>
      <c r="G21" s="12">
        <v>71.653199999999998</v>
      </c>
      <c r="H21" s="9">
        <f t="shared" si="3"/>
        <v>11.799999999993815</v>
      </c>
      <c r="I21" s="47">
        <f t="shared" si="4"/>
        <v>75.230801383804305</v>
      </c>
      <c r="J21" s="40">
        <f t="shared" si="15"/>
        <v>14.769198616195695</v>
      </c>
      <c r="K21" s="47">
        <f t="shared" si="5"/>
        <v>34.127554677983476</v>
      </c>
      <c r="L21" s="40">
        <f t="shared" si="6"/>
        <v>36.109970760146091</v>
      </c>
      <c r="M21" s="12">
        <f t="shared" si="7"/>
        <v>1.2428571436820286</v>
      </c>
      <c r="N21" s="12">
        <f t="shared" si="8"/>
        <v>4.7142856887408664</v>
      </c>
      <c r="O21" s="12">
        <f t="shared" si="9"/>
        <v>1.6857142857134022</v>
      </c>
      <c r="P21" s="81">
        <f t="shared" si="10"/>
        <v>5.1585672514494414</v>
      </c>
      <c r="Q21" s="12">
        <f t="shared" si="11"/>
        <v>0.17755102052600408</v>
      </c>
      <c r="R21" s="12">
        <f t="shared" si="12"/>
        <v>0.67346938410583801</v>
      </c>
      <c r="S21" s="12">
        <f t="shared" si="13"/>
        <v>0.24081632653048604</v>
      </c>
      <c r="T21" s="12">
        <f t="shared" si="14"/>
        <v>0.73693817877849166</v>
      </c>
    </row>
    <row r="22" spans="1:20" ht="15.9" customHeight="1">
      <c r="B22" s="18">
        <v>45854</v>
      </c>
      <c r="C22" s="12">
        <v>401138.45250000001</v>
      </c>
      <c r="D22" s="9">
        <f t="shared" si="1"/>
        <v>4.3000000296160579</v>
      </c>
      <c r="E22" s="11">
        <v>6665738.9349999996</v>
      </c>
      <c r="F22" s="9">
        <f t="shared" si="2"/>
        <v>-27.000000700354576</v>
      </c>
      <c r="G22" s="12">
        <v>71.627399999999994</v>
      </c>
      <c r="H22" s="9">
        <f t="shared" si="3"/>
        <v>-14.000000000010004</v>
      </c>
      <c r="I22" s="47">
        <f t="shared" si="4"/>
        <v>-80.951109964661669</v>
      </c>
      <c r="J22" s="40">
        <f t="shared" si="15"/>
        <v>170.95110996466167</v>
      </c>
      <c r="K22" s="47">
        <f t="shared" si="5"/>
        <v>27.340264045430242</v>
      </c>
      <c r="L22" s="40">
        <f t="shared" si="6"/>
        <v>30.716282946901725</v>
      </c>
      <c r="M22" s="12">
        <f t="shared" si="7"/>
        <v>0.61428571851657965</v>
      </c>
      <c r="N22" s="12">
        <f t="shared" si="8"/>
        <v>-3.8571429571935107</v>
      </c>
      <c r="O22" s="12">
        <f t="shared" si="9"/>
        <v>-2.0000000000014291</v>
      </c>
      <c r="P22" s="81">
        <f t="shared" si="10"/>
        <v>4.3880404209859609</v>
      </c>
      <c r="Q22" s="12">
        <f t="shared" si="11"/>
        <v>8.7755102645225666E-2</v>
      </c>
      <c r="R22" s="12">
        <f t="shared" si="12"/>
        <v>-0.55102042245621585</v>
      </c>
      <c r="S22" s="12">
        <f t="shared" si="13"/>
        <v>-0.28571428571448987</v>
      </c>
      <c r="T22" s="12">
        <f t="shared" si="14"/>
        <v>0.62686291728370869</v>
      </c>
    </row>
    <row r="23" spans="1:20" ht="15.9" customHeight="1">
      <c r="B23" s="18">
        <v>45855</v>
      </c>
      <c r="C23" s="11">
        <v>401138.45079999999</v>
      </c>
      <c r="D23" s="9">
        <f t="shared" si="1"/>
        <v>2.6000000070780516</v>
      </c>
      <c r="E23" s="11">
        <v>6665738.9649999999</v>
      </c>
      <c r="F23" s="9">
        <f t="shared" si="2"/>
        <v>2.9999995604157448</v>
      </c>
      <c r="G23" s="12">
        <v>71.653400000000005</v>
      </c>
      <c r="H23" s="9">
        <f t="shared" si="3"/>
        <v>12.000000000000455</v>
      </c>
      <c r="I23" s="47">
        <f t="shared" si="4"/>
        <v>49.085612547673378</v>
      </c>
      <c r="J23" s="40">
        <f t="shared" si="15"/>
        <v>40.91438745232665</v>
      </c>
      <c r="K23" s="47">
        <f t="shared" si="5"/>
        <v>3.9698863207024617</v>
      </c>
      <c r="L23" s="40">
        <f t="shared" si="6"/>
        <v>12.639620144581539</v>
      </c>
      <c r="M23" s="12">
        <f t="shared" si="7"/>
        <v>0.32500000088475645</v>
      </c>
      <c r="N23" s="12">
        <f t="shared" si="8"/>
        <v>0.3749999450519681</v>
      </c>
      <c r="O23" s="12">
        <f t="shared" si="9"/>
        <v>1.5000000000000568</v>
      </c>
      <c r="P23" s="81">
        <f t="shared" si="10"/>
        <v>1.5799525180726923</v>
      </c>
      <c r="Q23" s="12">
        <f t="shared" si="11"/>
        <v>4.0625000110594556E-2</v>
      </c>
      <c r="R23" s="12">
        <f t="shared" si="12"/>
        <v>4.6874993131496012E-2</v>
      </c>
      <c r="S23" s="12">
        <f t="shared" si="13"/>
        <v>0.18750000000000711</v>
      </c>
      <c r="T23" s="12">
        <f t="shared" si="14"/>
        <v>0.19749406475908654</v>
      </c>
    </row>
    <row r="24" spans="1:20" ht="15.9" customHeight="1">
      <c r="B24" s="18">
        <v>45855</v>
      </c>
      <c r="C24" s="11">
        <v>401138.45559999999</v>
      </c>
      <c r="D24" s="9">
        <f t="shared" si="1"/>
        <v>7.4000000022351742</v>
      </c>
      <c r="E24" s="11">
        <v>6665738.9970000004</v>
      </c>
      <c r="F24" s="9">
        <f t="shared" si="2"/>
        <v>35.000000149011612</v>
      </c>
      <c r="G24" s="12">
        <v>71.656300000000002</v>
      </c>
      <c r="H24" s="9">
        <f t="shared" si="3"/>
        <v>14.899999999997249</v>
      </c>
      <c r="I24" s="47">
        <f t="shared" si="4"/>
        <v>78.061849551360737</v>
      </c>
      <c r="J24" s="40">
        <f t="shared" si="15"/>
        <v>11.938150448639249</v>
      </c>
      <c r="K24" s="47">
        <f t="shared" si="5"/>
        <v>35.773733527043184</v>
      </c>
      <c r="L24" s="40">
        <f t="shared" si="6"/>
        <v>38.752677461871087</v>
      </c>
      <c r="M24" s="12">
        <f>(D24-$D$9)/(B23-$B$9)</f>
        <v>0.92500000027939677</v>
      </c>
      <c r="N24" s="12">
        <f>(F24-$F$9)/(B23-$B$9)</f>
        <v>4.3750000186264515</v>
      </c>
      <c r="O24" s="12">
        <f>(H24-$H$9)/(B23-$B$9)</f>
        <v>1.8624999999996561</v>
      </c>
      <c r="P24" s="81">
        <f>(L24-$L$9)/(B23-$B$9)</f>
        <v>4.8440846827338859</v>
      </c>
      <c r="Q24" s="12">
        <f>(M24-0)/(B23-$B$9)</f>
        <v>0.1156250000349246</v>
      </c>
      <c r="R24" s="12">
        <f>(N24-0)/(B23-$B$9)</f>
        <v>0.54687500232830644</v>
      </c>
      <c r="S24" s="12">
        <f>(O24-0)/(B23-$B$9)</f>
        <v>0.23281249999995701</v>
      </c>
      <c r="T24" s="12">
        <f>(P24-0)/(B23-$B$9)</f>
        <v>0.60551058534173574</v>
      </c>
    </row>
    <row r="25" spans="1:20" ht="15.9" customHeight="1">
      <c r="B25" s="18">
        <v>45856</v>
      </c>
      <c r="C25" s="11">
        <v>401138.45419999998</v>
      </c>
      <c r="D25" s="9">
        <f t="shared" si="1"/>
        <v>5.9999999939464033</v>
      </c>
      <c r="E25" s="11">
        <v>6665738.9890000001</v>
      </c>
      <c r="F25" s="9">
        <f t="shared" si="2"/>
        <v>26.999999769032001</v>
      </c>
      <c r="G25" s="12">
        <v>71.650899999999993</v>
      </c>
      <c r="H25" s="9">
        <f t="shared" si="3"/>
        <v>9.4999999999885176</v>
      </c>
      <c r="I25" s="47">
        <f t="shared" si="4"/>
        <v>77.471192199298002</v>
      </c>
      <c r="J25" s="40">
        <f t="shared" si="15"/>
        <v>12.528807800701998</v>
      </c>
      <c r="K25" s="47">
        <f t="shared" si="5"/>
        <v>27.658633145097482</v>
      </c>
      <c r="L25" s="40">
        <f t="shared" si="6"/>
        <v>29.24465741729362</v>
      </c>
      <c r="M25" s="12">
        <f t="shared" ref="M25:M87" si="16">(D25-$D$9)/(B25-$B$9)</f>
        <v>0.66666666599404478</v>
      </c>
      <c r="N25" s="12">
        <f t="shared" ref="N25:N87" si="17">(F25-$F$9)/(B25-$B$9)</f>
        <v>2.9999999743368893</v>
      </c>
      <c r="O25" s="12">
        <f t="shared" ref="O25:O87" si="18">(H25-$H$9)/(B25-$B$9)</f>
        <v>1.0555555555542797</v>
      </c>
      <c r="P25" s="81">
        <f t="shared" ref="P25:P87" si="19">(L25-$L$9)/(B25-$B$9)</f>
        <v>3.2494063796992911</v>
      </c>
      <c r="Q25" s="12">
        <f t="shared" ref="Q25:Q87" si="20">(M25-0)/(B25-$B$9)</f>
        <v>7.4074073999338311E-2</v>
      </c>
      <c r="R25" s="12">
        <f t="shared" ref="R25:R87" si="21">(N25-0)/(B25-$B$9)</f>
        <v>0.33333333048187658</v>
      </c>
      <c r="S25" s="12">
        <f t="shared" ref="S25:S87" si="22">(O25-0)/(B25-$B$9)</f>
        <v>0.1172839506171422</v>
      </c>
      <c r="T25" s="12">
        <f t="shared" ref="T25:T87" si="23">(P25-0)/(B25-$B$9)</f>
        <v>0.36104515329992126</v>
      </c>
    </row>
    <row r="26" spans="1:20" ht="15.9" customHeight="1">
      <c r="B26" s="18">
        <v>45856</v>
      </c>
      <c r="C26" s="11">
        <v>401138.45500000002</v>
      </c>
      <c r="D26" s="9">
        <f t="shared" si="1"/>
        <v>6.8000000319443643</v>
      </c>
      <c r="E26" s="11">
        <v>6665738.9790000003</v>
      </c>
      <c r="F26" s="9">
        <f t="shared" si="2"/>
        <v>16.999999992549419</v>
      </c>
      <c r="G26" s="12">
        <v>71.633799999999994</v>
      </c>
      <c r="H26" s="9">
        <f t="shared" si="3"/>
        <v>-7.6000000000107093</v>
      </c>
      <c r="I26" s="47">
        <f t="shared" si="4"/>
        <v>68.198590412175989</v>
      </c>
      <c r="J26" s="40">
        <f t="shared" si="15"/>
        <v>21.801409587824025</v>
      </c>
      <c r="K26" s="47">
        <f t="shared" si="5"/>
        <v>18.309560349203466</v>
      </c>
      <c r="L26" s="40">
        <f t="shared" si="6"/>
        <v>19.824227606171352</v>
      </c>
      <c r="M26" s="12">
        <f t="shared" si="16"/>
        <v>0.75555555910492933</v>
      </c>
      <c r="N26" s="12">
        <f t="shared" si="17"/>
        <v>1.8888888880610466</v>
      </c>
      <c r="O26" s="12">
        <f t="shared" si="18"/>
        <v>-0.84444444444563438</v>
      </c>
      <c r="P26" s="81">
        <f t="shared" si="19"/>
        <v>2.2026919562412615</v>
      </c>
      <c r="Q26" s="12">
        <f t="shared" si="20"/>
        <v>8.3950617678325484E-2</v>
      </c>
      <c r="R26" s="12">
        <f t="shared" si="21"/>
        <v>0.20987654311789405</v>
      </c>
      <c r="S26" s="12">
        <f t="shared" si="22"/>
        <v>-9.382716049395938E-2</v>
      </c>
      <c r="T26" s="12">
        <f t="shared" si="23"/>
        <v>0.2447435506934735</v>
      </c>
    </row>
    <row r="27" spans="1:20" ht="15.9" customHeight="1">
      <c r="B27" s="18">
        <v>45857</v>
      </c>
      <c r="C27" s="11">
        <v>401138.4485</v>
      </c>
      <c r="D27" s="9">
        <f t="shared" si="1"/>
        <v>0.30000001424923539</v>
      </c>
      <c r="E27" s="11">
        <v>6665738.9620000003</v>
      </c>
      <c r="F27" s="9">
        <f t="shared" si="2"/>
        <v>0</v>
      </c>
      <c r="G27" s="12">
        <v>71.6648</v>
      </c>
      <c r="H27" s="9">
        <f t="shared" si="3"/>
        <v>23.399999999995202</v>
      </c>
      <c r="I27" s="47">
        <f t="shared" si="4"/>
        <v>0</v>
      </c>
      <c r="J27" s="40">
        <f t="shared" si="15"/>
        <v>90</v>
      </c>
      <c r="K27" s="47">
        <f t="shared" si="5"/>
        <v>0.30000001424923539</v>
      </c>
      <c r="L27" s="40">
        <f t="shared" si="6"/>
        <v>23.401922998085542</v>
      </c>
      <c r="M27" s="12">
        <f t="shared" si="16"/>
        <v>3.0000001424923539E-2</v>
      </c>
      <c r="N27" s="12">
        <f t="shared" si="17"/>
        <v>0</v>
      </c>
      <c r="O27" s="12">
        <f t="shared" si="18"/>
        <v>2.3399999999995202</v>
      </c>
      <c r="P27" s="81">
        <f t="shared" si="19"/>
        <v>2.340192299808554</v>
      </c>
      <c r="Q27" s="12">
        <f t="shared" si="20"/>
        <v>3.0000001424923539E-3</v>
      </c>
      <c r="R27" s="12">
        <f t="shared" si="21"/>
        <v>0</v>
      </c>
      <c r="S27" s="12">
        <f t="shared" si="22"/>
        <v>0.23399999999995202</v>
      </c>
      <c r="T27" s="12">
        <f t="shared" si="23"/>
        <v>0.23401922998085539</v>
      </c>
    </row>
    <row r="28" spans="1:20" ht="15.9" customHeight="1">
      <c r="B28" s="18">
        <v>45859</v>
      </c>
      <c r="C28" s="11">
        <v>401138.44799999997</v>
      </c>
      <c r="D28" s="9">
        <f t="shared" si="1"/>
        <v>-0.20000000949949026</v>
      </c>
      <c r="E28" s="11">
        <v>6665738.9390000002</v>
      </c>
      <c r="F28" s="9">
        <f t="shared" si="2"/>
        <v>-23.000000044703484</v>
      </c>
      <c r="G28" s="12">
        <v>71.638599999999997</v>
      </c>
      <c r="H28" s="9">
        <f t="shared" si="3"/>
        <v>-2.8000000000076852</v>
      </c>
      <c r="I28" s="47">
        <f t="shared" si="4"/>
        <v>-90.498211635307939</v>
      </c>
      <c r="J28" s="40">
        <f t="shared" si="15"/>
        <v>180.49821163530794</v>
      </c>
      <c r="K28" s="47">
        <f t="shared" si="5"/>
        <v>23.000869593564499</v>
      </c>
      <c r="L28" s="40">
        <f t="shared" si="6"/>
        <v>23.170671161194342</v>
      </c>
      <c r="M28" s="12">
        <f t="shared" si="16"/>
        <v>-1.6666667458290856E-2</v>
      </c>
      <c r="N28" s="12">
        <f t="shared" si="17"/>
        <v>-1.916666670391957</v>
      </c>
      <c r="O28" s="12">
        <f t="shared" si="18"/>
        <v>-0.23333333333397377</v>
      </c>
      <c r="P28" s="81">
        <f t="shared" si="19"/>
        <v>1.9308892634328618</v>
      </c>
      <c r="Q28" s="12">
        <f t="shared" si="20"/>
        <v>-1.3888889548575713E-3</v>
      </c>
      <c r="R28" s="12">
        <f t="shared" si="21"/>
        <v>-0.15972222253266308</v>
      </c>
      <c r="S28" s="12">
        <f t="shared" si="22"/>
        <v>-1.9444444444497815E-2</v>
      </c>
      <c r="T28" s="12">
        <f t="shared" si="23"/>
        <v>0.16090743861940515</v>
      </c>
    </row>
    <row r="29" spans="1:20" ht="15.9" customHeight="1">
      <c r="B29" s="18">
        <v>45859</v>
      </c>
      <c r="C29" s="11">
        <v>401138.45280000003</v>
      </c>
      <c r="D29" s="9">
        <f t="shared" si="1"/>
        <v>4.6000000438652933</v>
      </c>
      <c r="E29" s="11">
        <v>6665738.9409999996</v>
      </c>
      <c r="F29" s="9">
        <f t="shared" si="2"/>
        <v>-21.000000648200512</v>
      </c>
      <c r="G29" s="12">
        <v>71.631500000000003</v>
      </c>
      <c r="H29" s="9">
        <f t="shared" si="3"/>
        <v>-9.9000000000017963</v>
      </c>
      <c r="I29" s="47">
        <f t="shared" si="4"/>
        <v>-77.644640390371023</v>
      </c>
      <c r="J29" s="40">
        <f t="shared" si="15"/>
        <v>167.64464039037102</v>
      </c>
      <c r="K29" s="47">
        <f t="shared" si="5"/>
        <v>21.497907517430217</v>
      </c>
      <c r="L29" s="40">
        <f t="shared" si="6"/>
        <v>23.667911349082289</v>
      </c>
      <c r="M29" s="12">
        <f t="shared" si="16"/>
        <v>0.38333333698877442</v>
      </c>
      <c r="N29" s="12">
        <f t="shared" si="17"/>
        <v>-1.7500000540167093</v>
      </c>
      <c r="O29" s="12">
        <f t="shared" si="18"/>
        <v>-0.82500000000014972</v>
      </c>
      <c r="P29" s="81">
        <f t="shared" si="19"/>
        <v>1.9723259457568574</v>
      </c>
      <c r="Q29" s="12">
        <f t="shared" si="20"/>
        <v>3.1944444749064535E-2</v>
      </c>
      <c r="R29" s="12">
        <f t="shared" si="21"/>
        <v>-0.14583333783472577</v>
      </c>
      <c r="S29" s="12">
        <f t="shared" si="22"/>
        <v>-6.8750000000012482E-2</v>
      </c>
      <c r="T29" s="12">
        <f t="shared" si="23"/>
        <v>0.16436049547973811</v>
      </c>
    </row>
    <row r="30" spans="1:20" ht="15.9" customHeight="1">
      <c r="A30" s="8" t="s">
        <v>173</v>
      </c>
      <c r="B30" s="18">
        <v>45860</v>
      </c>
      <c r="C30" s="11">
        <v>401138.4534</v>
      </c>
      <c r="D30" s="9">
        <f t="shared" si="1"/>
        <v>5.2000000141561031</v>
      </c>
      <c r="E30" s="11">
        <v>6665738.9740000004</v>
      </c>
      <c r="F30" s="9">
        <f t="shared" si="2"/>
        <v>12.000000104308128</v>
      </c>
      <c r="G30" s="12">
        <v>71.651300000000006</v>
      </c>
      <c r="H30" s="9">
        <f t="shared" si="3"/>
        <v>9.9000000000017963</v>
      </c>
      <c r="I30" s="47">
        <f t="shared" si="4"/>
        <v>66.571307316046116</v>
      </c>
      <c r="J30" s="40">
        <f t="shared" si="15"/>
        <v>23.428692683953898</v>
      </c>
      <c r="K30" s="47">
        <f t="shared" si="5"/>
        <v>13.078226280754535</v>
      </c>
      <c r="L30" s="40">
        <f t="shared" si="6"/>
        <v>16.402743753733827</v>
      </c>
      <c r="M30" s="12">
        <f t="shared" si="16"/>
        <v>0.40000000108893102</v>
      </c>
      <c r="N30" s="12">
        <f t="shared" si="17"/>
        <v>0.92307693110062528</v>
      </c>
      <c r="O30" s="12">
        <f t="shared" si="18"/>
        <v>0.76153846153859972</v>
      </c>
      <c r="P30" s="81">
        <f t="shared" si="19"/>
        <v>1.2617495195179866</v>
      </c>
      <c r="Q30" s="12">
        <f t="shared" si="20"/>
        <v>3.0769230852994694E-2</v>
      </c>
      <c r="R30" s="12">
        <f t="shared" si="21"/>
        <v>7.100591777697117E-2</v>
      </c>
      <c r="S30" s="12">
        <f t="shared" si="22"/>
        <v>5.8579881656815366E-2</v>
      </c>
      <c r="T30" s="12">
        <f t="shared" si="23"/>
        <v>9.7057655347537436E-2</v>
      </c>
    </row>
    <row r="31" spans="1:20" ht="15.9" customHeight="1">
      <c r="B31" s="18">
        <v>45860</v>
      </c>
      <c r="C31" s="11">
        <v>401138.45490000001</v>
      </c>
      <c r="D31" s="9">
        <f t="shared" si="1"/>
        <v>6.7000000271946192</v>
      </c>
      <c r="E31" s="11">
        <v>6665738.9570000004</v>
      </c>
      <c r="F31" s="9">
        <f t="shared" si="2"/>
        <v>-4.999999888241291</v>
      </c>
      <c r="G31" s="12">
        <v>71.636600000000001</v>
      </c>
      <c r="H31" s="9">
        <f t="shared" si="3"/>
        <v>-4.8000000000030241</v>
      </c>
      <c r="I31" s="47">
        <f t="shared" si="4"/>
        <v>-36.73282593916656</v>
      </c>
      <c r="J31" s="40">
        <f t="shared" si="15"/>
        <v>126.73282593916656</v>
      </c>
      <c r="K31" s="47">
        <f t="shared" si="5"/>
        <v>8.3600238783642737</v>
      </c>
      <c r="L31" s="40">
        <f t="shared" si="6"/>
        <v>9.6400207078019218</v>
      </c>
      <c r="M31" s="12">
        <f t="shared" si="16"/>
        <v>0.51538461747650921</v>
      </c>
      <c r="N31" s="12">
        <f t="shared" si="17"/>
        <v>-0.38461537601856083</v>
      </c>
      <c r="O31" s="12">
        <f t="shared" si="18"/>
        <v>-0.36923076923100184</v>
      </c>
      <c r="P31" s="81">
        <f t="shared" si="19"/>
        <v>0.74154005444630167</v>
      </c>
      <c r="Q31" s="12">
        <f t="shared" si="20"/>
        <v>3.9644970575116095E-2</v>
      </c>
      <c r="R31" s="12">
        <f t="shared" si="21"/>
        <v>-2.9585798155273908E-2</v>
      </c>
      <c r="S31" s="12">
        <f t="shared" si="22"/>
        <v>-2.8402366863923219E-2</v>
      </c>
      <c r="T31" s="12">
        <f t="shared" si="23"/>
        <v>5.7041542649715511E-2</v>
      </c>
    </row>
    <row r="32" spans="1:20" ht="15.9" customHeight="1">
      <c r="B32" s="18">
        <v>45861</v>
      </c>
      <c r="C32" s="11">
        <v>401138.45289999997</v>
      </c>
      <c r="D32" s="9">
        <f t="shared" si="1"/>
        <v>4.6999999904073775</v>
      </c>
      <c r="E32" s="11">
        <v>6665738.9780000001</v>
      </c>
      <c r="F32" s="9">
        <f t="shared" si="2"/>
        <v>15.999999828636646</v>
      </c>
      <c r="G32" s="12">
        <v>71.635099999999994</v>
      </c>
      <c r="H32" s="9">
        <f t="shared" si="3"/>
        <v>-6.3000000000101863</v>
      </c>
      <c r="I32" s="47">
        <f t="shared" si="4"/>
        <v>73.629848965598072</v>
      </c>
      <c r="J32" s="40">
        <f t="shared" si="15"/>
        <v>16.370151034401943</v>
      </c>
      <c r="K32" s="47">
        <f t="shared" si="5"/>
        <v>16.676030535658121</v>
      </c>
      <c r="L32" s="40">
        <f t="shared" si="6"/>
        <v>17.826384782852926</v>
      </c>
      <c r="M32" s="12">
        <f t="shared" si="16"/>
        <v>0.33571428502909839</v>
      </c>
      <c r="N32" s="12">
        <f t="shared" si="17"/>
        <v>1.1428571306169033</v>
      </c>
      <c r="O32" s="12">
        <f t="shared" si="18"/>
        <v>-0.4500000000007276</v>
      </c>
      <c r="P32" s="81">
        <f t="shared" si="19"/>
        <v>1.2733131987752091</v>
      </c>
      <c r="Q32" s="12">
        <f t="shared" si="20"/>
        <v>2.3979591787792742E-2</v>
      </c>
      <c r="R32" s="12">
        <f t="shared" si="21"/>
        <v>8.1632652186921659E-2</v>
      </c>
      <c r="S32" s="12">
        <f t="shared" si="22"/>
        <v>-3.2142857142909112E-2</v>
      </c>
      <c r="T32" s="12">
        <f t="shared" si="23"/>
        <v>9.0950942769657789E-2</v>
      </c>
    </row>
    <row r="33" spans="2:20" ht="15.9" customHeight="1">
      <c r="B33" s="18">
        <v>45861</v>
      </c>
      <c r="C33" s="11">
        <v>401138.44799999997</v>
      </c>
      <c r="D33" s="9">
        <f t="shared" si="1"/>
        <v>-0.20000000949949026</v>
      </c>
      <c r="E33" s="11">
        <v>6665738.9391999999</v>
      </c>
      <c r="F33" s="9">
        <f t="shared" si="2"/>
        <v>-22.800000384449959</v>
      </c>
      <c r="G33" s="12">
        <v>71.638599999999997</v>
      </c>
      <c r="H33" s="9">
        <f t="shared" si="3"/>
        <v>-2.8000000000076852</v>
      </c>
      <c r="I33" s="47">
        <f t="shared" si="4"/>
        <v>-90.502581682117125</v>
      </c>
      <c r="J33" s="40">
        <f t="shared" si="15"/>
        <v>180.50258168211715</v>
      </c>
      <c r="K33" s="47">
        <f t="shared" si="5"/>
        <v>22.800877560627313</v>
      </c>
      <c r="L33" s="40">
        <f t="shared" si="6"/>
        <v>22.972157441885191</v>
      </c>
      <c r="M33" s="12">
        <f t="shared" si="16"/>
        <v>-1.4285714964249305E-2</v>
      </c>
      <c r="N33" s="12">
        <f t="shared" si="17"/>
        <v>-1.6285714560321398</v>
      </c>
      <c r="O33" s="12">
        <f t="shared" si="18"/>
        <v>-0.20000000000054893</v>
      </c>
      <c r="P33" s="81">
        <f t="shared" si="19"/>
        <v>1.6408683887060851</v>
      </c>
      <c r="Q33" s="12">
        <f t="shared" si="20"/>
        <v>-1.0204082117320932E-3</v>
      </c>
      <c r="R33" s="12">
        <f t="shared" si="21"/>
        <v>-0.11632653257372427</v>
      </c>
      <c r="S33" s="12">
        <f t="shared" si="22"/>
        <v>-1.4285714285753495E-2</v>
      </c>
      <c r="T33" s="12">
        <f t="shared" si="23"/>
        <v>0.11720488490757751</v>
      </c>
    </row>
    <row r="34" spans="2:20" ht="15.9" customHeight="1">
      <c r="B34" s="18">
        <v>45862</v>
      </c>
      <c r="C34" s="12">
        <v>401138.45449999999</v>
      </c>
      <c r="D34" s="9">
        <f t="shared" si="1"/>
        <v>6.3000000081956387</v>
      </c>
      <c r="E34" s="12">
        <v>6665738.9852999998</v>
      </c>
      <c r="F34" s="9">
        <f t="shared" si="2"/>
        <v>23.299999535083771</v>
      </c>
      <c r="G34" s="12">
        <v>71.626599999999996</v>
      </c>
      <c r="H34" s="9">
        <f t="shared" si="3"/>
        <v>-14.80000000000814</v>
      </c>
      <c r="I34" s="47">
        <f t="shared" si="4"/>
        <v>74.869798916111989</v>
      </c>
      <c r="J34" s="40">
        <f t="shared" si="15"/>
        <v>15.130201083888039</v>
      </c>
      <c r="K34" s="47">
        <f t="shared" si="5"/>
        <v>24.136693610313927</v>
      </c>
      <c r="L34" s="40">
        <f t="shared" si="6"/>
        <v>28.312894208088476</v>
      </c>
      <c r="M34" s="12">
        <f t="shared" si="16"/>
        <v>0.42000000054637593</v>
      </c>
      <c r="N34" s="12">
        <f t="shared" si="17"/>
        <v>1.553333302338918</v>
      </c>
      <c r="O34" s="12">
        <f t="shared" si="18"/>
        <v>-0.98666666666720937</v>
      </c>
      <c r="P34" s="81">
        <f t="shared" si="19"/>
        <v>1.8875262805392317</v>
      </c>
      <c r="Q34" s="12">
        <f t="shared" si="20"/>
        <v>2.8000000036425061E-2</v>
      </c>
      <c r="R34" s="12">
        <f t="shared" si="21"/>
        <v>0.1035555534892612</v>
      </c>
      <c r="S34" s="12">
        <f t="shared" si="22"/>
        <v>-6.5777777777813962E-2</v>
      </c>
      <c r="T34" s="12">
        <f t="shared" si="23"/>
        <v>0.12583508536928212</v>
      </c>
    </row>
    <row r="35" spans="2:20" ht="15.9" customHeight="1">
      <c r="B35" s="18">
        <v>45862</v>
      </c>
      <c r="C35" s="12">
        <v>401138.45659999998</v>
      </c>
      <c r="D35" s="9">
        <f t="shared" si="1"/>
        <v>8.3999999915249646</v>
      </c>
      <c r="E35" s="12">
        <v>6665738.9774000002</v>
      </c>
      <c r="F35" s="9">
        <f t="shared" si="2"/>
        <v>15.399999916553497</v>
      </c>
      <c r="G35" s="12">
        <v>71.626400000000004</v>
      </c>
      <c r="H35" s="9">
        <f t="shared" si="3"/>
        <v>-15.000000000000568</v>
      </c>
      <c r="I35" s="47">
        <f t="shared" si="4"/>
        <v>61.389540227822891</v>
      </c>
      <c r="J35" s="40">
        <f t="shared" si="15"/>
        <v>28.610459772177137</v>
      </c>
      <c r="K35" s="47">
        <f t="shared" si="5"/>
        <v>17.541949643282731</v>
      </c>
      <c r="L35" s="40">
        <f t="shared" si="6"/>
        <v>23.080727832706753</v>
      </c>
      <c r="M35" s="12">
        <f t="shared" si="16"/>
        <v>0.55999999943499768</v>
      </c>
      <c r="N35" s="12">
        <f t="shared" si="17"/>
        <v>1.0266666611035664</v>
      </c>
      <c r="O35" s="12">
        <f t="shared" si="18"/>
        <v>-1.000000000000038</v>
      </c>
      <c r="P35" s="81">
        <f t="shared" si="19"/>
        <v>1.5387151888471169</v>
      </c>
      <c r="Q35" s="12">
        <f t="shared" si="20"/>
        <v>3.7333333295666508E-2</v>
      </c>
      <c r="R35" s="12">
        <f t="shared" si="21"/>
        <v>6.8444444073571101E-2</v>
      </c>
      <c r="S35" s="12">
        <f t="shared" si="22"/>
        <v>-6.6666666666669191E-2</v>
      </c>
      <c r="T35" s="12">
        <f t="shared" si="23"/>
        <v>0.1025810125898078</v>
      </c>
    </row>
    <row r="36" spans="2:20" ht="15.9" customHeight="1">
      <c r="B36" s="18">
        <v>45863</v>
      </c>
      <c r="C36" s="12">
        <v>401138.45439999999</v>
      </c>
      <c r="D36" s="9">
        <f t="shared" si="1"/>
        <v>6.2000000034458935</v>
      </c>
      <c r="E36" s="12">
        <v>6665738.9609000003</v>
      </c>
      <c r="F36" s="9">
        <f t="shared" si="2"/>
        <v>-1.0999999940395355</v>
      </c>
      <c r="G36" s="12">
        <v>71.646000000000001</v>
      </c>
      <c r="H36" s="9">
        <f t="shared" si="3"/>
        <v>4.5999999999963848</v>
      </c>
      <c r="I36" s="47">
        <f t="shared" si="4"/>
        <v>-10.060689736444374</v>
      </c>
      <c r="J36" s="40">
        <f t="shared" si="15"/>
        <v>100.06068973644437</v>
      </c>
      <c r="K36" s="47">
        <f t="shared" si="5"/>
        <v>6.2968245989241316</v>
      </c>
      <c r="L36" s="40">
        <f t="shared" si="6"/>
        <v>7.7980766878495622</v>
      </c>
      <c r="M36" s="12">
        <f t="shared" si="16"/>
        <v>0.38750000021536835</v>
      </c>
      <c r="N36" s="12">
        <f t="shared" si="17"/>
        <v>-6.874999962747097E-2</v>
      </c>
      <c r="O36" s="12">
        <f t="shared" si="18"/>
        <v>0.28749999999977405</v>
      </c>
      <c r="P36" s="81">
        <f t="shared" si="19"/>
        <v>0.48737979299059764</v>
      </c>
      <c r="Q36" s="12">
        <f t="shared" si="20"/>
        <v>2.4218750013460522E-2</v>
      </c>
      <c r="R36" s="12">
        <f t="shared" si="21"/>
        <v>-4.2968749767169356E-3</v>
      </c>
      <c r="S36" s="12">
        <f t="shared" si="22"/>
        <v>1.7968749999985878E-2</v>
      </c>
      <c r="T36" s="12">
        <f t="shared" si="23"/>
        <v>3.0461237061912352E-2</v>
      </c>
    </row>
    <row r="37" spans="2:20" ht="15.9" customHeight="1">
      <c r="B37" s="18">
        <v>45863</v>
      </c>
      <c r="C37" s="12">
        <v>401138.45860000001</v>
      </c>
      <c r="D37" s="9">
        <f t="shared" si="1"/>
        <v>10.400000028312206</v>
      </c>
      <c r="E37" s="12">
        <v>6665738.9596999995</v>
      </c>
      <c r="F37" s="9">
        <f t="shared" si="2"/>
        <v>-2.3000007495284081</v>
      </c>
      <c r="G37" s="12">
        <v>71.623400000000004</v>
      </c>
      <c r="H37" s="9">
        <f t="shared" si="3"/>
        <v>-18.000000000000682</v>
      </c>
      <c r="I37" s="47">
        <f t="shared" si="4"/>
        <v>-12.470465625547888</v>
      </c>
      <c r="J37" s="40">
        <f t="shared" si="15"/>
        <v>102.47046562554789</v>
      </c>
      <c r="K37" s="47">
        <f t="shared" si="5"/>
        <v>10.651291191058723</v>
      </c>
      <c r="L37" s="40">
        <f t="shared" si="6"/>
        <v>20.915305497093502</v>
      </c>
      <c r="M37" s="12">
        <f t="shared" si="16"/>
        <v>0.65000000176951289</v>
      </c>
      <c r="N37" s="12">
        <f t="shared" si="17"/>
        <v>-0.1437500468455255</v>
      </c>
      <c r="O37" s="12">
        <f t="shared" si="18"/>
        <v>-1.1250000000000426</v>
      </c>
      <c r="P37" s="81">
        <f t="shared" si="19"/>
        <v>1.3072065935683439</v>
      </c>
      <c r="Q37" s="12">
        <f t="shared" si="20"/>
        <v>4.0625000110594556E-2</v>
      </c>
      <c r="R37" s="12">
        <f t="shared" si="21"/>
        <v>-8.9843779278453439E-3</v>
      </c>
      <c r="S37" s="12">
        <f t="shared" si="22"/>
        <v>-7.0312500000002665E-2</v>
      </c>
      <c r="T37" s="12">
        <f t="shared" si="23"/>
        <v>8.1700412098021494E-2</v>
      </c>
    </row>
    <row r="38" spans="2:20" ht="15.9" customHeight="1">
      <c r="B38" s="18">
        <v>45863</v>
      </c>
      <c r="C38" s="12">
        <v>401138.45890000003</v>
      </c>
      <c r="D38" s="9">
        <f t="shared" si="1"/>
        <v>10.700000042561442</v>
      </c>
      <c r="E38" s="12">
        <v>6665738.9830999998</v>
      </c>
      <c r="F38" s="9">
        <f t="shared" si="2"/>
        <v>21.0999995470047</v>
      </c>
      <c r="G38" s="12">
        <v>71.662899999999993</v>
      </c>
      <c r="H38" s="9">
        <f t="shared" si="3"/>
        <v>21.499999999988972</v>
      </c>
      <c r="I38" s="47">
        <f t="shared" si="4"/>
        <v>63.110022911782323</v>
      </c>
      <c r="J38" s="40">
        <f t="shared" si="15"/>
        <v>26.889977088217677</v>
      </c>
      <c r="K38" s="47">
        <f t="shared" si="5"/>
        <v>23.657979241566963</v>
      </c>
      <c r="L38" s="40">
        <f t="shared" si="6"/>
        <v>31.967952417912837</v>
      </c>
      <c r="M38" s="12">
        <f t="shared" si="16"/>
        <v>0.6687500026600901</v>
      </c>
      <c r="N38" s="12">
        <f t="shared" si="17"/>
        <v>1.3187499716877937</v>
      </c>
      <c r="O38" s="12">
        <f t="shared" si="18"/>
        <v>1.3437499999993108</v>
      </c>
      <c r="P38" s="81">
        <f t="shared" si="19"/>
        <v>1.9979970261195523</v>
      </c>
      <c r="Q38" s="12">
        <f t="shared" si="20"/>
        <v>4.1796875166255631E-2</v>
      </c>
      <c r="R38" s="12">
        <f t="shared" si="21"/>
        <v>8.2421873230487108E-2</v>
      </c>
      <c r="S38" s="12">
        <f t="shared" si="22"/>
        <v>8.3984374999956923E-2</v>
      </c>
      <c r="T38" s="12">
        <f t="shared" si="23"/>
        <v>0.12487481413247202</v>
      </c>
    </row>
    <row r="39" spans="2:20" ht="15.9" customHeight="1">
      <c r="B39" s="18">
        <v>45864</v>
      </c>
      <c r="C39" s="12">
        <v>401138.45890000003</v>
      </c>
      <c r="D39" s="9">
        <f t="shared" si="1"/>
        <v>10.700000042561442</v>
      </c>
      <c r="E39" s="12">
        <v>6665738.9830999998</v>
      </c>
      <c r="F39" s="9">
        <f t="shared" si="2"/>
        <v>21.0999995470047</v>
      </c>
      <c r="G39" s="12">
        <v>71.662899999999993</v>
      </c>
      <c r="H39" s="9">
        <f t="shared" si="3"/>
        <v>21.499999999988972</v>
      </c>
      <c r="I39" s="47">
        <f t="shared" si="4"/>
        <v>63.110022911782323</v>
      </c>
      <c r="J39" s="40">
        <f t="shared" si="15"/>
        <v>26.889977088217677</v>
      </c>
      <c r="K39" s="47">
        <f t="shared" si="5"/>
        <v>23.657979241566963</v>
      </c>
      <c r="L39" s="40">
        <f t="shared" si="6"/>
        <v>31.967952417912837</v>
      </c>
      <c r="M39" s="12">
        <f t="shared" si="16"/>
        <v>0.62941176720949654</v>
      </c>
      <c r="N39" s="12">
        <f t="shared" si="17"/>
        <v>1.241176443941453</v>
      </c>
      <c r="O39" s="12">
        <f t="shared" si="18"/>
        <v>1.2647058823522925</v>
      </c>
      <c r="P39" s="81">
        <f t="shared" si="19"/>
        <v>1.8804677892889905</v>
      </c>
      <c r="Q39" s="12">
        <f t="shared" si="20"/>
        <v>3.702422160055862E-2</v>
      </c>
      <c r="R39" s="12">
        <f t="shared" si="21"/>
        <v>7.301037905537959E-2</v>
      </c>
      <c r="S39" s="12">
        <f t="shared" si="22"/>
        <v>7.4394463667781907E-2</v>
      </c>
      <c r="T39" s="12">
        <f t="shared" si="23"/>
        <v>0.11061575231111709</v>
      </c>
    </row>
    <row r="40" spans="2:20" ht="15.9" customHeight="1">
      <c r="B40" s="18">
        <v>45864</v>
      </c>
      <c r="C40" s="12">
        <v>401138.45970000001</v>
      </c>
      <c r="D40" s="9">
        <f t="shared" si="1"/>
        <v>11.500000022351742</v>
      </c>
      <c r="E40" s="12">
        <v>6665738.9714000002</v>
      </c>
      <c r="F40" s="9">
        <f t="shared" si="2"/>
        <v>9.3999998643994331</v>
      </c>
      <c r="G40" s="12">
        <v>71.647800000000004</v>
      </c>
      <c r="H40" s="9">
        <f t="shared" si="3"/>
        <v>6.3999999999992951</v>
      </c>
      <c r="I40" s="47">
        <f t="shared" si="4"/>
        <v>39.262264870374118</v>
      </c>
      <c r="J40" s="40">
        <f t="shared" si="15"/>
        <v>50.737735129625889</v>
      </c>
      <c r="K40" s="47">
        <f t="shared" si="5"/>
        <v>14.852945767247634</v>
      </c>
      <c r="L40" s="40">
        <f t="shared" si="6"/>
        <v>16.173125794502138</v>
      </c>
      <c r="M40" s="12">
        <f t="shared" si="16"/>
        <v>0.67647058955010242</v>
      </c>
      <c r="N40" s="12">
        <f t="shared" si="17"/>
        <v>0.55294116849408426</v>
      </c>
      <c r="O40" s="12">
        <f t="shared" si="18"/>
        <v>0.37647058823525265</v>
      </c>
      <c r="P40" s="81">
        <f t="shared" si="19"/>
        <v>0.95136034085306687</v>
      </c>
      <c r="Q40" s="12">
        <f t="shared" si="20"/>
        <v>3.9792387620594262E-2</v>
      </c>
      <c r="R40" s="12">
        <f t="shared" si="21"/>
        <v>3.2525951087887306E-2</v>
      </c>
      <c r="S40" s="12">
        <f t="shared" si="22"/>
        <v>2.2145328719720744E-2</v>
      </c>
      <c r="T40" s="12">
        <f t="shared" si="23"/>
        <v>5.5962372991356875E-2</v>
      </c>
    </row>
    <row r="41" spans="2:20" ht="15.9" customHeight="1">
      <c r="B41" s="18">
        <v>45866</v>
      </c>
      <c r="C41" s="12">
        <v>401138.45990000002</v>
      </c>
      <c r="D41" s="9">
        <f t="shared" si="1"/>
        <v>11.700000031851232</v>
      </c>
      <c r="E41" s="12">
        <v>6665738.9744999995</v>
      </c>
      <c r="F41" s="9">
        <f t="shared" si="2"/>
        <v>12.49999925494194</v>
      </c>
      <c r="G41" s="12">
        <v>71.638300000000001</v>
      </c>
      <c r="H41" s="9">
        <f t="shared" si="3"/>
        <v>-3.1000000000034333</v>
      </c>
      <c r="I41" s="47">
        <f t="shared" si="4"/>
        <v>46.893384064108268</v>
      </c>
      <c r="J41" s="40">
        <f t="shared" si="15"/>
        <v>43.106615935891739</v>
      </c>
      <c r="K41" s="47">
        <f t="shared" si="5"/>
        <v>17.121331201716412</v>
      </c>
      <c r="L41" s="40">
        <f t="shared" si="6"/>
        <v>17.399712127471798</v>
      </c>
      <c r="M41" s="12">
        <f t="shared" si="16"/>
        <v>0.61578947536059114</v>
      </c>
      <c r="N41" s="12">
        <f t="shared" si="17"/>
        <v>0.65789469762852315</v>
      </c>
      <c r="O41" s="12">
        <f t="shared" si="18"/>
        <v>-0.1631578947370228</v>
      </c>
      <c r="P41" s="81">
        <f t="shared" si="19"/>
        <v>0.91577432249851565</v>
      </c>
      <c r="Q41" s="12">
        <f t="shared" si="20"/>
        <v>3.2409972387399531E-2</v>
      </c>
      <c r="R41" s="12">
        <f t="shared" si="21"/>
        <v>3.4626036717290691E-2</v>
      </c>
      <c r="S41" s="12">
        <f t="shared" si="22"/>
        <v>-8.5872576177380422E-3</v>
      </c>
      <c r="T41" s="12">
        <f t="shared" si="23"/>
        <v>4.8198648552553458E-2</v>
      </c>
    </row>
    <row r="42" spans="2:20" ht="15.9" customHeight="1">
      <c r="B42" s="18">
        <v>45866</v>
      </c>
      <c r="C42" s="12">
        <v>401138.46419999999</v>
      </c>
      <c r="D42" s="9">
        <f t="shared" si="1"/>
        <v>16.000000003259629</v>
      </c>
      <c r="E42" s="12">
        <v>6665739.0125000002</v>
      </c>
      <c r="F42" s="9">
        <f t="shared" si="2"/>
        <v>50.499999895691872</v>
      </c>
      <c r="G42" s="12">
        <v>71.64</v>
      </c>
      <c r="H42" s="9">
        <f t="shared" si="3"/>
        <v>-1.4000000000038426</v>
      </c>
      <c r="I42" s="47">
        <f t="shared" si="4"/>
        <v>72.420148535908922</v>
      </c>
      <c r="J42" s="40">
        <f t="shared" si="15"/>
        <v>17.579851464091064</v>
      </c>
      <c r="K42" s="47">
        <f t="shared" si="5"/>
        <v>52.974050152590628</v>
      </c>
      <c r="L42" s="40">
        <f t="shared" si="6"/>
        <v>52.992546547313594</v>
      </c>
      <c r="M42" s="12">
        <f t="shared" si="16"/>
        <v>0.84210526332945412</v>
      </c>
      <c r="N42" s="12">
        <f t="shared" si="17"/>
        <v>2.6578947313522039</v>
      </c>
      <c r="O42" s="12">
        <f t="shared" si="18"/>
        <v>-7.3684210526518037E-2</v>
      </c>
      <c r="P42" s="81">
        <f t="shared" si="19"/>
        <v>2.7890813972270312</v>
      </c>
      <c r="Q42" s="12">
        <f t="shared" si="20"/>
        <v>4.4321329648918641E-2</v>
      </c>
      <c r="R42" s="12">
        <f t="shared" si="21"/>
        <v>0.1398891963869581</v>
      </c>
      <c r="S42" s="12">
        <f t="shared" si="22"/>
        <v>-3.8781163435009495E-3</v>
      </c>
      <c r="T42" s="12">
        <f t="shared" si="23"/>
        <v>0.14679375774879111</v>
      </c>
    </row>
    <row r="43" spans="2:20" ht="15.9" customHeight="1">
      <c r="B43" s="18">
        <v>45867</v>
      </c>
      <c r="C43" s="12">
        <v>401138.45480000001</v>
      </c>
      <c r="D43" s="9">
        <f t="shared" si="1"/>
        <v>6.600000022444874</v>
      </c>
      <c r="E43" s="12">
        <v>6665738.9802999999</v>
      </c>
      <c r="F43" s="9">
        <f t="shared" si="2"/>
        <v>18.29999964684248</v>
      </c>
      <c r="G43" s="12">
        <v>71.644800000000004</v>
      </c>
      <c r="H43" s="9">
        <f t="shared" si="3"/>
        <v>3.3999999999991815</v>
      </c>
      <c r="I43" s="47">
        <f t="shared" si="4"/>
        <v>70.167869734717499</v>
      </c>
      <c r="J43" s="40">
        <f t="shared" si="15"/>
        <v>19.832130265282501</v>
      </c>
      <c r="K43" s="47">
        <f t="shared" si="5"/>
        <v>19.453791079650959</v>
      </c>
      <c r="L43" s="40">
        <f t="shared" si="6"/>
        <v>19.748670521599717</v>
      </c>
      <c r="M43" s="12">
        <f t="shared" si="16"/>
        <v>0.3300000011222437</v>
      </c>
      <c r="N43" s="12">
        <f t="shared" si="17"/>
        <v>0.91499998234212399</v>
      </c>
      <c r="O43" s="12">
        <f t="shared" si="18"/>
        <v>0.16999999999995907</v>
      </c>
      <c r="P43" s="81">
        <f t="shared" si="19"/>
        <v>0.9874335260799858</v>
      </c>
      <c r="Q43" s="12">
        <f t="shared" si="20"/>
        <v>1.6500000056112185E-2</v>
      </c>
      <c r="R43" s="12">
        <f t="shared" si="21"/>
        <v>4.5749999117106199E-2</v>
      </c>
      <c r="S43" s="12">
        <f t="shared" si="22"/>
        <v>8.4999999999979536E-3</v>
      </c>
      <c r="T43" s="12">
        <f t="shared" si="23"/>
        <v>4.9371676303999287E-2</v>
      </c>
    </row>
    <row r="44" spans="2:20" ht="15.9" customHeight="1">
      <c r="B44" s="18">
        <v>45867</v>
      </c>
      <c r="C44" s="12">
        <v>401138.46960000001</v>
      </c>
      <c r="D44" s="9">
        <f t="shared" si="1"/>
        <v>21.400000026915222</v>
      </c>
      <c r="E44" s="12">
        <v>6665739.0384999998</v>
      </c>
      <c r="F44" s="9">
        <f t="shared" si="2"/>
        <v>76.4999995008111</v>
      </c>
      <c r="G44" s="12">
        <v>71.613799999999998</v>
      </c>
      <c r="H44" s="9">
        <f t="shared" si="3"/>
        <v>-27.60000000000673</v>
      </c>
      <c r="I44" s="47">
        <f t="shared" si="4"/>
        <v>74.371644659797937</v>
      </c>
      <c r="J44" s="40">
        <f t="shared" si="15"/>
        <v>15.628355340202063</v>
      </c>
      <c r="K44" s="47">
        <f t="shared" si="5"/>
        <v>79.436829775464162</v>
      </c>
      <c r="L44" s="40">
        <f t="shared" si="6"/>
        <v>84.095005349761649</v>
      </c>
      <c r="M44" s="12">
        <f t="shared" si="16"/>
        <v>1.0700000013457611</v>
      </c>
      <c r="N44" s="12">
        <f t="shared" si="17"/>
        <v>3.824999975040555</v>
      </c>
      <c r="O44" s="12">
        <f t="shared" si="18"/>
        <v>-1.3800000000003365</v>
      </c>
      <c r="P44" s="81">
        <f t="shared" si="19"/>
        <v>4.2047502674880821</v>
      </c>
      <c r="Q44" s="12">
        <f t="shared" si="20"/>
        <v>5.3500000067288056E-2</v>
      </c>
      <c r="R44" s="12">
        <f t="shared" si="21"/>
        <v>0.19124999875202775</v>
      </c>
      <c r="S44" s="12">
        <f t="shared" si="22"/>
        <v>-6.9000000000016826E-2</v>
      </c>
      <c r="T44" s="12">
        <f t="shared" si="23"/>
        <v>0.21023751337440411</v>
      </c>
    </row>
    <row r="45" spans="2:20" ht="15.9" customHeight="1">
      <c r="B45" s="18">
        <v>45868</v>
      </c>
      <c r="C45" s="12">
        <v>401138.46100000001</v>
      </c>
      <c r="D45" s="9">
        <f t="shared" si="1"/>
        <v>12.800000025890768</v>
      </c>
      <c r="E45" s="12">
        <v>6665739.0176999997</v>
      </c>
      <c r="F45" s="9">
        <f t="shared" si="2"/>
        <v>55.699999444186687</v>
      </c>
      <c r="G45" s="12">
        <v>71.622500000000002</v>
      </c>
      <c r="H45" s="9">
        <f t="shared" si="3"/>
        <v>-18.900000000002137</v>
      </c>
      <c r="I45" s="47">
        <f t="shared" si="4"/>
        <v>77.057982447357148</v>
      </c>
      <c r="J45" s="40">
        <f t="shared" si="15"/>
        <v>12.942017552642881</v>
      </c>
      <c r="K45" s="47">
        <f t="shared" si="5"/>
        <v>57.151814833347167</v>
      </c>
      <c r="L45" s="40">
        <f t="shared" si="6"/>
        <v>60.195846524035872</v>
      </c>
      <c r="M45" s="12">
        <f t="shared" si="16"/>
        <v>0.60952381075670325</v>
      </c>
      <c r="N45" s="12">
        <f t="shared" si="17"/>
        <v>2.6523809259136519</v>
      </c>
      <c r="O45" s="12">
        <f t="shared" si="18"/>
        <v>-0.90000000000010183</v>
      </c>
      <c r="P45" s="81">
        <f t="shared" si="19"/>
        <v>2.8664688820969464</v>
      </c>
      <c r="Q45" s="12">
        <f t="shared" si="20"/>
        <v>2.9024943369366823E-2</v>
      </c>
      <c r="R45" s="12">
        <f t="shared" si="21"/>
        <v>0.12630385361493582</v>
      </c>
      <c r="S45" s="12">
        <f t="shared" si="22"/>
        <v>-4.2857142857147708E-2</v>
      </c>
      <c r="T45" s="12">
        <f t="shared" si="23"/>
        <v>0.13649851819509268</v>
      </c>
    </row>
    <row r="46" spans="2:20" ht="15.9" customHeight="1">
      <c r="B46" s="18">
        <v>45868</v>
      </c>
      <c r="C46" s="12">
        <v>401138.46019999997</v>
      </c>
      <c r="D46" s="9">
        <f t="shared" si="1"/>
        <v>11.999999987892807</v>
      </c>
      <c r="E46" s="12">
        <v>6665738.9714000002</v>
      </c>
      <c r="F46" s="9">
        <f t="shared" si="2"/>
        <v>9.3999998643994331</v>
      </c>
      <c r="G46" s="12">
        <v>71.625299999999996</v>
      </c>
      <c r="H46" s="9">
        <f t="shared" si="3"/>
        <v>-16.100000000008663</v>
      </c>
      <c r="I46" s="47">
        <f t="shared" si="4"/>
        <v>38.072781500813925</v>
      </c>
      <c r="J46" s="40">
        <f t="shared" si="15"/>
        <v>51.927218499186097</v>
      </c>
      <c r="K46" s="47">
        <f t="shared" si="5"/>
        <v>15.243359116682146</v>
      </c>
      <c r="L46" s="40">
        <f t="shared" si="6"/>
        <v>22.171377881413136</v>
      </c>
      <c r="M46" s="12">
        <f t="shared" si="16"/>
        <v>0.57142857085203835</v>
      </c>
      <c r="N46" s="12">
        <f t="shared" si="17"/>
        <v>0.44761904116187778</v>
      </c>
      <c r="O46" s="12">
        <f t="shared" si="18"/>
        <v>-0.76666666666707917</v>
      </c>
      <c r="P46" s="81">
        <f t="shared" si="19"/>
        <v>1.0557798991149112</v>
      </c>
      <c r="Q46" s="12">
        <f t="shared" si="20"/>
        <v>2.721088432628754E-2</v>
      </c>
      <c r="R46" s="12">
        <f t="shared" si="21"/>
        <v>2.1315192436279894E-2</v>
      </c>
      <c r="S46" s="12">
        <f t="shared" si="22"/>
        <v>-3.6507936507956154E-2</v>
      </c>
      <c r="T46" s="12">
        <f t="shared" si="23"/>
        <v>5.0275233291186251E-2</v>
      </c>
    </row>
    <row r="47" spans="2:20" ht="15.9" customHeight="1">
      <c r="B47" s="18">
        <v>45869</v>
      </c>
      <c r="C47" s="12">
        <v>401138.45740000001</v>
      </c>
      <c r="D47" s="9">
        <f t="shared" si="1"/>
        <v>9.2000000295229256</v>
      </c>
      <c r="E47" s="12">
        <v>6665738.9658000004</v>
      </c>
      <c r="F47" s="9">
        <f t="shared" si="2"/>
        <v>3.8000000640749931</v>
      </c>
      <c r="G47" s="12">
        <v>71.652299999999997</v>
      </c>
      <c r="H47" s="9">
        <f t="shared" si="3"/>
        <v>10.89999999999236</v>
      </c>
      <c r="I47" s="47">
        <f t="shared" si="4"/>
        <v>22.442753641308045</v>
      </c>
      <c r="J47" s="40">
        <f t="shared" si="15"/>
        <v>67.557246358691941</v>
      </c>
      <c r="K47" s="47">
        <f t="shared" si="5"/>
        <v>9.9538937622516226</v>
      </c>
      <c r="L47" s="40">
        <f t="shared" si="6"/>
        <v>14.761097555060912</v>
      </c>
      <c r="M47" s="12">
        <f t="shared" si="16"/>
        <v>0.41818181952376937</v>
      </c>
      <c r="N47" s="12">
        <f t="shared" si="17"/>
        <v>0.17272727563977242</v>
      </c>
      <c r="O47" s="12">
        <f t="shared" si="18"/>
        <v>0.4954545454541982</v>
      </c>
      <c r="P47" s="81">
        <f t="shared" si="19"/>
        <v>0.67095897977549601</v>
      </c>
      <c r="Q47" s="12">
        <f t="shared" si="20"/>
        <v>1.9008264523807699E-2</v>
      </c>
      <c r="R47" s="12">
        <f t="shared" si="21"/>
        <v>7.8512398018078366E-3</v>
      </c>
      <c r="S47" s="12">
        <f t="shared" si="22"/>
        <v>2.2520661157009011E-2</v>
      </c>
      <c r="T47" s="12">
        <f t="shared" si="23"/>
        <v>3.0498135444340727E-2</v>
      </c>
    </row>
    <row r="48" spans="2:20" ht="15.9" customHeight="1">
      <c r="B48" s="18">
        <v>45869</v>
      </c>
      <c r="C48" s="12">
        <v>401138.45980000001</v>
      </c>
      <c r="D48" s="9">
        <f t="shared" si="1"/>
        <v>11.600000027101487</v>
      </c>
      <c r="E48" s="12">
        <v>6665738.9358000001</v>
      </c>
      <c r="F48" s="9">
        <f t="shared" si="2"/>
        <v>-26.200000196695328</v>
      </c>
      <c r="G48" s="12">
        <v>71.617800000000003</v>
      </c>
      <c r="H48" s="9">
        <f t="shared" si="3"/>
        <v>-23.600000000001842</v>
      </c>
      <c r="I48" s="47">
        <f t="shared" si="4"/>
        <v>-66.118724092069954</v>
      </c>
      <c r="J48" s="40">
        <f t="shared" si="15"/>
        <v>156.1187240920699</v>
      </c>
      <c r="K48" s="47">
        <f t="shared" si="5"/>
        <v>28.653097754616159</v>
      </c>
      <c r="L48" s="40">
        <f t="shared" si="6"/>
        <v>37.120883757471027</v>
      </c>
      <c r="M48" s="12">
        <f t="shared" si="16"/>
        <v>0.52727272850461304</v>
      </c>
      <c r="N48" s="12">
        <f t="shared" si="17"/>
        <v>-1.1909090998497875</v>
      </c>
      <c r="O48" s="12">
        <f t="shared" si="18"/>
        <v>-1.0727272727273565</v>
      </c>
      <c r="P48" s="81">
        <f t="shared" si="19"/>
        <v>1.6873128980668648</v>
      </c>
      <c r="Q48" s="12">
        <f t="shared" si="20"/>
        <v>2.3966942204755138E-2</v>
      </c>
      <c r="R48" s="12">
        <f t="shared" si="21"/>
        <v>-5.413223181135398E-2</v>
      </c>
      <c r="S48" s="12">
        <f t="shared" si="22"/>
        <v>-4.8760330578516205E-2</v>
      </c>
      <c r="T48" s="12">
        <f t="shared" si="23"/>
        <v>7.6696040821221126E-2</v>
      </c>
    </row>
    <row r="49" spans="2:20" ht="15.9" customHeight="1">
      <c r="B49" s="18">
        <v>45870</v>
      </c>
      <c r="C49" s="12">
        <v>401138.45980000001</v>
      </c>
      <c r="D49" s="9">
        <f t="shared" si="1"/>
        <v>11.600000027101487</v>
      </c>
      <c r="E49" s="12">
        <v>6665738.9511000002</v>
      </c>
      <c r="F49" s="9">
        <f t="shared" si="2"/>
        <v>-10.900000110268593</v>
      </c>
      <c r="G49" s="12">
        <v>71.645799999999994</v>
      </c>
      <c r="H49" s="9">
        <f t="shared" si="3"/>
        <v>4.3999999999897454</v>
      </c>
      <c r="I49" s="47">
        <f t="shared" si="4"/>
        <v>-43.218039632124317</v>
      </c>
      <c r="J49" s="40">
        <f t="shared" si="15"/>
        <v>133.21803963212432</v>
      </c>
      <c r="K49" s="47">
        <f t="shared" si="5"/>
        <v>15.917600416916169</v>
      </c>
      <c r="L49" s="40">
        <f t="shared" si="6"/>
        <v>16.514539140784994</v>
      </c>
      <c r="M49" s="12">
        <f t="shared" si="16"/>
        <v>0.50434782726528204</v>
      </c>
      <c r="N49" s="12">
        <f t="shared" si="17"/>
        <v>-0.47391304827254749</v>
      </c>
      <c r="O49" s="12">
        <f t="shared" si="18"/>
        <v>0.1913043478256411</v>
      </c>
      <c r="P49" s="81">
        <f t="shared" si="19"/>
        <v>0.71802344090369541</v>
      </c>
      <c r="Q49" s="12">
        <f t="shared" si="20"/>
        <v>2.1928166402838348E-2</v>
      </c>
      <c r="R49" s="12">
        <f t="shared" si="21"/>
        <v>-2.0604915142284675E-2</v>
      </c>
      <c r="S49" s="12">
        <f t="shared" si="22"/>
        <v>8.3175803402452658E-3</v>
      </c>
      <c r="T49" s="12">
        <f t="shared" si="23"/>
        <v>3.1218410474073713E-2</v>
      </c>
    </row>
    <row r="50" spans="2:20" ht="15.9" customHeight="1">
      <c r="B50" s="18">
        <v>45870</v>
      </c>
      <c r="C50" s="12">
        <v>401138.46769999998</v>
      </c>
      <c r="D50" s="9">
        <f t="shared" si="1"/>
        <v>19.499999994877726</v>
      </c>
      <c r="E50" s="12">
        <v>6665738.9655999998</v>
      </c>
      <c r="F50" s="9">
        <f t="shared" si="2"/>
        <v>3.5999994724988937</v>
      </c>
      <c r="G50" s="12">
        <v>71.622500000000002</v>
      </c>
      <c r="H50" s="9">
        <f t="shared" si="3"/>
        <v>-18.900000000002137</v>
      </c>
      <c r="I50" s="47">
        <f t="shared" si="4"/>
        <v>10.459907596773368</v>
      </c>
      <c r="J50" s="40">
        <f t="shared" si="15"/>
        <v>79.540092403226652</v>
      </c>
      <c r="K50" s="47">
        <f t="shared" si="5"/>
        <v>19.829523342789248</v>
      </c>
      <c r="L50" s="40">
        <f t="shared" si="6"/>
        <v>27.39379484486048</v>
      </c>
      <c r="M50" s="12">
        <f t="shared" si="16"/>
        <v>0.84782608673381421</v>
      </c>
      <c r="N50" s="12">
        <f t="shared" si="17"/>
        <v>0.15652171619560407</v>
      </c>
      <c r="O50" s="12">
        <f t="shared" si="18"/>
        <v>-0.82173913043487556</v>
      </c>
      <c r="P50" s="81">
        <f t="shared" si="19"/>
        <v>1.1910345584721949</v>
      </c>
      <c r="Q50" s="12">
        <f t="shared" si="20"/>
        <v>3.68620037710354E-2</v>
      </c>
      <c r="R50" s="12">
        <f t="shared" si="21"/>
        <v>6.8052920085045245E-3</v>
      </c>
      <c r="S50" s="12">
        <f t="shared" si="22"/>
        <v>-3.5727788279777198E-2</v>
      </c>
      <c r="T50" s="12">
        <f t="shared" si="23"/>
        <v>5.1784111237921517E-2</v>
      </c>
    </row>
    <row r="51" spans="2:20" ht="15.9" customHeight="1">
      <c r="B51" s="18">
        <v>45871</v>
      </c>
      <c r="C51" s="12">
        <v>401138.46309999999</v>
      </c>
      <c r="D51" s="9">
        <f t="shared" si="1"/>
        <v>14.900000009220093</v>
      </c>
      <c r="E51" s="12">
        <v>6665738.9469999997</v>
      </c>
      <c r="F51" s="9">
        <f t="shared" si="2"/>
        <v>-15.000000596046448</v>
      </c>
      <c r="G51" s="12">
        <v>71.648200000000003</v>
      </c>
      <c r="H51" s="9">
        <f t="shared" si="3"/>
        <v>6.7999999999983629</v>
      </c>
      <c r="I51" s="47">
        <f t="shared" si="4"/>
        <v>-45.191625086786814</v>
      </c>
      <c r="J51" s="40">
        <f t="shared" si="15"/>
        <v>135.19162508678676</v>
      </c>
      <c r="K51" s="47">
        <f t="shared" si="5"/>
        <v>21.142611431801715</v>
      </c>
      <c r="L51" s="40">
        <f t="shared" si="6"/>
        <v>22.209232723264673</v>
      </c>
      <c r="M51" s="12">
        <f t="shared" si="16"/>
        <v>0.62083333371750393</v>
      </c>
      <c r="N51" s="12">
        <f t="shared" si="17"/>
        <v>-0.62500002483526862</v>
      </c>
      <c r="O51" s="12">
        <f t="shared" si="18"/>
        <v>0.2833333333332651</v>
      </c>
      <c r="P51" s="81">
        <f t="shared" si="19"/>
        <v>0.92538469680269475</v>
      </c>
      <c r="Q51" s="12">
        <f t="shared" si="20"/>
        <v>2.5868055571562663E-2</v>
      </c>
      <c r="R51" s="12">
        <f t="shared" si="21"/>
        <v>-2.6041667701469526E-2</v>
      </c>
      <c r="S51" s="12">
        <f t="shared" si="22"/>
        <v>1.1805555555552712E-2</v>
      </c>
      <c r="T51" s="12">
        <f t="shared" si="23"/>
        <v>3.8557695700112284E-2</v>
      </c>
    </row>
    <row r="52" spans="2:20" ht="15.9" customHeight="1">
      <c r="B52" s="18">
        <v>45871</v>
      </c>
      <c r="C52" s="12">
        <v>401138.46850000002</v>
      </c>
      <c r="D52" s="9">
        <f t="shared" ref="D52:D115" si="24">IF(C52="","",(C52-$C$9)*1000)</f>
        <v>20.300000032875687</v>
      </c>
      <c r="E52" s="12">
        <v>6665738.96</v>
      </c>
      <c r="F52" s="9">
        <f t="shared" ref="F52:F115" si="25">IF(E52="","",(E52-$E$9)*1000)</f>
        <v>-2.0000003278255463</v>
      </c>
      <c r="G52" s="12">
        <v>71.649299999999997</v>
      </c>
      <c r="H52" s="9">
        <f t="shared" ref="H52:H115" si="26">IF(G52="","",(G52-$G$9)*1000)</f>
        <v>7.8999999999922466</v>
      </c>
      <c r="I52" s="47">
        <f t="shared" si="4"/>
        <v>-5.6267466224637701</v>
      </c>
      <c r="J52" s="40">
        <f t="shared" si="15"/>
        <v>95.62674662246377</v>
      </c>
      <c r="K52" s="47">
        <f t="shared" si="5"/>
        <v>20.398284306432618</v>
      </c>
      <c r="L52" s="40">
        <f t="shared" si="6"/>
        <v>21.874642914706808</v>
      </c>
      <c r="M52" s="12">
        <f t="shared" si="16"/>
        <v>0.84583333470315358</v>
      </c>
      <c r="N52" s="12">
        <f t="shared" si="17"/>
        <v>-8.3333346992731094E-2</v>
      </c>
      <c r="O52" s="12">
        <f t="shared" si="18"/>
        <v>0.32916666666634359</v>
      </c>
      <c r="P52" s="81">
        <f t="shared" si="19"/>
        <v>0.91144345477945032</v>
      </c>
      <c r="Q52" s="12">
        <f t="shared" si="20"/>
        <v>3.5243055612631399E-2</v>
      </c>
      <c r="R52" s="12">
        <f t="shared" si="21"/>
        <v>-3.4722227913637957E-3</v>
      </c>
      <c r="S52" s="12">
        <f t="shared" si="22"/>
        <v>1.3715277777764316E-2</v>
      </c>
      <c r="T52" s="12">
        <f t="shared" si="23"/>
        <v>3.797681061581043E-2</v>
      </c>
    </row>
    <row r="53" spans="2:20" ht="15.9" customHeight="1">
      <c r="B53" s="18">
        <v>45873</v>
      </c>
      <c r="C53" s="12">
        <v>401138.4694</v>
      </c>
      <c r="D53" s="9">
        <f t="shared" si="24"/>
        <v>21.200000017415732</v>
      </c>
      <c r="E53" s="12">
        <v>6665739.0054000001</v>
      </c>
      <c r="F53" s="9">
        <f t="shared" si="25"/>
        <v>43.399999849498272</v>
      </c>
      <c r="G53" s="12">
        <v>71.650899999999993</v>
      </c>
      <c r="H53" s="9">
        <f t="shared" si="26"/>
        <v>9.4999999999885176</v>
      </c>
      <c r="I53" s="47">
        <f t="shared" si="4"/>
        <v>63.965450042674853</v>
      </c>
      <c r="J53" s="40">
        <f t="shared" si="15"/>
        <v>26.034549957325169</v>
      </c>
      <c r="K53" s="47">
        <f t="shared" si="5"/>
        <v>48.301138575347032</v>
      </c>
      <c r="L53" s="40">
        <f t="shared" si="6"/>
        <v>49.226517119075758</v>
      </c>
      <c r="M53" s="12">
        <f t="shared" si="16"/>
        <v>0.81538461605445123</v>
      </c>
      <c r="N53" s="12">
        <f t="shared" si="17"/>
        <v>1.6692307634422412</v>
      </c>
      <c r="O53" s="12">
        <f t="shared" si="18"/>
        <v>0.36538461538417377</v>
      </c>
      <c r="P53" s="81">
        <f t="shared" si="19"/>
        <v>1.8933275815029138</v>
      </c>
      <c r="Q53" s="12">
        <f t="shared" si="20"/>
        <v>3.1360946771325046E-2</v>
      </c>
      <c r="R53" s="12">
        <f t="shared" si="21"/>
        <v>6.4201183209316975E-2</v>
      </c>
      <c r="S53" s="12">
        <f t="shared" si="22"/>
        <v>1.4053254437852837E-2</v>
      </c>
      <c r="T53" s="12">
        <f t="shared" si="23"/>
        <v>7.2820291596265921E-2</v>
      </c>
    </row>
    <row r="54" spans="2:20" ht="15.9" customHeight="1">
      <c r="B54" s="18">
        <v>45873</v>
      </c>
      <c r="C54" s="12">
        <v>401138.4682</v>
      </c>
      <c r="D54" s="9">
        <f t="shared" si="24"/>
        <v>20.000000018626451</v>
      </c>
      <c r="E54" s="12">
        <v>6665738.9901000001</v>
      </c>
      <c r="F54" s="9">
        <f t="shared" si="25"/>
        <v>28.099999763071537</v>
      </c>
      <c r="G54" s="12">
        <v>71.634699999999995</v>
      </c>
      <c r="H54" s="9">
        <f t="shared" si="26"/>
        <v>-6.7000000000092541</v>
      </c>
      <c r="I54" s="47">
        <f t="shared" si="4"/>
        <v>54.558876934831332</v>
      </c>
      <c r="J54" s="40">
        <f t="shared" si="15"/>
        <v>35.441123065168654</v>
      </c>
      <c r="K54" s="47">
        <f t="shared" si="5"/>
        <v>34.490723208272662</v>
      </c>
      <c r="L54" s="40">
        <f t="shared" si="6"/>
        <v>35.135452002639767</v>
      </c>
      <c r="M54" s="12">
        <f t="shared" si="16"/>
        <v>0.76923076994717121</v>
      </c>
      <c r="N54" s="12">
        <f t="shared" si="17"/>
        <v>1.0807692216565976</v>
      </c>
      <c r="O54" s="12">
        <f t="shared" si="18"/>
        <v>-0.2576923076926636</v>
      </c>
      <c r="P54" s="81">
        <f t="shared" si="19"/>
        <v>1.351363538563068</v>
      </c>
      <c r="Q54" s="12">
        <f t="shared" si="20"/>
        <v>2.958579884412197E-2</v>
      </c>
      <c r="R54" s="12">
        <f t="shared" si="21"/>
        <v>4.1568046986792215E-2</v>
      </c>
      <c r="S54" s="12">
        <f t="shared" si="22"/>
        <v>-9.9112426035639842E-3</v>
      </c>
      <c r="T54" s="12">
        <f t="shared" si="23"/>
        <v>5.1975520713964156E-2</v>
      </c>
    </row>
    <row r="55" spans="2:20" ht="15.9" customHeight="1">
      <c r="B55" s="18">
        <v>45874</v>
      </c>
      <c r="C55" s="12">
        <v>401138.46840000001</v>
      </c>
      <c r="D55" s="9">
        <f t="shared" si="24"/>
        <v>20.200000028125942</v>
      </c>
      <c r="E55" s="12">
        <v>6665738.9993000003</v>
      </c>
      <c r="F55" s="9">
        <f t="shared" si="25"/>
        <v>37.299999967217445</v>
      </c>
      <c r="G55" s="12">
        <v>71.631</v>
      </c>
      <c r="H55" s="9">
        <f t="shared" si="26"/>
        <v>-10.400000000004184</v>
      </c>
      <c r="I55" s="47">
        <f t="shared" si="4"/>
        <v>61.562019997890296</v>
      </c>
      <c r="J55" s="40">
        <f t="shared" si="15"/>
        <v>28.437980002109725</v>
      </c>
      <c r="K55" s="47">
        <f t="shared" si="5"/>
        <v>42.418510095130749</v>
      </c>
      <c r="L55" s="40">
        <f t="shared" si="6"/>
        <v>43.674821106568899</v>
      </c>
      <c r="M55" s="12">
        <f t="shared" si="16"/>
        <v>0.74814814918984973</v>
      </c>
      <c r="N55" s="12">
        <f t="shared" si="17"/>
        <v>1.3814814802673128</v>
      </c>
      <c r="O55" s="12">
        <f t="shared" si="18"/>
        <v>-0.38518518518534012</v>
      </c>
      <c r="P55" s="81">
        <f t="shared" si="19"/>
        <v>1.6175859669099593</v>
      </c>
      <c r="Q55" s="12">
        <f t="shared" si="20"/>
        <v>2.7709190710735174E-2</v>
      </c>
      <c r="R55" s="12">
        <f t="shared" si="21"/>
        <v>5.1165980750641216E-2</v>
      </c>
      <c r="S55" s="12">
        <f t="shared" si="22"/>
        <v>-1.4266117969827411E-2</v>
      </c>
      <c r="T55" s="12">
        <f t="shared" si="23"/>
        <v>5.9910591367035526E-2</v>
      </c>
    </row>
    <row r="56" spans="2:20" ht="15.9" customHeight="1">
      <c r="B56" s="18">
        <v>45874</v>
      </c>
      <c r="C56" s="12">
        <v>401138.47774</v>
      </c>
      <c r="D56" s="9">
        <f t="shared" si="24"/>
        <v>29.540000017732382</v>
      </c>
      <c r="E56" s="12">
        <v>6665739.0456999997</v>
      </c>
      <c r="F56" s="9">
        <f t="shared" si="25"/>
        <v>83.699999377131462</v>
      </c>
      <c r="G56" s="12">
        <v>71.634200000000007</v>
      </c>
      <c r="H56" s="9">
        <f t="shared" si="26"/>
        <v>-7.1999999999974307</v>
      </c>
      <c r="I56" s="47">
        <f t="shared" si="4"/>
        <v>70.560681161799337</v>
      </c>
      <c r="J56" s="40">
        <f t="shared" si="15"/>
        <v>19.439318838200677</v>
      </c>
      <c r="K56" s="47">
        <f t="shared" si="5"/>
        <v>88.759796624256836</v>
      </c>
      <c r="L56" s="40">
        <f t="shared" si="6"/>
        <v>89.051341914534888</v>
      </c>
      <c r="M56" s="12">
        <f t="shared" si="16"/>
        <v>1.0940740747308288</v>
      </c>
      <c r="N56" s="12">
        <f t="shared" si="17"/>
        <v>3.0999999769307949</v>
      </c>
      <c r="O56" s="12">
        <f t="shared" si="18"/>
        <v>-0.26666666666657152</v>
      </c>
      <c r="P56" s="81">
        <f t="shared" si="19"/>
        <v>3.2981978486864771</v>
      </c>
      <c r="Q56" s="12">
        <f t="shared" si="20"/>
        <v>4.0521262027067732E-2</v>
      </c>
      <c r="R56" s="12">
        <f t="shared" si="21"/>
        <v>0.11481481396039982</v>
      </c>
      <c r="S56" s="12">
        <f t="shared" si="22"/>
        <v>-9.8765432098730198E-3</v>
      </c>
      <c r="T56" s="12">
        <f t="shared" si="23"/>
        <v>0.12215547587727693</v>
      </c>
    </row>
    <row r="57" spans="2:20" ht="15.9" customHeight="1">
      <c r="B57" s="18">
        <v>45875</v>
      </c>
      <c r="C57" s="12">
        <v>401138.46179999999</v>
      </c>
      <c r="D57" s="9">
        <f t="shared" si="24"/>
        <v>13.600000005681068</v>
      </c>
      <c r="E57" s="12">
        <v>6665738.9134</v>
      </c>
      <c r="F57" s="9">
        <f t="shared" si="25"/>
        <v>-48.600000329315662</v>
      </c>
      <c r="G57" s="12">
        <v>71.643100000000004</v>
      </c>
      <c r="H57" s="9">
        <f t="shared" si="26"/>
        <v>1.6999999999995907</v>
      </c>
      <c r="I57" s="47">
        <f t="shared" si="4"/>
        <v>-74.366499749234947</v>
      </c>
      <c r="J57" s="40">
        <f t="shared" si="15"/>
        <v>164.36649974923489</v>
      </c>
      <c r="K57" s="47">
        <f t="shared" si="5"/>
        <v>50.467019251824325</v>
      </c>
      <c r="L57" s="40">
        <f t="shared" si="6"/>
        <v>50.49564369491695</v>
      </c>
      <c r="M57" s="12">
        <f t="shared" si="16"/>
        <v>0.48571428591718097</v>
      </c>
      <c r="N57" s="12">
        <f t="shared" si="17"/>
        <v>-1.7357142974755593</v>
      </c>
      <c r="O57" s="12">
        <f t="shared" si="18"/>
        <v>6.07142857142711E-2</v>
      </c>
      <c r="P57" s="81">
        <f t="shared" si="19"/>
        <v>1.803415846247034</v>
      </c>
      <c r="Q57" s="12">
        <f t="shared" si="20"/>
        <v>1.7346938782756463E-2</v>
      </c>
      <c r="R57" s="12">
        <f t="shared" si="21"/>
        <v>-6.1989796338412832E-2</v>
      </c>
      <c r="S57" s="12">
        <f t="shared" si="22"/>
        <v>2.1683673469382538E-3</v>
      </c>
      <c r="T57" s="12">
        <f t="shared" si="23"/>
        <v>6.440770879453693E-2</v>
      </c>
    </row>
    <row r="58" spans="2:20" ht="15.9" customHeight="1">
      <c r="B58" s="18">
        <v>45875</v>
      </c>
      <c r="C58" s="12">
        <v>401138.46960000001</v>
      </c>
      <c r="D58" s="9">
        <f t="shared" si="24"/>
        <v>21.400000026915222</v>
      </c>
      <c r="E58" s="12">
        <v>6665738.9735000003</v>
      </c>
      <c r="F58" s="9">
        <f t="shared" si="25"/>
        <v>11.500000022351742</v>
      </c>
      <c r="G58" s="12">
        <v>71.648200000000003</v>
      </c>
      <c r="H58" s="9">
        <f t="shared" si="26"/>
        <v>6.7999999999983629</v>
      </c>
      <c r="I58" s="47">
        <f t="shared" si="4"/>
        <v>28.252836267907089</v>
      </c>
      <c r="J58" s="40">
        <f t="shared" si="15"/>
        <v>61.747163732092929</v>
      </c>
      <c r="K58" s="47">
        <f t="shared" si="5"/>
        <v>24.294238034275978</v>
      </c>
      <c r="L58" s="40">
        <f t="shared" si="6"/>
        <v>25.227960711600122</v>
      </c>
      <c r="M58" s="12">
        <f t="shared" si="16"/>
        <v>0.7642857152469722</v>
      </c>
      <c r="N58" s="12">
        <f t="shared" si="17"/>
        <v>0.4107142865125622</v>
      </c>
      <c r="O58" s="12">
        <f t="shared" si="18"/>
        <v>0.2428571428570844</v>
      </c>
      <c r="P58" s="81">
        <f t="shared" si="19"/>
        <v>0.90099859684286154</v>
      </c>
      <c r="Q58" s="12">
        <f t="shared" si="20"/>
        <v>2.7295918401677579E-2</v>
      </c>
      <c r="R58" s="12">
        <f t="shared" si="21"/>
        <v>1.4668367375448649E-2</v>
      </c>
      <c r="S58" s="12">
        <f t="shared" si="22"/>
        <v>8.6734693877530151E-3</v>
      </c>
      <c r="T58" s="12">
        <f t="shared" si="23"/>
        <v>3.2178521315816486E-2</v>
      </c>
    </row>
    <row r="59" spans="2:20" ht="15.9" customHeight="1">
      <c r="B59" s="18">
        <v>45876</v>
      </c>
      <c r="C59" s="12">
        <v>401138.46879999997</v>
      </c>
      <c r="D59" s="9">
        <f t="shared" si="24"/>
        <v>20.599999988917261</v>
      </c>
      <c r="E59" s="12">
        <v>6665738.9804999996</v>
      </c>
      <c r="F59" s="9">
        <f t="shared" si="25"/>
        <v>18.499999307096004</v>
      </c>
      <c r="G59" s="12">
        <v>71.653999999999996</v>
      </c>
      <c r="H59" s="9">
        <f t="shared" si="26"/>
        <v>12.599999999991951</v>
      </c>
      <c r="I59" s="47">
        <f t="shared" si="4"/>
        <v>41.925685798699753</v>
      </c>
      <c r="J59" s="40">
        <f t="shared" si="15"/>
        <v>48.07431420130024</v>
      </c>
      <c r="K59" s="47">
        <f t="shared" si="5"/>
        <v>27.68772243984586</v>
      </c>
      <c r="L59" s="40">
        <f t="shared" si="6"/>
        <v>30.419894376965562</v>
      </c>
      <c r="M59" s="12">
        <f t="shared" si="16"/>
        <v>0.71034482720404346</v>
      </c>
      <c r="N59" s="12">
        <f t="shared" si="17"/>
        <v>0.6379310105895174</v>
      </c>
      <c r="O59" s="12">
        <f t="shared" si="18"/>
        <v>0.43448275862041208</v>
      </c>
      <c r="P59" s="81">
        <f t="shared" si="19"/>
        <v>1.048961875067778</v>
      </c>
      <c r="Q59" s="12">
        <f t="shared" si="20"/>
        <v>2.4494649213932532E-2</v>
      </c>
      <c r="R59" s="12">
        <f t="shared" si="21"/>
        <v>2.1997621054810946E-2</v>
      </c>
      <c r="S59" s="12">
        <f t="shared" si="22"/>
        <v>1.4982164090359037E-2</v>
      </c>
      <c r="T59" s="12">
        <f t="shared" si="23"/>
        <v>3.6171099140268212E-2</v>
      </c>
    </row>
    <row r="60" spans="2:20" ht="15.9" customHeight="1">
      <c r="B60" s="18">
        <v>45876</v>
      </c>
      <c r="C60" s="12">
        <v>401138.46759999997</v>
      </c>
      <c r="D60" s="9">
        <f t="shared" si="24"/>
        <v>19.399999990127981</v>
      </c>
      <c r="E60" s="12">
        <v>6665738.9667999996</v>
      </c>
      <c r="F60" s="9">
        <f t="shared" si="25"/>
        <v>4.7999992966651917</v>
      </c>
      <c r="G60" s="12">
        <v>71.669700000000006</v>
      </c>
      <c r="H60" s="9">
        <f t="shared" si="26"/>
        <v>28.300000000001546</v>
      </c>
      <c r="I60" s="47">
        <f t="shared" si="4"/>
        <v>13.897174364418316</v>
      </c>
      <c r="J60" s="40">
        <f t="shared" si="15"/>
        <v>76.102825635581667</v>
      </c>
      <c r="K60" s="47">
        <f t="shared" si="5"/>
        <v>19.984994192267155</v>
      </c>
      <c r="L60" s="40">
        <f t="shared" si="6"/>
        <v>34.645201584996435</v>
      </c>
      <c r="M60" s="12">
        <f t="shared" si="16"/>
        <v>0.66896551690096484</v>
      </c>
      <c r="N60" s="12">
        <f t="shared" si="17"/>
        <v>0.16551721712638592</v>
      </c>
      <c r="O60" s="12">
        <f t="shared" si="18"/>
        <v>0.97586206896557059</v>
      </c>
      <c r="P60" s="81">
        <f t="shared" si="19"/>
        <v>1.1946621236205668</v>
      </c>
      <c r="Q60" s="12">
        <f t="shared" si="20"/>
        <v>2.3067776444860858E-2</v>
      </c>
      <c r="R60" s="12">
        <f t="shared" si="21"/>
        <v>5.707490245737446E-3</v>
      </c>
      <c r="S60" s="12">
        <f t="shared" si="22"/>
        <v>3.365041617122657E-2</v>
      </c>
      <c r="T60" s="12">
        <f t="shared" si="23"/>
        <v>4.1195245642088513E-2</v>
      </c>
    </row>
    <row r="61" spans="2:20" ht="15.9" customHeight="1">
      <c r="B61" s="18">
        <v>45877</v>
      </c>
      <c r="C61" s="12">
        <v>401138.47070000001</v>
      </c>
      <c r="D61" s="9">
        <f t="shared" si="24"/>
        <v>22.500000020954758</v>
      </c>
      <c r="E61" s="12">
        <v>6665739.0071999999</v>
      </c>
      <c r="F61" s="9">
        <f t="shared" si="25"/>
        <v>45.199999585747719</v>
      </c>
      <c r="G61" s="12">
        <v>71.652699999999996</v>
      </c>
      <c r="H61" s="9">
        <f t="shared" si="26"/>
        <v>11.299999999991428</v>
      </c>
      <c r="I61" s="47">
        <f t="shared" si="4"/>
        <v>63.536446766781481</v>
      </c>
      <c r="J61" s="40">
        <f t="shared" si="15"/>
        <v>26.463553233218533</v>
      </c>
      <c r="K61" s="47">
        <f t="shared" si="5"/>
        <v>50.490493793332604</v>
      </c>
      <c r="L61" s="40">
        <f t="shared" si="6"/>
        <v>51.73953965290341</v>
      </c>
      <c r="M61" s="12">
        <f t="shared" si="16"/>
        <v>0.75000000069849193</v>
      </c>
      <c r="N61" s="12">
        <f t="shared" si="17"/>
        <v>1.5066666528582573</v>
      </c>
      <c r="O61" s="12">
        <f t="shared" si="18"/>
        <v>0.37666666666638093</v>
      </c>
      <c r="P61" s="81">
        <f t="shared" si="19"/>
        <v>1.7246513217634469</v>
      </c>
      <c r="Q61" s="12">
        <f t="shared" si="20"/>
        <v>2.5000000023283064E-2</v>
      </c>
      <c r="R61" s="12">
        <f t="shared" si="21"/>
        <v>5.022222176194191E-2</v>
      </c>
      <c r="S61" s="12">
        <f t="shared" si="22"/>
        <v>1.2555555555546031E-2</v>
      </c>
      <c r="T61" s="12">
        <f t="shared" si="23"/>
        <v>5.7488377392114896E-2</v>
      </c>
    </row>
    <row r="62" spans="2:20" ht="15.9" customHeight="1">
      <c r="B62" s="18">
        <v>45877</v>
      </c>
      <c r="C62" s="12">
        <v>401138.47249999997</v>
      </c>
      <c r="D62" s="9">
        <f t="shared" si="24"/>
        <v>24.299999990034848</v>
      </c>
      <c r="E62" s="12">
        <v>6665739.0193999996</v>
      </c>
      <c r="F62" s="9">
        <f t="shared" si="25"/>
        <v>57.399999350309372</v>
      </c>
      <c r="G62" s="12">
        <v>71.6661</v>
      </c>
      <c r="H62" s="9">
        <f t="shared" si="26"/>
        <v>24.699999999995725</v>
      </c>
      <c r="I62" s="47">
        <f t="shared" si="4"/>
        <v>67.054875350182698</v>
      </c>
      <c r="J62" s="40">
        <f t="shared" si="15"/>
        <v>22.94512464981733</v>
      </c>
      <c r="K62" s="47">
        <f t="shared" si="5"/>
        <v>62.331772996852976</v>
      </c>
      <c r="L62" s="40">
        <f t="shared" si="6"/>
        <v>67.047296179122682</v>
      </c>
      <c r="M62" s="12">
        <f t="shared" si="16"/>
        <v>0.80999999966782832</v>
      </c>
      <c r="N62" s="12">
        <f t="shared" si="17"/>
        <v>1.9133333116769791</v>
      </c>
      <c r="O62" s="12">
        <f t="shared" si="18"/>
        <v>0.82333333333319081</v>
      </c>
      <c r="P62" s="81">
        <f t="shared" si="19"/>
        <v>2.2349098726374228</v>
      </c>
      <c r="Q62" s="12">
        <f t="shared" si="20"/>
        <v>2.699999998892761E-2</v>
      </c>
      <c r="R62" s="12">
        <f t="shared" si="21"/>
        <v>6.3777777055899307E-2</v>
      </c>
      <c r="S62" s="12">
        <f t="shared" si="22"/>
        <v>2.7444444444439695E-2</v>
      </c>
      <c r="T62" s="12">
        <f t="shared" si="23"/>
        <v>7.4496995754580755E-2</v>
      </c>
    </row>
    <row r="63" spans="2:20" ht="15.9" customHeight="1">
      <c r="B63" s="18">
        <v>45878</v>
      </c>
      <c r="C63" s="12">
        <v>401138.4362</v>
      </c>
      <c r="D63" s="9">
        <f t="shared" si="24"/>
        <v>-11.999999987892807</v>
      </c>
      <c r="E63" s="12">
        <v>6665738.7714</v>
      </c>
      <c r="F63" s="9">
        <f t="shared" si="25"/>
        <v>-190.60000032186508</v>
      </c>
      <c r="G63" s="12">
        <v>71.647900000000007</v>
      </c>
      <c r="H63" s="9">
        <f t="shared" si="26"/>
        <v>6.5000000000026148</v>
      </c>
      <c r="I63" s="47">
        <f t="shared" si="4"/>
        <v>-93.602534419435585</v>
      </c>
      <c r="J63" s="40">
        <f t="shared" si="15"/>
        <v>183.60253441943559</v>
      </c>
      <c r="K63" s="47">
        <f t="shared" si="5"/>
        <v>190.97738118008738</v>
      </c>
      <c r="L63" s="40">
        <f t="shared" si="6"/>
        <v>191.08796435779107</v>
      </c>
      <c r="M63" s="12">
        <f t="shared" si="16"/>
        <v>-0.38709677380299373</v>
      </c>
      <c r="N63" s="12">
        <f t="shared" si="17"/>
        <v>-6.148387107156938</v>
      </c>
      <c r="O63" s="12">
        <f t="shared" si="18"/>
        <v>0.20967741935492307</v>
      </c>
      <c r="P63" s="81">
        <f t="shared" si="19"/>
        <v>6.1641278825093888</v>
      </c>
      <c r="Q63" s="12">
        <f t="shared" si="20"/>
        <v>-1.2486992703322378E-2</v>
      </c>
      <c r="R63" s="12">
        <f t="shared" si="21"/>
        <v>-0.19833506797280445</v>
      </c>
      <c r="S63" s="12">
        <f t="shared" si="22"/>
        <v>6.7637877211265502E-3</v>
      </c>
      <c r="T63" s="12">
        <f t="shared" si="23"/>
        <v>0.19884283491965771</v>
      </c>
    </row>
    <row r="64" spans="2:20" ht="15.9" customHeight="1">
      <c r="B64" s="18">
        <v>45879</v>
      </c>
      <c r="C64" s="12">
        <v>401138.46649999998</v>
      </c>
      <c r="D64" s="9">
        <f t="shared" si="24"/>
        <v>18.299999996088445</v>
      </c>
      <c r="E64" s="12">
        <v>6665738.9627</v>
      </c>
      <c r="F64" s="9">
        <f t="shared" si="25"/>
        <v>0.69999974220991135</v>
      </c>
      <c r="G64" s="12">
        <v>71.657600000000002</v>
      </c>
      <c r="H64" s="9">
        <f t="shared" si="26"/>
        <v>16.199999999997772</v>
      </c>
      <c r="I64" s="47">
        <f t="shared" si="4"/>
        <v>2.1905730585658696</v>
      </c>
      <c r="J64" s="40">
        <f t="shared" si="15"/>
        <v>87.80942694143414</v>
      </c>
      <c r="K64" s="47">
        <f t="shared" si="5"/>
        <v>18.313383070747221</v>
      </c>
      <c r="L64" s="40">
        <f t="shared" si="6"/>
        <v>24.450357860282104</v>
      </c>
      <c r="M64" s="12">
        <f t="shared" si="16"/>
        <v>0.57187499987776391</v>
      </c>
      <c r="N64" s="12">
        <f t="shared" si="17"/>
        <v>2.187499194405973E-2</v>
      </c>
      <c r="O64" s="12">
        <f t="shared" si="18"/>
        <v>0.50624999999993037</v>
      </c>
      <c r="P64" s="81">
        <f t="shared" si="19"/>
        <v>0.76407368313381574</v>
      </c>
      <c r="Q64" s="12">
        <f t="shared" si="20"/>
        <v>1.7871093746180122E-2</v>
      </c>
      <c r="R64" s="12">
        <f t="shared" si="21"/>
        <v>6.8359349825186655E-4</v>
      </c>
      <c r="S64" s="12">
        <f t="shared" si="22"/>
        <v>1.5820312499997824E-2</v>
      </c>
      <c r="T64" s="12">
        <f t="shared" si="23"/>
        <v>2.3877302597931742E-2</v>
      </c>
    </row>
    <row r="65" spans="2:20" ht="15.9" customHeight="1">
      <c r="B65" s="18">
        <v>45880</v>
      </c>
      <c r="C65" s="12">
        <v>401138.45630000002</v>
      </c>
      <c r="D65" s="9">
        <f t="shared" si="24"/>
        <v>8.1000000354833901</v>
      </c>
      <c r="E65" s="12">
        <v>6665738.9194</v>
      </c>
      <c r="F65" s="9">
        <f t="shared" si="25"/>
        <v>-42.600000277161598</v>
      </c>
      <c r="G65" s="12">
        <v>71.6614</v>
      </c>
      <c r="H65" s="9">
        <f t="shared" si="26"/>
        <v>19.999999999996021</v>
      </c>
      <c r="I65" s="47">
        <f t="shared" si="4"/>
        <v>-79.234244477604648</v>
      </c>
      <c r="J65" s="40">
        <f t="shared" si="15"/>
        <v>169.23424447760465</v>
      </c>
      <c r="K65" s="47">
        <f t="shared" si="5"/>
        <v>43.36323355319572</v>
      </c>
      <c r="L65" s="40">
        <f t="shared" si="6"/>
        <v>47.753220040001914</v>
      </c>
      <c r="M65" s="12">
        <f t="shared" si="16"/>
        <v>0.2454545465297997</v>
      </c>
      <c r="N65" s="12">
        <f t="shared" si="17"/>
        <v>-1.2909090993079273</v>
      </c>
      <c r="O65" s="12">
        <f t="shared" si="18"/>
        <v>0.60606060606048551</v>
      </c>
      <c r="P65" s="81">
        <f t="shared" si="19"/>
        <v>1.4470672739394519</v>
      </c>
      <c r="Q65" s="12">
        <f t="shared" si="20"/>
        <v>7.4380165615090818E-3</v>
      </c>
      <c r="R65" s="12">
        <f t="shared" si="21"/>
        <v>-3.9118457554785678E-2</v>
      </c>
      <c r="S65" s="12">
        <f t="shared" si="22"/>
        <v>1.8365472910923802E-2</v>
      </c>
      <c r="T65" s="12">
        <f t="shared" si="23"/>
        <v>4.3850523452710663E-2</v>
      </c>
    </row>
    <row r="66" spans="2:20" ht="15.9" customHeight="1">
      <c r="B66" s="18">
        <v>45880</v>
      </c>
      <c r="C66" s="12">
        <v>401138.4596</v>
      </c>
      <c r="D66" s="9">
        <f t="shared" si="24"/>
        <v>11.400000017601997</v>
      </c>
      <c r="E66" s="12">
        <v>6665738.9060000004</v>
      </c>
      <c r="F66" s="9">
        <f t="shared" si="25"/>
        <v>-55.999999865889549</v>
      </c>
      <c r="G66" s="12">
        <v>71.636899999999997</v>
      </c>
      <c r="H66" s="9">
        <f t="shared" si="26"/>
        <v>-4.500000000007276</v>
      </c>
      <c r="I66" s="47">
        <f t="shared" si="4"/>
        <v>-78.493445812004268</v>
      </c>
      <c r="J66" s="40">
        <f t="shared" si="15"/>
        <v>168.49344581200421</v>
      </c>
      <c r="K66" s="47">
        <f t="shared" si="5"/>
        <v>57.14857815712439</v>
      </c>
      <c r="L66" s="40">
        <f t="shared" si="6"/>
        <v>57.325474140045458</v>
      </c>
      <c r="M66" s="12">
        <f t="shared" si="16"/>
        <v>0.34545454598793929</v>
      </c>
      <c r="N66" s="12">
        <f t="shared" si="17"/>
        <v>-1.6969696929057438</v>
      </c>
      <c r="O66" s="12">
        <f t="shared" si="18"/>
        <v>-0.13636363636385684</v>
      </c>
      <c r="P66" s="81">
        <f t="shared" si="19"/>
        <v>1.7371355800013775</v>
      </c>
      <c r="Q66" s="12">
        <f t="shared" si="20"/>
        <v>1.0468319575392099E-2</v>
      </c>
      <c r="R66" s="12">
        <f t="shared" si="21"/>
        <v>-5.142332402744678E-2</v>
      </c>
      <c r="S66" s="12">
        <f t="shared" si="22"/>
        <v>-4.1322314049653591E-3</v>
      </c>
      <c r="T66" s="12">
        <f t="shared" si="23"/>
        <v>5.2640472121253862E-2</v>
      </c>
    </row>
    <row r="67" spans="2:20" ht="15.9" customHeight="1">
      <c r="B67" s="18">
        <v>45881</v>
      </c>
      <c r="C67" s="12">
        <v>401138.45789999998</v>
      </c>
      <c r="D67" s="9">
        <f t="shared" si="24"/>
        <v>9.6999999950639904</v>
      </c>
      <c r="E67" s="12">
        <v>6665738.9181000004</v>
      </c>
      <c r="F67" s="9">
        <f t="shared" si="25"/>
        <v>-43.899999931454659</v>
      </c>
      <c r="G67" s="12">
        <v>71.650899999999993</v>
      </c>
      <c r="H67" s="9">
        <f t="shared" si="26"/>
        <v>9.4999999999885176</v>
      </c>
      <c r="I67" s="47">
        <f t="shared" si="4"/>
        <v>-77.540306574552631</v>
      </c>
      <c r="J67" s="40">
        <f t="shared" si="15"/>
        <v>167.54030657455257</v>
      </c>
      <c r="K67" s="47">
        <f t="shared" si="5"/>
        <v>44.958870024567567</v>
      </c>
      <c r="L67" s="40">
        <f t="shared" si="6"/>
        <v>45.951604910881429</v>
      </c>
      <c r="M67" s="12">
        <f t="shared" si="16"/>
        <v>0.28529411750188205</v>
      </c>
      <c r="N67" s="12">
        <f t="shared" si="17"/>
        <v>-1.2911764685721958</v>
      </c>
      <c r="O67" s="12">
        <f t="shared" si="18"/>
        <v>0.27941176470554463</v>
      </c>
      <c r="P67" s="81">
        <f t="shared" si="19"/>
        <v>1.3515177914965126</v>
      </c>
      <c r="Q67" s="12">
        <f t="shared" si="20"/>
        <v>8.391003455937707E-3</v>
      </c>
      <c r="R67" s="12">
        <f t="shared" si="21"/>
        <v>-3.7975778487417525E-2</v>
      </c>
      <c r="S67" s="12">
        <f t="shared" si="22"/>
        <v>8.2179930795748413E-3</v>
      </c>
      <c r="T67" s="12">
        <f t="shared" si="23"/>
        <v>3.9750523279309197E-2</v>
      </c>
    </row>
    <row r="68" spans="2:20" ht="15.9" customHeight="1">
      <c r="B68" s="18">
        <v>45881</v>
      </c>
      <c r="C68" s="12">
        <v>401138.429</v>
      </c>
      <c r="D68" s="9">
        <f t="shared" si="24"/>
        <v>-19.19999998062849</v>
      </c>
      <c r="E68" s="12">
        <v>6665738.8508000001</v>
      </c>
      <c r="F68" s="9">
        <f t="shared" si="25"/>
        <v>-111.20000015944242</v>
      </c>
      <c r="G68" s="12">
        <v>71.640699999999995</v>
      </c>
      <c r="H68" s="9">
        <f t="shared" si="26"/>
        <v>-0.70000000000902673</v>
      </c>
      <c r="I68" s="47">
        <f t="shared" si="4"/>
        <v>-99.796209894008314</v>
      </c>
      <c r="J68" s="40">
        <f t="shared" si="15"/>
        <v>189.79620989400829</v>
      </c>
      <c r="K68" s="47">
        <f t="shared" si="5"/>
        <v>112.84538109606493</v>
      </c>
      <c r="L68" s="40">
        <f t="shared" si="6"/>
        <v>112.84755218752484</v>
      </c>
      <c r="M68" s="12">
        <f t="shared" si="16"/>
        <v>-0.56470588178319092</v>
      </c>
      <c r="N68" s="12">
        <f t="shared" si="17"/>
        <v>-3.2705882399836006</v>
      </c>
      <c r="O68" s="12">
        <f t="shared" si="18"/>
        <v>-2.0588235294383139E-2</v>
      </c>
      <c r="P68" s="81">
        <f t="shared" si="19"/>
        <v>3.31904565257426</v>
      </c>
      <c r="Q68" s="12">
        <f t="shared" si="20"/>
        <v>-1.6608996523035026E-2</v>
      </c>
      <c r="R68" s="12">
        <f t="shared" si="21"/>
        <v>-9.6193771764223543E-2</v>
      </c>
      <c r="S68" s="12">
        <f t="shared" si="22"/>
        <v>-6.0553633218773939E-4</v>
      </c>
      <c r="T68" s="12">
        <f t="shared" si="23"/>
        <v>9.7618989781595888E-2</v>
      </c>
    </row>
    <row r="69" spans="2:20" ht="15.9" customHeight="1">
      <c r="B69" s="18">
        <v>45882</v>
      </c>
      <c r="C69" s="12">
        <v>401138.46539999999</v>
      </c>
      <c r="D69" s="9">
        <f t="shared" si="24"/>
        <v>17.20000000204891</v>
      </c>
      <c r="E69" s="12">
        <v>6665738.9654000001</v>
      </c>
      <c r="F69" s="9">
        <f t="shared" si="25"/>
        <v>3.399999812245369</v>
      </c>
      <c r="G69" s="12">
        <v>71.659499999999994</v>
      </c>
      <c r="H69" s="9">
        <f t="shared" si="26"/>
        <v>18.099999999989791</v>
      </c>
      <c r="I69" s="47">
        <f t="shared" si="4"/>
        <v>11.181753606979488</v>
      </c>
      <c r="J69" s="40">
        <f t="shared" si="15"/>
        <v>78.818246393020502</v>
      </c>
      <c r="K69" s="47">
        <f t="shared" si="5"/>
        <v>17.532826320754765</v>
      </c>
      <c r="L69" s="40">
        <f t="shared" si="6"/>
        <v>25.19940473093326</v>
      </c>
      <c r="M69" s="12">
        <f t="shared" si="16"/>
        <v>0.49142857148711172</v>
      </c>
      <c r="N69" s="12">
        <f t="shared" si="17"/>
        <v>9.7142851778439107E-2</v>
      </c>
      <c r="O69" s="12">
        <f t="shared" si="18"/>
        <v>0.51714285714256547</v>
      </c>
      <c r="P69" s="81">
        <f t="shared" si="19"/>
        <v>0.71998299231237883</v>
      </c>
      <c r="Q69" s="12">
        <f t="shared" si="20"/>
        <v>1.4040816328203191E-2</v>
      </c>
      <c r="R69" s="12">
        <f t="shared" si="21"/>
        <v>2.7755100508125457E-3</v>
      </c>
      <c r="S69" s="12">
        <f t="shared" si="22"/>
        <v>1.4775510204073299E-2</v>
      </c>
      <c r="T69" s="12">
        <f t="shared" si="23"/>
        <v>2.0570942637496537E-2</v>
      </c>
    </row>
    <row r="70" spans="2:20" ht="15.9" customHeight="1">
      <c r="B70" s="18">
        <v>45882</v>
      </c>
      <c r="C70" s="12">
        <v>401138.47169999999</v>
      </c>
      <c r="D70" s="9">
        <f t="shared" si="24"/>
        <v>23.500000010244548</v>
      </c>
      <c r="E70" s="12">
        <v>6665738.9686000003</v>
      </c>
      <c r="F70" s="9">
        <f t="shared" si="25"/>
        <v>6.5999999642372131</v>
      </c>
      <c r="G70" s="12">
        <v>71.642200000000003</v>
      </c>
      <c r="H70" s="9">
        <f t="shared" si="26"/>
        <v>0.79999999999813554</v>
      </c>
      <c r="I70" s="47">
        <f t="shared" si="4"/>
        <v>15.687453697979155</v>
      </c>
      <c r="J70" s="40">
        <f t="shared" si="15"/>
        <v>74.312546302020849</v>
      </c>
      <c r="K70" s="47">
        <f t="shared" si="5"/>
        <v>24.409219569855669</v>
      </c>
      <c r="L70" s="40">
        <f t="shared" si="6"/>
        <v>24.422325851757488</v>
      </c>
      <c r="M70" s="12">
        <f t="shared" si="16"/>
        <v>0.67142857172127279</v>
      </c>
      <c r="N70" s="12">
        <f t="shared" si="17"/>
        <v>0.18857142754963466</v>
      </c>
      <c r="O70" s="12">
        <f t="shared" si="18"/>
        <v>2.2857142857089587E-2</v>
      </c>
      <c r="P70" s="81">
        <f t="shared" si="19"/>
        <v>0.69778073862164247</v>
      </c>
      <c r="Q70" s="12">
        <f t="shared" si="20"/>
        <v>1.918367347775065E-2</v>
      </c>
      <c r="R70" s="12">
        <f t="shared" si="21"/>
        <v>5.3877550728467045E-3</v>
      </c>
      <c r="S70" s="12">
        <f t="shared" si="22"/>
        <v>6.5306122448827392E-4</v>
      </c>
      <c r="T70" s="12">
        <f t="shared" si="23"/>
        <v>1.9936592532046927E-2</v>
      </c>
    </row>
    <row r="71" spans="2:20" ht="15.9" customHeight="1">
      <c r="B71" s="18">
        <v>45883</v>
      </c>
      <c r="C71" s="12">
        <v>401138.45909999998</v>
      </c>
      <c r="D71" s="9">
        <f t="shared" si="24"/>
        <v>10.899999993853271</v>
      </c>
      <c r="E71" s="12">
        <v>6665738.9380000001</v>
      </c>
      <c r="F71" s="9">
        <f t="shared" si="25"/>
        <v>-24.000000208616257</v>
      </c>
      <c r="G71" s="12">
        <v>71.662000000000006</v>
      </c>
      <c r="H71" s="9">
        <f t="shared" si="26"/>
        <v>20.600000000001728</v>
      </c>
      <c r="I71" s="47">
        <f t="shared" si="4"/>
        <v>-65.574034674404345</v>
      </c>
      <c r="J71" s="40">
        <f t="shared" si="15"/>
        <v>155.5740346744044</v>
      </c>
      <c r="K71" s="47">
        <f t="shared" si="5"/>
        <v>26.359249038612269</v>
      </c>
      <c r="L71" s="40">
        <f t="shared" si="6"/>
        <v>33.453998413936304</v>
      </c>
      <c r="M71" s="12">
        <f t="shared" si="16"/>
        <v>0.30277777760703528</v>
      </c>
      <c r="N71" s="12">
        <f t="shared" si="17"/>
        <v>-0.66666667246156264</v>
      </c>
      <c r="O71" s="12">
        <f t="shared" si="18"/>
        <v>0.57222222222227026</v>
      </c>
      <c r="P71" s="81">
        <f t="shared" si="19"/>
        <v>0.92927773372045286</v>
      </c>
      <c r="Q71" s="12">
        <f t="shared" si="20"/>
        <v>8.4104938224176459E-3</v>
      </c>
      <c r="R71" s="12">
        <f t="shared" si="21"/>
        <v>-1.8518518679487853E-2</v>
      </c>
      <c r="S71" s="12">
        <f t="shared" si="22"/>
        <v>1.5895061728396397E-2</v>
      </c>
      <c r="T71" s="12">
        <f t="shared" si="23"/>
        <v>2.5813270381123691E-2</v>
      </c>
    </row>
    <row r="72" spans="2:20" ht="15.9" customHeight="1">
      <c r="B72" s="18">
        <v>45883</v>
      </c>
      <c r="C72" s="12">
        <v>401138.4706</v>
      </c>
      <c r="D72" s="9">
        <f t="shared" si="24"/>
        <v>22.400000016205013</v>
      </c>
      <c r="E72" s="12">
        <v>6665738.9778000005</v>
      </c>
      <c r="F72" s="9">
        <f t="shared" si="25"/>
        <v>15.800000168383121</v>
      </c>
      <c r="G72" s="12">
        <v>71.633600000000001</v>
      </c>
      <c r="H72" s="9">
        <f t="shared" si="26"/>
        <v>-7.8000000000031378</v>
      </c>
      <c r="I72" s="47">
        <f t="shared" si="4"/>
        <v>35.197503552837297</v>
      </c>
      <c r="J72" s="40">
        <f t="shared" si="15"/>
        <v>54.802496447162696</v>
      </c>
      <c r="K72" s="47">
        <f t="shared" si="5"/>
        <v>27.411676454512794</v>
      </c>
      <c r="L72" s="40">
        <f t="shared" si="6"/>
        <v>28.49982466695085</v>
      </c>
      <c r="M72" s="12">
        <f t="shared" si="16"/>
        <v>0.62222222267236149</v>
      </c>
      <c r="N72" s="12">
        <f t="shared" si="17"/>
        <v>0.43888889356619781</v>
      </c>
      <c r="O72" s="12">
        <f t="shared" si="18"/>
        <v>-0.21666666666675383</v>
      </c>
      <c r="P72" s="81">
        <f t="shared" si="19"/>
        <v>0.79166179630419031</v>
      </c>
      <c r="Q72" s="12">
        <f t="shared" si="20"/>
        <v>1.7283950629787818E-2</v>
      </c>
      <c r="R72" s="12">
        <f t="shared" si="21"/>
        <v>1.2191358154616605E-2</v>
      </c>
      <c r="S72" s="12">
        <f t="shared" si="22"/>
        <v>-6.0185185185209393E-3</v>
      </c>
      <c r="T72" s="12">
        <f t="shared" si="23"/>
        <v>2.1990605452894177E-2</v>
      </c>
    </row>
    <row r="73" spans="2:20" ht="15.9" customHeight="1">
      <c r="B73" s="18">
        <v>45884</v>
      </c>
      <c r="C73" s="12">
        <v>401138.4681</v>
      </c>
      <c r="D73" s="9">
        <f t="shared" si="24"/>
        <v>19.900000013876706</v>
      </c>
      <c r="E73" s="12">
        <v>6665738.9736000001</v>
      </c>
      <c r="F73" s="9">
        <f t="shared" si="25"/>
        <v>11.599999852478504</v>
      </c>
      <c r="G73" s="12">
        <v>71.645300000000006</v>
      </c>
      <c r="H73" s="9">
        <f t="shared" si="26"/>
        <v>3.9000000000015689</v>
      </c>
      <c r="I73" s="47">
        <f t="shared" si="4"/>
        <v>30.238531898610066</v>
      </c>
      <c r="J73" s="40">
        <f t="shared" si="15"/>
        <v>59.761468101389937</v>
      </c>
      <c r="K73" s="47">
        <f t="shared" si="5"/>
        <v>23.034105086366917</v>
      </c>
      <c r="L73" s="40">
        <f t="shared" si="6"/>
        <v>23.36193478994851</v>
      </c>
      <c r="M73" s="12">
        <f t="shared" si="16"/>
        <v>0.537837838212884</v>
      </c>
      <c r="N73" s="12">
        <f t="shared" si="17"/>
        <v>0.31351350952644608</v>
      </c>
      <c r="O73" s="12">
        <f t="shared" si="18"/>
        <v>0.10540540540544781</v>
      </c>
      <c r="P73" s="81">
        <f t="shared" si="19"/>
        <v>0.63140364297158136</v>
      </c>
      <c r="Q73" s="12">
        <f t="shared" si="20"/>
        <v>1.4536157789537405E-2</v>
      </c>
      <c r="R73" s="12">
        <f t="shared" si="21"/>
        <v>8.4733380953093528E-3</v>
      </c>
      <c r="S73" s="12">
        <f t="shared" si="22"/>
        <v>2.8487947406877785E-3</v>
      </c>
      <c r="T73" s="12">
        <f t="shared" si="23"/>
        <v>1.7064963323556254E-2</v>
      </c>
    </row>
    <row r="74" spans="2:20" ht="15.9" customHeight="1">
      <c r="B74" s="18">
        <v>45884</v>
      </c>
      <c r="C74" s="12">
        <v>401138.46799999999</v>
      </c>
      <c r="D74" s="9">
        <f t="shared" si="24"/>
        <v>19.800000009126961</v>
      </c>
      <c r="E74" s="12">
        <v>6665738.9596999995</v>
      </c>
      <c r="F74" s="9">
        <f t="shared" si="25"/>
        <v>-2.3000007495284081</v>
      </c>
      <c r="G74" s="12">
        <v>71.637100000000004</v>
      </c>
      <c r="H74" s="9">
        <f t="shared" si="26"/>
        <v>-4.3000000000006366</v>
      </c>
      <c r="I74" s="47">
        <f t="shared" si="4"/>
        <v>-6.6258768426435495</v>
      </c>
      <c r="J74" s="40">
        <f t="shared" si="15"/>
        <v>96.625876842643549</v>
      </c>
      <c r="K74" s="47">
        <f t="shared" si="5"/>
        <v>19.933138333169186</v>
      </c>
      <c r="L74" s="40">
        <f t="shared" si="6"/>
        <v>20.39166505730379</v>
      </c>
      <c r="M74" s="12">
        <f t="shared" si="16"/>
        <v>0.53513513538180979</v>
      </c>
      <c r="N74" s="12">
        <f t="shared" si="17"/>
        <v>-6.2162182419686705E-2</v>
      </c>
      <c r="O74" s="12">
        <f t="shared" si="18"/>
        <v>-0.11621621621623342</v>
      </c>
      <c r="P74" s="81">
        <f t="shared" si="19"/>
        <v>0.5511260826298322</v>
      </c>
      <c r="Q74" s="12">
        <f t="shared" si="20"/>
        <v>1.446311176707594E-2</v>
      </c>
      <c r="R74" s="12">
        <f t="shared" si="21"/>
        <v>-1.6800589843158568E-3</v>
      </c>
      <c r="S74" s="12">
        <f t="shared" si="22"/>
        <v>-3.1409788166549572E-3</v>
      </c>
      <c r="T74" s="12">
        <f t="shared" si="23"/>
        <v>1.4895299530536005E-2</v>
      </c>
    </row>
    <row r="75" spans="2:20" ht="15.9" customHeight="1">
      <c r="B75" s="18">
        <v>45885</v>
      </c>
      <c r="C75" s="12">
        <v>401138.46799999999</v>
      </c>
      <c r="D75" s="9">
        <f t="shared" si="24"/>
        <v>19.800000009126961</v>
      </c>
      <c r="E75" s="12">
        <v>6665738.9622999998</v>
      </c>
      <c r="F75" s="9">
        <f t="shared" si="25"/>
        <v>0.29999949038028717</v>
      </c>
      <c r="G75" s="12">
        <v>71.649299999999997</v>
      </c>
      <c r="H75" s="9">
        <f t="shared" si="26"/>
        <v>7.8999999999922466</v>
      </c>
      <c r="I75" s="47">
        <f t="shared" ref="I75:I87" si="27">IF(MOD(DEGREES(ATAN2(D75, F75)), 360) &gt; 180, MOD(DEGREES(ATAN2(D75, F75)), 360) - 360, MOD(DEGREES(ATAN2(D75, F75)), 360))</f>
        <v>0.86804997498400138</v>
      </c>
      <c r="J75" s="40">
        <f t="shared" si="15"/>
        <v>89.13195002501601</v>
      </c>
      <c r="K75" s="47">
        <f t="shared" ref="K75:K87" si="28">SQRT(POWER(C75 - $C$9,2) + POWER(E75 - $E$9,2)) *1000</f>
        <v>19.802272598256394</v>
      </c>
      <c r="L75" s="40">
        <f t="shared" ref="L75:L87" si="29">SQRT((D75^2) + (F75^2) + (H75^2))</f>
        <v>21.319943716049853</v>
      </c>
      <c r="M75" s="12">
        <f t="shared" si="16"/>
        <v>0.52105263181913053</v>
      </c>
      <c r="N75" s="12">
        <f t="shared" si="17"/>
        <v>7.8947234310601886E-3</v>
      </c>
      <c r="O75" s="12">
        <f t="shared" si="18"/>
        <v>0.20789473684190121</v>
      </c>
      <c r="P75" s="81">
        <f t="shared" si="19"/>
        <v>0.56105115042236453</v>
      </c>
      <c r="Q75" s="12">
        <f t="shared" si="20"/>
        <v>1.371191136366133E-2</v>
      </c>
      <c r="R75" s="12">
        <f t="shared" si="21"/>
        <v>2.077558797647418E-4</v>
      </c>
      <c r="S75" s="12">
        <f t="shared" si="22"/>
        <v>5.4709141274184529E-3</v>
      </c>
      <c r="T75" s="12">
        <f t="shared" si="23"/>
        <v>1.4764503958483277E-2</v>
      </c>
    </row>
    <row r="76" spans="2:20" ht="15.9" customHeight="1">
      <c r="B76" s="18">
        <v>45885</v>
      </c>
      <c r="C76" s="12">
        <v>401138.47039999999</v>
      </c>
      <c r="D76" s="9">
        <f t="shared" si="24"/>
        <v>22.200000006705523</v>
      </c>
      <c r="E76" s="12">
        <v>6665738.9566000002</v>
      </c>
      <c r="F76" s="9">
        <f t="shared" si="25"/>
        <v>-5.4000001400709152</v>
      </c>
      <c r="G76" s="12">
        <v>71.631100000000004</v>
      </c>
      <c r="H76" s="9">
        <f t="shared" si="26"/>
        <v>-10.300000000000864</v>
      </c>
      <c r="I76" s="47">
        <f t="shared" si="27"/>
        <v>-13.671307469534554</v>
      </c>
      <c r="J76" s="40">
        <f t="shared" ref="J76:J87" si="30">MOD(DEGREES(ATAN2(F76, D76)) + 360, 360)</f>
        <v>103.67130746953455</v>
      </c>
      <c r="K76" s="47">
        <f t="shared" si="28"/>
        <v>22.847319357213248</v>
      </c>
      <c r="L76" s="40">
        <f t="shared" si="29"/>
        <v>25.06172383956277</v>
      </c>
      <c r="M76" s="12">
        <f t="shared" si="16"/>
        <v>0.58421052649225058</v>
      </c>
      <c r="N76" s="12">
        <f t="shared" si="17"/>
        <v>-0.14210526684397146</v>
      </c>
      <c r="O76" s="12">
        <f t="shared" si="18"/>
        <v>-0.27105263157897008</v>
      </c>
      <c r="P76" s="81">
        <f t="shared" si="19"/>
        <v>0.65951904840954656</v>
      </c>
      <c r="Q76" s="12">
        <f t="shared" si="20"/>
        <v>1.5373961223480278E-2</v>
      </c>
      <c r="R76" s="12">
        <f t="shared" si="21"/>
        <v>-3.7396122853676698E-3</v>
      </c>
      <c r="S76" s="12">
        <f t="shared" si="22"/>
        <v>-7.1329639889202651E-3</v>
      </c>
      <c r="T76" s="12">
        <f t="shared" si="23"/>
        <v>1.7355764431830172E-2</v>
      </c>
    </row>
    <row r="77" spans="2:20" ht="15.9" customHeight="1">
      <c r="B77" s="18">
        <v>45887</v>
      </c>
      <c r="C77" s="12">
        <v>401138.47369999997</v>
      </c>
      <c r="D77" s="9">
        <f t="shared" si="24"/>
        <v>25.499999988824129</v>
      </c>
      <c r="E77" s="12">
        <v>6665738.9945</v>
      </c>
      <c r="F77" s="9">
        <f t="shared" si="25"/>
        <v>32.499999739229679</v>
      </c>
      <c r="G77" s="12">
        <v>71.6417</v>
      </c>
      <c r="H77" s="9">
        <f t="shared" si="26"/>
        <v>0.29999999999574811</v>
      </c>
      <c r="I77" s="47">
        <f t="shared" si="27"/>
        <v>51.881723419569994</v>
      </c>
      <c r="J77" s="40">
        <f t="shared" si="30"/>
        <v>38.118276580430006</v>
      </c>
      <c r="K77" s="47">
        <f t="shared" si="28"/>
        <v>41.309804919413018</v>
      </c>
      <c r="L77" s="40">
        <f t="shared" si="29"/>
        <v>41.310894234813617</v>
      </c>
      <c r="M77" s="12">
        <f t="shared" si="16"/>
        <v>0.63749999972060323</v>
      </c>
      <c r="N77" s="12">
        <f t="shared" si="17"/>
        <v>0.81249999348074198</v>
      </c>
      <c r="O77" s="12">
        <f t="shared" si="18"/>
        <v>7.4999999998937028E-3</v>
      </c>
      <c r="P77" s="81">
        <f t="shared" si="19"/>
        <v>1.0327723558703403</v>
      </c>
      <c r="Q77" s="12">
        <f t="shared" si="20"/>
        <v>1.5937499993015081E-2</v>
      </c>
      <c r="R77" s="12">
        <f t="shared" si="21"/>
        <v>2.0312499837018549E-2</v>
      </c>
      <c r="S77" s="12">
        <f t="shared" si="22"/>
        <v>1.8749999999734257E-4</v>
      </c>
      <c r="T77" s="12">
        <f t="shared" si="23"/>
        <v>2.5819308896758507E-2</v>
      </c>
    </row>
    <row r="78" spans="2:20" ht="15.9" customHeight="1">
      <c r="B78" s="18">
        <v>45887</v>
      </c>
      <c r="C78" s="12">
        <v>401138.47070000001</v>
      </c>
      <c r="D78" s="9">
        <f t="shared" si="24"/>
        <v>22.500000020954758</v>
      </c>
      <c r="E78" s="12">
        <v>6665738.9627999999</v>
      </c>
      <c r="F78" s="9">
        <f t="shared" si="25"/>
        <v>0.79999957233667374</v>
      </c>
      <c r="G78" s="12">
        <v>71.649199999999993</v>
      </c>
      <c r="H78" s="9">
        <f t="shared" si="26"/>
        <v>7.7999999999889269</v>
      </c>
      <c r="I78" s="47">
        <f t="shared" si="27"/>
        <v>2.036324365242697</v>
      </c>
      <c r="J78" s="40">
        <f t="shared" si="30"/>
        <v>87.963675634757294</v>
      </c>
      <c r="K78" s="47">
        <f t="shared" si="28"/>
        <v>22.514217735881989</v>
      </c>
      <c r="L78" s="40">
        <f t="shared" si="29"/>
        <v>23.827085433567621</v>
      </c>
      <c r="M78" s="12">
        <f t="shared" si="16"/>
        <v>0.56250000052386895</v>
      </c>
      <c r="N78" s="12">
        <f t="shared" si="17"/>
        <v>1.9999989308416843E-2</v>
      </c>
      <c r="O78" s="12">
        <f t="shared" si="18"/>
        <v>0.19499999999972317</v>
      </c>
      <c r="P78" s="81">
        <f t="shared" si="19"/>
        <v>0.59567713583919057</v>
      </c>
      <c r="Q78" s="12">
        <f t="shared" si="20"/>
        <v>1.4062500013096724E-2</v>
      </c>
      <c r="R78" s="12">
        <f t="shared" si="21"/>
        <v>4.9999973271042109E-4</v>
      </c>
      <c r="S78" s="12">
        <f t="shared" si="22"/>
        <v>4.8749999999930793E-3</v>
      </c>
      <c r="T78" s="12">
        <f t="shared" si="23"/>
        <v>1.4891928395979765E-2</v>
      </c>
    </row>
    <row r="79" spans="2:20" ht="15.9" customHeight="1">
      <c r="B79" s="18">
        <v>45888</v>
      </c>
      <c r="C79" s="12">
        <v>401138.45980000001</v>
      </c>
      <c r="D79" s="9">
        <f t="shared" si="24"/>
        <v>11.600000027101487</v>
      </c>
      <c r="E79" s="12">
        <v>6665738.9511000002</v>
      </c>
      <c r="F79" s="9">
        <f t="shared" si="25"/>
        <v>-10.900000110268593</v>
      </c>
      <c r="G79" s="12">
        <v>71.645799999999994</v>
      </c>
      <c r="H79" s="9">
        <f t="shared" si="26"/>
        <v>4.3999999999897454</v>
      </c>
      <c r="I79" s="47">
        <f t="shared" si="27"/>
        <v>-43.218039632124317</v>
      </c>
      <c r="J79" s="40">
        <f t="shared" si="30"/>
        <v>133.21803963212432</v>
      </c>
      <c r="K79" s="47">
        <f t="shared" si="28"/>
        <v>15.917600416916169</v>
      </c>
      <c r="L79" s="40">
        <f t="shared" si="29"/>
        <v>16.514539140784994</v>
      </c>
      <c r="M79" s="12">
        <f t="shared" si="16"/>
        <v>0.28292682992930457</v>
      </c>
      <c r="N79" s="12">
        <f t="shared" si="17"/>
        <v>-0.26585366122606324</v>
      </c>
      <c r="O79" s="12">
        <f t="shared" si="18"/>
        <v>0.1073170731704816</v>
      </c>
      <c r="P79" s="81">
        <f t="shared" si="19"/>
        <v>0.40279363758012177</v>
      </c>
      <c r="Q79" s="12">
        <f t="shared" si="20"/>
        <v>6.9006543885196236E-3</v>
      </c>
      <c r="R79" s="12">
        <f t="shared" si="21"/>
        <v>-6.4842356396600789E-3</v>
      </c>
      <c r="S79" s="12">
        <f t="shared" si="22"/>
        <v>2.6174895895239416E-3</v>
      </c>
      <c r="T79" s="12">
        <f t="shared" si="23"/>
        <v>9.8242350629297991E-3</v>
      </c>
    </row>
    <row r="80" spans="2:20" ht="15.9" customHeight="1">
      <c r="B80" s="18">
        <v>45888</v>
      </c>
      <c r="C80" s="12">
        <v>401138.47210000001</v>
      </c>
      <c r="D80" s="9">
        <f t="shared" si="24"/>
        <v>23.900000029243529</v>
      </c>
      <c r="E80" s="12">
        <v>6665738.9530999996</v>
      </c>
      <c r="F80" s="9">
        <f t="shared" si="25"/>
        <v>-8.9000007137656212</v>
      </c>
      <c r="G80" s="12">
        <v>71.646100000000004</v>
      </c>
      <c r="H80" s="9">
        <f t="shared" si="26"/>
        <v>4.6999999999997044</v>
      </c>
      <c r="I80" s="47">
        <f t="shared" si="27"/>
        <v>-20.424574283252753</v>
      </c>
      <c r="J80" s="40">
        <f t="shared" si="30"/>
        <v>110.42457428325275</v>
      </c>
      <c r="K80" s="47">
        <f t="shared" si="28"/>
        <v>25.503333391987592</v>
      </c>
      <c r="L80" s="40">
        <f t="shared" si="29"/>
        <v>25.932798038446727</v>
      </c>
      <c r="M80" s="12">
        <f t="shared" si="16"/>
        <v>0.58292682998154943</v>
      </c>
      <c r="N80" s="12">
        <f t="shared" si="17"/>
        <v>-0.2170731881406249</v>
      </c>
      <c r="O80" s="12">
        <f t="shared" si="18"/>
        <v>0.1146341463414562</v>
      </c>
      <c r="P80" s="81">
        <f t="shared" si="19"/>
        <v>0.63250726923040801</v>
      </c>
      <c r="Q80" s="12">
        <f t="shared" si="20"/>
        <v>1.4217727560525596E-2</v>
      </c>
      <c r="R80" s="12">
        <f t="shared" si="21"/>
        <v>-5.2944680034298754E-3</v>
      </c>
      <c r="S80" s="12">
        <f t="shared" si="22"/>
        <v>2.7959547888160049E-3</v>
      </c>
      <c r="T80" s="12">
        <f t="shared" si="23"/>
        <v>1.5427006566595318E-2</v>
      </c>
    </row>
    <row r="81" spans="2:20" ht="15.9" customHeight="1">
      <c r="B81" s="18">
        <v>45889</v>
      </c>
      <c r="C81" s="12">
        <v>401138.47509999998</v>
      </c>
      <c r="D81" s="9">
        <f t="shared" si="24"/>
        <v>26.8999999971129</v>
      </c>
      <c r="E81" s="12">
        <v>6665738.9830999998</v>
      </c>
      <c r="F81" s="9">
        <f t="shared" si="25"/>
        <v>21.0999995470047</v>
      </c>
      <c r="G81" s="12">
        <v>71.648700000000005</v>
      </c>
      <c r="H81" s="9">
        <f t="shared" si="26"/>
        <v>7.3000000000007503</v>
      </c>
      <c r="I81" s="47">
        <f t="shared" si="27"/>
        <v>38.11016194945887</v>
      </c>
      <c r="J81" s="40">
        <f t="shared" si="30"/>
        <v>51.88983805054113</v>
      </c>
      <c r="K81" s="47">
        <f t="shared" si="28"/>
        <v>34.188009312159032</v>
      </c>
      <c r="L81" s="40">
        <f t="shared" si="29"/>
        <v>34.958689631167289</v>
      </c>
      <c r="M81" s="12">
        <f t="shared" si="16"/>
        <v>0.64047619040744996</v>
      </c>
      <c r="N81" s="12">
        <f t="shared" si="17"/>
        <v>0.50238094159534996</v>
      </c>
      <c r="O81" s="12">
        <f t="shared" si="18"/>
        <v>0.17380952380954168</v>
      </c>
      <c r="P81" s="81">
        <f t="shared" si="19"/>
        <v>0.83234975312303072</v>
      </c>
      <c r="Q81" s="12">
        <f t="shared" si="20"/>
        <v>1.5249433104939284E-2</v>
      </c>
      <c r="R81" s="12">
        <f t="shared" si="21"/>
        <v>1.1961450990365476E-2</v>
      </c>
      <c r="S81" s="12">
        <f t="shared" si="22"/>
        <v>4.1383219954652783E-3</v>
      </c>
      <c r="T81" s="12">
        <f t="shared" si="23"/>
        <v>1.9817851264834065E-2</v>
      </c>
    </row>
    <row r="82" spans="2:20" ht="15.9" customHeight="1">
      <c r="B82" s="18">
        <v>45889</v>
      </c>
      <c r="C82" s="12">
        <v>401138.47979999997</v>
      </c>
      <c r="D82" s="9">
        <f t="shared" si="24"/>
        <v>31.599999987520278</v>
      </c>
      <c r="E82" s="12">
        <v>6665739.0111999996</v>
      </c>
      <c r="F82" s="9">
        <f t="shared" si="25"/>
        <v>49.199999310076237</v>
      </c>
      <c r="G82" s="12">
        <v>71.642399999999995</v>
      </c>
      <c r="H82" s="9">
        <f t="shared" si="26"/>
        <v>0.99999999999056399</v>
      </c>
      <c r="I82" s="47">
        <f t="shared" si="27"/>
        <v>57.288322808233403</v>
      </c>
      <c r="J82" s="40">
        <f t="shared" si="30"/>
        <v>32.711677191766626</v>
      </c>
      <c r="K82" s="47">
        <f t="shared" si="28"/>
        <v>58.473925225888365</v>
      </c>
      <c r="L82" s="40">
        <f t="shared" si="29"/>
        <v>58.482475420614378</v>
      </c>
      <c r="M82" s="12">
        <f t="shared" si="16"/>
        <v>0.75238095208381617</v>
      </c>
      <c r="N82" s="12">
        <f t="shared" si="17"/>
        <v>1.1714285550018151</v>
      </c>
      <c r="O82" s="12">
        <f t="shared" si="18"/>
        <v>2.3809523809299144E-2</v>
      </c>
      <c r="P82" s="81">
        <f t="shared" si="19"/>
        <v>1.392439890967009</v>
      </c>
      <c r="Q82" s="12">
        <f t="shared" si="20"/>
        <v>1.7913832192471814E-2</v>
      </c>
      <c r="R82" s="12">
        <f t="shared" si="21"/>
        <v>2.7891156071471787E-2</v>
      </c>
      <c r="S82" s="12">
        <f t="shared" si="22"/>
        <v>5.6689342403093196E-4</v>
      </c>
      <c r="T82" s="12">
        <f t="shared" si="23"/>
        <v>3.3153330737309736E-2</v>
      </c>
    </row>
    <row r="83" spans="2:20" ht="15.9" customHeight="1">
      <c r="B83" s="18">
        <v>45890</v>
      </c>
      <c r="C83" s="12">
        <v>401138.47330000001</v>
      </c>
      <c r="D83" s="9">
        <f t="shared" si="24"/>
        <v>25.100000028032809</v>
      </c>
      <c r="E83" s="12">
        <v>6665738.9720000001</v>
      </c>
      <c r="F83" s="9">
        <f t="shared" si="25"/>
        <v>9.9999997764825821</v>
      </c>
      <c r="G83" s="12">
        <v>71.645799999999994</v>
      </c>
      <c r="H83" s="9">
        <f t="shared" si="26"/>
        <v>4.3999999999897454</v>
      </c>
      <c r="I83" s="47">
        <f t="shared" si="27"/>
        <v>21.722651988380207</v>
      </c>
      <c r="J83" s="40">
        <f t="shared" si="30"/>
        <v>68.277348011619779</v>
      </c>
      <c r="K83" s="47">
        <f t="shared" si="28"/>
        <v>27.018697173196543</v>
      </c>
      <c r="L83" s="40">
        <f t="shared" si="29"/>
        <v>27.374623229129721</v>
      </c>
      <c r="M83" s="12">
        <f t="shared" si="16"/>
        <v>0.58372093088448396</v>
      </c>
      <c r="N83" s="12">
        <f t="shared" si="17"/>
        <v>0.23255813433680422</v>
      </c>
      <c r="O83" s="12">
        <f t="shared" si="18"/>
        <v>0.10232558139511036</v>
      </c>
      <c r="P83" s="81">
        <f t="shared" si="19"/>
        <v>0.63661914486348192</v>
      </c>
      <c r="Q83" s="12">
        <f t="shared" si="20"/>
        <v>1.3574905369406604E-2</v>
      </c>
      <c r="R83" s="12">
        <f t="shared" si="21"/>
        <v>5.4083287055070751E-3</v>
      </c>
      <c r="S83" s="12">
        <f t="shared" si="22"/>
        <v>2.3796646836072178E-3</v>
      </c>
      <c r="T83" s="12">
        <f t="shared" si="23"/>
        <v>1.4805096392173998E-2</v>
      </c>
    </row>
    <row r="84" spans="2:20" ht="15.9" customHeight="1">
      <c r="B84" s="18">
        <v>45890</v>
      </c>
      <c r="C84" s="12">
        <v>401138.45939999999</v>
      </c>
      <c r="D84" s="9">
        <f t="shared" si="24"/>
        <v>11.200000008102506</v>
      </c>
      <c r="E84" s="12">
        <v>6665738.8591</v>
      </c>
      <c r="F84" s="9">
        <f t="shared" si="25"/>
        <v>-102.90000028908253</v>
      </c>
      <c r="G84" s="12">
        <v>71.614500000000007</v>
      </c>
      <c r="H84" s="9">
        <f t="shared" si="26"/>
        <v>-26.899999999997704</v>
      </c>
      <c r="I84" s="47">
        <f t="shared" si="27"/>
        <v>-83.788177983846879</v>
      </c>
      <c r="J84" s="40">
        <f t="shared" si="30"/>
        <v>173.78817798384694</v>
      </c>
      <c r="K84" s="47">
        <f t="shared" si="28"/>
        <v>103.50772946826088</v>
      </c>
      <c r="L84" s="40">
        <f t="shared" si="29"/>
        <v>106.94606145003451</v>
      </c>
      <c r="M84" s="12">
        <f t="shared" si="16"/>
        <v>0.26046511646750015</v>
      </c>
      <c r="N84" s="12">
        <f t="shared" si="17"/>
        <v>-2.3930232625368029</v>
      </c>
      <c r="O84" s="12">
        <f t="shared" si="18"/>
        <v>-0.62558139534878376</v>
      </c>
      <c r="P84" s="81">
        <f t="shared" si="19"/>
        <v>2.4871177081403375</v>
      </c>
      <c r="Q84" s="12">
        <f t="shared" si="20"/>
        <v>6.0573282899418638E-3</v>
      </c>
      <c r="R84" s="12">
        <f t="shared" si="21"/>
        <v>-5.5651703779925649E-2</v>
      </c>
      <c r="S84" s="12">
        <f t="shared" si="22"/>
        <v>-1.4548404542994971E-2</v>
      </c>
      <c r="T84" s="12">
        <f t="shared" si="23"/>
        <v>5.7839946700938082E-2</v>
      </c>
    </row>
    <row r="85" spans="2:20" ht="15.9" customHeight="1">
      <c r="B85" s="18">
        <v>45891</v>
      </c>
      <c r="C85" s="12">
        <v>401138.47629999998</v>
      </c>
      <c r="D85" s="9">
        <f t="shared" si="24"/>
        <v>28.099999995902181</v>
      </c>
      <c r="E85" s="12">
        <v>6665738.9891999997</v>
      </c>
      <c r="F85" s="9">
        <f t="shared" si="25"/>
        <v>27.199999429285526</v>
      </c>
      <c r="G85" s="12">
        <v>71.662700000000001</v>
      </c>
      <c r="H85" s="9">
        <f t="shared" si="26"/>
        <v>21.299999999996544</v>
      </c>
      <c r="I85" s="47">
        <f t="shared" si="27"/>
        <v>44.067600678545304</v>
      </c>
      <c r="J85" s="40">
        <f t="shared" si="30"/>
        <v>45.932399321454682</v>
      </c>
      <c r="K85" s="47">
        <f t="shared" si="28"/>
        <v>39.10818288699739</v>
      </c>
      <c r="L85" s="40">
        <f t="shared" si="29"/>
        <v>44.532459720104029</v>
      </c>
      <c r="M85" s="12">
        <f t="shared" si="16"/>
        <v>0.63863636354323139</v>
      </c>
      <c r="N85" s="12">
        <f t="shared" si="17"/>
        <v>0.61818180521103472</v>
      </c>
      <c r="O85" s="12">
        <f t="shared" si="18"/>
        <v>0.48409090909083052</v>
      </c>
      <c r="P85" s="81">
        <f t="shared" si="19"/>
        <v>1.0121013572750917</v>
      </c>
      <c r="Q85" s="12">
        <f t="shared" si="20"/>
        <v>1.4514462807800714E-2</v>
      </c>
      <c r="R85" s="12">
        <f t="shared" si="21"/>
        <v>1.4049586482068971E-2</v>
      </c>
      <c r="S85" s="12">
        <f t="shared" si="22"/>
        <v>1.1002066115700693E-2</v>
      </c>
      <c r="T85" s="12">
        <f t="shared" si="23"/>
        <v>2.3002303574433901E-2</v>
      </c>
    </row>
    <row r="86" spans="2:20" ht="15.9" customHeight="1">
      <c r="B86" s="18">
        <v>45891</v>
      </c>
      <c r="C86" s="12">
        <v>401138.46500000003</v>
      </c>
      <c r="D86" s="9">
        <f t="shared" si="24"/>
        <v>16.80000004125759</v>
      </c>
      <c r="E86" s="12">
        <v>6665738.8827999998</v>
      </c>
      <c r="F86" s="9">
        <f t="shared" si="25"/>
        <v>-79.200000502169132</v>
      </c>
      <c r="G86" s="12">
        <v>71.628900000000002</v>
      </c>
      <c r="H86" s="9">
        <f t="shared" si="26"/>
        <v>-12.500000000002842</v>
      </c>
      <c r="I86" s="47">
        <f t="shared" si="27"/>
        <v>-78.023867600977155</v>
      </c>
      <c r="J86" s="40">
        <f t="shared" si="30"/>
        <v>168.02386760097716</v>
      </c>
      <c r="K86" s="47">
        <f t="shared" si="28"/>
        <v>80.962213908278514</v>
      </c>
      <c r="L86" s="40">
        <f t="shared" si="29"/>
        <v>81.921487296861969</v>
      </c>
      <c r="M86" s="12">
        <f t="shared" si="16"/>
        <v>0.38181818275585433</v>
      </c>
      <c r="N86" s="12">
        <f t="shared" si="17"/>
        <v>-1.8000000114129349</v>
      </c>
      <c r="O86" s="12">
        <f t="shared" si="18"/>
        <v>-0.28409090909097368</v>
      </c>
      <c r="P86" s="81">
        <f t="shared" si="19"/>
        <v>1.8618519840195902</v>
      </c>
      <c r="Q86" s="12">
        <f t="shared" si="20"/>
        <v>8.6776859717239627E-3</v>
      </c>
      <c r="R86" s="12">
        <f t="shared" si="21"/>
        <v>-4.090909116847579E-2</v>
      </c>
      <c r="S86" s="12">
        <f t="shared" si="22"/>
        <v>-6.4566115702494016E-3</v>
      </c>
      <c r="T86" s="12">
        <f t="shared" si="23"/>
        <v>4.2314817818627053E-2</v>
      </c>
    </row>
    <row r="87" spans="2:20" ht="15.9" customHeight="1">
      <c r="B87" s="18">
        <v>45892</v>
      </c>
      <c r="C87" s="12">
        <v>401138.47330000001</v>
      </c>
      <c r="D87" s="9">
        <f t="shared" si="24"/>
        <v>25.100000028032809</v>
      </c>
      <c r="E87" s="12">
        <v>6665738.9806000004</v>
      </c>
      <c r="F87" s="9">
        <f t="shared" si="25"/>
        <v>18.600000068545341</v>
      </c>
      <c r="G87" s="12">
        <v>71.652799999999999</v>
      </c>
      <c r="H87" s="9">
        <f t="shared" si="26"/>
        <v>11.399999999994748</v>
      </c>
      <c r="I87" s="47">
        <f t="shared" si="27"/>
        <v>36.539772038087555</v>
      </c>
      <c r="J87" s="40">
        <f t="shared" si="30"/>
        <v>53.460227961912437</v>
      </c>
      <c r="K87" s="47">
        <f t="shared" si="28"/>
        <v>31.24051862497058</v>
      </c>
      <c r="L87" s="40">
        <f t="shared" si="29"/>
        <v>33.255525916109249</v>
      </c>
      <c r="M87" s="12">
        <f t="shared" si="16"/>
        <v>0.55777777840072906</v>
      </c>
      <c r="N87" s="12">
        <f t="shared" si="17"/>
        <v>0.41333333485656315</v>
      </c>
      <c r="O87" s="12">
        <f t="shared" si="18"/>
        <v>0.25333333333321661</v>
      </c>
      <c r="P87" s="81">
        <f t="shared" si="19"/>
        <v>0.73901168702465003</v>
      </c>
      <c r="Q87" s="12">
        <f t="shared" si="20"/>
        <v>1.2395061742238424E-2</v>
      </c>
      <c r="R87" s="12">
        <f t="shared" si="21"/>
        <v>9.1851852190347368E-3</v>
      </c>
      <c r="S87" s="12">
        <f t="shared" si="22"/>
        <v>5.629629629627036E-3</v>
      </c>
      <c r="T87" s="12">
        <f t="shared" si="23"/>
        <v>1.6422481933881111E-2</v>
      </c>
    </row>
    <row r="88" spans="2:20" ht="15.9" customHeight="1">
      <c r="B88" s="18">
        <v>45892</v>
      </c>
      <c r="C88" s="12">
        <v>401138.47129999998</v>
      </c>
      <c r="D88" s="9">
        <f t="shared" si="24"/>
        <v>23.099999991245568</v>
      </c>
      <c r="E88" s="12">
        <v>6665738.9817000004</v>
      </c>
      <c r="F88" s="9">
        <f t="shared" si="25"/>
        <v>19.700000062584877</v>
      </c>
      <c r="G88" s="12">
        <v>71.650800000000004</v>
      </c>
      <c r="H88" s="9">
        <f t="shared" si="26"/>
        <v>9.3999999999994088</v>
      </c>
      <c r="I88" s="48"/>
      <c r="J88" s="40">
        <f t="shared" ref="J88" si="31">MOD(DEGREES(ATAN2(F88, D88)) + 360, 360)</f>
        <v>49.541995579675984</v>
      </c>
      <c r="K88" s="47">
        <f t="shared" ref="K88" si="32">SQRT(POWER(C88 - $C$9,2) + POWER(E88 - $E$9,2)) *1000</f>
        <v>30.359512546504916</v>
      </c>
      <c r="L88" s="40">
        <f t="shared" ref="L88" si="33">SQRT((D88^2) + (F88^2) + (H88^2))</f>
        <v>31.781441157716216</v>
      </c>
      <c r="M88" s="12">
        <f t="shared" ref="M88" si="34">(D88-$D$9)/(B88-$B$9)</f>
        <v>0.51333333313879037</v>
      </c>
      <c r="N88" s="12">
        <f t="shared" ref="N88" si="35">(F88-$F$9)/(B88-$B$9)</f>
        <v>0.43777777916855282</v>
      </c>
      <c r="O88" s="12">
        <f t="shared" ref="O88" si="36">(H88-$H$9)/(B88-$B$9)</f>
        <v>0.20888888888887575</v>
      </c>
      <c r="P88" s="81">
        <f t="shared" ref="P88" si="37">(L88-$L$9)/(B88-$B$9)</f>
        <v>0.70625424794924929</v>
      </c>
      <c r="Q88" s="12">
        <f t="shared" ref="Q88" si="38">(M88-0)/(B88-$B$9)</f>
        <v>1.1407407403084231E-2</v>
      </c>
      <c r="R88" s="12">
        <f t="shared" ref="R88" si="39">(N88-0)/(B88-$B$9)</f>
        <v>9.7283950926345068E-3</v>
      </c>
      <c r="S88" s="12">
        <f t="shared" ref="S88" si="40">(O88-0)/(B88-$B$9)</f>
        <v>4.641975308641683E-3</v>
      </c>
      <c r="T88" s="12">
        <f t="shared" ref="T88" si="41">(P88-0)/(B88-$B$9)</f>
        <v>1.569453884331665E-2</v>
      </c>
    </row>
    <row r="89" spans="2:20" ht="15.9" customHeight="1">
      <c r="B89" s="18">
        <v>45894</v>
      </c>
      <c r="C89" s="12">
        <v>401138.46470000001</v>
      </c>
      <c r="D89" s="9">
        <f t="shared" si="24"/>
        <v>16.500000027008355</v>
      </c>
      <c r="E89" s="12">
        <v>6665738.9448999995</v>
      </c>
      <c r="F89" s="9">
        <f t="shared" si="25"/>
        <v>-17.100000753998756</v>
      </c>
      <c r="G89" s="12">
        <v>71.652100000000004</v>
      </c>
      <c r="H89" s="9">
        <f t="shared" si="26"/>
        <v>10.699999999999932</v>
      </c>
      <c r="I89" s="48"/>
      <c r="J89" s="40">
        <f t="shared" ref="J89" si="42">MOD(DEGREES(ATAN2(F89, D89)) + 360, 360)</f>
        <v>136.02303140418508</v>
      </c>
      <c r="K89" s="47">
        <f t="shared" ref="K89" si="43">SQRT(POWER(C89 - $C$9,2) + POWER(E89 - $E$9,2)) *1000</f>
        <v>23.762576179320998</v>
      </c>
      <c r="L89" s="40">
        <f t="shared" ref="L89" si="44">SQRT((D89^2) + (F89^2) + (H89^2))</f>
        <v>26.060507030332936</v>
      </c>
      <c r="M89" s="12">
        <f t="shared" ref="M89" si="45">(D89-$D$9)/(B89-$B$9)</f>
        <v>0.35106383036187988</v>
      </c>
      <c r="N89" s="12">
        <f t="shared" ref="N89" si="46">(F89-$F$9)/(B89-$B$9)</f>
        <v>-0.36382980327656927</v>
      </c>
      <c r="O89" s="12">
        <f t="shared" ref="O89" si="47">(H89-$H$9)/(B89-$B$9)</f>
        <v>0.22765957446808366</v>
      </c>
      <c r="P89" s="81">
        <f t="shared" ref="P89" si="48">(L89-$L$9)/(B89-$B$9)</f>
        <v>0.55447887298580711</v>
      </c>
      <c r="Q89" s="12">
        <f t="shared" ref="Q89" si="49">(M89-0)/(B89-$B$9)</f>
        <v>7.4694431991889337E-3</v>
      </c>
      <c r="R89" s="12">
        <f t="shared" ref="R89" si="50">(N89-0)/(B89-$B$9)</f>
        <v>-7.7410596441823253E-3</v>
      </c>
      <c r="S89" s="12">
        <f t="shared" ref="S89" si="51">(O89-0)/(B89-$B$9)</f>
        <v>4.8438207333634823E-3</v>
      </c>
      <c r="T89" s="12">
        <f t="shared" ref="T89" si="52">(P89-0)/(B89-$B$9)</f>
        <v>1.1797422829485258E-2</v>
      </c>
    </row>
    <row r="90" spans="2:20" ht="15.9" customHeight="1">
      <c r="B90" s="18">
        <v>45894</v>
      </c>
      <c r="C90" s="12">
        <v>401138.47139999998</v>
      </c>
      <c r="D90" s="9">
        <f t="shared" si="24"/>
        <v>23.199999995995313</v>
      </c>
      <c r="E90" s="12">
        <v>6665738.9749999996</v>
      </c>
      <c r="F90" s="9">
        <f t="shared" si="25"/>
        <v>12.999999336898327</v>
      </c>
      <c r="G90" s="12">
        <v>71.654399999999995</v>
      </c>
      <c r="H90" s="9">
        <f t="shared" si="26"/>
        <v>12.999999999991019</v>
      </c>
      <c r="I90" s="48"/>
      <c r="J90" s="40">
        <f t="shared" ref="J90" si="53">MOD(DEGREES(ATAN2(F90, D90)) + 360, 360)</f>
        <v>60.736136643545137</v>
      </c>
      <c r="K90" s="47">
        <f t="shared" ref="K90" si="54">SQRT(POWER(C90 - $C$9,2) + POWER(E90 - $E$9,2)) *1000</f>
        <v>26.593983954525122</v>
      </c>
      <c r="L90" s="40">
        <f t="shared" ref="L90" si="55">SQRT((D90^2) + (F90^2) + (H90^2))</f>
        <v>29.601351026149228</v>
      </c>
      <c r="M90" s="12">
        <f t="shared" ref="M90" si="56">(D90-$D$9)/(B90-$B$9)</f>
        <v>0.49361702119138962</v>
      </c>
      <c r="N90" s="12">
        <f t="shared" ref="N90" si="57">(F90-$F$9)/(B90-$B$9)</f>
        <v>0.27659573057230485</v>
      </c>
      <c r="O90" s="12">
        <f t="shared" ref="O90" si="58">(H90-$H$9)/(B90-$B$9)</f>
        <v>0.27659574468065995</v>
      </c>
      <c r="P90" s="81">
        <f t="shared" ref="P90" si="59">(L90-$L$9)/(B90-$B$9)</f>
        <v>0.62981597927977084</v>
      </c>
      <c r="Q90" s="12">
        <f t="shared" ref="Q90" si="60">(M90-0)/(B90-$B$9)</f>
        <v>1.0502489812582758E-2</v>
      </c>
      <c r="R90" s="12">
        <f t="shared" ref="R90" si="61">(N90-0)/(B90-$B$9)</f>
        <v>5.8850155440915925E-3</v>
      </c>
      <c r="S90" s="12">
        <f t="shared" ref="S90" si="62">(O90-0)/(B90-$B$9)</f>
        <v>5.8850158442693605E-3</v>
      </c>
      <c r="T90" s="12">
        <f t="shared" ref="T90" si="63">(P90-0)/(B90-$B$9)</f>
        <v>1.3400339984675975E-2</v>
      </c>
    </row>
    <row r="91" spans="2:20" ht="15.9" customHeight="1">
      <c r="B91" s="18">
        <v>45895</v>
      </c>
      <c r="C91" s="12">
        <v>401138.45429999998</v>
      </c>
      <c r="D91" s="9">
        <f t="shared" si="24"/>
        <v>6.0999999986961484</v>
      </c>
      <c r="E91" s="12">
        <v>6665738.8739</v>
      </c>
      <c r="F91" s="9">
        <f t="shared" si="25"/>
        <v>-88.100000284612179</v>
      </c>
      <c r="G91" s="12">
        <v>71.653999999999996</v>
      </c>
      <c r="H91" s="9">
        <f t="shared" si="26"/>
        <v>12.599999999991951</v>
      </c>
      <c r="I91" s="48"/>
      <c r="J91" s="40">
        <f t="shared" ref="J91" si="64">MOD(DEGREES(ATAN2(F91, D91)) + 360, 360)</f>
        <v>176.03919030099416</v>
      </c>
      <c r="K91" s="47">
        <f t="shared" ref="K91" si="65">SQRT(POWER(C91 - $C$9,2) + POWER(E91 - $E$9,2)) *1000</f>
        <v>88.31092825994277</v>
      </c>
      <c r="L91" s="40">
        <f t="shared" ref="L91" si="66">SQRT((D91^2) + (F91^2) + (H91^2))</f>
        <v>89.205269183678581</v>
      </c>
      <c r="M91" s="12">
        <f t="shared" ref="M91" si="67">(D91-$D$9)/(B91-$B$9)</f>
        <v>0.12708333330616975</v>
      </c>
      <c r="N91" s="12">
        <f t="shared" ref="N91" si="68">(F91-$F$9)/(B91-$B$9)</f>
        <v>-1.835416672596087</v>
      </c>
      <c r="O91" s="12">
        <f t="shared" ref="O91" si="69">(H91-$H$9)/(B91-$B$9)</f>
        <v>0.26249999999983231</v>
      </c>
      <c r="P91" s="81">
        <f t="shared" ref="P91" si="70">(L91-$L$9)/(B91-$B$9)</f>
        <v>1.8584431079933037</v>
      </c>
      <c r="Q91" s="12">
        <f t="shared" ref="Q91" si="71">(M91-0)/(B91-$B$9)</f>
        <v>2.6475694438785366E-3</v>
      </c>
      <c r="R91" s="12">
        <f t="shared" ref="R91" si="72">(N91-0)/(B91-$B$9)</f>
        <v>-3.8237847345751814E-2</v>
      </c>
      <c r="S91" s="12">
        <f t="shared" ref="S91" si="73">(O91-0)/(B91-$B$9)</f>
        <v>5.4687499999965068E-3</v>
      </c>
      <c r="T91" s="12">
        <f t="shared" ref="T91" si="74">(P91-0)/(B91-$B$9)</f>
        <v>3.8717564749860496E-2</v>
      </c>
    </row>
    <row r="92" spans="2:20" ht="15.9" customHeight="1">
      <c r="B92" s="18">
        <v>45895</v>
      </c>
      <c r="C92" s="12">
        <v>401138.47409999999</v>
      </c>
      <c r="D92" s="9">
        <f t="shared" si="24"/>
        <v>25.90000000782311</v>
      </c>
      <c r="E92" s="12">
        <v>6665738.9815999996</v>
      </c>
      <c r="F92" s="9">
        <f t="shared" si="25"/>
        <v>19.59999930113554</v>
      </c>
      <c r="G92" s="12">
        <v>71.657799999999995</v>
      </c>
      <c r="H92" s="9">
        <f t="shared" si="26"/>
        <v>16.3999999999902</v>
      </c>
      <c r="I92" s="48"/>
      <c r="J92" s="40">
        <f t="shared" ref="J92" si="75">MOD(DEGREES(ATAN2(F92, D92)) + 360, 360)</f>
        <v>52.883140308106476</v>
      </c>
      <c r="K92" s="47">
        <f t="shared" ref="K92" si="76">SQRT(POWER(C92 - $C$9,2) + POWER(E92 - $E$9,2)) *1000</f>
        <v>32.480301307250066</v>
      </c>
      <c r="L92" s="40">
        <f t="shared" ref="L92" si="77">SQRT((D92^2) + (F92^2) + (H92^2))</f>
        <v>36.385848526720238</v>
      </c>
      <c r="M92" s="12">
        <f t="shared" ref="M92" si="78">(D92-$D$9)/(B92-$B$9)</f>
        <v>0.53958333349631482</v>
      </c>
      <c r="N92" s="12">
        <f t="shared" ref="N92" si="79">(F92-$F$9)/(B92-$B$9)</f>
        <v>0.40833331877365708</v>
      </c>
      <c r="O92" s="12">
        <f t="shared" ref="O92" si="80">(H92-$H$9)/(B92-$B$9)</f>
        <v>0.3416666666664625</v>
      </c>
      <c r="P92" s="81">
        <f t="shared" ref="P92" si="81">(L92-$L$9)/(B92-$B$9)</f>
        <v>0.7580385109733383</v>
      </c>
      <c r="Q92" s="12">
        <f t="shared" ref="Q92" si="82">(M92-0)/(B92-$B$9)</f>
        <v>1.1241319447839892E-2</v>
      </c>
      <c r="R92" s="12">
        <f t="shared" ref="R92" si="83">(N92-0)/(B92-$B$9)</f>
        <v>8.5069441411178559E-3</v>
      </c>
      <c r="S92" s="12">
        <f t="shared" ref="S92" si="84">(O92-0)/(B92-$B$9)</f>
        <v>7.1180555555513019E-3</v>
      </c>
      <c r="T92" s="12">
        <f t="shared" ref="T92" si="85">(P92-0)/(B92-$B$9)</f>
        <v>1.5792468978611213E-2</v>
      </c>
    </row>
    <row r="93" spans="2:20" ht="15.9" customHeight="1">
      <c r="B93" s="18">
        <v>45896</v>
      </c>
      <c r="C93" s="12">
        <v>401138.47330000001</v>
      </c>
      <c r="D93" s="9">
        <f t="shared" si="24"/>
        <v>25.100000028032809</v>
      </c>
      <c r="E93" s="12">
        <v>6665738.9685000004</v>
      </c>
      <c r="F93" s="9">
        <f t="shared" si="25"/>
        <v>6.5000001341104507</v>
      </c>
      <c r="G93" s="12">
        <v>71.648300000000006</v>
      </c>
      <c r="H93" s="9">
        <f t="shared" si="26"/>
        <v>6.9000000000016826</v>
      </c>
      <c r="I93" s="48"/>
      <c r="J93" s="40">
        <f t="shared" ref="J93" si="86">MOD(DEGREES(ATAN2(F93, D93)) + 360, 360)</f>
        <v>75.481389719459571</v>
      </c>
      <c r="K93" s="47">
        <f t="shared" ref="K93" si="87">SQRT(POWER(C93 - $C$9,2) + POWER(E93 - $E$9,2)) *1000</f>
        <v>25.92797722828919</v>
      </c>
      <c r="L93" s="40">
        <f t="shared" ref="L93" si="88">SQRT((D93^2) + (F93^2) + (H93^2))</f>
        <v>26.830393272382462</v>
      </c>
      <c r="M93" s="12">
        <f t="shared" ref="M93" si="89">(D93-$D$9)/(B93-$B$9)</f>
        <v>0.51224489853128186</v>
      </c>
      <c r="N93" s="12">
        <f t="shared" ref="N93" si="90">(F93-$F$9)/(B93-$B$9)</f>
        <v>0.13265306396143778</v>
      </c>
      <c r="O93" s="12">
        <f t="shared" ref="O93" si="91">(H93-$H$9)/(B93-$B$9)</f>
        <v>0.14081632653064657</v>
      </c>
      <c r="P93" s="81">
        <f t="shared" ref="P93" si="92">(L93-$L$9)/(B93-$B$9)</f>
        <v>0.54755904637515229</v>
      </c>
      <c r="Q93" s="12">
        <f t="shared" ref="Q93" si="93">(M93-0)/(B93-$B$9)</f>
        <v>1.0453977521046568E-2</v>
      </c>
      <c r="R93" s="12">
        <f t="shared" ref="R93" si="94">(N93-0)/(B93-$B$9)</f>
        <v>2.707205386968118E-3</v>
      </c>
      <c r="S93" s="12">
        <f t="shared" ref="S93" si="95">(O93-0)/(B93-$B$9)</f>
        <v>2.8738025822580933E-3</v>
      </c>
      <c r="T93" s="12">
        <f t="shared" ref="T93" si="96">(P93-0)/(B93-$B$9)</f>
        <v>1.1174674415819435E-2</v>
      </c>
    </row>
    <row r="94" spans="2:20" ht="15.9" customHeight="1">
      <c r="B94" s="18">
        <v>45896</v>
      </c>
      <c r="C94" s="12">
        <v>401138.4768</v>
      </c>
      <c r="D94" s="9">
        <f t="shared" si="24"/>
        <v>28.600000019650906</v>
      </c>
      <c r="E94" s="12">
        <v>6665738.9791000001</v>
      </c>
      <c r="F94" s="9">
        <f t="shared" si="25"/>
        <v>17.099999822676182</v>
      </c>
      <c r="G94" s="12">
        <v>71.625799999999998</v>
      </c>
      <c r="H94" s="9">
        <f t="shared" si="26"/>
        <v>-15.600000000006276</v>
      </c>
      <c r="I94" s="48"/>
      <c r="J94" s="40">
        <f t="shared" ref="J94" si="97">MOD(DEGREES(ATAN2(F94, D94)) + 360, 360)</f>
        <v>59.124708596132564</v>
      </c>
      <c r="K94" s="47">
        <f t="shared" ref="K94" si="98">SQRT(POWER(C94 - $C$9,2) + POWER(E94 - $E$9,2)) *1000</f>
        <v>33.322214738212658</v>
      </c>
      <c r="L94" s="40">
        <f t="shared" ref="L94" si="99">SQRT((D94^2) + (F94^2) + (H94^2))</f>
        <v>36.793069932526059</v>
      </c>
      <c r="M94" s="12">
        <f t="shared" ref="M94" si="100">(D94-$D$9)/(B94-$B$9)</f>
        <v>0.58367346978879397</v>
      </c>
      <c r="N94" s="12">
        <f t="shared" ref="N94" si="101">(F94-$F$9)/(B94-$B$9)</f>
        <v>0.34897958821788128</v>
      </c>
      <c r="O94" s="12">
        <f t="shared" ref="O94" si="102">(H94-$H$9)/(B94-$B$9)</f>
        <v>-0.31836734693890356</v>
      </c>
      <c r="P94" s="81">
        <f t="shared" ref="P94" si="103">(L94-$L$9)/(B94-$B$9)</f>
        <v>0.75087897821481753</v>
      </c>
      <c r="Q94" s="12">
        <f t="shared" ref="Q94" si="104">(M94-0)/(B94-$B$9)</f>
        <v>1.1911703465077429E-2</v>
      </c>
      <c r="R94" s="12">
        <f t="shared" ref="R94" si="105">(N94-0)/(B94-$B$9)</f>
        <v>7.1220324126098217E-3</v>
      </c>
      <c r="S94" s="12">
        <f t="shared" ref="S94" si="106">(O94-0)/(B94-$B$9)</f>
        <v>-6.4972927946715013E-3</v>
      </c>
      <c r="T94" s="12">
        <f t="shared" ref="T94" si="107">(P94-0)/(B94-$B$9)</f>
        <v>1.5324060779894235E-2</v>
      </c>
    </row>
    <row r="95" spans="2:20" ht="15.9" customHeight="1">
      <c r="B95" s="18">
        <v>45897</v>
      </c>
      <c r="C95" s="12">
        <v>401138.46289999998</v>
      </c>
      <c r="D95" s="9">
        <f t="shared" si="24"/>
        <v>14.699999999720603</v>
      </c>
      <c r="E95" s="12">
        <v>6665738.8956000004</v>
      </c>
      <c r="F95" s="9">
        <f t="shared" si="25"/>
        <v>-66.399999894201756</v>
      </c>
      <c r="G95" s="12">
        <v>71.650099999999995</v>
      </c>
      <c r="H95" s="9">
        <f t="shared" si="26"/>
        <v>8.6999999999903821</v>
      </c>
      <c r="I95" s="48"/>
      <c r="J95" s="40">
        <f t="shared" ref="J95" si="108">MOD(DEGREES(ATAN2(F95, D95)) + 360, 360)</f>
        <v>167.51688267641134</v>
      </c>
      <c r="K95" s="47">
        <f t="shared" ref="K95" si="109">SQRT(POWER(C95 - $C$9,2) + POWER(E95 - $E$9,2)) *1000</f>
        <v>68.007720046637203</v>
      </c>
      <c r="L95" s="40">
        <f t="shared" ref="L95" si="110">SQRT((D95^2) + (F95^2) + (H95^2))</f>
        <v>68.56194269375402</v>
      </c>
      <c r="M95" s="12">
        <f t="shared" ref="M95" si="111">(D95-$D$9)/(B95-$B$9)</f>
        <v>0.29399999999441206</v>
      </c>
      <c r="N95" s="12">
        <f t="shared" ref="N95" si="112">(F95-$F$9)/(B95-$B$9)</f>
        <v>-1.3279999978840351</v>
      </c>
      <c r="O95" s="12">
        <f t="shared" ref="O95" si="113">(H95-$H$9)/(B95-$B$9)</f>
        <v>0.17399999999980764</v>
      </c>
      <c r="P95" s="81">
        <f t="shared" ref="P95" si="114">(L95-$L$9)/(B95-$B$9)</f>
        <v>1.3712388538750804</v>
      </c>
      <c r="Q95" s="12">
        <f t="shared" ref="Q95" si="115">(M95-0)/(B95-$B$9)</f>
        <v>5.8799999998882411E-3</v>
      </c>
      <c r="R95" s="12">
        <f t="shared" ref="R95" si="116">(N95-0)/(B95-$B$9)</f>
        <v>-2.6559999957680703E-2</v>
      </c>
      <c r="S95" s="12">
        <f t="shared" ref="S95" si="117">(O95-0)/(B95-$B$9)</f>
        <v>3.4799999999961528E-3</v>
      </c>
      <c r="T95" s="12">
        <f t="shared" ref="T95" si="118">(P95-0)/(B95-$B$9)</f>
        <v>2.7424777077501607E-2</v>
      </c>
    </row>
    <row r="96" spans="2:20" ht="15.9" customHeight="1">
      <c r="B96" s="18">
        <v>45897</v>
      </c>
      <c r="C96" s="12">
        <v>401138.47399999999</v>
      </c>
      <c r="D96" s="9">
        <f t="shared" si="24"/>
        <v>25.800000003073364</v>
      </c>
      <c r="E96" s="12">
        <v>6665738.9528999999</v>
      </c>
      <c r="F96" s="9">
        <f t="shared" si="25"/>
        <v>-9.100000374019146</v>
      </c>
      <c r="G96" s="12">
        <v>71.628</v>
      </c>
      <c r="H96" s="9">
        <f t="shared" si="26"/>
        <v>-13.400000000004297</v>
      </c>
      <c r="I96" s="48"/>
      <c r="J96" s="40">
        <f t="shared" ref="J96" si="119">MOD(DEGREES(ATAN2(F96, D96)) + 360, 360)</f>
        <v>109.42841841577257</v>
      </c>
      <c r="K96" s="47">
        <f t="shared" ref="K96" si="120">SQRT(POWER(C96 - $C$9,2) + POWER(E96 - $E$9,2)) *1000</f>
        <v>27.357814367484369</v>
      </c>
      <c r="L96" s="40">
        <f t="shared" ref="L96" si="121">SQRT((D96^2) + (F96^2) + (H96^2))</f>
        <v>30.463256670386532</v>
      </c>
      <c r="M96" s="12">
        <f t="shared" ref="M96" si="122">(D96-$D$9)/(B96-$B$9)</f>
        <v>0.51600000006146729</v>
      </c>
      <c r="N96" s="12">
        <f t="shared" ref="N96" si="123">(F96-$F$9)/(B96-$B$9)</f>
        <v>-0.18200000748038292</v>
      </c>
      <c r="O96" s="12">
        <f t="shared" ref="O96" si="124">(H96-$H$9)/(B96-$B$9)</f>
        <v>-0.26800000000008595</v>
      </c>
      <c r="P96" s="81">
        <f t="shared" ref="P96" si="125">(L96-$L$9)/(B96-$B$9)</f>
        <v>0.60926513340773059</v>
      </c>
      <c r="Q96" s="12">
        <f t="shared" ref="Q96" si="126">(M96-0)/(B96-$B$9)</f>
        <v>1.0320000001229346E-2</v>
      </c>
      <c r="R96" s="12">
        <f t="shared" ref="R96" si="127">(N96-0)/(B96-$B$9)</f>
        <v>-3.6400001496076583E-3</v>
      </c>
      <c r="S96" s="12">
        <f t="shared" ref="S96" si="128">(O96-0)/(B96-$B$9)</f>
        <v>-5.3600000000017193E-3</v>
      </c>
      <c r="T96" s="12">
        <f t="shared" ref="T96" si="129">(P96-0)/(B96-$B$9)</f>
        <v>1.2185302668154612E-2</v>
      </c>
    </row>
    <row r="97" spans="2:20" ht="15.9" customHeight="1">
      <c r="B97" s="18">
        <v>45898</v>
      </c>
      <c r="C97" s="12">
        <v>401138.46529999998</v>
      </c>
      <c r="D97" s="9">
        <f t="shared" si="24"/>
        <v>17.099999997299165</v>
      </c>
      <c r="E97" s="12">
        <v>6665738.9041999998</v>
      </c>
      <c r="F97" s="9">
        <f t="shared" si="25"/>
        <v>-57.800000533461571</v>
      </c>
      <c r="G97" s="12">
        <v>71.658900000000003</v>
      </c>
      <c r="H97" s="9">
        <f t="shared" si="26"/>
        <v>17.499999999998295</v>
      </c>
      <c r="I97" s="48"/>
      <c r="J97" s="40">
        <f t="shared" ref="J97" si="130">MOD(DEGREES(ATAN2(F97, D97)) + 360, 360)</f>
        <v>163.519267280755</v>
      </c>
      <c r="K97" s="47">
        <f t="shared" ref="K97" si="131">SQRT(POWER(C97 - $C$9,2) + POWER(E97 - $E$9,2)) *1000</f>
        <v>60.276446988652125</v>
      </c>
      <c r="L97" s="40">
        <f t="shared" ref="L97" si="132">SQRT((D97^2) + (F97^2) + (H97^2))</f>
        <v>62.765436838882351</v>
      </c>
      <c r="M97" s="12">
        <f t="shared" ref="M97" si="133">(D97-$D$9)/(B97-$B$9)</f>
        <v>0.33529411759410127</v>
      </c>
      <c r="N97" s="12">
        <f t="shared" ref="N97" si="134">(F97-$F$9)/(B97-$B$9)</f>
        <v>-1.1333333437933641</v>
      </c>
      <c r="O97" s="12">
        <f t="shared" ref="O97" si="135">(H97-$H$9)/(B97-$B$9)</f>
        <v>0.34313725490192737</v>
      </c>
      <c r="P97" s="81">
        <f t="shared" ref="P97" si="136">(L97-$L$9)/(B97-$B$9)</f>
        <v>1.2306948399780853</v>
      </c>
      <c r="Q97" s="12">
        <f t="shared" ref="Q97" si="137">(M97-0)/(B97-$B$9)</f>
        <v>6.5743944626294364E-3</v>
      </c>
      <c r="R97" s="12">
        <f t="shared" ref="R97" si="138">(N97-0)/(B97-$B$9)</f>
        <v>-2.2222222427320866E-2</v>
      </c>
      <c r="S97" s="12">
        <f t="shared" ref="S97" si="139">(O97-0)/(B97-$B$9)</f>
        <v>6.7281814686652426E-3</v>
      </c>
      <c r="T97" s="12">
        <f t="shared" ref="T97" si="140">(P97-0)/(B97-$B$9)</f>
        <v>2.4131271372119317E-2</v>
      </c>
    </row>
    <row r="98" spans="2:20" ht="15.9" customHeight="1">
      <c r="B98" s="18">
        <v>45898</v>
      </c>
      <c r="C98" s="12">
        <v>401138.47840000002</v>
      </c>
      <c r="D98" s="9">
        <f t="shared" si="24"/>
        <v>30.200000037439167</v>
      </c>
      <c r="E98" s="12">
        <v>6665738.9619000005</v>
      </c>
      <c r="F98" s="9">
        <f t="shared" si="25"/>
        <v>-9.999983012676239E-2</v>
      </c>
      <c r="G98" s="12">
        <v>71.6203</v>
      </c>
      <c r="H98" s="9">
        <f t="shared" si="26"/>
        <v>-21.100000000004115</v>
      </c>
      <c r="I98" s="48"/>
      <c r="J98" s="40">
        <f t="shared" ref="J98:J103" si="141">MOD(DEGREES(ATAN2(F98, D98)) + 360, 360)</f>
        <v>90.189720108308222</v>
      </c>
      <c r="K98" s="47">
        <f t="shared" ref="K98:K103" si="142">SQRT(POWER(C98 - $C$9,2) + POWER(E98 - $E$9,2)) *1000</f>
        <v>30.200165599336557</v>
      </c>
      <c r="L98" s="40">
        <f t="shared" ref="L98:L103" si="143">SQRT((D98^2) + (F98^2) + (H98^2))</f>
        <v>36.841009788380191</v>
      </c>
      <c r="M98" s="12">
        <f t="shared" ref="M98:M103" si="144">(D98-$D$9)/(B98-$B$9)</f>
        <v>0.59215686347919938</v>
      </c>
      <c r="N98" s="12">
        <f t="shared" ref="N98:N103" si="145">(F98-$F$9)/(B98-$B$9)</f>
        <v>-1.9607809828776938E-3</v>
      </c>
      <c r="O98" s="12">
        <f t="shared" ref="O98:O103" si="146">(H98-$H$9)/(B98-$B$9)</f>
        <v>-0.41372549019615912</v>
      </c>
      <c r="P98" s="81">
        <f t="shared" ref="P98:P103" si="147">(L98-$L$9)/(B98-$B$9)</f>
        <v>0.72237274094863124</v>
      </c>
      <c r="Q98" s="12">
        <f t="shared" ref="Q98:Q103" si="148">(M98-0)/(B98-$B$9)</f>
        <v>1.1610918891749008E-2</v>
      </c>
      <c r="R98" s="12">
        <f t="shared" ref="R98:R103" si="149">(N98-0)/(B98-$B$9)</f>
        <v>-3.8446685938778309E-5</v>
      </c>
      <c r="S98" s="12">
        <f t="shared" ref="S98:S103" si="150">(O98-0)/(B98-$B$9)</f>
        <v>-8.1122645136501789E-3</v>
      </c>
      <c r="T98" s="12">
        <f t="shared" ref="T98:T103" si="151">(P98-0)/(B98-$B$9)</f>
        <v>1.4164171391149631E-2</v>
      </c>
    </row>
    <row r="99" spans="2:20" ht="15.9" customHeight="1">
      <c r="B99" s="18">
        <v>45899</v>
      </c>
      <c r="C99" s="12">
        <v>401138.47450000001</v>
      </c>
      <c r="D99" s="9">
        <f t="shared" si="24"/>
        <v>26.30000002682209</v>
      </c>
      <c r="E99" s="12">
        <v>6665738.9467000002</v>
      </c>
      <c r="F99" s="9">
        <f t="shared" si="25"/>
        <v>-15.300000086426735</v>
      </c>
      <c r="G99" s="12">
        <v>71.652799999999999</v>
      </c>
      <c r="H99" s="9">
        <f t="shared" si="26"/>
        <v>11.399999999994748</v>
      </c>
      <c r="I99" s="48"/>
      <c r="J99" s="40">
        <f t="shared" si="141"/>
        <v>120.18866373635285</v>
      </c>
      <c r="K99" s="47">
        <f t="shared" si="142"/>
        <v>30.426633137031448</v>
      </c>
      <c r="L99" s="40">
        <f t="shared" si="143"/>
        <v>32.492152961220967</v>
      </c>
      <c r="M99" s="12">
        <f t="shared" si="144"/>
        <v>0.50576923128504014</v>
      </c>
      <c r="N99" s="12">
        <f t="shared" si="145"/>
        <v>-0.29423077089282185</v>
      </c>
      <c r="O99" s="12">
        <f t="shared" si="146"/>
        <v>0.21923076923066823</v>
      </c>
      <c r="P99" s="81">
        <f t="shared" si="147"/>
        <v>0.62484909540809552</v>
      </c>
      <c r="Q99" s="12">
        <f t="shared" si="148"/>
        <v>9.7263313708661567E-3</v>
      </c>
      <c r="R99" s="12">
        <f t="shared" si="149"/>
        <v>-5.6582840556311893E-3</v>
      </c>
      <c r="S99" s="12">
        <f t="shared" si="150"/>
        <v>4.2159763313590042E-3</v>
      </c>
      <c r="T99" s="12">
        <f t="shared" si="151"/>
        <v>1.2016328757847991E-2</v>
      </c>
    </row>
    <row r="100" spans="2:20" ht="15.9" customHeight="1">
      <c r="B100" s="18">
        <v>45899</v>
      </c>
      <c r="C100" s="12">
        <v>401138.48310000001</v>
      </c>
      <c r="D100" s="9">
        <f t="shared" si="24"/>
        <v>34.900000027846545</v>
      </c>
      <c r="E100" s="12">
        <v>6665738.9802000001</v>
      </c>
      <c r="F100" s="9">
        <f t="shared" si="25"/>
        <v>18.199999816715717</v>
      </c>
      <c r="G100" s="12">
        <v>71.644800000000004</v>
      </c>
      <c r="H100" s="9">
        <f t="shared" si="26"/>
        <v>3.3999999999991815</v>
      </c>
      <c r="I100" s="48"/>
      <c r="J100" s="40">
        <f t="shared" si="141"/>
        <v>62.458411042469379</v>
      </c>
      <c r="K100" s="47">
        <f t="shared" si="142"/>
        <v>39.36051314797789</v>
      </c>
      <c r="L100" s="40">
        <f t="shared" si="143"/>
        <v>39.507087911818246</v>
      </c>
      <c r="M100" s="12">
        <f t="shared" si="144"/>
        <v>0.67115384668935663</v>
      </c>
      <c r="N100" s="12">
        <f t="shared" si="145"/>
        <v>0.34999999647530228</v>
      </c>
      <c r="O100" s="12">
        <f t="shared" si="146"/>
        <v>6.5384615384599637E-2</v>
      </c>
      <c r="P100" s="81">
        <f t="shared" si="147"/>
        <v>0.7597516906118893</v>
      </c>
      <c r="Q100" s="12">
        <f t="shared" si="148"/>
        <v>1.2906804744026088E-2</v>
      </c>
      <c r="R100" s="12">
        <f t="shared" si="149"/>
        <v>6.7307691629865819E-3</v>
      </c>
      <c r="S100" s="12">
        <f t="shared" si="150"/>
        <v>1.2573964497038391E-3</v>
      </c>
      <c r="T100" s="12">
        <f t="shared" si="151"/>
        <v>1.4610609434844025E-2</v>
      </c>
    </row>
    <row r="101" spans="2:20" ht="15.9" customHeight="1">
      <c r="B101" s="18">
        <v>45901</v>
      </c>
      <c r="C101" s="12">
        <v>401138.48220000003</v>
      </c>
      <c r="D101" s="9">
        <f t="shared" si="24"/>
        <v>34.0000000433065</v>
      </c>
      <c r="E101" s="12">
        <v>6665738.9781999998</v>
      </c>
      <c r="F101" s="9">
        <f t="shared" si="25"/>
        <v>16.199999488890171</v>
      </c>
      <c r="G101" s="12">
        <v>71.649600000000007</v>
      </c>
      <c r="H101" s="9">
        <f t="shared" si="26"/>
        <v>8.2000000000022055</v>
      </c>
      <c r="I101" s="48"/>
      <c r="J101" s="40">
        <f t="shared" si="141"/>
        <v>64.523574440442815</v>
      </c>
      <c r="K101" s="47">
        <f t="shared" si="142"/>
        <v>37.662182443200024</v>
      </c>
      <c r="L101" s="40">
        <f t="shared" si="143"/>
        <v>38.544519537606384</v>
      </c>
      <c r="M101" s="12">
        <f t="shared" si="144"/>
        <v>0.62962963043160181</v>
      </c>
      <c r="N101" s="12">
        <f t="shared" si="145"/>
        <v>0.29999999053500315</v>
      </c>
      <c r="O101" s="12">
        <f t="shared" si="146"/>
        <v>0.15185185185189271</v>
      </c>
      <c r="P101" s="81">
        <f t="shared" si="147"/>
        <v>0.71378739884456266</v>
      </c>
      <c r="Q101" s="12">
        <f t="shared" si="148"/>
        <v>1.165980797095559E-2</v>
      </c>
      <c r="R101" s="12">
        <f t="shared" si="149"/>
        <v>5.5555553802778363E-3</v>
      </c>
      <c r="S101" s="12">
        <f t="shared" si="150"/>
        <v>2.8120713305906059E-3</v>
      </c>
      <c r="T101" s="12">
        <f t="shared" si="151"/>
        <v>1.3218285163788198E-2</v>
      </c>
    </row>
    <row r="102" spans="2:20" ht="15.9" customHeight="1">
      <c r="B102" s="18">
        <v>45901</v>
      </c>
      <c r="C102" s="12">
        <v>401138.4829</v>
      </c>
      <c r="D102" s="9">
        <f t="shared" si="24"/>
        <v>34.700000018347055</v>
      </c>
      <c r="E102" s="12">
        <v>6665738.9722999996</v>
      </c>
      <c r="F102" s="9">
        <f t="shared" si="25"/>
        <v>10.299999266862869</v>
      </c>
      <c r="G102" s="12">
        <v>71.651799999999994</v>
      </c>
      <c r="H102" s="9">
        <f t="shared" si="26"/>
        <v>10.399999999989973</v>
      </c>
      <c r="I102" s="48"/>
      <c r="J102" s="40">
        <f t="shared" si="141"/>
        <v>73.467534286794603</v>
      </c>
      <c r="K102" s="47">
        <f t="shared" si="142"/>
        <v>36.196408470601902</v>
      </c>
      <c r="L102" s="40">
        <f t="shared" si="143"/>
        <v>37.66085482527518</v>
      </c>
      <c r="M102" s="12">
        <f t="shared" si="144"/>
        <v>0.64259259293235282</v>
      </c>
      <c r="N102" s="12">
        <f t="shared" si="145"/>
        <v>0.19074072716412721</v>
      </c>
      <c r="O102" s="12">
        <f t="shared" si="146"/>
        <v>0.19259259259240691</v>
      </c>
      <c r="P102" s="81">
        <f t="shared" si="147"/>
        <v>0.69742323750509594</v>
      </c>
      <c r="Q102" s="12">
        <f t="shared" si="148"/>
        <v>1.1899862832080608E-2</v>
      </c>
      <c r="R102" s="12">
        <f t="shared" si="149"/>
        <v>3.5322356882245779E-3</v>
      </c>
      <c r="S102" s="12">
        <f t="shared" si="150"/>
        <v>3.5665294924519799E-3</v>
      </c>
      <c r="T102" s="12">
        <f t="shared" si="151"/>
        <v>1.2915245138983258E-2</v>
      </c>
    </row>
    <row r="103" spans="2:20" ht="15.9" customHeight="1">
      <c r="B103" s="18">
        <v>45902</v>
      </c>
      <c r="C103" s="12">
        <v>401138.48249999998</v>
      </c>
      <c r="D103" s="9">
        <f t="shared" si="24"/>
        <v>34.299999999348074</v>
      </c>
      <c r="E103" s="12">
        <v>6665738.9768000003</v>
      </c>
      <c r="F103" s="9">
        <f t="shared" si="25"/>
        <v>14.800000004470348</v>
      </c>
      <c r="G103" s="12">
        <v>71.644999999999996</v>
      </c>
      <c r="H103" s="9">
        <f t="shared" si="26"/>
        <v>3.5999999999916099</v>
      </c>
      <c r="J103" s="40">
        <f t="shared" si="141"/>
        <v>66.660435965686816</v>
      </c>
      <c r="K103" s="47">
        <f t="shared" si="142"/>
        <v>37.356793225430906</v>
      </c>
      <c r="L103" s="40">
        <f t="shared" si="143"/>
        <v>37.52985478372571</v>
      </c>
      <c r="M103" s="12">
        <f t="shared" si="144"/>
        <v>0.62363636362451047</v>
      </c>
      <c r="N103" s="12">
        <f t="shared" si="145"/>
        <v>0.26909090917218814</v>
      </c>
      <c r="O103" s="12">
        <f t="shared" si="146"/>
        <v>6.5454545454392901E-2</v>
      </c>
      <c r="P103" s="81">
        <f t="shared" si="147"/>
        <v>0.68236099606774014</v>
      </c>
      <c r="Q103" s="12">
        <f t="shared" si="148"/>
        <v>1.13388429749911E-2</v>
      </c>
      <c r="R103" s="12">
        <f t="shared" si="149"/>
        <v>4.8925619849488752E-3</v>
      </c>
      <c r="S103" s="12">
        <f t="shared" si="150"/>
        <v>1.1900826446253254E-3</v>
      </c>
      <c r="T103" s="12">
        <f t="shared" si="151"/>
        <v>1.2406563564868002E-2</v>
      </c>
    </row>
    <row r="104" spans="2:20" ht="15.9" customHeight="1">
      <c r="B104" s="18">
        <v>45902</v>
      </c>
      <c r="C104" s="12">
        <v>401138.48109999998</v>
      </c>
      <c r="D104" s="9">
        <f t="shared" si="24"/>
        <v>32.899999991059303</v>
      </c>
      <c r="E104" s="12">
        <v>6665738.9594999999</v>
      </c>
      <c r="F104" s="9">
        <f t="shared" si="25"/>
        <v>-2.5000004097819328</v>
      </c>
      <c r="G104" s="12">
        <v>71.650099999999995</v>
      </c>
      <c r="H104" s="9">
        <f t="shared" si="26"/>
        <v>8.6999999999903821</v>
      </c>
      <c r="J104" s="40">
        <f t="shared" ref="J104" si="152">MOD(DEGREES(ATAN2(F104, D104)) + 360, 360)</f>
        <v>94.345432459949052</v>
      </c>
      <c r="K104" s="47">
        <f t="shared" ref="K104" si="153">SQRT(POWER(C104 - $C$9,2) + POWER(E104 - $E$9,2)) *1000</f>
        <v>32.994848104827092</v>
      </c>
      <c r="L104" s="40">
        <f t="shared" ref="L104" si="154">SQRT((D104^2) + (F104^2) + (H104^2))</f>
        <v>34.122573195180408</v>
      </c>
      <c r="M104" s="12">
        <f t="shared" ref="M104" si="155">(D104-$D$9)/(B104-$B$9)</f>
        <v>0.59818181801926007</v>
      </c>
      <c r="N104" s="12">
        <f t="shared" ref="N104" si="156">(F104-$F$9)/(B104-$B$9)</f>
        <v>-4.5454552905126053E-2</v>
      </c>
      <c r="O104" s="12">
        <f t="shared" ref="O104" si="157">(H104-$H$9)/(B104-$B$9)</f>
        <v>0.15818181818164331</v>
      </c>
      <c r="P104" s="81">
        <f t="shared" ref="P104" si="158">(L104-$L$9)/(B104-$B$9)</f>
        <v>0.62041042173055283</v>
      </c>
      <c r="Q104" s="12">
        <f t="shared" ref="Q104" si="159">(M104-0)/(B104-$B$9)</f>
        <v>1.0876033054895637E-2</v>
      </c>
      <c r="R104" s="12">
        <f t="shared" ref="R104" si="160">(N104-0)/(B104-$B$9)</f>
        <v>-8.2644641645683733E-4</v>
      </c>
      <c r="S104" s="12">
        <f t="shared" ref="S104" si="161">(O104-0)/(B104-$B$9)</f>
        <v>2.8760330578480602E-3</v>
      </c>
      <c r="T104" s="12">
        <f t="shared" ref="T104" si="162">(P104-0)/(B104-$B$9)</f>
        <v>1.1280189486010051E-2</v>
      </c>
    </row>
    <row r="105" spans="2:20" ht="15.9" customHeight="1">
      <c r="B105" s="18">
        <v>45903</v>
      </c>
      <c r="C105" s="12">
        <v>401138.48540000001</v>
      </c>
      <c r="D105" s="9">
        <f t="shared" si="24"/>
        <v>37.200000020675361</v>
      </c>
      <c r="E105" s="12">
        <v>6665738.9954000004</v>
      </c>
      <c r="F105" s="9">
        <f t="shared" si="25"/>
        <v>33.40000007301569</v>
      </c>
      <c r="G105" s="12">
        <v>71.651600000000002</v>
      </c>
      <c r="H105" s="9">
        <f t="shared" si="26"/>
        <v>10.199999999997544</v>
      </c>
      <c r="J105" s="40">
        <f t="shared" ref="J105" si="163">MOD(DEGREES(ATAN2(F105, D105)) + 360, 360)</f>
        <v>48.080935840138068</v>
      </c>
      <c r="K105" s="47">
        <f t="shared" ref="K105" si="164">SQRT(POWER(C105 - $C$9,2) + POWER(E105 - $E$9,2)) *1000</f>
        <v>49.993999704121443</v>
      </c>
      <c r="L105" s="40">
        <f t="shared" ref="L105" si="165">SQRT((D105^2) + (F105^2) + (H105^2))</f>
        <v>51.023916023916129</v>
      </c>
      <c r="M105" s="12">
        <f t="shared" ref="M105" si="166">(D105-$D$9)/(B105-$B$9)</f>
        <v>0.66428571465491715</v>
      </c>
      <c r="N105" s="12">
        <f t="shared" ref="N105" si="167">(F105-$F$9)/(B105-$B$9)</f>
        <v>0.596428572732423</v>
      </c>
      <c r="O105" s="12">
        <f t="shared" ref="O105" si="168">(H105-$H$9)/(B105-$B$9)</f>
        <v>0.18214285714281328</v>
      </c>
      <c r="P105" s="81">
        <f t="shared" ref="P105" si="169">(L105-$L$9)/(B105-$B$9)</f>
        <v>0.91114135756993087</v>
      </c>
      <c r="Q105" s="12">
        <f t="shared" ref="Q105" si="170">(M105-0)/(B105-$B$9)</f>
        <v>1.1862244904552092E-2</v>
      </c>
      <c r="R105" s="12">
        <f t="shared" ref="R105" si="171">(N105-0)/(B105-$B$9)</f>
        <v>1.0650510227364697E-2</v>
      </c>
      <c r="S105" s="12">
        <f t="shared" ref="S105" si="172">(O105-0)/(B105-$B$9)</f>
        <v>3.25255102040738E-3</v>
      </c>
      <c r="T105" s="12">
        <f t="shared" ref="T105" si="173">(P105-0)/(B105-$B$9)</f>
        <v>1.6270381385177338E-2</v>
      </c>
    </row>
    <row r="106" spans="2:20" ht="15.9" customHeight="1">
      <c r="B106" s="18">
        <v>45903</v>
      </c>
      <c r="C106" s="12">
        <v>401138.48210000002</v>
      </c>
      <c r="D106" s="9">
        <f t="shared" si="24"/>
        <v>33.900000038556755</v>
      </c>
      <c r="E106" s="12">
        <v>6665738.9630000005</v>
      </c>
      <c r="F106" s="9">
        <f t="shared" si="25"/>
        <v>1.0000001639127731</v>
      </c>
      <c r="G106" s="12">
        <v>71.649900000000002</v>
      </c>
      <c r="H106" s="9">
        <f t="shared" si="26"/>
        <v>8.4999999999979536</v>
      </c>
      <c r="J106" s="40">
        <f t="shared" ref="J106" si="174">MOD(DEGREES(ATAN2(F106, D106)) + 360, 360)</f>
        <v>88.310348713456165</v>
      </c>
      <c r="K106" s="47">
        <f t="shared" ref="K106" si="175">SQRT(POWER(C106 - $C$9,2) + POWER(E106 - $E$9,2)) *1000</f>
        <v>33.914746098739606</v>
      </c>
      <c r="L106" s="40">
        <f t="shared" ref="L106" si="176">SQRT((D106^2) + (F106^2) + (H106^2))</f>
        <v>34.963695498930583</v>
      </c>
      <c r="M106" s="12">
        <f t="shared" ref="M106" si="177">(D106-$D$9)/(B106-$B$9)</f>
        <v>0.60535714354565628</v>
      </c>
      <c r="N106" s="12">
        <f t="shared" ref="N106" si="178">(F106-$F$9)/(B106-$B$9)</f>
        <v>1.7857145784156665E-2</v>
      </c>
      <c r="O106" s="12">
        <f t="shared" ref="O106" si="179">(H106-$H$9)/(B106-$B$9)</f>
        <v>0.15178571428567775</v>
      </c>
      <c r="P106" s="81">
        <f t="shared" ref="P106" si="180">(L106-$L$9)/(B106-$B$9)</f>
        <v>0.62435170533804618</v>
      </c>
      <c r="Q106" s="12">
        <f t="shared" ref="Q106" si="181">(M106-0)/(B106-$B$9)</f>
        <v>1.080994899188672E-2</v>
      </c>
      <c r="R106" s="12">
        <f t="shared" ref="R106" si="182">(N106-0)/(B106-$B$9)</f>
        <v>3.1887760328851188E-4</v>
      </c>
      <c r="S106" s="12">
        <f t="shared" ref="S106" si="183">(O106-0)/(B106-$B$9)</f>
        <v>2.7104591836728171E-3</v>
      </c>
      <c r="T106" s="12">
        <f t="shared" ref="T106" si="184">(P106-0)/(B106-$B$9)</f>
        <v>1.1149137595322253E-2</v>
      </c>
    </row>
    <row r="107" spans="2:20" ht="15.9" customHeight="1">
      <c r="B107" s="18">
        <v>45904</v>
      </c>
      <c r="C107" s="12">
        <v>401138.4841</v>
      </c>
      <c r="D107" s="9">
        <f t="shared" si="24"/>
        <v>35.900000017136335</v>
      </c>
      <c r="E107" s="12">
        <v>6665739.0060999999</v>
      </c>
      <c r="F107" s="9">
        <f t="shared" si="25"/>
        <v>44.099999591708183</v>
      </c>
      <c r="G107" s="12">
        <v>71.654399999999995</v>
      </c>
      <c r="H107" s="9">
        <f t="shared" si="26"/>
        <v>12.999999999991019</v>
      </c>
      <c r="J107" s="40">
        <f t="shared" ref="J107" si="185">MOD(DEGREES(ATAN2(F107, D107)) + 360, 360)</f>
        <v>39.147621284190734</v>
      </c>
      <c r="K107" s="47">
        <f t="shared" ref="K107" si="186">SQRT(POWER(C107 - $C$9,2) + POWER(E107 - $E$9,2)) *1000</f>
        <v>56.86492737372528</v>
      </c>
      <c r="L107" s="40">
        <f t="shared" ref="L107" si="187">SQRT((D107^2) + (F107^2) + (H107^2))</f>
        <v>58.331980638572674</v>
      </c>
      <c r="M107" s="12">
        <f t="shared" ref="M107" si="188">(D107-$D$9)/(B107-$B$9)</f>
        <v>0.62982456170414625</v>
      </c>
      <c r="N107" s="12">
        <f t="shared" ref="N107" si="189">(F107-$F$9)/(B107-$B$9)</f>
        <v>0.77368420336330146</v>
      </c>
      <c r="O107" s="12">
        <f t="shared" ref="O107" si="190">(H107-$H$9)/(B107-$B$9)</f>
        <v>0.22807017543843894</v>
      </c>
      <c r="P107" s="81">
        <f t="shared" ref="P107" si="191">(L107-$L$9)/(B107-$B$9)</f>
        <v>1.023368081378468</v>
      </c>
      <c r="Q107" s="12">
        <f t="shared" ref="Q107" si="192">(M107-0)/(B107-$B$9)</f>
        <v>1.1049553714107829E-2</v>
      </c>
      <c r="R107" s="12">
        <f t="shared" ref="R107" si="193">(N107-0)/(B107-$B$9)</f>
        <v>1.3573407076549148E-2</v>
      </c>
      <c r="S107" s="12">
        <f t="shared" ref="S107" si="194">(O107-0)/(B107-$B$9)</f>
        <v>4.0012311480427882E-3</v>
      </c>
      <c r="T107" s="12">
        <f t="shared" ref="T107" si="195">(P107-0)/(B107-$B$9)</f>
        <v>1.795382598909593E-2</v>
      </c>
    </row>
    <row r="108" spans="2:20" ht="15.9" customHeight="1">
      <c r="B108" s="18">
        <v>45904</v>
      </c>
      <c r="C108" s="12">
        <v>401138.47720000002</v>
      </c>
      <c r="D108" s="9">
        <f t="shared" si="24"/>
        <v>29.000000038649887</v>
      </c>
      <c r="E108" s="12">
        <v>6665738.9630000005</v>
      </c>
      <c r="F108" s="9">
        <f t="shared" si="25"/>
        <v>1.0000001639127731</v>
      </c>
      <c r="G108" s="12">
        <v>71.648899999999998</v>
      </c>
      <c r="H108" s="9">
        <f t="shared" si="26"/>
        <v>7.4999999999931788</v>
      </c>
      <c r="J108" s="40">
        <f t="shared" ref="J108" si="196">MOD(DEGREES(ATAN2(F108, D108)) + 360, 360)</f>
        <v>88.025065668287482</v>
      </c>
      <c r="K108" s="47">
        <f t="shared" ref="K108" si="197">SQRT(POWER(C108 - $C$9,2) + POWER(E108 - $E$9,2)) *1000</f>
        <v>29.017236301369554</v>
      </c>
      <c r="L108" s="40">
        <f t="shared" ref="L108" si="198">SQRT((D108^2) + (F108^2) + (H108^2))</f>
        <v>29.970819184156724</v>
      </c>
      <c r="M108" s="12">
        <f t="shared" ref="M108" si="199">(D108-$D$9)/(B108-$B$9)</f>
        <v>0.50877193050262959</v>
      </c>
      <c r="N108" s="12">
        <f t="shared" ref="N108" si="200">(F108-$F$9)/(B108-$B$9)</f>
        <v>1.7543862524785493E-2</v>
      </c>
      <c r="O108" s="12">
        <f t="shared" ref="O108" si="201">(H108-$H$9)/(B108-$B$9)</f>
        <v>0.13157894736830139</v>
      </c>
      <c r="P108" s="81">
        <f t="shared" ref="P108" si="202">(L108-$L$9)/(B108-$B$9)</f>
        <v>0.52580384533608293</v>
      </c>
      <c r="Q108" s="12">
        <f t="shared" ref="Q108" si="203">(M108-0)/(B108-$B$9)</f>
        <v>8.9258233421513969E-3</v>
      </c>
      <c r="R108" s="12">
        <f t="shared" ref="R108" si="204">(N108-0)/(B108-$B$9)</f>
        <v>3.0778706183834197E-4</v>
      </c>
      <c r="S108" s="12">
        <f t="shared" ref="S108" si="205">(O108-0)/(B108-$B$9)</f>
        <v>2.3084025854087963E-3</v>
      </c>
      <c r="T108" s="12">
        <f t="shared" ref="T108" si="206">(P108-0)/(B108-$B$9)</f>
        <v>9.2246288655453146E-3</v>
      </c>
    </row>
    <row r="109" spans="2:20" ht="15.9" customHeight="1">
      <c r="B109" s="18">
        <v>45905</v>
      </c>
      <c r="C109" s="12">
        <v>401138.47779999999</v>
      </c>
      <c r="D109" s="9">
        <f t="shared" si="24"/>
        <v>29.600000008940697</v>
      </c>
      <c r="E109" s="12">
        <v>6665738.9769000001</v>
      </c>
      <c r="F109" s="9">
        <f t="shared" si="25"/>
        <v>14.899999834597111</v>
      </c>
      <c r="G109" s="12">
        <v>71.650499999999994</v>
      </c>
      <c r="H109" s="9">
        <f t="shared" si="26"/>
        <v>9.0999999999894499</v>
      </c>
      <c r="J109" s="40">
        <f t="shared" ref="J109" si="207">MOD(DEGREES(ATAN2(F109, D109)) + 360, 360)</f>
        <v>63.280304981715688</v>
      </c>
      <c r="K109" s="47">
        <f t="shared" ref="K109" si="208">SQRT(POWER(C109 - $C$9,2) + POWER(E109 - $E$9,2)) *1000</f>
        <v>33.13864806536747</v>
      </c>
      <c r="L109" s="40">
        <f t="shared" ref="L109" si="209">SQRT((D109^2) + (F109^2) + (H109^2))</f>
        <v>34.365389501649638</v>
      </c>
      <c r="M109" s="12">
        <f t="shared" ref="M109" si="210">(D109-$D$9)/(B109-$B$9)</f>
        <v>0.51034482774035683</v>
      </c>
      <c r="N109" s="12">
        <f t="shared" ref="N109" si="211">(F109-$F$9)/(B109-$B$9)</f>
        <v>0.25689654887236396</v>
      </c>
      <c r="O109" s="12">
        <f t="shared" ref="O109" si="212">(H109-$H$9)/(B109-$B$9)</f>
        <v>0.15689655172395603</v>
      </c>
      <c r="P109" s="81">
        <f t="shared" ref="P109" si="213">(L109-$L$9)/(B109-$B$9)</f>
        <v>0.59250671554568346</v>
      </c>
      <c r="Q109" s="12">
        <f t="shared" ref="Q109" si="214">(M109-0)/(B109-$B$9)</f>
        <v>8.7990487541440825E-3</v>
      </c>
      <c r="R109" s="12">
        <f t="shared" ref="R109" si="215">(N109-0)/(B109-$B$9)</f>
        <v>4.4292508426269648E-3</v>
      </c>
      <c r="S109" s="12">
        <f t="shared" ref="S109" si="216">(O109-0)/(B109-$B$9)</f>
        <v>2.7051129607578626E-3</v>
      </c>
      <c r="T109" s="12">
        <f t="shared" ref="T109" si="217">(P109-0)/(B109-$B$9)</f>
        <v>1.0215633026649715E-2</v>
      </c>
    </row>
    <row r="110" spans="2:20" ht="15.9" customHeight="1">
      <c r="B110" s="18">
        <v>45905</v>
      </c>
      <c r="C110" s="12">
        <v>401138.47340000002</v>
      </c>
      <c r="D110" s="9">
        <f t="shared" si="24"/>
        <v>25.200000032782555</v>
      </c>
      <c r="E110" s="12">
        <v>6665738.9404999996</v>
      </c>
      <c r="F110" s="9">
        <f t="shared" si="25"/>
        <v>-21.500000730156898</v>
      </c>
      <c r="G110" s="12">
        <v>71.651799999999994</v>
      </c>
      <c r="H110" s="9">
        <f t="shared" si="26"/>
        <v>10.399999999989973</v>
      </c>
      <c r="J110" s="40">
        <f t="shared" ref="J110" si="218">MOD(DEGREES(ATAN2(F110, D110)) + 360, 360)</f>
        <v>130.46996951977451</v>
      </c>
      <c r="K110" s="47">
        <f t="shared" ref="K110" si="219">SQRT(POWER(C110 - $C$9,2) + POWER(E110 - $E$9,2)) *1000</f>
        <v>33.125368421332134</v>
      </c>
      <c r="L110" s="40">
        <f t="shared" ref="L110" si="220">SQRT((D110^2) + (F110^2) + (H110^2))</f>
        <v>34.719591487354499</v>
      </c>
      <c r="M110" s="12">
        <f t="shared" ref="M110" si="221">(D110-$D$9)/(B110-$B$9)</f>
        <v>0.43448275918590612</v>
      </c>
      <c r="N110" s="12">
        <f t="shared" ref="N110" si="222">(F110-$F$9)/(B110-$B$9)</f>
        <v>-0.37068966776132584</v>
      </c>
      <c r="O110" s="12">
        <f t="shared" ref="O110" si="223">(H110-$H$9)/(B110-$B$9)</f>
        <v>0.17931034482741331</v>
      </c>
      <c r="P110" s="81">
        <f t="shared" ref="P110" si="224">(L110-$L$9)/(B110-$B$9)</f>
        <v>0.59861364633369829</v>
      </c>
      <c r="Q110" s="12">
        <f t="shared" ref="Q110" si="225">(M110-0)/(B110-$B$9)</f>
        <v>7.4910820549294157E-3</v>
      </c>
      <c r="R110" s="12">
        <f t="shared" ref="R110" si="226">(N110-0)/(B110-$B$9)</f>
        <v>-6.3912011682987213E-3</v>
      </c>
      <c r="S110" s="12">
        <f t="shared" ref="S110" si="227">(O110-0)/(B110-$B$9)</f>
        <v>3.0915576694381607E-3</v>
      </c>
      <c r="T110" s="12">
        <f t="shared" ref="T110" si="228">(P110-0)/(B110-$B$9)</f>
        <v>1.0320924936787901E-2</v>
      </c>
    </row>
    <row r="111" spans="2:20" ht="15.9" customHeight="1">
      <c r="B111" s="18">
        <v>45906</v>
      </c>
      <c r="C111" s="12">
        <v>401138.4743</v>
      </c>
      <c r="D111" s="9">
        <f t="shared" si="24"/>
        <v>26.1000000173226</v>
      </c>
      <c r="E111" s="12">
        <v>6665738.9538000003</v>
      </c>
      <c r="F111" s="9">
        <f t="shared" si="25"/>
        <v>-8.2000000402331352</v>
      </c>
      <c r="G111" s="12">
        <v>71.6404</v>
      </c>
      <c r="H111" s="9">
        <f t="shared" si="26"/>
        <v>-1.0000000000047748</v>
      </c>
      <c r="J111" s="40">
        <f t="shared" ref="J111" si="229">MOD(DEGREES(ATAN2(F111, D111)) + 360, 360)</f>
        <v>107.4414800361522</v>
      </c>
      <c r="K111" s="47">
        <f t="shared" ref="K111" si="230">SQRT(POWER(C111 - $C$9,2) + POWER(E111 - $E$9,2)) *1000</f>
        <v>27.357814268761732</v>
      </c>
      <c r="L111" s="40">
        <f t="shared" ref="L111" si="231">SQRT((D111^2) + (F111^2) + (H111^2))</f>
        <v>27.376084481972082</v>
      </c>
      <c r="M111" s="12">
        <f t="shared" ref="M111" si="232">(D111-$D$9)/(B111-$B$9)</f>
        <v>0.44237288164953559</v>
      </c>
      <c r="N111" s="12">
        <f t="shared" ref="N111" si="233">(F111-$F$9)/(B111-$B$9)</f>
        <v>-0.13898305152937518</v>
      </c>
      <c r="O111" s="12">
        <f t="shared" ref="O111" si="234">(H111-$H$9)/(B111-$B$9)</f>
        <v>-1.694915254245381E-2</v>
      </c>
      <c r="P111" s="81">
        <f t="shared" ref="P111" si="235">(L111-$L$9)/(B111-$B$9)</f>
        <v>0.46400143189783188</v>
      </c>
      <c r="Q111" s="12">
        <f t="shared" ref="Q111" si="236">(M111-0)/(B111-$B$9)</f>
        <v>7.497845451687044E-3</v>
      </c>
      <c r="R111" s="12">
        <f t="shared" ref="R111" si="237">(N111-0)/(B111-$B$9)</f>
        <v>-2.3556449411758504E-3</v>
      </c>
      <c r="S111" s="12">
        <f t="shared" ref="S111" si="238">(O111-0)/(B111-$B$9)</f>
        <v>-2.8727377190599675E-4</v>
      </c>
      <c r="T111" s="12">
        <f t="shared" ref="T111" si="239">(P111-0)/(B111-$B$9)</f>
        <v>7.8644310491157946E-3</v>
      </c>
    </row>
    <row r="112" spans="2:20" ht="15.9" customHeight="1">
      <c r="B112" s="18">
        <v>45906</v>
      </c>
      <c r="C112" s="12">
        <v>401138.47820000001</v>
      </c>
      <c r="D112" s="9">
        <f t="shared" si="24"/>
        <v>30.000000027939677</v>
      </c>
      <c r="E112" s="12">
        <v>6665738.9760999996</v>
      </c>
      <c r="F112" s="9">
        <f t="shared" si="25"/>
        <v>14.099999330937862</v>
      </c>
      <c r="G112" s="12">
        <v>71.650599999999997</v>
      </c>
      <c r="H112" s="9">
        <f t="shared" si="26"/>
        <v>9.1999999999927695</v>
      </c>
      <c r="J112" s="40">
        <f t="shared" ref="J112" si="240">MOD(DEGREES(ATAN2(F112, D112)) + 360, 360)</f>
        <v>64.826476542628598</v>
      </c>
      <c r="K112" s="47">
        <f t="shared" ref="K112" si="241">SQRT(POWER(C112 - $C$9,2) + POWER(E112 - $E$9,2)) *1000</f>
        <v>33.148302864684169</v>
      </c>
      <c r="L112" s="40">
        <f t="shared" ref="L112" si="242">SQRT((D112^2) + (F112^2) + (H112^2))</f>
        <v>34.401307864799207</v>
      </c>
      <c r="M112" s="12">
        <f t="shared" ref="M112" si="243">(D112-$D$9)/(B112-$B$9)</f>
        <v>0.50847457674474028</v>
      </c>
      <c r="N112" s="12">
        <f t="shared" ref="N112" si="244">(F112-$F$9)/(B112-$B$9)</f>
        <v>0.23898303950742139</v>
      </c>
      <c r="O112" s="12">
        <f t="shared" ref="O112" si="245">(H112-$H$9)/(B112-$B$9)</f>
        <v>0.15593220338970795</v>
      </c>
      <c r="P112" s="81">
        <f t="shared" ref="P112" si="246">(L112-$L$9)/(B112-$B$9)</f>
        <v>0.58307301465761363</v>
      </c>
      <c r="Q112" s="12">
        <f t="shared" ref="Q112" si="247">(M112-0)/(B112-$B$9)</f>
        <v>8.6182131651650895E-3</v>
      </c>
      <c r="R112" s="12">
        <f t="shared" ref="R112" si="248">(N112-0)/(B112-$B$9)</f>
        <v>4.0505599916512104E-3</v>
      </c>
      <c r="S112" s="12">
        <f t="shared" ref="S112" si="249">(O112-0)/(B112-$B$9)</f>
        <v>2.6429187015204738E-3</v>
      </c>
      <c r="T112" s="12">
        <f t="shared" ref="T112" si="250">(P112-0)/(B112-$B$9)</f>
        <v>9.8825934687731126E-3</v>
      </c>
    </row>
    <row r="113" spans="2:20" ht="15.9" customHeight="1">
      <c r="B113" s="18">
        <v>45908</v>
      </c>
      <c r="C113" s="12">
        <v>401138.48340000003</v>
      </c>
      <c r="D113" s="9">
        <f t="shared" si="24"/>
        <v>35.20000004209578</v>
      </c>
      <c r="E113" s="12">
        <v>6665738.9792999998</v>
      </c>
      <c r="F113" s="9">
        <f t="shared" si="25"/>
        <v>17.299999482929707</v>
      </c>
      <c r="G113" s="12">
        <v>71.646199999999993</v>
      </c>
      <c r="H113" s="9">
        <f t="shared" si="26"/>
        <v>4.7999999999888132</v>
      </c>
      <c r="J113" s="40">
        <f t="shared" ref="J113" si="251">MOD(DEGREES(ATAN2(F113, D113)) + 360, 360)</f>
        <v>63.826932781805112</v>
      </c>
      <c r="K113" s="47">
        <f t="shared" ref="K113" si="252">SQRT(POWER(C113 - $C$9,2) + POWER(E113 - $E$9,2)) *1000</f>
        <v>39.221550008546465</v>
      </c>
      <c r="L113" s="40">
        <f t="shared" ref="L113" si="253">SQRT((D113^2) + (F113^2) + (H113^2))</f>
        <v>39.514174482997916</v>
      </c>
      <c r="M113" s="12">
        <f t="shared" ref="M113" si="254">(D113-$D$9)/(B113-$B$9)</f>
        <v>0.57704918101796365</v>
      </c>
      <c r="N113" s="12">
        <f t="shared" ref="N113" si="255">(F113-$F$9)/(B113-$B$9)</f>
        <v>0.28360654890048698</v>
      </c>
      <c r="O113" s="12">
        <f t="shared" ref="O113" si="256">(H113-$H$9)/(B113-$B$9)</f>
        <v>7.8688524589980546E-2</v>
      </c>
      <c r="P113" s="81">
        <f t="shared" ref="P113" si="257">(L113-$L$9)/(B113-$B$9)</f>
        <v>0.64777335218029375</v>
      </c>
      <c r="Q113" s="12">
        <f t="shared" ref="Q113" si="258">(M113-0)/(B113-$B$9)</f>
        <v>9.4598226396387479E-3</v>
      </c>
      <c r="R113" s="12">
        <f t="shared" ref="R113" si="259">(N113-0)/(B113-$B$9)</f>
        <v>4.6492876868932291E-3</v>
      </c>
      <c r="S113" s="12">
        <f t="shared" ref="S113" si="260">(O113-0)/(B113-$B$9)</f>
        <v>1.2899758129505008E-3</v>
      </c>
      <c r="T113" s="12">
        <f t="shared" ref="T113" si="261">(P113-0)/(B113-$B$9)</f>
        <v>1.0619235281644161E-2</v>
      </c>
    </row>
    <row r="114" spans="2:20" ht="15.9" customHeight="1">
      <c r="B114" s="18">
        <v>45908</v>
      </c>
      <c r="C114" s="12">
        <v>401138.48609999998</v>
      </c>
      <c r="D114" s="9">
        <f t="shared" si="24"/>
        <v>37.899999995715916</v>
      </c>
      <c r="E114" s="12">
        <v>6665738.9974999996</v>
      </c>
      <c r="F114" s="9">
        <f t="shared" si="25"/>
        <v>35.499999299645424</v>
      </c>
      <c r="G114" s="12">
        <v>71.661600000000007</v>
      </c>
      <c r="H114" s="9">
        <f t="shared" si="26"/>
        <v>20.20000000000266</v>
      </c>
      <c r="J114" s="40">
        <f t="shared" ref="J114" si="262">MOD(DEGREES(ATAN2(F114, D114)) + 360, 360)</f>
        <v>46.872764824373519</v>
      </c>
      <c r="K114" s="47">
        <f t="shared" ref="K114" si="263">SQRT(POWER(C114 - $C$9,2) + POWER(E114 - $E$9,2)) *1000</f>
        <v>51.92937463469103</v>
      </c>
      <c r="L114" s="40">
        <f t="shared" ref="L114" si="264">SQRT((D114^2) + (F114^2) + (H114^2))</f>
        <v>55.719834439364575</v>
      </c>
      <c r="M114" s="12">
        <f t="shared" ref="M114" si="265">(D114-$D$9)/(B114-$B$9)</f>
        <v>0.62131147533960518</v>
      </c>
      <c r="N114" s="12">
        <f t="shared" ref="N114" si="266">(F114-$F$9)/(B114-$B$9)</f>
        <v>0.58196720163353155</v>
      </c>
      <c r="O114" s="12">
        <f t="shared" ref="O114" si="267">(H114-$H$9)/(B114-$B$9)</f>
        <v>0.33114754098365018</v>
      </c>
      <c r="P114" s="81">
        <f t="shared" ref="P114" si="268">(L114-$L$9)/(B114-$B$9)</f>
        <v>0.91343990884204218</v>
      </c>
      <c r="Q114" s="12">
        <f t="shared" ref="Q114" si="269">(M114-0)/(B114-$B$9)</f>
        <v>1.0185434021960741E-2</v>
      </c>
      <c r="R114" s="12">
        <f t="shared" ref="R114" si="270">(N114-0)/(B114-$B$9)</f>
        <v>9.5404459284185502E-3</v>
      </c>
      <c r="S114" s="12">
        <f t="shared" ref="S114" si="271">(O114-0)/(B114-$B$9)</f>
        <v>5.4286482128467241E-3</v>
      </c>
      <c r="T114" s="12">
        <f t="shared" ref="T114" si="272">(P114-0)/(B114-$B$9)</f>
        <v>1.4974424735115446E-2</v>
      </c>
    </row>
    <row r="115" spans="2:20" ht="15.9" customHeight="1">
      <c r="B115" s="18">
        <v>45909</v>
      </c>
      <c r="C115" s="12">
        <v>401138.47989999998</v>
      </c>
      <c r="D115" s="9">
        <f t="shared" si="24"/>
        <v>31.699999992270023</v>
      </c>
      <c r="E115" s="12">
        <v>6665738.9579999996</v>
      </c>
      <c r="F115" s="9">
        <f t="shared" si="25"/>
        <v>-4.0000006556510925</v>
      </c>
      <c r="G115" s="12">
        <v>71.601100000000002</v>
      </c>
      <c r="H115" s="9">
        <f t="shared" si="26"/>
        <v>-40.300000000002001</v>
      </c>
      <c r="J115" s="40">
        <f t="shared" ref="J115" si="273">MOD(DEGREES(ATAN2(F115, D115)) + 360, 360)</f>
        <v>97.191743938242553</v>
      </c>
      <c r="K115" s="47">
        <f t="shared" ref="K115" si="274">SQRT(POWER(C115 - $C$9,2) + POWER(E115 - $E$9,2)) *1000</f>
        <v>31.951369372143169</v>
      </c>
      <c r="L115" s="40">
        <f t="shared" ref="L115" si="275">SQRT((D115^2) + (F115^2) + (H115^2))</f>
        <v>51.429369087665172</v>
      </c>
      <c r="M115" s="12">
        <f t="shared" ref="M115" si="276">(D115-$D$9)/(B115-$B$9)</f>
        <v>0.51129032245596806</v>
      </c>
      <c r="N115" s="12">
        <f t="shared" ref="N115" si="277">(F115-$F$9)/(B115-$B$9)</f>
        <v>-6.4516139607275688E-2</v>
      </c>
      <c r="O115" s="12">
        <f t="shared" ref="O115" si="278">(H115-$H$9)/(B115-$B$9)</f>
        <v>-0.65000000000003222</v>
      </c>
      <c r="P115" s="81">
        <f t="shared" ref="P115" si="279">(L115-$L$9)/(B115-$B$9)</f>
        <v>0.82950595302685759</v>
      </c>
      <c r="Q115" s="12">
        <f t="shared" ref="Q115" si="280">(M115-0)/(B115-$B$9)</f>
        <v>8.2466181041285173E-3</v>
      </c>
      <c r="R115" s="12">
        <f t="shared" ref="R115" si="281">(N115-0)/(B115-$B$9)</f>
        <v>-1.0405828968915434E-3</v>
      </c>
      <c r="S115" s="12">
        <f t="shared" ref="S115" si="282">(O115-0)/(B115-$B$9)</f>
        <v>-1.0483870967742455E-2</v>
      </c>
      <c r="T115" s="12">
        <f t="shared" ref="T115" si="283">(P115-0)/(B115-$B$9)</f>
        <v>1.3379128274626735E-2</v>
      </c>
    </row>
    <row r="116" spans="2:20" ht="15.9" customHeight="1">
      <c r="B116" s="18">
        <v>45909</v>
      </c>
      <c r="C116" s="12">
        <v>401138.48479999998</v>
      </c>
      <c r="D116" s="9">
        <f t="shared" ref="D116:D179" si="284">IF(C116="","",(C116-$C$9)*1000)</f>
        <v>36.59999999217689</v>
      </c>
      <c r="E116" s="12">
        <v>6665738.9823000003</v>
      </c>
      <c r="F116" s="9">
        <f t="shared" ref="F116:F179" si="285">IF(E116="","",(E116-$E$9)*1000)</f>
        <v>20.299999974668026</v>
      </c>
      <c r="G116" s="12">
        <v>71.657600000000002</v>
      </c>
      <c r="H116" s="9">
        <f t="shared" ref="H116:H179" si="286">IF(G116="","",(G116-$G$9)*1000)</f>
        <v>16.199999999997772</v>
      </c>
      <c r="J116" s="40">
        <f t="shared" ref="J116" si="287">MOD(DEGREES(ATAN2(F116, D116)) + 360, 360)</f>
        <v>60.985286227927077</v>
      </c>
      <c r="K116" s="47">
        <f t="shared" ref="K116" si="288">SQRT(POWER(C116 - $C$9,2) + POWER(E116 - $E$9,2)) *1000</f>
        <v>41.852717933234281</v>
      </c>
      <c r="L116" s="40">
        <f t="shared" ref="L116" si="289">SQRT((D116^2) + (F116^2) + (H116^2))</f>
        <v>44.878614042757583</v>
      </c>
      <c r="M116" s="12">
        <f t="shared" ref="M116" si="290">(D116-$D$9)/(B116-$B$9)</f>
        <v>0.59032258051898212</v>
      </c>
      <c r="N116" s="12">
        <f t="shared" ref="N116" si="291">(F116-$F$9)/(B116-$B$9)</f>
        <v>0.32741935443012943</v>
      </c>
      <c r="O116" s="12">
        <f t="shared" ref="O116" si="292">(H116-$H$9)/(B116-$B$9)</f>
        <v>0.26129032258060925</v>
      </c>
      <c r="P116" s="81">
        <f t="shared" ref="P116" si="293">(L116-$L$9)/(B116-$B$9)</f>
        <v>0.72384861359286423</v>
      </c>
      <c r="Q116" s="12">
        <f t="shared" ref="Q116" si="294">(M116-0)/(B116-$B$9)</f>
        <v>9.521331943854551E-3</v>
      </c>
      <c r="R116" s="12">
        <f t="shared" ref="R116" si="295">(N116-0)/(B116-$B$9)</f>
        <v>5.2809573295182167E-3</v>
      </c>
      <c r="S116" s="12">
        <f t="shared" ref="S116" si="296">(O116-0)/(B116-$B$9)</f>
        <v>4.2143600416227299E-3</v>
      </c>
      <c r="T116" s="12">
        <f t="shared" ref="T116" si="297">(P116-0)/(B116-$B$9)</f>
        <v>1.1674977638594585E-2</v>
      </c>
    </row>
    <row r="117" spans="2:20" ht="15.9" customHeight="1">
      <c r="B117" s="18">
        <v>45910</v>
      </c>
      <c r="C117" s="12">
        <v>401138.48739999998</v>
      </c>
      <c r="D117" s="9">
        <f t="shared" si="284"/>
        <v>39.199999999254942</v>
      </c>
      <c r="E117" s="12">
        <v>6665739.0124000004</v>
      </c>
      <c r="F117" s="9">
        <f t="shared" si="285"/>
        <v>50.400000065565109</v>
      </c>
      <c r="G117" s="12">
        <v>71.652199999999993</v>
      </c>
      <c r="H117" s="9">
        <f t="shared" si="286"/>
        <v>10.799999999989041</v>
      </c>
      <c r="J117" s="40">
        <f t="shared" ref="J117" si="298">MOD(DEGREES(ATAN2(F117, D117)) + 360, 360)</f>
        <v>37.874983614449263</v>
      </c>
      <c r="K117" s="47">
        <f t="shared" ref="K117" si="299">SQRT(POWER(C117 - $C$9,2) + POWER(E117 - $E$9,2)) *1000</f>
        <v>63.849823856848275</v>
      </c>
      <c r="L117" s="40">
        <f t="shared" ref="L117" si="300">SQRT((D117^2) + (F117^2) + (H117^2))</f>
        <v>64.756775757833353</v>
      </c>
      <c r="M117" s="12">
        <f t="shared" ref="M117" si="301">(D117-$D$9)/(B117-$B$9)</f>
        <v>0.62222222221039591</v>
      </c>
      <c r="N117" s="12">
        <f t="shared" ref="N117" si="302">(F117-$F$9)/(B117-$B$9)</f>
        <v>0.800000001040716</v>
      </c>
      <c r="O117" s="12">
        <f t="shared" ref="O117" si="303">(H117-$H$9)/(B117-$B$9)</f>
        <v>0.17142857142839746</v>
      </c>
      <c r="P117" s="81">
        <f t="shared" ref="P117" si="304">(L117-$L$9)/(B117-$B$9)</f>
        <v>1.0278853294894184</v>
      </c>
      <c r="Q117" s="12">
        <f t="shared" ref="Q117" si="305">(M117-0)/(B117-$B$9)</f>
        <v>9.8765432096888234E-3</v>
      </c>
      <c r="R117" s="12">
        <f t="shared" ref="R117" si="306">(N117-0)/(B117-$B$9)</f>
        <v>1.2698412714932E-2</v>
      </c>
      <c r="S117" s="12">
        <f t="shared" ref="S117" si="307">(O117-0)/(B117-$B$9)</f>
        <v>2.7210884353713882E-3</v>
      </c>
      <c r="T117" s="12">
        <f t="shared" ref="T117" si="308">(P117-0)/(B117-$B$9)</f>
        <v>1.6315640150625688E-2</v>
      </c>
    </row>
    <row r="118" spans="2:20" ht="15.9" customHeight="1">
      <c r="B118" s="18">
        <v>45910</v>
      </c>
      <c r="C118" s="12">
        <v>401138.48100000003</v>
      </c>
      <c r="D118" s="9">
        <f t="shared" si="284"/>
        <v>32.800000044517219</v>
      </c>
      <c r="E118" s="12">
        <v>6665738.9390000002</v>
      </c>
      <c r="F118" s="9">
        <f t="shared" si="285"/>
        <v>-23.000000044703484</v>
      </c>
      <c r="G118" s="12">
        <v>71.616100000000003</v>
      </c>
      <c r="H118" s="9">
        <f t="shared" si="286"/>
        <v>-25.300000000001432</v>
      </c>
      <c r="J118" s="40">
        <f t="shared" ref="J118" si="309">MOD(DEGREES(ATAN2(F118, D118)) + 360, 360)</f>
        <v>125.0388879172022</v>
      </c>
      <c r="K118" s="47">
        <f t="shared" ref="K118" si="310">SQRT(POWER(C118 - $C$9,2) + POWER(E118 - $E$9,2)) *1000</f>
        <v>40.06045437806079</v>
      </c>
      <c r="L118" s="40">
        <f t="shared" ref="L118" si="311">SQRT((D118^2) + (F118^2) + (H118^2))</f>
        <v>47.380692322683117</v>
      </c>
      <c r="M118" s="12">
        <f t="shared" ref="M118" si="312">(D118-$D$9)/(B118-$B$9)</f>
        <v>0.52063492134154321</v>
      </c>
      <c r="N118" s="12">
        <f t="shared" ref="N118" si="313">(F118-$F$9)/(B118-$B$9)</f>
        <v>-0.36507936578894418</v>
      </c>
      <c r="O118" s="12">
        <f t="shared" ref="O118" si="314">(H118-$H$9)/(B118-$B$9)</f>
        <v>-0.40158730158732431</v>
      </c>
      <c r="P118" s="81">
        <f t="shared" ref="P118" si="315">(L118-$L$9)/(B118-$B$9)</f>
        <v>0.75207448131243049</v>
      </c>
      <c r="Q118" s="12">
        <f t="shared" ref="Q118" si="316">(M118-0)/(B118-$B$9)</f>
        <v>8.2640463705006863E-3</v>
      </c>
      <c r="R118" s="12">
        <f t="shared" ref="R118" si="317">(N118-0)/(B118-$B$9)</f>
        <v>-5.7949105680784787E-3</v>
      </c>
      <c r="S118" s="12">
        <f t="shared" ref="S118" si="318">(O118-0)/(B118-$B$9)</f>
        <v>-6.374401612497211E-3</v>
      </c>
      <c r="T118" s="12">
        <f t="shared" ref="T118" si="319">(P118-0)/(B118-$B$9)</f>
        <v>1.1937690179562388E-2</v>
      </c>
    </row>
    <row r="119" spans="2:20" ht="15.9" customHeight="1">
      <c r="B119" s="18">
        <v>45911</v>
      </c>
      <c r="C119" s="12">
        <v>401138.47369999997</v>
      </c>
      <c r="D119" s="9">
        <f t="shared" si="284"/>
        <v>25.499999988824129</v>
      </c>
      <c r="E119" s="12">
        <v>6665738.9220000003</v>
      </c>
      <c r="F119" s="9">
        <f t="shared" si="285"/>
        <v>-40.000000037252903</v>
      </c>
      <c r="G119" s="12">
        <v>71.648600000000002</v>
      </c>
      <c r="H119" s="9">
        <f t="shared" si="286"/>
        <v>7.1999999999974307</v>
      </c>
      <c r="J119" s="40">
        <f t="shared" ref="J119" si="320">MOD(DEGREES(ATAN2(F119, D119)) + 360, 360)</f>
        <v>147.48248942052442</v>
      </c>
      <c r="K119" s="47">
        <f t="shared" ref="K119" si="321">SQRT(POWER(C119 - $C$9,2) + POWER(E119 - $E$9,2)) *1000</f>
        <v>47.436800086117344</v>
      </c>
      <c r="L119" s="40">
        <f t="shared" ref="L119" si="322">SQRT((D119^2) + (F119^2) + (H119^2))</f>
        <v>47.980100066696671</v>
      </c>
      <c r="M119" s="12">
        <f t="shared" ref="M119" si="323">(D119-$D$9)/(B119-$B$9)</f>
        <v>0.39843749982537702</v>
      </c>
      <c r="N119" s="12">
        <f t="shared" ref="N119" si="324">(F119-$F$9)/(B119-$B$9)</f>
        <v>-0.62500000058207661</v>
      </c>
      <c r="O119" s="12">
        <f t="shared" ref="O119" si="325">(H119-$H$9)/(B119-$B$9)</f>
        <v>0.11249999999995985</v>
      </c>
      <c r="P119" s="81">
        <f t="shared" ref="P119" si="326">(L119-$L$9)/(B119-$B$9)</f>
        <v>0.74968906354213549</v>
      </c>
      <c r="Q119" s="12">
        <f t="shared" ref="Q119" si="327">(M119-0)/(B119-$B$9)</f>
        <v>6.2255859347715159E-3</v>
      </c>
      <c r="R119" s="12">
        <f t="shared" ref="R119" si="328">(N119-0)/(B119-$B$9)</f>
        <v>-9.765625009094947E-3</v>
      </c>
      <c r="S119" s="12">
        <f t="shared" ref="S119" si="329">(O119-0)/(B119-$B$9)</f>
        <v>1.7578124999993727E-3</v>
      </c>
      <c r="T119" s="12">
        <f t="shared" ref="T119" si="330">(P119-0)/(B119-$B$9)</f>
        <v>1.1713891617845867E-2</v>
      </c>
    </row>
    <row r="120" spans="2:20" ht="15.9" customHeight="1">
      <c r="B120" s="18">
        <v>45911</v>
      </c>
      <c r="C120" s="12">
        <v>401138.48800000001</v>
      </c>
      <c r="D120" s="9">
        <f t="shared" si="284"/>
        <v>39.800000027753413</v>
      </c>
      <c r="E120" s="12">
        <v>6665738.9747000001</v>
      </c>
      <c r="F120" s="9">
        <f t="shared" si="285"/>
        <v>12.69999984651804</v>
      </c>
      <c r="G120" s="12">
        <v>71.607299999999995</v>
      </c>
      <c r="H120" s="9">
        <f t="shared" si="286"/>
        <v>-34.100000000009345</v>
      </c>
      <c r="J120" s="40">
        <f t="shared" ref="J120" si="331">MOD(DEGREES(ATAN2(F120, D120)) + 360, 360)</f>
        <v>72.302352287560893</v>
      </c>
      <c r="K120" s="47">
        <f t="shared" ref="K120" si="332">SQRT(POWER(C120 - $C$9,2) + POWER(E120 - $E$9,2)) *1000</f>
        <v>41.777146842630721</v>
      </c>
      <c r="L120" s="40">
        <f t="shared" ref="L120" si="333">SQRT((D120^2) + (F120^2) + (H120^2))</f>
        <v>53.927173097719177</v>
      </c>
      <c r="M120" s="12">
        <f t="shared" ref="M120" si="334">(D120-$D$9)/(B120-$B$9)</f>
        <v>0.62187500043364707</v>
      </c>
      <c r="N120" s="12">
        <f t="shared" ref="N120" si="335">(F120-$F$9)/(B120-$B$9)</f>
        <v>0.19843749760184437</v>
      </c>
      <c r="O120" s="12">
        <f t="shared" ref="O120" si="336">(H120-$H$9)/(B120-$B$9)</f>
        <v>-0.53281250000014602</v>
      </c>
      <c r="P120" s="81">
        <f t="shared" ref="P120" si="337">(L120-$L$9)/(B120-$B$9)</f>
        <v>0.84261207965186213</v>
      </c>
      <c r="Q120" s="12">
        <f t="shared" ref="Q120" si="338">(M120-0)/(B120-$B$9)</f>
        <v>9.7167968817757355E-3</v>
      </c>
      <c r="R120" s="12">
        <f t="shared" ref="R120" si="339">(N120-0)/(B120-$B$9)</f>
        <v>3.1005859000288183E-3</v>
      </c>
      <c r="S120" s="12">
        <f t="shared" ref="S120" si="340">(O120-0)/(B120-$B$9)</f>
        <v>-8.3251953125022815E-3</v>
      </c>
      <c r="T120" s="12">
        <f t="shared" ref="T120" si="341">(P120-0)/(B120-$B$9)</f>
        <v>1.3165813744560346E-2</v>
      </c>
    </row>
    <row r="121" spans="2:20" ht="15.9" customHeight="1">
      <c r="B121" s="18">
        <v>45912</v>
      </c>
      <c r="C121" s="12">
        <v>401138.4829</v>
      </c>
      <c r="D121" s="9">
        <f t="shared" si="284"/>
        <v>34.700000018347055</v>
      </c>
      <c r="E121" s="12">
        <v>6665738.9836999997</v>
      </c>
      <c r="F121" s="9">
        <f t="shared" si="285"/>
        <v>21.699999459087849</v>
      </c>
      <c r="G121" s="12">
        <v>71.6477</v>
      </c>
      <c r="H121" s="9">
        <f t="shared" si="286"/>
        <v>6.2999999999959755</v>
      </c>
      <c r="J121" s="40">
        <f t="shared" ref="J121" si="342">MOD(DEGREES(ATAN2(F121, D121)) + 360, 360)</f>
        <v>57.979777826184147</v>
      </c>
      <c r="K121" s="47">
        <f t="shared" ref="K121" si="343">SQRT(POWER(C121 - $C$9,2) + POWER(E121 - $E$9,2)) *1000</f>
        <v>40.926519248498259</v>
      </c>
      <c r="L121" s="40">
        <f t="shared" ref="L121" si="344">SQRT((D121^2) + (F121^2) + (H121^2))</f>
        <v>41.408573723296101</v>
      </c>
      <c r="M121" s="12">
        <f t="shared" ref="M121" si="345">(D121-$D$9)/(B121-$B$9)</f>
        <v>0.53384615412841618</v>
      </c>
      <c r="N121" s="12">
        <f t="shared" ref="N121" si="346">(F121-$F$9)/(B121-$B$9)</f>
        <v>0.33384614552442843</v>
      </c>
      <c r="O121" s="12">
        <f t="shared" ref="O121" si="347">(H121-$H$9)/(B121-$B$9)</f>
        <v>9.6923076923015009E-2</v>
      </c>
      <c r="P121" s="81">
        <f t="shared" ref="P121" si="348">(L121-$L$9)/(B121-$B$9)</f>
        <v>0.63705498035840158</v>
      </c>
      <c r="Q121" s="12">
        <f t="shared" ref="Q121" si="349">(M121-0)/(B121-$B$9)</f>
        <v>8.2130177558217866E-3</v>
      </c>
      <c r="R121" s="12">
        <f t="shared" ref="R121" si="350">(N121-0)/(B121-$B$9)</f>
        <v>5.1360945465296678E-3</v>
      </c>
      <c r="S121" s="12">
        <f t="shared" ref="S121" si="351">(O121-0)/(B121-$B$9)</f>
        <v>1.491124260354077E-3</v>
      </c>
      <c r="T121" s="12">
        <f t="shared" ref="T121" si="352">(P121-0)/(B121-$B$9)</f>
        <v>9.8008458516677163E-3</v>
      </c>
    </row>
    <row r="122" spans="2:20" ht="15.9" customHeight="1">
      <c r="B122" s="18">
        <v>45912</v>
      </c>
      <c r="C122" s="12">
        <v>401138.48340000003</v>
      </c>
      <c r="D122" s="9">
        <f t="shared" si="284"/>
        <v>35.20000004209578</v>
      </c>
      <c r="E122" s="12">
        <v>6665738.9633999998</v>
      </c>
      <c r="F122" s="9">
        <f t="shared" si="285"/>
        <v>1.3999994844198227</v>
      </c>
      <c r="G122" s="12">
        <v>71.631600000000006</v>
      </c>
      <c r="H122" s="9">
        <f t="shared" si="286"/>
        <v>-9.7999999999984766</v>
      </c>
      <c r="J122" s="40">
        <f t="shared" ref="J122" si="353">MOD(DEGREES(ATAN2(F122, D122)) + 360, 360)</f>
        <v>87.722391882282125</v>
      </c>
      <c r="K122" s="47">
        <f t="shared" ref="K122" si="354">SQRT(POWER(C122 - $C$9,2) + POWER(E122 - $E$9,2)) *1000</f>
        <v>35.227829929189767</v>
      </c>
      <c r="L122" s="40">
        <f t="shared" ref="L122" si="355">SQRT((D122^2) + (F122^2) + (H122^2))</f>
        <v>36.56555758524528</v>
      </c>
      <c r="M122" s="12">
        <f t="shared" ref="M122" si="356">(D122-$D$9)/(B122-$B$9)</f>
        <v>0.54153846218608892</v>
      </c>
      <c r="N122" s="12">
        <f t="shared" ref="N122" si="357">(F122-$F$9)/(B122-$B$9)</f>
        <v>2.1538453606458809E-2</v>
      </c>
      <c r="O122" s="12">
        <f t="shared" ref="O122" si="358">(H122-$H$9)/(B122-$B$9)</f>
        <v>-0.15076923076920734</v>
      </c>
      <c r="P122" s="81">
        <f t="shared" ref="P122" si="359">(L122-$L$9)/(B122-$B$9)</f>
        <v>0.56254703977300435</v>
      </c>
      <c r="Q122" s="12">
        <f t="shared" ref="Q122" si="360">(M122-0)/(B122-$B$9)</f>
        <v>8.3313609567090604E-3</v>
      </c>
      <c r="R122" s="12">
        <f t="shared" ref="R122" si="361">(N122-0)/(B122-$B$9)</f>
        <v>3.3136082471475092E-4</v>
      </c>
      <c r="S122" s="12">
        <f t="shared" ref="S122" si="362">(O122-0)/(B122-$B$9)</f>
        <v>-2.3195266272185745E-3</v>
      </c>
      <c r="T122" s="12">
        <f t="shared" ref="T122" si="363">(P122-0)/(B122-$B$9)</f>
        <v>8.6545698426616063E-3</v>
      </c>
    </row>
    <row r="123" spans="2:20" ht="15.9" customHeight="1">
      <c r="B123" s="18">
        <v>45913</v>
      </c>
      <c r="C123" s="12">
        <v>401138.48440000002</v>
      </c>
      <c r="D123" s="9">
        <f t="shared" si="284"/>
        <v>36.200000031385571</v>
      </c>
      <c r="E123" s="12">
        <v>6665738.9850000003</v>
      </c>
      <c r="F123" s="9">
        <f t="shared" si="285"/>
        <v>23.000000044703484</v>
      </c>
      <c r="G123" s="12">
        <v>71.649000000000001</v>
      </c>
      <c r="H123" s="9">
        <f t="shared" si="286"/>
        <v>7.5999999999964984</v>
      </c>
      <c r="J123" s="40">
        <f t="shared" ref="J123" si="364">MOD(DEGREES(ATAN2(F123, D123)) + 360, 360)</f>
        <v>57.569791779757281</v>
      </c>
      <c r="K123" s="47">
        <f t="shared" ref="K123" si="365">SQRT(POWER(C123 - $C$9,2) + POWER(E123 - $E$9,2)) *1000</f>
        <v>42.888693199125058</v>
      </c>
      <c r="L123" s="40">
        <f t="shared" ref="L123" si="366">SQRT((D123^2) + (F123^2) + (H123^2))</f>
        <v>43.556859440605017</v>
      </c>
      <c r="M123" s="12">
        <f t="shared" ref="M123" si="367">(D123-$D$9)/(B123-$B$9)</f>
        <v>0.54848484896038741</v>
      </c>
      <c r="N123" s="12">
        <f t="shared" ref="N123" si="368">(F123-$F$9)/(B123-$B$9)</f>
        <v>0.34848484916217398</v>
      </c>
      <c r="O123" s="12">
        <f t="shared" ref="O123" si="369">(H123-$H$9)/(B123-$B$9)</f>
        <v>0.1151515151514621</v>
      </c>
      <c r="P123" s="81">
        <f t="shared" ref="P123" si="370">(L123-$L$9)/(B123-$B$9)</f>
        <v>0.65995241576674268</v>
      </c>
      <c r="Q123" s="12">
        <f t="shared" ref="Q123" si="371">(M123-0)/(B123-$B$9)</f>
        <v>8.3103764993998092E-3</v>
      </c>
      <c r="R123" s="12">
        <f t="shared" ref="R123" si="372">(N123-0)/(B123-$B$9)</f>
        <v>5.2800734721541514E-3</v>
      </c>
      <c r="S123" s="12">
        <f t="shared" ref="S123" si="373">(O123-0)/(B123-$B$9)</f>
        <v>1.7447199265373046E-3</v>
      </c>
      <c r="T123" s="12">
        <f t="shared" ref="T123" si="374">(P123-0)/(B123-$B$9)</f>
        <v>9.9992790267688283E-3</v>
      </c>
    </row>
    <row r="124" spans="2:20" ht="15.9" customHeight="1">
      <c r="B124" s="18">
        <v>45913</v>
      </c>
      <c r="C124" s="12">
        <v>401138.4829</v>
      </c>
      <c r="D124" s="9">
        <f t="shared" si="284"/>
        <v>34.700000018347055</v>
      </c>
      <c r="E124" s="12">
        <v>6665738.9836999997</v>
      </c>
      <c r="F124" s="9">
        <f t="shared" si="285"/>
        <v>21.699999459087849</v>
      </c>
      <c r="G124" s="12">
        <v>71.6477</v>
      </c>
      <c r="H124" s="9">
        <f t="shared" si="286"/>
        <v>6.2999999999959755</v>
      </c>
      <c r="J124" s="40">
        <f t="shared" ref="J124" si="375">MOD(DEGREES(ATAN2(F124, D124)) + 360, 360)</f>
        <v>57.979777826184147</v>
      </c>
      <c r="K124" s="47">
        <f t="shared" ref="K124" si="376">SQRT(POWER(C124 - $C$9,2) + POWER(E124 - $E$9,2)) *1000</f>
        <v>40.926519248498259</v>
      </c>
      <c r="L124" s="40">
        <f t="shared" ref="L124" si="377">SQRT((D124^2) + (F124^2) + (H124^2))</f>
        <v>41.408573723296101</v>
      </c>
      <c r="M124" s="12">
        <f t="shared" ref="M124" si="378">(D124-$D$9)/(B124-$B$9)</f>
        <v>0.52575757603556139</v>
      </c>
      <c r="N124" s="12">
        <f t="shared" ref="N124" si="379">(F124-$F$9)/(B124-$B$9)</f>
        <v>0.32878787059224013</v>
      </c>
      <c r="O124" s="12">
        <f t="shared" ref="O124" si="380">(H124-$H$9)/(B124-$B$9)</f>
        <v>9.545454545448448E-2</v>
      </c>
      <c r="P124" s="81">
        <f t="shared" ref="P124" si="381">(L124-$L$9)/(B124-$B$9)</f>
        <v>0.627402632171153</v>
      </c>
      <c r="Q124" s="12">
        <f t="shared" ref="Q124" si="382">(M124-0)/(B124-$B$9)</f>
        <v>7.966023879326687E-3</v>
      </c>
      <c r="R124" s="12">
        <f t="shared" ref="R124" si="383">(N124-0)/(B124-$B$9)</f>
        <v>4.9816344029127296E-3</v>
      </c>
      <c r="S124" s="12">
        <f t="shared" ref="S124" si="384">(O124-0)/(B124-$B$9)</f>
        <v>1.4462809917346134E-3</v>
      </c>
      <c r="T124" s="12">
        <f t="shared" ref="T124" si="385">(P124-0)/(B124-$B$9)</f>
        <v>9.506100487441712E-3</v>
      </c>
    </row>
    <row r="125" spans="2:20" ht="15.9" customHeight="1">
      <c r="B125" s="18">
        <v>45915</v>
      </c>
      <c r="C125" s="12">
        <v>401138.48790000001</v>
      </c>
      <c r="D125" s="9">
        <f t="shared" si="284"/>
        <v>39.700000023003668</v>
      </c>
      <c r="E125" s="12">
        <v>6665738.9944000002</v>
      </c>
      <c r="F125" s="9">
        <f t="shared" si="285"/>
        <v>32.399999909102917</v>
      </c>
      <c r="G125" s="12">
        <v>71.647199999999998</v>
      </c>
      <c r="H125" s="9">
        <f t="shared" si="286"/>
        <v>5.7999999999935881</v>
      </c>
      <c r="J125" s="40">
        <f t="shared" ref="J125" si="386">MOD(DEGREES(ATAN2(F125, D125)) + 360, 360)</f>
        <v>50.78139671364039</v>
      </c>
      <c r="K125" s="47">
        <f t="shared" ref="K125" si="387">SQRT(POWER(C125 - $C$9,2) + POWER(E125 - $E$9,2)) *1000</f>
        <v>51.243048269363918</v>
      </c>
      <c r="L125" s="40">
        <f t="shared" ref="L125" si="388">SQRT((D125^2) + (F125^2) + (H125^2))</f>
        <v>51.57024331856779</v>
      </c>
      <c r="M125" s="12">
        <f t="shared" ref="M125" si="389">(D125-$D$9)/(B125-$B$9)</f>
        <v>0.58382352975005392</v>
      </c>
      <c r="N125" s="12">
        <f t="shared" ref="N125" si="390">(F125-$F$9)/(B125-$B$9)</f>
        <v>0.4764705868985723</v>
      </c>
      <c r="O125" s="12">
        <f t="shared" ref="O125" si="391">(H125-$H$9)/(B125-$B$9)</f>
        <v>8.5294117646964526E-2</v>
      </c>
      <c r="P125" s="81">
        <f t="shared" ref="P125" si="392">(L125-$L$9)/(B125-$B$9)</f>
        <v>0.75838593115540864</v>
      </c>
      <c r="Q125" s="12">
        <f t="shared" ref="Q125" si="393">(M125-0)/(B125-$B$9)</f>
        <v>8.5856401433831459E-3</v>
      </c>
      <c r="R125" s="12">
        <f t="shared" ref="R125" si="394">(N125-0)/(B125-$B$9)</f>
        <v>7.0069203955672394E-3</v>
      </c>
      <c r="S125" s="12">
        <f t="shared" ref="S125" si="395">(O125-0)/(B125-$B$9)</f>
        <v>1.2543252595141842E-3</v>
      </c>
      <c r="T125" s="12">
        <f t="shared" ref="T125" si="396">(P125-0)/(B125-$B$9)</f>
        <v>1.1152734281697186E-2</v>
      </c>
    </row>
    <row r="126" spans="2:20" ht="15.9" customHeight="1">
      <c r="B126" s="18">
        <v>45915</v>
      </c>
      <c r="C126" s="12">
        <v>401138.4877</v>
      </c>
      <c r="D126" s="9">
        <f t="shared" si="284"/>
        <v>39.500000013504177</v>
      </c>
      <c r="E126" s="12">
        <v>6665738.9885</v>
      </c>
      <c r="F126" s="9">
        <f t="shared" si="285"/>
        <v>26.499999687075615</v>
      </c>
      <c r="G126" s="12">
        <v>71.650099999999995</v>
      </c>
      <c r="H126" s="9">
        <f t="shared" si="286"/>
        <v>8.6999999999903821</v>
      </c>
      <c r="J126" s="40">
        <f t="shared" ref="J126" si="397">MOD(DEGREES(ATAN2(F126, D126)) + 360, 360)</f>
        <v>56.142890180420693</v>
      </c>
      <c r="K126" s="47">
        <f t="shared" ref="K126" si="398">SQRT(POWER(C126 - $C$9,2) + POWER(E126 - $E$9,2)) *1000</f>
        <v>47.565743812977814</v>
      </c>
      <c r="L126" s="40">
        <f t="shared" ref="L126" si="399">SQRT((D126^2) + (F126^2) + (H126^2))</f>
        <v>48.354834137670977</v>
      </c>
      <c r="M126" s="12">
        <f t="shared" ref="M126" si="400">(D126-$D$9)/(B126-$B$9)</f>
        <v>0.58088235313976733</v>
      </c>
      <c r="N126" s="12">
        <f t="shared" ref="N126" si="401">(F126-$F$9)/(B126-$B$9)</f>
        <v>0.38970587775111198</v>
      </c>
      <c r="O126" s="12">
        <f t="shared" ref="O126" si="402">(H126-$H$9)/(B126-$B$9)</f>
        <v>0.12794117647044678</v>
      </c>
      <c r="P126" s="81">
        <f t="shared" ref="P126" si="403">(L126-$L$9)/(B126-$B$9)</f>
        <v>0.7111005020245732</v>
      </c>
      <c r="Q126" s="12">
        <f t="shared" ref="Q126" si="404">(M126-0)/(B126-$B$9)</f>
        <v>8.5423875461730497E-3</v>
      </c>
      <c r="R126" s="12">
        <f t="shared" ref="R126" si="405">(N126-0)/(B126-$B$9)</f>
        <v>5.7309687904575288E-3</v>
      </c>
      <c r="S126" s="12">
        <f t="shared" ref="S126" si="406">(O126-0)/(B126-$B$9)</f>
        <v>1.8814878892712762E-3</v>
      </c>
      <c r="T126" s="12">
        <f t="shared" ref="T126" si="407">(P126-0)/(B126-$B$9)</f>
        <v>1.0457360323890783E-2</v>
      </c>
    </row>
    <row r="127" spans="2:20" ht="15.9" customHeight="1">
      <c r="B127" s="18">
        <v>45916</v>
      </c>
      <c r="C127" s="12">
        <v>401138.48460000003</v>
      </c>
      <c r="D127" s="9">
        <f t="shared" si="284"/>
        <v>36.400000040885061</v>
      </c>
      <c r="E127" s="12">
        <v>6665738.9751000004</v>
      </c>
      <c r="F127" s="9">
        <f t="shared" si="285"/>
        <v>13.100000098347664</v>
      </c>
      <c r="G127" s="12">
        <v>71.641099999999994</v>
      </c>
      <c r="H127" s="9">
        <f t="shared" si="286"/>
        <v>-0.30000000000995897</v>
      </c>
      <c r="J127" s="40">
        <f t="shared" ref="J127" si="408">MOD(DEGREES(ATAN2(F127, D127)) + 360, 360)</f>
        <v>70.206697590540557</v>
      </c>
      <c r="K127" s="47">
        <f t="shared" ref="K127" si="409">SQRT(POWER(C127 - $C$9,2) + POWER(E127 - $E$9,2)) *1000</f>
        <v>38.685527081237254</v>
      </c>
      <c r="L127" s="40">
        <f t="shared" ref="L127" si="410">SQRT((D127^2) + (F127^2) + (H127^2))</f>
        <v>38.686690289467094</v>
      </c>
      <c r="M127" s="12">
        <f t="shared" ref="M127" si="411">(D127-$D$9)/(B127-$B$9)</f>
        <v>0.52753623247659509</v>
      </c>
      <c r="N127" s="12">
        <f t="shared" ref="N127" si="412">(F127-$F$9)/(B127-$B$9)</f>
        <v>0.18985507388909659</v>
      </c>
      <c r="O127" s="12">
        <f t="shared" ref="O127" si="413">(H127-$H$9)/(B127-$B$9)</f>
        <v>-4.3478260871008543E-3</v>
      </c>
      <c r="P127" s="81">
        <f t="shared" ref="P127" si="414">(L127-$L$9)/(B127-$B$9)</f>
        <v>0.56067667086184192</v>
      </c>
      <c r="Q127" s="12">
        <f t="shared" ref="Q127" si="415">(M127-0)/(B127-$B$9)</f>
        <v>7.6454526445883346E-3</v>
      </c>
      <c r="R127" s="12">
        <f t="shared" ref="R127" si="416">(N127-0)/(B127-$B$9)</f>
        <v>2.7515228099869071E-3</v>
      </c>
      <c r="S127" s="12">
        <f t="shared" ref="S127" si="417">(O127-0)/(B127-$B$9)</f>
        <v>-6.3011972276823976E-5</v>
      </c>
      <c r="T127" s="12">
        <f t="shared" ref="T127" si="418">(P127-0)/(B127-$B$9)</f>
        <v>8.1257488530701721E-3</v>
      </c>
    </row>
    <row r="128" spans="2:20" ht="15.9" customHeight="1">
      <c r="B128" s="18"/>
      <c r="C128" s="12"/>
      <c r="D128" s="9" t="str">
        <f t="shared" si="284"/>
        <v/>
      </c>
      <c r="E128" s="12"/>
      <c r="F128" s="9" t="str">
        <f t="shared" si="285"/>
        <v/>
      </c>
      <c r="G128" s="12"/>
      <c r="H128" s="9" t="str">
        <f t="shared" si="286"/>
        <v/>
      </c>
    </row>
    <row r="129" spans="2:8" ht="15.9" customHeight="1">
      <c r="B129" s="18"/>
      <c r="C129" s="12"/>
      <c r="D129" s="9" t="str">
        <f t="shared" si="284"/>
        <v/>
      </c>
      <c r="E129" s="12"/>
      <c r="F129" s="9" t="str">
        <f t="shared" si="285"/>
        <v/>
      </c>
      <c r="G129" s="12"/>
      <c r="H129" s="9" t="str">
        <f t="shared" si="286"/>
        <v/>
      </c>
    </row>
    <row r="130" spans="2:8" ht="15.9" customHeight="1">
      <c r="B130" s="18"/>
      <c r="C130" s="12"/>
      <c r="D130" s="9" t="str">
        <f t="shared" si="284"/>
        <v/>
      </c>
      <c r="E130" s="12"/>
      <c r="F130" s="9" t="str">
        <f t="shared" si="285"/>
        <v/>
      </c>
      <c r="G130" s="12"/>
      <c r="H130" s="9" t="str">
        <f t="shared" si="286"/>
        <v/>
      </c>
    </row>
    <row r="131" spans="2:8" ht="15.9" customHeight="1">
      <c r="B131" s="18"/>
      <c r="C131" s="12"/>
      <c r="D131" s="9" t="str">
        <f t="shared" si="284"/>
        <v/>
      </c>
      <c r="E131" s="12"/>
      <c r="F131" s="9" t="str">
        <f t="shared" si="285"/>
        <v/>
      </c>
      <c r="G131" s="12"/>
      <c r="H131" s="9" t="str">
        <f t="shared" si="286"/>
        <v/>
      </c>
    </row>
    <row r="132" spans="2:8" ht="15.9" customHeight="1">
      <c r="B132" s="18"/>
      <c r="C132" s="12"/>
      <c r="D132" s="9" t="str">
        <f t="shared" si="284"/>
        <v/>
      </c>
      <c r="E132" s="12"/>
      <c r="F132" s="9" t="str">
        <f t="shared" si="285"/>
        <v/>
      </c>
      <c r="G132" s="12"/>
      <c r="H132" s="9" t="str">
        <f t="shared" si="286"/>
        <v/>
      </c>
    </row>
    <row r="133" spans="2:8" ht="15.9" customHeight="1">
      <c r="B133" s="18"/>
      <c r="C133" s="12"/>
      <c r="D133" s="9" t="str">
        <f t="shared" si="284"/>
        <v/>
      </c>
      <c r="E133" s="12"/>
      <c r="F133" s="9" t="str">
        <f t="shared" si="285"/>
        <v/>
      </c>
      <c r="G133" s="12"/>
      <c r="H133" s="9" t="str">
        <f t="shared" si="286"/>
        <v/>
      </c>
    </row>
    <row r="134" spans="2:8" ht="15.9" customHeight="1">
      <c r="B134" s="18"/>
      <c r="C134" s="12"/>
      <c r="D134" s="9" t="str">
        <f t="shared" si="284"/>
        <v/>
      </c>
      <c r="E134" s="12"/>
      <c r="F134" s="9" t="str">
        <f t="shared" si="285"/>
        <v/>
      </c>
      <c r="G134" s="12"/>
      <c r="H134" s="9" t="str">
        <f t="shared" si="286"/>
        <v/>
      </c>
    </row>
    <row r="135" spans="2:8" ht="15.9" customHeight="1">
      <c r="B135" s="18"/>
      <c r="C135" s="12"/>
      <c r="D135" s="9" t="str">
        <f t="shared" si="284"/>
        <v/>
      </c>
      <c r="E135" s="12"/>
      <c r="F135" s="9" t="str">
        <f t="shared" si="285"/>
        <v/>
      </c>
      <c r="G135" s="12"/>
      <c r="H135" s="9" t="str">
        <f t="shared" si="286"/>
        <v/>
      </c>
    </row>
    <row r="136" spans="2:8" ht="15.9" customHeight="1">
      <c r="B136" s="18"/>
      <c r="C136" s="12"/>
      <c r="D136" s="9" t="str">
        <f t="shared" si="284"/>
        <v/>
      </c>
      <c r="E136" s="12"/>
      <c r="F136" s="9" t="str">
        <f t="shared" si="285"/>
        <v/>
      </c>
      <c r="G136" s="12"/>
      <c r="H136" s="9" t="str">
        <f t="shared" si="286"/>
        <v/>
      </c>
    </row>
    <row r="137" spans="2:8" ht="15.9" customHeight="1">
      <c r="B137" s="18"/>
      <c r="C137" s="12"/>
      <c r="D137" s="9" t="str">
        <f t="shared" si="284"/>
        <v/>
      </c>
      <c r="E137" s="12"/>
      <c r="F137" s="9" t="str">
        <f t="shared" si="285"/>
        <v/>
      </c>
      <c r="G137" s="12"/>
      <c r="H137" s="9" t="str">
        <f t="shared" si="286"/>
        <v/>
      </c>
    </row>
    <row r="138" spans="2:8" ht="15.9" customHeight="1">
      <c r="B138" s="18"/>
      <c r="C138" s="12"/>
      <c r="D138" s="9" t="str">
        <f t="shared" si="284"/>
        <v/>
      </c>
      <c r="E138" s="12"/>
      <c r="F138" s="9" t="str">
        <f t="shared" si="285"/>
        <v/>
      </c>
      <c r="G138" s="12"/>
      <c r="H138" s="9" t="str">
        <f t="shared" si="286"/>
        <v/>
      </c>
    </row>
    <row r="139" spans="2:8" ht="15.9" customHeight="1">
      <c r="B139" s="18"/>
      <c r="C139" s="12"/>
      <c r="D139" s="9" t="str">
        <f t="shared" si="284"/>
        <v/>
      </c>
      <c r="E139" s="12"/>
      <c r="F139" s="9" t="str">
        <f t="shared" si="285"/>
        <v/>
      </c>
      <c r="G139" s="12"/>
      <c r="H139" s="9" t="str">
        <f t="shared" si="286"/>
        <v/>
      </c>
    </row>
    <row r="140" spans="2:8" ht="15.9" customHeight="1">
      <c r="B140" s="18"/>
      <c r="C140" s="12"/>
      <c r="D140" s="9" t="str">
        <f t="shared" si="284"/>
        <v/>
      </c>
      <c r="E140" s="12"/>
      <c r="F140" s="9" t="str">
        <f t="shared" si="285"/>
        <v/>
      </c>
      <c r="G140" s="12"/>
      <c r="H140" s="9" t="str">
        <f t="shared" si="286"/>
        <v/>
      </c>
    </row>
    <row r="141" spans="2:8" ht="15.9" customHeight="1">
      <c r="B141" s="18"/>
      <c r="C141" s="12"/>
      <c r="D141" s="9" t="str">
        <f t="shared" si="284"/>
        <v/>
      </c>
      <c r="E141" s="12"/>
      <c r="F141" s="9" t="str">
        <f t="shared" si="285"/>
        <v/>
      </c>
      <c r="G141" s="12"/>
      <c r="H141" s="9" t="str">
        <f t="shared" si="286"/>
        <v/>
      </c>
    </row>
    <row r="142" spans="2:8" ht="15.9" customHeight="1">
      <c r="B142" s="18"/>
      <c r="C142" s="12"/>
      <c r="D142" s="9" t="str">
        <f t="shared" si="284"/>
        <v/>
      </c>
      <c r="E142" s="12"/>
      <c r="F142" s="9" t="str">
        <f t="shared" si="285"/>
        <v/>
      </c>
      <c r="G142" s="12"/>
      <c r="H142" s="9" t="str">
        <f t="shared" si="286"/>
        <v/>
      </c>
    </row>
    <row r="143" spans="2:8" ht="15.9" customHeight="1">
      <c r="B143" s="18"/>
      <c r="C143" s="12"/>
      <c r="D143" s="9" t="str">
        <f t="shared" si="284"/>
        <v/>
      </c>
      <c r="E143" s="12"/>
      <c r="F143" s="9" t="str">
        <f t="shared" si="285"/>
        <v/>
      </c>
      <c r="G143" s="12"/>
      <c r="H143" s="9" t="str">
        <f t="shared" si="286"/>
        <v/>
      </c>
    </row>
    <row r="144" spans="2:8" ht="15.9" customHeight="1">
      <c r="B144" s="18"/>
      <c r="C144" s="12"/>
      <c r="D144" s="9" t="str">
        <f t="shared" si="284"/>
        <v/>
      </c>
      <c r="E144" s="12"/>
      <c r="F144" s="9" t="str">
        <f t="shared" si="285"/>
        <v/>
      </c>
      <c r="G144" s="12"/>
      <c r="H144" s="9" t="str">
        <f t="shared" si="286"/>
        <v/>
      </c>
    </row>
    <row r="145" spans="1:8" ht="15.9" customHeight="1">
      <c r="B145" s="18"/>
      <c r="C145" s="12"/>
      <c r="D145" s="9" t="str">
        <f t="shared" si="284"/>
        <v/>
      </c>
      <c r="E145" s="12"/>
      <c r="F145" s="9" t="str">
        <f t="shared" si="285"/>
        <v/>
      </c>
      <c r="G145" s="12"/>
      <c r="H145" s="9" t="str">
        <f t="shared" si="286"/>
        <v/>
      </c>
    </row>
    <row r="146" spans="1:8" ht="15.9" customHeight="1">
      <c r="B146" s="18"/>
      <c r="C146" s="12"/>
      <c r="D146" s="9" t="str">
        <f t="shared" si="284"/>
        <v/>
      </c>
      <c r="E146" s="12"/>
      <c r="F146" s="9" t="str">
        <f t="shared" si="285"/>
        <v/>
      </c>
      <c r="G146" s="12"/>
      <c r="H146" s="9" t="str">
        <f t="shared" si="286"/>
        <v/>
      </c>
    </row>
    <row r="147" spans="1:8" ht="15.9" customHeight="1">
      <c r="B147" s="18"/>
      <c r="C147" s="12"/>
      <c r="D147" s="9" t="str">
        <f t="shared" si="284"/>
        <v/>
      </c>
      <c r="E147" s="12"/>
      <c r="F147" s="9" t="str">
        <f t="shared" si="285"/>
        <v/>
      </c>
      <c r="G147" s="12"/>
      <c r="H147" s="9" t="str">
        <f t="shared" si="286"/>
        <v/>
      </c>
    </row>
    <row r="148" spans="1:8" ht="15.9" customHeight="1">
      <c r="B148" s="18"/>
      <c r="C148" s="12"/>
      <c r="D148" s="9" t="str">
        <f t="shared" si="284"/>
        <v/>
      </c>
      <c r="E148" s="12"/>
      <c r="F148" s="9" t="str">
        <f t="shared" si="285"/>
        <v/>
      </c>
      <c r="G148" s="12"/>
      <c r="H148" s="9" t="str">
        <f t="shared" si="286"/>
        <v/>
      </c>
    </row>
    <row r="149" spans="1:8" ht="15.9" customHeight="1">
      <c r="B149" s="18"/>
      <c r="C149" s="12"/>
      <c r="D149" s="9" t="str">
        <f t="shared" si="284"/>
        <v/>
      </c>
      <c r="E149" s="12"/>
      <c r="F149" s="9" t="str">
        <f t="shared" si="285"/>
        <v/>
      </c>
      <c r="G149" s="12"/>
      <c r="H149" s="9" t="str">
        <f t="shared" si="286"/>
        <v/>
      </c>
    </row>
    <row r="150" spans="1:8" ht="15.9" customHeight="1">
      <c r="B150" s="18"/>
      <c r="C150" s="12"/>
      <c r="D150" s="9" t="str">
        <f t="shared" si="284"/>
        <v/>
      </c>
      <c r="E150" s="12"/>
      <c r="F150" s="9" t="str">
        <f t="shared" si="285"/>
        <v/>
      </c>
      <c r="G150" s="12"/>
      <c r="H150" s="9" t="str">
        <f t="shared" si="286"/>
        <v/>
      </c>
    </row>
    <row r="151" spans="1:8" ht="15.9" customHeight="1">
      <c r="B151" s="18"/>
      <c r="C151" s="12"/>
      <c r="D151" s="9" t="str">
        <f t="shared" si="284"/>
        <v/>
      </c>
      <c r="E151" s="12"/>
      <c r="F151" s="9" t="str">
        <f t="shared" si="285"/>
        <v/>
      </c>
      <c r="G151" s="12"/>
      <c r="H151" s="9" t="str">
        <f t="shared" si="286"/>
        <v/>
      </c>
    </row>
    <row r="152" spans="1:8" ht="15.9" customHeight="1">
      <c r="B152" s="18"/>
      <c r="C152" s="12"/>
      <c r="D152" s="9" t="str">
        <f t="shared" si="284"/>
        <v/>
      </c>
      <c r="E152" s="12"/>
      <c r="F152" s="9" t="str">
        <f t="shared" si="285"/>
        <v/>
      </c>
      <c r="G152" s="12"/>
      <c r="H152" s="9" t="str">
        <f t="shared" si="286"/>
        <v/>
      </c>
    </row>
    <row r="153" spans="1:8" ht="15.9" customHeight="1">
      <c r="B153" s="18"/>
      <c r="C153" s="12"/>
      <c r="D153" s="9" t="str">
        <f t="shared" si="284"/>
        <v/>
      </c>
      <c r="E153" s="12"/>
      <c r="F153" s="9" t="str">
        <f t="shared" si="285"/>
        <v/>
      </c>
      <c r="G153" s="12"/>
      <c r="H153" s="9" t="str">
        <f t="shared" si="286"/>
        <v/>
      </c>
    </row>
    <row r="154" spans="1:8" ht="15.9" customHeight="1">
      <c r="B154" s="18"/>
      <c r="C154" s="12"/>
      <c r="D154" s="9" t="str">
        <f t="shared" si="284"/>
        <v/>
      </c>
      <c r="E154" s="12"/>
      <c r="F154" s="9" t="str">
        <f t="shared" si="285"/>
        <v/>
      </c>
      <c r="G154" s="12"/>
      <c r="H154" s="9" t="str">
        <f t="shared" si="286"/>
        <v/>
      </c>
    </row>
    <row r="155" spans="1:8" ht="15.9" customHeight="1">
      <c r="B155" s="18"/>
      <c r="C155" s="12"/>
      <c r="D155" s="9" t="str">
        <f t="shared" si="284"/>
        <v/>
      </c>
      <c r="E155" s="12"/>
      <c r="F155" s="9" t="str">
        <f t="shared" si="285"/>
        <v/>
      </c>
      <c r="G155" s="12"/>
      <c r="H155" s="9" t="str">
        <f t="shared" si="286"/>
        <v/>
      </c>
    </row>
    <row r="156" spans="1:8" ht="15.9" customHeight="1">
      <c r="B156" s="18"/>
      <c r="C156" s="12"/>
      <c r="D156" s="9" t="str">
        <f t="shared" si="284"/>
        <v/>
      </c>
      <c r="E156" s="12"/>
      <c r="F156" s="9" t="str">
        <f t="shared" si="285"/>
        <v/>
      </c>
      <c r="G156" s="12"/>
      <c r="H156" s="9" t="str">
        <f t="shared" si="286"/>
        <v/>
      </c>
    </row>
    <row r="157" spans="1:8" ht="15.9" customHeight="1">
      <c r="A157" s="32">
        <v>44760</v>
      </c>
      <c r="B157" s="18"/>
      <c r="C157" s="12"/>
      <c r="D157" s="9" t="str">
        <f t="shared" si="284"/>
        <v/>
      </c>
      <c r="E157" s="12"/>
      <c r="F157" s="9" t="str">
        <f t="shared" si="285"/>
        <v/>
      </c>
      <c r="G157" s="12"/>
      <c r="H157" s="9" t="str">
        <f t="shared" si="286"/>
        <v/>
      </c>
    </row>
    <row r="158" spans="1:8" ht="15.9" customHeight="1">
      <c r="A158" s="33"/>
      <c r="B158" s="18"/>
      <c r="C158" s="12"/>
      <c r="D158" s="9" t="str">
        <f t="shared" si="284"/>
        <v/>
      </c>
      <c r="E158" s="12"/>
      <c r="F158" s="9" t="str">
        <f t="shared" si="285"/>
        <v/>
      </c>
      <c r="G158" s="12"/>
      <c r="H158" s="9" t="str">
        <f t="shared" si="286"/>
        <v/>
      </c>
    </row>
    <row r="159" spans="1:8" ht="15.9" customHeight="1">
      <c r="A159" s="212" t="s">
        <v>9</v>
      </c>
      <c r="B159" s="18"/>
      <c r="C159" s="12"/>
      <c r="D159" s="9" t="str">
        <f t="shared" si="284"/>
        <v/>
      </c>
      <c r="E159" s="12"/>
      <c r="F159" s="9" t="str">
        <f t="shared" si="285"/>
        <v/>
      </c>
      <c r="G159" s="12"/>
      <c r="H159" s="9" t="str">
        <f t="shared" si="286"/>
        <v/>
      </c>
    </row>
    <row r="160" spans="1:8" ht="15.9" customHeight="1">
      <c r="A160" s="213"/>
      <c r="B160" s="18"/>
      <c r="C160" s="12"/>
      <c r="D160" s="9" t="str">
        <f t="shared" si="284"/>
        <v/>
      </c>
      <c r="E160" s="12"/>
      <c r="F160" s="9" t="str">
        <f t="shared" si="285"/>
        <v/>
      </c>
      <c r="G160" s="12"/>
      <c r="H160" s="9" t="str">
        <f t="shared" si="286"/>
        <v/>
      </c>
    </row>
    <row r="161" spans="2:8" ht="15.9" customHeight="1">
      <c r="B161" s="18"/>
      <c r="C161" s="12"/>
      <c r="D161" s="9" t="str">
        <f t="shared" si="284"/>
        <v/>
      </c>
      <c r="E161" s="12"/>
      <c r="F161" s="9" t="str">
        <f t="shared" si="285"/>
        <v/>
      </c>
      <c r="G161" s="12"/>
      <c r="H161" s="9" t="str">
        <f t="shared" si="286"/>
        <v/>
      </c>
    </row>
    <row r="162" spans="2:8" ht="15.9" customHeight="1">
      <c r="B162" s="18"/>
      <c r="C162" s="12"/>
      <c r="D162" s="9" t="str">
        <f t="shared" si="284"/>
        <v/>
      </c>
      <c r="E162" s="12"/>
      <c r="F162" s="9" t="str">
        <f t="shared" si="285"/>
        <v/>
      </c>
      <c r="G162" s="12"/>
      <c r="H162" s="9" t="str">
        <f t="shared" si="286"/>
        <v/>
      </c>
    </row>
    <row r="163" spans="2:8" ht="15.9" customHeight="1">
      <c r="B163" s="18"/>
      <c r="C163" s="12"/>
      <c r="D163" s="9" t="str">
        <f t="shared" si="284"/>
        <v/>
      </c>
      <c r="E163" s="12"/>
      <c r="F163" s="9" t="str">
        <f t="shared" si="285"/>
        <v/>
      </c>
      <c r="G163" s="12"/>
      <c r="H163" s="9" t="str">
        <f t="shared" si="286"/>
        <v/>
      </c>
    </row>
    <row r="164" spans="2:8" ht="15.9" customHeight="1">
      <c r="B164" s="18"/>
      <c r="C164" s="12"/>
      <c r="D164" s="9" t="str">
        <f t="shared" si="284"/>
        <v/>
      </c>
      <c r="E164" s="12"/>
      <c r="F164" s="9" t="str">
        <f t="shared" si="285"/>
        <v/>
      </c>
      <c r="G164" s="12"/>
      <c r="H164" s="9" t="str">
        <f t="shared" si="286"/>
        <v/>
      </c>
    </row>
    <row r="165" spans="2:8" ht="15.9" customHeight="1">
      <c r="B165" s="18"/>
      <c r="C165" s="12"/>
      <c r="D165" s="9" t="str">
        <f t="shared" si="284"/>
        <v/>
      </c>
      <c r="E165" s="12"/>
      <c r="F165" s="9" t="str">
        <f t="shared" si="285"/>
        <v/>
      </c>
      <c r="G165" s="12"/>
      <c r="H165" s="9" t="str">
        <f t="shared" si="286"/>
        <v/>
      </c>
    </row>
    <row r="166" spans="2:8" ht="15.9" customHeight="1">
      <c r="B166" s="18"/>
      <c r="C166" s="12"/>
      <c r="D166" s="9" t="str">
        <f t="shared" si="284"/>
        <v/>
      </c>
      <c r="E166" s="12"/>
      <c r="F166" s="9" t="str">
        <f t="shared" si="285"/>
        <v/>
      </c>
      <c r="G166" s="12"/>
      <c r="H166" s="9" t="str">
        <f t="shared" si="286"/>
        <v/>
      </c>
    </row>
    <row r="167" spans="2:8" ht="15.9" customHeight="1">
      <c r="B167" s="18"/>
      <c r="C167" s="12"/>
      <c r="D167" s="9" t="str">
        <f t="shared" si="284"/>
        <v/>
      </c>
      <c r="E167" s="12"/>
      <c r="F167" s="9" t="str">
        <f t="shared" si="285"/>
        <v/>
      </c>
      <c r="G167" s="12"/>
      <c r="H167" s="9" t="str">
        <f t="shared" si="286"/>
        <v/>
      </c>
    </row>
    <row r="168" spans="2:8" ht="15.9" customHeight="1">
      <c r="B168" s="18"/>
      <c r="C168" s="12"/>
      <c r="D168" s="9" t="str">
        <f t="shared" si="284"/>
        <v/>
      </c>
      <c r="E168" s="12"/>
      <c r="F168" s="9" t="str">
        <f t="shared" si="285"/>
        <v/>
      </c>
      <c r="G168" s="12"/>
      <c r="H168" s="9" t="str">
        <f t="shared" si="286"/>
        <v/>
      </c>
    </row>
    <row r="169" spans="2:8" ht="15.9" customHeight="1">
      <c r="B169" s="18"/>
      <c r="C169" s="12"/>
      <c r="D169" s="9" t="str">
        <f t="shared" si="284"/>
        <v/>
      </c>
      <c r="E169" s="12"/>
      <c r="F169" s="9" t="str">
        <f t="shared" si="285"/>
        <v/>
      </c>
      <c r="G169" s="12"/>
      <c r="H169" s="9" t="str">
        <f t="shared" si="286"/>
        <v/>
      </c>
    </row>
    <row r="170" spans="2:8" ht="15.9" customHeight="1">
      <c r="B170" s="18"/>
      <c r="C170" s="12"/>
      <c r="D170" s="9" t="str">
        <f t="shared" si="284"/>
        <v/>
      </c>
      <c r="E170" s="12"/>
      <c r="F170" s="9" t="str">
        <f t="shared" si="285"/>
        <v/>
      </c>
      <c r="G170" s="12"/>
      <c r="H170" s="9" t="str">
        <f t="shared" si="286"/>
        <v/>
      </c>
    </row>
    <row r="171" spans="2:8" ht="15.9" customHeight="1">
      <c r="B171" s="18"/>
      <c r="C171" s="12"/>
      <c r="D171" s="9" t="str">
        <f t="shared" si="284"/>
        <v/>
      </c>
      <c r="E171" s="12"/>
      <c r="F171" s="9" t="str">
        <f t="shared" si="285"/>
        <v/>
      </c>
      <c r="G171" s="12"/>
      <c r="H171" s="9" t="str">
        <f t="shared" si="286"/>
        <v/>
      </c>
    </row>
    <row r="172" spans="2:8" ht="15.9" customHeight="1">
      <c r="B172" s="18"/>
      <c r="C172" s="12"/>
      <c r="D172" s="9" t="str">
        <f t="shared" si="284"/>
        <v/>
      </c>
      <c r="E172" s="12"/>
      <c r="F172" s="9" t="str">
        <f t="shared" si="285"/>
        <v/>
      </c>
      <c r="G172" s="12"/>
      <c r="H172" s="9" t="str">
        <f t="shared" si="286"/>
        <v/>
      </c>
    </row>
    <row r="173" spans="2:8" ht="15.9" customHeight="1">
      <c r="B173" s="18"/>
      <c r="C173" s="12"/>
      <c r="D173" s="9" t="str">
        <f t="shared" si="284"/>
        <v/>
      </c>
      <c r="E173" s="12"/>
      <c r="F173" s="9" t="str">
        <f t="shared" si="285"/>
        <v/>
      </c>
      <c r="G173" s="12"/>
      <c r="H173" s="9" t="str">
        <f t="shared" si="286"/>
        <v/>
      </c>
    </row>
    <row r="174" spans="2:8" ht="15.9" customHeight="1">
      <c r="B174" s="18"/>
      <c r="C174" s="12"/>
      <c r="D174" s="9" t="str">
        <f t="shared" si="284"/>
        <v/>
      </c>
      <c r="E174" s="12"/>
      <c r="F174" s="9" t="str">
        <f t="shared" si="285"/>
        <v/>
      </c>
      <c r="G174" s="12"/>
      <c r="H174" s="9" t="str">
        <f t="shared" si="286"/>
        <v/>
      </c>
    </row>
    <row r="175" spans="2:8" ht="15.9" customHeight="1">
      <c r="B175" s="18"/>
      <c r="C175" s="12"/>
      <c r="D175" s="9" t="str">
        <f t="shared" si="284"/>
        <v/>
      </c>
      <c r="E175" s="12"/>
      <c r="F175" s="9" t="str">
        <f t="shared" si="285"/>
        <v/>
      </c>
      <c r="G175" s="12"/>
      <c r="H175" s="9" t="str">
        <f t="shared" si="286"/>
        <v/>
      </c>
    </row>
    <row r="176" spans="2:8" ht="15.9" customHeight="1">
      <c r="B176" s="18"/>
      <c r="C176" s="12"/>
      <c r="D176" s="9" t="str">
        <f t="shared" si="284"/>
        <v/>
      </c>
      <c r="E176" s="12"/>
      <c r="F176" s="9" t="str">
        <f t="shared" si="285"/>
        <v/>
      </c>
      <c r="G176" s="12"/>
      <c r="H176" s="9" t="str">
        <f t="shared" si="286"/>
        <v/>
      </c>
    </row>
    <row r="177" spans="1:8" ht="15.9" customHeight="1">
      <c r="B177" s="18"/>
      <c r="C177" s="12"/>
      <c r="D177" s="9" t="str">
        <f t="shared" si="284"/>
        <v/>
      </c>
      <c r="E177" s="12"/>
      <c r="F177" s="9" t="str">
        <f t="shared" si="285"/>
        <v/>
      </c>
      <c r="G177" s="12"/>
      <c r="H177" s="9" t="str">
        <f t="shared" si="286"/>
        <v/>
      </c>
    </row>
    <row r="178" spans="1:8" ht="15.9" customHeight="1">
      <c r="B178" s="18"/>
      <c r="C178" s="12"/>
      <c r="D178" s="9" t="str">
        <f t="shared" si="284"/>
        <v/>
      </c>
      <c r="E178" s="12"/>
      <c r="F178" s="9" t="str">
        <f t="shared" si="285"/>
        <v/>
      </c>
      <c r="G178" s="12"/>
      <c r="H178" s="9" t="str">
        <f t="shared" si="286"/>
        <v/>
      </c>
    </row>
    <row r="179" spans="1:8" ht="15.9" customHeight="1">
      <c r="B179" s="18"/>
      <c r="C179" s="12"/>
      <c r="D179" s="9" t="str">
        <f t="shared" si="284"/>
        <v/>
      </c>
      <c r="E179" s="12"/>
      <c r="F179" s="9" t="str">
        <f t="shared" si="285"/>
        <v/>
      </c>
      <c r="G179" s="12"/>
      <c r="H179" s="9" t="str">
        <f t="shared" si="286"/>
        <v/>
      </c>
    </row>
    <row r="180" spans="1:8" ht="15.9" customHeight="1">
      <c r="B180" s="18"/>
      <c r="C180" s="12"/>
      <c r="D180" s="9" t="str">
        <f t="shared" ref="D180:D243" si="419">IF(C180="","",(C180-$C$9)*1000)</f>
        <v/>
      </c>
      <c r="E180" s="12"/>
      <c r="F180" s="9" t="str">
        <f t="shared" ref="F180:F243" si="420">IF(E180="","",(E180-$E$9)*1000)</f>
        <v/>
      </c>
      <c r="G180" s="12"/>
      <c r="H180" s="9" t="str">
        <f t="shared" ref="H180:H243" si="421">IF(G180="","",(G180-$G$9)*1000)</f>
        <v/>
      </c>
    </row>
    <row r="181" spans="1:8" ht="15.9" customHeight="1">
      <c r="B181" s="18"/>
      <c r="C181" s="12"/>
      <c r="D181" s="9" t="str">
        <f t="shared" si="419"/>
        <v/>
      </c>
      <c r="E181" s="12"/>
      <c r="F181" s="9" t="str">
        <f t="shared" si="420"/>
        <v/>
      </c>
      <c r="G181" s="12"/>
      <c r="H181" s="9" t="str">
        <f t="shared" si="421"/>
        <v/>
      </c>
    </row>
    <row r="182" spans="1:8" ht="15.9" customHeight="1">
      <c r="B182" s="18"/>
      <c r="C182" s="12"/>
      <c r="D182" s="9" t="str">
        <f t="shared" si="419"/>
        <v/>
      </c>
      <c r="E182" s="12"/>
      <c r="F182" s="9" t="str">
        <f t="shared" si="420"/>
        <v/>
      </c>
      <c r="G182" s="12"/>
      <c r="H182" s="9" t="str">
        <f t="shared" si="421"/>
        <v/>
      </c>
    </row>
    <row r="183" spans="1:8" ht="15.9" customHeight="1">
      <c r="B183" s="18"/>
      <c r="C183" s="12"/>
      <c r="D183" s="9" t="str">
        <f t="shared" si="419"/>
        <v/>
      </c>
      <c r="E183" s="12"/>
      <c r="F183" s="9" t="str">
        <f t="shared" si="420"/>
        <v/>
      </c>
      <c r="G183" s="12"/>
      <c r="H183" s="9" t="str">
        <f t="shared" si="421"/>
        <v/>
      </c>
    </row>
    <row r="184" spans="1:8" ht="15.9" customHeight="1">
      <c r="B184" s="18"/>
      <c r="C184" s="12"/>
      <c r="D184" s="9" t="str">
        <f t="shared" si="419"/>
        <v/>
      </c>
      <c r="E184" s="12"/>
      <c r="F184" s="9" t="str">
        <f t="shared" si="420"/>
        <v/>
      </c>
      <c r="G184" s="12"/>
      <c r="H184" s="9" t="str">
        <f t="shared" si="421"/>
        <v/>
      </c>
    </row>
    <row r="185" spans="1:8" ht="15.9" customHeight="1">
      <c r="B185" s="18"/>
      <c r="C185" s="12"/>
      <c r="D185" s="9" t="str">
        <f t="shared" si="419"/>
        <v/>
      </c>
      <c r="E185" s="12"/>
      <c r="F185" s="9" t="str">
        <f t="shared" si="420"/>
        <v/>
      </c>
      <c r="G185" s="12"/>
      <c r="H185" s="9" t="str">
        <f t="shared" si="421"/>
        <v/>
      </c>
    </row>
    <row r="186" spans="1:8" ht="15.9" customHeight="1">
      <c r="B186" s="18"/>
      <c r="C186" s="12"/>
      <c r="D186" s="9" t="str">
        <f t="shared" si="419"/>
        <v/>
      </c>
      <c r="E186" s="12"/>
      <c r="F186" s="9" t="str">
        <f t="shared" si="420"/>
        <v/>
      </c>
      <c r="G186" s="12"/>
      <c r="H186" s="9" t="str">
        <f t="shared" si="421"/>
        <v/>
      </c>
    </row>
    <row r="187" spans="1:8" ht="15.9" customHeight="1">
      <c r="B187" s="18"/>
      <c r="C187" s="12"/>
      <c r="D187" s="9" t="str">
        <f t="shared" si="419"/>
        <v/>
      </c>
      <c r="E187" s="12"/>
      <c r="F187" s="9" t="str">
        <f t="shared" si="420"/>
        <v/>
      </c>
      <c r="G187" s="12"/>
      <c r="H187" s="9" t="str">
        <f t="shared" si="421"/>
        <v/>
      </c>
    </row>
    <row r="188" spans="1:8" ht="15.9" customHeight="1">
      <c r="B188" s="18"/>
      <c r="C188" s="12"/>
      <c r="D188" s="9" t="str">
        <f t="shared" si="419"/>
        <v/>
      </c>
      <c r="E188" s="12"/>
      <c r="F188" s="9" t="str">
        <f t="shared" si="420"/>
        <v/>
      </c>
      <c r="G188" s="12"/>
      <c r="H188" s="9" t="str">
        <f t="shared" si="421"/>
        <v/>
      </c>
    </row>
    <row r="189" spans="1:8" ht="15.9" customHeight="1">
      <c r="B189" s="18"/>
      <c r="C189" s="12"/>
      <c r="D189" s="9" t="str">
        <f t="shared" si="419"/>
        <v/>
      </c>
      <c r="E189" s="12"/>
      <c r="F189" s="9" t="str">
        <f t="shared" si="420"/>
        <v/>
      </c>
      <c r="G189" s="12"/>
      <c r="H189" s="9" t="str">
        <f t="shared" si="421"/>
        <v/>
      </c>
    </row>
    <row r="190" spans="1:8" ht="15.9" customHeight="1">
      <c r="B190" s="18"/>
      <c r="C190" s="12"/>
      <c r="D190" s="9" t="str">
        <f t="shared" si="419"/>
        <v/>
      </c>
      <c r="E190" s="12"/>
      <c r="F190" s="9" t="str">
        <f t="shared" si="420"/>
        <v/>
      </c>
      <c r="G190" s="12"/>
      <c r="H190" s="9" t="str">
        <f t="shared" si="421"/>
        <v/>
      </c>
    </row>
    <row r="191" spans="1:8" ht="15.9" customHeight="1">
      <c r="B191" s="18"/>
      <c r="C191" s="12"/>
      <c r="D191" s="9" t="str">
        <f t="shared" si="419"/>
        <v/>
      </c>
      <c r="E191" s="12"/>
      <c r="F191" s="9" t="str">
        <f t="shared" si="420"/>
        <v/>
      </c>
      <c r="G191" s="12"/>
      <c r="H191" s="9" t="str">
        <f t="shared" si="421"/>
        <v/>
      </c>
    </row>
    <row r="192" spans="1:8" ht="15.9" customHeight="1">
      <c r="A192" s="15"/>
      <c r="B192" s="18"/>
      <c r="C192" s="12"/>
      <c r="D192" s="9" t="str">
        <f t="shared" si="419"/>
        <v/>
      </c>
      <c r="E192" s="12"/>
      <c r="F192" s="9" t="str">
        <f t="shared" si="420"/>
        <v/>
      </c>
      <c r="G192" s="12"/>
      <c r="H192" s="9" t="str">
        <f t="shared" si="421"/>
        <v/>
      </c>
    </row>
    <row r="193" spans="1:8" ht="15.9" customHeight="1">
      <c r="A193" s="34"/>
      <c r="B193" s="18"/>
      <c r="C193" s="12"/>
      <c r="D193" s="9" t="str">
        <f t="shared" si="419"/>
        <v/>
      </c>
      <c r="E193" s="12"/>
      <c r="F193" s="9" t="str">
        <f t="shared" si="420"/>
        <v/>
      </c>
      <c r="G193" s="12"/>
      <c r="H193" s="9" t="str">
        <f t="shared" si="421"/>
        <v/>
      </c>
    </row>
    <row r="194" spans="1:8" ht="15.9" customHeight="1">
      <c r="A194" s="34"/>
      <c r="B194" s="18"/>
      <c r="C194" s="12"/>
      <c r="D194" s="9" t="str">
        <f t="shared" si="419"/>
        <v/>
      </c>
      <c r="E194" s="12"/>
      <c r="F194" s="9" t="str">
        <f t="shared" si="420"/>
        <v/>
      </c>
      <c r="G194" s="12"/>
      <c r="H194" s="9" t="str">
        <f t="shared" si="421"/>
        <v/>
      </c>
    </row>
    <row r="195" spans="1:8" ht="15.9" customHeight="1">
      <c r="A195" s="180"/>
      <c r="B195" s="18"/>
      <c r="C195" s="12"/>
      <c r="D195" s="9" t="str">
        <f t="shared" si="419"/>
        <v/>
      </c>
      <c r="E195" s="12"/>
      <c r="F195" s="9" t="str">
        <f t="shared" si="420"/>
        <v/>
      </c>
      <c r="G195" s="12"/>
      <c r="H195" s="9" t="str">
        <f t="shared" si="421"/>
        <v/>
      </c>
    </row>
    <row r="196" spans="1:8" ht="15.9" customHeight="1">
      <c r="A196" s="180"/>
      <c r="B196" s="18"/>
      <c r="C196" s="12"/>
      <c r="D196" s="9" t="str">
        <f t="shared" si="419"/>
        <v/>
      </c>
      <c r="E196" s="12"/>
      <c r="F196" s="9" t="str">
        <f t="shared" si="420"/>
        <v/>
      </c>
      <c r="G196" s="12"/>
      <c r="H196" s="9" t="str">
        <f t="shared" si="421"/>
        <v/>
      </c>
    </row>
    <row r="197" spans="1:8" ht="15.9" customHeight="1">
      <c r="A197" s="15"/>
      <c r="B197" s="18"/>
      <c r="C197" s="12"/>
      <c r="D197" s="9" t="str">
        <f t="shared" si="419"/>
        <v/>
      </c>
      <c r="E197" s="12"/>
      <c r="F197" s="9" t="str">
        <f t="shared" si="420"/>
        <v/>
      </c>
      <c r="G197" s="12"/>
      <c r="H197" s="9" t="str">
        <f t="shared" si="421"/>
        <v/>
      </c>
    </row>
    <row r="198" spans="1:8" ht="15.9" customHeight="1">
      <c r="A198" s="15"/>
      <c r="B198" s="18"/>
      <c r="C198" s="12"/>
      <c r="D198" s="9" t="str">
        <f t="shared" si="419"/>
        <v/>
      </c>
      <c r="E198" s="12"/>
      <c r="F198" s="9" t="str">
        <f t="shared" si="420"/>
        <v/>
      </c>
      <c r="G198" s="12"/>
      <c r="H198" s="9" t="str">
        <f t="shared" si="421"/>
        <v/>
      </c>
    </row>
    <row r="199" spans="1:8" ht="15.9" customHeight="1">
      <c r="A199" s="34"/>
      <c r="B199" s="18"/>
      <c r="C199" s="12"/>
      <c r="D199" s="9" t="str">
        <f t="shared" si="419"/>
        <v/>
      </c>
      <c r="E199" s="12"/>
      <c r="F199" s="9" t="str">
        <f t="shared" si="420"/>
        <v/>
      </c>
      <c r="G199" s="12"/>
      <c r="H199" s="9" t="str">
        <f t="shared" si="421"/>
        <v/>
      </c>
    </row>
    <row r="200" spans="1:8" ht="15.9" customHeight="1">
      <c r="A200" s="34"/>
      <c r="B200" s="18"/>
      <c r="C200" s="12"/>
      <c r="D200" s="9" t="str">
        <f t="shared" si="419"/>
        <v/>
      </c>
      <c r="E200" s="12"/>
      <c r="F200" s="9" t="str">
        <f t="shared" si="420"/>
        <v/>
      </c>
      <c r="G200" s="12"/>
      <c r="H200" s="9" t="str">
        <f t="shared" si="421"/>
        <v/>
      </c>
    </row>
    <row r="201" spans="1:8" ht="15.9" customHeight="1">
      <c r="A201" s="181"/>
      <c r="B201" s="18"/>
      <c r="C201" s="12"/>
      <c r="D201" s="9" t="str">
        <f t="shared" si="419"/>
        <v/>
      </c>
      <c r="E201" s="12"/>
      <c r="F201" s="9" t="str">
        <f t="shared" si="420"/>
        <v/>
      </c>
      <c r="G201" s="12"/>
      <c r="H201" s="9" t="str">
        <f t="shared" si="421"/>
        <v/>
      </c>
    </row>
    <row r="202" spans="1:8" ht="15.9" customHeight="1">
      <c r="A202" s="181"/>
      <c r="B202" s="18"/>
      <c r="C202" s="12"/>
      <c r="D202" s="9" t="str">
        <f t="shared" si="419"/>
        <v/>
      </c>
      <c r="E202" s="12"/>
      <c r="F202" s="9" t="str">
        <f t="shared" si="420"/>
        <v/>
      </c>
      <c r="G202" s="12"/>
      <c r="H202" s="9" t="str">
        <f t="shared" si="421"/>
        <v/>
      </c>
    </row>
    <row r="203" spans="1:8" ht="15.9" customHeight="1">
      <c r="A203" s="15"/>
      <c r="B203" s="18"/>
      <c r="C203" s="12"/>
      <c r="D203" s="9" t="str">
        <f t="shared" si="419"/>
        <v/>
      </c>
      <c r="E203" s="12"/>
      <c r="F203" s="9" t="str">
        <f t="shared" si="420"/>
        <v/>
      </c>
      <c r="G203" s="12"/>
      <c r="H203" s="9" t="str">
        <f t="shared" si="421"/>
        <v/>
      </c>
    </row>
    <row r="204" spans="1:8" ht="15.9" customHeight="1">
      <c r="A204" s="15"/>
      <c r="B204" s="18"/>
      <c r="C204" s="12"/>
      <c r="D204" s="9" t="str">
        <f t="shared" si="419"/>
        <v/>
      </c>
      <c r="E204" s="12"/>
      <c r="F204" s="9" t="str">
        <f t="shared" si="420"/>
        <v/>
      </c>
      <c r="G204" s="12"/>
      <c r="H204" s="9" t="str">
        <f t="shared" si="421"/>
        <v/>
      </c>
    </row>
    <row r="205" spans="1:8" ht="15.9" customHeight="1">
      <c r="A205" s="15"/>
      <c r="B205" s="18"/>
      <c r="C205" s="12"/>
      <c r="D205" s="9" t="str">
        <f t="shared" si="419"/>
        <v/>
      </c>
      <c r="E205" s="12"/>
      <c r="F205" s="9" t="str">
        <f t="shared" si="420"/>
        <v/>
      </c>
      <c r="G205" s="12"/>
      <c r="H205" s="9" t="str">
        <f t="shared" si="421"/>
        <v/>
      </c>
    </row>
    <row r="206" spans="1:8" ht="15.9" customHeight="1">
      <c r="B206" s="18"/>
      <c r="C206" s="12"/>
      <c r="D206" s="9" t="str">
        <f t="shared" si="419"/>
        <v/>
      </c>
      <c r="E206" s="12"/>
      <c r="F206" s="9" t="str">
        <f t="shared" si="420"/>
        <v/>
      </c>
      <c r="G206" s="12"/>
      <c r="H206" s="9" t="str">
        <f t="shared" si="421"/>
        <v/>
      </c>
    </row>
    <row r="207" spans="1:8" ht="15.9" customHeight="1">
      <c r="B207" s="18"/>
      <c r="C207" s="12"/>
      <c r="D207" s="9" t="str">
        <f t="shared" si="419"/>
        <v/>
      </c>
      <c r="E207" s="12"/>
      <c r="F207" s="9" t="str">
        <f t="shared" si="420"/>
        <v/>
      </c>
      <c r="G207" s="12"/>
      <c r="H207" s="9" t="str">
        <f t="shared" si="421"/>
        <v/>
      </c>
    </row>
    <row r="208" spans="1:8" ht="15.9" customHeight="1">
      <c r="B208" s="18"/>
      <c r="C208" s="12"/>
      <c r="D208" s="9" t="str">
        <f t="shared" si="419"/>
        <v/>
      </c>
      <c r="E208" s="12"/>
      <c r="F208" s="9" t="str">
        <f t="shared" si="420"/>
        <v/>
      </c>
      <c r="G208" s="12"/>
      <c r="H208" s="9" t="str">
        <f t="shared" si="421"/>
        <v/>
      </c>
    </row>
    <row r="209" spans="2:8" ht="15.9" customHeight="1">
      <c r="B209" s="18"/>
      <c r="C209" s="12"/>
      <c r="D209" s="9" t="str">
        <f t="shared" si="419"/>
        <v/>
      </c>
      <c r="E209" s="12"/>
      <c r="F209" s="9" t="str">
        <f t="shared" si="420"/>
        <v/>
      </c>
      <c r="G209" s="12"/>
      <c r="H209" s="9" t="str">
        <f t="shared" si="421"/>
        <v/>
      </c>
    </row>
    <row r="210" spans="2:8" ht="15.9" customHeight="1">
      <c r="B210" s="18"/>
      <c r="C210" s="12"/>
      <c r="D210" s="9" t="str">
        <f t="shared" si="419"/>
        <v/>
      </c>
      <c r="E210" s="12"/>
      <c r="F210" s="9" t="str">
        <f t="shared" si="420"/>
        <v/>
      </c>
      <c r="G210" s="12"/>
      <c r="H210" s="9" t="str">
        <f t="shared" si="421"/>
        <v/>
      </c>
    </row>
    <row r="211" spans="2:8" ht="15.9" customHeight="1">
      <c r="B211" s="18"/>
      <c r="C211" s="12"/>
      <c r="D211" s="9" t="str">
        <f t="shared" si="419"/>
        <v/>
      </c>
      <c r="E211" s="12"/>
      <c r="F211" s="9" t="str">
        <f t="shared" si="420"/>
        <v/>
      </c>
      <c r="G211" s="12"/>
      <c r="H211" s="9" t="str">
        <f t="shared" si="421"/>
        <v/>
      </c>
    </row>
    <row r="212" spans="2:8" ht="15.9" customHeight="1">
      <c r="B212" s="18"/>
      <c r="C212" s="12"/>
      <c r="D212" s="9" t="str">
        <f t="shared" si="419"/>
        <v/>
      </c>
      <c r="E212" s="12"/>
      <c r="F212" s="9" t="str">
        <f t="shared" si="420"/>
        <v/>
      </c>
      <c r="G212" s="12"/>
      <c r="H212" s="9" t="str">
        <f t="shared" si="421"/>
        <v/>
      </c>
    </row>
    <row r="213" spans="2:8" ht="15.9" customHeight="1">
      <c r="B213" s="18"/>
      <c r="C213" s="12"/>
      <c r="D213" s="9" t="str">
        <f t="shared" si="419"/>
        <v/>
      </c>
      <c r="E213" s="12"/>
      <c r="F213" s="9" t="str">
        <f t="shared" si="420"/>
        <v/>
      </c>
      <c r="G213" s="12"/>
      <c r="H213" s="9" t="str">
        <f t="shared" si="421"/>
        <v/>
      </c>
    </row>
    <row r="214" spans="2:8" ht="15.9" customHeight="1">
      <c r="B214" s="18"/>
      <c r="C214" s="12"/>
      <c r="D214" s="9" t="str">
        <f t="shared" si="419"/>
        <v/>
      </c>
      <c r="E214" s="12"/>
      <c r="F214" s="9" t="str">
        <f t="shared" si="420"/>
        <v/>
      </c>
      <c r="G214" s="12"/>
      <c r="H214" s="9" t="str">
        <f t="shared" si="421"/>
        <v/>
      </c>
    </row>
    <row r="215" spans="2:8" ht="15.9" customHeight="1">
      <c r="B215" s="18"/>
      <c r="C215" s="12"/>
      <c r="D215" s="9" t="str">
        <f t="shared" si="419"/>
        <v/>
      </c>
      <c r="E215" s="12"/>
      <c r="F215" s="9" t="str">
        <f t="shared" si="420"/>
        <v/>
      </c>
      <c r="G215" s="12"/>
      <c r="H215" s="9" t="str">
        <f t="shared" si="421"/>
        <v/>
      </c>
    </row>
    <row r="216" spans="2:8" ht="15.9" customHeight="1">
      <c r="B216" s="18"/>
      <c r="C216" s="12"/>
      <c r="D216" s="9" t="str">
        <f t="shared" si="419"/>
        <v/>
      </c>
      <c r="E216" s="12"/>
      <c r="F216" s="9" t="str">
        <f t="shared" si="420"/>
        <v/>
      </c>
      <c r="G216" s="12"/>
      <c r="H216" s="9" t="str">
        <f t="shared" si="421"/>
        <v/>
      </c>
    </row>
    <row r="217" spans="2:8" ht="15.9" customHeight="1">
      <c r="B217" s="18"/>
      <c r="C217" s="12"/>
      <c r="D217" s="9" t="str">
        <f t="shared" si="419"/>
        <v/>
      </c>
      <c r="E217" s="12"/>
      <c r="F217" s="9" t="str">
        <f t="shared" si="420"/>
        <v/>
      </c>
      <c r="G217" s="12"/>
      <c r="H217" s="9" t="str">
        <f t="shared" si="421"/>
        <v/>
      </c>
    </row>
    <row r="218" spans="2:8" ht="15.9" customHeight="1">
      <c r="B218" s="18"/>
      <c r="C218" s="12"/>
      <c r="D218" s="9" t="str">
        <f t="shared" si="419"/>
        <v/>
      </c>
      <c r="E218" s="12"/>
      <c r="F218" s="9" t="str">
        <f t="shared" si="420"/>
        <v/>
      </c>
      <c r="G218" s="12"/>
      <c r="H218" s="9" t="str">
        <f t="shared" si="421"/>
        <v/>
      </c>
    </row>
    <row r="219" spans="2:8" ht="15.9" customHeight="1">
      <c r="B219" s="18"/>
      <c r="C219" s="12"/>
      <c r="D219" s="9" t="str">
        <f t="shared" si="419"/>
        <v/>
      </c>
      <c r="E219" s="12"/>
      <c r="F219" s="9" t="str">
        <f t="shared" si="420"/>
        <v/>
      </c>
      <c r="G219" s="12"/>
      <c r="H219" s="9" t="str">
        <f t="shared" si="421"/>
        <v/>
      </c>
    </row>
    <row r="220" spans="2:8" ht="15.9" customHeight="1">
      <c r="B220" s="18"/>
      <c r="C220" s="12"/>
      <c r="D220" s="9" t="str">
        <f t="shared" si="419"/>
        <v/>
      </c>
      <c r="E220" s="12"/>
      <c r="F220" s="9" t="str">
        <f t="shared" si="420"/>
        <v/>
      </c>
      <c r="G220" s="12"/>
      <c r="H220" s="9" t="str">
        <f t="shared" si="421"/>
        <v/>
      </c>
    </row>
    <row r="221" spans="2:8" ht="15.9" customHeight="1">
      <c r="B221" s="18"/>
      <c r="C221" s="12"/>
      <c r="D221" s="9" t="str">
        <f t="shared" si="419"/>
        <v/>
      </c>
      <c r="E221" s="12"/>
      <c r="F221" s="9" t="str">
        <f t="shared" si="420"/>
        <v/>
      </c>
      <c r="G221" s="12"/>
      <c r="H221" s="9" t="str">
        <f t="shared" si="421"/>
        <v/>
      </c>
    </row>
    <row r="222" spans="2:8" ht="15.9" customHeight="1">
      <c r="B222" s="18"/>
      <c r="C222" s="12"/>
      <c r="D222" s="9" t="str">
        <f t="shared" si="419"/>
        <v/>
      </c>
      <c r="E222" s="12"/>
      <c r="F222" s="9" t="str">
        <f t="shared" si="420"/>
        <v/>
      </c>
      <c r="G222" s="12"/>
      <c r="H222" s="9" t="str">
        <f t="shared" si="421"/>
        <v/>
      </c>
    </row>
    <row r="223" spans="2:8" ht="15.9" customHeight="1">
      <c r="B223" s="18"/>
      <c r="C223" s="12"/>
      <c r="D223" s="9" t="str">
        <f t="shared" si="419"/>
        <v/>
      </c>
      <c r="E223" s="12"/>
      <c r="F223" s="9" t="str">
        <f t="shared" si="420"/>
        <v/>
      </c>
      <c r="G223" s="12"/>
      <c r="H223" s="9" t="str">
        <f t="shared" si="421"/>
        <v/>
      </c>
    </row>
    <row r="224" spans="2:8" ht="15.9" customHeight="1">
      <c r="B224" s="18"/>
      <c r="C224" s="12"/>
      <c r="D224" s="9" t="str">
        <f t="shared" si="419"/>
        <v/>
      </c>
      <c r="E224" s="12"/>
      <c r="F224" s="9" t="str">
        <f t="shared" si="420"/>
        <v/>
      </c>
      <c r="G224" s="12"/>
      <c r="H224" s="9" t="str">
        <f t="shared" si="421"/>
        <v/>
      </c>
    </row>
    <row r="225" spans="2:8" ht="15.9" customHeight="1">
      <c r="B225" s="18"/>
      <c r="C225" s="12"/>
      <c r="D225" s="9" t="str">
        <f t="shared" si="419"/>
        <v/>
      </c>
      <c r="E225" s="12"/>
      <c r="F225" s="9" t="str">
        <f t="shared" si="420"/>
        <v/>
      </c>
      <c r="G225" s="12"/>
      <c r="H225" s="9" t="str">
        <f t="shared" si="421"/>
        <v/>
      </c>
    </row>
    <row r="226" spans="2:8" ht="15.9" customHeight="1">
      <c r="B226" s="18"/>
      <c r="C226" s="12"/>
      <c r="D226" s="9" t="str">
        <f t="shared" si="419"/>
        <v/>
      </c>
      <c r="E226" s="12"/>
      <c r="F226" s="9" t="str">
        <f t="shared" si="420"/>
        <v/>
      </c>
      <c r="G226" s="12"/>
      <c r="H226" s="9" t="str">
        <f t="shared" si="421"/>
        <v/>
      </c>
    </row>
    <row r="227" spans="2:8" ht="15.9" customHeight="1">
      <c r="B227" s="18"/>
      <c r="C227" s="12"/>
      <c r="D227" s="9" t="str">
        <f t="shared" si="419"/>
        <v/>
      </c>
      <c r="E227" s="12"/>
      <c r="F227" s="9" t="str">
        <f t="shared" si="420"/>
        <v/>
      </c>
      <c r="G227" s="12"/>
      <c r="H227" s="9" t="str">
        <f t="shared" si="421"/>
        <v/>
      </c>
    </row>
    <row r="228" spans="2:8" ht="15.9" customHeight="1">
      <c r="B228" s="18"/>
      <c r="C228" s="12"/>
      <c r="D228" s="9" t="str">
        <f t="shared" si="419"/>
        <v/>
      </c>
      <c r="E228" s="12"/>
      <c r="F228" s="9" t="str">
        <f t="shared" si="420"/>
        <v/>
      </c>
      <c r="G228" s="12"/>
      <c r="H228" s="9" t="str">
        <f t="shared" si="421"/>
        <v/>
      </c>
    </row>
    <row r="229" spans="2:8" ht="15.9" customHeight="1">
      <c r="B229" s="18"/>
      <c r="C229" s="12"/>
      <c r="D229" s="9" t="str">
        <f t="shared" si="419"/>
        <v/>
      </c>
      <c r="E229" s="12"/>
      <c r="F229" s="9" t="str">
        <f t="shared" si="420"/>
        <v/>
      </c>
      <c r="G229" s="12"/>
      <c r="H229" s="9" t="str">
        <f t="shared" si="421"/>
        <v/>
      </c>
    </row>
    <row r="230" spans="2:8" ht="15.9" customHeight="1">
      <c r="B230" s="18"/>
      <c r="C230" s="12"/>
      <c r="D230" s="9" t="str">
        <f t="shared" si="419"/>
        <v/>
      </c>
      <c r="E230" s="12"/>
      <c r="F230" s="9" t="str">
        <f t="shared" si="420"/>
        <v/>
      </c>
      <c r="G230" s="12"/>
      <c r="H230" s="9" t="str">
        <f t="shared" si="421"/>
        <v/>
      </c>
    </row>
    <row r="231" spans="2:8" ht="15.9" customHeight="1">
      <c r="B231" s="18"/>
      <c r="C231" s="12"/>
      <c r="D231" s="9" t="str">
        <f t="shared" si="419"/>
        <v/>
      </c>
      <c r="E231" s="12"/>
      <c r="F231" s="9" t="str">
        <f t="shared" si="420"/>
        <v/>
      </c>
      <c r="G231" s="12"/>
      <c r="H231" s="9" t="str">
        <f t="shared" si="421"/>
        <v/>
      </c>
    </row>
    <row r="232" spans="2:8" ht="15.9" customHeight="1">
      <c r="B232" s="18"/>
      <c r="C232" s="12"/>
      <c r="D232" s="9" t="str">
        <f t="shared" si="419"/>
        <v/>
      </c>
      <c r="E232" s="12"/>
      <c r="F232" s="9" t="str">
        <f t="shared" si="420"/>
        <v/>
      </c>
      <c r="G232" s="12"/>
      <c r="H232" s="9" t="str">
        <f t="shared" si="421"/>
        <v/>
      </c>
    </row>
    <row r="233" spans="2:8" ht="15.9" customHeight="1">
      <c r="B233" s="18"/>
      <c r="C233" s="12"/>
      <c r="D233" s="9" t="str">
        <f t="shared" si="419"/>
        <v/>
      </c>
      <c r="E233" s="12"/>
      <c r="F233" s="9" t="str">
        <f t="shared" si="420"/>
        <v/>
      </c>
      <c r="G233" s="12"/>
      <c r="H233" s="9" t="str">
        <f t="shared" si="421"/>
        <v/>
      </c>
    </row>
    <row r="234" spans="2:8" ht="15.9" customHeight="1">
      <c r="B234" s="18"/>
      <c r="C234" s="12"/>
      <c r="D234" s="9" t="str">
        <f t="shared" si="419"/>
        <v/>
      </c>
      <c r="E234" s="12"/>
      <c r="F234" s="9" t="str">
        <f t="shared" si="420"/>
        <v/>
      </c>
      <c r="G234" s="12"/>
      <c r="H234" s="9" t="str">
        <f t="shared" si="421"/>
        <v/>
      </c>
    </row>
    <row r="235" spans="2:8" ht="15.9" customHeight="1">
      <c r="B235" s="18"/>
      <c r="C235" s="12"/>
      <c r="D235" s="9" t="str">
        <f t="shared" si="419"/>
        <v/>
      </c>
      <c r="E235" s="12"/>
      <c r="F235" s="9" t="str">
        <f t="shared" si="420"/>
        <v/>
      </c>
      <c r="G235" s="12"/>
      <c r="H235" s="9" t="str">
        <f t="shared" si="421"/>
        <v/>
      </c>
    </row>
    <row r="236" spans="2:8" ht="15.9" customHeight="1">
      <c r="B236" s="18"/>
      <c r="C236" s="12"/>
      <c r="D236" s="9" t="str">
        <f t="shared" si="419"/>
        <v/>
      </c>
      <c r="E236" s="12"/>
      <c r="F236" s="9" t="str">
        <f t="shared" si="420"/>
        <v/>
      </c>
      <c r="G236" s="12"/>
      <c r="H236" s="9" t="str">
        <f t="shared" si="421"/>
        <v/>
      </c>
    </row>
    <row r="237" spans="2:8" ht="15.9" customHeight="1">
      <c r="B237" s="18"/>
      <c r="C237" s="12"/>
      <c r="D237" s="9" t="str">
        <f t="shared" si="419"/>
        <v/>
      </c>
      <c r="E237" s="12"/>
      <c r="F237" s="9" t="str">
        <f t="shared" si="420"/>
        <v/>
      </c>
      <c r="G237" s="12"/>
      <c r="H237" s="9" t="str">
        <f t="shared" si="421"/>
        <v/>
      </c>
    </row>
    <row r="238" spans="2:8" ht="15.9" customHeight="1">
      <c r="B238" s="18"/>
      <c r="C238" s="12"/>
      <c r="D238" s="9" t="str">
        <f t="shared" si="419"/>
        <v/>
      </c>
      <c r="E238" s="12"/>
      <c r="F238" s="9" t="str">
        <f t="shared" si="420"/>
        <v/>
      </c>
      <c r="G238" s="12"/>
      <c r="H238" s="9" t="str">
        <f t="shared" si="421"/>
        <v/>
      </c>
    </row>
    <row r="239" spans="2:8" ht="15.9" customHeight="1">
      <c r="B239" s="18"/>
      <c r="C239" s="12"/>
      <c r="D239" s="9" t="str">
        <f t="shared" si="419"/>
        <v/>
      </c>
      <c r="E239" s="12"/>
      <c r="F239" s="9" t="str">
        <f t="shared" si="420"/>
        <v/>
      </c>
      <c r="G239" s="12"/>
      <c r="H239" s="9" t="str">
        <f t="shared" si="421"/>
        <v/>
      </c>
    </row>
    <row r="240" spans="2:8" ht="15.9" customHeight="1">
      <c r="B240" s="18"/>
      <c r="C240" s="12"/>
      <c r="D240" s="9" t="str">
        <f t="shared" si="419"/>
        <v/>
      </c>
      <c r="E240" s="12"/>
      <c r="F240" s="9" t="str">
        <f t="shared" si="420"/>
        <v/>
      </c>
      <c r="G240" s="12"/>
      <c r="H240" s="9" t="str">
        <f t="shared" si="421"/>
        <v/>
      </c>
    </row>
    <row r="241" spans="2:8" ht="15.9" customHeight="1">
      <c r="B241" s="18"/>
      <c r="C241" s="12"/>
      <c r="D241" s="9" t="str">
        <f t="shared" si="419"/>
        <v/>
      </c>
      <c r="E241" s="12"/>
      <c r="F241" s="9" t="str">
        <f t="shared" si="420"/>
        <v/>
      </c>
      <c r="G241" s="12"/>
      <c r="H241" s="9" t="str">
        <f t="shared" si="421"/>
        <v/>
      </c>
    </row>
    <row r="242" spans="2:8" ht="15.9" customHeight="1">
      <c r="B242" s="18"/>
      <c r="C242" s="12"/>
      <c r="D242" s="9" t="str">
        <f t="shared" si="419"/>
        <v/>
      </c>
      <c r="E242" s="12"/>
      <c r="F242" s="9" t="str">
        <f t="shared" si="420"/>
        <v/>
      </c>
      <c r="G242" s="12"/>
      <c r="H242" s="9" t="str">
        <f t="shared" si="421"/>
        <v/>
      </c>
    </row>
    <row r="243" spans="2:8" ht="15.9" customHeight="1">
      <c r="B243" s="18"/>
      <c r="C243" s="12"/>
      <c r="D243" s="9" t="str">
        <f t="shared" si="419"/>
        <v/>
      </c>
      <c r="E243" s="12"/>
      <c r="F243" s="9" t="str">
        <f t="shared" si="420"/>
        <v/>
      </c>
      <c r="G243" s="12"/>
      <c r="H243" s="9" t="str">
        <f t="shared" si="421"/>
        <v/>
      </c>
    </row>
    <row r="244" spans="2:8" ht="15.9" customHeight="1">
      <c r="B244" s="18"/>
      <c r="C244" s="12"/>
      <c r="D244" s="9" t="str">
        <f t="shared" ref="D244:D307" si="422">IF(C244="","",(C244-$C$9)*1000)</f>
        <v/>
      </c>
      <c r="E244" s="12"/>
      <c r="F244" s="9" t="str">
        <f t="shared" ref="F244:F307" si="423">IF(E244="","",(E244-$E$9)*1000)</f>
        <v/>
      </c>
      <c r="G244" s="12"/>
      <c r="H244" s="9" t="str">
        <f t="shared" ref="H244:H307" si="424">IF(G244="","",(G244-$G$9)*1000)</f>
        <v/>
      </c>
    </row>
    <row r="245" spans="2:8" ht="15.9" customHeight="1">
      <c r="B245" s="18"/>
      <c r="C245" s="12"/>
      <c r="D245" s="9" t="str">
        <f t="shared" si="422"/>
        <v/>
      </c>
      <c r="E245" s="12"/>
      <c r="F245" s="9" t="str">
        <f t="shared" si="423"/>
        <v/>
      </c>
      <c r="G245" s="12"/>
      <c r="H245" s="9" t="str">
        <f t="shared" si="424"/>
        <v/>
      </c>
    </row>
    <row r="246" spans="2:8" ht="15.9" customHeight="1">
      <c r="B246" s="18"/>
      <c r="C246" s="12"/>
      <c r="D246" s="9" t="str">
        <f t="shared" si="422"/>
        <v/>
      </c>
      <c r="E246" s="12"/>
      <c r="F246" s="9" t="str">
        <f t="shared" si="423"/>
        <v/>
      </c>
      <c r="G246" s="12"/>
      <c r="H246" s="9" t="str">
        <f t="shared" si="424"/>
        <v/>
      </c>
    </row>
    <row r="247" spans="2:8" ht="15.9" customHeight="1">
      <c r="B247" s="18"/>
      <c r="C247" s="12"/>
      <c r="D247" s="9" t="str">
        <f t="shared" si="422"/>
        <v/>
      </c>
      <c r="E247" s="12"/>
      <c r="F247" s="9" t="str">
        <f t="shared" si="423"/>
        <v/>
      </c>
      <c r="G247" s="12"/>
      <c r="H247" s="9" t="str">
        <f t="shared" si="424"/>
        <v/>
      </c>
    </row>
    <row r="248" spans="2:8" ht="15.9" customHeight="1">
      <c r="B248" s="18"/>
      <c r="C248" s="12"/>
      <c r="D248" s="9" t="str">
        <f t="shared" si="422"/>
        <v/>
      </c>
      <c r="E248" s="12"/>
      <c r="F248" s="9" t="str">
        <f t="shared" si="423"/>
        <v/>
      </c>
      <c r="G248" s="12"/>
      <c r="H248" s="9" t="str">
        <f t="shared" si="424"/>
        <v/>
      </c>
    </row>
    <row r="249" spans="2:8" ht="15.9" customHeight="1">
      <c r="B249" s="18"/>
      <c r="C249" s="12"/>
      <c r="D249" s="9" t="str">
        <f t="shared" si="422"/>
        <v/>
      </c>
      <c r="E249" s="12"/>
      <c r="F249" s="9" t="str">
        <f t="shared" si="423"/>
        <v/>
      </c>
      <c r="G249" s="12"/>
      <c r="H249" s="9" t="str">
        <f t="shared" si="424"/>
        <v/>
      </c>
    </row>
    <row r="250" spans="2:8" ht="15.9" customHeight="1">
      <c r="B250" s="18"/>
      <c r="C250" s="12"/>
      <c r="D250" s="9" t="str">
        <f t="shared" si="422"/>
        <v/>
      </c>
      <c r="E250" s="12"/>
      <c r="F250" s="9" t="str">
        <f t="shared" si="423"/>
        <v/>
      </c>
      <c r="G250" s="12"/>
      <c r="H250" s="9" t="str">
        <f t="shared" si="424"/>
        <v/>
      </c>
    </row>
    <row r="251" spans="2:8" ht="15.9" customHeight="1">
      <c r="B251" s="18"/>
      <c r="C251" s="12"/>
      <c r="D251" s="9" t="str">
        <f t="shared" si="422"/>
        <v/>
      </c>
      <c r="E251" s="12"/>
      <c r="F251" s="9" t="str">
        <f t="shared" si="423"/>
        <v/>
      </c>
      <c r="G251" s="12"/>
      <c r="H251" s="9" t="str">
        <f t="shared" si="424"/>
        <v/>
      </c>
    </row>
    <row r="252" spans="2:8" ht="15.9" customHeight="1">
      <c r="B252" s="18"/>
      <c r="C252" s="12"/>
      <c r="D252" s="9" t="str">
        <f t="shared" si="422"/>
        <v/>
      </c>
      <c r="E252" s="12"/>
      <c r="F252" s="9" t="str">
        <f t="shared" si="423"/>
        <v/>
      </c>
      <c r="G252" s="12"/>
      <c r="H252" s="9" t="str">
        <f t="shared" si="424"/>
        <v/>
      </c>
    </row>
    <row r="253" spans="2:8" ht="15.9" customHeight="1">
      <c r="B253" s="18"/>
      <c r="C253" s="12"/>
      <c r="D253" s="9" t="str">
        <f t="shared" si="422"/>
        <v/>
      </c>
      <c r="E253" s="12"/>
      <c r="F253" s="9" t="str">
        <f t="shared" si="423"/>
        <v/>
      </c>
      <c r="G253" s="12"/>
      <c r="H253" s="9" t="str">
        <f t="shared" si="424"/>
        <v/>
      </c>
    </row>
    <row r="254" spans="2:8" ht="15.9" customHeight="1">
      <c r="B254" s="18"/>
      <c r="C254" s="12"/>
      <c r="D254" s="9" t="str">
        <f t="shared" si="422"/>
        <v/>
      </c>
      <c r="E254" s="12"/>
      <c r="F254" s="9" t="str">
        <f t="shared" si="423"/>
        <v/>
      </c>
      <c r="G254" s="12"/>
      <c r="H254" s="9" t="str">
        <f t="shared" si="424"/>
        <v/>
      </c>
    </row>
    <row r="255" spans="2:8" ht="15.9" customHeight="1">
      <c r="B255" s="18"/>
      <c r="C255" s="12"/>
      <c r="D255" s="9" t="str">
        <f t="shared" si="422"/>
        <v/>
      </c>
      <c r="E255" s="12"/>
      <c r="F255" s="9" t="str">
        <f t="shared" si="423"/>
        <v/>
      </c>
      <c r="G255" s="12"/>
      <c r="H255" s="9" t="str">
        <f t="shared" si="424"/>
        <v/>
      </c>
    </row>
    <row r="256" spans="2:8" ht="15.9" customHeight="1">
      <c r="B256" s="18"/>
      <c r="C256" s="12"/>
      <c r="D256" s="9" t="str">
        <f t="shared" si="422"/>
        <v/>
      </c>
      <c r="E256" s="12"/>
      <c r="F256" s="9" t="str">
        <f t="shared" si="423"/>
        <v/>
      </c>
      <c r="G256" s="12"/>
      <c r="H256" s="9" t="str">
        <f t="shared" si="424"/>
        <v/>
      </c>
    </row>
    <row r="257" spans="2:8" ht="15.9" customHeight="1">
      <c r="B257" s="18"/>
      <c r="C257" s="12"/>
      <c r="D257" s="9" t="str">
        <f t="shared" si="422"/>
        <v/>
      </c>
      <c r="E257" s="12"/>
      <c r="F257" s="9" t="str">
        <f t="shared" si="423"/>
        <v/>
      </c>
      <c r="G257" s="12"/>
      <c r="H257" s="9" t="str">
        <f t="shared" si="424"/>
        <v/>
      </c>
    </row>
    <row r="258" spans="2:8" ht="15.9" customHeight="1">
      <c r="B258" s="18"/>
      <c r="C258" s="12"/>
      <c r="D258" s="9" t="str">
        <f t="shared" si="422"/>
        <v/>
      </c>
      <c r="E258" s="12"/>
      <c r="F258" s="9" t="str">
        <f t="shared" si="423"/>
        <v/>
      </c>
      <c r="G258" s="12"/>
      <c r="H258" s="9" t="str">
        <f t="shared" si="424"/>
        <v/>
      </c>
    </row>
    <row r="259" spans="2:8" ht="15.9" customHeight="1">
      <c r="B259" s="18"/>
      <c r="C259" s="12"/>
      <c r="D259" s="9" t="str">
        <f t="shared" si="422"/>
        <v/>
      </c>
      <c r="E259" s="12"/>
      <c r="F259" s="9" t="str">
        <f t="shared" si="423"/>
        <v/>
      </c>
      <c r="G259" s="12"/>
      <c r="H259" s="9" t="str">
        <f t="shared" si="424"/>
        <v/>
      </c>
    </row>
    <row r="260" spans="2:8" ht="15.9" customHeight="1">
      <c r="B260" s="18"/>
      <c r="C260" s="12"/>
      <c r="D260" s="9" t="str">
        <f t="shared" si="422"/>
        <v/>
      </c>
      <c r="E260" s="12"/>
      <c r="F260" s="9" t="str">
        <f t="shared" si="423"/>
        <v/>
      </c>
      <c r="G260" s="12"/>
      <c r="H260" s="9" t="str">
        <f t="shared" si="424"/>
        <v/>
      </c>
    </row>
    <row r="261" spans="2:8" ht="15.9" customHeight="1">
      <c r="B261" s="18"/>
      <c r="C261" s="12"/>
      <c r="D261" s="9" t="str">
        <f t="shared" si="422"/>
        <v/>
      </c>
      <c r="E261" s="12"/>
      <c r="F261" s="9" t="str">
        <f t="shared" si="423"/>
        <v/>
      </c>
      <c r="G261" s="12"/>
      <c r="H261" s="9" t="str">
        <f t="shared" si="424"/>
        <v/>
      </c>
    </row>
    <row r="262" spans="2:8" ht="15.9" customHeight="1">
      <c r="B262" s="18"/>
      <c r="C262" s="12"/>
      <c r="D262" s="9" t="str">
        <f t="shared" si="422"/>
        <v/>
      </c>
      <c r="E262" s="12"/>
      <c r="F262" s="9" t="str">
        <f t="shared" si="423"/>
        <v/>
      </c>
      <c r="G262" s="12"/>
      <c r="H262" s="9" t="str">
        <f t="shared" si="424"/>
        <v/>
      </c>
    </row>
    <row r="263" spans="2:8" ht="15.9" customHeight="1">
      <c r="B263" s="18"/>
      <c r="C263" s="12"/>
      <c r="D263" s="9" t="str">
        <f t="shared" si="422"/>
        <v/>
      </c>
      <c r="E263" s="12"/>
      <c r="F263" s="9" t="str">
        <f t="shared" si="423"/>
        <v/>
      </c>
      <c r="G263" s="12"/>
      <c r="H263" s="9" t="str">
        <f t="shared" si="424"/>
        <v/>
      </c>
    </row>
    <row r="264" spans="2:8" ht="15.9" customHeight="1">
      <c r="B264" s="18"/>
      <c r="C264" s="12"/>
      <c r="D264" s="9" t="str">
        <f t="shared" si="422"/>
        <v/>
      </c>
      <c r="E264" s="12"/>
      <c r="F264" s="9" t="str">
        <f t="shared" si="423"/>
        <v/>
      </c>
      <c r="G264" s="12"/>
      <c r="H264" s="9" t="str">
        <f t="shared" si="424"/>
        <v/>
      </c>
    </row>
    <row r="265" spans="2:8" ht="15.9" customHeight="1">
      <c r="B265" s="18"/>
      <c r="C265" s="12"/>
      <c r="D265" s="9" t="str">
        <f t="shared" si="422"/>
        <v/>
      </c>
      <c r="E265" s="12"/>
      <c r="F265" s="9" t="str">
        <f t="shared" si="423"/>
        <v/>
      </c>
      <c r="G265" s="12"/>
      <c r="H265" s="9" t="str">
        <f t="shared" si="424"/>
        <v/>
      </c>
    </row>
    <row r="266" spans="2:8" ht="15.9" customHeight="1">
      <c r="B266" s="18"/>
      <c r="C266" s="12"/>
      <c r="D266" s="9" t="str">
        <f t="shared" si="422"/>
        <v/>
      </c>
      <c r="E266" s="12"/>
      <c r="F266" s="9" t="str">
        <f t="shared" si="423"/>
        <v/>
      </c>
      <c r="G266" s="12"/>
      <c r="H266" s="9" t="str">
        <f t="shared" si="424"/>
        <v/>
      </c>
    </row>
    <row r="267" spans="2:8" ht="15.9" customHeight="1">
      <c r="B267" s="18"/>
      <c r="C267" s="12"/>
      <c r="D267" s="9" t="str">
        <f t="shared" si="422"/>
        <v/>
      </c>
      <c r="E267" s="12"/>
      <c r="F267" s="9" t="str">
        <f t="shared" si="423"/>
        <v/>
      </c>
      <c r="G267" s="12"/>
      <c r="H267" s="9" t="str">
        <f t="shared" si="424"/>
        <v/>
      </c>
    </row>
    <row r="268" spans="2:8" ht="15.9" customHeight="1">
      <c r="B268" s="18"/>
      <c r="C268" s="12"/>
      <c r="D268" s="9" t="str">
        <f t="shared" si="422"/>
        <v/>
      </c>
      <c r="E268" s="12"/>
      <c r="F268" s="9" t="str">
        <f t="shared" si="423"/>
        <v/>
      </c>
      <c r="G268" s="12"/>
      <c r="H268" s="9" t="str">
        <f t="shared" si="424"/>
        <v/>
      </c>
    </row>
    <row r="269" spans="2:8" ht="15.9" customHeight="1">
      <c r="B269" s="18"/>
      <c r="C269" s="12"/>
      <c r="D269" s="9" t="str">
        <f t="shared" si="422"/>
        <v/>
      </c>
      <c r="E269" s="12"/>
      <c r="F269" s="9" t="str">
        <f t="shared" si="423"/>
        <v/>
      </c>
      <c r="G269" s="12"/>
      <c r="H269" s="9" t="str">
        <f t="shared" si="424"/>
        <v/>
      </c>
    </row>
    <row r="270" spans="2:8" ht="15.9" customHeight="1">
      <c r="B270" s="18"/>
      <c r="C270" s="12"/>
      <c r="D270" s="9" t="str">
        <f t="shared" si="422"/>
        <v/>
      </c>
      <c r="E270" s="12"/>
      <c r="F270" s="9" t="str">
        <f t="shared" si="423"/>
        <v/>
      </c>
      <c r="G270" s="12"/>
      <c r="H270" s="9" t="str">
        <f t="shared" si="424"/>
        <v/>
      </c>
    </row>
    <row r="271" spans="2:8" ht="15.9" customHeight="1">
      <c r="B271" s="18"/>
      <c r="C271" s="12"/>
      <c r="D271" s="9" t="str">
        <f t="shared" si="422"/>
        <v/>
      </c>
      <c r="E271" s="12"/>
      <c r="F271" s="9" t="str">
        <f t="shared" si="423"/>
        <v/>
      </c>
      <c r="G271" s="12"/>
      <c r="H271" s="9" t="str">
        <f t="shared" si="424"/>
        <v/>
      </c>
    </row>
    <row r="272" spans="2:8" ht="15.9" customHeight="1">
      <c r="B272" s="18"/>
      <c r="C272" s="12"/>
      <c r="D272" s="9" t="str">
        <f t="shared" si="422"/>
        <v/>
      </c>
      <c r="E272" s="12"/>
      <c r="F272" s="9" t="str">
        <f t="shared" si="423"/>
        <v/>
      </c>
      <c r="G272" s="12"/>
      <c r="H272" s="9" t="str">
        <f t="shared" si="424"/>
        <v/>
      </c>
    </row>
    <row r="273" spans="2:8" ht="15.9" customHeight="1">
      <c r="B273" s="18"/>
      <c r="C273" s="12"/>
      <c r="D273" s="9" t="str">
        <f t="shared" si="422"/>
        <v/>
      </c>
      <c r="E273" s="12"/>
      <c r="F273" s="9" t="str">
        <f t="shared" si="423"/>
        <v/>
      </c>
      <c r="G273" s="12"/>
      <c r="H273" s="9" t="str">
        <f t="shared" si="424"/>
        <v/>
      </c>
    </row>
    <row r="274" spans="2:8" ht="15.9" customHeight="1">
      <c r="B274" s="18"/>
      <c r="C274" s="12"/>
      <c r="D274" s="9" t="str">
        <f t="shared" si="422"/>
        <v/>
      </c>
      <c r="E274" s="12"/>
      <c r="F274" s="9" t="str">
        <f t="shared" si="423"/>
        <v/>
      </c>
      <c r="G274" s="12"/>
      <c r="H274" s="9" t="str">
        <f t="shared" si="424"/>
        <v/>
      </c>
    </row>
    <row r="275" spans="2:8" ht="15.9" customHeight="1">
      <c r="B275" s="18"/>
      <c r="C275" s="12"/>
      <c r="D275" s="9" t="str">
        <f t="shared" si="422"/>
        <v/>
      </c>
      <c r="E275" s="12"/>
      <c r="F275" s="9" t="str">
        <f t="shared" si="423"/>
        <v/>
      </c>
      <c r="G275" s="12"/>
      <c r="H275" s="9" t="str">
        <f t="shared" si="424"/>
        <v/>
      </c>
    </row>
    <row r="276" spans="2:8" ht="15.9" customHeight="1">
      <c r="B276" s="18"/>
      <c r="C276" s="12"/>
      <c r="D276" s="9" t="str">
        <f t="shared" si="422"/>
        <v/>
      </c>
      <c r="E276" s="12"/>
      <c r="F276" s="9" t="str">
        <f t="shared" si="423"/>
        <v/>
      </c>
      <c r="G276" s="12"/>
      <c r="H276" s="9" t="str">
        <f t="shared" si="424"/>
        <v/>
      </c>
    </row>
    <row r="277" spans="2:8" ht="15.9" customHeight="1">
      <c r="B277" s="18"/>
      <c r="C277" s="12"/>
      <c r="D277" s="9" t="str">
        <f t="shared" si="422"/>
        <v/>
      </c>
      <c r="E277" s="12"/>
      <c r="F277" s="9" t="str">
        <f t="shared" si="423"/>
        <v/>
      </c>
      <c r="G277" s="12"/>
      <c r="H277" s="9" t="str">
        <f t="shared" si="424"/>
        <v/>
      </c>
    </row>
    <row r="278" spans="2:8" ht="15.9" customHeight="1">
      <c r="B278" s="18"/>
      <c r="C278" s="12"/>
      <c r="D278" s="9" t="str">
        <f t="shared" si="422"/>
        <v/>
      </c>
      <c r="E278" s="12"/>
      <c r="F278" s="9" t="str">
        <f t="shared" si="423"/>
        <v/>
      </c>
      <c r="G278" s="12"/>
      <c r="H278" s="9" t="str">
        <f t="shared" si="424"/>
        <v/>
      </c>
    </row>
    <row r="279" spans="2:8" ht="15.9" customHeight="1">
      <c r="B279" s="18"/>
      <c r="C279" s="12"/>
      <c r="D279" s="9" t="str">
        <f t="shared" si="422"/>
        <v/>
      </c>
      <c r="E279" s="12"/>
      <c r="F279" s="9" t="str">
        <f t="shared" si="423"/>
        <v/>
      </c>
      <c r="G279" s="12"/>
      <c r="H279" s="9" t="str">
        <f t="shared" si="424"/>
        <v/>
      </c>
    </row>
    <row r="280" spans="2:8" ht="15.9" customHeight="1">
      <c r="B280" s="18"/>
      <c r="C280" s="12"/>
      <c r="D280" s="9" t="str">
        <f t="shared" si="422"/>
        <v/>
      </c>
      <c r="E280" s="12"/>
      <c r="F280" s="9" t="str">
        <f t="shared" si="423"/>
        <v/>
      </c>
      <c r="G280" s="12"/>
      <c r="H280" s="9" t="str">
        <f t="shared" si="424"/>
        <v/>
      </c>
    </row>
    <row r="281" spans="2:8" ht="15.9" customHeight="1">
      <c r="B281" s="18"/>
      <c r="C281" s="12"/>
      <c r="D281" s="9" t="str">
        <f t="shared" si="422"/>
        <v/>
      </c>
      <c r="E281" s="12"/>
      <c r="F281" s="9" t="str">
        <f t="shared" si="423"/>
        <v/>
      </c>
      <c r="G281" s="12"/>
      <c r="H281" s="9" t="str">
        <f t="shared" si="424"/>
        <v/>
      </c>
    </row>
    <row r="282" spans="2:8" ht="15.9" customHeight="1">
      <c r="B282" s="18"/>
      <c r="C282" s="12"/>
      <c r="D282" s="9" t="str">
        <f t="shared" si="422"/>
        <v/>
      </c>
      <c r="E282" s="12"/>
      <c r="F282" s="9" t="str">
        <f t="shared" si="423"/>
        <v/>
      </c>
      <c r="G282" s="12"/>
      <c r="H282" s="9" t="str">
        <f t="shared" si="424"/>
        <v/>
      </c>
    </row>
    <row r="283" spans="2:8" ht="15.9" customHeight="1">
      <c r="B283" s="18"/>
      <c r="C283" s="12"/>
      <c r="D283" s="9" t="str">
        <f t="shared" si="422"/>
        <v/>
      </c>
      <c r="E283" s="12"/>
      <c r="F283" s="9" t="str">
        <f t="shared" si="423"/>
        <v/>
      </c>
      <c r="G283" s="12"/>
      <c r="H283" s="9" t="str">
        <f t="shared" si="424"/>
        <v/>
      </c>
    </row>
    <row r="284" spans="2:8" ht="15.9" customHeight="1">
      <c r="B284" s="18"/>
      <c r="C284" s="12"/>
      <c r="D284" s="9" t="str">
        <f t="shared" si="422"/>
        <v/>
      </c>
      <c r="E284" s="12"/>
      <c r="F284" s="9" t="str">
        <f t="shared" si="423"/>
        <v/>
      </c>
      <c r="G284" s="12"/>
      <c r="H284" s="9" t="str">
        <f t="shared" si="424"/>
        <v/>
      </c>
    </row>
    <row r="285" spans="2:8" ht="15.9" customHeight="1">
      <c r="B285" s="18"/>
      <c r="C285" s="12"/>
      <c r="D285" s="9" t="str">
        <f t="shared" si="422"/>
        <v/>
      </c>
      <c r="E285" s="12"/>
      <c r="F285" s="9" t="str">
        <f t="shared" si="423"/>
        <v/>
      </c>
      <c r="G285" s="12"/>
      <c r="H285" s="9" t="str">
        <f t="shared" si="424"/>
        <v/>
      </c>
    </row>
    <row r="286" spans="2:8" ht="15.9" customHeight="1">
      <c r="B286" s="18"/>
      <c r="C286" s="12"/>
      <c r="D286" s="9" t="str">
        <f t="shared" si="422"/>
        <v/>
      </c>
      <c r="E286" s="12"/>
      <c r="F286" s="9" t="str">
        <f t="shared" si="423"/>
        <v/>
      </c>
      <c r="G286" s="12"/>
      <c r="H286" s="9" t="str">
        <f t="shared" si="424"/>
        <v/>
      </c>
    </row>
    <row r="287" spans="2:8" ht="15.9" customHeight="1">
      <c r="B287" s="18"/>
      <c r="C287" s="12"/>
      <c r="D287" s="9" t="str">
        <f t="shared" si="422"/>
        <v/>
      </c>
      <c r="E287" s="12"/>
      <c r="F287" s="9" t="str">
        <f t="shared" si="423"/>
        <v/>
      </c>
      <c r="G287" s="12"/>
      <c r="H287" s="9" t="str">
        <f t="shared" si="424"/>
        <v/>
      </c>
    </row>
    <row r="288" spans="2:8" ht="15.9" customHeight="1">
      <c r="B288" s="18"/>
      <c r="C288" s="12"/>
      <c r="D288" s="9" t="str">
        <f t="shared" si="422"/>
        <v/>
      </c>
      <c r="E288" s="12"/>
      <c r="F288" s="9" t="str">
        <f t="shared" si="423"/>
        <v/>
      </c>
      <c r="G288" s="12"/>
      <c r="H288" s="9" t="str">
        <f t="shared" si="424"/>
        <v/>
      </c>
    </row>
    <row r="289" spans="2:8" ht="15.9" customHeight="1">
      <c r="B289" s="18"/>
      <c r="C289" s="12"/>
      <c r="D289" s="9" t="str">
        <f t="shared" si="422"/>
        <v/>
      </c>
      <c r="E289" s="12"/>
      <c r="F289" s="9" t="str">
        <f t="shared" si="423"/>
        <v/>
      </c>
      <c r="G289" s="12"/>
      <c r="H289" s="9" t="str">
        <f t="shared" si="424"/>
        <v/>
      </c>
    </row>
    <row r="290" spans="2:8" ht="15.9" customHeight="1">
      <c r="B290" s="18"/>
      <c r="C290" s="12"/>
      <c r="D290" s="9" t="str">
        <f t="shared" si="422"/>
        <v/>
      </c>
      <c r="E290" s="12"/>
      <c r="F290" s="9" t="str">
        <f t="shared" si="423"/>
        <v/>
      </c>
      <c r="G290" s="12"/>
      <c r="H290" s="9" t="str">
        <f t="shared" si="424"/>
        <v/>
      </c>
    </row>
    <row r="291" spans="2:8" ht="15.9" customHeight="1">
      <c r="B291" s="18"/>
      <c r="C291" s="12"/>
      <c r="D291" s="9" t="str">
        <f t="shared" si="422"/>
        <v/>
      </c>
      <c r="E291" s="12"/>
      <c r="F291" s="9" t="str">
        <f t="shared" si="423"/>
        <v/>
      </c>
      <c r="G291" s="12"/>
      <c r="H291" s="9" t="str">
        <f t="shared" si="424"/>
        <v/>
      </c>
    </row>
    <row r="292" spans="2:8" ht="15.9" customHeight="1">
      <c r="B292" s="18"/>
      <c r="C292" s="12"/>
      <c r="D292" s="9" t="str">
        <f t="shared" si="422"/>
        <v/>
      </c>
      <c r="E292" s="12"/>
      <c r="F292" s="9" t="str">
        <f t="shared" si="423"/>
        <v/>
      </c>
      <c r="G292" s="12"/>
      <c r="H292" s="9" t="str">
        <f t="shared" si="424"/>
        <v/>
      </c>
    </row>
    <row r="293" spans="2:8" ht="15.9" customHeight="1">
      <c r="B293" s="18"/>
      <c r="C293" s="12"/>
      <c r="D293" s="9" t="str">
        <f t="shared" si="422"/>
        <v/>
      </c>
      <c r="E293" s="12"/>
      <c r="F293" s="9" t="str">
        <f t="shared" si="423"/>
        <v/>
      </c>
      <c r="G293" s="12"/>
      <c r="H293" s="9" t="str">
        <f t="shared" si="424"/>
        <v/>
      </c>
    </row>
    <row r="294" spans="2:8" ht="15.9" customHeight="1">
      <c r="B294" s="18"/>
      <c r="C294" s="12"/>
      <c r="D294" s="9" t="str">
        <f t="shared" si="422"/>
        <v/>
      </c>
      <c r="E294" s="12"/>
      <c r="F294" s="9" t="str">
        <f t="shared" si="423"/>
        <v/>
      </c>
      <c r="G294" s="12"/>
      <c r="H294" s="9" t="str">
        <f t="shared" si="424"/>
        <v/>
      </c>
    </row>
    <row r="295" spans="2:8" ht="15.9" customHeight="1">
      <c r="B295" s="18"/>
      <c r="C295" s="12"/>
      <c r="D295" s="9" t="str">
        <f t="shared" si="422"/>
        <v/>
      </c>
      <c r="E295" s="12"/>
      <c r="F295" s="9" t="str">
        <f t="shared" si="423"/>
        <v/>
      </c>
      <c r="G295" s="12"/>
      <c r="H295" s="9" t="str">
        <f t="shared" si="424"/>
        <v/>
      </c>
    </row>
    <row r="296" spans="2:8" ht="15.9" customHeight="1">
      <c r="B296" s="18"/>
      <c r="C296" s="12"/>
      <c r="D296" s="9" t="str">
        <f t="shared" si="422"/>
        <v/>
      </c>
      <c r="E296" s="12"/>
      <c r="F296" s="9" t="str">
        <f t="shared" si="423"/>
        <v/>
      </c>
      <c r="G296" s="12"/>
      <c r="H296" s="9" t="str">
        <f t="shared" si="424"/>
        <v/>
      </c>
    </row>
    <row r="297" spans="2:8" ht="15.9" customHeight="1">
      <c r="B297" s="18"/>
      <c r="C297" s="12"/>
      <c r="D297" s="9" t="str">
        <f t="shared" si="422"/>
        <v/>
      </c>
      <c r="E297" s="12"/>
      <c r="F297" s="9" t="str">
        <f t="shared" si="423"/>
        <v/>
      </c>
      <c r="G297" s="12"/>
      <c r="H297" s="9" t="str">
        <f t="shared" si="424"/>
        <v/>
      </c>
    </row>
    <row r="298" spans="2:8" ht="15.9" customHeight="1">
      <c r="B298" s="18"/>
      <c r="C298" s="12"/>
      <c r="D298" s="9" t="str">
        <f t="shared" si="422"/>
        <v/>
      </c>
      <c r="E298" s="12"/>
      <c r="F298" s="9" t="str">
        <f t="shared" si="423"/>
        <v/>
      </c>
      <c r="G298" s="12"/>
      <c r="H298" s="9" t="str">
        <f t="shared" si="424"/>
        <v/>
      </c>
    </row>
    <row r="299" spans="2:8" ht="15.9" customHeight="1">
      <c r="B299" s="18"/>
      <c r="C299" s="12"/>
      <c r="D299" s="9" t="str">
        <f t="shared" si="422"/>
        <v/>
      </c>
      <c r="E299" s="12"/>
      <c r="F299" s="9" t="str">
        <f t="shared" si="423"/>
        <v/>
      </c>
      <c r="G299" s="12"/>
      <c r="H299" s="9" t="str">
        <f t="shared" si="424"/>
        <v/>
      </c>
    </row>
    <row r="300" spans="2:8" ht="15.9" customHeight="1">
      <c r="B300" s="18"/>
      <c r="C300" s="12"/>
      <c r="D300" s="9" t="str">
        <f t="shared" si="422"/>
        <v/>
      </c>
      <c r="E300" s="12"/>
      <c r="F300" s="9" t="str">
        <f t="shared" si="423"/>
        <v/>
      </c>
      <c r="G300" s="12"/>
      <c r="H300" s="9" t="str">
        <f t="shared" si="424"/>
        <v/>
      </c>
    </row>
    <row r="301" spans="2:8" ht="15.9" customHeight="1">
      <c r="B301" s="18"/>
      <c r="C301" s="12"/>
      <c r="D301" s="9" t="str">
        <f t="shared" si="422"/>
        <v/>
      </c>
      <c r="E301" s="12"/>
      <c r="F301" s="9" t="str">
        <f t="shared" si="423"/>
        <v/>
      </c>
      <c r="G301" s="12"/>
      <c r="H301" s="9" t="str">
        <f t="shared" si="424"/>
        <v/>
      </c>
    </row>
    <row r="302" spans="2:8" ht="15.9" customHeight="1">
      <c r="B302" s="18"/>
      <c r="C302" s="12"/>
      <c r="D302" s="9" t="str">
        <f t="shared" si="422"/>
        <v/>
      </c>
      <c r="E302" s="12"/>
      <c r="F302" s="9" t="str">
        <f t="shared" si="423"/>
        <v/>
      </c>
      <c r="G302" s="12"/>
      <c r="H302" s="9" t="str">
        <f t="shared" si="424"/>
        <v/>
      </c>
    </row>
    <row r="303" spans="2:8" ht="15.9" customHeight="1">
      <c r="B303" s="18"/>
      <c r="C303" s="12"/>
      <c r="D303" s="9" t="str">
        <f t="shared" si="422"/>
        <v/>
      </c>
      <c r="E303" s="12"/>
      <c r="F303" s="9" t="str">
        <f t="shared" si="423"/>
        <v/>
      </c>
      <c r="G303" s="12"/>
      <c r="H303" s="9" t="str">
        <f t="shared" si="424"/>
        <v/>
      </c>
    </row>
    <row r="304" spans="2:8" ht="15.9" customHeight="1">
      <c r="B304" s="18"/>
      <c r="C304" s="12"/>
      <c r="D304" s="9" t="str">
        <f t="shared" si="422"/>
        <v/>
      </c>
      <c r="E304" s="12"/>
      <c r="F304" s="9" t="str">
        <f t="shared" si="423"/>
        <v/>
      </c>
      <c r="G304" s="12"/>
      <c r="H304" s="9" t="str">
        <f t="shared" si="424"/>
        <v/>
      </c>
    </row>
    <row r="305" spans="2:8" ht="15.9" customHeight="1">
      <c r="B305" s="18"/>
      <c r="C305" s="12"/>
      <c r="D305" s="9" t="str">
        <f t="shared" si="422"/>
        <v/>
      </c>
      <c r="E305" s="12"/>
      <c r="F305" s="9" t="str">
        <f t="shared" si="423"/>
        <v/>
      </c>
      <c r="G305" s="12"/>
      <c r="H305" s="9" t="str">
        <f t="shared" si="424"/>
        <v/>
      </c>
    </row>
    <row r="306" spans="2:8" ht="15.9" customHeight="1">
      <c r="B306" s="18"/>
      <c r="C306" s="12"/>
      <c r="D306" s="9" t="str">
        <f t="shared" si="422"/>
        <v/>
      </c>
      <c r="E306" s="12"/>
      <c r="F306" s="9" t="str">
        <f t="shared" si="423"/>
        <v/>
      </c>
      <c r="G306" s="12"/>
      <c r="H306" s="9" t="str">
        <f t="shared" si="424"/>
        <v/>
      </c>
    </row>
    <row r="307" spans="2:8" ht="15.9" customHeight="1">
      <c r="B307" s="18"/>
      <c r="C307" s="12"/>
      <c r="D307" s="9" t="str">
        <f t="shared" si="422"/>
        <v/>
      </c>
      <c r="E307" s="12"/>
      <c r="F307" s="9" t="str">
        <f t="shared" si="423"/>
        <v/>
      </c>
      <c r="G307" s="12"/>
      <c r="H307" s="9" t="str">
        <f t="shared" si="424"/>
        <v/>
      </c>
    </row>
    <row r="308" spans="2:8" ht="15.9" customHeight="1">
      <c r="B308" s="18"/>
      <c r="C308" s="12"/>
      <c r="D308" s="9" t="str">
        <f t="shared" ref="D308" si="425">IF(C308="","",(C308-$C$9)*1000)</f>
        <v/>
      </c>
      <c r="E308" s="12"/>
      <c r="F308" s="9" t="str">
        <f t="shared" ref="F308" si="426">IF(E308="","",(E308-$E$9)*1000)</f>
        <v/>
      </c>
      <c r="G308" s="12"/>
      <c r="H308" s="9" t="str">
        <f t="shared" ref="H308" si="427">IF(G308="","",(G308-$G$9)*1000)</f>
        <v/>
      </c>
    </row>
  </sheetData>
  <mergeCells count="20">
    <mergeCell ref="A159:A160"/>
    <mergeCell ref="A195:A196"/>
    <mergeCell ref="A201:A202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8:I102">
    <cfRule type="cellIs" dxfId="63" priority="1" operator="lessThan">
      <formula>$L$6</formula>
    </cfRule>
    <cfRule type="cellIs" dxfId="62" priority="2" operator="greaterThan">
      <formula>$L$5</formula>
    </cfRule>
  </conditionalFormatting>
  <conditionalFormatting sqref="I104:I207 J128:K206">
    <cfRule type="cellIs" dxfId="61" priority="3" operator="lessThan">
      <formula>$L$6</formula>
    </cfRule>
    <cfRule type="cellIs" dxfId="60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8"/>
  <sheetViews>
    <sheetView showGridLines="0" zoomScale="90" zoomScaleNormal="90" workbookViewId="0">
      <pane ySplit="9" topLeftCell="A108" activePane="bottomLeft" state="frozen"/>
      <selection pane="bottomLeft" activeCell="F116" sqref="F116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9.6199999679811299</v>
      </c>
      <c r="X1" s="85" t="s">
        <v>65</v>
      </c>
      <c r="Y1" s="86">
        <f>AN7</f>
        <v>27.7182825080043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-1.7799995839595795</v>
      </c>
      <c r="X2" s="87" t="s">
        <v>66</v>
      </c>
      <c r="Y2" s="88">
        <f>IF(MOD(DEGREES(ATAN2(W1, W2)), 360) &gt; 180, MOD(DEGREES(ATAN2(W1, W2)), 360) - 360, MOD(DEGREES(ATAN2(W1, W2)), 360))</f>
        <v>-10.482943414860301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9.6199999679811299</v>
      </c>
      <c r="AH2" s="43">
        <f>INDEX(D:D,MATCH(9.99999999999999E+307,D:D))</f>
        <v>7.999999972525984</v>
      </c>
      <c r="AI2" s="43">
        <f>INDEX(D:D,MATCH(9.99999999999999E+307,D:D)-1)</f>
        <v>7.7999999630264938</v>
      </c>
      <c r="AJ2" s="43">
        <f>INDEX(D:D,MATCH(9.99999999999999E+307,D:D)-2)</f>
        <v>29.899999964982271</v>
      </c>
      <c r="AK2" s="43">
        <f>INDEX(D:D,MATCH(9.99999999999999E+307,D:D)-3)</f>
        <v>17.599999962840229</v>
      </c>
      <c r="AL2" s="43">
        <f>INDEX(D:D,MATCH(9.99999999999999E+307,D:D)-4)</f>
        <v>-6.9000000366941094</v>
      </c>
      <c r="AM2" s="43">
        <f>INDEX(D:D,MATCH(9.99999999999999E+307,D:D)-5)</f>
        <v>-2.900000021327287</v>
      </c>
      <c r="AN2" s="43">
        <f>INDEX(D:D,MATCH(9.99999999999999E+307,D:D)-6)</f>
        <v>17.599999962840229</v>
      </c>
      <c r="AO2" s="43">
        <f>INDEX(D:D,MATCH(9.99999999999999E+307,D:D)-7)</f>
        <v>-5.9999999939464033</v>
      </c>
      <c r="AP2" s="43">
        <f>INDEX(D:D,MATCH(9.99999999999999E+307,D:D)-8)</f>
        <v>-49.400000018067658</v>
      </c>
      <c r="AQ2" s="43">
        <f>INDEX(D:D,MATCH(9.99999999999999E+307,D:D)-9)</f>
        <v>7.6999999582767487</v>
      </c>
      <c r="AR2" s="43">
        <f>INDEX(D:D,MATCH(9.99999999999999E+307,D:D)-10)</f>
        <v>56.199999991804361</v>
      </c>
      <c r="AS2" s="43">
        <f>INDEX(D:D,MATCH(9.99999999999999E+307,D:D)-11)</f>
        <v>5.9999999939464033</v>
      </c>
      <c r="AT2" s="43">
        <f>INDEX(D:D,MATCH(9.99999999999999E+307,D:D)-12)</f>
        <v>1.8999999738298357</v>
      </c>
      <c r="AU2" s="43">
        <f>INDEX(D:D,MATCH(9.99999999999999E+307,D:D)-13)</f>
        <v>15.899999998509884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8.4200000000038244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-1.7799995839595795</v>
      </c>
      <c r="AH3" s="43">
        <f>INDEX(F:F,MATCH(9.99999999999999E+307,F:F))</f>
        <v>-6.0999998822808266</v>
      </c>
      <c r="AI3" s="43">
        <f>INDEX(F:F,MATCH(9.99999999999999E+307,F:F)-1)</f>
        <v>-8.7999999523162842</v>
      </c>
      <c r="AJ3" s="43">
        <f>INDEX(F:F,MATCH(9.99999999999999E+307,F:F)-2)</f>
        <v>30.100000090897083</v>
      </c>
      <c r="AK3" s="43">
        <f>INDEX(F:F,MATCH(9.99999999999999E+307,F:F)-3)</f>
        <v>16.100000590085983</v>
      </c>
      <c r="AL3" s="43">
        <f>INDEX(F:F,MATCH(9.99999999999999E+307,F:F)-4)</f>
        <v>-29.000000096857548</v>
      </c>
      <c r="AM3" s="43">
        <f>INDEX(F:F,MATCH(9.99999999999999E+307,F:F)-5)</f>
        <v>-26.199999265372753</v>
      </c>
      <c r="AN3" s="43">
        <f>INDEX(F:F,MATCH(9.99999999999999E+307,F:F)-6)</f>
        <v>16.100000590085983</v>
      </c>
      <c r="AO3" s="43">
        <f>INDEX(F:F,MATCH(9.99999999999999E+307,F:F)-7)</f>
        <v>-34.69999972730875</v>
      </c>
      <c r="AP3" s="43">
        <f>INDEX(F:F,MATCH(9.99999999999999E+307,F:F)-8)</f>
        <v>-102.89999935775995</v>
      </c>
      <c r="AQ3" s="43">
        <f>INDEX(F:F,MATCH(9.99999999999999E+307,F:F)-9)</f>
        <v>-7.799999788403511</v>
      </c>
      <c r="AR3" s="43">
        <f>INDEX(F:F,MATCH(9.99999999999999E+307,F:F)-10)</f>
        <v>83.800000138580799</v>
      </c>
      <c r="AS3" s="43">
        <f>INDEX(F:F,MATCH(9.99999999999999E+307,F:F)-11)</f>
        <v>-9.6999993547797203</v>
      </c>
      <c r="AT3" s="43">
        <f>INDEX(F:F,MATCH(9.99999999999999E+307,F:F)-12)</f>
        <v>-14.099999330937862</v>
      </c>
      <c r="AU3" s="43">
        <f>INDEX(F:F,MATCH(9.99999999999999E+307,F:F)-13)</f>
        <v>8.0000003799796104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8.4200000000038244</v>
      </c>
      <c r="AH4" s="43">
        <f>INDEX(H:H,MATCH(9.99999999999999E+307,H:H))</f>
        <v>1.90000000000623</v>
      </c>
      <c r="AI4" s="43">
        <f>INDEX(H:H,MATCH(9.99999999999999E+307,H:H)-1)</f>
        <v>9.5000000000027285</v>
      </c>
      <c r="AJ4" s="43">
        <f>INDEX(H:H,MATCH(9.99999999999999E+307,H:H)-2)</f>
        <v>6.2999999999959755</v>
      </c>
      <c r="AK4" s="43">
        <f>INDEX(H:H,MATCH(9.99999999999999E+307,H:H)-3)</f>
        <v>12.200000000007094</v>
      </c>
      <c r="AL4" s="43">
        <f>INDEX(H:H,MATCH(9.99999999999999E+307,H:H)-4)</f>
        <v>12.79999999999859</v>
      </c>
      <c r="AM4" s="43">
        <f>INDEX(H:H,MATCH(9.99999999999999E+307,H:H)-5)</f>
        <v>-26.600000000001955</v>
      </c>
      <c r="AN4" s="43">
        <f>INDEX(H:H,MATCH(9.99999999999999E+307,H:H)-6)</f>
        <v>12.200000000007094</v>
      </c>
      <c r="AO4" s="43">
        <f>INDEX(H:H,MATCH(9.99999999999999E+307,H:H)-7)</f>
        <v>-26.499999999998636</v>
      </c>
      <c r="AP4" s="43">
        <f>INDEX(H:H,MATCH(9.99999999999999E+307,H:H)-8)</f>
        <v>12.699999999995271</v>
      </c>
      <c r="AQ4" s="43">
        <f>INDEX(H:H,MATCH(9.99999999999999E+307,H:H)-9)</f>
        <v>-12.79999999999859</v>
      </c>
      <c r="AR4" s="43">
        <f>INDEX(H:H,MATCH(9.99999999999999E+307,H:H)-10)</f>
        <v>18.900000000002137</v>
      </c>
      <c r="AS4" s="43">
        <f>INDEX(H:H,MATCH(9.99999999999999E+307,H:H)-11)</f>
        <v>12.000000000000455</v>
      </c>
      <c r="AT4" s="43">
        <f>INDEX(H:H,MATCH(9.99999999999999E+307,H:H)-12)</f>
        <v>-32.799999999994611</v>
      </c>
      <c r="AU4" s="43">
        <f>INDEX(H:H,MATCH(9.99999999999999E+307,H:H)-13)</f>
        <v>17.700000000004934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10.238163806282136</v>
      </c>
      <c r="AI5" s="72">
        <f>INDEX(L:L,MATCH(9.99999999999999E+307,L:L)-1)</f>
        <v>15.117208690232193</v>
      </c>
      <c r="AJ5" s="72">
        <f>INDEX(L:L,MATCH(9.99999999999999E+307,L:L)-2)</f>
        <v>42.891840755298595</v>
      </c>
      <c r="AK5" s="72">
        <f>INDEX(L:L,MATCH(9.99999999999999E+307,L:L)-3)</f>
        <v>26.791976741049144</v>
      </c>
      <c r="AL5" s="72">
        <f>INDEX(L:L,MATCH(9.99999999999999E+307,L:L)-4)</f>
        <v>32.441485880336622</v>
      </c>
      <c r="AM5" s="72">
        <f>INDEX(L:L,MATCH(9.99999999999999E+307,L:L)-5)</f>
        <v>37.448764487354389</v>
      </c>
      <c r="AN5" s="72">
        <f>INDEX(L:L,MATCH(9.99999999999999E+307,L:L)-6)</f>
        <v>26.791976741049144</v>
      </c>
      <c r="AO5" s="72">
        <f>INDEX(L:L,MATCH(9.99999999999999E+307,L:L)-7)</f>
        <v>44.071986351905132</v>
      </c>
      <c r="AP5" s="72">
        <f>INDEX(L:L,MATCH(9.99999999999999E+307,L:L)-8)</f>
        <v>114.84798591883082</v>
      </c>
      <c r="AQ5" s="72">
        <f>INDEX(L:L,MATCH(9.99999999999999E+307,L:L)-9)</f>
        <v>16.851409319594627</v>
      </c>
      <c r="AR5" s="72">
        <f>INDEX(L:L,MATCH(9.99999999999999E+307,L:L)-10)</f>
        <v>102.6551996846971</v>
      </c>
      <c r="AS5" s="72">
        <f>INDEX(L:L,MATCH(9.99999999999999E+307,L:L)-11)</f>
        <v>16.555663303235384</v>
      </c>
      <c r="AT5" s="72">
        <f>INDEX(L:L,MATCH(9.99999999999999E+307,L:L)-12)</f>
        <v>35.752761865800636</v>
      </c>
      <c r="AU5" s="73">
        <f>INDEX(L:L,MATCH(9.99999999999999E+307,L:L)-13)</f>
        <v>25.101792884821254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127.32552004484688</v>
      </c>
      <c r="AI6" s="75">
        <f>INDEX(J:J,MATCH(9.99999999999999E+307,J:J)-1)</f>
        <v>138.44738683257071</v>
      </c>
      <c r="AJ6" s="75">
        <f>INDEX(J:J,MATCH(9.99999999999999E+307,J:J)-2)</f>
        <v>44.809014655579745</v>
      </c>
      <c r="AK6" s="75">
        <f>INDEX(J:J,MATCH(9.99999999999999E+307,J:J)-3)</f>
        <v>47.548573973271004</v>
      </c>
      <c r="AL6" s="75">
        <f>INDEX(J:J,MATCH(9.99999999999999E+307,J:J)-4)</f>
        <v>193.38359400630384</v>
      </c>
      <c r="AM6" s="75">
        <f>INDEX(J:J,MATCH(9.99999999999999E+307,J:J)-5)</f>
        <v>186.31618870994177</v>
      </c>
      <c r="AN6" s="75">
        <f>INDEX(J:J,MATCH(9.99999999999999E+307,J:J)-6)</f>
        <v>47.548573973271004</v>
      </c>
      <c r="AO6" s="75">
        <f>INDEX(J:J,MATCH(9.99999999999999E+307,J:J)-7)</f>
        <v>189.81005149365689</v>
      </c>
      <c r="AP6" s="75">
        <f>INDEX(J:J,MATCH(9.99999999999999E+307,J:J)-8)</f>
        <v>205.6446262152308</v>
      </c>
      <c r="AQ6" s="75">
        <f>INDEX(J:J,MATCH(9.99999999999999E+307,J:J)-9)</f>
        <v>135.36964443997738</v>
      </c>
      <c r="AR6" s="75">
        <f>INDEX(J:J,MATCH(9.99999999999999E+307,J:J)-10)</f>
        <v>33.847559603656691</v>
      </c>
      <c r="AS6" s="75">
        <f>INDEX(J:J,MATCH(9.99999999999999E+307,J:J)-11)</f>
        <v>148.26085752499353</v>
      </c>
      <c r="AT6" s="75">
        <f>INDEX(J:J,MATCH(9.99999999999999E+307,J:J)-12)</f>
        <v>172.3255202277295</v>
      </c>
      <c r="AU6" s="76">
        <f>INDEX(J:J,MATCH(9.99999999999999E+307,J:J)-13)</f>
        <v>63.29098878604384</v>
      </c>
      <c r="AV6" s="8" t="s">
        <v>53</v>
      </c>
    </row>
    <row r="7" spans="1:48" ht="15.9" customHeight="1">
      <c r="B7" s="185" t="s">
        <v>152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13.85914125400215</v>
      </c>
      <c r="Y7" s="36"/>
      <c r="AF7" s="8" t="s">
        <v>33</v>
      </c>
      <c r="AG7" s="69">
        <f>(SUM(AO2:AU2)-MIN(AO2:AU2)-MAX(AO2:AU2))/(COUNTA(AO2:AU2)-2)</f>
        <v>5.0999999861232936</v>
      </c>
      <c r="AK7" s="8" t="s">
        <v>54</v>
      </c>
      <c r="AN7" s="78">
        <f>(SUM(AH5:AN5)-MIN(AH5:AN5)-MAX(AH5:AN5))/(COUNTA(AH5:AN5)-2)</f>
        <v>27.7182825080043</v>
      </c>
      <c r="AO7" s="8" t="s">
        <v>54</v>
      </c>
      <c r="AR7" s="78">
        <f>(SUM(AO5:AU5)-MIN(AO5:AU5)-MAX(AO5:AU5))/(COUNTA(AO5:AU5)-2)</f>
        <v>44.88663002136375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-10.482943414860301</v>
      </c>
      <c r="Y8" s="36"/>
      <c r="AF8" s="8" t="s">
        <v>34</v>
      </c>
      <c r="AG8" s="69">
        <f>(SUM(AO3:AU3)-MIN(AO3:AU3)-MAX(AO3:AU3))/(COUNTA(AO3:AU3)-2)</f>
        <v>-11.659999564290047</v>
      </c>
      <c r="AK8" s="8" t="s">
        <v>55</v>
      </c>
      <c r="AN8" s="78">
        <f>(SUM(AH6:AN6)-MIN(AH6:AN6)-MAX(AH6:AN6))/(COUNTA(AH6:AN6)-2)</f>
        <v>109.43724870678027</v>
      </c>
      <c r="AO8" s="8" t="s">
        <v>55</v>
      </c>
      <c r="AR8" s="78">
        <f>(SUM(AO6:AU6)-MIN(AO6:AU6)-MAX(AO6:AU6))/(COUNTA(AO6:AU6)-2)</f>
        <v>141.81141249448024</v>
      </c>
    </row>
    <row r="9" spans="1:48" ht="30" customHeight="1">
      <c r="A9" s="5" t="s">
        <v>4</v>
      </c>
      <c r="B9" s="14">
        <v>45853</v>
      </c>
      <c r="C9" s="35">
        <v>401126.63510000001</v>
      </c>
      <c r="D9" s="9"/>
      <c r="E9" s="35">
        <v>6665939.8729999997</v>
      </c>
      <c r="F9" s="9"/>
      <c r="G9" s="35">
        <v>96.544499999999999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0.62000000000068667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45853</v>
      </c>
      <c r="C10" s="11">
        <v>401126.63410000002</v>
      </c>
      <c r="D10" s="9">
        <f t="shared" ref="D10:D40" si="1">IF(C10="","",(C10-$C$9)*1000)</f>
        <v>-0.99999998928979039</v>
      </c>
      <c r="E10" s="12">
        <v>6665939.8640000001</v>
      </c>
      <c r="F10" s="9">
        <f t="shared" ref="F10:F40" si="2">IF(E10="","",(E10-$E$9)*1000)</f>
        <v>-8.999999612569809</v>
      </c>
      <c r="G10" s="12">
        <v>96.510300000000001</v>
      </c>
      <c r="H10" s="9">
        <f t="shared" ref="H10:H40" si="3">IF(G10="","",(G10-$G$9)*1000)</f>
        <v>-34.199999999998454</v>
      </c>
      <c r="I10" s="47">
        <f t="shared" ref="I10:I73" si="4">IF(MOD(DEGREES(ATAN2(D10, F10)), 360) &gt; 180, MOD(DEGREES(ATAN2(D10, F10)), 360) - 360, MOD(DEGREES(ATAN2(D10, F10)), 360))</f>
        <v>-96.340191949266796</v>
      </c>
      <c r="J10" s="40">
        <f>MOD(DEGREES(ATAN2(F10, D10)) + 360, 360)</f>
        <v>186.34019194926682</v>
      </c>
      <c r="K10" s="47">
        <f t="shared" ref="K10:K73" si="5">SQRT(POWER(C10 - $C$9,2) + POWER(E10 - $E$9,2)) *1000</f>
        <v>9.0553847518941062</v>
      </c>
      <c r="L10" s="40">
        <f t="shared" ref="L10:L73" si="6">SQRT((D10^2) + (F10^2) + (H10^2))</f>
        <v>35.378524460535807</v>
      </c>
      <c r="M10" s="12" t="e">
        <f t="shared" ref="M10:M23" si="7">(D10-$D$9)/(B10-$B$9)</f>
        <v>#DIV/0!</v>
      </c>
      <c r="N10" s="12" t="e">
        <f t="shared" ref="N10:N23" si="8">(F10-$F$9)/(B10-$B$9)</f>
        <v>#DIV/0!</v>
      </c>
      <c r="O10" s="12" t="e">
        <f t="shared" ref="O10:O23" si="9">(H10-$H$9)/(B10-$B$9)</f>
        <v>#DIV/0!</v>
      </c>
      <c r="P10" s="81" t="e">
        <f t="shared" ref="P10:P23" si="10">(L10-$L$9)/(B10-$B$9)</f>
        <v>#DIV/0!</v>
      </c>
      <c r="Q10" s="12" t="e">
        <f t="shared" ref="Q10:Q23" si="11">(M10-0)/(B10-$B$9)</f>
        <v>#DIV/0!</v>
      </c>
      <c r="R10" s="12" t="e">
        <f t="shared" ref="R10:R23" si="12">(N10-0)/(B10-$B$9)</f>
        <v>#DIV/0!</v>
      </c>
      <c r="S10" s="12" t="e">
        <f t="shared" ref="S10:S23" si="13">(O10-0)/(B10-$B$9)</f>
        <v>#DIV/0!</v>
      </c>
      <c r="T10" s="12" t="e">
        <f t="shared" ref="T10:T23" si="14">(P10-0)/(B10-$B$9)</f>
        <v>#DIV/0!</v>
      </c>
    </row>
    <row r="11" spans="1:48" ht="15.9" customHeight="1">
      <c r="A11" s="51"/>
      <c r="B11" s="18">
        <v>45854</v>
      </c>
      <c r="C11" s="11">
        <v>401126.64069999999</v>
      </c>
      <c r="D11" s="9">
        <f t="shared" si="1"/>
        <v>5.5999999749474227</v>
      </c>
      <c r="E11" s="12">
        <v>6665939.8789999997</v>
      </c>
      <c r="F11" s="9">
        <f t="shared" si="2"/>
        <v>6.0000000521540642</v>
      </c>
      <c r="G11" s="12">
        <v>96.530699999999996</v>
      </c>
      <c r="H11" s="9">
        <f t="shared" si="3"/>
        <v>-13.800000000003365</v>
      </c>
      <c r="I11" s="47">
        <f t="shared" si="4"/>
        <v>46.974934387164716</v>
      </c>
      <c r="J11" s="40">
        <f t="shared" ref="J11:J74" si="15">MOD(DEGREES(ATAN2(F11, D11)) + 360, 360)</f>
        <v>43.025065612835306</v>
      </c>
      <c r="K11" s="47">
        <f t="shared" si="5"/>
        <v>8.2073138325069497</v>
      </c>
      <c r="L11" s="40">
        <f t="shared" si="6"/>
        <v>16.056151479895572</v>
      </c>
      <c r="M11" s="12">
        <f t="shared" si="7"/>
        <v>5.5999999749474227</v>
      </c>
      <c r="N11" s="12">
        <f t="shared" si="8"/>
        <v>6.0000000521540642</v>
      </c>
      <c r="O11" s="12">
        <f t="shared" si="9"/>
        <v>-13.800000000003365</v>
      </c>
      <c r="P11" s="81">
        <f t="shared" si="10"/>
        <v>16.056151479895572</v>
      </c>
      <c r="Q11" s="12">
        <f t="shared" si="11"/>
        <v>5.5999999749474227</v>
      </c>
      <c r="R11" s="12">
        <f t="shared" si="12"/>
        <v>6.0000000521540642</v>
      </c>
      <c r="S11" s="12">
        <f t="shared" si="13"/>
        <v>-13.800000000003365</v>
      </c>
      <c r="T11" s="12">
        <f t="shared" si="14"/>
        <v>16.056151479895572</v>
      </c>
    </row>
    <row r="12" spans="1:48" ht="15.9" customHeight="1">
      <c r="A12" s="52"/>
      <c r="B12" s="18">
        <v>45854</v>
      </c>
      <c r="C12" s="11">
        <v>401126.62430000002</v>
      </c>
      <c r="D12" s="9">
        <f t="shared" si="1"/>
        <v>-10.799999989103526</v>
      </c>
      <c r="E12" s="12">
        <v>6665939.8420000002</v>
      </c>
      <c r="F12" s="9">
        <f t="shared" si="2"/>
        <v>-30.999999493360519</v>
      </c>
      <c r="G12" s="12">
        <v>96.5334</v>
      </c>
      <c r="H12" s="9">
        <f t="shared" si="3"/>
        <v>-11.099999999999</v>
      </c>
      <c r="I12" s="47">
        <f t="shared" si="4"/>
        <v>-109.20767768817757</v>
      </c>
      <c r="J12" s="40">
        <f t="shared" si="15"/>
        <v>199.20767768817757</v>
      </c>
      <c r="K12" s="47">
        <f t="shared" si="5"/>
        <v>32.827427074825536</v>
      </c>
      <c r="L12" s="40">
        <f t="shared" si="6"/>
        <v>34.653282216161955</v>
      </c>
      <c r="M12" s="12">
        <f t="shared" si="7"/>
        <v>-10.799999989103526</v>
      </c>
      <c r="N12" s="12">
        <f t="shared" si="8"/>
        <v>-30.999999493360519</v>
      </c>
      <c r="O12" s="12">
        <f t="shared" si="9"/>
        <v>-11.099999999999</v>
      </c>
      <c r="P12" s="81">
        <f t="shared" si="10"/>
        <v>34.653282216161955</v>
      </c>
      <c r="Q12" s="12">
        <f t="shared" si="11"/>
        <v>-10.799999989103526</v>
      </c>
      <c r="R12" s="12">
        <f t="shared" si="12"/>
        <v>-30.999999493360519</v>
      </c>
      <c r="S12" s="12">
        <f t="shared" si="13"/>
        <v>-11.099999999999</v>
      </c>
      <c r="T12" s="12">
        <f t="shared" si="14"/>
        <v>34.653282216161955</v>
      </c>
    </row>
    <row r="13" spans="1:48" ht="15.9" customHeight="1">
      <c r="A13" s="52"/>
      <c r="B13" s="18">
        <v>45855</v>
      </c>
      <c r="C13" s="12">
        <v>401126.62780000002</v>
      </c>
      <c r="D13" s="9">
        <f t="shared" si="1"/>
        <v>-7.299999997485429</v>
      </c>
      <c r="E13" s="11">
        <v>6665939.8590000002</v>
      </c>
      <c r="F13" s="9">
        <f t="shared" si="2"/>
        <v>-13.9999995008111</v>
      </c>
      <c r="G13" s="12">
        <v>96.558199999999999</v>
      </c>
      <c r="H13" s="9">
        <f t="shared" si="3"/>
        <v>13.700000000000045</v>
      </c>
      <c r="I13" s="47">
        <f>IF(MOD(DEGREES(ATAN2(D13, F13)), 360) &gt; 180, MOD(DEGREES(ATAN2(D13, F13)), 360) - 360, MOD(DEGREES(ATAN2(D13, F13)), 360))</f>
        <v>-117.5388241790244</v>
      </c>
      <c r="J13" s="40">
        <f>MOD(DEGREES(ATAN2(F13, D13)) + 360, 360)</f>
        <v>207.5388241790244</v>
      </c>
      <c r="K13" s="47">
        <f>SQRT(POWER(C13 - $C$9,2) + POWER(E13 - $E$9,2)) *1000</f>
        <v>15.788919721944193</v>
      </c>
      <c r="L13" s="40">
        <f>SQRT((D13^2) + (F13^2) + (H13^2))</f>
        <v>20.904066254822279</v>
      </c>
      <c r="M13" s="12">
        <f>(D13-$D$9)/(B13-$B$9)</f>
        <v>-3.6499999987427145</v>
      </c>
      <c r="N13" s="12">
        <f>(F13-$F$9)/(B13-$B$9)</f>
        <v>-6.99999975040555</v>
      </c>
      <c r="O13" s="12">
        <f>(H13-$H$9)/(B13-$B$9)</f>
        <v>6.8500000000000227</v>
      </c>
      <c r="P13" s="81">
        <f>(L13-$L$9)/(B13-$B$9)</f>
        <v>10.45203312741114</v>
      </c>
      <c r="Q13" s="12">
        <f>(M13-0)/(B13-$B$9)</f>
        <v>-1.8249999993713573</v>
      </c>
      <c r="R13" s="12">
        <f>(N13-0)/(B13-$B$9)</f>
        <v>-3.499999875202775</v>
      </c>
      <c r="S13" s="12">
        <f>(O13-0)/(B13-$B$9)</f>
        <v>3.4250000000000114</v>
      </c>
      <c r="T13" s="12">
        <f>(P13-0)/(B13-$B$9)</f>
        <v>5.2260165637055698</v>
      </c>
    </row>
    <row r="14" spans="1:48" ht="15.9" customHeight="1">
      <c r="A14" s="53"/>
      <c r="B14" s="18">
        <v>45855</v>
      </c>
      <c r="C14" s="11">
        <v>401126.64600000001</v>
      </c>
      <c r="D14" s="9">
        <f t="shared" si="1"/>
        <v>10.899999993853271</v>
      </c>
      <c r="E14" s="11">
        <v>6665939.892</v>
      </c>
      <c r="F14" s="9">
        <f t="shared" si="2"/>
        <v>19.000000320374966</v>
      </c>
      <c r="G14" s="12">
        <v>96.569599999999994</v>
      </c>
      <c r="H14" s="9">
        <f t="shared" si="3"/>
        <v>25.099999999994793</v>
      </c>
      <c r="I14" s="47">
        <f>IF(MOD(DEGREES(ATAN2(D14, F14)), 360) &gt; 180, MOD(DEGREES(ATAN2(D14, F14)), 360) - 360, MOD(DEGREES(ATAN2(D14, F14)), 360))</f>
        <v>60.157787778854704</v>
      </c>
      <c r="J14" s="40">
        <f>MOD(DEGREES(ATAN2(F14, D14)) + 360, 360)</f>
        <v>29.842212221145303</v>
      </c>
      <c r="K14" s="47">
        <f>SQRT(POWER(C14 - $C$9,2) + POWER(E14 - $E$9,2)) *1000</f>
        <v>21.904566008945487</v>
      </c>
      <c r="L14" s="40">
        <f>SQRT((D14^2) + (F14^2) + (H14^2))</f>
        <v>33.313961218083762</v>
      </c>
      <c r="M14" s="12">
        <f>(D14-$D$9)/(B14-$B$9)</f>
        <v>5.4499999969266355</v>
      </c>
      <c r="N14" s="12">
        <f>(F14-$F$9)/(B14-$B$9)</f>
        <v>9.5000001601874828</v>
      </c>
      <c r="O14" s="12">
        <f>(H14-$H$9)/(B14-$B$9)</f>
        <v>12.549999999997397</v>
      </c>
      <c r="P14" s="81">
        <f>(L14-$L$9)/(B14-$B$9)</f>
        <v>16.656980609041881</v>
      </c>
      <c r="Q14" s="12">
        <f>(M14-0)/(B14-$B$9)</f>
        <v>2.7249999984633178</v>
      </c>
      <c r="R14" s="12">
        <f>(N14-0)/(B14-$B$9)</f>
        <v>4.7500000800937414</v>
      </c>
      <c r="S14" s="12">
        <f>(O14-0)/(B14-$B$9)</f>
        <v>6.2749999999986983</v>
      </c>
      <c r="T14" s="12">
        <f>(P14-0)/(B14-$B$9)</f>
        <v>8.3284903045209404</v>
      </c>
    </row>
    <row r="15" spans="1:48" ht="15.9" customHeight="1">
      <c r="B15" s="18">
        <v>45856</v>
      </c>
      <c r="C15" s="11">
        <v>401126.6384</v>
      </c>
      <c r="D15" s="9">
        <f t="shared" si="1"/>
        <v>3.2999999821186066</v>
      </c>
      <c r="E15" s="11">
        <v>6665939.8789999997</v>
      </c>
      <c r="F15" s="9">
        <f t="shared" si="2"/>
        <v>6.0000000521540642</v>
      </c>
      <c r="G15" s="12">
        <v>96.556200000000004</v>
      </c>
      <c r="H15" s="9">
        <f t="shared" si="3"/>
        <v>11.700000000004707</v>
      </c>
      <c r="I15" s="47">
        <f t="shared" si="4"/>
        <v>61.189206598427155</v>
      </c>
      <c r="J15" s="40">
        <f t="shared" si="15"/>
        <v>28.810793401572823</v>
      </c>
      <c r="K15" s="47">
        <f t="shared" si="5"/>
        <v>6.8476273633888383</v>
      </c>
      <c r="L15" s="40">
        <f t="shared" si="6"/>
        <v>13.556548251968188</v>
      </c>
      <c r="M15" s="12">
        <f t="shared" si="7"/>
        <v>1.0999999940395355</v>
      </c>
      <c r="N15" s="12">
        <f t="shared" si="8"/>
        <v>2.0000000173846879</v>
      </c>
      <c r="O15" s="12">
        <f t="shared" si="9"/>
        <v>3.9000000000015689</v>
      </c>
      <c r="P15" s="81">
        <f t="shared" si="10"/>
        <v>4.5188494173227296</v>
      </c>
      <c r="Q15" s="12">
        <f t="shared" si="11"/>
        <v>0.36666666467984516</v>
      </c>
      <c r="R15" s="12">
        <f t="shared" si="12"/>
        <v>0.66666667246156264</v>
      </c>
      <c r="S15" s="12">
        <f t="shared" si="13"/>
        <v>1.300000000000523</v>
      </c>
      <c r="T15" s="12">
        <f t="shared" si="14"/>
        <v>1.5062831391075766</v>
      </c>
    </row>
    <row r="16" spans="1:48" ht="15.9" customHeight="1">
      <c r="B16" s="18">
        <v>45856</v>
      </c>
      <c r="C16" s="11">
        <v>401126.64929999999</v>
      </c>
      <c r="D16" s="9">
        <f t="shared" si="1"/>
        <v>14.199999975971878</v>
      </c>
      <c r="E16" s="11">
        <v>6665939.8949999996</v>
      </c>
      <c r="F16" s="9">
        <f t="shared" si="2"/>
        <v>21.99999988079071</v>
      </c>
      <c r="G16" s="12">
        <v>96.534999999999997</v>
      </c>
      <c r="H16" s="9">
        <f t="shared" si="3"/>
        <v>-9.5000000000027285</v>
      </c>
      <c r="I16" s="47">
        <f t="shared" si="4"/>
        <v>57.15959563124359</v>
      </c>
      <c r="J16" s="40">
        <f t="shared" si="15"/>
        <v>32.840404368756424</v>
      </c>
      <c r="K16" s="47">
        <f t="shared" si="5"/>
        <v>26.184728260426773</v>
      </c>
      <c r="L16" s="40">
        <f t="shared" si="6"/>
        <v>27.854801993057578</v>
      </c>
      <c r="M16" s="12">
        <f t="shared" si="7"/>
        <v>4.7333333253239589</v>
      </c>
      <c r="N16" s="12">
        <f t="shared" si="8"/>
        <v>7.3333332935969038</v>
      </c>
      <c r="O16" s="12">
        <f t="shared" si="9"/>
        <v>-3.166666666667576</v>
      </c>
      <c r="P16" s="81">
        <f t="shared" si="10"/>
        <v>9.2849339976858598</v>
      </c>
      <c r="Q16" s="12">
        <f t="shared" si="11"/>
        <v>1.5777777751079862</v>
      </c>
      <c r="R16" s="12">
        <f t="shared" si="12"/>
        <v>2.4444444311989679</v>
      </c>
      <c r="S16" s="12">
        <f t="shared" si="13"/>
        <v>-1.0555555555558587</v>
      </c>
      <c r="T16" s="12">
        <f t="shared" si="14"/>
        <v>3.0949779992286199</v>
      </c>
    </row>
    <row r="17" spans="1:20" ht="15.9" customHeight="1">
      <c r="B17" s="18">
        <v>45857</v>
      </c>
      <c r="C17" s="11">
        <v>401126.62530000001</v>
      </c>
      <c r="D17" s="9">
        <f t="shared" si="1"/>
        <v>-9.7999999998137355</v>
      </c>
      <c r="E17" s="11">
        <v>6665939.858</v>
      </c>
      <c r="F17" s="9">
        <f t="shared" si="2"/>
        <v>-14.999999664723873</v>
      </c>
      <c r="G17" s="12">
        <v>96.563500000000005</v>
      </c>
      <c r="H17" s="9">
        <f t="shared" si="3"/>
        <v>19.000000000005457</v>
      </c>
      <c r="I17" s="47">
        <f t="shared" si="4"/>
        <v>-123.15792447057123</v>
      </c>
      <c r="J17" s="40">
        <f t="shared" si="15"/>
        <v>213.1579244705712</v>
      </c>
      <c r="K17" s="47">
        <f t="shared" si="5"/>
        <v>17.917588842756313</v>
      </c>
      <c r="L17" s="40">
        <f t="shared" si="6"/>
        <v>26.115895350117192</v>
      </c>
      <c r="M17" s="12">
        <f t="shared" si="7"/>
        <v>-2.4499999999534339</v>
      </c>
      <c r="N17" s="12">
        <f t="shared" si="8"/>
        <v>-3.7499999161809683</v>
      </c>
      <c r="O17" s="12">
        <f t="shared" si="9"/>
        <v>4.7500000000013642</v>
      </c>
      <c r="P17" s="81">
        <f t="shared" si="10"/>
        <v>6.5289738375292981</v>
      </c>
      <c r="Q17" s="12">
        <f t="shared" si="11"/>
        <v>-0.61249999998835847</v>
      </c>
      <c r="R17" s="12">
        <f t="shared" si="12"/>
        <v>-0.93749997904524207</v>
      </c>
      <c r="S17" s="12">
        <f t="shared" si="13"/>
        <v>1.1875000000003411</v>
      </c>
      <c r="T17" s="12">
        <f t="shared" si="14"/>
        <v>1.6322434593823245</v>
      </c>
    </row>
    <row r="18" spans="1:20" ht="15.9" customHeight="1">
      <c r="B18" s="18">
        <v>45859</v>
      </c>
      <c r="C18" s="11">
        <v>401126.63660000003</v>
      </c>
      <c r="D18" s="9">
        <f t="shared" si="1"/>
        <v>1.500000013038516</v>
      </c>
      <c r="E18" s="12">
        <v>6665939.8739999998</v>
      </c>
      <c r="F18" s="9">
        <f t="shared" si="2"/>
        <v>1.0000001639127731</v>
      </c>
      <c r="G18" s="12">
        <v>96.5351</v>
      </c>
      <c r="H18" s="9">
        <f t="shared" si="3"/>
        <v>-9.3999999999994088</v>
      </c>
      <c r="I18" s="47">
        <f t="shared" si="4"/>
        <v>33.690071630660555</v>
      </c>
      <c r="J18" s="40">
        <f t="shared" si="15"/>
        <v>56.309928369339445</v>
      </c>
      <c r="K18" s="47">
        <f t="shared" si="5"/>
        <v>1.8027757395031478</v>
      </c>
      <c r="L18" s="40">
        <f t="shared" si="6"/>
        <v>9.5713113190894603</v>
      </c>
      <c r="M18" s="12">
        <f t="shared" si="7"/>
        <v>0.25000000217308599</v>
      </c>
      <c r="N18" s="12">
        <f t="shared" si="8"/>
        <v>0.16666669398546219</v>
      </c>
      <c r="O18" s="12">
        <f t="shared" si="9"/>
        <v>-1.5666666666665681</v>
      </c>
      <c r="P18" s="81">
        <f t="shared" si="10"/>
        <v>1.5952185531815768</v>
      </c>
      <c r="Q18" s="12">
        <f t="shared" si="11"/>
        <v>4.1666667028847665E-2</v>
      </c>
      <c r="R18" s="12">
        <f t="shared" si="12"/>
        <v>2.7777782330910366E-2</v>
      </c>
      <c r="S18" s="12">
        <f t="shared" si="13"/>
        <v>-0.2611111111110947</v>
      </c>
      <c r="T18" s="12">
        <f t="shared" si="14"/>
        <v>0.26586975886359615</v>
      </c>
    </row>
    <row r="19" spans="1:20" ht="15.9" customHeight="1">
      <c r="B19" s="18">
        <v>45859</v>
      </c>
      <c r="C19" s="11">
        <v>401126.63329999999</v>
      </c>
      <c r="D19" s="9">
        <f t="shared" si="1"/>
        <v>-1.8000000272877514</v>
      </c>
      <c r="E19" s="11">
        <v>6665939.8590000002</v>
      </c>
      <c r="F19" s="9">
        <f t="shared" si="2"/>
        <v>-13.9999995008111</v>
      </c>
      <c r="G19" s="12">
        <v>96.522999999999996</v>
      </c>
      <c r="H19" s="9">
        <f t="shared" si="3"/>
        <v>-21.500000000003183</v>
      </c>
      <c r="I19" s="47">
        <f t="shared" si="4"/>
        <v>-97.326407028424796</v>
      </c>
      <c r="J19" s="40">
        <f t="shared" si="15"/>
        <v>187.3264070284248</v>
      </c>
      <c r="K19" s="47">
        <f t="shared" si="5"/>
        <v>14.115239499241483</v>
      </c>
      <c r="L19" s="40">
        <f t="shared" si="6"/>
        <v>25.719447624727167</v>
      </c>
      <c r="M19" s="12">
        <f t="shared" si="7"/>
        <v>-0.30000000454795855</v>
      </c>
      <c r="N19" s="12">
        <f t="shared" si="8"/>
        <v>-2.3333332501351833</v>
      </c>
      <c r="O19" s="12">
        <f t="shared" si="9"/>
        <v>-3.5833333333338637</v>
      </c>
      <c r="P19" s="81">
        <f t="shared" si="10"/>
        <v>4.2865746041211947</v>
      </c>
      <c r="Q19" s="12">
        <f t="shared" si="11"/>
        <v>-5.0000000757993095E-2</v>
      </c>
      <c r="R19" s="12">
        <f t="shared" si="12"/>
        <v>-0.38888887502253056</v>
      </c>
      <c r="S19" s="12">
        <f t="shared" si="13"/>
        <v>-0.59722222222231058</v>
      </c>
      <c r="T19" s="12">
        <f t="shared" si="14"/>
        <v>0.71442910068686583</v>
      </c>
    </row>
    <row r="20" spans="1:20" ht="15.9" customHeight="1">
      <c r="A20" s="8" t="s">
        <v>173</v>
      </c>
      <c r="B20" s="18">
        <v>45860</v>
      </c>
      <c r="C20" s="11">
        <v>401126.6482</v>
      </c>
      <c r="D20" s="9">
        <f t="shared" si="1"/>
        <v>13.099999981932342</v>
      </c>
      <c r="E20" s="11">
        <v>6665939.8990000002</v>
      </c>
      <c r="F20" s="9">
        <f t="shared" si="2"/>
        <v>26.000000536441803</v>
      </c>
      <c r="G20" s="12">
        <v>96.551900000000003</v>
      </c>
      <c r="H20" s="9">
        <f t="shared" si="3"/>
        <v>7.40000000000407</v>
      </c>
      <c r="I20" s="47">
        <f t="shared" si="4"/>
        <v>63.258925983302888</v>
      </c>
      <c r="J20" s="40">
        <f t="shared" si="15"/>
        <v>26.741074016697098</v>
      </c>
      <c r="K20" s="47">
        <f t="shared" si="5"/>
        <v>29.113742930471883</v>
      </c>
      <c r="L20" s="40">
        <f t="shared" si="6"/>
        <v>30.03947448644303</v>
      </c>
      <c r="M20" s="12">
        <f t="shared" si="7"/>
        <v>1.8714285688474774</v>
      </c>
      <c r="N20" s="12">
        <f t="shared" si="8"/>
        <v>3.7142857909202576</v>
      </c>
      <c r="O20" s="12">
        <f t="shared" si="9"/>
        <v>1.0571428571434385</v>
      </c>
      <c r="P20" s="81">
        <f t="shared" si="10"/>
        <v>4.2913534980632901</v>
      </c>
      <c r="Q20" s="12">
        <f t="shared" si="11"/>
        <v>0.26734693840678248</v>
      </c>
      <c r="R20" s="12">
        <f t="shared" si="12"/>
        <v>0.53061225584575111</v>
      </c>
      <c r="S20" s="12">
        <f t="shared" si="13"/>
        <v>0.15102040816334836</v>
      </c>
      <c r="T20" s="12">
        <f t="shared" si="14"/>
        <v>0.61305049972332715</v>
      </c>
    </row>
    <row r="21" spans="1:20" ht="15.9" customHeight="1">
      <c r="B21" s="18">
        <v>45860</v>
      </c>
      <c r="C21" s="11">
        <v>401126.64559999999</v>
      </c>
      <c r="D21" s="9">
        <f t="shared" si="1"/>
        <v>10.49999997485429</v>
      </c>
      <c r="E21" s="12">
        <v>6665939.8839999996</v>
      </c>
      <c r="F21" s="9">
        <f t="shared" si="2"/>
        <v>10.999999940395355</v>
      </c>
      <c r="G21" s="12">
        <v>96.522099999999995</v>
      </c>
      <c r="H21" s="9">
        <f t="shared" si="3"/>
        <v>-22.400000000004638</v>
      </c>
      <c r="I21" s="47">
        <f t="shared" si="4"/>
        <v>46.332219767338529</v>
      </c>
      <c r="J21" s="40">
        <f t="shared" si="15"/>
        <v>43.667780232661471</v>
      </c>
      <c r="K21" s="47">
        <f t="shared" si="5"/>
        <v>15.206906265267696</v>
      </c>
      <c r="L21" s="40">
        <f t="shared" si="6"/>
        <v>27.074157385980559</v>
      </c>
      <c r="M21" s="12">
        <f t="shared" si="7"/>
        <v>1.4999999964077557</v>
      </c>
      <c r="N21" s="12">
        <f t="shared" si="8"/>
        <v>1.5714285629136222</v>
      </c>
      <c r="O21" s="12">
        <f t="shared" si="9"/>
        <v>-3.2000000000006628</v>
      </c>
      <c r="P21" s="81">
        <f t="shared" si="10"/>
        <v>3.867736769425794</v>
      </c>
      <c r="Q21" s="12">
        <f t="shared" si="11"/>
        <v>0.21428571377253652</v>
      </c>
      <c r="R21" s="12">
        <f t="shared" si="12"/>
        <v>0.22448979470194602</v>
      </c>
      <c r="S21" s="12">
        <f t="shared" si="13"/>
        <v>-0.45714285714295183</v>
      </c>
      <c r="T21" s="12">
        <f t="shared" si="14"/>
        <v>0.55253382420368491</v>
      </c>
    </row>
    <row r="22" spans="1:20" ht="15.9" customHeight="1">
      <c r="B22" s="18">
        <v>45861</v>
      </c>
      <c r="C22" s="12">
        <v>401126.64669999998</v>
      </c>
      <c r="D22" s="9">
        <f t="shared" si="1"/>
        <v>11.599999968893826</v>
      </c>
      <c r="E22" s="12">
        <v>6665939.8990000002</v>
      </c>
      <c r="F22" s="9">
        <f t="shared" si="2"/>
        <v>26.000000536441803</v>
      </c>
      <c r="G22" s="12">
        <v>96.545699999999997</v>
      </c>
      <c r="H22" s="9">
        <f t="shared" si="3"/>
        <v>1.1999999999972033</v>
      </c>
      <c r="I22" s="47">
        <f t="shared" si="4"/>
        <v>65.955777227664399</v>
      </c>
      <c r="J22" s="40">
        <f t="shared" si="15"/>
        <v>24.044222772335615</v>
      </c>
      <c r="K22" s="47">
        <f t="shared" si="5"/>
        <v>28.470335916060257</v>
      </c>
      <c r="L22" s="40">
        <f t="shared" si="6"/>
        <v>28.495614174348024</v>
      </c>
      <c r="M22" s="12">
        <f t="shared" si="7"/>
        <v>1.4499999961117283</v>
      </c>
      <c r="N22" s="12">
        <f t="shared" si="8"/>
        <v>3.2500000670552254</v>
      </c>
      <c r="O22" s="12">
        <f t="shared" si="9"/>
        <v>0.14999999999965041</v>
      </c>
      <c r="P22" s="81">
        <f t="shared" si="10"/>
        <v>3.561951771793503</v>
      </c>
      <c r="Q22" s="12">
        <f t="shared" si="11"/>
        <v>0.18124999951396603</v>
      </c>
      <c r="R22" s="12">
        <f t="shared" si="12"/>
        <v>0.40625000838190317</v>
      </c>
      <c r="S22" s="12">
        <f t="shared" si="13"/>
        <v>1.8749999999956302E-2</v>
      </c>
      <c r="T22" s="12">
        <f t="shared" si="14"/>
        <v>0.44524397147418787</v>
      </c>
    </row>
    <row r="23" spans="1:20" ht="15.9" customHeight="1">
      <c r="B23" s="18">
        <v>45861</v>
      </c>
      <c r="C23" s="12">
        <v>401126.64649999997</v>
      </c>
      <c r="D23" s="9">
        <f t="shared" si="1"/>
        <v>11.399999959394336</v>
      </c>
      <c r="E23" s="12">
        <v>6665939.8976999996</v>
      </c>
      <c r="F23" s="9">
        <f t="shared" si="2"/>
        <v>24.699999950826168</v>
      </c>
      <c r="G23" s="12">
        <v>96.555700000000002</v>
      </c>
      <c r="H23" s="9">
        <f t="shared" si="3"/>
        <v>11.200000000002319</v>
      </c>
      <c r="I23" s="47">
        <f t="shared" si="4"/>
        <v>65.224859465417666</v>
      </c>
      <c r="J23" s="40">
        <f t="shared" si="15"/>
        <v>24.775140534582363</v>
      </c>
      <c r="K23" s="47">
        <f t="shared" si="5"/>
        <v>27.203859958561093</v>
      </c>
      <c r="L23" s="40">
        <f t="shared" si="6"/>
        <v>29.419211353213658</v>
      </c>
      <c r="M23" s="12">
        <f t="shared" si="7"/>
        <v>1.424999994924292</v>
      </c>
      <c r="N23" s="12">
        <f t="shared" si="8"/>
        <v>3.087499993853271</v>
      </c>
      <c r="O23" s="12">
        <f t="shared" si="9"/>
        <v>1.4000000000002899</v>
      </c>
      <c r="P23" s="81">
        <f t="shared" si="10"/>
        <v>3.6774014191517073</v>
      </c>
      <c r="Q23" s="12">
        <f t="shared" si="11"/>
        <v>0.1781249993655365</v>
      </c>
      <c r="R23" s="12">
        <f t="shared" si="12"/>
        <v>0.38593749923165888</v>
      </c>
      <c r="S23" s="12">
        <f t="shared" si="13"/>
        <v>0.17500000000003624</v>
      </c>
      <c r="T23" s="12">
        <f t="shared" si="14"/>
        <v>0.45967517739396341</v>
      </c>
    </row>
    <row r="24" spans="1:20" ht="15.9" customHeight="1">
      <c r="B24" s="18">
        <v>45862</v>
      </c>
      <c r="C24" s="12">
        <v>401126.63770000002</v>
      </c>
      <c r="D24" s="9">
        <f t="shared" si="1"/>
        <v>2.6000000070780516</v>
      </c>
      <c r="E24" s="12">
        <v>6665939.8842000002</v>
      </c>
      <c r="F24" s="9">
        <f t="shared" si="2"/>
        <v>11.200000531971455</v>
      </c>
      <c r="G24" s="12">
        <v>96.549000000000007</v>
      </c>
      <c r="H24" s="9">
        <f t="shared" si="3"/>
        <v>4.500000000007276</v>
      </c>
      <c r="I24" s="47">
        <f t="shared" si="4"/>
        <v>76.930682668810036</v>
      </c>
      <c r="J24" s="40">
        <f t="shared" si="15"/>
        <v>13.06931733118995</v>
      </c>
      <c r="K24" s="47">
        <f t="shared" si="5"/>
        <v>11.49782640123631</v>
      </c>
      <c r="L24" s="40">
        <f t="shared" si="6"/>
        <v>12.347064912481517</v>
      </c>
      <c r="M24" s="12">
        <f>(D24-$D$9)/(B23-$B$9)</f>
        <v>0.32500000088475645</v>
      </c>
      <c r="N24" s="12">
        <f>(F24-$F$9)/(B23-$B$9)</f>
        <v>1.4000000664964318</v>
      </c>
      <c r="O24" s="12">
        <f>(H24-$H$9)/(B23-$B$9)</f>
        <v>0.56250000000090949</v>
      </c>
      <c r="P24" s="81">
        <f>(L24-$L$9)/(B23-$B$9)</f>
        <v>1.5433831140601897</v>
      </c>
      <c r="Q24" s="12">
        <f>(M24-0)/(B23-$B$9)</f>
        <v>4.0625000110594556E-2</v>
      </c>
      <c r="R24" s="12">
        <f>(N24-0)/(B23-$B$9)</f>
        <v>0.17500000831205398</v>
      </c>
      <c r="S24" s="12">
        <f>(O24-0)/(B23-$B$9)</f>
        <v>7.0312500000113687E-2</v>
      </c>
      <c r="T24" s="12">
        <f>(P24-0)/(B23-$B$9)</f>
        <v>0.19292288925752371</v>
      </c>
    </row>
    <row r="25" spans="1:20" ht="15.9" customHeight="1">
      <c r="B25" s="18">
        <v>45862</v>
      </c>
      <c r="C25" s="12">
        <v>401126.6348</v>
      </c>
      <c r="D25" s="9">
        <f t="shared" si="1"/>
        <v>-0.30000001424923539</v>
      </c>
      <c r="E25" s="12">
        <v>6665939.8724999996</v>
      </c>
      <c r="F25" s="9">
        <f t="shared" si="2"/>
        <v>-0.50000008195638657</v>
      </c>
      <c r="G25" s="12">
        <v>96.536900000000003</v>
      </c>
      <c r="H25" s="9">
        <f t="shared" si="3"/>
        <v>-7.5999999999964984</v>
      </c>
      <c r="I25" s="47">
        <f t="shared" si="4"/>
        <v>-120.96375358937982</v>
      </c>
      <c r="J25" s="40">
        <f t="shared" si="15"/>
        <v>210.96375358937982</v>
      </c>
      <c r="K25" s="47">
        <f t="shared" si="5"/>
        <v>0.58309526709272363</v>
      </c>
      <c r="L25" s="40">
        <f t="shared" si="6"/>
        <v>7.6223356059972005</v>
      </c>
      <c r="M25" s="12">
        <f t="shared" ref="M25:M86" si="16">(D25-$D$9)/(B25-$B$9)</f>
        <v>-3.3333334916581712E-2</v>
      </c>
      <c r="N25" s="12">
        <f t="shared" ref="N25:N86" si="17">(F25-$F$9)/(B25-$B$9)</f>
        <v>-5.5555564661820732E-2</v>
      </c>
      <c r="O25" s="12">
        <f t="shared" ref="O25:O86" si="18">(H25-$H$9)/(B25-$B$9)</f>
        <v>-0.84444444444405542</v>
      </c>
      <c r="P25" s="81">
        <f t="shared" ref="P25:P86" si="19">(L25-$L$9)/(B25-$B$9)</f>
        <v>0.84692617844413343</v>
      </c>
      <c r="Q25" s="12">
        <f t="shared" ref="Q25:Q86" si="20">(M25-0)/(B25-$B$9)</f>
        <v>-3.7037038796201901E-3</v>
      </c>
      <c r="R25" s="12">
        <f t="shared" ref="R25:R86" si="21">(N25-0)/(B25-$B$9)</f>
        <v>-6.1728405179800813E-3</v>
      </c>
      <c r="S25" s="12">
        <f t="shared" ref="S25:S86" si="22">(O25-0)/(B25-$B$9)</f>
        <v>-9.3827160493783937E-2</v>
      </c>
      <c r="T25" s="12">
        <f t="shared" ref="T25:T86" si="23">(P25-0)/(B25-$B$9)</f>
        <v>9.410290871601483E-2</v>
      </c>
    </row>
    <row r="26" spans="1:20" ht="15.9" customHeight="1">
      <c r="B26" s="18">
        <v>45863</v>
      </c>
      <c r="C26" s="12">
        <v>401126.63250000001</v>
      </c>
      <c r="D26" s="9">
        <f t="shared" si="1"/>
        <v>-2.6000000070780516</v>
      </c>
      <c r="E26" s="12">
        <v>6665939.8684</v>
      </c>
      <c r="F26" s="9">
        <f t="shared" si="2"/>
        <v>-4.5999996364116669</v>
      </c>
      <c r="G26" s="12">
        <v>96.560199999999995</v>
      </c>
      <c r="H26" s="9">
        <f t="shared" si="3"/>
        <v>15.699999999995384</v>
      </c>
      <c r="I26" s="47">
        <f t="shared" si="4"/>
        <v>-119.47589101001145</v>
      </c>
      <c r="J26" s="40">
        <f t="shared" si="15"/>
        <v>209.47589101001145</v>
      </c>
      <c r="K26" s="47">
        <f t="shared" si="5"/>
        <v>5.2839376124054809</v>
      </c>
      <c r="L26" s="40">
        <f t="shared" si="6"/>
        <v>16.565325130876495</v>
      </c>
      <c r="M26" s="12">
        <f t="shared" si="16"/>
        <v>-0.26000000070780516</v>
      </c>
      <c r="N26" s="12">
        <f t="shared" si="17"/>
        <v>-0.45999996364116669</v>
      </c>
      <c r="O26" s="12">
        <f t="shared" si="18"/>
        <v>1.5699999999995384</v>
      </c>
      <c r="P26" s="81">
        <f t="shared" si="19"/>
        <v>1.6565325130876496</v>
      </c>
      <c r="Q26" s="12">
        <f t="shared" si="20"/>
        <v>-2.6000000070780516E-2</v>
      </c>
      <c r="R26" s="12">
        <f t="shared" si="21"/>
        <v>-4.5999996364116669E-2</v>
      </c>
      <c r="S26" s="12">
        <f t="shared" si="22"/>
        <v>0.15699999999995384</v>
      </c>
      <c r="T26" s="12">
        <f t="shared" si="23"/>
        <v>0.16565325130876496</v>
      </c>
    </row>
    <row r="27" spans="1:20" ht="15.9" customHeight="1">
      <c r="B27" s="18">
        <v>45863</v>
      </c>
      <c r="C27" s="12">
        <v>401126.63679999998</v>
      </c>
      <c r="D27" s="9">
        <f t="shared" si="1"/>
        <v>1.6999999643303454</v>
      </c>
      <c r="E27" s="12">
        <v>6665939.8684999999</v>
      </c>
      <c r="F27" s="9">
        <f t="shared" si="2"/>
        <v>-4.4999998062849045</v>
      </c>
      <c r="G27" s="12">
        <v>96.5274</v>
      </c>
      <c r="H27" s="9">
        <f t="shared" si="3"/>
        <v>-17.099999999999227</v>
      </c>
      <c r="I27" s="47">
        <f t="shared" si="4"/>
        <v>-69.304548847974104</v>
      </c>
      <c r="J27" s="40">
        <f t="shared" si="15"/>
        <v>159.30454884797405</v>
      </c>
      <c r="K27" s="47">
        <f t="shared" si="5"/>
        <v>4.8104051945015351</v>
      </c>
      <c r="L27" s="40">
        <f t="shared" si="6"/>
        <v>17.763727033909888</v>
      </c>
      <c r="M27" s="12">
        <f t="shared" si="16"/>
        <v>0.16999999643303454</v>
      </c>
      <c r="N27" s="12">
        <f t="shared" si="17"/>
        <v>-0.44999998062849045</v>
      </c>
      <c r="O27" s="12">
        <f t="shared" si="18"/>
        <v>-1.7099999999999227</v>
      </c>
      <c r="P27" s="81">
        <f t="shared" si="19"/>
        <v>1.7763727033909888</v>
      </c>
      <c r="Q27" s="12">
        <f t="shared" si="20"/>
        <v>1.6999999643303454E-2</v>
      </c>
      <c r="R27" s="12">
        <f t="shared" si="21"/>
        <v>-4.4999998062849045E-2</v>
      </c>
      <c r="S27" s="12">
        <f t="shared" si="22"/>
        <v>-0.17099999999999227</v>
      </c>
      <c r="T27" s="12">
        <f t="shared" si="23"/>
        <v>0.17763727033909887</v>
      </c>
    </row>
    <row r="28" spans="1:20" ht="15.9" customHeight="1">
      <c r="B28" s="18">
        <v>45864</v>
      </c>
      <c r="C28" s="12">
        <v>401126.64069999999</v>
      </c>
      <c r="D28" s="9">
        <f t="shared" si="1"/>
        <v>5.5999999749474227</v>
      </c>
      <c r="E28" s="12">
        <v>6665939.8799000001</v>
      </c>
      <c r="F28" s="9">
        <f t="shared" si="2"/>
        <v>6.9000003859400749</v>
      </c>
      <c r="G28" s="12">
        <v>96.5715</v>
      </c>
      <c r="H28" s="9">
        <f t="shared" si="3"/>
        <v>27.000000000001023</v>
      </c>
      <c r="I28" s="47">
        <f t="shared" si="4"/>
        <v>50.937417792980746</v>
      </c>
      <c r="J28" s="40">
        <f t="shared" si="15"/>
        <v>39.062582207019261</v>
      </c>
      <c r="K28" s="47">
        <f t="shared" si="5"/>
        <v>8.8865069090945017</v>
      </c>
      <c r="L28" s="40">
        <f t="shared" si="6"/>
        <v>28.424813192797586</v>
      </c>
      <c r="M28" s="12">
        <f t="shared" si="16"/>
        <v>0.50909090681340208</v>
      </c>
      <c r="N28" s="12">
        <f t="shared" si="17"/>
        <v>0.62727276235818863</v>
      </c>
      <c r="O28" s="12">
        <f t="shared" si="18"/>
        <v>2.4545454545455474</v>
      </c>
      <c r="P28" s="81">
        <f t="shared" si="19"/>
        <v>2.5840739266179624</v>
      </c>
      <c r="Q28" s="12">
        <f t="shared" si="20"/>
        <v>4.6280991528491099E-2</v>
      </c>
      <c r="R28" s="12">
        <f t="shared" si="21"/>
        <v>5.7024796578017151E-2</v>
      </c>
      <c r="S28" s="12">
        <f t="shared" si="22"/>
        <v>0.22314049586777704</v>
      </c>
      <c r="T28" s="12">
        <f t="shared" si="23"/>
        <v>0.23491581151072385</v>
      </c>
    </row>
    <row r="29" spans="1:20" ht="15.9" customHeight="1">
      <c r="B29" s="18">
        <v>45864</v>
      </c>
      <c r="C29" s="12">
        <v>401126.64669999998</v>
      </c>
      <c r="D29" s="9">
        <f t="shared" si="1"/>
        <v>11.599999968893826</v>
      </c>
      <c r="E29" s="12">
        <v>6665939.8881999999</v>
      </c>
      <c r="F29" s="9">
        <f t="shared" si="2"/>
        <v>15.200000256299973</v>
      </c>
      <c r="G29" s="12">
        <v>96.561999999999998</v>
      </c>
      <c r="H29" s="9">
        <f t="shared" si="3"/>
        <v>17.499999999998295</v>
      </c>
      <c r="I29" s="47">
        <f t="shared" si="4"/>
        <v>52.650651495389923</v>
      </c>
      <c r="J29" s="40">
        <f t="shared" si="15"/>
        <v>37.349348504610077</v>
      </c>
      <c r="K29" s="47">
        <f t="shared" si="5"/>
        <v>19.120669629222089</v>
      </c>
      <c r="L29" s="40">
        <f t="shared" si="6"/>
        <v>25.920069580728295</v>
      </c>
      <c r="M29" s="12">
        <f t="shared" si="16"/>
        <v>1.0545454517176205</v>
      </c>
      <c r="N29" s="12">
        <f t="shared" si="17"/>
        <v>1.3818182051181793</v>
      </c>
      <c r="O29" s="12">
        <f t="shared" si="18"/>
        <v>1.5909090909089358</v>
      </c>
      <c r="P29" s="81">
        <f t="shared" si="19"/>
        <v>2.3563699618843903</v>
      </c>
      <c r="Q29" s="12">
        <f t="shared" si="20"/>
        <v>9.5867768337965495E-2</v>
      </c>
      <c r="R29" s="12">
        <f t="shared" si="21"/>
        <v>0.12561983682892539</v>
      </c>
      <c r="S29" s="12">
        <f t="shared" si="22"/>
        <v>0.14462809917353961</v>
      </c>
      <c r="T29" s="12">
        <f t="shared" si="23"/>
        <v>0.21421545108039911</v>
      </c>
    </row>
    <row r="30" spans="1:20" ht="15.9" customHeight="1">
      <c r="B30" s="18">
        <v>45866</v>
      </c>
      <c r="C30" s="12">
        <v>401126.65730000002</v>
      </c>
      <c r="D30" s="9">
        <f t="shared" si="1"/>
        <v>22.200000006705523</v>
      </c>
      <c r="E30" s="12">
        <v>6665939.9094000002</v>
      </c>
      <c r="F30" s="9">
        <f t="shared" si="2"/>
        <v>36.400000564754009</v>
      </c>
      <c r="G30" s="12">
        <v>96.549599999999998</v>
      </c>
      <c r="H30" s="9">
        <f t="shared" si="3"/>
        <v>5.0999999999987722</v>
      </c>
      <c r="I30" s="47">
        <f t="shared" si="4"/>
        <v>58.621398316696641</v>
      </c>
      <c r="J30" s="40">
        <f t="shared" si="15"/>
        <v>31.378601683303373</v>
      </c>
      <c r="K30" s="47">
        <f t="shared" si="5"/>
        <v>42.635666306647735</v>
      </c>
      <c r="L30" s="40">
        <f t="shared" si="6"/>
        <v>42.939609236831735</v>
      </c>
      <c r="M30" s="12">
        <f t="shared" si="16"/>
        <v>1.707692308208117</v>
      </c>
      <c r="N30" s="12">
        <f t="shared" si="17"/>
        <v>2.800000043442616</v>
      </c>
      <c r="O30" s="12">
        <f t="shared" si="18"/>
        <v>0.39230769230759788</v>
      </c>
      <c r="P30" s="81">
        <f t="shared" si="19"/>
        <v>3.3030468643716722</v>
      </c>
      <c r="Q30" s="12">
        <f t="shared" si="20"/>
        <v>0.13136094678523977</v>
      </c>
      <c r="R30" s="12">
        <f t="shared" si="21"/>
        <v>0.21538461872635509</v>
      </c>
      <c r="S30" s="12">
        <f t="shared" si="22"/>
        <v>3.0177514792892143E-2</v>
      </c>
      <c r="T30" s="12">
        <f t="shared" si="23"/>
        <v>0.25408052802859016</v>
      </c>
    </row>
    <row r="31" spans="1:20" ht="15.9" customHeight="1">
      <c r="B31" s="18">
        <v>45866</v>
      </c>
      <c r="C31" s="12">
        <v>401126.64669999998</v>
      </c>
      <c r="D31" s="9">
        <f t="shared" si="1"/>
        <v>11.599999968893826</v>
      </c>
      <c r="E31" s="12">
        <v>6665939.8945000004</v>
      </c>
      <c r="F31" s="9">
        <f t="shared" si="2"/>
        <v>21.500000730156898</v>
      </c>
      <c r="G31" s="12">
        <v>96.558499999999995</v>
      </c>
      <c r="H31" s="9">
        <f t="shared" si="3"/>
        <v>13.999999999995794</v>
      </c>
      <c r="I31" s="47">
        <f t="shared" si="4"/>
        <v>61.651591299601868</v>
      </c>
      <c r="J31" s="40">
        <f t="shared" si="15"/>
        <v>28.348408700398124</v>
      </c>
      <c r="K31" s="47">
        <f t="shared" si="5"/>
        <v>24.429695672993635</v>
      </c>
      <c r="L31" s="40">
        <f t="shared" si="6"/>
        <v>28.156882474360795</v>
      </c>
      <c r="M31" s="12">
        <f t="shared" si="16"/>
        <v>0.89230768991490972</v>
      </c>
      <c r="N31" s="12">
        <f t="shared" si="17"/>
        <v>1.6538462100120692</v>
      </c>
      <c r="O31" s="12">
        <f t="shared" si="18"/>
        <v>1.0769230769227534</v>
      </c>
      <c r="P31" s="81">
        <f t="shared" si="19"/>
        <v>2.1659140364892919</v>
      </c>
      <c r="Q31" s="12">
        <f t="shared" si="20"/>
        <v>6.8639053070377667E-2</v>
      </c>
      <c r="R31" s="12">
        <f t="shared" si="21"/>
        <v>0.12721893923169764</v>
      </c>
      <c r="S31" s="12">
        <f t="shared" si="22"/>
        <v>8.2840236686365643E-2</v>
      </c>
      <c r="T31" s="12">
        <f t="shared" si="23"/>
        <v>0.16660877203763785</v>
      </c>
    </row>
    <row r="32" spans="1:20" ht="15.9" customHeight="1">
      <c r="B32" s="18">
        <v>45867</v>
      </c>
      <c r="C32" s="12">
        <v>401126.6384</v>
      </c>
      <c r="D32" s="9">
        <f t="shared" si="1"/>
        <v>3.2999999821186066</v>
      </c>
      <c r="E32" s="12">
        <v>6665939.8885000004</v>
      </c>
      <c r="F32" s="9">
        <f t="shared" si="2"/>
        <v>15.500000678002834</v>
      </c>
      <c r="G32" s="12">
        <v>96.546899999999994</v>
      </c>
      <c r="H32" s="9">
        <f t="shared" si="3"/>
        <v>2.3999999999944066</v>
      </c>
      <c r="I32" s="47">
        <f t="shared" si="4"/>
        <v>77.980998119136686</v>
      </c>
      <c r="J32" s="40">
        <f t="shared" si="15"/>
        <v>12.0190018808633</v>
      </c>
      <c r="K32" s="47">
        <f t="shared" si="5"/>
        <v>15.847397922058724</v>
      </c>
      <c r="L32" s="40">
        <f t="shared" si="6"/>
        <v>16.02810097609958</v>
      </c>
      <c r="M32" s="12">
        <f t="shared" si="16"/>
        <v>0.23571428443704331</v>
      </c>
      <c r="N32" s="12">
        <f t="shared" si="17"/>
        <v>1.1071429055716311</v>
      </c>
      <c r="O32" s="12">
        <f t="shared" si="18"/>
        <v>0.17142857142817189</v>
      </c>
      <c r="P32" s="81">
        <f t="shared" si="19"/>
        <v>1.1448643554356843</v>
      </c>
      <c r="Q32" s="12">
        <f t="shared" si="20"/>
        <v>1.683673460264595E-2</v>
      </c>
      <c r="R32" s="12">
        <f t="shared" si="21"/>
        <v>7.9081636112259365E-2</v>
      </c>
      <c r="S32" s="12">
        <f t="shared" si="22"/>
        <v>1.2244897959155135E-2</v>
      </c>
      <c r="T32" s="12">
        <f t="shared" si="23"/>
        <v>8.177602538826316E-2</v>
      </c>
    </row>
    <row r="33" spans="2:20" ht="15.9" customHeight="1">
      <c r="B33" s="18">
        <v>45867</v>
      </c>
      <c r="C33" s="12">
        <v>401126.67440000002</v>
      </c>
      <c r="D33" s="9">
        <f t="shared" si="1"/>
        <v>39.300000004004687</v>
      </c>
      <c r="E33" s="12">
        <v>6665939.9437999995</v>
      </c>
      <c r="F33" s="9">
        <f t="shared" si="2"/>
        <v>70.799999870359898</v>
      </c>
      <c r="G33" s="12">
        <v>96.507599999999996</v>
      </c>
      <c r="H33" s="9">
        <f t="shared" si="3"/>
        <v>-36.900000000002819</v>
      </c>
      <c r="I33" s="47">
        <f t="shared" si="4"/>
        <v>60.966013262001724</v>
      </c>
      <c r="J33" s="40">
        <f t="shared" si="15"/>
        <v>29.033986737998248</v>
      </c>
      <c r="K33" s="47">
        <f t="shared" si="5"/>
        <v>80.976107475956951</v>
      </c>
      <c r="L33" s="40">
        <f t="shared" si="6"/>
        <v>88.987302363640268</v>
      </c>
      <c r="M33" s="12">
        <f t="shared" si="16"/>
        <v>2.8071428574289063</v>
      </c>
      <c r="N33" s="12">
        <f t="shared" si="17"/>
        <v>5.05714284788285</v>
      </c>
      <c r="O33" s="12">
        <f t="shared" si="18"/>
        <v>-2.6357142857144873</v>
      </c>
      <c r="P33" s="81">
        <f t="shared" si="19"/>
        <v>6.3562358831171624</v>
      </c>
      <c r="Q33" s="12">
        <f t="shared" si="20"/>
        <v>0.20051020410206474</v>
      </c>
      <c r="R33" s="12">
        <f t="shared" si="21"/>
        <v>0.36122448913448929</v>
      </c>
      <c r="S33" s="12">
        <f t="shared" si="22"/>
        <v>-0.18826530612246337</v>
      </c>
      <c r="T33" s="12">
        <f t="shared" si="23"/>
        <v>0.45401684879408305</v>
      </c>
    </row>
    <row r="34" spans="2:20" ht="15.9" customHeight="1">
      <c r="B34" s="18">
        <v>45868</v>
      </c>
      <c r="C34" s="12">
        <v>401126.64659999998</v>
      </c>
      <c r="D34" s="9">
        <f t="shared" si="1"/>
        <v>11.499999964144081</v>
      </c>
      <c r="E34" s="12">
        <v>6665939.9029999999</v>
      </c>
      <c r="F34" s="9">
        <f t="shared" si="2"/>
        <v>30.000000260770321</v>
      </c>
      <c r="G34" s="12">
        <v>96.559200000000004</v>
      </c>
      <c r="H34" s="9">
        <f t="shared" si="3"/>
        <v>14.70000000000482</v>
      </c>
      <c r="I34" s="47">
        <f t="shared" si="4"/>
        <v>69.026506804839272</v>
      </c>
      <c r="J34" s="40">
        <f t="shared" si="15"/>
        <v>20.973493195160756</v>
      </c>
      <c r="K34" s="47">
        <f t="shared" si="5"/>
        <v>32.128647883493834</v>
      </c>
      <c r="L34" s="40">
        <f t="shared" si="6"/>
        <v>35.331855524748129</v>
      </c>
      <c r="M34" s="12">
        <f t="shared" si="16"/>
        <v>0.76666666427627206</v>
      </c>
      <c r="N34" s="12">
        <f t="shared" si="17"/>
        <v>2.0000000173846879</v>
      </c>
      <c r="O34" s="12">
        <f t="shared" si="18"/>
        <v>0.98000000000032139</v>
      </c>
      <c r="P34" s="81">
        <f t="shared" si="19"/>
        <v>2.3554570349832087</v>
      </c>
      <c r="Q34" s="12">
        <f t="shared" si="20"/>
        <v>5.1111110951751471E-2</v>
      </c>
      <c r="R34" s="12">
        <f t="shared" si="21"/>
        <v>0.13333333449231252</v>
      </c>
      <c r="S34" s="12">
        <f t="shared" si="22"/>
        <v>6.5333333333354754E-2</v>
      </c>
      <c r="T34" s="12">
        <f t="shared" si="23"/>
        <v>0.15703046899888057</v>
      </c>
    </row>
    <row r="35" spans="2:20" ht="15.9" customHeight="1">
      <c r="B35" s="18">
        <v>45868</v>
      </c>
      <c r="C35" s="12">
        <v>401126.64689999999</v>
      </c>
      <c r="D35" s="9">
        <f t="shared" si="1"/>
        <v>11.799999978393316</v>
      </c>
      <c r="E35" s="12">
        <v>6665939.8930000002</v>
      </c>
      <c r="F35" s="9">
        <f t="shared" si="2"/>
        <v>20.000000484287739</v>
      </c>
      <c r="G35" s="12">
        <v>96.514799999999994</v>
      </c>
      <c r="H35" s="9">
        <f t="shared" si="3"/>
        <v>-29.700000000005389</v>
      </c>
      <c r="I35" s="47">
        <f t="shared" si="4"/>
        <v>59.459395803425878</v>
      </c>
      <c r="J35" s="40">
        <f t="shared" si="15"/>
        <v>30.540604196574122</v>
      </c>
      <c r="K35" s="47">
        <f t="shared" si="5"/>
        <v>23.221542129272812</v>
      </c>
      <c r="L35" s="40">
        <f t="shared" si="6"/>
        <v>37.700530750400745</v>
      </c>
      <c r="M35" s="12">
        <f t="shared" si="16"/>
        <v>0.78666666522622108</v>
      </c>
      <c r="N35" s="12">
        <f t="shared" si="17"/>
        <v>1.3333333656191826</v>
      </c>
      <c r="O35" s="12">
        <f t="shared" si="18"/>
        <v>-1.9800000000003593</v>
      </c>
      <c r="P35" s="81">
        <f t="shared" si="19"/>
        <v>2.5133687166933831</v>
      </c>
      <c r="Q35" s="12">
        <f t="shared" si="20"/>
        <v>5.2444444348414741E-2</v>
      </c>
      <c r="R35" s="12">
        <f t="shared" si="21"/>
        <v>8.8888891041278839E-2</v>
      </c>
      <c r="S35" s="12">
        <f t="shared" si="22"/>
        <v>-0.13200000000002396</v>
      </c>
      <c r="T35" s="12">
        <f t="shared" si="23"/>
        <v>0.16755791444622553</v>
      </c>
    </row>
    <row r="36" spans="2:20" ht="15.9" customHeight="1">
      <c r="B36" s="18">
        <v>45869</v>
      </c>
      <c r="C36" s="12">
        <v>401126.63380000001</v>
      </c>
      <c r="D36" s="9">
        <f t="shared" si="1"/>
        <v>-1.3000000035390258</v>
      </c>
      <c r="E36" s="12">
        <v>6665939.8738000002</v>
      </c>
      <c r="F36" s="9">
        <f t="shared" si="2"/>
        <v>0.80000050365924835</v>
      </c>
      <c r="G36" s="12">
        <v>96.575800000000001</v>
      </c>
      <c r="H36" s="9">
        <f t="shared" si="3"/>
        <v>31.30000000000166</v>
      </c>
      <c r="I36" s="47">
        <f t="shared" si="4"/>
        <v>148.39248172259636</v>
      </c>
      <c r="J36" s="40">
        <f t="shared" si="15"/>
        <v>301.60751827740364</v>
      </c>
      <c r="K36" s="47">
        <f t="shared" si="5"/>
        <v>1.5264340192279908</v>
      </c>
      <c r="L36" s="40">
        <f t="shared" si="6"/>
        <v>31.337198356189411</v>
      </c>
      <c r="M36" s="12">
        <f t="shared" si="16"/>
        <v>-8.1250000221189111E-2</v>
      </c>
      <c r="N36" s="12">
        <f t="shared" si="17"/>
        <v>5.0000031478703022E-2</v>
      </c>
      <c r="O36" s="12">
        <f t="shared" si="18"/>
        <v>1.9562500000001037</v>
      </c>
      <c r="P36" s="81">
        <f t="shared" si="19"/>
        <v>1.9585748972618382</v>
      </c>
      <c r="Q36" s="12">
        <f t="shared" si="20"/>
        <v>-5.0781250138243195E-3</v>
      </c>
      <c r="R36" s="12">
        <f t="shared" si="21"/>
        <v>3.1250019674189389E-3</v>
      </c>
      <c r="S36" s="12">
        <f t="shared" si="22"/>
        <v>0.12226562500000648</v>
      </c>
      <c r="T36" s="12">
        <f t="shared" si="23"/>
        <v>0.12241093107886489</v>
      </c>
    </row>
    <row r="37" spans="2:20" ht="15.9" customHeight="1">
      <c r="B37" s="18">
        <v>45869</v>
      </c>
      <c r="C37" s="12">
        <v>401126.62880000001</v>
      </c>
      <c r="D37" s="9">
        <f t="shared" si="1"/>
        <v>-6.3000000081956387</v>
      </c>
      <c r="E37" s="12">
        <v>6665939.8536999999</v>
      </c>
      <c r="F37" s="9">
        <f t="shared" si="2"/>
        <v>-19.299999810755253</v>
      </c>
      <c r="G37" s="12">
        <v>96.520600000000002</v>
      </c>
      <c r="H37" s="9">
        <f t="shared" si="3"/>
        <v>-23.89999999999759</v>
      </c>
      <c r="I37" s="47">
        <f t="shared" si="4"/>
        <v>-108.07797057990683</v>
      </c>
      <c r="J37" s="40">
        <f t="shared" si="15"/>
        <v>198.07797057990683</v>
      </c>
      <c r="K37" s="47">
        <f t="shared" si="5"/>
        <v>20.302216450388315</v>
      </c>
      <c r="L37" s="40">
        <f t="shared" si="6"/>
        <v>31.359049615673985</v>
      </c>
      <c r="M37" s="12">
        <f t="shared" si="16"/>
        <v>-0.39375000051222742</v>
      </c>
      <c r="N37" s="12">
        <f t="shared" si="17"/>
        <v>-1.2062499881722033</v>
      </c>
      <c r="O37" s="12">
        <f t="shared" si="18"/>
        <v>-1.4937499999998494</v>
      </c>
      <c r="P37" s="81">
        <f t="shared" si="19"/>
        <v>1.9599406009796241</v>
      </c>
      <c r="Q37" s="12">
        <f t="shared" si="20"/>
        <v>-2.4609375032014214E-2</v>
      </c>
      <c r="R37" s="12">
        <f t="shared" si="21"/>
        <v>-7.5390624260762706E-2</v>
      </c>
      <c r="S37" s="12">
        <f t="shared" si="22"/>
        <v>-9.3359374999990585E-2</v>
      </c>
      <c r="T37" s="12">
        <f t="shared" si="23"/>
        <v>0.12249628756122651</v>
      </c>
    </row>
    <row r="38" spans="2:20" ht="15.9" customHeight="1">
      <c r="B38" s="18">
        <v>45870</v>
      </c>
      <c r="C38" s="12">
        <v>401126.63199999998</v>
      </c>
      <c r="D38" s="9">
        <f t="shared" si="1"/>
        <v>-3.1000000308267772</v>
      </c>
      <c r="E38" s="12">
        <v>6665939.8651000001</v>
      </c>
      <c r="F38" s="9">
        <f t="shared" si="2"/>
        <v>-7.8999996185302734</v>
      </c>
      <c r="G38" s="12">
        <v>96.550299999999993</v>
      </c>
      <c r="H38" s="9">
        <f t="shared" si="3"/>
        <v>5.7999999999935881</v>
      </c>
      <c r="I38" s="47">
        <f t="shared" si="4"/>
        <v>-111.42529493261679</v>
      </c>
      <c r="J38" s="40">
        <f t="shared" si="15"/>
        <v>201.42529493261679</v>
      </c>
      <c r="K38" s="47">
        <f t="shared" si="5"/>
        <v>8.4864594598633705</v>
      </c>
      <c r="L38" s="40">
        <f t="shared" si="6"/>
        <v>10.279104735521965</v>
      </c>
      <c r="M38" s="12">
        <f t="shared" si="16"/>
        <v>-0.18235294298981042</v>
      </c>
      <c r="N38" s="12">
        <f t="shared" si="17"/>
        <v>-0.46470585991354552</v>
      </c>
      <c r="O38" s="12">
        <f t="shared" si="18"/>
        <v>0.3411764705878581</v>
      </c>
      <c r="P38" s="81">
        <f t="shared" si="19"/>
        <v>0.60465321973658614</v>
      </c>
      <c r="Q38" s="12">
        <f t="shared" si="20"/>
        <v>-1.0726643705282965E-2</v>
      </c>
      <c r="R38" s="12">
        <f t="shared" si="21"/>
        <v>-2.7335638818443853E-2</v>
      </c>
      <c r="S38" s="12">
        <f t="shared" si="22"/>
        <v>2.0069204152226947E-2</v>
      </c>
      <c r="T38" s="12">
        <f t="shared" si="23"/>
        <v>3.5567836455093302E-2</v>
      </c>
    </row>
    <row r="39" spans="2:20" ht="15.9" customHeight="1">
      <c r="B39" s="18">
        <v>45870</v>
      </c>
      <c r="C39" s="12">
        <v>401126.63760000002</v>
      </c>
      <c r="D39" s="9">
        <f t="shared" si="1"/>
        <v>2.5000000023283064</v>
      </c>
      <c r="E39" s="12">
        <v>6665939.8647999996</v>
      </c>
      <c r="F39" s="9">
        <f t="shared" si="2"/>
        <v>-8.2000000402331352</v>
      </c>
      <c r="G39" s="12">
        <v>96.522400000000005</v>
      </c>
      <c r="H39" s="9">
        <f t="shared" si="3"/>
        <v>-22.099999999994679</v>
      </c>
      <c r="I39" s="47">
        <f t="shared" si="4"/>
        <v>-73.044687011508245</v>
      </c>
      <c r="J39" s="40">
        <f t="shared" si="15"/>
        <v>163.04468701150824</v>
      </c>
      <c r="K39" s="47">
        <f t="shared" si="5"/>
        <v>8.5726309072224112</v>
      </c>
      <c r="L39" s="40">
        <f t="shared" si="6"/>
        <v>23.704429979884136</v>
      </c>
      <c r="M39" s="12">
        <f t="shared" si="16"/>
        <v>0.14705882366637096</v>
      </c>
      <c r="N39" s="12">
        <f t="shared" si="17"/>
        <v>-0.48235294354312558</v>
      </c>
      <c r="O39" s="12">
        <f t="shared" si="18"/>
        <v>-1.299999999999687</v>
      </c>
      <c r="P39" s="81">
        <f t="shared" si="19"/>
        <v>1.3943782341108315</v>
      </c>
      <c r="Q39" s="12">
        <f t="shared" si="20"/>
        <v>8.6505190391982928E-3</v>
      </c>
      <c r="R39" s="12">
        <f t="shared" si="21"/>
        <v>-2.8373702561360327E-2</v>
      </c>
      <c r="S39" s="12">
        <f t="shared" si="22"/>
        <v>-7.6470588235275708E-2</v>
      </c>
      <c r="T39" s="12">
        <f t="shared" si="23"/>
        <v>8.2022249065343028E-2</v>
      </c>
    </row>
    <row r="40" spans="2:20" ht="15.9" customHeight="1">
      <c r="B40" s="18">
        <v>45871</v>
      </c>
      <c r="C40" s="12">
        <v>401126.63540000003</v>
      </c>
      <c r="D40" s="9">
        <f t="shared" si="1"/>
        <v>0.30000001424923539</v>
      </c>
      <c r="E40" s="12">
        <v>6665939.8635</v>
      </c>
      <c r="F40" s="9">
        <f t="shared" si="2"/>
        <v>-9.4999996945261955</v>
      </c>
      <c r="G40" s="12">
        <v>96.559299999999993</v>
      </c>
      <c r="H40" s="9">
        <f t="shared" si="3"/>
        <v>14.799999999993929</v>
      </c>
      <c r="I40" s="47">
        <f t="shared" si="4"/>
        <v>-88.191260533532841</v>
      </c>
      <c r="J40" s="40">
        <f t="shared" si="15"/>
        <v>178.19126053353284</v>
      </c>
      <c r="K40" s="47">
        <f t="shared" si="5"/>
        <v>9.5047353568917075</v>
      </c>
      <c r="L40" s="40">
        <f t="shared" si="6"/>
        <v>17.58920106782476</v>
      </c>
      <c r="M40" s="12">
        <f t="shared" si="16"/>
        <v>1.6666667458290856E-2</v>
      </c>
      <c r="N40" s="12">
        <f t="shared" si="17"/>
        <v>-0.52777776080701089</v>
      </c>
      <c r="O40" s="12">
        <f t="shared" si="18"/>
        <v>0.8222222222218849</v>
      </c>
      <c r="P40" s="81">
        <f t="shared" si="19"/>
        <v>0.97717783710137551</v>
      </c>
      <c r="Q40" s="12">
        <f t="shared" si="20"/>
        <v>9.2592596990504752E-4</v>
      </c>
      <c r="R40" s="12">
        <f t="shared" si="21"/>
        <v>-2.9320986711500605E-2</v>
      </c>
      <c r="S40" s="12">
        <f t="shared" si="22"/>
        <v>4.5679012345660269E-2</v>
      </c>
      <c r="T40" s="12">
        <f t="shared" si="23"/>
        <v>5.4287657616743083E-2</v>
      </c>
    </row>
    <row r="41" spans="2:20" ht="15.9" customHeight="1">
      <c r="B41" s="18">
        <v>45871</v>
      </c>
      <c r="C41" s="12">
        <v>401126.64120000001</v>
      </c>
      <c r="D41" s="9">
        <f t="shared" ref="D41:D104" si="24">IF(C41="","",(C41-$C$9)*1000)</f>
        <v>6.0999999986961484</v>
      </c>
      <c r="E41" s="12">
        <v>6665939.8667000001</v>
      </c>
      <c r="F41" s="9">
        <f t="shared" ref="F41:F104" si="25">IF(E41="","",(E41-$E$9)*1000)</f>
        <v>-6.2999995425343513</v>
      </c>
      <c r="G41" s="12">
        <v>96.576300000000003</v>
      </c>
      <c r="H41" s="9">
        <f t="shared" ref="H41:H104" si="26">IF(G41="","",(G41-$G$9)*1000)</f>
        <v>31.800000000004047</v>
      </c>
      <c r="I41" s="47">
        <f t="shared" si="4"/>
        <v>-45.924043279748616</v>
      </c>
      <c r="J41" s="40">
        <f t="shared" si="15"/>
        <v>135.92404327974862</v>
      </c>
      <c r="K41" s="47">
        <f t="shared" si="5"/>
        <v>8.7692641777988438</v>
      </c>
      <c r="L41" s="40">
        <f t="shared" si="6"/>
        <v>32.98696703578981</v>
      </c>
      <c r="M41" s="12">
        <f t="shared" si="16"/>
        <v>0.33888888881645268</v>
      </c>
      <c r="N41" s="12">
        <f t="shared" si="17"/>
        <v>-0.34999997458524174</v>
      </c>
      <c r="O41" s="12">
        <f t="shared" si="18"/>
        <v>1.7666666666668915</v>
      </c>
      <c r="P41" s="81">
        <f t="shared" si="19"/>
        <v>1.8326092797661007</v>
      </c>
      <c r="Q41" s="12">
        <f t="shared" si="20"/>
        <v>1.8827160489802926E-2</v>
      </c>
      <c r="R41" s="12">
        <f t="shared" si="21"/>
        <v>-1.9444443032513428E-2</v>
      </c>
      <c r="S41" s="12">
        <f t="shared" si="22"/>
        <v>9.8148148148160641E-2</v>
      </c>
      <c r="T41" s="12">
        <f t="shared" si="23"/>
        <v>0.10181162665367226</v>
      </c>
    </row>
    <row r="42" spans="2:20" ht="15.9" customHeight="1">
      <c r="B42" s="18">
        <v>45873</v>
      </c>
      <c r="C42" s="12">
        <v>401126.64720000001</v>
      </c>
      <c r="D42" s="9">
        <f t="shared" si="24"/>
        <v>12.099999992642552</v>
      </c>
      <c r="E42" s="12">
        <v>6665939.8930000002</v>
      </c>
      <c r="F42" s="9">
        <f t="shared" si="25"/>
        <v>20.000000484287739</v>
      </c>
      <c r="G42" s="12">
        <v>96.552800000000005</v>
      </c>
      <c r="H42" s="9">
        <f t="shared" si="26"/>
        <v>8.3000000000055252</v>
      </c>
      <c r="I42" s="47">
        <f t="shared" si="4"/>
        <v>58.82606243051746</v>
      </c>
      <c r="J42" s="40">
        <f t="shared" si="15"/>
        <v>31.173937569482518</v>
      </c>
      <c r="K42" s="47">
        <f t="shared" si="5"/>
        <v>23.375414845376746</v>
      </c>
      <c r="L42" s="40">
        <f t="shared" si="6"/>
        <v>24.805241768496256</v>
      </c>
      <c r="M42" s="12">
        <f t="shared" si="16"/>
        <v>0.60499999963212758</v>
      </c>
      <c r="N42" s="12">
        <f t="shared" si="17"/>
        <v>1.0000000242143869</v>
      </c>
      <c r="O42" s="12">
        <f t="shared" si="18"/>
        <v>0.41500000000027626</v>
      </c>
      <c r="P42" s="81">
        <f t="shared" si="19"/>
        <v>1.2402620884248128</v>
      </c>
      <c r="Q42" s="12">
        <f t="shared" si="20"/>
        <v>3.0249999981606379E-2</v>
      </c>
      <c r="R42" s="12">
        <f t="shared" si="21"/>
        <v>5.0000001210719347E-2</v>
      </c>
      <c r="S42" s="12">
        <f t="shared" si="22"/>
        <v>2.0750000000013813E-2</v>
      </c>
      <c r="T42" s="12">
        <f t="shared" si="23"/>
        <v>6.2013104421240639E-2</v>
      </c>
    </row>
    <row r="43" spans="2:20" ht="15.9" customHeight="1">
      <c r="B43" s="18">
        <v>45873</v>
      </c>
      <c r="C43" s="12">
        <v>401126.63909999997</v>
      </c>
      <c r="D43" s="9">
        <f t="shared" si="24"/>
        <v>3.9999999571591616</v>
      </c>
      <c r="E43" s="12">
        <v>6665939.8805999998</v>
      </c>
      <c r="F43" s="9">
        <f t="shared" si="25"/>
        <v>7.6000001281499863</v>
      </c>
      <c r="G43" s="12">
        <v>96.549700000000001</v>
      </c>
      <c r="H43" s="9">
        <f t="shared" si="26"/>
        <v>5.2000000000020918</v>
      </c>
      <c r="I43" s="47">
        <f t="shared" si="4"/>
        <v>62.241460050034981</v>
      </c>
      <c r="J43" s="40">
        <f t="shared" si="15"/>
        <v>27.758539949965041</v>
      </c>
      <c r="K43" s="47">
        <f t="shared" si="5"/>
        <v>8.5883643148828472</v>
      </c>
      <c r="L43" s="40">
        <f t="shared" si="6"/>
        <v>10.039920398348528</v>
      </c>
      <c r="M43" s="12">
        <f t="shared" si="16"/>
        <v>0.19999999785795808</v>
      </c>
      <c r="N43" s="12">
        <f t="shared" si="17"/>
        <v>0.38000000640749931</v>
      </c>
      <c r="O43" s="12">
        <f t="shared" si="18"/>
        <v>0.26000000000010459</v>
      </c>
      <c r="P43" s="81">
        <f t="shared" si="19"/>
        <v>0.50199601991742637</v>
      </c>
      <c r="Q43" s="12">
        <f t="shared" si="20"/>
        <v>9.9999998928979039E-3</v>
      </c>
      <c r="R43" s="12">
        <f t="shared" si="21"/>
        <v>1.9000000320374966E-2</v>
      </c>
      <c r="S43" s="12">
        <f t="shared" si="22"/>
        <v>1.300000000000523E-2</v>
      </c>
      <c r="T43" s="12">
        <f t="shared" si="23"/>
        <v>2.5099800995871318E-2</v>
      </c>
    </row>
    <row r="44" spans="2:20" ht="15.9" customHeight="1">
      <c r="B44" s="18">
        <v>45874</v>
      </c>
      <c r="C44" s="12">
        <v>401126.64140000002</v>
      </c>
      <c r="D44" s="9">
        <f t="shared" si="24"/>
        <v>6.3000000081956387</v>
      </c>
      <c r="E44" s="12">
        <v>6665939.8875000002</v>
      </c>
      <c r="F44" s="9">
        <f t="shared" si="25"/>
        <v>14.500000514090061</v>
      </c>
      <c r="G44" s="12">
        <v>96.546000000000006</v>
      </c>
      <c r="H44" s="9">
        <f t="shared" si="26"/>
        <v>1.5000000000071623</v>
      </c>
      <c r="I44" s="47">
        <f t="shared" si="4"/>
        <v>66.515885424702191</v>
      </c>
      <c r="J44" s="40">
        <f t="shared" si="15"/>
        <v>23.484114575297838</v>
      </c>
      <c r="K44" s="47">
        <f t="shared" si="5"/>
        <v>15.809491295164342</v>
      </c>
      <c r="L44" s="40">
        <f t="shared" si="6"/>
        <v>15.880491648935136</v>
      </c>
      <c r="M44" s="12">
        <f t="shared" si="16"/>
        <v>0.30000000039026853</v>
      </c>
      <c r="N44" s="12">
        <f t="shared" si="17"/>
        <v>0.69047621495666955</v>
      </c>
      <c r="O44" s="12">
        <f t="shared" si="18"/>
        <v>7.1428571428912485E-2</v>
      </c>
      <c r="P44" s="81">
        <f t="shared" si="19"/>
        <v>0.75621388804453027</v>
      </c>
      <c r="Q44" s="12">
        <f t="shared" si="20"/>
        <v>1.4285714304298501E-2</v>
      </c>
      <c r="R44" s="12">
        <f t="shared" si="21"/>
        <v>3.287981975984141E-2</v>
      </c>
      <c r="S44" s="12">
        <f t="shared" si="22"/>
        <v>3.4013605442339279E-3</v>
      </c>
      <c r="T44" s="12">
        <f t="shared" si="23"/>
        <v>3.6010185144977634E-2</v>
      </c>
    </row>
    <row r="45" spans="2:20" ht="15.9" customHeight="1">
      <c r="B45" s="18">
        <v>45874</v>
      </c>
      <c r="C45" s="12">
        <v>401126.658</v>
      </c>
      <c r="D45" s="9">
        <f t="shared" si="24"/>
        <v>22.899999981746078</v>
      </c>
      <c r="E45" s="12">
        <v>6665939.9115000004</v>
      </c>
      <c r="F45" s="9">
        <f t="shared" si="25"/>
        <v>38.500000722706318</v>
      </c>
      <c r="G45" s="12">
        <v>96.575000000000003</v>
      </c>
      <c r="H45" s="9">
        <f t="shared" si="26"/>
        <v>30.500000000003524</v>
      </c>
      <c r="I45" s="47">
        <f t="shared" si="4"/>
        <v>59.255598859399861</v>
      </c>
      <c r="J45" s="40">
        <f t="shared" si="15"/>
        <v>30.744401140600132</v>
      </c>
      <c r="K45" s="47">
        <f t="shared" si="5"/>
        <v>44.795759339611124</v>
      </c>
      <c r="L45" s="40">
        <f t="shared" si="6"/>
        <v>54.193265769951275</v>
      </c>
      <c r="M45" s="12">
        <f t="shared" si="16"/>
        <v>1.0904761896069561</v>
      </c>
      <c r="N45" s="12">
        <f t="shared" si="17"/>
        <v>1.83333336774792</v>
      </c>
      <c r="O45" s="12">
        <f t="shared" si="18"/>
        <v>1.4523809523811202</v>
      </c>
      <c r="P45" s="81">
        <f t="shared" si="19"/>
        <v>2.5806317033310129</v>
      </c>
      <c r="Q45" s="12">
        <f t="shared" si="20"/>
        <v>5.1927437600331243E-2</v>
      </c>
      <c r="R45" s="12">
        <f t="shared" si="21"/>
        <v>8.7301588940377137E-2</v>
      </c>
      <c r="S45" s="12">
        <f t="shared" si="22"/>
        <v>6.9160997732434296E-2</v>
      </c>
      <c r="T45" s="12">
        <f t="shared" si="23"/>
        <v>0.12288722396814347</v>
      </c>
    </row>
    <row r="46" spans="2:20" ht="15.9" customHeight="1">
      <c r="B46" s="18">
        <v>45875</v>
      </c>
      <c r="C46" s="12">
        <v>401126.64140000002</v>
      </c>
      <c r="D46" s="9">
        <f t="shared" si="24"/>
        <v>6.3000000081956387</v>
      </c>
      <c r="E46" s="12">
        <v>6665939.8820000002</v>
      </c>
      <c r="F46" s="9">
        <f t="shared" si="25"/>
        <v>9.0000005438923836</v>
      </c>
      <c r="G46" s="12">
        <v>96.554400000000001</v>
      </c>
      <c r="H46" s="9">
        <f t="shared" si="26"/>
        <v>9.9000000000017963</v>
      </c>
      <c r="I46" s="47">
        <f t="shared" si="4"/>
        <v>55.00798139311474</v>
      </c>
      <c r="J46" s="40">
        <f t="shared" si="15"/>
        <v>34.992018606885267</v>
      </c>
      <c r="K46" s="47">
        <f t="shared" si="5"/>
        <v>10.985900504434229</v>
      </c>
      <c r="L46" s="40">
        <f t="shared" si="6"/>
        <v>14.788509387134452</v>
      </c>
      <c r="M46" s="12">
        <f t="shared" si="16"/>
        <v>0.28636363673616538</v>
      </c>
      <c r="N46" s="12">
        <f t="shared" si="17"/>
        <v>0.40909093381329015</v>
      </c>
      <c r="O46" s="12">
        <f t="shared" si="18"/>
        <v>0.45000000000008167</v>
      </c>
      <c r="P46" s="81">
        <f t="shared" si="19"/>
        <v>0.6722049721424751</v>
      </c>
      <c r="Q46" s="12">
        <f t="shared" si="20"/>
        <v>1.3016528942552973E-2</v>
      </c>
      <c r="R46" s="12">
        <f t="shared" si="21"/>
        <v>1.8595042446058644E-2</v>
      </c>
      <c r="S46" s="12">
        <f t="shared" si="22"/>
        <v>2.0454545454549167E-2</v>
      </c>
      <c r="T46" s="12">
        <f t="shared" si="23"/>
        <v>3.0554771461021594E-2</v>
      </c>
    </row>
    <row r="47" spans="2:20" ht="15.9" customHeight="1">
      <c r="B47" s="18">
        <v>45875</v>
      </c>
      <c r="C47" s="12">
        <v>401126.64750000002</v>
      </c>
      <c r="D47" s="9">
        <f t="shared" si="24"/>
        <v>12.400000006891787</v>
      </c>
      <c r="E47" s="12">
        <v>6665939.8761</v>
      </c>
      <c r="F47" s="9">
        <f t="shared" si="25"/>
        <v>3.1000003218650818</v>
      </c>
      <c r="G47" s="12">
        <v>96.542500000000004</v>
      </c>
      <c r="H47" s="9">
        <f t="shared" si="26"/>
        <v>-1.9999999999953388</v>
      </c>
      <c r="I47" s="47">
        <f t="shared" si="4"/>
        <v>14.036244860168836</v>
      </c>
      <c r="J47" s="40">
        <f t="shared" si="15"/>
        <v>75.963755139831164</v>
      </c>
      <c r="K47" s="47">
        <f t="shared" si="5"/>
        <v>12.781627524164517</v>
      </c>
      <c r="L47" s="40">
        <f t="shared" si="6"/>
        <v>12.937155876252758</v>
      </c>
      <c r="M47" s="12">
        <f t="shared" si="16"/>
        <v>0.56363636394962668</v>
      </c>
      <c r="N47" s="12">
        <f t="shared" si="17"/>
        <v>0.1409091055393219</v>
      </c>
      <c r="O47" s="12">
        <f t="shared" si="18"/>
        <v>-9.0909090908879039E-2</v>
      </c>
      <c r="P47" s="81">
        <f t="shared" si="19"/>
        <v>0.58805253982967087</v>
      </c>
      <c r="Q47" s="12">
        <f t="shared" si="20"/>
        <v>2.561983472498303E-2</v>
      </c>
      <c r="R47" s="12">
        <f t="shared" si="21"/>
        <v>6.4049593426964502E-3</v>
      </c>
      <c r="S47" s="12">
        <f t="shared" si="22"/>
        <v>-4.1322314049490475E-3</v>
      </c>
      <c r="T47" s="12">
        <f t="shared" si="23"/>
        <v>2.6729660901348675E-2</v>
      </c>
    </row>
    <row r="48" spans="2:20" ht="15.9" customHeight="1">
      <c r="B48" s="18">
        <v>45876</v>
      </c>
      <c r="C48" s="12">
        <v>401126.63160000002</v>
      </c>
      <c r="D48" s="9">
        <f t="shared" si="24"/>
        <v>-3.4999999916180968</v>
      </c>
      <c r="E48" s="12">
        <v>6665939.8518000003</v>
      </c>
      <c r="F48" s="9">
        <f t="shared" si="25"/>
        <v>-21.199999377131462</v>
      </c>
      <c r="G48" s="12">
        <v>96.571100000000001</v>
      </c>
      <c r="H48" s="9">
        <f t="shared" si="26"/>
        <v>26.600000000001955</v>
      </c>
      <c r="I48" s="47">
        <f t="shared" si="4"/>
        <v>-99.374647269382365</v>
      </c>
      <c r="J48" s="40">
        <f t="shared" si="15"/>
        <v>189.37464726938236</v>
      </c>
      <c r="K48" s="47">
        <f t="shared" si="5"/>
        <v>21.486972181573211</v>
      </c>
      <c r="L48" s="40">
        <f t="shared" si="6"/>
        <v>34.19429738321589</v>
      </c>
      <c r="M48" s="12">
        <f t="shared" si="16"/>
        <v>-0.1521739126790477</v>
      </c>
      <c r="N48" s="12">
        <f t="shared" si="17"/>
        <v>-0.92173910335354181</v>
      </c>
      <c r="O48" s="12">
        <f t="shared" si="18"/>
        <v>1.1565217391305198</v>
      </c>
      <c r="P48" s="81">
        <f t="shared" si="19"/>
        <v>1.4867085818789518</v>
      </c>
      <c r="Q48" s="12">
        <f t="shared" si="20"/>
        <v>-6.6162570730020744E-3</v>
      </c>
      <c r="R48" s="12">
        <f t="shared" si="21"/>
        <v>-4.0075613189284424E-2</v>
      </c>
      <c r="S48" s="12">
        <f t="shared" si="22"/>
        <v>5.0283553875239993E-2</v>
      </c>
      <c r="T48" s="12">
        <f t="shared" si="23"/>
        <v>6.4639503559954431E-2</v>
      </c>
    </row>
    <row r="49" spans="2:20" ht="15.9" customHeight="1">
      <c r="B49" s="18">
        <v>45876</v>
      </c>
      <c r="C49" s="12">
        <v>401126.63410000002</v>
      </c>
      <c r="D49" s="9">
        <f t="shared" si="24"/>
        <v>-0.99999998928979039</v>
      </c>
      <c r="E49" s="12">
        <v>6665939.8525999999</v>
      </c>
      <c r="F49" s="9">
        <f t="shared" si="25"/>
        <v>-20.399999804794788</v>
      </c>
      <c r="G49" s="12">
        <v>96.549700000000001</v>
      </c>
      <c r="H49" s="9">
        <f t="shared" si="26"/>
        <v>5.2000000000020918</v>
      </c>
      <c r="I49" s="47">
        <f t="shared" si="4"/>
        <v>-92.806370248590383</v>
      </c>
      <c r="J49" s="40">
        <f t="shared" si="15"/>
        <v>182.80637024859038</v>
      </c>
      <c r="K49" s="47">
        <f t="shared" si="5"/>
        <v>20.424494902303138</v>
      </c>
      <c r="L49" s="40">
        <f t="shared" si="6"/>
        <v>21.076052571917462</v>
      </c>
      <c r="M49" s="12">
        <f t="shared" si="16"/>
        <v>-4.3478260403903929E-2</v>
      </c>
      <c r="N49" s="12">
        <f t="shared" si="17"/>
        <v>-0.88695651325194735</v>
      </c>
      <c r="O49" s="12">
        <f t="shared" si="18"/>
        <v>0.22608695652183008</v>
      </c>
      <c r="P49" s="81">
        <f t="shared" si="19"/>
        <v>0.91635011182249837</v>
      </c>
      <c r="Q49" s="12">
        <f t="shared" si="20"/>
        <v>-1.8903591479958229E-3</v>
      </c>
      <c r="R49" s="12">
        <f t="shared" si="21"/>
        <v>-3.8563326663128145E-2</v>
      </c>
      <c r="S49" s="12">
        <f t="shared" si="22"/>
        <v>9.8298676748621774E-3</v>
      </c>
      <c r="T49" s="12">
        <f t="shared" si="23"/>
        <v>3.9841309209673839E-2</v>
      </c>
    </row>
    <row r="50" spans="2:20" ht="15.9" customHeight="1">
      <c r="B50" s="18">
        <v>45877</v>
      </c>
      <c r="C50" s="12">
        <v>401126.6544</v>
      </c>
      <c r="D50" s="9">
        <f t="shared" si="24"/>
        <v>19.299999985378236</v>
      </c>
      <c r="E50" s="12">
        <v>6665939.8984000003</v>
      </c>
      <c r="F50" s="9">
        <f t="shared" si="25"/>
        <v>25.400000624358654</v>
      </c>
      <c r="G50" s="12">
        <v>96.564800000000005</v>
      </c>
      <c r="H50" s="9">
        <f t="shared" si="26"/>
        <v>20.30000000000598</v>
      </c>
      <c r="I50" s="47">
        <f t="shared" si="4"/>
        <v>52.770886571962222</v>
      </c>
      <c r="J50" s="40">
        <f t="shared" si="15"/>
        <v>37.229113428037749</v>
      </c>
      <c r="K50" s="47">
        <f t="shared" si="5"/>
        <v>31.900627441368922</v>
      </c>
      <c r="L50" s="40">
        <f t="shared" si="6"/>
        <v>37.811903299797841</v>
      </c>
      <c r="M50" s="12">
        <f t="shared" si="16"/>
        <v>0.80416666605742648</v>
      </c>
      <c r="N50" s="12">
        <f t="shared" si="17"/>
        <v>1.0583333593482773</v>
      </c>
      <c r="O50" s="12">
        <f t="shared" si="18"/>
        <v>0.84583333333358246</v>
      </c>
      <c r="P50" s="81">
        <f t="shared" si="19"/>
        <v>1.5754959708249101</v>
      </c>
      <c r="Q50" s="12">
        <f t="shared" si="20"/>
        <v>3.3506944419059437E-2</v>
      </c>
      <c r="R50" s="12">
        <f t="shared" si="21"/>
        <v>4.409722330617822E-2</v>
      </c>
      <c r="S50" s="12">
        <f t="shared" si="22"/>
        <v>3.5243055555565936E-2</v>
      </c>
      <c r="T50" s="12">
        <f t="shared" si="23"/>
        <v>6.5645665451037921E-2</v>
      </c>
    </row>
    <row r="51" spans="2:20" ht="15.9" customHeight="1">
      <c r="B51" s="18">
        <v>45877</v>
      </c>
      <c r="C51" s="12">
        <v>401126.6606</v>
      </c>
      <c r="D51" s="9">
        <f t="shared" si="24"/>
        <v>25.499999988824129</v>
      </c>
      <c r="E51" s="12">
        <v>6665939.9073000001</v>
      </c>
      <c r="F51" s="9">
        <f t="shared" si="25"/>
        <v>34.300000406801701</v>
      </c>
      <c r="G51" s="12">
        <v>96.557299999999998</v>
      </c>
      <c r="H51" s="9">
        <f t="shared" si="26"/>
        <v>12.79999999999859</v>
      </c>
      <c r="I51" s="47">
        <f t="shared" si="4"/>
        <v>53.371403097211356</v>
      </c>
      <c r="J51" s="40">
        <f t="shared" si="15"/>
        <v>36.628596902788672</v>
      </c>
      <c r="K51" s="47">
        <f t="shared" si="5"/>
        <v>42.740379354149717</v>
      </c>
      <c r="L51" s="40">
        <f t="shared" si="6"/>
        <v>44.615916748808282</v>
      </c>
      <c r="M51" s="12">
        <f t="shared" si="16"/>
        <v>1.0624999995343387</v>
      </c>
      <c r="N51" s="12">
        <f t="shared" si="17"/>
        <v>1.4291666836167376</v>
      </c>
      <c r="O51" s="12">
        <f t="shared" si="18"/>
        <v>0.5333333333332746</v>
      </c>
      <c r="P51" s="81">
        <f t="shared" si="19"/>
        <v>1.8589965312003451</v>
      </c>
      <c r="Q51" s="12">
        <f t="shared" si="20"/>
        <v>4.427083331393078E-2</v>
      </c>
      <c r="R51" s="12">
        <f t="shared" si="21"/>
        <v>5.9548611817364067E-2</v>
      </c>
      <c r="S51" s="12">
        <f t="shared" si="22"/>
        <v>2.2222222222219774E-2</v>
      </c>
      <c r="T51" s="12">
        <f t="shared" si="23"/>
        <v>7.7458188800014385E-2</v>
      </c>
    </row>
    <row r="52" spans="2:20" ht="15.9" customHeight="1">
      <c r="B52" s="18">
        <v>45878</v>
      </c>
      <c r="C52" s="12">
        <v>401126.57530000003</v>
      </c>
      <c r="D52" s="9">
        <f t="shared" si="24"/>
        <v>-59.799999988172203</v>
      </c>
      <c r="E52" s="12">
        <v>6665939.7569000004</v>
      </c>
      <c r="F52" s="9">
        <f t="shared" si="25"/>
        <v>-116.09999928623438</v>
      </c>
      <c r="G52" s="12">
        <v>96.549499999999995</v>
      </c>
      <c r="H52" s="9">
        <f t="shared" si="26"/>
        <v>4.9999999999954525</v>
      </c>
      <c r="I52" s="47">
        <f t="shared" si="4"/>
        <v>-117.25178290967938</v>
      </c>
      <c r="J52" s="40">
        <f t="shared" si="15"/>
        <v>207.25178290967938</v>
      </c>
      <c r="K52" s="47">
        <f t="shared" si="5"/>
        <v>130.59574967375093</v>
      </c>
      <c r="L52" s="40">
        <f t="shared" si="6"/>
        <v>130.69142983703628</v>
      </c>
      <c r="M52" s="12">
        <f t="shared" si="16"/>
        <v>-2.3919999995268881</v>
      </c>
      <c r="N52" s="12">
        <f t="shared" si="17"/>
        <v>-4.6439999714493752</v>
      </c>
      <c r="O52" s="12">
        <f t="shared" si="18"/>
        <v>0.1999999999998181</v>
      </c>
      <c r="P52" s="81">
        <f t="shared" si="19"/>
        <v>5.2276571934814511</v>
      </c>
      <c r="Q52" s="12">
        <f t="shared" si="20"/>
        <v>-9.5679999981075528E-2</v>
      </c>
      <c r="R52" s="12">
        <f t="shared" si="21"/>
        <v>-0.18575999885797501</v>
      </c>
      <c r="S52" s="12">
        <f t="shared" si="22"/>
        <v>7.9999999999927247E-3</v>
      </c>
      <c r="T52" s="12">
        <f t="shared" si="23"/>
        <v>0.20910628773925805</v>
      </c>
    </row>
    <row r="53" spans="2:20" ht="15.9" customHeight="1">
      <c r="B53" s="18">
        <v>45879</v>
      </c>
      <c r="C53" s="12">
        <v>401126.65130000003</v>
      </c>
      <c r="D53" s="9">
        <f t="shared" si="24"/>
        <v>16.200000012759119</v>
      </c>
      <c r="E53" s="12">
        <v>6665939.8883999996</v>
      </c>
      <c r="F53" s="9">
        <f t="shared" si="25"/>
        <v>15.399999916553497</v>
      </c>
      <c r="G53" s="12">
        <v>96.551100000000005</v>
      </c>
      <c r="H53" s="9">
        <f t="shared" si="26"/>
        <v>6.6000000000059345</v>
      </c>
      <c r="I53" s="47">
        <f t="shared" si="4"/>
        <v>43.549783531499685</v>
      </c>
      <c r="J53" s="40">
        <f t="shared" si="15"/>
        <v>46.450216468500344</v>
      </c>
      <c r="K53" s="47">
        <f t="shared" si="5"/>
        <v>22.351733665271766</v>
      </c>
      <c r="L53" s="40">
        <f t="shared" si="6"/>
        <v>23.305793224932753</v>
      </c>
      <c r="M53" s="12">
        <f t="shared" si="16"/>
        <v>0.62307692356765843</v>
      </c>
      <c r="N53" s="12">
        <f t="shared" si="17"/>
        <v>0.59230768909821141</v>
      </c>
      <c r="O53" s="12">
        <f t="shared" si="18"/>
        <v>0.25384615384638209</v>
      </c>
      <c r="P53" s="81">
        <f t="shared" si="19"/>
        <v>0.89637666249741355</v>
      </c>
      <c r="Q53" s="12">
        <f t="shared" si="20"/>
        <v>2.3964497060294555E-2</v>
      </c>
      <c r="R53" s="12">
        <f t="shared" si="21"/>
        <v>2.2781064965315824E-2</v>
      </c>
      <c r="S53" s="12">
        <f t="shared" si="22"/>
        <v>9.7633136094762343E-3</v>
      </c>
      <c r="T53" s="12">
        <f t="shared" si="23"/>
        <v>3.4476025480669754E-2</v>
      </c>
    </row>
    <row r="54" spans="2:20" ht="15.9" customHeight="1">
      <c r="B54" s="18">
        <v>45880</v>
      </c>
      <c r="C54" s="12">
        <v>401126.62839999999</v>
      </c>
      <c r="D54" s="9">
        <f t="shared" si="24"/>
        <v>-6.7000000271946192</v>
      </c>
      <c r="E54" s="12">
        <v>6665939.8536999999</v>
      </c>
      <c r="F54" s="9">
        <f t="shared" si="25"/>
        <v>-19.299999810755253</v>
      </c>
      <c r="G54" s="12">
        <v>96.538799999999995</v>
      </c>
      <c r="H54" s="9">
        <f t="shared" si="26"/>
        <v>-5.7000000000044793</v>
      </c>
      <c r="I54" s="47">
        <f t="shared" si="4"/>
        <v>-109.14445805730247</v>
      </c>
      <c r="J54" s="40">
        <f t="shared" si="15"/>
        <v>199.14445805730247</v>
      </c>
      <c r="K54" s="47">
        <f t="shared" si="5"/>
        <v>20.429879908104226</v>
      </c>
      <c r="L54" s="40">
        <f t="shared" si="6"/>
        <v>21.210138921270925</v>
      </c>
      <c r="M54" s="12">
        <f t="shared" si="16"/>
        <v>-0.24814814915535627</v>
      </c>
      <c r="N54" s="12">
        <f t="shared" si="17"/>
        <v>-0.71481480780575013</v>
      </c>
      <c r="O54" s="12">
        <f t="shared" si="18"/>
        <v>-0.21111111111127701</v>
      </c>
      <c r="P54" s="81">
        <f t="shared" si="19"/>
        <v>0.78556070078781204</v>
      </c>
      <c r="Q54" s="12">
        <f t="shared" si="20"/>
        <v>-9.1906721909391208E-3</v>
      </c>
      <c r="R54" s="12">
        <f t="shared" si="21"/>
        <v>-2.647462251132408E-2</v>
      </c>
      <c r="S54" s="12">
        <f t="shared" si="22"/>
        <v>-7.8189300411584083E-3</v>
      </c>
      <c r="T54" s="12">
        <f t="shared" si="23"/>
        <v>2.9094840769918966E-2</v>
      </c>
    </row>
    <row r="55" spans="2:20" ht="15.9" customHeight="1">
      <c r="B55" s="18">
        <v>45880</v>
      </c>
      <c r="C55" s="12">
        <v>401126.61709999997</v>
      </c>
      <c r="D55" s="9">
        <f t="shared" si="24"/>
        <v>-18.000000040046871</v>
      </c>
      <c r="E55" s="12">
        <v>6665939.8251999998</v>
      </c>
      <c r="F55" s="9">
        <f t="shared" si="25"/>
        <v>-47.799999825656414</v>
      </c>
      <c r="G55" s="12">
        <v>96.533699999999996</v>
      </c>
      <c r="H55" s="9">
        <f t="shared" si="26"/>
        <v>-10.800000000003251</v>
      </c>
      <c r="I55" s="47">
        <f t="shared" si="4"/>
        <v>-110.63482041314538</v>
      </c>
      <c r="J55" s="40">
        <f t="shared" si="15"/>
        <v>200.63482041314541</v>
      </c>
      <c r="K55" s="47">
        <f t="shared" si="5"/>
        <v>51.076804762773101</v>
      </c>
      <c r="L55" s="40">
        <f t="shared" si="6"/>
        <v>52.206129762457117</v>
      </c>
      <c r="M55" s="12">
        <f t="shared" si="16"/>
        <v>-0.66666666814988407</v>
      </c>
      <c r="N55" s="12">
        <f t="shared" si="17"/>
        <v>-1.7703703639132005</v>
      </c>
      <c r="O55" s="12">
        <f t="shared" si="18"/>
        <v>-0.40000000000012043</v>
      </c>
      <c r="P55" s="81">
        <f t="shared" si="19"/>
        <v>1.9335603615724859</v>
      </c>
      <c r="Q55" s="12">
        <f t="shared" si="20"/>
        <v>-2.4691358079625334E-2</v>
      </c>
      <c r="R55" s="12">
        <f t="shared" si="21"/>
        <v>-6.5569272737525941E-2</v>
      </c>
      <c r="S55" s="12">
        <f t="shared" si="22"/>
        <v>-1.4814814814819275E-2</v>
      </c>
      <c r="T55" s="12">
        <f t="shared" si="23"/>
        <v>7.1613346724906879E-2</v>
      </c>
    </row>
    <row r="56" spans="2:20" ht="15.9" customHeight="1">
      <c r="B56" s="18">
        <v>45881</v>
      </c>
      <c r="C56" s="12">
        <v>401126.62079999998</v>
      </c>
      <c r="D56" s="9">
        <f t="shared" si="24"/>
        <v>-14.300000038929284</v>
      </c>
      <c r="E56" s="12">
        <v>6665939.8388999999</v>
      </c>
      <c r="F56" s="9">
        <f t="shared" si="25"/>
        <v>-34.099999815225601</v>
      </c>
      <c r="G56" s="12">
        <v>96.563199999999995</v>
      </c>
      <c r="H56" s="9">
        <f t="shared" si="26"/>
        <v>18.699999999995498</v>
      </c>
      <c r="I56" s="47">
        <f t="shared" si="4"/>
        <v>-112.75097650913784</v>
      </c>
      <c r="J56" s="40">
        <f t="shared" si="15"/>
        <v>202.75097650913784</v>
      </c>
      <c r="K56" s="47">
        <f t="shared" si="5"/>
        <v>36.977019735394627</v>
      </c>
      <c r="L56" s="40">
        <f t="shared" si="6"/>
        <v>41.436577905415831</v>
      </c>
      <c r="M56" s="12">
        <f t="shared" si="16"/>
        <v>-0.5107142871046173</v>
      </c>
      <c r="N56" s="12">
        <f t="shared" si="17"/>
        <v>-1.2178571362580572</v>
      </c>
      <c r="O56" s="12">
        <f t="shared" si="18"/>
        <v>0.66785714285698206</v>
      </c>
      <c r="P56" s="81">
        <f t="shared" si="19"/>
        <v>1.4798777823362796</v>
      </c>
      <c r="Q56" s="12">
        <f t="shared" si="20"/>
        <v>-1.8239795968022048E-2</v>
      </c>
      <c r="R56" s="12">
        <f t="shared" si="21"/>
        <v>-4.3494897723502048E-2</v>
      </c>
      <c r="S56" s="12">
        <f t="shared" si="22"/>
        <v>2.3852040816320787E-2</v>
      </c>
      <c r="T56" s="12">
        <f t="shared" si="23"/>
        <v>5.2852777940581415E-2</v>
      </c>
    </row>
    <row r="57" spans="2:20" ht="15.9" customHeight="1">
      <c r="B57" s="18">
        <v>45881</v>
      </c>
      <c r="C57" s="12">
        <v>401126.6655</v>
      </c>
      <c r="D57" s="9">
        <f t="shared" si="24"/>
        <v>30.399999988730997</v>
      </c>
      <c r="E57" s="12">
        <v>6665939.9082000004</v>
      </c>
      <c r="F57" s="9">
        <f t="shared" si="25"/>
        <v>35.200000740587711</v>
      </c>
      <c r="G57" s="12">
        <v>96.534199999999998</v>
      </c>
      <c r="H57" s="9">
        <f t="shared" si="26"/>
        <v>-10.300000000000864</v>
      </c>
      <c r="I57" s="47">
        <f t="shared" si="4"/>
        <v>49.184916731940241</v>
      </c>
      <c r="J57" s="40">
        <f t="shared" si="15"/>
        <v>40.815083268059766</v>
      </c>
      <c r="K57" s="47">
        <f t="shared" si="5"/>
        <v>46.510214485123804</v>
      </c>
      <c r="L57" s="40">
        <f t="shared" si="6"/>
        <v>47.637065940843144</v>
      </c>
      <c r="M57" s="12">
        <f t="shared" si="16"/>
        <v>1.0857142853118213</v>
      </c>
      <c r="N57" s="12">
        <f t="shared" si="17"/>
        <v>1.2571428835924183</v>
      </c>
      <c r="O57" s="12">
        <f t="shared" si="18"/>
        <v>-0.36785714285717369</v>
      </c>
      <c r="P57" s="81">
        <f t="shared" si="19"/>
        <v>1.7013237836015409</v>
      </c>
      <c r="Q57" s="12">
        <f t="shared" si="20"/>
        <v>3.8775510189707908E-2</v>
      </c>
      <c r="R57" s="12">
        <f t="shared" si="21"/>
        <v>4.4897960128300655E-2</v>
      </c>
      <c r="S57" s="12">
        <f t="shared" si="22"/>
        <v>-1.3137755102041918E-2</v>
      </c>
      <c r="T57" s="12">
        <f t="shared" si="23"/>
        <v>6.0761563700055032E-2</v>
      </c>
    </row>
    <row r="58" spans="2:20" ht="15.9" customHeight="1">
      <c r="B58" s="18">
        <v>45882</v>
      </c>
      <c r="C58" s="12">
        <v>401126.63559999998</v>
      </c>
      <c r="D58" s="9">
        <f t="shared" si="24"/>
        <v>0.49999996554106474</v>
      </c>
      <c r="E58" s="12">
        <v>6665939.8335999995</v>
      </c>
      <c r="F58" s="9">
        <f t="shared" si="25"/>
        <v>-39.400000125169754</v>
      </c>
      <c r="G58" s="12">
        <v>96.562600000000003</v>
      </c>
      <c r="H58" s="9">
        <f t="shared" si="26"/>
        <v>18.100000000004002</v>
      </c>
      <c r="I58" s="47">
        <f t="shared" si="4"/>
        <v>-89.272935279885928</v>
      </c>
      <c r="J58" s="40">
        <f t="shared" si="15"/>
        <v>179.27293527988593</v>
      </c>
      <c r="K58" s="47">
        <f t="shared" si="5"/>
        <v>39.403172585832699</v>
      </c>
      <c r="L58" s="40">
        <f t="shared" si="6"/>
        <v>43.361503777303007</v>
      </c>
      <c r="M58" s="12">
        <f t="shared" si="16"/>
        <v>1.7241378122105681E-2</v>
      </c>
      <c r="N58" s="12">
        <f t="shared" si="17"/>
        <v>-1.3586206939713708</v>
      </c>
      <c r="O58" s="12">
        <f t="shared" si="18"/>
        <v>0.62413793103462079</v>
      </c>
      <c r="P58" s="81">
        <f t="shared" si="19"/>
        <v>1.4952242681828622</v>
      </c>
      <c r="Q58" s="12">
        <f t="shared" si="20"/>
        <v>5.9453028007260965E-4</v>
      </c>
      <c r="R58" s="12">
        <f t="shared" si="21"/>
        <v>-4.6848989447288644E-2</v>
      </c>
      <c r="S58" s="12">
        <f t="shared" si="22"/>
        <v>2.1521997621883476E-2</v>
      </c>
      <c r="T58" s="12">
        <f t="shared" si="23"/>
        <v>5.1559457523546973E-2</v>
      </c>
    </row>
    <row r="59" spans="2:20" ht="15.9" customHeight="1">
      <c r="B59" s="18">
        <v>45882</v>
      </c>
      <c r="C59" s="12">
        <v>401126.64079999999</v>
      </c>
      <c r="D59" s="9">
        <f t="shared" si="24"/>
        <v>5.6999999796971679</v>
      </c>
      <c r="E59" s="12">
        <v>6665939.8618000001</v>
      </c>
      <c r="F59" s="9">
        <f t="shared" si="25"/>
        <v>-11.19999960064888</v>
      </c>
      <c r="G59" s="12">
        <v>96.533900000000003</v>
      </c>
      <c r="H59" s="9">
        <f t="shared" si="26"/>
        <v>-10.599999999996612</v>
      </c>
      <c r="I59" s="47">
        <f t="shared" si="4"/>
        <v>-63.027155823027726</v>
      </c>
      <c r="J59" s="40">
        <f t="shared" si="15"/>
        <v>153.02715582302767</v>
      </c>
      <c r="K59" s="47">
        <f t="shared" si="5"/>
        <v>12.567019965890195</v>
      </c>
      <c r="L59" s="40">
        <f t="shared" si="6"/>
        <v>16.440498496791726</v>
      </c>
      <c r="M59" s="12">
        <f t="shared" si="16"/>
        <v>0.19655172343783336</v>
      </c>
      <c r="N59" s="12">
        <f t="shared" si="17"/>
        <v>-0.38620688278099585</v>
      </c>
      <c r="O59" s="12">
        <f t="shared" si="18"/>
        <v>-0.3655172413791935</v>
      </c>
      <c r="P59" s="81">
        <f t="shared" si="19"/>
        <v>0.56691374126868022</v>
      </c>
      <c r="Q59" s="12">
        <f t="shared" si="20"/>
        <v>6.7776456357873573E-3</v>
      </c>
      <c r="R59" s="12">
        <f t="shared" si="21"/>
        <v>-1.3317478716586064E-2</v>
      </c>
      <c r="S59" s="12">
        <f t="shared" si="22"/>
        <v>-1.2604042806179086E-2</v>
      </c>
      <c r="T59" s="12">
        <f t="shared" si="23"/>
        <v>1.9548749698920006E-2</v>
      </c>
    </row>
    <row r="60" spans="2:20" ht="15.9" customHeight="1">
      <c r="B60" s="18">
        <v>45883</v>
      </c>
      <c r="C60" s="12">
        <v>401126.66019999998</v>
      </c>
      <c r="D60" s="9">
        <f t="shared" si="24"/>
        <v>25.099999969825149</v>
      </c>
      <c r="E60" s="12">
        <v>6665939.9123999998</v>
      </c>
      <c r="F60" s="9">
        <f t="shared" si="25"/>
        <v>39.400000125169754</v>
      </c>
      <c r="G60" s="12">
        <v>96.560699999999997</v>
      </c>
      <c r="H60" s="9">
        <f t="shared" si="26"/>
        <v>16.199999999997772</v>
      </c>
      <c r="I60" s="47">
        <f t="shared" si="4"/>
        <v>57.500587937009939</v>
      </c>
      <c r="J60" s="40">
        <f t="shared" si="15"/>
        <v>32.499412062990075</v>
      </c>
      <c r="K60" s="47">
        <f t="shared" si="5"/>
        <v>46.715843226346657</v>
      </c>
      <c r="L60" s="40">
        <f t="shared" si="6"/>
        <v>49.445020056103999</v>
      </c>
      <c r="M60" s="12">
        <f t="shared" si="16"/>
        <v>0.83666666566083825</v>
      </c>
      <c r="N60" s="12">
        <f t="shared" si="17"/>
        <v>1.3133333375056584</v>
      </c>
      <c r="O60" s="12">
        <f t="shared" si="18"/>
        <v>0.53999999999992576</v>
      </c>
      <c r="P60" s="81">
        <f t="shared" si="19"/>
        <v>1.6481673352034667</v>
      </c>
      <c r="Q60" s="12">
        <f t="shared" si="20"/>
        <v>2.7888888855361275E-2</v>
      </c>
      <c r="R60" s="12">
        <f t="shared" si="21"/>
        <v>4.3777777916855283E-2</v>
      </c>
      <c r="S60" s="12">
        <f t="shared" si="22"/>
        <v>1.7999999999997525E-2</v>
      </c>
      <c r="T60" s="12">
        <f t="shared" si="23"/>
        <v>5.4938911173448887E-2</v>
      </c>
    </row>
    <row r="61" spans="2:20" ht="15.9" customHeight="1">
      <c r="B61" s="18">
        <v>45883</v>
      </c>
      <c r="C61" s="12">
        <v>401126.62599999999</v>
      </c>
      <c r="D61" s="9">
        <f t="shared" si="24"/>
        <v>-9.1000000247731805</v>
      </c>
      <c r="E61" s="12">
        <v>6665939.8420000002</v>
      </c>
      <c r="F61" s="9">
        <f t="shared" si="25"/>
        <v>-30.999999493360519</v>
      </c>
      <c r="G61" s="12">
        <v>96.516999999999996</v>
      </c>
      <c r="H61" s="9">
        <f t="shared" si="26"/>
        <v>-27.500000000003411</v>
      </c>
      <c r="I61" s="47">
        <f t="shared" si="4"/>
        <v>-106.35951664274353</v>
      </c>
      <c r="J61" s="40">
        <f t="shared" si="15"/>
        <v>196.35951664274353</v>
      </c>
      <c r="K61" s="47">
        <f t="shared" si="5"/>
        <v>32.308048053685084</v>
      </c>
      <c r="L61" s="40">
        <f t="shared" si="6"/>
        <v>42.427113607213627</v>
      </c>
      <c r="M61" s="12">
        <f t="shared" si="16"/>
        <v>-0.30333333415910602</v>
      </c>
      <c r="N61" s="12">
        <f t="shared" si="17"/>
        <v>-1.0333333164453506</v>
      </c>
      <c r="O61" s="12">
        <f t="shared" si="18"/>
        <v>-0.91666666666678032</v>
      </c>
      <c r="P61" s="81">
        <f t="shared" si="19"/>
        <v>1.4142371202404542</v>
      </c>
      <c r="Q61" s="12">
        <f t="shared" si="20"/>
        <v>-1.0111111138636867E-2</v>
      </c>
      <c r="R61" s="12">
        <f t="shared" si="21"/>
        <v>-3.4444443881511688E-2</v>
      </c>
      <c r="S61" s="12">
        <f t="shared" si="22"/>
        <v>-3.0555555555559343E-2</v>
      </c>
      <c r="T61" s="12">
        <f t="shared" si="23"/>
        <v>4.7141237341348473E-2</v>
      </c>
    </row>
    <row r="62" spans="2:20" ht="15.9" customHeight="1">
      <c r="B62" s="18">
        <v>45884</v>
      </c>
      <c r="C62" s="12">
        <v>401126.6348</v>
      </c>
      <c r="D62" s="9">
        <f t="shared" si="24"/>
        <v>-0.30000001424923539</v>
      </c>
      <c r="E62" s="12">
        <v>6665939.8707999997</v>
      </c>
      <c r="F62" s="9">
        <f t="shared" si="25"/>
        <v>-2.199999988079071</v>
      </c>
      <c r="G62" s="12">
        <v>96.545500000000004</v>
      </c>
      <c r="H62" s="9">
        <f t="shared" si="26"/>
        <v>1.0000000000047748</v>
      </c>
      <c r="I62" s="47">
        <f t="shared" si="4"/>
        <v>-97.765166424314202</v>
      </c>
      <c r="J62" s="40">
        <f t="shared" si="15"/>
        <v>187.76516642431417</v>
      </c>
      <c r="K62" s="47">
        <f t="shared" si="5"/>
        <v>2.2203603212310958</v>
      </c>
      <c r="L62" s="40">
        <f t="shared" si="6"/>
        <v>2.4351591233648375</v>
      </c>
      <c r="M62" s="12">
        <f t="shared" si="16"/>
        <v>-9.6774198144914635E-3</v>
      </c>
      <c r="N62" s="12">
        <f t="shared" si="17"/>
        <v>-7.0967741550937782E-2</v>
      </c>
      <c r="O62" s="12">
        <f t="shared" si="18"/>
        <v>3.2258064516283061E-2</v>
      </c>
      <c r="P62" s="81">
        <f t="shared" si="19"/>
        <v>7.8553520108543148E-2</v>
      </c>
      <c r="Q62" s="12">
        <f t="shared" si="20"/>
        <v>-3.1217483272553108E-4</v>
      </c>
      <c r="R62" s="12">
        <f t="shared" si="21"/>
        <v>-2.2892819855141219E-3</v>
      </c>
      <c r="S62" s="12">
        <f t="shared" si="22"/>
        <v>1.0405827263317115E-3</v>
      </c>
      <c r="T62" s="12">
        <f t="shared" si="23"/>
        <v>2.5339845196304242E-3</v>
      </c>
    </row>
    <row r="63" spans="2:20" ht="15.9" customHeight="1">
      <c r="B63" s="18">
        <v>45884</v>
      </c>
      <c r="C63" s="12">
        <v>401126.6348</v>
      </c>
      <c r="D63" s="9">
        <f t="shared" si="24"/>
        <v>-0.30000001424923539</v>
      </c>
      <c r="E63" s="12">
        <v>6665939.8677000003</v>
      </c>
      <c r="F63" s="9">
        <f t="shared" si="25"/>
        <v>-5.2999993786215782</v>
      </c>
      <c r="G63" s="12">
        <v>96.532799999999995</v>
      </c>
      <c r="H63" s="9">
        <f t="shared" si="26"/>
        <v>-11.700000000004707</v>
      </c>
      <c r="I63" s="47">
        <f t="shared" si="4"/>
        <v>-93.239700828669243</v>
      </c>
      <c r="J63" s="40">
        <f t="shared" si="15"/>
        <v>183.23970082866927</v>
      </c>
      <c r="K63" s="47">
        <f t="shared" si="5"/>
        <v>5.3084831564147077</v>
      </c>
      <c r="L63" s="40">
        <f t="shared" si="6"/>
        <v>12.847956780050625</v>
      </c>
      <c r="M63" s="12">
        <f t="shared" si="16"/>
        <v>-9.6774198144914635E-3</v>
      </c>
      <c r="N63" s="12">
        <f t="shared" si="17"/>
        <v>-0.17096772189101866</v>
      </c>
      <c r="O63" s="12">
        <f t="shared" si="18"/>
        <v>-0.37741935483886152</v>
      </c>
      <c r="P63" s="81">
        <f t="shared" si="19"/>
        <v>0.41445021871131049</v>
      </c>
      <c r="Q63" s="12">
        <f t="shared" si="20"/>
        <v>-3.1217483272553108E-4</v>
      </c>
      <c r="R63" s="12">
        <f t="shared" si="21"/>
        <v>-5.5150878029360858E-3</v>
      </c>
      <c r="S63" s="12">
        <f t="shared" si="22"/>
        <v>-1.217481789802779E-2</v>
      </c>
      <c r="T63" s="12">
        <f t="shared" si="23"/>
        <v>1.3369361893913242E-2</v>
      </c>
    </row>
    <row r="64" spans="2:20" ht="15.9" customHeight="1">
      <c r="B64" s="18">
        <v>45885</v>
      </c>
      <c r="C64" s="12">
        <v>401126.62540000002</v>
      </c>
      <c r="D64" s="9">
        <f t="shared" si="24"/>
        <v>-9.6999999950639904</v>
      </c>
      <c r="E64" s="12">
        <v>6665939.8492000001</v>
      </c>
      <c r="F64" s="9">
        <f t="shared" si="25"/>
        <v>-23.799999617040157</v>
      </c>
      <c r="G64" s="12">
        <v>96.552499999999995</v>
      </c>
      <c r="H64" s="9">
        <f t="shared" si="26"/>
        <v>7.9999999999955662</v>
      </c>
      <c r="I64" s="47">
        <f t="shared" si="4"/>
        <v>-112.17399270813962</v>
      </c>
      <c r="J64" s="40">
        <f t="shared" si="15"/>
        <v>202.17399270813965</v>
      </c>
      <c r="K64" s="47">
        <f t="shared" si="5"/>
        <v>25.700777841834924</v>
      </c>
      <c r="L64" s="40">
        <f t="shared" si="6"/>
        <v>26.917094599441487</v>
      </c>
      <c r="M64" s="12">
        <f t="shared" si="16"/>
        <v>-0.3031249998457497</v>
      </c>
      <c r="N64" s="12">
        <f t="shared" si="17"/>
        <v>-0.74374998803250492</v>
      </c>
      <c r="O64" s="12">
        <f t="shared" si="18"/>
        <v>0.24999999999986144</v>
      </c>
      <c r="P64" s="81">
        <f t="shared" si="19"/>
        <v>0.84115920623254647</v>
      </c>
      <c r="Q64" s="12">
        <f t="shared" si="20"/>
        <v>-9.4726562451796781E-3</v>
      </c>
      <c r="R64" s="12">
        <f t="shared" si="21"/>
        <v>-2.3242187126015779E-2</v>
      </c>
      <c r="S64" s="12">
        <f t="shared" si="22"/>
        <v>7.8124999999956701E-3</v>
      </c>
      <c r="T64" s="12">
        <f t="shared" si="23"/>
        <v>2.6286225194767077E-2</v>
      </c>
    </row>
    <row r="65" spans="2:20" ht="15.9" customHeight="1">
      <c r="B65" s="18">
        <v>45885</v>
      </c>
      <c r="C65" s="12">
        <v>401126.6213</v>
      </c>
      <c r="D65" s="9">
        <f t="shared" si="24"/>
        <v>-13.800000015180558</v>
      </c>
      <c r="E65" s="12">
        <v>6665939.8373999996</v>
      </c>
      <c r="F65" s="9">
        <f t="shared" si="25"/>
        <v>-35.600000061094761</v>
      </c>
      <c r="G65" s="12">
        <v>96.530199999999994</v>
      </c>
      <c r="H65" s="9">
        <f t="shared" si="26"/>
        <v>-14.300000000005753</v>
      </c>
      <c r="I65" s="47">
        <f t="shared" si="4"/>
        <v>-111.18834573713104</v>
      </c>
      <c r="J65" s="40">
        <f t="shared" si="15"/>
        <v>201.18834573713104</v>
      </c>
      <c r="K65" s="47">
        <f t="shared" si="5"/>
        <v>38.181147242702522</v>
      </c>
      <c r="L65" s="40">
        <f t="shared" si="6"/>
        <v>40.771190867683707</v>
      </c>
      <c r="M65" s="12">
        <f t="shared" si="16"/>
        <v>-0.43125000047439244</v>
      </c>
      <c r="N65" s="12">
        <f t="shared" si="17"/>
        <v>-1.1125000019092113</v>
      </c>
      <c r="O65" s="12">
        <f t="shared" si="18"/>
        <v>-0.44687500000017977</v>
      </c>
      <c r="P65" s="81">
        <f t="shared" si="19"/>
        <v>1.2740997146151158</v>
      </c>
      <c r="Q65" s="12">
        <f t="shared" si="20"/>
        <v>-1.3476562514824764E-2</v>
      </c>
      <c r="R65" s="12">
        <f t="shared" si="21"/>
        <v>-3.4765625059662852E-2</v>
      </c>
      <c r="S65" s="12">
        <f t="shared" si="22"/>
        <v>-1.3964843750005618E-2</v>
      </c>
      <c r="T65" s="12">
        <f t="shared" si="23"/>
        <v>3.981561608172237E-2</v>
      </c>
    </row>
    <row r="66" spans="2:20" ht="15.9" customHeight="1">
      <c r="B66" s="18">
        <v>45887</v>
      </c>
      <c r="C66" s="12">
        <v>401126.64449999999</v>
      </c>
      <c r="D66" s="9">
        <f t="shared" si="24"/>
        <v>9.399999980814755</v>
      </c>
      <c r="E66" s="12">
        <v>6665939.8822999997</v>
      </c>
      <c r="F66" s="9">
        <f t="shared" si="25"/>
        <v>9.3000000342726707</v>
      </c>
      <c r="G66" s="12">
        <v>96.552099999999996</v>
      </c>
      <c r="H66" s="9">
        <f t="shared" si="26"/>
        <v>7.5999999999964984</v>
      </c>
      <c r="I66" s="47">
        <f t="shared" si="4"/>
        <v>44.693608541763943</v>
      </c>
      <c r="J66" s="40">
        <f t="shared" si="15"/>
        <v>45.306391458236078</v>
      </c>
      <c r="K66" s="47">
        <f t="shared" si="5"/>
        <v>13.223085883287194</v>
      </c>
      <c r="L66" s="40">
        <f t="shared" si="6"/>
        <v>15.251557306607607</v>
      </c>
      <c r="M66" s="12">
        <f t="shared" si="16"/>
        <v>0.27647058767102223</v>
      </c>
      <c r="N66" s="12">
        <f t="shared" si="17"/>
        <v>0.27352941277272563</v>
      </c>
      <c r="O66" s="12">
        <f t="shared" si="18"/>
        <v>0.22352941176460289</v>
      </c>
      <c r="P66" s="81">
        <f t="shared" si="19"/>
        <v>0.44857521490022373</v>
      </c>
      <c r="Q66" s="12">
        <f t="shared" si="20"/>
        <v>8.1314878726771248E-3</v>
      </c>
      <c r="R66" s="12">
        <f t="shared" si="21"/>
        <v>8.0449827286095781E-3</v>
      </c>
      <c r="S66" s="12">
        <f t="shared" si="22"/>
        <v>6.5743944636647914E-3</v>
      </c>
      <c r="T66" s="12">
        <f t="shared" si="23"/>
        <v>1.3193388673535991E-2</v>
      </c>
    </row>
    <row r="67" spans="2:20" ht="15.9" customHeight="1">
      <c r="B67" s="18">
        <v>45887</v>
      </c>
      <c r="C67" s="12">
        <v>401126.63419999997</v>
      </c>
      <c r="D67" s="9">
        <f t="shared" si="24"/>
        <v>-0.90000004274770617</v>
      </c>
      <c r="E67" s="12">
        <v>6665939.8598999996</v>
      </c>
      <c r="F67" s="9">
        <f t="shared" si="25"/>
        <v>-13.100000098347664</v>
      </c>
      <c r="G67" s="12">
        <v>96.557900000000004</v>
      </c>
      <c r="H67" s="9">
        <f t="shared" si="26"/>
        <v>13.400000000004297</v>
      </c>
      <c r="I67" s="47">
        <f t="shared" si="4"/>
        <v>-93.930175702400675</v>
      </c>
      <c r="J67" s="40">
        <f t="shared" si="15"/>
        <v>183.93017570240065</v>
      </c>
      <c r="K67" s="47">
        <f t="shared" si="5"/>
        <v>13.130879736470616</v>
      </c>
      <c r="L67" s="40">
        <f t="shared" si="6"/>
        <v>18.761130100656779</v>
      </c>
      <c r="M67" s="12">
        <f t="shared" si="16"/>
        <v>-2.6470589492579594E-2</v>
      </c>
      <c r="N67" s="12">
        <f t="shared" si="17"/>
        <v>-0.38529412053963719</v>
      </c>
      <c r="O67" s="12">
        <f t="shared" si="18"/>
        <v>0.39411764705894992</v>
      </c>
      <c r="P67" s="81">
        <f t="shared" si="19"/>
        <v>0.55179794413696404</v>
      </c>
      <c r="Q67" s="12">
        <f t="shared" si="20"/>
        <v>-7.7854674978175282E-4</v>
      </c>
      <c r="R67" s="12">
        <f t="shared" si="21"/>
        <v>-1.1332180015871681E-2</v>
      </c>
      <c r="S67" s="12">
        <f t="shared" si="22"/>
        <v>1.159169550173382E-2</v>
      </c>
      <c r="T67" s="12">
        <f t="shared" si="23"/>
        <v>1.6229351298146E-2</v>
      </c>
    </row>
    <row r="68" spans="2:20" ht="15.9" customHeight="1">
      <c r="B68" s="18">
        <v>45888</v>
      </c>
      <c r="C68" s="12">
        <v>401126.63199999998</v>
      </c>
      <c r="D68" s="9">
        <f t="shared" si="24"/>
        <v>-3.1000000308267772</v>
      </c>
      <c r="E68" s="12">
        <v>6665939.8651000001</v>
      </c>
      <c r="F68" s="9">
        <f t="shared" si="25"/>
        <v>-7.8999996185302734</v>
      </c>
      <c r="G68" s="12">
        <v>96.550299999999993</v>
      </c>
      <c r="H68" s="9">
        <f t="shared" si="26"/>
        <v>5.7999999999935881</v>
      </c>
      <c r="I68" s="47">
        <f t="shared" si="4"/>
        <v>-111.42529493261679</v>
      </c>
      <c r="J68" s="40">
        <f t="shared" si="15"/>
        <v>201.42529493261679</v>
      </c>
      <c r="K68" s="47">
        <f t="shared" si="5"/>
        <v>8.4864594598633705</v>
      </c>
      <c r="L68" s="40">
        <f t="shared" si="6"/>
        <v>10.279104735521965</v>
      </c>
      <c r="M68" s="12">
        <f t="shared" si="16"/>
        <v>-8.8571429452193637E-2</v>
      </c>
      <c r="N68" s="12">
        <f t="shared" si="17"/>
        <v>-0.22571427481515066</v>
      </c>
      <c r="O68" s="12">
        <f t="shared" si="18"/>
        <v>0.16571428571410252</v>
      </c>
      <c r="P68" s="81">
        <f t="shared" si="19"/>
        <v>0.293688706729199</v>
      </c>
      <c r="Q68" s="12">
        <f t="shared" si="20"/>
        <v>-2.5306122700626751E-3</v>
      </c>
      <c r="R68" s="12">
        <f t="shared" si="21"/>
        <v>-6.4489792804328762E-3</v>
      </c>
      <c r="S68" s="12">
        <f t="shared" si="22"/>
        <v>4.7346938775457859E-3</v>
      </c>
      <c r="T68" s="12">
        <f t="shared" si="23"/>
        <v>8.3911059065485422E-3</v>
      </c>
    </row>
    <row r="69" spans="2:20" ht="15.9" customHeight="1">
      <c r="B69" s="18">
        <v>45888</v>
      </c>
      <c r="C69" s="12">
        <v>401126.6349</v>
      </c>
      <c r="D69" s="9">
        <f t="shared" si="24"/>
        <v>-0.20000000949949026</v>
      </c>
      <c r="E69" s="12">
        <v>6665939.8556000004</v>
      </c>
      <c r="F69" s="9">
        <f t="shared" si="25"/>
        <v>-17.399999313056469</v>
      </c>
      <c r="G69" s="12">
        <v>96.562100000000001</v>
      </c>
      <c r="H69" s="9">
        <f t="shared" si="26"/>
        <v>17.600000000001614</v>
      </c>
      <c r="I69" s="47">
        <f t="shared" si="4"/>
        <v>-90.658543234836657</v>
      </c>
      <c r="J69" s="40">
        <f t="shared" si="15"/>
        <v>180.65854323483663</v>
      </c>
      <c r="K69" s="47">
        <f t="shared" si="5"/>
        <v>17.401148700535988</v>
      </c>
      <c r="L69" s="40">
        <f t="shared" si="6"/>
        <v>24.749949012032776</v>
      </c>
      <c r="M69" s="12">
        <f t="shared" si="16"/>
        <v>-5.7142859856997219E-3</v>
      </c>
      <c r="N69" s="12">
        <f t="shared" si="17"/>
        <v>-0.49714283751589911</v>
      </c>
      <c r="O69" s="12">
        <f t="shared" si="18"/>
        <v>0.50285714285718897</v>
      </c>
      <c r="P69" s="81">
        <f t="shared" si="19"/>
        <v>0.70714140034379358</v>
      </c>
      <c r="Q69" s="12">
        <f t="shared" si="20"/>
        <v>-1.632653138771349E-4</v>
      </c>
      <c r="R69" s="12">
        <f t="shared" si="21"/>
        <v>-1.4204081071882832E-2</v>
      </c>
      <c r="S69" s="12">
        <f t="shared" si="22"/>
        <v>1.4367346938776828E-2</v>
      </c>
      <c r="T69" s="12">
        <f t="shared" si="23"/>
        <v>2.0204040009822673E-2</v>
      </c>
    </row>
    <row r="70" spans="2:20" ht="15.9" customHeight="1">
      <c r="B70" s="18">
        <v>45889</v>
      </c>
      <c r="C70" s="12">
        <v>401126.63919999998</v>
      </c>
      <c r="D70" s="9">
        <f t="shared" si="24"/>
        <v>4.0999999619089067</v>
      </c>
      <c r="E70" s="12">
        <v>6665939.8656000001</v>
      </c>
      <c r="F70" s="9">
        <f t="shared" si="25"/>
        <v>-7.3999995365738869</v>
      </c>
      <c r="G70" s="12">
        <v>96.5535</v>
      </c>
      <c r="H70" s="9">
        <f t="shared" si="26"/>
        <v>9.0000000000003411</v>
      </c>
      <c r="I70" s="47">
        <f t="shared" si="4"/>
        <v>-61.011176183370594</v>
      </c>
      <c r="J70" s="40">
        <f t="shared" si="15"/>
        <v>151.01117618337059</v>
      </c>
      <c r="K70" s="47">
        <f t="shared" si="5"/>
        <v>8.4599050129978863</v>
      </c>
      <c r="L70" s="40">
        <f t="shared" si="6"/>
        <v>12.351922636940087</v>
      </c>
      <c r="M70" s="12">
        <f t="shared" si="16"/>
        <v>0.11388888783080296</v>
      </c>
      <c r="N70" s="12">
        <f t="shared" si="17"/>
        <v>-0.20555554268260798</v>
      </c>
      <c r="O70" s="12">
        <f t="shared" si="18"/>
        <v>0.25000000000000949</v>
      </c>
      <c r="P70" s="81">
        <f t="shared" si="19"/>
        <v>0.34310896213722464</v>
      </c>
      <c r="Q70" s="12">
        <f t="shared" si="20"/>
        <v>3.1635802175223045E-3</v>
      </c>
      <c r="R70" s="12">
        <f t="shared" si="21"/>
        <v>-5.7098761856279991E-3</v>
      </c>
      <c r="S70" s="12">
        <f t="shared" si="22"/>
        <v>6.9444444444447077E-3</v>
      </c>
      <c r="T70" s="12">
        <f t="shared" si="23"/>
        <v>9.5308045038117947E-3</v>
      </c>
    </row>
    <row r="71" spans="2:20" ht="15.9" customHeight="1">
      <c r="B71" s="18">
        <v>45889</v>
      </c>
      <c r="C71" s="12">
        <v>401126.64199999999</v>
      </c>
      <c r="D71" s="9">
        <f t="shared" si="24"/>
        <v>6.8999999784864485</v>
      </c>
      <c r="E71" s="12">
        <v>6665939.8698000005</v>
      </c>
      <c r="F71" s="9">
        <f t="shared" si="25"/>
        <v>-3.1999992206692696</v>
      </c>
      <c r="G71" s="12">
        <v>96.543499999999995</v>
      </c>
      <c r="H71" s="9">
        <f t="shared" si="26"/>
        <v>-1.0000000000047748</v>
      </c>
      <c r="I71" s="47">
        <f t="shared" si="4"/>
        <v>-24.880361601500169</v>
      </c>
      <c r="J71" s="40">
        <f t="shared" si="15"/>
        <v>114.88036160150023</v>
      </c>
      <c r="K71" s="47">
        <f t="shared" si="5"/>
        <v>7.6059184005218539</v>
      </c>
      <c r="L71" s="40">
        <f t="shared" si="6"/>
        <v>7.6713750211684006</v>
      </c>
      <c r="M71" s="12">
        <f t="shared" si="16"/>
        <v>0.19166666606906801</v>
      </c>
      <c r="N71" s="12">
        <f t="shared" si="17"/>
        <v>-8.8888867240813046E-2</v>
      </c>
      <c r="O71" s="12">
        <f t="shared" si="18"/>
        <v>-2.7777777777910413E-2</v>
      </c>
      <c r="P71" s="81">
        <f t="shared" si="19"/>
        <v>0.21309375058801114</v>
      </c>
      <c r="Q71" s="12">
        <f t="shared" si="20"/>
        <v>5.3240740574741112E-3</v>
      </c>
      <c r="R71" s="12">
        <f t="shared" si="21"/>
        <v>-2.4691352011336955E-3</v>
      </c>
      <c r="S71" s="12">
        <f t="shared" si="22"/>
        <v>-7.7160493827528923E-4</v>
      </c>
      <c r="T71" s="12">
        <f t="shared" si="23"/>
        <v>5.9192708496669764E-3</v>
      </c>
    </row>
    <row r="72" spans="2:20" ht="15.9" customHeight="1">
      <c r="B72" s="18">
        <v>45890</v>
      </c>
      <c r="C72" s="12">
        <v>401126.6459</v>
      </c>
      <c r="D72" s="9">
        <f t="shared" si="24"/>
        <v>10.799999989103526</v>
      </c>
      <c r="E72" s="12">
        <v>6665939.8788000001</v>
      </c>
      <c r="F72" s="9">
        <f t="shared" si="25"/>
        <v>5.8000003919005394</v>
      </c>
      <c r="G72" s="12">
        <v>96.5595</v>
      </c>
      <c r="H72" s="9">
        <f t="shared" si="26"/>
        <v>15.000000000000568</v>
      </c>
      <c r="I72" s="47">
        <f t="shared" si="4"/>
        <v>28.237447175956255</v>
      </c>
      <c r="J72" s="40">
        <f t="shared" si="15"/>
        <v>61.762552824043723</v>
      </c>
      <c r="K72" s="47">
        <f t="shared" si="5"/>
        <v>12.258874512396419</v>
      </c>
      <c r="L72" s="40">
        <f t="shared" si="6"/>
        <v>19.372145062194317</v>
      </c>
      <c r="M72" s="12">
        <f t="shared" si="16"/>
        <v>0.29189189159739259</v>
      </c>
      <c r="N72" s="12">
        <f t="shared" si="17"/>
        <v>0.15675676734866323</v>
      </c>
      <c r="O72" s="12">
        <f t="shared" si="18"/>
        <v>0.40540540540542075</v>
      </c>
      <c r="P72" s="81">
        <f t="shared" si="19"/>
        <v>0.52357148816741395</v>
      </c>
      <c r="Q72" s="12">
        <f t="shared" si="20"/>
        <v>7.888970043172773E-3</v>
      </c>
      <c r="R72" s="12">
        <f t="shared" si="21"/>
        <v>4.2366693878017085E-3</v>
      </c>
      <c r="S72" s="12">
        <f t="shared" si="22"/>
        <v>1.0956902848795155E-2</v>
      </c>
      <c r="T72" s="12">
        <f t="shared" si="23"/>
        <v>1.4150580761281457E-2</v>
      </c>
    </row>
    <row r="73" spans="2:20" ht="15.9" customHeight="1">
      <c r="B73" s="18">
        <v>45890</v>
      </c>
      <c r="C73" s="12">
        <v>401126.61489999999</v>
      </c>
      <c r="D73" s="9">
        <f t="shared" si="24"/>
        <v>-20.200000028125942</v>
      </c>
      <c r="E73" s="12">
        <v>6665939.8196</v>
      </c>
      <c r="F73" s="9">
        <f t="shared" si="25"/>
        <v>-53.399999625980854</v>
      </c>
      <c r="G73" s="12">
        <v>96.511099999999999</v>
      </c>
      <c r="H73" s="9">
        <f t="shared" si="26"/>
        <v>-33.400000000000318</v>
      </c>
      <c r="I73" s="47">
        <f t="shared" si="4"/>
        <v>-110.72048545889294</v>
      </c>
      <c r="J73" s="40">
        <f t="shared" si="15"/>
        <v>200.72048545889297</v>
      </c>
      <c r="K73" s="47">
        <f t="shared" si="5"/>
        <v>57.092906399928907</v>
      </c>
      <c r="L73" s="40">
        <f t="shared" si="6"/>
        <v>66.144991958507816</v>
      </c>
      <c r="M73" s="12">
        <f t="shared" si="16"/>
        <v>-0.54594594670610652</v>
      </c>
      <c r="N73" s="12">
        <f t="shared" si="17"/>
        <v>-1.4432432331346177</v>
      </c>
      <c r="O73" s="12">
        <f t="shared" si="18"/>
        <v>-0.90270270270271136</v>
      </c>
      <c r="P73" s="81">
        <f t="shared" si="19"/>
        <v>1.787702485365076</v>
      </c>
      <c r="Q73" s="12">
        <f t="shared" si="20"/>
        <v>-1.4755295856921797E-2</v>
      </c>
      <c r="R73" s="12">
        <f t="shared" si="21"/>
        <v>-3.9006573868503182E-2</v>
      </c>
      <c r="S73" s="12">
        <f t="shared" si="22"/>
        <v>-2.4397370343316523E-2</v>
      </c>
      <c r="T73" s="12">
        <f t="shared" si="23"/>
        <v>4.8316283388245299E-2</v>
      </c>
    </row>
    <row r="74" spans="2:20" ht="15.9" customHeight="1">
      <c r="B74" s="18">
        <v>45891</v>
      </c>
      <c r="C74" s="12">
        <v>401126.65169999999</v>
      </c>
      <c r="D74" s="9">
        <f t="shared" si="24"/>
        <v>16.599999973550439</v>
      </c>
      <c r="E74" s="12">
        <v>6665939.8881999999</v>
      </c>
      <c r="F74" s="9">
        <f t="shared" si="25"/>
        <v>15.200000256299973</v>
      </c>
      <c r="G74" s="12">
        <v>96.558300000000003</v>
      </c>
      <c r="H74" s="9">
        <f t="shared" si="26"/>
        <v>13.800000000003365</v>
      </c>
      <c r="I74" s="47">
        <f t="shared" ref="I74:I86" si="27">IF(MOD(DEGREES(ATAN2(D74, F74)), 360) &gt; 180, MOD(DEGREES(ATAN2(D74, F74)), 360) - 360, MOD(DEGREES(ATAN2(D74, F74)), 360))</f>
        <v>42.479172618946485</v>
      </c>
      <c r="J74" s="40">
        <f t="shared" si="15"/>
        <v>47.52082738105355</v>
      </c>
      <c r="K74" s="47">
        <f t="shared" ref="K74:K86" si="28">SQRT(POWER(C74 - $C$9,2) + POWER(E74 - $E$9,2)) *1000</f>
        <v>22.507776587512897</v>
      </c>
      <c r="L74" s="40">
        <f t="shared" ref="L74:L86" si="29">SQRT((D74^2) + (F74^2) + (H74^2))</f>
        <v>26.401515238968514</v>
      </c>
      <c r="M74" s="12">
        <f t="shared" si="16"/>
        <v>0.43684210456711681</v>
      </c>
      <c r="N74" s="12">
        <f t="shared" si="17"/>
        <v>0.40000000674473613</v>
      </c>
      <c r="O74" s="12">
        <f t="shared" si="18"/>
        <v>0.36315789473693066</v>
      </c>
      <c r="P74" s="81">
        <f t="shared" si="19"/>
        <v>0.69477671681496089</v>
      </c>
      <c r="Q74" s="12">
        <f t="shared" si="20"/>
        <v>1.149584485702939E-2</v>
      </c>
      <c r="R74" s="12">
        <f t="shared" si="21"/>
        <v>1.0526315966966741E-2</v>
      </c>
      <c r="S74" s="12">
        <f t="shared" si="22"/>
        <v>9.5567867036034388E-3</v>
      </c>
      <c r="T74" s="12">
        <f t="shared" si="23"/>
        <v>1.8283597810920024E-2</v>
      </c>
    </row>
    <row r="75" spans="2:20" ht="15.9" customHeight="1">
      <c r="B75" s="18">
        <v>45891</v>
      </c>
      <c r="C75" s="12">
        <v>401126.61099999998</v>
      </c>
      <c r="D75" s="9">
        <f t="shared" si="24"/>
        <v>-24.100000038743019</v>
      </c>
      <c r="E75" s="12">
        <v>6665939.8085000003</v>
      </c>
      <c r="F75" s="9">
        <f t="shared" si="25"/>
        <v>-64.499999396502972</v>
      </c>
      <c r="G75" s="12">
        <v>96.534499999999994</v>
      </c>
      <c r="H75" s="9">
        <f t="shared" si="26"/>
        <v>-10.000000000005116</v>
      </c>
      <c r="I75" s="47">
        <f t="shared" si="27"/>
        <v>-110.48787097929642</v>
      </c>
      <c r="J75" s="40">
        <f t="shared" ref="J75:J86" si="30">MOD(DEGREES(ATAN2(F75, D75)) + 360, 360)</f>
        <v>200.48787097929639</v>
      </c>
      <c r="K75" s="47">
        <f t="shared" si="28"/>
        <v>68.855355085979312</v>
      </c>
      <c r="L75" s="40">
        <f t="shared" si="29"/>
        <v>69.577725774966225</v>
      </c>
      <c r="M75" s="12">
        <f t="shared" si="16"/>
        <v>-0.63421052733534256</v>
      </c>
      <c r="N75" s="12">
        <f t="shared" si="17"/>
        <v>-1.6973684051711309</v>
      </c>
      <c r="O75" s="12">
        <f t="shared" si="18"/>
        <v>-0.26315789473697676</v>
      </c>
      <c r="P75" s="81">
        <f t="shared" si="19"/>
        <v>1.8309927835517428</v>
      </c>
      <c r="Q75" s="12">
        <f t="shared" si="20"/>
        <v>-1.668975071935112E-2</v>
      </c>
      <c r="R75" s="12">
        <f t="shared" si="21"/>
        <v>-4.4667589609766599E-2</v>
      </c>
      <c r="S75" s="12">
        <f t="shared" si="22"/>
        <v>-6.9252077562362308E-3</v>
      </c>
      <c r="T75" s="12">
        <f t="shared" si="23"/>
        <v>4.8184020619782705E-2</v>
      </c>
    </row>
    <row r="76" spans="2:20" ht="15.9" customHeight="1">
      <c r="B76" s="18">
        <v>45892</v>
      </c>
      <c r="C76" s="12">
        <v>401126.64970000001</v>
      </c>
      <c r="D76" s="9">
        <f t="shared" si="24"/>
        <v>14.599999994970858</v>
      </c>
      <c r="E76" s="12">
        <v>6665939.8941000002</v>
      </c>
      <c r="F76" s="9">
        <f t="shared" si="25"/>
        <v>21.100000478327274</v>
      </c>
      <c r="G76" s="12">
        <v>96.553799999999995</v>
      </c>
      <c r="H76" s="9">
        <f t="shared" si="26"/>
        <v>9.2999999999960892</v>
      </c>
      <c r="I76" s="47">
        <f t="shared" si="27"/>
        <v>55.318969781926526</v>
      </c>
      <c r="J76" s="40">
        <f t="shared" si="30"/>
        <v>34.681030218073488</v>
      </c>
      <c r="K76" s="47">
        <f t="shared" si="28"/>
        <v>25.65872210455073</v>
      </c>
      <c r="L76" s="40">
        <f t="shared" si="29"/>
        <v>27.292123772958519</v>
      </c>
      <c r="M76" s="12">
        <f t="shared" si="16"/>
        <v>0.37435897423002201</v>
      </c>
      <c r="N76" s="12">
        <f t="shared" si="17"/>
        <v>0.54102565329044294</v>
      </c>
      <c r="O76" s="12">
        <f t="shared" si="18"/>
        <v>0.23846153846143819</v>
      </c>
      <c r="P76" s="81">
        <f t="shared" si="19"/>
        <v>0.69979804546047486</v>
      </c>
      <c r="Q76" s="12">
        <f t="shared" si="20"/>
        <v>9.5989480571800519E-3</v>
      </c>
      <c r="R76" s="12">
        <f t="shared" si="21"/>
        <v>1.3872452648472896E-2</v>
      </c>
      <c r="S76" s="12">
        <f t="shared" si="22"/>
        <v>6.1143984220881588E-3</v>
      </c>
      <c r="T76" s="12">
        <f t="shared" si="23"/>
        <v>1.7943539627191665E-2</v>
      </c>
    </row>
    <row r="77" spans="2:20" ht="15.9" customHeight="1">
      <c r="B77" s="18">
        <v>45894</v>
      </c>
      <c r="C77" s="12">
        <v>401126.65130000003</v>
      </c>
      <c r="D77" s="9">
        <f t="shared" si="24"/>
        <v>16.200000012759119</v>
      </c>
      <c r="E77" s="12">
        <v>6665939.8992999997</v>
      </c>
      <c r="F77" s="9">
        <f t="shared" si="25"/>
        <v>26.30000002682209</v>
      </c>
      <c r="G77" s="12">
        <v>96.561199999999999</v>
      </c>
      <c r="H77" s="9">
        <f t="shared" si="26"/>
        <v>16.700000000000159</v>
      </c>
      <c r="I77" s="47">
        <f t="shared" si="27"/>
        <v>58.368194143117762</v>
      </c>
      <c r="J77" s="40">
        <f t="shared" si="30"/>
        <v>31.631805856882238</v>
      </c>
      <c r="K77" s="47">
        <f t="shared" si="28"/>
        <v>30.888994833504011</v>
      </c>
      <c r="L77" s="40">
        <f t="shared" si="29"/>
        <v>35.114384542865658</v>
      </c>
      <c r="M77" s="12">
        <f t="shared" si="16"/>
        <v>0.39512195153071022</v>
      </c>
      <c r="N77" s="12">
        <f t="shared" si="17"/>
        <v>0.64146341528834361</v>
      </c>
      <c r="O77" s="12">
        <f t="shared" si="18"/>
        <v>0.40731707317073557</v>
      </c>
      <c r="P77" s="81">
        <f t="shared" si="19"/>
        <v>0.85644840348452822</v>
      </c>
      <c r="Q77" s="12">
        <f t="shared" si="20"/>
        <v>9.637120769041713E-3</v>
      </c>
      <c r="R77" s="12">
        <f t="shared" si="21"/>
        <v>1.5645449153374236E-2</v>
      </c>
      <c r="S77" s="12">
        <f t="shared" si="22"/>
        <v>9.9345627602618423E-3</v>
      </c>
      <c r="T77" s="12">
        <f t="shared" si="23"/>
        <v>2.0888985450842151E-2</v>
      </c>
    </row>
    <row r="78" spans="2:20" ht="15.9" customHeight="1">
      <c r="B78" s="18">
        <v>45894</v>
      </c>
      <c r="C78" s="12">
        <v>401126.63160000002</v>
      </c>
      <c r="D78" s="9">
        <f t="shared" si="24"/>
        <v>-3.4999999916180968</v>
      </c>
      <c r="E78" s="12">
        <v>6665939.8581999997</v>
      </c>
      <c r="F78" s="9">
        <f t="shared" si="25"/>
        <v>-14.800000004470348</v>
      </c>
      <c r="G78" s="12">
        <v>96.569900000000004</v>
      </c>
      <c r="H78" s="9">
        <f t="shared" si="26"/>
        <v>25.400000000004752</v>
      </c>
      <c r="I78" s="47">
        <f t="shared" si="27"/>
        <v>-103.30523647148465</v>
      </c>
      <c r="J78" s="40">
        <f t="shared" si="30"/>
        <v>193.30523647148465</v>
      </c>
      <c r="K78" s="47">
        <f t="shared" si="28"/>
        <v>15.208221463197102</v>
      </c>
      <c r="L78" s="40">
        <f t="shared" si="29"/>
        <v>29.604898244613011</v>
      </c>
      <c r="M78" s="12">
        <f t="shared" si="16"/>
        <v>-8.5365853454099916E-2</v>
      </c>
      <c r="N78" s="12">
        <f t="shared" si="17"/>
        <v>-0.36097560986513044</v>
      </c>
      <c r="O78" s="12">
        <f t="shared" si="18"/>
        <v>0.61951219512206712</v>
      </c>
      <c r="P78" s="81">
        <f t="shared" si="19"/>
        <v>0.7220706888930003</v>
      </c>
      <c r="Q78" s="12">
        <f t="shared" si="20"/>
        <v>-2.0820939866853638E-3</v>
      </c>
      <c r="R78" s="12">
        <f t="shared" si="21"/>
        <v>-8.8042831674422055E-3</v>
      </c>
      <c r="S78" s="12">
        <f t="shared" si="22"/>
        <v>1.5110053539562613E-2</v>
      </c>
      <c r="T78" s="12">
        <f t="shared" si="23"/>
        <v>1.7611480216902446E-2</v>
      </c>
    </row>
    <row r="79" spans="2:20" ht="15.9" customHeight="1">
      <c r="B79" s="18">
        <v>45895</v>
      </c>
      <c r="C79" s="12">
        <v>401126.59629999998</v>
      </c>
      <c r="D79" s="9">
        <f t="shared" si="24"/>
        <v>-38.800000038463622</v>
      </c>
      <c r="E79" s="12">
        <v>6665939.8015999999</v>
      </c>
      <c r="F79" s="9">
        <f t="shared" si="25"/>
        <v>-71.399999782443047</v>
      </c>
      <c r="G79" s="12">
        <v>96.552800000000005</v>
      </c>
      <c r="H79" s="9">
        <f t="shared" si="26"/>
        <v>8.3000000000055252</v>
      </c>
      <c r="I79" s="47">
        <f t="shared" si="27"/>
        <v>-118.52042521995526</v>
      </c>
      <c r="J79" s="40">
        <f t="shared" si="30"/>
        <v>208.52042521995526</v>
      </c>
      <c r="K79" s="47">
        <f t="shared" si="28"/>
        <v>81.261306732771928</v>
      </c>
      <c r="L79" s="40">
        <f t="shared" si="29"/>
        <v>81.684086405601278</v>
      </c>
      <c r="M79" s="12">
        <f t="shared" si="16"/>
        <v>-0.92380952472532429</v>
      </c>
      <c r="N79" s="12">
        <f t="shared" si="17"/>
        <v>-1.6999999948200726</v>
      </c>
      <c r="O79" s="12">
        <f t="shared" si="18"/>
        <v>0.19761904761917917</v>
      </c>
      <c r="P79" s="81">
        <f t="shared" si="19"/>
        <v>1.9448592001333638</v>
      </c>
      <c r="Q79" s="12">
        <f t="shared" si="20"/>
        <v>-2.1995464874412483E-2</v>
      </c>
      <c r="R79" s="12">
        <f t="shared" si="21"/>
        <v>-4.0476190352858869E-2</v>
      </c>
      <c r="S79" s="12">
        <f t="shared" si="22"/>
        <v>4.705215419504266E-3</v>
      </c>
      <c r="T79" s="12">
        <f t="shared" si="23"/>
        <v>4.6306171431746757E-2</v>
      </c>
    </row>
    <row r="80" spans="2:20" ht="15.9" customHeight="1">
      <c r="B80" s="18">
        <v>45895</v>
      </c>
      <c r="C80" s="12">
        <v>401126.62849999999</v>
      </c>
      <c r="D80" s="9">
        <f t="shared" si="24"/>
        <v>-6.600000022444874</v>
      </c>
      <c r="E80" s="12">
        <v>6665939.8498999998</v>
      </c>
      <c r="F80" s="9">
        <f t="shared" si="25"/>
        <v>-23.099999874830246</v>
      </c>
      <c r="G80" s="12">
        <v>96.548100000000005</v>
      </c>
      <c r="H80" s="9">
        <f t="shared" si="26"/>
        <v>3.6000000000058208</v>
      </c>
      <c r="I80" s="47">
        <f t="shared" si="27"/>
        <v>-105.94539603440126</v>
      </c>
      <c r="J80" s="40">
        <f t="shared" si="30"/>
        <v>195.94539603440128</v>
      </c>
      <c r="K80" s="47">
        <f t="shared" si="28"/>
        <v>24.024362520438075</v>
      </c>
      <c r="L80" s="40">
        <f t="shared" si="29"/>
        <v>24.292591350316489</v>
      </c>
      <c r="M80" s="12">
        <f t="shared" si="16"/>
        <v>-0.15714285767725891</v>
      </c>
      <c r="N80" s="12">
        <f t="shared" si="17"/>
        <v>-0.54999999701976776</v>
      </c>
      <c r="O80" s="12">
        <f t="shared" si="18"/>
        <v>8.5714285714424299E-2</v>
      </c>
      <c r="P80" s="81">
        <f t="shared" si="19"/>
        <v>0.57839503215039256</v>
      </c>
      <c r="Q80" s="12">
        <f t="shared" si="20"/>
        <v>-3.7414966113633076E-3</v>
      </c>
      <c r="R80" s="12">
        <f t="shared" si="21"/>
        <v>-1.3095238024280184E-2</v>
      </c>
      <c r="S80" s="12">
        <f t="shared" si="22"/>
        <v>2.0408163265339119E-3</v>
      </c>
      <c r="T80" s="12">
        <f t="shared" si="23"/>
        <v>1.377131028929506E-2</v>
      </c>
    </row>
    <row r="81" spans="2:20" ht="15.9" customHeight="1">
      <c r="B81" s="18">
        <v>45896</v>
      </c>
      <c r="C81" s="12">
        <v>401126.63410000002</v>
      </c>
      <c r="D81" s="9">
        <f t="shared" si="24"/>
        <v>-0.99999998928979039</v>
      </c>
      <c r="E81" s="12">
        <v>6665939.8602</v>
      </c>
      <c r="F81" s="9">
        <f t="shared" si="25"/>
        <v>-12.799999676644802</v>
      </c>
      <c r="G81" s="12">
        <v>96.552599999999998</v>
      </c>
      <c r="H81" s="9">
        <f t="shared" si="26"/>
        <v>8.0999999999988859</v>
      </c>
      <c r="I81" s="47">
        <f t="shared" si="27"/>
        <v>-94.467159126131889</v>
      </c>
      <c r="J81" s="40">
        <f t="shared" si="30"/>
        <v>184.46715912613189</v>
      </c>
      <c r="K81" s="47">
        <f t="shared" si="28"/>
        <v>12.839002753356144</v>
      </c>
      <c r="L81" s="40">
        <f t="shared" si="29"/>
        <v>15.180579425722478</v>
      </c>
      <c r="M81" s="12">
        <f t="shared" si="16"/>
        <v>-2.3255813704413729E-2</v>
      </c>
      <c r="N81" s="12">
        <f t="shared" si="17"/>
        <v>-0.29767441108476284</v>
      </c>
      <c r="O81" s="12">
        <f t="shared" si="18"/>
        <v>0.18837209302322991</v>
      </c>
      <c r="P81" s="81">
        <f t="shared" si="19"/>
        <v>0.35303673083075532</v>
      </c>
      <c r="Q81" s="12">
        <f t="shared" si="20"/>
        <v>-5.4083287684683092E-4</v>
      </c>
      <c r="R81" s="12">
        <f t="shared" si="21"/>
        <v>-6.9226607229014615E-3</v>
      </c>
      <c r="S81" s="12">
        <f t="shared" si="22"/>
        <v>4.3807463493774398E-3</v>
      </c>
      <c r="T81" s="12">
        <f t="shared" si="23"/>
        <v>8.2101565309477976E-3</v>
      </c>
    </row>
    <row r="82" spans="2:20" ht="15.9" customHeight="1">
      <c r="B82" s="18">
        <v>45896</v>
      </c>
      <c r="C82" s="12">
        <v>401126.64500000002</v>
      </c>
      <c r="D82" s="9">
        <f t="shared" si="24"/>
        <v>9.9000000045634806</v>
      </c>
      <c r="E82" s="12">
        <v>6665939.8782000002</v>
      </c>
      <c r="F82" s="9">
        <f t="shared" si="25"/>
        <v>5.2000004798173904</v>
      </c>
      <c r="G82" s="12">
        <v>96.523700000000005</v>
      </c>
      <c r="H82" s="9">
        <f t="shared" si="26"/>
        <v>-20.799999999994156</v>
      </c>
      <c r="I82" s="47">
        <f t="shared" si="27"/>
        <v>27.71081618083744</v>
      </c>
      <c r="J82" s="40">
        <f t="shared" si="30"/>
        <v>62.289183819162588</v>
      </c>
      <c r="K82" s="47">
        <f t="shared" si="28"/>
        <v>11.182575959073919</v>
      </c>
      <c r="L82" s="40">
        <f t="shared" si="29"/>
        <v>23.615461144771555</v>
      </c>
      <c r="M82" s="12">
        <f t="shared" si="16"/>
        <v>0.23023255824566233</v>
      </c>
      <c r="N82" s="12">
        <f t="shared" si="17"/>
        <v>0.1209302437166835</v>
      </c>
      <c r="O82" s="12">
        <f t="shared" si="18"/>
        <v>-0.48372093023242224</v>
      </c>
      <c r="P82" s="81">
        <f t="shared" si="19"/>
        <v>0.54919677080864082</v>
      </c>
      <c r="Q82" s="12">
        <f t="shared" si="20"/>
        <v>5.3542455405967979E-3</v>
      </c>
      <c r="R82" s="12">
        <f t="shared" si="21"/>
        <v>2.8123312492251977E-3</v>
      </c>
      <c r="S82" s="12">
        <f t="shared" si="22"/>
        <v>-1.1249323958893541E-2</v>
      </c>
      <c r="T82" s="12">
        <f t="shared" si="23"/>
        <v>1.2772017925782345E-2</v>
      </c>
    </row>
    <row r="83" spans="2:20" ht="15.9" customHeight="1">
      <c r="B83" s="18">
        <v>45897</v>
      </c>
      <c r="C83" s="12">
        <v>401126.62109999999</v>
      </c>
      <c r="D83" s="9">
        <f t="shared" si="24"/>
        <v>-14.000000024680048</v>
      </c>
      <c r="E83" s="12">
        <v>6665939.8362999996</v>
      </c>
      <c r="F83" s="9">
        <f t="shared" si="25"/>
        <v>-36.700000055134296</v>
      </c>
      <c r="G83" s="12">
        <v>96.555800000000005</v>
      </c>
      <c r="H83" s="9">
        <f t="shared" si="26"/>
        <v>11.300000000005639</v>
      </c>
      <c r="I83" s="47">
        <f t="shared" si="27"/>
        <v>-110.88042191702812</v>
      </c>
      <c r="J83" s="40">
        <f t="shared" si="30"/>
        <v>200.88042191702809</v>
      </c>
      <c r="K83" s="47">
        <f t="shared" si="28"/>
        <v>39.279638551517998</v>
      </c>
      <c r="L83" s="40">
        <f t="shared" si="29"/>
        <v>40.872729352687301</v>
      </c>
      <c r="M83" s="12">
        <f t="shared" si="16"/>
        <v>-0.31818181874272838</v>
      </c>
      <c r="N83" s="12">
        <f t="shared" si="17"/>
        <v>-0.83409091034396132</v>
      </c>
      <c r="O83" s="12">
        <f t="shared" si="18"/>
        <v>0.25681818181830995</v>
      </c>
      <c r="P83" s="81">
        <f t="shared" si="19"/>
        <v>0.92892566710652957</v>
      </c>
      <c r="Q83" s="12">
        <f t="shared" si="20"/>
        <v>-7.2314049714256451E-3</v>
      </c>
      <c r="R83" s="12">
        <f t="shared" si="21"/>
        <v>-1.8956611598726393E-2</v>
      </c>
      <c r="S83" s="12">
        <f t="shared" si="22"/>
        <v>5.8367768595070446E-3</v>
      </c>
      <c r="T83" s="12">
        <f t="shared" si="23"/>
        <v>2.1111946979693853E-2</v>
      </c>
    </row>
    <row r="84" spans="2:20" ht="15.9" customHeight="1">
      <c r="B84" s="18">
        <v>45897</v>
      </c>
      <c r="C84" s="12">
        <v>401126.61739999999</v>
      </c>
      <c r="D84" s="9">
        <f t="shared" si="24"/>
        <v>-17.700000025797635</v>
      </c>
      <c r="E84" s="12">
        <v>6665939.8261000002</v>
      </c>
      <c r="F84" s="9">
        <f t="shared" si="25"/>
        <v>-46.899999491870403</v>
      </c>
      <c r="G84" s="12">
        <v>96.522599999999997</v>
      </c>
      <c r="H84" s="9">
        <f t="shared" si="26"/>
        <v>-21.900000000002251</v>
      </c>
      <c r="I84" s="47">
        <f t="shared" si="27"/>
        <v>-110.67644266368578</v>
      </c>
      <c r="J84" s="40">
        <f t="shared" si="30"/>
        <v>200.67644266368578</v>
      </c>
      <c r="K84" s="47">
        <f t="shared" si="28"/>
        <v>50.128833551666453</v>
      </c>
      <c r="L84" s="40">
        <f t="shared" si="29"/>
        <v>54.70383856047745</v>
      </c>
      <c r="M84" s="12">
        <f t="shared" si="16"/>
        <v>-0.40227272785903717</v>
      </c>
      <c r="N84" s="12">
        <f t="shared" si="17"/>
        <v>-1.0659090793606909</v>
      </c>
      <c r="O84" s="12">
        <f t="shared" si="18"/>
        <v>-0.49772727272732387</v>
      </c>
      <c r="P84" s="81">
        <f t="shared" si="19"/>
        <v>1.2432690581926693</v>
      </c>
      <c r="Q84" s="12">
        <f t="shared" si="20"/>
        <v>-9.1425619967962987E-3</v>
      </c>
      <c r="R84" s="12">
        <f t="shared" si="21"/>
        <v>-2.4225206349106611E-2</v>
      </c>
      <c r="S84" s="12">
        <f t="shared" si="22"/>
        <v>-1.1311983471075543E-2</v>
      </c>
      <c r="T84" s="12">
        <f t="shared" si="23"/>
        <v>2.8256114958924303E-2</v>
      </c>
    </row>
    <row r="85" spans="2:20" ht="15.9" customHeight="1">
      <c r="B85" s="18">
        <v>45898</v>
      </c>
      <c r="C85" s="12">
        <v>401126.63559999998</v>
      </c>
      <c r="D85" s="9">
        <f t="shared" si="24"/>
        <v>0.49999996554106474</v>
      </c>
      <c r="E85" s="12">
        <v>6665939.8613</v>
      </c>
      <c r="F85" s="9">
        <f t="shared" si="25"/>
        <v>-11.699999682605267</v>
      </c>
      <c r="G85" s="12">
        <v>96.559600000000003</v>
      </c>
      <c r="H85" s="9">
        <f t="shared" si="26"/>
        <v>15.100000000003888</v>
      </c>
      <c r="I85" s="47">
        <f t="shared" si="27"/>
        <v>-87.552951459814494</v>
      </c>
      <c r="J85" s="40">
        <f t="shared" si="30"/>
        <v>177.55295145981449</v>
      </c>
      <c r="K85" s="47">
        <f t="shared" si="28"/>
        <v>11.710678568661356</v>
      </c>
      <c r="L85" s="40">
        <f t="shared" si="29"/>
        <v>19.108898255488771</v>
      </c>
      <c r="M85" s="12">
        <f t="shared" si="16"/>
        <v>1.1111110345356993E-2</v>
      </c>
      <c r="N85" s="12">
        <f t="shared" si="17"/>
        <v>-0.25999999294678372</v>
      </c>
      <c r="O85" s="12">
        <f t="shared" si="18"/>
        <v>0.33555555555564198</v>
      </c>
      <c r="P85" s="81">
        <f t="shared" si="19"/>
        <v>0.42464218345530602</v>
      </c>
      <c r="Q85" s="12">
        <f t="shared" si="20"/>
        <v>2.4691356323015541E-4</v>
      </c>
      <c r="R85" s="12">
        <f t="shared" si="21"/>
        <v>-5.7777776210396386E-3</v>
      </c>
      <c r="S85" s="12">
        <f t="shared" si="22"/>
        <v>7.4567901234587107E-3</v>
      </c>
      <c r="T85" s="12">
        <f t="shared" si="23"/>
        <v>9.4364929656734677E-3</v>
      </c>
    </row>
    <row r="86" spans="2:20" ht="15.9" customHeight="1">
      <c r="B86" s="18">
        <v>45898</v>
      </c>
      <c r="C86" s="12">
        <v>401126.61430000002</v>
      </c>
      <c r="D86" s="9">
        <f t="shared" si="24"/>
        <v>-20.799999998416752</v>
      </c>
      <c r="E86" s="12">
        <v>6665939.8185000001</v>
      </c>
      <c r="F86" s="9">
        <f t="shared" si="25"/>
        <v>-54.49999962002039</v>
      </c>
      <c r="G86" s="12">
        <v>96.521500000000003</v>
      </c>
      <c r="H86" s="9">
        <f t="shared" si="26"/>
        <v>-22.999999999996135</v>
      </c>
      <c r="I86" s="47">
        <f t="shared" si="27"/>
        <v>-110.88942393359349</v>
      </c>
      <c r="J86" s="40">
        <f t="shared" si="30"/>
        <v>200.88942393359349</v>
      </c>
      <c r="K86" s="47">
        <f t="shared" si="28"/>
        <v>58.33429487459636</v>
      </c>
      <c r="L86" s="40">
        <f t="shared" si="29"/>
        <v>62.704784175660642</v>
      </c>
      <c r="M86" s="12">
        <f t="shared" si="16"/>
        <v>-0.4622222221870389</v>
      </c>
      <c r="N86" s="12">
        <f t="shared" si="17"/>
        <v>-1.2111111026671197</v>
      </c>
      <c r="O86" s="12">
        <f t="shared" si="18"/>
        <v>-0.51111111111102525</v>
      </c>
      <c r="P86" s="81">
        <f t="shared" si="19"/>
        <v>1.3934396483480143</v>
      </c>
      <c r="Q86" s="12">
        <f t="shared" si="20"/>
        <v>-1.0271604937489753E-2</v>
      </c>
      <c r="R86" s="12">
        <f t="shared" si="21"/>
        <v>-2.6913580059269328E-2</v>
      </c>
      <c r="S86" s="12">
        <f t="shared" si="22"/>
        <v>-1.1358024691356116E-2</v>
      </c>
      <c r="T86" s="12">
        <f t="shared" si="23"/>
        <v>3.0965325518844761E-2</v>
      </c>
    </row>
    <row r="87" spans="2:20" ht="15.9" customHeight="1">
      <c r="B87" s="18">
        <v>45899</v>
      </c>
      <c r="C87" s="12">
        <v>401126.64539999998</v>
      </c>
      <c r="D87" s="9">
        <f t="shared" si="24"/>
        <v>10.2999999653548</v>
      </c>
      <c r="E87" s="12">
        <v>6665939.8735999996</v>
      </c>
      <c r="F87" s="9">
        <f t="shared" si="25"/>
        <v>0.59999991208314896</v>
      </c>
      <c r="G87" s="12">
        <v>96.547700000000006</v>
      </c>
      <c r="H87" s="9">
        <f t="shared" si="26"/>
        <v>3.200000000006753</v>
      </c>
      <c r="I87" s="48"/>
      <c r="J87" s="40">
        <f t="shared" ref="J87" si="31">MOD(DEGREES(ATAN2(F87, D87)) + 360, 360)</f>
        <v>86.666149814675805</v>
      </c>
      <c r="K87" s="47">
        <f t="shared" ref="K87" si="32">SQRT(POWER(C87 - $C$9,2) + POWER(E87 - $E$9,2)) *1000</f>
        <v>10.317460888261641</v>
      </c>
      <c r="L87" s="40">
        <f t="shared" ref="L87" si="33">SQRT((D87^2) + (F87^2) + (H87^2))</f>
        <v>10.802314528879998</v>
      </c>
      <c r="M87" s="12">
        <f t="shared" ref="M87" si="34">(D87-$D$9)/(B87-$B$9)</f>
        <v>0.22391304272510434</v>
      </c>
      <c r="N87" s="12">
        <f t="shared" ref="N87" si="35">(F87-$F$9)/(B87-$B$9)</f>
        <v>1.3043476349633673E-2</v>
      </c>
      <c r="O87" s="12">
        <f t="shared" ref="O87" si="36">(H87-$H$9)/(B87-$B$9)</f>
        <v>6.9565217391451148E-2</v>
      </c>
      <c r="P87" s="81">
        <f t="shared" ref="P87" si="37">(L87-$L$9)/(B87-$B$9)</f>
        <v>0.23483292454086954</v>
      </c>
      <c r="Q87" s="12">
        <f t="shared" ref="Q87" si="38">(M87-0)/(B87-$B$9)</f>
        <v>4.8676748418500946E-3</v>
      </c>
      <c r="R87" s="12">
        <f t="shared" ref="R87" si="39">(N87-0)/(B87-$B$9)</f>
        <v>2.8355383368768852E-4</v>
      </c>
      <c r="S87" s="12">
        <f t="shared" ref="S87" si="40">(O87-0)/(B87-$B$9)</f>
        <v>1.5122873345967641E-3</v>
      </c>
      <c r="T87" s="12">
        <f t="shared" ref="T87" si="41">(P87-0)/(B87-$B$9)</f>
        <v>5.1050635769754249E-3</v>
      </c>
    </row>
    <row r="88" spans="2:20" ht="15.9" customHeight="1">
      <c r="B88" s="18">
        <v>45899</v>
      </c>
      <c r="C88" s="12">
        <v>401126.63990000001</v>
      </c>
      <c r="D88" s="9">
        <f t="shared" si="24"/>
        <v>4.7999999951571226</v>
      </c>
      <c r="E88" s="12">
        <v>6665939.8591999998</v>
      </c>
      <c r="F88" s="9">
        <f t="shared" si="25"/>
        <v>-13.799999840557575</v>
      </c>
      <c r="G88" s="12">
        <v>96.538399999999996</v>
      </c>
      <c r="H88" s="9">
        <f t="shared" si="26"/>
        <v>-6.100000000003547</v>
      </c>
      <c r="I88" s="48"/>
      <c r="J88" s="40">
        <f t="shared" ref="J88" si="42">MOD(DEGREES(ATAN2(F88, D88)) + 360, 360)</f>
        <v>160.82099178672138</v>
      </c>
      <c r="K88" s="47">
        <f t="shared" ref="K88" si="43">SQRT(POWER(C88 - $C$9,2) + POWER(E88 - $E$9,2)) *1000</f>
        <v>14.61095464207926</v>
      </c>
      <c r="L88" s="40">
        <f t="shared" ref="L88" si="44">SQRT((D88^2) + (F88^2) + (H88^2))</f>
        <v>15.833192841399386</v>
      </c>
      <c r="M88" s="12">
        <f t="shared" ref="M88" si="45">(D88-$D$9)/(B88-$B$9)</f>
        <v>0.10434782598167658</v>
      </c>
      <c r="N88" s="12">
        <f t="shared" ref="N88" si="46">(F88-$F$9)/(B88-$B$9)</f>
        <v>-0.29999999653386034</v>
      </c>
      <c r="O88" s="12">
        <f t="shared" ref="O88" si="47">(H88-$H$9)/(B88-$B$9)</f>
        <v>-0.13260869565225103</v>
      </c>
      <c r="P88" s="81">
        <f t="shared" ref="P88" si="48">(L88-$L$9)/(B88-$B$9)</f>
        <v>0.34419984437824752</v>
      </c>
      <c r="Q88" s="12">
        <f t="shared" ref="Q88" si="49">(M88-0)/(B88-$B$9)</f>
        <v>2.2684309996016646E-3</v>
      </c>
      <c r="R88" s="12">
        <f t="shared" ref="R88" si="50">(N88-0)/(B88-$B$9)</f>
        <v>-6.5217390550839204E-3</v>
      </c>
      <c r="S88" s="12">
        <f t="shared" ref="S88" si="51">(O88-0)/(B88-$B$9)</f>
        <v>-2.8827977315706746E-3</v>
      </c>
      <c r="T88" s="12">
        <f t="shared" ref="T88" si="52">(P88-0)/(B88-$B$9)</f>
        <v>7.4826053125705986E-3</v>
      </c>
    </row>
    <row r="89" spans="2:20" ht="15.9" customHeight="1">
      <c r="B89" s="18">
        <v>45901</v>
      </c>
      <c r="C89" s="12">
        <v>401126.62280000001</v>
      </c>
      <c r="D89" s="9">
        <f t="shared" si="24"/>
        <v>-12.300000002142042</v>
      </c>
      <c r="E89" s="12">
        <v>6665939.8323999997</v>
      </c>
      <c r="F89" s="9">
        <f t="shared" si="25"/>
        <v>-40.599999949336052</v>
      </c>
      <c r="G89" s="12">
        <v>96.550799999999995</v>
      </c>
      <c r="H89" s="9">
        <f t="shared" si="26"/>
        <v>6.2999999999959755</v>
      </c>
      <c r="I89" s="48"/>
      <c r="J89" s="40">
        <f t="shared" ref="J89" si="53">MOD(DEGREES(ATAN2(F89, D89)) + 360, 360)</f>
        <v>196.85448193367316</v>
      </c>
      <c r="K89" s="47">
        <f t="shared" ref="K89" si="54">SQRT(POWER(C89 - $C$9,2) + POWER(E89 - $E$9,2)) *1000</f>
        <v>42.422281833239261</v>
      </c>
      <c r="L89" s="40">
        <f t="shared" ref="L89" si="55">SQRT((D89^2) + (F89^2) + (H89^2))</f>
        <v>42.887527277038615</v>
      </c>
      <c r="M89" s="12">
        <f t="shared" ref="M89" si="56">(D89-$D$9)/(B89-$B$9)</f>
        <v>-0.25625000004462589</v>
      </c>
      <c r="N89" s="12">
        <f t="shared" ref="N89" si="57">(F89-$F$9)/(B89-$B$9)</f>
        <v>-0.84583333227783442</v>
      </c>
      <c r="O89" s="12">
        <f t="shared" ref="O89" si="58">(H89-$H$9)/(B89-$B$9)</f>
        <v>0.13124999999991616</v>
      </c>
      <c r="P89" s="81">
        <f t="shared" ref="P89" si="59">(L89-$L$9)/(B89-$B$9)</f>
        <v>0.89349015160497114</v>
      </c>
      <c r="Q89" s="12">
        <f t="shared" ref="Q89" si="60">(M89-0)/(B89-$B$9)</f>
        <v>-5.3385416675963727E-3</v>
      </c>
      <c r="R89" s="12">
        <f t="shared" ref="R89" si="61">(N89-0)/(B89-$B$9)</f>
        <v>-1.7621527755788218E-2</v>
      </c>
      <c r="S89" s="12">
        <f t="shared" ref="S89" si="62">(O89-0)/(B89-$B$9)</f>
        <v>2.7343749999982534E-3</v>
      </c>
      <c r="T89" s="12">
        <f t="shared" ref="T89" si="63">(P89-0)/(B89-$B$9)</f>
        <v>1.86143781584369E-2</v>
      </c>
    </row>
    <row r="90" spans="2:20" ht="15.9" customHeight="1">
      <c r="B90" s="18">
        <v>45901</v>
      </c>
      <c r="C90" s="12">
        <v>401126.64559999999</v>
      </c>
      <c r="D90" s="9">
        <f t="shared" si="24"/>
        <v>10.49999997485429</v>
      </c>
      <c r="E90" s="12">
        <v>6665939.8691999996</v>
      </c>
      <c r="F90" s="9">
        <f t="shared" si="25"/>
        <v>-3.8000000640749931</v>
      </c>
      <c r="G90" s="12">
        <v>96.5595</v>
      </c>
      <c r="H90" s="9">
        <f t="shared" si="26"/>
        <v>15.000000000000568</v>
      </c>
      <c r="I90" s="48"/>
      <c r="J90" s="40">
        <f t="shared" ref="J90" si="64">MOD(DEGREES(ATAN2(F90, D90)) + 360, 360)</f>
        <v>109.89543168782285</v>
      </c>
      <c r="K90" s="47">
        <f t="shared" ref="K90" si="65">SQRT(POWER(C90 - $C$9,2) + POWER(E90 - $E$9,2)) *1000</f>
        <v>11.166467658078362</v>
      </c>
      <c r="L90" s="40">
        <f t="shared" ref="L90" si="66">SQRT((D90^2) + (F90^2) + (H90^2))</f>
        <v>18.699999998901795</v>
      </c>
      <c r="M90" s="12">
        <f t="shared" ref="M90" si="67">(D90-$D$9)/(B90-$B$9)</f>
        <v>0.21874999947613105</v>
      </c>
      <c r="N90" s="12">
        <f t="shared" ref="N90" si="68">(F90-$F$9)/(B90-$B$9)</f>
        <v>-7.9166668001562357E-2</v>
      </c>
      <c r="O90" s="12">
        <f t="shared" ref="O90" si="69">(H90-$H$9)/(B90-$B$9)</f>
        <v>0.31250000000001182</v>
      </c>
      <c r="P90" s="81">
        <f t="shared" ref="P90" si="70">(L90-$L$9)/(B90-$B$9)</f>
        <v>0.38958333331045408</v>
      </c>
      <c r="Q90" s="12">
        <f t="shared" ref="Q90" si="71">(M90-0)/(B90-$B$9)</f>
        <v>4.5572916557527305E-3</v>
      </c>
      <c r="R90" s="12">
        <f t="shared" ref="R90" si="72">(N90-0)/(B90-$B$9)</f>
        <v>-1.6493055833658825E-3</v>
      </c>
      <c r="S90" s="12">
        <f t="shared" ref="S90" si="73">(O90-0)/(B90-$B$9)</f>
        <v>6.5104166666669133E-3</v>
      </c>
      <c r="T90" s="12">
        <f t="shared" ref="T90" si="74">(P90-0)/(B90-$B$9)</f>
        <v>8.1163194439677934E-3</v>
      </c>
    </row>
    <row r="91" spans="2:20" ht="15.9" customHeight="1">
      <c r="B91" s="18">
        <v>45902</v>
      </c>
      <c r="C91" s="12">
        <v>401126.6384</v>
      </c>
      <c r="D91" s="9">
        <f t="shared" si="24"/>
        <v>3.2999999821186066</v>
      </c>
      <c r="E91" s="12">
        <v>6665939.8597999997</v>
      </c>
      <c r="F91" s="9">
        <f t="shared" si="25"/>
        <v>-13.199999928474426</v>
      </c>
      <c r="G91" s="12">
        <v>96.548100000000005</v>
      </c>
      <c r="H91" s="9">
        <f t="shared" si="26"/>
        <v>3.6000000000058208</v>
      </c>
      <c r="I91" s="48"/>
      <c r="J91" s="40">
        <f t="shared" ref="J91" si="75">MOD(DEGREES(ATAN2(F91, D91)) + 360, 360)</f>
        <v>165.96375653207349</v>
      </c>
      <c r="K91" s="47">
        <f t="shared" ref="K91" si="76">SQRT(POWER(C91 - $C$9,2) + POWER(E91 - $E$9,2)) *1000</f>
        <v>13.606248490811407</v>
      </c>
      <c r="L91" s="40">
        <f t="shared" ref="L91" si="77">SQRT((D91^2) + (F91^2) + (H91^2))</f>
        <v>14.074444855615072</v>
      </c>
      <c r="M91" s="12">
        <f t="shared" ref="M91" si="78">(D91-$D$9)/(B91-$B$9)</f>
        <v>6.7346938410583812E-2</v>
      </c>
      <c r="N91" s="12">
        <f t="shared" ref="N91" si="79">(F91-$F$9)/(B91-$B$9)</f>
        <v>-0.26938775364233525</v>
      </c>
      <c r="O91" s="12">
        <f t="shared" ref="O91" si="80">(H91-$H$9)/(B91-$B$9)</f>
        <v>7.3469387755220827E-2</v>
      </c>
      <c r="P91" s="81">
        <f t="shared" ref="P91" si="81">(L91-$L$9)/(B91-$B$9)</f>
        <v>0.28723356848194026</v>
      </c>
      <c r="Q91" s="12">
        <f t="shared" ref="Q91" si="82">(M91-0)/(B91-$B$9)</f>
        <v>1.3744273145017104E-3</v>
      </c>
      <c r="R91" s="12">
        <f t="shared" ref="R91" si="83">(N91-0)/(B91-$B$9)</f>
        <v>-5.4977092580068415E-3</v>
      </c>
      <c r="S91" s="12">
        <f t="shared" ref="S91" si="84">(O91-0)/(B91-$B$9)</f>
        <v>1.4993752603106292E-3</v>
      </c>
      <c r="T91" s="12">
        <f t="shared" ref="T91" si="85">(P91-0)/(B91-$B$9)</f>
        <v>5.8619095608559236E-3</v>
      </c>
    </row>
    <row r="92" spans="2:20" ht="15.9" customHeight="1">
      <c r="B92" s="18">
        <v>45902</v>
      </c>
      <c r="C92" s="12">
        <v>401126.65220000001</v>
      </c>
      <c r="D92" s="9">
        <f t="shared" si="24"/>
        <v>17.099999997299165</v>
      </c>
      <c r="E92" s="12">
        <v>6665939.8803000003</v>
      </c>
      <c r="F92" s="9">
        <f t="shared" si="25"/>
        <v>7.3000006377696991</v>
      </c>
      <c r="G92" s="12">
        <v>96.544399999999996</v>
      </c>
      <c r="H92" s="9">
        <f t="shared" si="26"/>
        <v>-0.10000000000331966</v>
      </c>
      <c r="I92" s="48"/>
      <c r="J92" s="40">
        <f t="shared" ref="J92" si="86">MOD(DEGREES(ATAN2(F92, D92)) + 360, 360)</f>
        <v>66.882333863998952</v>
      </c>
      <c r="K92" s="47">
        <f t="shared" ref="K92" si="87">SQRT(POWER(C92 - $C$9,2) + POWER(E92 - $E$9,2)) *1000</f>
        <v>18.593009686951422</v>
      </c>
      <c r="L92" s="40">
        <f t="shared" ref="L92" si="88">SQRT((D92^2) + (F92^2) + (H92^2))</f>
        <v>18.593278603276779</v>
      </c>
      <c r="M92" s="12">
        <f t="shared" ref="M92" si="89">(D92-$D$9)/(B92-$B$9)</f>
        <v>0.34897959178161558</v>
      </c>
      <c r="N92" s="12">
        <f t="shared" ref="N92" si="90">(F92-$F$9)/(B92-$B$9)</f>
        <v>0.14897960485244283</v>
      </c>
      <c r="O92" s="12">
        <f t="shared" ref="O92" si="91">(H92-$H$9)/(B92-$B$9)</f>
        <v>-2.0408163265983603E-3</v>
      </c>
      <c r="P92" s="81">
        <f t="shared" ref="P92" si="92">(L92-$L$9)/(B92-$B$9)</f>
        <v>0.37945466537299549</v>
      </c>
      <c r="Q92" s="12">
        <f t="shared" ref="Q92" si="93">(M92-0)/(B92-$B$9)</f>
        <v>7.1220324853390939E-3</v>
      </c>
      <c r="R92" s="12">
        <f t="shared" ref="R92" si="94">(N92-0)/(B92-$B$9)</f>
        <v>3.0404000990294456E-3</v>
      </c>
      <c r="S92" s="12">
        <f t="shared" ref="S92" si="95">(O92-0)/(B92-$B$9)</f>
        <v>-4.1649312787721641E-5</v>
      </c>
      <c r="T92" s="12">
        <f t="shared" ref="T92" si="96">(P92-0)/(B92-$B$9)</f>
        <v>7.7439727627141939E-3</v>
      </c>
    </row>
    <row r="93" spans="2:20" ht="15.9" customHeight="1">
      <c r="B93" s="18">
        <v>45903</v>
      </c>
      <c r="C93" s="12">
        <v>401126.64240000001</v>
      </c>
      <c r="D93" s="9">
        <f t="shared" si="24"/>
        <v>7.299999997485429</v>
      </c>
      <c r="E93" s="12">
        <v>6665939.8662999999</v>
      </c>
      <c r="F93" s="9">
        <f t="shared" si="25"/>
        <v>-6.6999997943639755</v>
      </c>
      <c r="G93" s="12">
        <v>96.557599999999994</v>
      </c>
      <c r="H93" s="9">
        <f t="shared" si="26"/>
        <v>13.099999999994338</v>
      </c>
      <c r="I93" s="48"/>
      <c r="J93" s="40">
        <f t="shared" ref="J93" si="97">MOD(DEGREES(ATAN2(F93, D93)) + 360, 360)</f>
        <v>132.54596745926938</v>
      </c>
      <c r="K93" s="47">
        <f t="shared" ref="K93" si="98">SQRT(POWER(C93 - $C$9,2) + POWER(E93 - $E$9,2)) *1000</f>
        <v>9.9085819978322114</v>
      </c>
      <c r="L93" s="40">
        <f t="shared" ref="L93" si="99">SQRT((D93^2) + (F93^2) + (H93^2))</f>
        <v>16.42528530064596</v>
      </c>
      <c r="M93" s="12">
        <f t="shared" ref="M93" si="100">(D93-$D$9)/(B93-$B$9)</f>
        <v>0.14599999994970858</v>
      </c>
      <c r="N93" s="12">
        <f t="shared" ref="N93" si="101">(F93-$F$9)/(B93-$B$9)</f>
        <v>-0.13399999588727951</v>
      </c>
      <c r="O93" s="12">
        <f t="shared" ref="O93" si="102">(H93-$H$9)/(B93-$B$9)</f>
        <v>0.26199999999988677</v>
      </c>
      <c r="P93" s="81">
        <f t="shared" ref="P93" si="103">(L93-$L$9)/(B93-$B$9)</f>
        <v>0.32850570601291923</v>
      </c>
      <c r="Q93" s="12">
        <f t="shared" ref="Q93" si="104">(M93-0)/(B93-$B$9)</f>
        <v>2.9199999989941716E-3</v>
      </c>
      <c r="R93" s="12">
        <f t="shared" ref="R93" si="105">(N93-0)/(B93-$B$9)</f>
        <v>-2.6799999177455902E-3</v>
      </c>
      <c r="S93" s="12">
        <f t="shared" ref="S93" si="106">(O93-0)/(B93-$B$9)</f>
        <v>5.2399999999977352E-3</v>
      </c>
      <c r="T93" s="12">
        <f t="shared" ref="T93" si="107">(P93-0)/(B93-$B$9)</f>
        <v>6.570114120258385E-3</v>
      </c>
    </row>
    <row r="94" spans="2:20" ht="15.9" customHeight="1">
      <c r="B94" s="18">
        <v>45903</v>
      </c>
      <c r="C94" s="12">
        <v>401126.64649999997</v>
      </c>
      <c r="D94" s="9">
        <f t="shared" si="24"/>
        <v>11.399999959394336</v>
      </c>
      <c r="E94" s="12">
        <v>6665939.8705000002</v>
      </c>
      <c r="F94" s="9">
        <f t="shared" si="25"/>
        <v>-2.4999994784593582</v>
      </c>
      <c r="G94" s="12">
        <v>96.565799999999996</v>
      </c>
      <c r="H94" s="9">
        <f t="shared" si="26"/>
        <v>21.299999999996544</v>
      </c>
      <c r="I94" s="48"/>
      <c r="J94" s="40">
        <f t="shared" ref="J94" si="108">MOD(DEGREES(ATAN2(F94, D94)) + 360, 360)</f>
        <v>102.36905906766725</v>
      </c>
      <c r="K94" s="47">
        <f t="shared" ref="K94" si="109">SQRT(POWER(C94 - $C$9,2) + POWER(E94 - $E$9,2)) *1000</f>
        <v>11.670903841026535</v>
      </c>
      <c r="L94" s="40">
        <f t="shared" ref="L94" si="110">SQRT((D94^2) + (F94^2) + (H94^2))</f>
        <v>24.287856975582276</v>
      </c>
      <c r="M94" s="12">
        <f t="shared" ref="M94" si="111">(D94-$D$9)/(B94-$B$9)</f>
        <v>0.22799999918788671</v>
      </c>
      <c r="N94" s="12">
        <f t="shared" ref="N94" si="112">(F94-$F$9)/(B94-$B$9)</f>
        <v>-4.9999989569187164E-2</v>
      </c>
      <c r="O94" s="12">
        <f t="shared" ref="O94" si="113">(H94-$H$9)/(B94-$B$9)</f>
        <v>0.42599999999993088</v>
      </c>
      <c r="P94" s="81">
        <f t="shared" ref="P94" si="114">(L94-$L$9)/(B94-$B$9)</f>
        <v>0.48575713951164551</v>
      </c>
      <c r="Q94" s="12">
        <f t="shared" ref="Q94" si="115">(M94-0)/(B94-$B$9)</f>
        <v>4.5599999837577345E-3</v>
      </c>
      <c r="R94" s="12">
        <f t="shared" ref="R94" si="116">(N94-0)/(B94-$B$9)</f>
        <v>-9.9999979138374337E-4</v>
      </c>
      <c r="S94" s="12">
        <f t="shared" ref="S94" si="117">(O94-0)/(B94-$B$9)</f>
        <v>8.5199999999986172E-3</v>
      </c>
      <c r="T94" s="12">
        <f t="shared" ref="T94" si="118">(P94-0)/(B94-$B$9)</f>
        <v>9.7151427902329099E-3</v>
      </c>
    </row>
    <row r="95" spans="2:20" ht="15.9" customHeight="1">
      <c r="B95" s="18">
        <v>45904</v>
      </c>
      <c r="C95" s="12">
        <v>401126.6556</v>
      </c>
      <c r="D95" s="9">
        <f t="shared" si="24"/>
        <v>20.499999984167516</v>
      </c>
      <c r="E95" s="12">
        <v>6665939.8991999999</v>
      </c>
      <c r="F95" s="9">
        <f t="shared" si="25"/>
        <v>26.200000196695328</v>
      </c>
      <c r="G95" s="12">
        <v>96.569599999999994</v>
      </c>
      <c r="H95" s="9">
        <f t="shared" si="26"/>
        <v>25.099999999994793</v>
      </c>
      <c r="I95" s="48"/>
      <c r="J95" s="40">
        <f t="shared" ref="J95" si="119">MOD(DEGREES(ATAN2(F95, D95)) + 360, 360)</f>
        <v>38.041145247319321</v>
      </c>
      <c r="K95" s="47">
        <f t="shared" ref="K95" si="120">SQRT(POWER(C95 - $C$9,2) + POWER(E95 - $E$9,2)) *1000</f>
        <v>33.266950711745487</v>
      </c>
      <c r="L95" s="40">
        <f t="shared" ref="L95" si="121">SQRT((D95^2) + (F95^2) + (H95^2))</f>
        <v>41.673732850051266</v>
      </c>
      <c r="M95" s="12">
        <f t="shared" ref="M95" si="122">(D95-$D$9)/(B95-$B$9)</f>
        <v>0.40196078400328461</v>
      </c>
      <c r="N95" s="12">
        <f t="shared" ref="N95" si="123">(F95-$F$9)/(B95-$B$9)</f>
        <v>0.51372549405284962</v>
      </c>
      <c r="O95" s="12">
        <f t="shared" ref="O95" si="124">(H95-$H$9)/(B95-$B$9)</f>
        <v>0.49215686274499593</v>
      </c>
      <c r="P95" s="81">
        <f t="shared" ref="P95" si="125">(L95-$L$9)/(B95-$B$9)</f>
        <v>0.81713201666767188</v>
      </c>
      <c r="Q95" s="12">
        <f t="shared" ref="Q95" si="126">(M95-0)/(B95-$B$9)</f>
        <v>7.8815840000644038E-3</v>
      </c>
      <c r="R95" s="12">
        <f t="shared" ref="R95" si="127">(N95-0)/(B95-$B$9)</f>
        <v>1.0073048902997052E-2</v>
      </c>
      <c r="S95" s="12">
        <f t="shared" ref="S95" si="128">(O95-0)/(B95-$B$9)</f>
        <v>9.6501345636273717E-3</v>
      </c>
      <c r="T95" s="12">
        <f t="shared" ref="T95" si="129">(P95-0)/(B95-$B$9)</f>
        <v>1.6022196405248469E-2</v>
      </c>
    </row>
    <row r="96" spans="2:20" ht="15.9" customHeight="1">
      <c r="B96" s="18">
        <v>45904</v>
      </c>
      <c r="C96" s="12">
        <v>401126.64919999999</v>
      </c>
      <c r="D96" s="9">
        <f t="shared" si="24"/>
        <v>14.099999971222132</v>
      </c>
      <c r="E96" s="12">
        <v>6665939.8882999998</v>
      </c>
      <c r="F96" s="9">
        <f t="shared" si="25"/>
        <v>15.300000086426735</v>
      </c>
      <c r="G96" s="12">
        <v>96.566599999999994</v>
      </c>
      <c r="H96" s="9">
        <f t="shared" si="26"/>
        <v>22.099999999994679</v>
      </c>
      <c r="I96" s="48"/>
      <c r="J96" s="40">
        <f t="shared" ref="J96" si="130">MOD(DEGREES(ATAN2(F96, D96)) + 360, 360)</f>
        <v>42.662693921312723</v>
      </c>
      <c r="K96" s="47">
        <f t="shared" ref="K96" si="131">SQRT(POWER(C96 - $C$9,2) + POWER(E96 - $E$9,2)) *1000</f>
        <v>20.806249105331847</v>
      </c>
      <c r="L96" s="40">
        <f t="shared" ref="L96" si="132">SQRT((D96^2) + (F96^2) + (H96^2))</f>
        <v>30.353088835123305</v>
      </c>
      <c r="M96" s="12">
        <f t="shared" ref="M96" si="133">(D96-$D$9)/(B96-$B$9)</f>
        <v>0.27647058767102223</v>
      </c>
      <c r="N96" s="12">
        <f t="shared" ref="N96" si="134">(F96-$F$9)/(B96-$B$9)</f>
        <v>0.30000000169464186</v>
      </c>
      <c r="O96" s="12">
        <f t="shared" ref="O96" si="135">(H96-$H$9)/(B96-$B$9)</f>
        <v>0.43333333333322899</v>
      </c>
      <c r="P96" s="81">
        <f t="shared" ref="P96" si="136">(L96-$L$9)/(B96-$B$9)</f>
        <v>0.59515860461026093</v>
      </c>
      <c r="Q96" s="12">
        <f t="shared" ref="Q96" si="137">(M96-0)/(B96-$B$9)</f>
        <v>5.4209919151180829E-3</v>
      </c>
      <c r="R96" s="12">
        <f t="shared" ref="R96" si="138">(N96-0)/(B96-$B$9)</f>
        <v>5.8823529744047422E-3</v>
      </c>
      <c r="S96" s="12">
        <f t="shared" ref="S96" si="139">(O96-0)/(B96-$B$9)</f>
        <v>8.4967320261417449E-3</v>
      </c>
      <c r="T96" s="12">
        <f t="shared" ref="T96" si="140">(P96-0)/(B96-$B$9)</f>
        <v>1.1669776560985508E-2</v>
      </c>
    </row>
    <row r="97" spans="2:20" ht="15.9" customHeight="1">
      <c r="B97" s="18">
        <v>45905</v>
      </c>
      <c r="C97" s="12">
        <v>401126.61599999998</v>
      </c>
      <c r="D97" s="9">
        <f t="shared" si="24"/>
        <v>-19.100000034086406</v>
      </c>
      <c r="E97" s="12">
        <v>6665939.8327000001</v>
      </c>
      <c r="F97" s="9">
        <f t="shared" si="25"/>
        <v>-40.29999952763319</v>
      </c>
      <c r="G97" s="12">
        <v>96.563900000000004</v>
      </c>
      <c r="H97" s="9">
        <f t="shared" si="26"/>
        <v>19.400000000004525</v>
      </c>
      <c r="I97" s="48"/>
      <c r="J97" s="40">
        <f t="shared" ref="J97" si="141">MOD(DEGREES(ATAN2(F97, D97)) + 360, 360)</f>
        <v>205.35839803721493</v>
      </c>
      <c r="K97" s="47">
        <f t="shared" ref="K97" si="142">SQRT(POWER(C97 - $C$9,2) + POWER(E97 - $E$9,2)) *1000</f>
        <v>44.597084694286202</v>
      </c>
      <c r="L97" s="40">
        <f t="shared" ref="L97" si="143">SQRT((D97^2) + (F97^2) + (H97^2))</f>
        <v>48.633938389045895</v>
      </c>
      <c r="M97" s="12">
        <f t="shared" ref="M97" si="144">(D97-$D$9)/(B97-$B$9)</f>
        <v>-0.36730769296320009</v>
      </c>
      <c r="N97" s="12">
        <f t="shared" ref="N97" si="145">(F97-$F$9)/(B97-$B$9)</f>
        <v>-0.7749999909160229</v>
      </c>
      <c r="O97" s="12">
        <f t="shared" ref="O97" si="146">(H97-$H$9)/(B97-$B$9)</f>
        <v>0.37307692307701007</v>
      </c>
      <c r="P97" s="81">
        <f t="shared" ref="P97" si="147">(L97-$L$9)/(B97-$B$9)</f>
        <v>0.93526804594319024</v>
      </c>
      <c r="Q97" s="12">
        <f t="shared" ref="Q97" si="148">(M97-0)/(B97-$B$9)</f>
        <v>-7.0636094800615402E-3</v>
      </c>
      <c r="R97" s="12">
        <f t="shared" ref="R97" si="149">(N97-0)/(B97-$B$9)</f>
        <v>-1.4903845979154286E-2</v>
      </c>
      <c r="S97" s="12">
        <f t="shared" ref="S97" si="150">(O97-0)/(B97-$B$9)</f>
        <v>7.1745562130194245E-3</v>
      </c>
      <c r="T97" s="12">
        <f t="shared" ref="T97" si="151">(P97-0)/(B97-$B$9)</f>
        <v>1.7985923960445967E-2</v>
      </c>
    </row>
    <row r="98" spans="2:20" ht="15.9" customHeight="1">
      <c r="B98" s="18">
        <v>45905</v>
      </c>
      <c r="C98" s="12">
        <v>401126.65899999999</v>
      </c>
      <c r="D98" s="9">
        <f t="shared" si="24"/>
        <v>23.899999971035868</v>
      </c>
      <c r="E98" s="12">
        <v>6665939.9062000001</v>
      </c>
      <c r="F98" s="9">
        <f t="shared" si="25"/>
        <v>33.200000412762165</v>
      </c>
      <c r="G98" s="12">
        <v>96.568700000000007</v>
      </c>
      <c r="H98" s="9">
        <f t="shared" si="26"/>
        <v>24.200000000007549</v>
      </c>
      <c r="I98" s="48"/>
      <c r="J98" s="40">
        <f t="shared" ref="J98" si="152">MOD(DEGREES(ATAN2(F98, D98)) + 360, 360)</f>
        <v>35.749340321351269</v>
      </c>
      <c r="K98" s="47">
        <f t="shared" ref="K98" si="153">SQRT(POWER(C98 - $C$9,2) + POWER(E98 - $E$9,2)) *1000</f>
        <v>40.907823530749255</v>
      </c>
      <c r="L98" s="40">
        <f t="shared" ref="L98" si="154">SQRT((D98^2) + (F98^2) + (H98^2))</f>
        <v>47.529885609196327</v>
      </c>
      <c r="M98" s="12">
        <f t="shared" ref="M98" si="155">(D98-$D$9)/(B98-$B$9)</f>
        <v>0.45961538405838209</v>
      </c>
      <c r="N98" s="12">
        <f t="shared" ref="N98" si="156">(F98-$F$9)/(B98-$B$9)</f>
        <v>0.63846154639927244</v>
      </c>
      <c r="O98" s="12">
        <f t="shared" ref="O98" si="157">(H98-$H$9)/(B98-$B$9)</f>
        <v>0.46538461538476056</v>
      </c>
      <c r="P98" s="81">
        <f t="shared" ref="P98" si="158">(L98-$L$9)/(B98-$B$9)</f>
        <v>0.91403626171531394</v>
      </c>
      <c r="Q98" s="12">
        <f t="shared" ref="Q98" si="159">(M98-0)/(B98-$B$9)</f>
        <v>8.8387573857381177E-3</v>
      </c>
      <c r="R98" s="12">
        <f t="shared" ref="R98" si="160">(N98-0)/(B98-$B$9)</f>
        <v>1.2278106661524469E-2</v>
      </c>
      <c r="S98" s="12">
        <f t="shared" ref="S98" si="161">(O98-0)/(B98-$B$9)</f>
        <v>8.9497041420146268E-3</v>
      </c>
      <c r="T98" s="12">
        <f t="shared" ref="T98" si="162">(P98-0)/(B98-$B$9)</f>
        <v>1.7577620417602191E-2</v>
      </c>
    </row>
    <row r="99" spans="2:20" ht="15.9" customHeight="1">
      <c r="B99" s="18">
        <v>45906</v>
      </c>
      <c r="C99" s="12">
        <v>401126.62920000002</v>
      </c>
      <c r="D99" s="9">
        <f t="shared" si="24"/>
        <v>-5.8999999891966581</v>
      </c>
      <c r="E99" s="12">
        <v>6665939.8574999999</v>
      </c>
      <c r="F99" s="9">
        <f t="shared" si="25"/>
        <v>-15.49999974668026</v>
      </c>
      <c r="G99" s="12">
        <v>96.558400000000006</v>
      </c>
      <c r="H99" s="9">
        <f t="shared" si="26"/>
        <v>13.900000000006685</v>
      </c>
      <c r="I99" s="48"/>
      <c r="J99" s="40">
        <f t="shared" ref="J99" si="163">MOD(DEGREES(ATAN2(F99, D99)) + 360, 360)</f>
        <v>200.83908515312163</v>
      </c>
      <c r="K99" s="47">
        <f t="shared" ref="K99" si="164">SQRT(POWER(C99 - $C$9,2) + POWER(E99 - $E$9,2)) *1000</f>
        <v>16.58493268058718</v>
      </c>
      <c r="L99" s="40">
        <f t="shared" ref="L99" si="165">SQRT((D99^2) + (F99^2) + (H99^2))</f>
        <v>21.639546945807218</v>
      </c>
      <c r="M99" s="12">
        <f t="shared" ref="M99" si="166">(D99-$D$9)/(B99-$B$9)</f>
        <v>-0.11132075451314449</v>
      </c>
      <c r="N99" s="12">
        <f t="shared" ref="N99" si="167">(F99-$F$9)/(B99-$B$9)</f>
        <v>-0.29245282540906148</v>
      </c>
      <c r="O99" s="12">
        <f t="shared" ref="O99" si="168">(H99-$H$9)/(B99-$B$9)</f>
        <v>0.26226415094352235</v>
      </c>
      <c r="P99" s="81">
        <f t="shared" ref="P99" si="169">(L99-$L$9)/(B99-$B$9)</f>
        <v>0.40829333860013622</v>
      </c>
      <c r="Q99" s="12">
        <f t="shared" ref="Q99" si="170">(M99-0)/(B99-$B$9)</f>
        <v>-2.1003915945876318E-3</v>
      </c>
      <c r="R99" s="12">
        <f t="shared" ref="R99" si="171">(N99-0)/(B99-$B$9)</f>
        <v>-5.5179778379068206E-3</v>
      </c>
      <c r="S99" s="12">
        <f t="shared" ref="S99" si="172">(O99-0)/(B99-$B$9)</f>
        <v>4.9483802064815537E-3</v>
      </c>
      <c r="T99" s="12">
        <f t="shared" ref="T99" si="173">(P99-0)/(B99-$B$9)</f>
        <v>7.703647898115778E-3</v>
      </c>
    </row>
    <row r="100" spans="2:20" ht="15.9" customHeight="1">
      <c r="B100" s="18">
        <v>45906</v>
      </c>
      <c r="C100" s="12">
        <v>401126.6471</v>
      </c>
      <c r="D100" s="9">
        <f t="shared" si="24"/>
        <v>11.999999987892807</v>
      </c>
      <c r="E100" s="12">
        <v>6665939.8859000001</v>
      </c>
      <c r="F100" s="9">
        <f t="shared" si="25"/>
        <v>12.900000438094139</v>
      </c>
      <c r="G100" s="12">
        <v>96.553100000000001</v>
      </c>
      <c r="H100" s="9">
        <f t="shared" si="26"/>
        <v>8.6000000000012733</v>
      </c>
      <c r="I100" s="48"/>
      <c r="J100" s="40">
        <f t="shared" ref="J100" si="174">MOD(DEGREES(ATAN2(F100, D100)) + 360, 360)</f>
        <v>42.929968347764429</v>
      </c>
      <c r="K100" s="47">
        <f t="shared" ref="K100" si="175">SQRT(POWER(C100 - $C$9,2) + POWER(E100 - $E$9,2)) *1000</f>
        <v>17.618456544551695</v>
      </c>
      <c r="L100" s="40">
        <f t="shared" ref="L100" si="176">SQRT((D100^2) + (F100^2) + (H100^2))</f>
        <v>19.605356691789066</v>
      </c>
      <c r="M100" s="12">
        <f t="shared" ref="M100" si="177">(D100-$D$9)/(B100-$B$9)</f>
        <v>0.22641509411118502</v>
      </c>
      <c r="N100" s="12">
        <f t="shared" ref="N100" si="178">(F100-$F$9)/(B100-$B$9)</f>
        <v>0.24339623468102151</v>
      </c>
      <c r="O100" s="12">
        <f t="shared" ref="O100" si="179">(H100-$H$9)/(B100-$B$9)</f>
        <v>0.16226415094342025</v>
      </c>
      <c r="P100" s="81">
        <f t="shared" ref="P100" si="180">(L100-$L$9)/(B100-$B$9)</f>
        <v>0.36991239041111446</v>
      </c>
      <c r="Q100" s="12">
        <f t="shared" ref="Q100" si="181">(M100-0)/(B100-$B$9)</f>
        <v>4.2719829077582077E-3</v>
      </c>
      <c r="R100" s="12">
        <f t="shared" ref="R100" si="182">(N100-0)/(B100-$B$9)</f>
        <v>4.5923817864343677E-3</v>
      </c>
      <c r="S100" s="12">
        <f t="shared" ref="S100" si="183">(O100-0)/(B100-$B$9)</f>
        <v>3.0615877536494386E-3</v>
      </c>
      <c r="T100" s="12">
        <f t="shared" ref="T100" si="184">(P100-0)/(B100-$B$9)</f>
        <v>6.9794790643606499E-3</v>
      </c>
    </row>
    <row r="101" spans="2:20" ht="15.9" customHeight="1">
      <c r="B101" s="18">
        <v>45908</v>
      </c>
      <c r="C101" s="12">
        <v>401126.6336</v>
      </c>
      <c r="D101" s="9">
        <f t="shared" si="24"/>
        <v>-1.500000013038516</v>
      </c>
      <c r="E101" s="12">
        <v>6665939.8512000004</v>
      </c>
      <c r="F101" s="9">
        <f t="shared" si="25"/>
        <v>-21.799999289214611</v>
      </c>
      <c r="G101" s="12">
        <v>96.56</v>
      </c>
      <c r="H101" s="9">
        <f t="shared" si="26"/>
        <v>15.500000000002956</v>
      </c>
      <c r="I101" s="48"/>
      <c r="J101" s="40">
        <f t="shared" ref="J101" si="185">MOD(DEGREES(ATAN2(F101, D101)) + 360, 360)</f>
        <v>183.93616627473159</v>
      </c>
      <c r="K101" s="47">
        <f t="shared" ref="K101" si="186">SQRT(POWER(C101 - $C$9,2) + POWER(E101 - $E$9,2)) *1000</f>
        <v>21.851543859619465</v>
      </c>
      <c r="L101" s="40">
        <f t="shared" ref="L101" si="187">SQRT((D101^2) + (F101^2) + (H101^2))</f>
        <v>26.790669440104789</v>
      </c>
      <c r="M101" s="12">
        <f t="shared" ref="M101" si="188">(D101-$D$9)/(B101-$B$9)</f>
        <v>-2.7272727509791202E-2</v>
      </c>
      <c r="N101" s="12">
        <f t="shared" ref="N101" si="189">(F101-$F$9)/(B101-$B$9)</f>
        <v>-0.39636362344026566</v>
      </c>
      <c r="O101" s="12">
        <f t="shared" ref="O101" si="190">(H101-$H$9)/(B101-$B$9)</f>
        <v>0.28181818181823554</v>
      </c>
      <c r="P101" s="81">
        <f t="shared" ref="P101" si="191">(L101-$L$9)/(B101-$B$9)</f>
        <v>0.48710308072917796</v>
      </c>
      <c r="Q101" s="12">
        <f t="shared" ref="Q101" si="192">(M101-0)/(B101-$B$9)</f>
        <v>-4.9586777290529455E-4</v>
      </c>
      <c r="R101" s="12">
        <f t="shared" ref="R101" si="193">(N101-0)/(B101-$B$9)</f>
        <v>-7.2066113352775574E-3</v>
      </c>
      <c r="S101" s="12">
        <f t="shared" ref="S101" si="194">(O101-0)/(B101-$B$9)</f>
        <v>5.1239669421497373E-3</v>
      </c>
      <c r="T101" s="12">
        <f t="shared" ref="T101" si="195">(P101-0)/(B101-$B$9)</f>
        <v>8.8564196496214182E-3</v>
      </c>
    </row>
    <row r="102" spans="2:20" ht="15.9" customHeight="1">
      <c r="B102" s="18">
        <v>45908</v>
      </c>
      <c r="C102" s="12">
        <v>401126.65100000001</v>
      </c>
      <c r="D102" s="9">
        <f t="shared" si="24"/>
        <v>15.899999998509884</v>
      </c>
      <c r="E102" s="12">
        <v>6665939.8810000001</v>
      </c>
      <c r="F102" s="9">
        <f t="shared" si="25"/>
        <v>8.0000003799796104</v>
      </c>
      <c r="G102" s="12">
        <v>96.562200000000004</v>
      </c>
      <c r="H102" s="9">
        <f t="shared" si="26"/>
        <v>17.700000000004934</v>
      </c>
      <c r="J102" s="40">
        <f t="shared" ref="J102" si="196">MOD(DEGREES(ATAN2(F102, D102)) + 360, 360)</f>
        <v>63.29098878604384</v>
      </c>
      <c r="K102" s="47">
        <f t="shared" ref="K102" si="197">SQRT(POWER(C102 - $C$9,2) + POWER(E102 - $E$9,2)) *1000</f>
        <v>17.799157452876475</v>
      </c>
      <c r="L102" s="40">
        <f t="shared" ref="L102" si="198">SQRT((D102^2) + (F102^2) + (H102^2))</f>
        <v>25.101792884821254</v>
      </c>
      <c r="M102" s="12">
        <f t="shared" ref="M102" si="199">(D102-$D$9)/(B102-$B$9)</f>
        <v>0.28909090906381607</v>
      </c>
      <c r="N102" s="12">
        <f t="shared" ref="N102" si="200">(F102-$F$9)/(B102-$B$9)</f>
        <v>0.14545455236326565</v>
      </c>
      <c r="O102" s="12">
        <f t="shared" ref="O102" si="201">(H102-$H$9)/(B102-$B$9)</f>
        <v>0.32181818181827154</v>
      </c>
      <c r="P102" s="81">
        <f t="shared" ref="P102" si="202">(L102-$L$9)/(B102-$B$9)</f>
        <v>0.45639623426947734</v>
      </c>
      <c r="Q102" s="12">
        <f t="shared" ref="Q102" si="203">(M102-0)/(B102-$B$9)</f>
        <v>5.2561983466148376E-3</v>
      </c>
      <c r="R102" s="12">
        <f t="shared" ref="R102" si="204">(N102-0)/(B102-$B$9)</f>
        <v>2.6446282247866481E-3</v>
      </c>
      <c r="S102" s="12">
        <f t="shared" ref="S102" si="205">(O102-0)/(B102-$B$9)</f>
        <v>5.8512396694231188E-3</v>
      </c>
      <c r="T102" s="12">
        <f t="shared" ref="T102" si="206">(P102-0)/(B102-$B$9)</f>
        <v>8.2981133503541339E-3</v>
      </c>
    </row>
    <row r="103" spans="2:20" ht="15.9" customHeight="1">
      <c r="B103" s="18">
        <v>45909</v>
      </c>
      <c r="C103" s="12">
        <v>401126.63699999999</v>
      </c>
      <c r="D103" s="9">
        <f t="shared" si="24"/>
        <v>1.8999999738298357</v>
      </c>
      <c r="E103" s="12">
        <v>6665939.8589000003</v>
      </c>
      <c r="F103" s="9">
        <f t="shared" si="25"/>
        <v>-14.099999330937862</v>
      </c>
      <c r="G103" s="12">
        <v>96.511700000000005</v>
      </c>
      <c r="H103" s="9">
        <f t="shared" si="26"/>
        <v>-32.799999999994611</v>
      </c>
      <c r="J103" s="40">
        <f t="shared" ref="J103" si="207">MOD(DEGREES(ATAN2(F103, D103)) + 360, 360)</f>
        <v>172.3255202277295</v>
      </c>
      <c r="K103" s="47">
        <f t="shared" ref="K103" si="208">SQRT(POWER(C103 - $C$9,2) + POWER(E103 - $E$9,2)) *1000</f>
        <v>14.227437613041976</v>
      </c>
      <c r="L103" s="40">
        <f t="shared" ref="L103" si="209">SQRT((D103^2) + (F103^2) + (H103^2))</f>
        <v>35.752761865800636</v>
      </c>
      <c r="M103" s="12">
        <f t="shared" ref="M103" si="210">(D103-$D$9)/(B103-$B$9)</f>
        <v>3.3928570961247066E-2</v>
      </c>
      <c r="N103" s="12">
        <f t="shared" ref="N103" si="211">(F103-$F$9)/(B103-$B$9)</f>
        <v>-0.2517857023381761</v>
      </c>
      <c r="O103" s="12">
        <f t="shared" ref="O103" si="212">(H103-$H$9)/(B103-$B$9)</f>
        <v>-0.58571428571418949</v>
      </c>
      <c r="P103" s="81">
        <f t="shared" ref="P103" si="213">(L103-$L$9)/(B103-$B$9)</f>
        <v>0.63844217617501131</v>
      </c>
      <c r="Q103" s="12">
        <f t="shared" ref="Q103" si="214">(M103-0)/(B103-$B$9)</f>
        <v>6.0586733859369763E-4</v>
      </c>
      <c r="R103" s="12">
        <f t="shared" ref="R103" si="215">(N103-0)/(B103-$B$9)</f>
        <v>-4.4961732560388585E-3</v>
      </c>
      <c r="S103" s="12">
        <f t="shared" ref="S103" si="216">(O103-0)/(B103-$B$9)</f>
        <v>-1.0459183673467669E-2</v>
      </c>
      <c r="T103" s="12">
        <f t="shared" ref="T103" si="217">(P103-0)/(B103-$B$9)</f>
        <v>1.1400753145982346E-2</v>
      </c>
    </row>
    <row r="104" spans="2:20" ht="15.9" customHeight="1">
      <c r="B104" s="18">
        <v>45909</v>
      </c>
      <c r="C104" s="12">
        <v>401126.64110000001</v>
      </c>
      <c r="D104" s="9">
        <f t="shared" si="24"/>
        <v>5.9999999939464033</v>
      </c>
      <c r="E104" s="12">
        <v>6665939.8633000003</v>
      </c>
      <c r="F104" s="9">
        <f t="shared" si="25"/>
        <v>-9.6999993547797203</v>
      </c>
      <c r="G104" s="12">
        <v>96.5565</v>
      </c>
      <c r="H104" s="9">
        <f t="shared" si="26"/>
        <v>12.000000000000455</v>
      </c>
      <c r="J104" s="40">
        <f t="shared" ref="J104" si="218">MOD(DEGREES(ATAN2(F104, D104)) + 360, 360)</f>
        <v>148.26085752499353</v>
      </c>
      <c r="K104" s="47">
        <f t="shared" ref="K104" si="219">SQRT(POWER(C104 - $C$9,2) + POWER(E104 - $E$9,2)) *1000</f>
        <v>11.405699777308003</v>
      </c>
      <c r="L104" s="40">
        <f t="shared" ref="L104" si="220">SQRT((D104^2) + (F104^2) + (H104^2))</f>
        <v>16.555663303235384</v>
      </c>
      <c r="M104" s="12">
        <f t="shared" ref="M104" si="221">(D104-$D$9)/(B104-$B$9)</f>
        <v>0.10714285703475721</v>
      </c>
      <c r="N104" s="12">
        <f t="shared" ref="N104" si="222">(F104-$F$9)/(B104-$B$9)</f>
        <v>-0.17321427419249499</v>
      </c>
      <c r="O104" s="12">
        <f t="shared" ref="O104" si="223">(H104-$H$9)/(B104-$B$9)</f>
        <v>0.21428571428572241</v>
      </c>
      <c r="P104" s="81">
        <f t="shared" ref="P104" si="224">(L104-$L$9)/(B104-$B$9)</f>
        <v>0.29563684470063184</v>
      </c>
      <c r="Q104" s="12">
        <f t="shared" ref="Q104" si="225">(M104-0)/(B104-$B$9)</f>
        <v>1.9132653041920929E-3</v>
      </c>
      <c r="R104" s="12">
        <f t="shared" ref="R104" si="226">(N104-0)/(B104-$B$9)</f>
        <v>-3.0931120391516965E-3</v>
      </c>
      <c r="S104" s="12">
        <f t="shared" ref="S104" si="227">(O104-0)/(B104-$B$9)</f>
        <v>3.8265306122450432E-3</v>
      </c>
      <c r="T104" s="12">
        <f t="shared" ref="T104" si="228">(P104-0)/(B104-$B$9)</f>
        <v>5.2792293696541396E-3</v>
      </c>
    </row>
    <row r="105" spans="2:20" ht="15.9" customHeight="1">
      <c r="B105" s="18">
        <v>45910</v>
      </c>
      <c r="C105" s="12">
        <v>401126.69130000001</v>
      </c>
      <c r="D105" s="9">
        <f t="shared" ref="D105:D168" si="229">IF(C105="","",(C105-$C$9)*1000)</f>
        <v>56.199999991804361</v>
      </c>
      <c r="E105" s="12">
        <v>6665939.9567999998</v>
      </c>
      <c r="F105" s="9">
        <f t="shared" ref="F105:F168" si="230">IF(E105="","",(E105-$E$9)*1000)</f>
        <v>83.800000138580799</v>
      </c>
      <c r="G105" s="12">
        <v>96.563400000000001</v>
      </c>
      <c r="H105" s="9">
        <f t="shared" ref="H105:H168" si="231">IF(G105="","",(G105-$G$9)*1000)</f>
        <v>18.900000000002137</v>
      </c>
      <c r="J105" s="40">
        <f t="shared" ref="J105" si="232">MOD(DEGREES(ATAN2(F105, D105)) + 360, 360)</f>
        <v>33.847559603656691</v>
      </c>
      <c r="K105" s="47">
        <f t="shared" ref="K105" si="233">SQRT(POWER(C105 - $C$9,2) + POWER(E105 - $E$9,2)) *1000</f>
        <v>100.90034698803049</v>
      </c>
      <c r="L105" s="40">
        <f t="shared" ref="L105" si="234">SQRT((D105^2) + (F105^2) + (H105^2))</f>
        <v>102.6551996846971</v>
      </c>
      <c r="M105" s="12">
        <f t="shared" ref="M105" si="235">(D105-$D$9)/(B105-$B$9)</f>
        <v>0.98596491213691861</v>
      </c>
      <c r="N105" s="12">
        <f t="shared" ref="N105" si="236">(F105-$F$9)/(B105-$B$9)</f>
        <v>1.4701754410277332</v>
      </c>
      <c r="O105" s="12">
        <f t="shared" ref="O105" si="237">(H105-$H$9)/(B105-$B$9)</f>
        <v>0.33157894736845855</v>
      </c>
      <c r="P105" s="81">
        <f t="shared" ref="P105" si="238">(L105-$L$9)/(B105-$B$9)</f>
        <v>1.8009684155210017</v>
      </c>
      <c r="Q105" s="12">
        <f t="shared" ref="Q105" si="239">(M105-0)/(B105-$B$9)</f>
        <v>1.7297630037489801E-2</v>
      </c>
      <c r="R105" s="12">
        <f t="shared" ref="R105" si="240">(N105-0)/(B105-$B$9)</f>
        <v>2.5792551596977777E-2</v>
      </c>
      <c r="S105" s="12">
        <f t="shared" ref="S105" si="241">(O105-0)/(B105-$B$9)</f>
        <v>5.8171745152361147E-3</v>
      </c>
      <c r="T105" s="12">
        <f t="shared" ref="T105" si="242">(P105-0)/(B105-$B$9)</f>
        <v>3.159593711440354E-2</v>
      </c>
    </row>
    <row r="106" spans="2:20" ht="15.9" customHeight="1">
      <c r="B106" s="18">
        <v>45910</v>
      </c>
      <c r="C106" s="12">
        <v>401126.64279999997</v>
      </c>
      <c r="D106" s="9">
        <f t="shared" si="229"/>
        <v>7.6999999582767487</v>
      </c>
      <c r="E106" s="12">
        <v>6665939.8651999999</v>
      </c>
      <c r="F106" s="9">
        <f t="shared" si="230"/>
        <v>-7.799999788403511</v>
      </c>
      <c r="G106" s="12">
        <v>96.531700000000001</v>
      </c>
      <c r="H106" s="9">
        <f t="shared" si="231"/>
        <v>-12.79999999999859</v>
      </c>
      <c r="J106" s="40">
        <f t="shared" ref="J106" si="243">MOD(DEGREES(ATAN2(F106, D106)) + 360, 360)</f>
        <v>135.36964443997738</v>
      </c>
      <c r="K106" s="47">
        <f t="shared" ref="K106" si="244">SQRT(POWER(C106 - $C$9,2) + POWER(E106 - $E$9,2)) *1000</f>
        <v>10.960383025084331</v>
      </c>
      <c r="L106" s="40">
        <f t="shared" ref="L106" si="245">SQRT((D106^2) + (F106^2) + (H106^2))</f>
        <v>16.851409319594627</v>
      </c>
      <c r="M106" s="12">
        <f t="shared" ref="M106" si="246">(D106-$D$9)/(B106-$B$9)</f>
        <v>0.13508771856625876</v>
      </c>
      <c r="N106" s="12">
        <f t="shared" ref="N106" si="247">(F106-$F$9)/(B106-$B$9)</f>
        <v>-0.13684210155093879</v>
      </c>
      <c r="O106" s="12">
        <f t="shared" ref="O106" si="248">(H106-$H$9)/(B106-$B$9)</f>
        <v>-0.2245614035087472</v>
      </c>
      <c r="P106" s="81">
        <f t="shared" ref="P106" si="249">(L106-$L$9)/(B106-$B$9)</f>
        <v>0.29563875999288819</v>
      </c>
      <c r="Q106" s="12">
        <f t="shared" ref="Q106" si="250">(M106-0)/(B106-$B$9)</f>
        <v>2.3699599748466449E-3</v>
      </c>
      <c r="R106" s="12">
        <f t="shared" ref="R106" si="251">(N106-0)/(B106-$B$9)</f>
        <v>-2.4007386237006804E-3</v>
      </c>
      <c r="S106" s="12">
        <f t="shared" ref="S106" si="252">(O106-0)/(B106-$B$9)</f>
        <v>-3.9396737457674949E-3</v>
      </c>
      <c r="T106" s="12">
        <f t="shared" ref="T106" si="253">(P106-0)/(B106-$B$9)</f>
        <v>5.1866449121559331E-3</v>
      </c>
    </row>
    <row r="107" spans="2:20" ht="15.9" customHeight="1">
      <c r="B107" s="18">
        <v>45911</v>
      </c>
      <c r="C107" s="12">
        <v>401126.5857</v>
      </c>
      <c r="D107" s="9">
        <f t="shared" si="229"/>
        <v>-49.400000018067658</v>
      </c>
      <c r="E107" s="12">
        <v>6665939.7701000003</v>
      </c>
      <c r="F107" s="9">
        <f t="shared" si="230"/>
        <v>-102.89999935775995</v>
      </c>
      <c r="G107" s="12">
        <v>96.557199999999995</v>
      </c>
      <c r="H107" s="9">
        <f t="shared" si="231"/>
        <v>12.699999999995271</v>
      </c>
      <c r="J107" s="40">
        <f t="shared" ref="J107" si="254">MOD(DEGREES(ATAN2(F107, D107)) + 360, 360)</f>
        <v>205.6446262152308</v>
      </c>
      <c r="K107" s="47">
        <f t="shared" ref="K107" si="255">SQRT(POWER(C107 - $C$9,2) + POWER(E107 - $E$9,2)) *1000</f>
        <v>114.1436370088674</v>
      </c>
      <c r="L107" s="40">
        <f t="shared" ref="L107" si="256">SQRT((D107^2) + (F107^2) + (H107^2))</f>
        <v>114.84798591883082</v>
      </c>
      <c r="M107" s="12">
        <f t="shared" ref="M107" si="257">(D107-$D$9)/(B107-$B$9)</f>
        <v>-0.85172413824254578</v>
      </c>
      <c r="N107" s="12">
        <f t="shared" ref="N107" si="258">(F107-$F$9)/(B107-$B$9)</f>
        <v>-1.7741379199613785</v>
      </c>
      <c r="O107" s="12">
        <f t="shared" ref="O107" si="259">(H107-$H$9)/(B107-$B$9)</f>
        <v>0.21896551724129776</v>
      </c>
      <c r="P107" s="81">
        <f t="shared" ref="P107" si="260">(L107-$L$9)/(B107-$B$9)</f>
        <v>1.9801376882557038</v>
      </c>
      <c r="Q107" s="12">
        <f t="shared" ref="Q107" si="261">(M107-0)/(B107-$B$9)</f>
        <v>-1.4684898935216307E-2</v>
      </c>
      <c r="R107" s="12">
        <f t="shared" ref="R107" si="262">(N107-0)/(B107-$B$9)</f>
        <v>-3.0588584826920319E-2</v>
      </c>
      <c r="S107" s="12">
        <f t="shared" ref="S107" si="263">(O107-0)/(B107-$B$9)</f>
        <v>3.7752675386430647E-3</v>
      </c>
      <c r="T107" s="12">
        <f t="shared" ref="T107" si="264">(P107-0)/(B107-$B$9)</f>
        <v>3.4140304969925928E-2</v>
      </c>
    </row>
    <row r="108" spans="2:20" ht="15.9" customHeight="1">
      <c r="B108" s="18">
        <v>45911</v>
      </c>
      <c r="C108" s="12">
        <v>401126.62910000002</v>
      </c>
      <c r="D108" s="9">
        <f t="shared" si="229"/>
        <v>-5.9999999939464033</v>
      </c>
      <c r="E108" s="12">
        <v>6665939.8382999999</v>
      </c>
      <c r="F108" s="9">
        <f t="shared" si="230"/>
        <v>-34.69999972730875</v>
      </c>
      <c r="G108" s="12">
        <v>96.518000000000001</v>
      </c>
      <c r="H108" s="9">
        <f t="shared" si="231"/>
        <v>-26.499999999998636</v>
      </c>
      <c r="J108" s="40">
        <f t="shared" ref="J108" si="265">MOD(DEGREES(ATAN2(F108, D108)) + 360, 360)</f>
        <v>189.81005149365689</v>
      </c>
      <c r="K108" s="47">
        <f t="shared" ref="K108" si="266">SQRT(POWER(C108 - $C$9,2) + POWER(E108 - $E$9,2)) *1000</f>
        <v>35.214911344522562</v>
      </c>
      <c r="L108" s="40">
        <f t="shared" ref="L108" si="267">SQRT((D108^2) + (F108^2) + (H108^2))</f>
        <v>44.071986351905132</v>
      </c>
      <c r="M108" s="12">
        <f t="shared" ref="M108" si="268">(D108-$D$9)/(B108-$B$9)</f>
        <v>-0.10344827575769661</v>
      </c>
      <c r="N108" s="12">
        <f t="shared" ref="N108" si="269">(F108-$F$9)/(B108-$B$9)</f>
        <v>-0.59827585736739219</v>
      </c>
      <c r="O108" s="12">
        <f t="shared" ref="O108" si="270">(H108-$H$9)/(B108-$B$9)</f>
        <v>-0.45689655172411442</v>
      </c>
      <c r="P108" s="81">
        <f t="shared" ref="P108" si="271">(L108-$L$9)/(B108-$B$9)</f>
        <v>0.75986183365353677</v>
      </c>
      <c r="Q108" s="12">
        <f t="shared" ref="Q108" si="272">(M108-0)/(B108-$B$9)</f>
        <v>-1.7835909613395967E-3</v>
      </c>
      <c r="R108" s="12">
        <f t="shared" ref="R108" si="273">(N108-0)/(B108-$B$9)</f>
        <v>-1.031510098909297E-2</v>
      </c>
      <c r="S108" s="12">
        <f t="shared" ref="S108" si="274">(O108-0)/(B108-$B$9)</f>
        <v>-7.8775267538640417E-3</v>
      </c>
      <c r="T108" s="12">
        <f t="shared" ref="T108" si="275">(P108-0)/(B108-$B$9)</f>
        <v>1.3101066097474771E-2</v>
      </c>
    </row>
    <row r="109" spans="2:20" ht="15.9" customHeight="1">
      <c r="B109" s="18">
        <v>45912</v>
      </c>
      <c r="C109" s="12">
        <v>401126.65269999998</v>
      </c>
      <c r="D109" s="9">
        <f t="shared" si="229"/>
        <v>17.599999962840229</v>
      </c>
      <c r="E109" s="12">
        <v>6665939.8891000003</v>
      </c>
      <c r="F109" s="9">
        <f t="shared" si="230"/>
        <v>16.100000590085983</v>
      </c>
      <c r="G109" s="12">
        <v>96.556700000000006</v>
      </c>
      <c r="H109" s="9">
        <f t="shared" si="231"/>
        <v>12.200000000007094</v>
      </c>
      <c r="J109" s="40">
        <f t="shared" ref="J109" si="276">MOD(DEGREES(ATAN2(F109, D109)) + 360, 360)</f>
        <v>47.548573973271004</v>
      </c>
      <c r="K109" s="47">
        <f t="shared" ref="K109" si="277">SQRT(POWER(C109 - $C$9,2) + POWER(E109 - $E$9,2)) *1000</f>
        <v>23.853092413621027</v>
      </c>
      <c r="L109" s="40">
        <f t="shared" ref="L109" si="278">SQRT((D109^2) + (F109^2) + (H109^2))</f>
        <v>26.791976741049144</v>
      </c>
      <c r="M109" s="12">
        <f t="shared" ref="M109" si="279">(D109-$D$9)/(B109-$B$9)</f>
        <v>0.29830508411593609</v>
      </c>
      <c r="N109" s="12">
        <f t="shared" ref="N109" si="280">(F109-$F$9)/(B109-$B$9)</f>
        <v>0.27288136593366075</v>
      </c>
      <c r="O109" s="12">
        <f t="shared" ref="O109" si="281">(H109-$H$9)/(B109-$B$9)</f>
        <v>0.20677966101706938</v>
      </c>
      <c r="P109" s="81">
        <f t="shared" ref="P109" si="282">(L109-$L$9)/(B109-$B$9)</f>
        <v>0.45410130069574822</v>
      </c>
      <c r="Q109" s="12">
        <f t="shared" ref="Q109" si="283">(M109-0)/(B109-$B$9)</f>
        <v>5.0560183748463742E-3</v>
      </c>
      <c r="R109" s="12">
        <f t="shared" ref="R109" si="284">(N109-0)/(B109-$B$9)</f>
        <v>4.6251078971806907E-3</v>
      </c>
      <c r="S109" s="12">
        <f t="shared" ref="S109" si="285">(O109-0)/(B109-$B$9)</f>
        <v>3.5047400172384638E-3</v>
      </c>
      <c r="T109" s="12">
        <f t="shared" ref="T109" si="286">(P109-0)/(B109-$B$9)</f>
        <v>7.6966322151821734E-3</v>
      </c>
    </row>
    <row r="110" spans="2:20" ht="15.9" customHeight="1">
      <c r="B110" s="18">
        <v>45912</v>
      </c>
      <c r="C110" s="12">
        <v>401126.63219999999</v>
      </c>
      <c r="D110" s="9">
        <f t="shared" si="229"/>
        <v>-2.900000021327287</v>
      </c>
      <c r="E110" s="12">
        <v>6665939.8468000004</v>
      </c>
      <c r="F110" s="9">
        <f t="shared" si="230"/>
        <v>-26.199999265372753</v>
      </c>
      <c r="G110" s="12">
        <v>96.517899999999997</v>
      </c>
      <c r="H110" s="9">
        <f t="shared" si="231"/>
        <v>-26.600000000001955</v>
      </c>
      <c r="J110" s="40">
        <f t="shared" ref="J110" si="287">MOD(DEGREES(ATAN2(F110, D110)) + 360, 360)</f>
        <v>186.31618870994177</v>
      </c>
      <c r="K110" s="47">
        <f t="shared" ref="K110" si="288">SQRT(POWER(C110 - $C$9,2) + POWER(E110 - $E$9,2)) *1000</f>
        <v>26.360006859430655</v>
      </c>
      <c r="L110" s="40">
        <f t="shared" ref="L110" si="289">SQRT((D110^2) + (F110^2) + (H110^2))</f>
        <v>37.448764487354389</v>
      </c>
      <c r="M110" s="12">
        <f t="shared" ref="M110" si="290">(D110-$D$9)/(B110-$B$9)</f>
        <v>-4.9152542734360795E-2</v>
      </c>
      <c r="N110" s="12">
        <f t="shared" ref="N110" si="291">(F110-$F$9)/(B110-$B$9)</f>
        <v>-0.44406778415886022</v>
      </c>
      <c r="O110" s="12">
        <f t="shared" ref="O110" si="292">(H110-$H$9)/(B110-$B$9)</f>
        <v>-0.45084745762715178</v>
      </c>
      <c r="P110" s="81">
        <f t="shared" ref="P110" si="293">(L110-$L$9)/(B110-$B$9)</f>
        <v>0.63472482181956591</v>
      </c>
      <c r="Q110" s="12">
        <f t="shared" ref="Q110" si="294">(M110-0)/(B110-$B$9)</f>
        <v>-8.3309394465018297E-4</v>
      </c>
      <c r="R110" s="12">
        <f t="shared" ref="R110" si="295">(N110-0)/(B110-$B$9)</f>
        <v>-7.5265726128620376E-3</v>
      </c>
      <c r="S110" s="12">
        <f t="shared" ref="S110" si="296">(O110-0)/(B110-$B$9)</f>
        <v>-7.6414823326635892E-3</v>
      </c>
      <c r="T110" s="12">
        <f t="shared" ref="T110" si="297">(P110-0)/(B110-$B$9)</f>
        <v>1.075804782745027E-2</v>
      </c>
    </row>
    <row r="111" spans="2:20" ht="15.9" customHeight="1">
      <c r="B111" s="18">
        <v>45913</v>
      </c>
      <c r="C111" s="12">
        <v>401126.62819999998</v>
      </c>
      <c r="D111" s="9">
        <f t="shared" si="229"/>
        <v>-6.9000000366941094</v>
      </c>
      <c r="E111" s="12">
        <v>6665939.8439999996</v>
      </c>
      <c r="F111" s="9">
        <f t="shared" si="230"/>
        <v>-29.000000096857548</v>
      </c>
      <c r="G111" s="12">
        <v>96.557299999999998</v>
      </c>
      <c r="H111" s="9">
        <f t="shared" si="231"/>
        <v>12.79999999999859</v>
      </c>
      <c r="J111" s="40">
        <f t="shared" ref="J111" si="298">MOD(DEGREES(ATAN2(F111, D111)) + 360, 360)</f>
        <v>193.38359400630384</v>
      </c>
      <c r="K111" s="47">
        <f t="shared" ref="K111" si="299">SQRT(POWER(C111 - $C$9,2) + POWER(E111 - $E$9,2)) *1000</f>
        <v>29.80956232694664</v>
      </c>
      <c r="L111" s="40">
        <f t="shared" ref="L111" si="300">SQRT((D111^2) + (F111^2) + (H111^2))</f>
        <v>32.441485880336622</v>
      </c>
      <c r="M111" s="12">
        <f t="shared" ref="M111" si="301">(D111-$D$9)/(B111-$B$9)</f>
        <v>-0.1150000006115685</v>
      </c>
      <c r="N111" s="12">
        <f t="shared" ref="N111" si="302">(F111-$F$9)/(B111-$B$9)</f>
        <v>-0.48333333494762581</v>
      </c>
      <c r="O111" s="12">
        <f t="shared" ref="O111" si="303">(H111-$H$9)/(B111-$B$9)</f>
        <v>0.21333333333330984</v>
      </c>
      <c r="P111" s="81">
        <f t="shared" ref="P111" si="304">(L111-$L$9)/(B111-$B$9)</f>
        <v>0.54069143133894371</v>
      </c>
      <c r="Q111" s="12">
        <f t="shared" ref="Q111" si="305">(M111-0)/(B111-$B$9)</f>
        <v>-1.916666676859475E-3</v>
      </c>
      <c r="R111" s="12">
        <f t="shared" ref="R111" si="306">(N111-0)/(B111-$B$9)</f>
        <v>-8.0555555824604295E-3</v>
      </c>
      <c r="S111" s="12">
        <f t="shared" ref="S111" si="307">(O111-0)/(B111-$B$9)</f>
        <v>3.5555555555551641E-3</v>
      </c>
      <c r="T111" s="12">
        <f t="shared" ref="T111" si="308">(P111-0)/(B111-$B$9)</f>
        <v>9.0115238556490625E-3</v>
      </c>
    </row>
    <row r="112" spans="2:20" ht="15.9" customHeight="1">
      <c r="B112" s="18">
        <v>45913</v>
      </c>
      <c r="C112" s="12">
        <v>401126.65269999998</v>
      </c>
      <c r="D112" s="9">
        <f t="shared" si="229"/>
        <v>17.599999962840229</v>
      </c>
      <c r="E112" s="12">
        <v>6665939.8891000003</v>
      </c>
      <c r="F112" s="9">
        <f t="shared" si="230"/>
        <v>16.100000590085983</v>
      </c>
      <c r="G112" s="12">
        <v>96.556700000000006</v>
      </c>
      <c r="H112" s="9">
        <f t="shared" si="231"/>
        <v>12.200000000007094</v>
      </c>
      <c r="J112" s="40">
        <f t="shared" ref="J112" si="309">MOD(DEGREES(ATAN2(F112, D112)) + 360, 360)</f>
        <v>47.548573973271004</v>
      </c>
      <c r="K112" s="47">
        <f t="shared" ref="K112" si="310">SQRT(POWER(C112 - $C$9,2) + POWER(E112 - $E$9,2)) *1000</f>
        <v>23.853092413621027</v>
      </c>
      <c r="L112" s="40">
        <f t="shared" ref="L112" si="311">SQRT((D112^2) + (F112^2) + (H112^2))</f>
        <v>26.791976741049144</v>
      </c>
      <c r="M112" s="12">
        <f t="shared" ref="M112" si="312">(D112-$D$9)/(B112-$B$9)</f>
        <v>0.2933333327140038</v>
      </c>
      <c r="N112" s="12">
        <f t="shared" ref="N112" si="313">(F112-$F$9)/(B112-$B$9)</f>
        <v>0.2683333431680997</v>
      </c>
      <c r="O112" s="12">
        <f t="shared" ref="O112" si="314">(H112-$H$9)/(B112-$B$9)</f>
        <v>0.20333333333345158</v>
      </c>
      <c r="P112" s="81">
        <f t="shared" ref="P112" si="315">(L112-$L$9)/(B112-$B$9)</f>
        <v>0.44653294568415242</v>
      </c>
      <c r="Q112" s="12">
        <f t="shared" ref="Q112" si="316">(M112-0)/(B112-$B$9)</f>
        <v>4.8888888785667299E-3</v>
      </c>
      <c r="R112" s="12">
        <f t="shared" ref="R112" si="317">(N112-0)/(B112-$B$9)</f>
        <v>4.4722223861349952E-3</v>
      </c>
      <c r="S112" s="12">
        <f t="shared" ref="S112" si="318">(O112-0)/(B112-$B$9)</f>
        <v>3.3888888888908594E-3</v>
      </c>
      <c r="T112" s="12">
        <f t="shared" ref="T112" si="319">(P112-0)/(B112-$B$9)</f>
        <v>7.4422157614025403E-3</v>
      </c>
    </row>
    <row r="113" spans="2:20" ht="15.9" customHeight="1">
      <c r="B113" s="18">
        <v>45915</v>
      </c>
      <c r="C113" s="12">
        <v>401126.66499999998</v>
      </c>
      <c r="D113" s="9">
        <f t="shared" si="229"/>
        <v>29.899999964982271</v>
      </c>
      <c r="E113" s="12">
        <v>6665939.9030999998</v>
      </c>
      <c r="F113" s="9">
        <f t="shared" si="230"/>
        <v>30.100000090897083</v>
      </c>
      <c r="G113" s="12">
        <v>96.550799999999995</v>
      </c>
      <c r="H113" s="9">
        <f t="shared" si="231"/>
        <v>6.2999999999959755</v>
      </c>
      <c r="J113" s="40">
        <f t="shared" ref="J113" si="320">MOD(DEGREES(ATAN2(F113, D113)) + 360, 360)</f>
        <v>44.809014655579745</v>
      </c>
      <c r="K113" s="47">
        <f t="shared" ref="K113" si="321">SQRT(POWER(C113 - $C$9,2) + POWER(E113 - $E$9,2)) *1000</f>
        <v>42.426642612607758</v>
      </c>
      <c r="L113" s="40">
        <f t="shared" ref="L113" si="322">SQRT((D113^2) + (F113^2) + (H113^2))</f>
        <v>42.891840755298595</v>
      </c>
      <c r="M113" s="12">
        <f t="shared" ref="M113" si="323">(D113-$D$9)/(B113-$B$9)</f>
        <v>0.48225806395132698</v>
      </c>
      <c r="N113" s="12">
        <f t="shared" ref="N113" si="324">(F113-$F$9)/(B113-$B$9)</f>
        <v>0.4854838724338239</v>
      </c>
      <c r="O113" s="12">
        <f t="shared" ref="O113" si="325">(H113-$H$9)/(B113-$B$9)</f>
        <v>0.10161290322574154</v>
      </c>
      <c r="P113" s="81">
        <f t="shared" ref="P113" si="326">(L113-$L$9)/(B113-$B$9)</f>
        <v>0.69180388314997732</v>
      </c>
      <c r="Q113" s="12">
        <f t="shared" ref="Q113" si="327">(M113-0)/(B113-$B$9)</f>
        <v>7.7783558701826931E-3</v>
      </c>
      <c r="R113" s="12">
        <f t="shared" ref="R113" si="328">(N113-0)/(B113-$B$9)</f>
        <v>7.8303850392552245E-3</v>
      </c>
      <c r="S113" s="12">
        <f t="shared" ref="S113" si="329">(O113-0)/(B113-$B$9)</f>
        <v>1.6389177939635732E-3</v>
      </c>
      <c r="T113" s="12">
        <f t="shared" ref="T113" si="330">(P113-0)/(B113-$B$9)</f>
        <v>1.115812714758028E-2</v>
      </c>
    </row>
    <row r="114" spans="2:20" ht="15.9" customHeight="1">
      <c r="B114" s="18">
        <v>45915</v>
      </c>
      <c r="C114" s="12">
        <v>401126.64289999998</v>
      </c>
      <c r="D114" s="9">
        <f t="shared" si="229"/>
        <v>7.7999999630264938</v>
      </c>
      <c r="E114" s="12">
        <v>6665939.8641999997</v>
      </c>
      <c r="F114" s="9">
        <f t="shared" si="230"/>
        <v>-8.7999999523162842</v>
      </c>
      <c r="G114" s="12">
        <v>96.554000000000002</v>
      </c>
      <c r="H114" s="9">
        <f t="shared" si="231"/>
        <v>9.5000000000027285</v>
      </c>
      <c r="J114" s="40">
        <f t="shared" ref="J114" si="331">MOD(DEGREES(ATAN2(F114, D114)) + 360, 360)</f>
        <v>138.44738683257071</v>
      </c>
      <c r="K114" s="47">
        <f t="shared" ref="K114" si="332">SQRT(POWER(C114 - $C$9,2) + POWER(E114 - $E$9,2)) *1000</f>
        <v>11.759251616662512</v>
      </c>
      <c r="L114" s="40">
        <f t="shared" ref="L114" si="333">SQRT((D114^2) + (F114^2) + (H114^2))</f>
        <v>15.117208690232193</v>
      </c>
      <c r="M114" s="12">
        <f t="shared" ref="M114" si="334">(D114-$D$9)/(B114-$B$9)</f>
        <v>0.12580645101655635</v>
      </c>
      <c r="N114" s="12">
        <f t="shared" ref="N114" si="335">(F114-$F$9)/(B114-$B$9)</f>
        <v>-0.14193548310187556</v>
      </c>
      <c r="O114" s="12">
        <f t="shared" ref="O114" si="336">(H114-$H$9)/(B114-$B$9)</f>
        <v>0.1532258064516569</v>
      </c>
      <c r="P114" s="81">
        <f t="shared" ref="P114" si="337">(L114-$L$9)/(B114-$B$9)</f>
        <v>0.24382594661664828</v>
      </c>
      <c r="Q114" s="12">
        <f t="shared" ref="Q114" si="338">(M114-0)/(B114-$B$9)</f>
        <v>2.0291363067186509E-3</v>
      </c>
      <c r="R114" s="12">
        <f t="shared" ref="R114" si="339">(N114-0)/(B114-$B$9)</f>
        <v>-2.2892819855141219E-3</v>
      </c>
      <c r="S114" s="12">
        <f t="shared" ref="S114" si="340">(O114-0)/(B114-$B$9)</f>
        <v>2.471383975026724E-3</v>
      </c>
      <c r="T114" s="12">
        <f t="shared" ref="T114" si="341">(P114-0)/(B114-$B$9)</f>
        <v>3.9326765583330365E-3</v>
      </c>
    </row>
    <row r="115" spans="2:20" ht="15.9" customHeight="1">
      <c r="B115" s="18">
        <v>45916</v>
      </c>
      <c r="C115" s="12">
        <v>401126.64309999999</v>
      </c>
      <c r="D115" s="9">
        <f t="shared" si="229"/>
        <v>7.999999972525984</v>
      </c>
      <c r="E115" s="12">
        <v>6665939.8668999998</v>
      </c>
      <c r="F115" s="9">
        <f t="shared" si="230"/>
        <v>-6.0999998822808266</v>
      </c>
      <c r="G115" s="12">
        <v>96.546400000000006</v>
      </c>
      <c r="H115" s="9">
        <f t="shared" si="231"/>
        <v>1.90000000000623</v>
      </c>
      <c r="J115" s="40">
        <f t="shared" ref="J115" si="342">MOD(DEGREES(ATAN2(F115, D115)) + 360, 360)</f>
        <v>127.32552004484688</v>
      </c>
      <c r="K115" s="47">
        <f t="shared" ref="K115" si="343">SQRT(POWER(C115 - $C$9,2) + POWER(E115 - $E$9,2)) *1000</f>
        <v>10.060317993196927</v>
      </c>
      <c r="L115" s="40">
        <f t="shared" ref="L115" si="344">SQRT((D115^2) + (F115^2) + (H115^2))</f>
        <v>10.238163806282136</v>
      </c>
      <c r="M115" s="12">
        <f t="shared" ref="M115" si="345">(D115-$D$9)/(B115-$B$9)</f>
        <v>0.12698412654803148</v>
      </c>
      <c r="N115" s="12">
        <f t="shared" ref="N115" si="346">(F115-$F$9)/(B115-$B$9)</f>
        <v>-9.682539495683852E-2</v>
      </c>
      <c r="O115" s="12">
        <f t="shared" ref="O115" si="347">(H115-$H$9)/(B115-$B$9)</f>
        <v>3.0158730158829049E-2</v>
      </c>
      <c r="P115" s="81">
        <f t="shared" ref="P115" si="348">(L115-$L$9)/(B115-$B$9)</f>
        <v>0.16251053660765297</v>
      </c>
      <c r="Q115" s="12">
        <f t="shared" ref="Q115" si="349">(M115-0)/(B115-$B$9)</f>
        <v>2.0156210563179603E-3</v>
      </c>
      <c r="R115" s="12">
        <f t="shared" ref="R115" si="350">(N115-0)/(B115-$B$9)</f>
        <v>-1.536911031060929E-3</v>
      </c>
      <c r="S115" s="12">
        <f t="shared" ref="S115" si="351">(O115-0)/(B115-$B$9)</f>
        <v>4.7871000252109599E-4</v>
      </c>
      <c r="T115" s="12">
        <f t="shared" ref="T115" si="352">(P115-0)/(B115-$B$9)</f>
        <v>2.5795323271056029E-3</v>
      </c>
    </row>
    <row r="116" spans="2:20" ht="15.9" customHeight="1">
      <c r="B116" s="18"/>
      <c r="C116" s="12"/>
      <c r="D116" s="9" t="str">
        <f t="shared" si="229"/>
        <v/>
      </c>
      <c r="E116" s="12"/>
      <c r="F116" s="9" t="str">
        <f t="shared" si="230"/>
        <v/>
      </c>
      <c r="G116" s="12"/>
      <c r="H116" s="9" t="str">
        <f t="shared" si="231"/>
        <v/>
      </c>
    </row>
    <row r="117" spans="2:20" ht="15.9" customHeight="1">
      <c r="B117" s="18"/>
      <c r="C117" s="12"/>
      <c r="D117" s="9" t="str">
        <f t="shared" si="229"/>
        <v/>
      </c>
      <c r="E117" s="12"/>
      <c r="F117" s="9" t="str">
        <f t="shared" si="230"/>
        <v/>
      </c>
      <c r="G117" s="12"/>
      <c r="H117" s="9" t="str">
        <f t="shared" si="231"/>
        <v/>
      </c>
    </row>
    <row r="118" spans="2:20" ht="15.9" customHeight="1">
      <c r="B118" s="18"/>
      <c r="C118" s="12"/>
      <c r="D118" s="9" t="str">
        <f t="shared" si="229"/>
        <v/>
      </c>
      <c r="E118" s="12"/>
      <c r="F118" s="9" t="str">
        <f t="shared" si="230"/>
        <v/>
      </c>
      <c r="G118" s="12"/>
      <c r="H118" s="9" t="str">
        <f t="shared" si="231"/>
        <v/>
      </c>
    </row>
    <row r="119" spans="2:20" ht="15.9" customHeight="1">
      <c r="B119" s="18"/>
      <c r="C119" s="12"/>
      <c r="D119" s="9" t="str">
        <f t="shared" si="229"/>
        <v/>
      </c>
      <c r="E119" s="12"/>
      <c r="F119" s="9" t="str">
        <f t="shared" si="230"/>
        <v/>
      </c>
      <c r="G119" s="12"/>
      <c r="H119" s="9" t="str">
        <f t="shared" si="231"/>
        <v/>
      </c>
    </row>
    <row r="120" spans="2:20" ht="15.9" customHeight="1">
      <c r="B120" s="18"/>
      <c r="C120" s="12"/>
      <c r="D120" s="9" t="str">
        <f t="shared" si="229"/>
        <v/>
      </c>
      <c r="E120" s="12"/>
      <c r="F120" s="9" t="str">
        <f t="shared" si="230"/>
        <v/>
      </c>
      <c r="G120" s="12"/>
      <c r="H120" s="9" t="str">
        <f t="shared" si="231"/>
        <v/>
      </c>
    </row>
    <row r="121" spans="2:20" ht="15.9" customHeight="1">
      <c r="B121" s="18"/>
      <c r="C121" s="12"/>
      <c r="D121" s="9" t="str">
        <f t="shared" si="229"/>
        <v/>
      </c>
      <c r="E121" s="12"/>
      <c r="F121" s="9" t="str">
        <f t="shared" si="230"/>
        <v/>
      </c>
      <c r="G121" s="12"/>
      <c r="H121" s="9" t="str">
        <f t="shared" si="231"/>
        <v/>
      </c>
    </row>
    <row r="122" spans="2:20" ht="15.9" customHeight="1">
      <c r="B122" s="18"/>
      <c r="C122" s="12"/>
      <c r="D122" s="9" t="str">
        <f t="shared" si="229"/>
        <v/>
      </c>
      <c r="E122" s="12"/>
      <c r="F122" s="9" t="str">
        <f t="shared" si="230"/>
        <v/>
      </c>
      <c r="G122" s="12"/>
      <c r="H122" s="9" t="str">
        <f t="shared" si="231"/>
        <v/>
      </c>
    </row>
    <row r="123" spans="2:20" ht="15.9" customHeight="1">
      <c r="B123" s="18"/>
      <c r="C123" s="12"/>
      <c r="D123" s="9" t="str">
        <f t="shared" si="229"/>
        <v/>
      </c>
      <c r="E123" s="12"/>
      <c r="F123" s="9" t="str">
        <f t="shared" si="230"/>
        <v/>
      </c>
      <c r="G123" s="12"/>
      <c r="H123" s="9" t="str">
        <f t="shared" si="231"/>
        <v/>
      </c>
    </row>
    <row r="124" spans="2:20" ht="15.9" customHeight="1">
      <c r="B124" s="18"/>
      <c r="C124" s="12"/>
      <c r="D124" s="9" t="str">
        <f t="shared" si="229"/>
        <v/>
      </c>
      <c r="E124" s="12"/>
      <c r="F124" s="9" t="str">
        <f t="shared" si="230"/>
        <v/>
      </c>
      <c r="G124" s="12"/>
      <c r="H124" s="9" t="str">
        <f t="shared" si="231"/>
        <v/>
      </c>
    </row>
    <row r="125" spans="2:20" ht="15.9" customHeight="1">
      <c r="B125" s="18"/>
      <c r="C125" s="12"/>
      <c r="D125" s="9" t="str">
        <f t="shared" si="229"/>
        <v/>
      </c>
      <c r="E125" s="12"/>
      <c r="F125" s="9" t="str">
        <f t="shared" si="230"/>
        <v/>
      </c>
      <c r="G125" s="12"/>
      <c r="H125" s="9" t="str">
        <f t="shared" si="231"/>
        <v/>
      </c>
    </row>
    <row r="126" spans="2:20" ht="15.9" customHeight="1">
      <c r="B126" s="18"/>
      <c r="C126" s="12"/>
      <c r="D126" s="9" t="str">
        <f t="shared" si="229"/>
        <v/>
      </c>
      <c r="E126" s="12"/>
      <c r="F126" s="9" t="str">
        <f t="shared" si="230"/>
        <v/>
      </c>
      <c r="G126" s="12"/>
      <c r="H126" s="9" t="str">
        <f t="shared" si="231"/>
        <v/>
      </c>
    </row>
    <row r="127" spans="2:20" ht="15.9" customHeight="1">
      <c r="B127" s="18"/>
      <c r="C127" s="12"/>
      <c r="D127" s="9" t="str">
        <f t="shared" si="229"/>
        <v/>
      </c>
      <c r="E127" s="12"/>
      <c r="F127" s="9" t="str">
        <f t="shared" si="230"/>
        <v/>
      </c>
      <c r="G127" s="12"/>
      <c r="H127" s="9" t="str">
        <f t="shared" si="231"/>
        <v/>
      </c>
    </row>
    <row r="128" spans="2:20" ht="15.9" customHeight="1">
      <c r="B128" s="18"/>
      <c r="C128" s="12"/>
      <c r="D128" s="9" t="str">
        <f t="shared" si="229"/>
        <v/>
      </c>
      <c r="E128" s="12"/>
      <c r="F128" s="9" t="str">
        <f t="shared" si="230"/>
        <v/>
      </c>
      <c r="G128" s="12"/>
      <c r="H128" s="9" t="str">
        <f t="shared" si="231"/>
        <v/>
      </c>
    </row>
    <row r="129" spans="2:8" ht="15.9" customHeight="1">
      <c r="B129" s="18"/>
      <c r="C129" s="12"/>
      <c r="D129" s="9" t="str">
        <f t="shared" si="229"/>
        <v/>
      </c>
      <c r="E129" s="12"/>
      <c r="F129" s="9" t="str">
        <f t="shared" si="230"/>
        <v/>
      </c>
      <c r="G129" s="12"/>
      <c r="H129" s="9" t="str">
        <f t="shared" si="231"/>
        <v/>
      </c>
    </row>
    <row r="130" spans="2:8" ht="15.9" customHeight="1">
      <c r="B130" s="18"/>
      <c r="C130" s="12"/>
      <c r="D130" s="9" t="str">
        <f t="shared" si="229"/>
        <v/>
      </c>
      <c r="E130" s="12"/>
      <c r="F130" s="9" t="str">
        <f t="shared" si="230"/>
        <v/>
      </c>
      <c r="G130" s="12"/>
      <c r="H130" s="9" t="str">
        <f t="shared" si="231"/>
        <v/>
      </c>
    </row>
    <row r="131" spans="2:8" ht="15.9" customHeight="1">
      <c r="B131" s="18"/>
      <c r="C131" s="12"/>
      <c r="D131" s="9" t="str">
        <f t="shared" si="229"/>
        <v/>
      </c>
      <c r="E131" s="12"/>
      <c r="F131" s="9" t="str">
        <f t="shared" si="230"/>
        <v/>
      </c>
      <c r="G131" s="12"/>
      <c r="H131" s="9" t="str">
        <f t="shared" si="231"/>
        <v/>
      </c>
    </row>
    <row r="132" spans="2:8" ht="15.9" customHeight="1">
      <c r="B132" s="18"/>
      <c r="C132" s="12"/>
      <c r="D132" s="9" t="str">
        <f t="shared" si="229"/>
        <v/>
      </c>
      <c r="E132" s="12"/>
      <c r="F132" s="9" t="str">
        <f t="shared" si="230"/>
        <v/>
      </c>
      <c r="G132" s="12"/>
      <c r="H132" s="9" t="str">
        <f t="shared" si="231"/>
        <v/>
      </c>
    </row>
    <row r="133" spans="2:8" ht="15.9" customHeight="1">
      <c r="B133" s="18"/>
      <c r="C133" s="12"/>
      <c r="D133" s="9" t="str">
        <f t="shared" si="229"/>
        <v/>
      </c>
      <c r="E133" s="12"/>
      <c r="F133" s="9" t="str">
        <f t="shared" si="230"/>
        <v/>
      </c>
      <c r="G133" s="12"/>
      <c r="H133" s="9" t="str">
        <f t="shared" si="231"/>
        <v/>
      </c>
    </row>
    <row r="134" spans="2:8" ht="15.9" customHeight="1">
      <c r="B134" s="18"/>
      <c r="C134" s="12"/>
      <c r="D134" s="9" t="str">
        <f t="shared" si="229"/>
        <v/>
      </c>
      <c r="E134" s="12"/>
      <c r="F134" s="9" t="str">
        <f t="shared" si="230"/>
        <v/>
      </c>
      <c r="G134" s="12"/>
      <c r="H134" s="9" t="str">
        <f t="shared" si="231"/>
        <v/>
      </c>
    </row>
    <row r="135" spans="2:8" ht="15.9" customHeight="1">
      <c r="B135" s="18"/>
      <c r="C135" s="12"/>
      <c r="D135" s="9" t="str">
        <f t="shared" si="229"/>
        <v/>
      </c>
      <c r="E135" s="12"/>
      <c r="F135" s="9" t="str">
        <f t="shared" si="230"/>
        <v/>
      </c>
      <c r="G135" s="12"/>
      <c r="H135" s="9" t="str">
        <f t="shared" si="231"/>
        <v/>
      </c>
    </row>
    <row r="136" spans="2:8" ht="15.9" customHeight="1">
      <c r="B136" s="18"/>
      <c r="C136" s="12"/>
      <c r="D136" s="9" t="str">
        <f t="shared" si="229"/>
        <v/>
      </c>
      <c r="E136" s="12"/>
      <c r="F136" s="9" t="str">
        <f t="shared" si="230"/>
        <v/>
      </c>
      <c r="G136" s="12"/>
      <c r="H136" s="9" t="str">
        <f t="shared" si="231"/>
        <v/>
      </c>
    </row>
    <row r="137" spans="2:8" ht="15.9" customHeight="1">
      <c r="B137" s="18"/>
      <c r="C137" s="12"/>
      <c r="D137" s="9" t="str">
        <f t="shared" si="229"/>
        <v/>
      </c>
      <c r="E137" s="12"/>
      <c r="F137" s="9" t="str">
        <f t="shared" si="230"/>
        <v/>
      </c>
      <c r="G137" s="12"/>
      <c r="H137" s="9" t="str">
        <f t="shared" si="231"/>
        <v/>
      </c>
    </row>
    <row r="138" spans="2:8" ht="15.9" customHeight="1">
      <c r="B138" s="18"/>
      <c r="C138" s="12"/>
      <c r="D138" s="9" t="str">
        <f t="shared" si="229"/>
        <v/>
      </c>
      <c r="E138" s="12"/>
      <c r="F138" s="9" t="str">
        <f t="shared" si="230"/>
        <v/>
      </c>
      <c r="G138" s="12"/>
      <c r="H138" s="9" t="str">
        <f t="shared" si="231"/>
        <v/>
      </c>
    </row>
    <row r="139" spans="2:8" ht="15.9" customHeight="1">
      <c r="B139" s="18"/>
      <c r="C139" s="12"/>
      <c r="D139" s="9" t="str">
        <f t="shared" si="229"/>
        <v/>
      </c>
      <c r="E139" s="12"/>
      <c r="F139" s="9" t="str">
        <f t="shared" si="230"/>
        <v/>
      </c>
      <c r="G139" s="12"/>
      <c r="H139" s="9" t="str">
        <f t="shared" si="231"/>
        <v/>
      </c>
    </row>
    <row r="140" spans="2:8" ht="15.9" customHeight="1">
      <c r="B140" s="18"/>
      <c r="C140" s="12"/>
      <c r="D140" s="9" t="str">
        <f t="shared" si="229"/>
        <v/>
      </c>
      <c r="E140" s="12"/>
      <c r="F140" s="9" t="str">
        <f t="shared" si="230"/>
        <v/>
      </c>
      <c r="G140" s="12"/>
      <c r="H140" s="9" t="str">
        <f t="shared" si="231"/>
        <v/>
      </c>
    </row>
    <row r="141" spans="2:8" ht="15.9" customHeight="1">
      <c r="B141" s="18"/>
      <c r="C141" s="12"/>
      <c r="D141" s="9" t="str">
        <f t="shared" si="229"/>
        <v/>
      </c>
      <c r="E141" s="12"/>
      <c r="F141" s="9" t="str">
        <f t="shared" si="230"/>
        <v/>
      </c>
      <c r="G141" s="12"/>
      <c r="H141" s="9" t="str">
        <f t="shared" si="231"/>
        <v/>
      </c>
    </row>
    <row r="142" spans="2:8" ht="15.9" customHeight="1">
      <c r="B142" s="18"/>
      <c r="C142" s="12"/>
      <c r="D142" s="9" t="str">
        <f t="shared" si="229"/>
        <v/>
      </c>
      <c r="E142" s="12"/>
      <c r="F142" s="9" t="str">
        <f t="shared" si="230"/>
        <v/>
      </c>
      <c r="G142" s="12"/>
      <c r="H142" s="9" t="str">
        <f t="shared" si="231"/>
        <v/>
      </c>
    </row>
    <row r="143" spans="2:8" ht="15.9" customHeight="1">
      <c r="B143" s="18"/>
      <c r="C143" s="12"/>
      <c r="D143" s="9" t="str">
        <f t="shared" si="229"/>
        <v/>
      </c>
      <c r="E143" s="12"/>
      <c r="F143" s="9" t="str">
        <f t="shared" si="230"/>
        <v/>
      </c>
      <c r="G143" s="12"/>
      <c r="H143" s="9" t="str">
        <f t="shared" si="231"/>
        <v/>
      </c>
    </row>
    <row r="144" spans="2:8" ht="15.9" customHeight="1">
      <c r="B144" s="18"/>
      <c r="C144" s="12"/>
      <c r="D144" s="9" t="str">
        <f t="shared" si="229"/>
        <v/>
      </c>
      <c r="E144" s="12"/>
      <c r="F144" s="9" t="str">
        <f t="shared" si="230"/>
        <v/>
      </c>
      <c r="G144" s="12"/>
      <c r="H144" s="9" t="str">
        <f t="shared" si="231"/>
        <v/>
      </c>
    </row>
    <row r="145" spans="1:8" ht="15.9" customHeight="1">
      <c r="B145" s="18"/>
      <c r="C145" s="12"/>
      <c r="D145" s="9" t="str">
        <f t="shared" si="229"/>
        <v/>
      </c>
      <c r="E145" s="12"/>
      <c r="F145" s="9" t="str">
        <f t="shared" si="230"/>
        <v/>
      </c>
      <c r="G145" s="12"/>
      <c r="H145" s="9" t="str">
        <f t="shared" si="231"/>
        <v/>
      </c>
    </row>
    <row r="146" spans="1:8" ht="15.9" customHeight="1">
      <c r="B146" s="18"/>
      <c r="C146" s="12"/>
      <c r="D146" s="9" t="str">
        <f t="shared" si="229"/>
        <v/>
      </c>
      <c r="E146" s="12"/>
      <c r="F146" s="9" t="str">
        <f t="shared" si="230"/>
        <v/>
      </c>
      <c r="G146" s="12"/>
      <c r="H146" s="9" t="str">
        <f t="shared" si="231"/>
        <v/>
      </c>
    </row>
    <row r="147" spans="1:8" ht="15.9" customHeight="1">
      <c r="B147" s="18"/>
      <c r="C147" s="12"/>
      <c r="D147" s="9" t="str">
        <f t="shared" si="229"/>
        <v/>
      </c>
      <c r="E147" s="12"/>
      <c r="F147" s="9" t="str">
        <f t="shared" si="230"/>
        <v/>
      </c>
      <c r="G147" s="12"/>
      <c r="H147" s="9" t="str">
        <f t="shared" si="231"/>
        <v/>
      </c>
    </row>
    <row r="148" spans="1:8" ht="15.9" customHeight="1">
      <c r="B148" s="18"/>
      <c r="C148" s="12"/>
      <c r="D148" s="9" t="str">
        <f t="shared" si="229"/>
        <v/>
      </c>
      <c r="E148" s="12"/>
      <c r="F148" s="9" t="str">
        <f t="shared" si="230"/>
        <v/>
      </c>
      <c r="G148" s="12"/>
      <c r="H148" s="9" t="str">
        <f t="shared" si="231"/>
        <v/>
      </c>
    </row>
    <row r="149" spans="1:8" ht="15.9" customHeight="1">
      <c r="B149" s="18"/>
      <c r="C149" s="12"/>
      <c r="D149" s="9" t="str">
        <f t="shared" si="229"/>
        <v/>
      </c>
      <c r="E149" s="12"/>
      <c r="F149" s="9" t="str">
        <f t="shared" si="230"/>
        <v/>
      </c>
      <c r="G149" s="12"/>
      <c r="H149" s="9" t="str">
        <f t="shared" si="231"/>
        <v/>
      </c>
    </row>
    <row r="150" spans="1:8" ht="15.9" customHeight="1">
      <c r="B150" s="18"/>
      <c r="C150" s="12"/>
      <c r="D150" s="9" t="str">
        <f t="shared" si="229"/>
        <v/>
      </c>
      <c r="E150" s="12"/>
      <c r="F150" s="9" t="str">
        <f t="shared" si="230"/>
        <v/>
      </c>
      <c r="G150" s="12"/>
      <c r="H150" s="9" t="str">
        <f t="shared" si="231"/>
        <v/>
      </c>
    </row>
    <row r="151" spans="1:8" ht="15.9" customHeight="1">
      <c r="B151" s="18"/>
      <c r="C151" s="12"/>
      <c r="D151" s="9" t="str">
        <f t="shared" si="229"/>
        <v/>
      </c>
      <c r="E151" s="12"/>
      <c r="F151" s="9" t="str">
        <f t="shared" si="230"/>
        <v/>
      </c>
      <c r="G151" s="12"/>
      <c r="H151" s="9" t="str">
        <f t="shared" si="231"/>
        <v/>
      </c>
    </row>
    <row r="152" spans="1:8" ht="15.9" customHeight="1">
      <c r="B152" s="18"/>
      <c r="C152" s="12"/>
      <c r="D152" s="9" t="str">
        <f t="shared" si="229"/>
        <v/>
      </c>
      <c r="E152" s="12"/>
      <c r="F152" s="9" t="str">
        <f t="shared" si="230"/>
        <v/>
      </c>
      <c r="G152" s="12"/>
      <c r="H152" s="9" t="str">
        <f t="shared" si="231"/>
        <v/>
      </c>
    </row>
    <row r="153" spans="1:8" ht="15.9" customHeight="1">
      <c r="B153" s="18"/>
      <c r="C153" s="12"/>
      <c r="D153" s="9" t="str">
        <f t="shared" si="229"/>
        <v/>
      </c>
      <c r="E153" s="12"/>
      <c r="F153" s="9" t="str">
        <f t="shared" si="230"/>
        <v/>
      </c>
      <c r="G153" s="12"/>
      <c r="H153" s="9" t="str">
        <f t="shared" si="231"/>
        <v/>
      </c>
    </row>
    <row r="154" spans="1:8" ht="15.9" customHeight="1">
      <c r="B154" s="18"/>
      <c r="C154" s="12"/>
      <c r="D154" s="9" t="str">
        <f t="shared" si="229"/>
        <v/>
      </c>
      <c r="E154" s="12"/>
      <c r="F154" s="9" t="str">
        <f t="shared" si="230"/>
        <v/>
      </c>
      <c r="G154" s="12"/>
      <c r="H154" s="9" t="str">
        <f t="shared" si="231"/>
        <v/>
      </c>
    </row>
    <row r="155" spans="1:8" ht="15.9" customHeight="1">
      <c r="B155" s="18"/>
      <c r="C155" s="12"/>
      <c r="D155" s="9" t="str">
        <f t="shared" si="229"/>
        <v/>
      </c>
      <c r="E155" s="12"/>
      <c r="F155" s="9" t="str">
        <f t="shared" si="230"/>
        <v/>
      </c>
      <c r="G155" s="12"/>
      <c r="H155" s="9" t="str">
        <f t="shared" si="231"/>
        <v/>
      </c>
    </row>
    <row r="156" spans="1:8" ht="15.9" customHeight="1">
      <c r="A156" s="32">
        <v>44760</v>
      </c>
      <c r="B156" s="18"/>
      <c r="C156" s="12"/>
      <c r="D156" s="9" t="str">
        <f t="shared" si="229"/>
        <v/>
      </c>
      <c r="E156" s="12"/>
      <c r="F156" s="9" t="str">
        <f t="shared" si="230"/>
        <v/>
      </c>
      <c r="G156" s="12"/>
      <c r="H156" s="9" t="str">
        <f t="shared" si="231"/>
        <v/>
      </c>
    </row>
    <row r="157" spans="1:8" ht="15.9" customHeight="1">
      <c r="A157" s="33"/>
      <c r="B157" s="18"/>
      <c r="C157" s="12"/>
      <c r="D157" s="9" t="str">
        <f t="shared" si="229"/>
        <v/>
      </c>
      <c r="E157" s="12"/>
      <c r="F157" s="9" t="str">
        <f t="shared" si="230"/>
        <v/>
      </c>
      <c r="G157" s="12"/>
      <c r="H157" s="9" t="str">
        <f t="shared" si="231"/>
        <v/>
      </c>
    </row>
    <row r="158" spans="1:8" ht="15.9" customHeight="1">
      <c r="A158" s="212" t="s">
        <v>9</v>
      </c>
      <c r="B158" s="18"/>
      <c r="C158" s="12"/>
      <c r="D158" s="9" t="str">
        <f t="shared" si="229"/>
        <v/>
      </c>
      <c r="E158" s="12"/>
      <c r="F158" s="9" t="str">
        <f t="shared" si="230"/>
        <v/>
      </c>
      <c r="G158" s="12"/>
      <c r="H158" s="9" t="str">
        <f t="shared" si="231"/>
        <v/>
      </c>
    </row>
    <row r="159" spans="1:8" ht="15.9" customHeight="1">
      <c r="A159" s="213"/>
      <c r="B159" s="18"/>
      <c r="C159" s="12"/>
      <c r="D159" s="9" t="str">
        <f t="shared" si="229"/>
        <v/>
      </c>
      <c r="E159" s="12"/>
      <c r="F159" s="9" t="str">
        <f t="shared" si="230"/>
        <v/>
      </c>
      <c r="G159" s="12"/>
      <c r="H159" s="9" t="str">
        <f t="shared" si="231"/>
        <v/>
      </c>
    </row>
    <row r="160" spans="1:8" ht="15.9" customHeight="1">
      <c r="B160" s="18"/>
      <c r="C160" s="12"/>
      <c r="D160" s="9" t="str">
        <f t="shared" si="229"/>
        <v/>
      </c>
      <c r="E160" s="12"/>
      <c r="F160" s="9" t="str">
        <f t="shared" si="230"/>
        <v/>
      </c>
      <c r="G160" s="12"/>
      <c r="H160" s="9" t="str">
        <f t="shared" si="231"/>
        <v/>
      </c>
    </row>
    <row r="161" spans="2:8" ht="15.9" customHeight="1">
      <c r="B161" s="18"/>
      <c r="C161" s="12"/>
      <c r="D161" s="9" t="str">
        <f t="shared" si="229"/>
        <v/>
      </c>
      <c r="E161" s="12"/>
      <c r="F161" s="9" t="str">
        <f t="shared" si="230"/>
        <v/>
      </c>
      <c r="G161" s="12"/>
      <c r="H161" s="9" t="str">
        <f t="shared" si="231"/>
        <v/>
      </c>
    </row>
    <row r="162" spans="2:8" ht="15.9" customHeight="1">
      <c r="B162" s="18"/>
      <c r="C162" s="12"/>
      <c r="D162" s="9" t="str">
        <f t="shared" si="229"/>
        <v/>
      </c>
      <c r="E162" s="12"/>
      <c r="F162" s="9" t="str">
        <f t="shared" si="230"/>
        <v/>
      </c>
      <c r="G162" s="12"/>
      <c r="H162" s="9" t="str">
        <f t="shared" si="231"/>
        <v/>
      </c>
    </row>
    <row r="163" spans="2:8" ht="15.9" customHeight="1">
      <c r="B163" s="18"/>
      <c r="C163" s="12"/>
      <c r="D163" s="9" t="str">
        <f t="shared" si="229"/>
        <v/>
      </c>
      <c r="E163" s="12"/>
      <c r="F163" s="9" t="str">
        <f t="shared" si="230"/>
        <v/>
      </c>
      <c r="G163" s="12"/>
      <c r="H163" s="9" t="str">
        <f t="shared" si="231"/>
        <v/>
      </c>
    </row>
    <row r="164" spans="2:8" ht="15.9" customHeight="1">
      <c r="B164" s="18"/>
      <c r="C164" s="12"/>
      <c r="D164" s="9" t="str">
        <f t="shared" si="229"/>
        <v/>
      </c>
      <c r="E164" s="12"/>
      <c r="F164" s="9" t="str">
        <f t="shared" si="230"/>
        <v/>
      </c>
      <c r="G164" s="12"/>
      <c r="H164" s="9" t="str">
        <f t="shared" si="231"/>
        <v/>
      </c>
    </row>
    <row r="165" spans="2:8" ht="15.9" customHeight="1">
      <c r="B165" s="18"/>
      <c r="C165" s="12"/>
      <c r="D165" s="9" t="str">
        <f t="shared" si="229"/>
        <v/>
      </c>
      <c r="E165" s="12"/>
      <c r="F165" s="9" t="str">
        <f t="shared" si="230"/>
        <v/>
      </c>
      <c r="G165" s="12"/>
      <c r="H165" s="9" t="str">
        <f t="shared" si="231"/>
        <v/>
      </c>
    </row>
    <row r="166" spans="2:8" ht="15.9" customHeight="1">
      <c r="B166" s="18"/>
      <c r="C166" s="12"/>
      <c r="D166" s="9" t="str">
        <f t="shared" si="229"/>
        <v/>
      </c>
      <c r="E166" s="12"/>
      <c r="F166" s="9" t="str">
        <f t="shared" si="230"/>
        <v/>
      </c>
      <c r="G166" s="12"/>
      <c r="H166" s="9" t="str">
        <f t="shared" si="231"/>
        <v/>
      </c>
    </row>
    <row r="167" spans="2:8" ht="15.9" customHeight="1">
      <c r="B167" s="18"/>
      <c r="C167" s="12"/>
      <c r="D167" s="9" t="str">
        <f t="shared" si="229"/>
        <v/>
      </c>
      <c r="E167" s="12"/>
      <c r="F167" s="9" t="str">
        <f t="shared" si="230"/>
        <v/>
      </c>
      <c r="G167" s="12"/>
      <c r="H167" s="9" t="str">
        <f t="shared" si="231"/>
        <v/>
      </c>
    </row>
    <row r="168" spans="2:8" ht="15.9" customHeight="1">
      <c r="B168" s="18"/>
      <c r="C168" s="12"/>
      <c r="D168" s="9" t="str">
        <f t="shared" si="229"/>
        <v/>
      </c>
      <c r="E168" s="12"/>
      <c r="F168" s="9" t="str">
        <f t="shared" si="230"/>
        <v/>
      </c>
      <c r="G168" s="12"/>
      <c r="H168" s="9" t="str">
        <f t="shared" si="231"/>
        <v/>
      </c>
    </row>
    <row r="169" spans="2:8" ht="15.9" customHeight="1">
      <c r="B169" s="18"/>
      <c r="C169" s="12"/>
      <c r="D169" s="9" t="str">
        <f t="shared" ref="D169:D232" si="353">IF(C169="","",(C169-$C$9)*1000)</f>
        <v/>
      </c>
      <c r="E169" s="12"/>
      <c r="F169" s="9" t="str">
        <f t="shared" ref="F169:F232" si="354">IF(E169="","",(E169-$E$9)*1000)</f>
        <v/>
      </c>
      <c r="G169" s="12"/>
      <c r="H169" s="9" t="str">
        <f t="shared" ref="H169:H232" si="355">IF(G169="","",(G169-$G$9)*1000)</f>
        <v/>
      </c>
    </row>
    <row r="170" spans="2:8" ht="15.9" customHeight="1">
      <c r="B170" s="18"/>
      <c r="C170" s="12"/>
      <c r="D170" s="9" t="str">
        <f t="shared" si="353"/>
        <v/>
      </c>
      <c r="E170" s="12"/>
      <c r="F170" s="9" t="str">
        <f t="shared" si="354"/>
        <v/>
      </c>
      <c r="G170" s="12"/>
      <c r="H170" s="9" t="str">
        <f t="shared" si="355"/>
        <v/>
      </c>
    </row>
    <row r="171" spans="2:8" ht="15.9" customHeight="1">
      <c r="B171" s="18"/>
      <c r="C171" s="12"/>
      <c r="D171" s="9" t="str">
        <f t="shared" si="353"/>
        <v/>
      </c>
      <c r="E171" s="12"/>
      <c r="F171" s="9" t="str">
        <f t="shared" si="354"/>
        <v/>
      </c>
      <c r="G171" s="12"/>
      <c r="H171" s="9" t="str">
        <f t="shared" si="355"/>
        <v/>
      </c>
    </row>
    <row r="172" spans="2:8" ht="15.9" customHeight="1">
      <c r="B172" s="18"/>
      <c r="C172" s="12"/>
      <c r="D172" s="9" t="str">
        <f t="shared" si="353"/>
        <v/>
      </c>
      <c r="E172" s="12"/>
      <c r="F172" s="9" t="str">
        <f t="shared" si="354"/>
        <v/>
      </c>
      <c r="G172" s="12"/>
      <c r="H172" s="9" t="str">
        <f t="shared" si="355"/>
        <v/>
      </c>
    </row>
    <row r="173" spans="2:8" ht="15.9" customHeight="1">
      <c r="B173" s="18"/>
      <c r="C173" s="12"/>
      <c r="D173" s="9" t="str">
        <f t="shared" si="353"/>
        <v/>
      </c>
      <c r="E173" s="12"/>
      <c r="F173" s="9" t="str">
        <f t="shared" si="354"/>
        <v/>
      </c>
      <c r="G173" s="12"/>
      <c r="H173" s="9" t="str">
        <f t="shared" si="355"/>
        <v/>
      </c>
    </row>
    <row r="174" spans="2:8" ht="15.9" customHeight="1">
      <c r="B174" s="18"/>
      <c r="C174" s="12"/>
      <c r="D174" s="9" t="str">
        <f t="shared" si="353"/>
        <v/>
      </c>
      <c r="E174" s="12"/>
      <c r="F174" s="9" t="str">
        <f t="shared" si="354"/>
        <v/>
      </c>
      <c r="G174" s="12"/>
      <c r="H174" s="9" t="str">
        <f t="shared" si="355"/>
        <v/>
      </c>
    </row>
    <row r="175" spans="2:8" ht="15.9" customHeight="1">
      <c r="B175" s="18"/>
      <c r="C175" s="12"/>
      <c r="D175" s="9" t="str">
        <f t="shared" si="353"/>
        <v/>
      </c>
      <c r="E175" s="12"/>
      <c r="F175" s="9" t="str">
        <f t="shared" si="354"/>
        <v/>
      </c>
      <c r="G175" s="12"/>
      <c r="H175" s="9" t="str">
        <f t="shared" si="355"/>
        <v/>
      </c>
    </row>
    <row r="176" spans="2:8" ht="15.9" customHeight="1">
      <c r="B176" s="18"/>
      <c r="C176" s="12"/>
      <c r="D176" s="9" t="str">
        <f t="shared" si="353"/>
        <v/>
      </c>
      <c r="E176" s="12"/>
      <c r="F176" s="9" t="str">
        <f t="shared" si="354"/>
        <v/>
      </c>
      <c r="G176" s="12"/>
      <c r="H176" s="9" t="str">
        <f t="shared" si="355"/>
        <v/>
      </c>
    </row>
    <row r="177" spans="1:8" ht="15.9" customHeight="1">
      <c r="B177" s="18"/>
      <c r="C177" s="12"/>
      <c r="D177" s="9" t="str">
        <f t="shared" si="353"/>
        <v/>
      </c>
      <c r="E177" s="12"/>
      <c r="F177" s="9" t="str">
        <f t="shared" si="354"/>
        <v/>
      </c>
      <c r="G177" s="12"/>
      <c r="H177" s="9" t="str">
        <f t="shared" si="355"/>
        <v/>
      </c>
    </row>
    <row r="178" spans="1:8" ht="15.9" customHeight="1">
      <c r="B178" s="18"/>
      <c r="C178" s="12"/>
      <c r="D178" s="9" t="str">
        <f t="shared" si="353"/>
        <v/>
      </c>
      <c r="E178" s="12"/>
      <c r="F178" s="9" t="str">
        <f t="shared" si="354"/>
        <v/>
      </c>
      <c r="G178" s="12"/>
      <c r="H178" s="9" t="str">
        <f t="shared" si="355"/>
        <v/>
      </c>
    </row>
    <row r="179" spans="1:8" ht="15.9" customHeight="1">
      <c r="B179" s="18"/>
      <c r="C179" s="12"/>
      <c r="D179" s="9" t="str">
        <f t="shared" si="353"/>
        <v/>
      </c>
      <c r="E179" s="12"/>
      <c r="F179" s="9" t="str">
        <f t="shared" si="354"/>
        <v/>
      </c>
      <c r="G179" s="12"/>
      <c r="H179" s="9" t="str">
        <f t="shared" si="355"/>
        <v/>
      </c>
    </row>
    <row r="180" spans="1:8" ht="15.9" customHeight="1">
      <c r="B180" s="18"/>
      <c r="C180" s="12"/>
      <c r="D180" s="9" t="str">
        <f t="shared" si="353"/>
        <v/>
      </c>
      <c r="E180" s="12"/>
      <c r="F180" s="9" t="str">
        <f t="shared" si="354"/>
        <v/>
      </c>
      <c r="G180" s="12"/>
      <c r="H180" s="9" t="str">
        <f t="shared" si="355"/>
        <v/>
      </c>
    </row>
    <row r="181" spans="1:8" ht="15.9" customHeight="1">
      <c r="B181" s="18"/>
      <c r="C181" s="12"/>
      <c r="D181" s="9" t="str">
        <f t="shared" si="353"/>
        <v/>
      </c>
      <c r="E181" s="12"/>
      <c r="F181" s="9" t="str">
        <f t="shared" si="354"/>
        <v/>
      </c>
      <c r="G181" s="12"/>
      <c r="H181" s="9" t="str">
        <f t="shared" si="355"/>
        <v/>
      </c>
    </row>
    <row r="182" spans="1:8" ht="15.9" customHeight="1">
      <c r="B182" s="18"/>
      <c r="C182" s="12"/>
      <c r="D182" s="9" t="str">
        <f t="shared" si="353"/>
        <v/>
      </c>
      <c r="E182" s="12"/>
      <c r="F182" s="9" t="str">
        <f t="shared" si="354"/>
        <v/>
      </c>
      <c r="G182" s="12"/>
      <c r="H182" s="9" t="str">
        <f t="shared" si="355"/>
        <v/>
      </c>
    </row>
    <row r="183" spans="1:8" ht="15.9" customHeight="1">
      <c r="B183" s="18"/>
      <c r="C183" s="12"/>
      <c r="D183" s="9" t="str">
        <f t="shared" si="353"/>
        <v/>
      </c>
      <c r="E183" s="12"/>
      <c r="F183" s="9" t="str">
        <f t="shared" si="354"/>
        <v/>
      </c>
      <c r="G183" s="12"/>
      <c r="H183" s="9" t="str">
        <f t="shared" si="355"/>
        <v/>
      </c>
    </row>
    <row r="184" spans="1:8" ht="15.9" customHeight="1">
      <c r="B184" s="18"/>
      <c r="C184" s="12"/>
      <c r="D184" s="9" t="str">
        <f t="shared" si="353"/>
        <v/>
      </c>
      <c r="E184" s="12"/>
      <c r="F184" s="9" t="str">
        <f t="shared" si="354"/>
        <v/>
      </c>
      <c r="G184" s="12"/>
      <c r="H184" s="9" t="str">
        <f t="shared" si="355"/>
        <v/>
      </c>
    </row>
    <row r="185" spans="1:8" ht="15.9" customHeight="1">
      <c r="B185" s="18"/>
      <c r="C185" s="12"/>
      <c r="D185" s="9" t="str">
        <f t="shared" si="353"/>
        <v/>
      </c>
      <c r="E185" s="12"/>
      <c r="F185" s="9" t="str">
        <f t="shared" si="354"/>
        <v/>
      </c>
      <c r="G185" s="12"/>
      <c r="H185" s="9" t="str">
        <f t="shared" si="355"/>
        <v/>
      </c>
    </row>
    <row r="186" spans="1:8" ht="15.9" customHeight="1">
      <c r="B186" s="18"/>
      <c r="C186" s="12"/>
      <c r="D186" s="9" t="str">
        <f t="shared" si="353"/>
        <v/>
      </c>
      <c r="E186" s="12"/>
      <c r="F186" s="9" t="str">
        <f t="shared" si="354"/>
        <v/>
      </c>
      <c r="G186" s="12"/>
      <c r="H186" s="9" t="str">
        <f t="shared" si="355"/>
        <v/>
      </c>
    </row>
    <row r="187" spans="1:8" ht="15.9" customHeight="1">
      <c r="B187" s="18"/>
      <c r="C187" s="12"/>
      <c r="D187" s="9" t="str">
        <f t="shared" si="353"/>
        <v/>
      </c>
      <c r="E187" s="12"/>
      <c r="F187" s="9" t="str">
        <f t="shared" si="354"/>
        <v/>
      </c>
      <c r="G187" s="12"/>
      <c r="H187" s="9" t="str">
        <f t="shared" si="355"/>
        <v/>
      </c>
    </row>
    <row r="188" spans="1:8" ht="15.9" customHeight="1">
      <c r="B188" s="18"/>
      <c r="C188" s="12"/>
      <c r="D188" s="9" t="str">
        <f t="shared" si="353"/>
        <v/>
      </c>
      <c r="E188" s="12"/>
      <c r="F188" s="9" t="str">
        <f t="shared" si="354"/>
        <v/>
      </c>
      <c r="G188" s="12"/>
      <c r="H188" s="9" t="str">
        <f t="shared" si="355"/>
        <v/>
      </c>
    </row>
    <row r="189" spans="1:8" ht="15.9" customHeight="1">
      <c r="B189" s="18"/>
      <c r="C189" s="12"/>
      <c r="D189" s="9" t="str">
        <f t="shared" si="353"/>
        <v/>
      </c>
      <c r="E189" s="12"/>
      <c r="F189" s="9" t="str">
        <f t="shared" si="354"/>
        <v/>
      </c>
      <c r="G189" s="12"/>
      <c r="H189" s="9" t="str">
        <f t="shared" si="355"/>
        <v/>
      </c>
    </row>
    <row r="190" spans="1:8" ht="15.9" customHeight="1">
      <c r="B190" s="18"/>
      <c r="C190" s="12"/>
      <c r="D190" s="9" t="str">
        <f t="shared" si="353"/>
        <v/>
      </c>
      <c r="E190" s="12"/>
      <c r="F190" s="9" t="str">
        <f t="shared" si="354"/>
        <v/>
      </c>
      <c r="G190" s="12"/>
      <c r="H190" s="9" t="str">
        <f t="shared" si="355"/>
        <v/>
      </c>
    </row>
    <row r="191" spans="1:8" ht="15.9" customHeight="1">
      <c r="A191" s="15"/>
      <c r="B191" s="18"/>
      <c r="C191" s="12"/>
      <c r="D191" s="9" t="str">
        <f t="shared" si="353"/>
        <v/>
      </c>
      <c r="E191" s="12"/>
      <c r="F191" s="9" t="str">
        <f t="shared" si="354"/>
        <v/>
      </c>
      <c r="G191" s="12"/>
      <c r="H191" s="9" t="str">
        <f t="shared" si="355"/>
        <v/>
      </c>
    </row>
    <row r="192" spans="1:8" ht="15.9" customHeight="1">
      <c r="A192" s="34"/>
      <c r="B192" s="18"/>
      <c r="C192" s="12"/>
      <c r="D192" s="9" t="str">
        <f t="shared" si="353"/>
        <v/>
      </c>
      <c r="E192" s="12"/>
      <c r="F192" s="9" t="str">
        <f t="shared" si="354"/>
        <v/>
      </c>
      <c r="G192" s="12"/>
      <c r="H192" s="9" t="str">
        <f t="shared" si="355"/>
        <v/>
      </c>
    </row>
    <row r="193" spans="1:8" ht="15.9" customHeight="1">
      <c r="A193" s="34"/>
      <c r="B193" s="18"/>
      <c r="C193" s="12"/>
      <c r="D193" s="9" t="str">
        <f t="shared" si="353"/>
        <v/>
      </c>
      <c r="E193" s="12"/>
      <c r="F193" s="9" t="str">
        <f t="shared" si="354"/>
        <v/>
      </c>
      <c r="G193" s="12"/>
      <c r="H193" s="9" t="str">
        <f t="shared" si="355"/>
        <v/>
      </c>
    </row>
    <row r="194" spans="1:8" ht="15.9" customHeight="1">
      <c r="A194" s="180"/>
      <c r="B194" s="18"/>
      <c r="C194" s="12"/>
      <c r="D194" s="9" t="str">
        <f t="shared" si="353"/>
        <v/>
      </c>
      <c r="E194" s="12"/>
      <c r="F194" s="9" t="str">
        <f t="shared" si="354"/>
        <v/>
      </c>
      <c r="G194" s="12"/>
      <c r="H194" s="9" t="str">
        <f t="shared" si="355"/>
        <v/>
      </c>
    </row>
    <row r="195" spans="1:8" ht="15.9" customHeight="1">
      <c r="A195" s="180"/>
      <c r="B195" s="18"/>
      <c r="C195" s="12"/>
      <c r="D195" s="9" t="str">
        <f t="shared" si="353"/>
        <v/>
      </c>
      <c r="E195" s="12"/>
      <c r="F195" s="9" t="str">
        <f t="shared" si="354"/>
        <v/>
      </c>
      <c r="G195" s="12"/>
      <c r="H195" s="9" t="str">
        <f t="shared" si="355"/>
        <v/>
      </c>
    </row>
    <row r="196" spans="1:8" ht="15.9" customHeight="1">
      <c r="A196" s="15"/>
      <c r="B196" s="18"/>
      <c r="C196" s="12"/>
      <c r="D196" s="9" t="str">
        <f t="shared" si="353"/>
        <v/>
      </c>
      <c r="E196" s="12"/>
      <c r="F196" s="9" t="str">
        <f t="shared" si="354"/>
        <v/>
      </c>
      <c r="G196" s="12"/>
      <c r="H196" s="9" t="str">
        <f t="shared" si="355"/>
        <v/>
      </c>
    </row>
    <row r="197" spans="1:8" ht="15.9" customHeight="1">
      <c r="A197" s="15"/>
      <c r="B197" s="18"/>
      <c r="C197" s="12"/>
      <c r="D197" s="9" t="str">
        <f t="shared" si="353"/>
        <v/>
      </c>
      <c r="E197" s="12"/>
      <c r="F197" s="9" t="str">
        <f t="shared" si="354"/>
        <v/>
      </c>
      <c r="G197" s="12"/>
      <c r="H197" s="9" t="str">
        <f t="shared" si="355"/>
        <v/>
      </c>
    </row>
    <row r="198" spans="1:8" ht="15.9" customHeight="1">
      <c r="A198" s="34"/>
      <c r="B198" s="18"/>
      <c r="C198" s="12"/>
      <c r="D198" s="9" t="str">
        <f t="shared" si="353"/>
        <v/>
      </c>
      <c r="E198" s="12"/>
      <c r="F198" s="9" t="str">
        <f t="shared" si="354"/>
        <v/>
      </c>
      <c r="G198" s="12"/>
      <c r="H198" s="9" t="str">
        <f t="shared" si="355"/>
        <v/>
      </c>
    </row>
    <row r="199" spans="1:8" ht="15.9" customHeight="1">
      <c r="A199" s="34"/>
      <c r="B199" s="18"/>
      <c r="C199" s="12"/>
      <c r="D199" s="9" t="str">
        <f t="shared" si="353"/>
        <v/>
      </c>
      <c r="E199" s="12"/>
      <c r="F199" s="9" t="str">
        <f t="shared" si="354"/>
        <v/>
      </c>
      <c r="G199" s="12"/>
      <c r="H199" s="9" t="str">
        <f t="shared" si="355"/>
        <v/>
      </c>
    </row>
    <row r="200" spans="1:8" ht="15.9" customHeight="1">
      <c r="A200" s="181"/>
      <c r="B200" s="18"/>
      <c r="C200" s="12"/>
      <c r="D200" s="9" t="str">
        <f t="shared" si="353"/>
        <v/>
      </c>
      <c r="E200" s="12"/>
      <c r="F200" s="9" t="str">
        <f t="shared" si="354"/>
        <v/>
      </c>
      <c r="G200" s="12"/>
      <c r="H200" s="9" t="str">
        <f t="shared" si="355"/>
        <v/>
      </c>
    </row>
    <row r="201" spans="1:8" ht="15.9" customHeight="1">
      <c r="A201" s="181"/>
      <c r="B201" s="18"/>
      <c r="C201" s="12"/>
      <c r="D201" s="9" t="str">
        <f t="shared" si="353"/>
        <v/>
      </c>
      <c r="E201" s="12"/>
      <c r="F201" s="9" t="str">
        <f t="shared" si="354"/>
        <v/>
      </c>
      <c r="G201" s="12"/>
      <c r="H201" s="9" t="str">
        <f t="shared" si="355"/>
        <v/>
      </c>
    </row>
    <row r="202" spans="1:8" ht="15.9" customHeight="1">
      <c r="A202" s="15"/>
      <c r="B202" s="18"/>
      <c r="C202" s="12"/>
      <c r="D202" s="9" t="str">
        <f t="shared" si="353"/>
        <v/>
      </c>
      <c r="E202" s="12"/>
      <c r="F202" s="9" t="str">
        <f t="shared" si="354"/>
        <v/>
      </c>
      <c r="G202" s="12"/>
      <c r="H202" s="9" t="str">
        <f t="shared" si="355"/>
        <v/>
      </c>
    </row>
    <row r="203" spans="1:8" ht="15.9" customHeight="1">
      <c r="A203" s="15"/>
      <c r="B203" s="18"/>
      <c r="C203" s="12"/>
      <c r="D203" s="9" t="str">
        <f t="shared" si="353"/>
        <v/>
      </c>
      <c r="E203" s="12"/>
      <c r="F203" s="9" t="str">
        <f t="shared" si="354"/>
        <v/>
      </c>
      <c r="G203" s="12"/>
      <c r="H203" s="9" t="str">
        <f t="shared" si="355"/>
        <v/>
      </c>
    </row>
    <row r="204" spans="1:8" ht="15.9" customHeight="1">
      <c r="A204" s="15"/>
      <c r="B204" s="18"/>
      <c r="C204" s="12"/>
      <c r="D204" s="9" t="str">
        <f t="shared" si="353"/>
        <v/>
      </c>
      <c r="E204" s="12"/>
      <c r="F204" s="9" t="str">
        <f t="shared" si="354"/>
        <v/>
      </c>
      <c r="G204" s="12"/>
      <c r="H204" s="9" t="str">
        <f t="shared" si="355"/>
        <v/>
      </c>
    </row>
    <row r="205" spans="1:8" ht="15.9" customHeight="1">
      <c r="B205" s="18"/>
      <c r="C205" s="12"/>
      <c r="D205" s="9" t="str">
        <f t="shared" si="353"/>
        <v/>
      </c>
      <c r="E205" s="12"/>
      <c r="F205" s="9" t="str">
        <f t="shared" si="354"/>
        <v/>
      </c>
      <c r="G205" s="12"/>
      <c r="H205" s="9" t="str">
        <f t="shared" si="355"/>
        <v/>
      </c>
    </row>
    <row r="206" spans="1:8" ht="15.9" customHeight="1">
      <c r="B206" s="18"/>
      <c r="C206" s="12"/>
      <c r="D206" s="9" t="str">
        <f t="shared" si="353"/>
        <v/>
      </c>
      <c r="E206" s="12"/>
      <c r="F206" s="9" t="str">
        <f t="shared" si="354"/>
        <v/>
      </c>
      <c r="G206" s="12"/>
      <c r="H206" s="9" t="str">
        <f t="shared" si="355"/>
        <v/>
      </c>
    </row>
    <row r="207" spans="1:8" ht="15.9" customHeight="1">
      <c r="B207" s="18"/>
      <c r="C207" s="12"/>
      <c r="D207" s="9" t="str">
        <f t="shared" si="353"/>
        <v/>
      </c>
      <c r="E207" s="12"/>
      <c r="F207" s="9" t="str">
        <f t="shared" si="354"/>
        <v/>
      </c>
      <c r="G207" s="12"/>
      <c r="H207" s="9" t="str">
        <f t="shared" si="355"/>
        <v/>
      </c>
    </row>
    <row r="208" spans="1:8" ht="15.9" customHeight="1">
      <c r="B208" s="18"/>
      <c r="C208" s="12"/>
      <c r="D208" s="9" t="str">
        <f t="shared" si="353"/>
        <v/>
      </c>
      <c r="E208" s="12"/>
      <c r="F208" s="9" t="str">
        <f t="shared" si="354"/>
        <v/>
      </c>
      <c r="G208" s="12"/>
      <c r="H208" s="9" t="str">
        <f t="shared" si="355"/>
        <v/>
      </c>
    </row>
    <row r="209" spans="2:8" ht="15.9" customHeight="1">
      <c r="B209" s="18"/>
      <c r="C209" s="12"/>
      <c r="D209" s="9" t="str">
        <f t="shared" si="353"/>
        <v/>
      </c>
      <c r="E209" s="12"/>
      <c r="F209" s="9" t="str">
        <f t="shared" si="354"/>
        <v/>
      </c>
      <c r="G209" s="12"/>
      <c r="H209" s="9" t="str">
        <f t="shared" si="355"/>
        <v/>
      </c>
    </row>
    <row r="210" spans="2:8" ht="15.9" customHeight="1">
      <c r="B210" s="18"/>
      <c r="C210" s="12"/>
      <c r="D210" s="9" t="str">
        <f t="shared" si="353"/>
        <v/>
      </c>
      <c r="E210" s="12"/>
      <c r="F210" s="9" t="str">
        <f t="shared" si="354"/>
        <v/>
      </c>
      <c r="G210" s="12"/>
      <c r="H210" s="9" t="str">
        <f t="shared" si="355"/>
        <v/>
      </c>
    </row>
    <row r="211" spans="2:8" ht="15.9" customHeight="1">
      <c r="B211" s="18"/>
      <c r="C211" s="12"/>
      <c r="D211" s="9" t="str">
        <f t="shared" si="353"/>
        <v/>
      </c>
      <c r="E211" s="12"/>
      <c r="F211" s="9" t="str">
        <f t="shared" si="354"/>
        <v/>
      </c>
      <c r="G211" s="12"/>
      <c r="H211" s="9" t="str">
        <f t="shared" si="355"/>
        <v/>
      </c>
    </row>
    <row r="212" spans="2:8" ht="15.9" customHeight="1">
      <c r="B212" s="18"/>
      <c r="C212" s="12"/>
      <c r="D212" s="9" t="str">
        <f t="shared" si="353"/>
        <v/>
      </c>
      <c r="E212" s="12"/>
      <c r="F212" s="9" t="str">
        <f t="shared" si="354"/>
        <v/>
      </c>
      <c r="G212" s="12"/>
      <c r="H212" s="9" t="str">
        <f t="shared" si="355"/>
        <v/>
      </c>
    </row>
    <row r="213" spans="2:8" ht="15.9" customHeight="1">
      <c r="B213" s="18"/>
      <c r="C213" s="12"/>
      <c r="D213" s="9" t="str">
        <f t="shared" si="353"/>
        <v/>
      </c>
      <c r="E213" s="12"/>
      <c r="F213" s="9" t="str">
        <f t="shared" si="354"/>
        <v/>
      </c>
      <c r="G213" s="12"/>
      <c r="H213" s="9" t="str">
        <f t="shared" si="355"/>
        <v/>
      </c>
    </row>
    <row r="214" spans="2:8" ht="15.9" customHeight="1">
      <c r="B214" s="18"/>
      <c r="C214" s="12"/>
      <c r="D214" s="9" t="str">
        <f t="shared" si="353"/>
        <v/>
      </c>
      <c r="E214" s="12"/>
      <c r="F214" s="9" t="str">
        <f t="shared" si="354"/>
        <v/>
      </c>
      <c r="G214" s="12"/>
      <c r="H214" s="9" t="str">
        <f t="shared" si="355"/>
        <v/>
      </c>
    </row>
    <row r="215" spans="2:8" ht="15.9" customHeight="1">
      <c r="B215" s="18"/>
      <c r="C215" s="12"/>
      <c r="D215" s="9" t="str">
        <f t="shared" si="353"/>
        <v/>
      </c>
      <c r="E215" s="12"/>
      <c r="F215" s="9" t="str">
        <f t="shared" si="354"/>
        <v/>
      </c>
      <c r="G215" s="12"/>
      <c r="H215" s="9" t="str">
        <f t="shared" si="355"/>
        <v/>
      </c>
    </row>
    <row r="216" spans="2:8" ht="15.9" customHeight="1">
      <c r="B216" s="18"/>
      <c r="C216" s="12"/>
      <c r="D216" s="9" t="str">
        <f t="shared" si="353"/>
        <v/>
      </c>
      <c r="E216" s="12"/>
      <c r="F216" s="9" t="str">
        <f t="shared" si="354"/>
        <v/>
      </c>
      <c r="G216" s="12"/>
      <c r="H216" s="9" t="str">
        <f t="shared" si="355"/>
        <v/>
      </c>
    </row>
    <row r="217" spans="2:8" ht="15.9" customHeight="1">
      <c r="B217" s="18"/>
      <c r="C217" s="12"/>
      <c r="D217" s="9" t="str">
        <f t="shared" si="353"/>
        <v/>
      </c>
      <c r="E217" s="12"/>
      <c r="F217" s="9" t="str">
        <f t="shared" si="354"/>
        <v/>
      </c>
      <c r="G217" s="12"/>
      <c r="H217" s="9" t="str">
        <f t="shared" si="355"/>
        <v/>
      </c>
    </row>
    <row r="218" spans="2:8" ht="15.9" customHeight="1">
      <c r="B218" s="18"/>
      <c r="C218" s="12"/>
      <c r="D218" s="9" t="str">
        <f t="shared" si="353"/>
        <v/>
      </c>
      <c r="E218" s="12"/>
      <c r="F218" s="9" t="str">
        <f t="shared" si="354"/>
        <v/>
      </c>
      <c r="G218" s="12"/>
      <c r="H218" s="9" t="str">
        <f t="shared" si="355"/>
        <v/>
      </c>
    </row>
    <row r="219" spans="2:8" ht="15.9" customHeight="1">
      <c r="B219" s="18"/>
      <c r="C219" s="12"/>
      <c r="D219" s="9" t="str">
        <f t="shared" si="353"/>
        <v/>
      </c>
      <c r="E219" s="12"/>
      <c r="F219" s="9" t="str">
        <f t="shared" si="354"/>
        <v/>
      </c>
      <c r="G219" s="12"/>
      <c r="H219" s="9" t="str">
        <f t="shared" si="355"/>
        <v/>
      </c>
    </row>
    <row r="220" spans="2:8" ht="15.9" customHeight="1">
      <c r="B220" s="18"/>
      <c r="C220" s="12"/>
      <c r="D220" s="9" t="str">
        <f t="shared" si="353"/>
        <v/>
      </c>
      <c r="E220" s="12"/>
      <c r="F220" s="9" t="str">
        <f t="shared" si="354"/>
        <v/>
      </c>
      <c r="G220" s="12"/>
      <c r="H220" s="9" t="str">
        <f t="shared" si="355"/>
        <v/>
      </c>
    </row>
    <row r="221" spans="2:8" ht="15.9" customHeight="1">
      <c r="B221" s="18"/>
      <c r="C221" s="12"/>
      <c r="D221" s="9" t="str">
        <f t="shared" si="353"/>
        <v/>
      </c>
      <c r="E221" s="12"/>
      <c r="F221" s="9" t="str">
        <f t="shared" si="354"/>
        <v/>
      </c>
      <c r="G221" s="12"/>
      <c r="H221" s="9" t="str">
        <f t="shared" si="355"/>
        <v/>
      </c>
    </row>
    <row r="222" spans="2:8" ht="15.9" customHeight="1">
      <c r="B222" s="18"/>
      <c r="C222" s="12"/>
      <c r="D222" s="9" t="str">
        <f t="shared" si="353"/>
        <v/>
      </c>
      <c r="E222" s="12"/>
      <c r="F222" s="9" t="str">
        <f t="shared" si="354"/>
        <v/>
      </c>
      <c r="G222" s="12"/>
      <c r="H222" s="9" t="str">
        <f t="shared" si="355"/>
        <v/>
      </c>
    </row>
    <row r="223" spans="2:8" ht="15.9" customHeight="1">
      <c r="B223" s="18"/>
      <c r="C223" s="12"/>
      <c r="D223" s="9" t="str">
        <f t="shared" si="353"/>
        <v/>
      </c>
      <c r="E223" s="12"/>
      <c r="F223" s="9" t="str">
        <f t="shared" si="354"/>
        <v/>
      </c>
      <c r="G223" s="12"/>
      <c r="H223" s="9" t="str">
        <f t="shared" si="355"/>
        <v/>
      </c>
    </row>
    <row r="224" spans="2:8" ht="15.9" customHeight="1">
      <c r="B224" s="18"/>
      <c r="C224" s="12"/>
      <c r="D224" s="9" t="str">
        <f t="shared" si="353"/>
        <v/>
      </c>
      <c r="E224" s="12"/>
      <c r="F224" s="9" t="str">
        <f t="shared" si="354"/>
        <v/>
      </c>
      <c r="G224" s="12"/>
      <c r="H224" s="9" t="str">
        <f t="shared" si="355"/>
        <v/>
      </c>
    </row>
    <row r="225" spans="2:8" ht="15.9" customHeight="1">
      <c r="B225" s="18"/>
      <c r="C225" s="12"/>
      <c r="D225" s="9" t="str">
        <f t="shared" si="353"/>
        <v/>
      </c>
      <c r="E225" s="12"/>
      <c r="F225" s="9" t="str">
        <f t="shared" si="354"/>
        <v/>
      </c>
      <c r="G225" s="12"/>
      <c r="H225" s="9" t="str">
        <f t="shared" si="355"/>
        <v/>
      </c>
    </row>
    <row r="226" spans="2:8" ht="15.9" customHeight="1">
      <c r="B226" s="18"/>
      <c r="C226" s="12"/>
      <c r="D226" s="9" t="str">
        <f t="shared" si="353"/>
        <v/>
      </c>
      <c r="E226" s="12"/>
      <c r="F226" s="9" t="str">
        <f t="shared" si="354"/>
        <v/>
      </c>
      <c r="G226" s="12"/>
      <c r="H226" s="9" t="str">
        <f t="shared" si="355"/>
        <v/>
      </c>
    </row>
    <row r="227" spans="2:8" ht="15.9" customHeight="1">
      <c r="B227" s="18"/>
      <c r="C227" s="12"/>
      <c r="D227" s="9" t="str">
        <f t="shared" si="353"/>
        <v/>
      </c>
      <c r="E227" s="12"/>
      <c r="F227" s="9" t="str">
        <f t="shared" si="354"/>
        <v/>
      </c>
      <c r="G227" s="12"/>
      <c r="H227" s="9" t="str">
        <f t="shared" si="355"/>
        <v/>
      </c>
    </row>
    <row r="228" spans="2:8" ht="15.9" customHeight="1">
      <c r="B228" s="18"/>
      <c r="C228" s="12"/>
      <c r="D228" s="9" t="str">
        <f t="shared" si="353"/>
        <v/>
      </c>
      <c r="E228" s="12"/>
      <c r="F228" s="9" t="str">
        <f t="shared" si="354"/>
        <v/>
      </c>
      <c r="G228" s="12"/>
      <c r="H228" s="9" t="str">
        <f t="shared" si="355"/>
        <v/>
      </c>
    </row>
    <row r="229" spans="2:8" ht="15.9" customHeight="1">
      <c r="B229" s="18"/>
      <c r="C229" s="12"/>
      <c r="D229" s="9" t="str">
        <f t="shared" si="353"/>
        <v/>
      </c>
      <c r="E229" s="12"/>
      <c r="F229" s="9" t="str">
        <f t="shared" si="354"/>
        <v/>
      </c>
      <c r="G229" s="12"/>
      <c r="H229" s="9" t="str">
        <f t="shared" si="355"/>
        <v/>
      </c>
    </row>
    <row r="230" spans="2:8" ht="15.9" customHeight="1">
      <c r="B230" s="18"/>
      <c r="C230" s="12"/>
      <c r="D230" s="9" t="str">
        <f t="shared" si="353"/>
        <v/>
      </c>
      <c r="E230" s="12"/>
      <c r="F230" s="9" t="str">
        <f t="shared" si="354"/>
        <v/>
      </c>
      <c r="G230" s="12"/>
      <c r="H230" s="9" t="str">
        <f t="shared" si="355"/>
        <v/>
      </c>
    </row>
    <row r="231" spans="2:8" ht="15.9" customHeight="1">
      <c r="B231" s="18"/>
      <c r="C231" s="12"/>
      <c r="D231" s="9" t="str">
        <f t="shared" si="353"/>
        <v/>
      </c>
      <c r="E231" s="12"/>
      <c r="F231" s="9" t="str">
        <f t="shared" si="354"/>
        <v/>
      </c>
      <c r="G231" s="12"/>
      <c r="H231" s="9" t="str">
        <f t="shared" si="355"/>
        <v/>
      </c>
    </row>
    <row r="232" spans="2:8" ht="15.9" customHeight="1">
      <c r="B232" s="18"/>
      <c r="C232" s="12"/>
      <c r="D232" s="9" t="str">
        <f t="shared" si="353"/>
        <v/>
      </c>
      <c r="E232" s="12"/>
      <c r="F232" s="9" t="str">
        <f t="shared" si="354"/>
        <v/>
      </c>
      <c r="G232" s="12"/>
      <c r="H232" s="9" t="str">
        <f t="shared" si="355"/>
        <v/>
      </c>
    </row>
    <row r="233" spans="2:8" ht="15.9" customHeight="1">
      <c r="B233" s="18"/>
      <c r="C233" s="12"/>
      <c r="D233" s="9" t="str">
        <f t="shared" ref="D233:D296" si="356">IF(C233="","",(C233-$C$9)*1000)</f>
        <v/>
      </c>
      <c r="E233" s="12"/>
      <c r="F233" s="9" t="str">
        <f t="shared" ref="F233:F296" si="357">IF(E233="","",(E233-$E$9)*1000)</f>
        <v/>
      </c>
      <c r="G233" s="12"/>
      <c r="H233" s="9" t="str">
        <f t="shared" ref="H233:H296" si="358">IF(G233="","",(G233-$G$9)*1000)</f>
        <v/>
      </c>
    </row>
    <row r="234" spans="2:8" ht="15.9" customHeight="1">
      <c r="B234" s="18"/>
      <c r="C234" s="12"/>
      <c r="D234" s="9" t="str">
        <f t="shared" si="356"/>
        <v/>
      </c>
      <c r="E234" s="12"/>
      <c r="F234" s="9" t="str">
        <f t="shared" si="357"/>
        <v/>
      </c>
      <c r="G234" s="12"/>
      <c r="H234" s="9" t="str">
        <f t="shared" si="358"/>
        <v/>
      </c>
    </row>
    <row r="235" spans="2:8" ht="15.9" customHeight="1">
      <c r="B235" s="18"/>
      <c r="C235" s="12"/>
      <c r="D235" s="9" t="str">
        <f t="shared" si="356"/>
        <v/>
      </c>
      <c r="E235" s="12"/>
      <c r="F235" s="9" t="str">
        <f t="shared" si="357"/>
        <v/>
      </c>
      <c r="G235" s="12"/>
      <c r="H235" s="9" t="str">
        <f t="shared" si="358"/>
        <v/>
      </c>
    </row>
    <row r="236" spans="2:8" ht="15.9" customHeight="1">
      <c r="B236" s="18"/>
      <c r="C236" s="12"/>
      <c r="D236" s="9" t="str">
        <f t="shared" si="356"/>
        <v/>
      </c>
      <c r="E236" s="12"/>
      <c r="F236" s="9" t="str">
        <f t="shared" si="357"/>
        <v/>
      </c>
      <c r="G236" s="12"/>
      <c r="H236" s="9" t="str">
        <f t="shared" si="358"/>
        <v/>
      </c>
    </row>
    <row r="237" spans="2:8" ht="15.9" customHeight="1">
      <c r="B237" s="18"/>
      <c r="C237" s="12"/>
      <c r="D237" s="9" t="str">
        <f t="shared" si="356"/>
        <v/>
      </c>
      <c r="E237" s="12"/>
      <c r="F237" s="9" t="str">
        <f t="shared" si="357"/>
        <v/>
      </c>
      <c r="G237" s="12"/>
      <c r="H237" s="9" t="str">
        <f t="shared" si="358"/>
        <v/>
      </c>
    </row>
    <row r="238" spans="2:8" ht="15.9" customHeight="1">
      <c r="B238" s="18"/>
      <c r="C238" s="12"/>
      <c r="D238" s="9" t="str">
        <f t="shared" si="356"/>
        <v/>
      </c>
      <c r="E238" s="12"/>
      <c r="F238" s="9" t="str">
        <f t="shared" si="357"/>
        <v/>
      </c>
      <c r="G238" s="12"/>
      <c r="H238" s="9" t="str">
        <f t="shared" si="358"/>
        <v/>
      </c>
    </row>
    <row r="239" spans="2:8" ht="15.9" customHeight="1">
      <c r="B239" s="18"/>
      <c r="C239" s="12"/>
      <c r="D239" s="9" t="str">
        <f t="shared" si="356"/>
        <v/>
      </c>
      <c r="E239" s="12"/>
      <c r="F239" s="9" t="str">
        <f t="shared" si="357"/>
        <v/>
      </c>
      <c r="G239" s="12"/>
      <c r="H239" s="9" t="str">
        <f t="shared" si="358"/>
        <v/>
      </c>
    </row>
    <row r="240" spans="2:8" ht="15.9" customHeight="1">
      <c r="B240" s="18"/>
      <c r="C240" s="12"/>
      <c r="D240" s="9" t="str">
        <f t="shared" si="356"/>
        <v/>
      </c>
      <c r="E240" s="12"/>
      <c r="F240" s="9" t="str">
        <f t="shared" si="357"/>
        <v/>
      </c>
      <c r="G240" s="12"/>
      <c r="H240" s="9" t="str">
        <f t="shared" si="358"/>
        <v/>
      </c>
    </row>
    <row r="241" spans="2:8" ht="15.9" customHeight="1">
      <c r="B241" s="18"/>
      <c r="C241" s="12"/>
      <c r="D241" s="9" t="str">
        <f t="shared" si="356"/>
        <v/>
      </c>
      <c r="E241" s="12"/>
      <c r="F241" s="9" t="str">
        <f t="shared" si="357"/>
        <v/>
      </c>
      <c r="G241" s="12"/>
      <c r="H241" s="9" t="str">
        <f t="shared" si="358"/>
        <v/>
      </c>
    </row>
    <row r="242" spans="2:8" ht="15.9" customHeight="1">
      <c r="B242" s="18"/>
      <c r="C242" s="12"/>
      <c r="D242" s="9" t="str">
        <f t="shared" si="356"/>
        <v/>
      </c>
      <c r="E242" s="12"/>
      <c r="F242" s="9" t="str">
        <f t="shared" si="357"/>
        <v/>
      </c>
      <c r="G242" s="12"/>
      <c r="H242" s="9" t="str">
        <f t="shared" si="358"/>
        <v/>
      </c>
    </row>
    <row r="243" spans="2:8" ht="15.9" customHeight="1">
      <c r="B243" s="18"/>
      <c r="C243" s="12"/>
      <c r="D243" s="9" t="str">
        <f t="shared" si="356"/>
        <v/>
      </c>
      <c r="E243" s="12"/>
      <c r="F243" s="9" t="str">
        <f t="shared" si="357"/>
        <v/>
      </c>
      <c r="G243" s="12"/>
      <c r="H243" s="9" t="str">
        <f t="shared" si="358"/>
        <v/>
      </c>
    </row>
    <row r="244" spans="2:8" ht="15.9" customHeight="1">
      <c r="B244" s="18"/>
      <c r="C244" s="12"/>
      <c r="D244" s="9" t="str">
        <f t="shared" si="356"/>
        <v/>
      </c>
      <c r="E244" s="12"/>
      <c r="F244" s="9" t="str">
        <f t="shared" si="357"/>
        <v/>
      </c>
      <c r="G244" s="12"/>
      <c r="H244" s="9" t="str">
        <f t="shared" si="358"/>
        <v/>
      </c>
    </row>
    <row r="245" spans="2:8" ht="15.9" customHeight="1">
      <c r="B245" s="18"/>
      <c r="C245" s="12"/>
      <c r="D245" s="9" t="str">
        <f t="shared" si="356"/>
        <v/>
      </c>
      <c r="E245" s="12"/>
      <c r="F245" s="9" t="str">
        <f t="shared" si="357"/>
        <v/>
      </c>
      <c r="G245" s="12"/>
      <c r="H245" s="9" t="str">
        <f t="shared" si="358"/>
        <v/>
      </c>
    </row>
    <row r="246" spans="2:8" ht="15.9" customHeight="1">
      <c r="B246" s="18"/>
      <c r="C246" s="12"/>
      <c r="D246" s="9" t="str">
        <f t="shared" si="356"/>
        <v/>
      </c>
      <c r="E246" s="12"/>
      <c r="F246" s="9" t="str">
        <f t="shared" si="357"/>
        <v/>
      </c>
      <c r="G246" s="12"/>
      <c r="H246" s="9" t="str">
        <f t="shared" si="358"/>
        <v/>
      </c>
    </row>
    <row r="247" spans="2:8" ht="15.9" customHeight="1">
      <c r="B247" s="18"/>
      <c r="C247" s="12"/>
      <c r="D247" s="9" t="str">
        <f t="shared" si="356"/>
        <v/>
      </c>
      <c r="E247" s="12"/>
      <c r="F247" s="9" t="str">
        <f t="shared" si="357"/>
        <v/>
      </c>
      <c r="G247" s="12"/>
      <c r="H247" s="9" t="str">
        <f t="shared" si="358"/>
        <v/>
      </c>
    </row>
    <row r="248" spans="2:8" ht="15.9" customHeight="1">
      <c r="B248" s="18"/>
      <c r="C248" s="12"/>
      <c r="D248" s="9" t="str">
        <f t="shared" si="356"/>
        <v/>
      </c>
      <c r="E248" s="12"/>
      <c r="F248" s="9" t="str">
        <f t="shared" si="357"/>
        <v/>
      </c>
      <c r="G248" s="12"/>
      <c r="H248" s="9" t="str">
        <f t="shared" si="358"/>
        <v/>
      </c>
    </row>
    <row r="249" spans="2:8" ht="15.9" customHeight="1">
      <c r="B249" s="18"/>
      <c r="C249" s="12"/>
      <c r="D249" s="9" t="str">
        <f t="shared" si="356"/>
        <v/>
      </c>
      <c r="E249" s="12"/>
      <c r="F249" s="9" t="str">
        <f t="shared" si="357"/>
        <v/>
      </c>
      <c r="G249" s="12"/>
      <c r="H249" s="9" t="str">
        <f t="shared" si="358"/>
        <v/>
      </c>
    </row>
    <row r="250" spans="2:8" ht="15.9" customHeight="1">
      <c r="B250" s="18"/>
      <c r="C250" s="12"/>
      <c r="D250" s="9" t="str">
        <f t="shared" si="356"/>
        <v/>
      </c>
      <c r="E250" s="12"/>
      <c r="F250" s="9" t="str">
        <f t="shared" si="357"/>
        <v/>
      </c>
      <c r="G250" s="12"/>
      <c r="H250" s="9" t="str">
        <f t="shared" si="358"/>
        <v/>
      </c>
    </row>
    <row r="251" spans="2:8" ht="15.9" customHeight="1">
      <c r="B251" s="18"/>
      <c r="C251" s="12"/>
      <c r="D251" s="9" t="str">
        <f t="shared" si="356"/>
        <v/>
      </c>
      <c r="E251" s="12"/>
      <c r="F251" s="9" t="str">
        <f t="shared" si="357"/>
        <v/>
      </c>
      <c r="G251" s="12"/>
      <c r="H251" s="9" t="str">
        <f t="shared" si="358"/>
        <v/>
      </c>
    </row>
    <row r="252" spans="2:8" ht="15.9" customHeight="1">
      <c r="B252" s="18"/>
      <c r="C252" s="12"/>
      <c r="D252" s="9" t="str">
        <f t="shared" si="356"/>
        <v/>
      </c>
      <c r="E252" s="12"/>
      <c r="F252" s="9" t="str">
        <f t="shared" si="357"/>
        <v/>
      </c>
      <c r="G252" s="12"/>
      <c r="H252" s="9" t="str">
        <f t="shared" si="358"/>
        <v/>
      </c>
    </row>
    <row r="253" spans="2:8" ht="15.9" customHeight="1">
      <c r="B253" s="18"/>
      <c r="C253" s="12"/>
      <c r="D253" s="9" t="str">
        <f t="shared" si="356"/>
        <v/>
      </c>
      <c r="E253" s="12"/>
      <c r="F253" s="9" t="str">
        <f t="shared" si="357"/>
        <v/>
      </c>
      <c r="G253" s="12"/>
      <c r="H253" s="9" t="str">
        <f t="shared" si="358"/>
        <v/>
      </c>
    </row>
    <row r="254" spans="2:8" ht="15.9" customHeight="1">
      <c r="B254" s="18"/>
      <c r="C254" s="12"/>
      <c r="D254" s="9" t="str">
        <f t="shared" si="356"/>
        <v/>
      </c>
      <c r="E254" s="12"/>
      <c r="F254" s="9" t="str">
        <f t="shared" si="357"/>
        <v/>
      </c>
      <c r="G254" s="12"/>
      <c r="H254" s="9" t="str">
        <f t="shared" si="358"/>
        <v/>
      </c>
    </row>
    <row r="255" spans="2:8" ht="15.9" customHeight="1">
      <c r="B255" s="18"/>
      <c r="C255" s="12"/>
      <c r="D255" s="9" t="str">
        <f t="shared" si="356"/>
        <v/>
      </c>
      <c r="E255" s="12"/>
      <c r="F255" s="9" t="str">
        <f t="shared" si="357"/>
        <v/>
      </c>
      <c r="G255" s="12"/>
      <c r="H255" s="9" t="str">
        <f t="shared" si="358"/>
        <v/>
      </c>
    </row>
    <row r="256" spans="2:8" ht="15.9" customHeight="1">
      <c r="B256" s="18"/>
      <c r="C256" s="12"/>
      <c r="D256" s="9" t="str">
        <f t="shared" si="356"/>
        <v/>
      </c>
      <c r="E256" s="12"/>
      <c r="F256" s="9" t="str">
        <f t="shared" si="357"/>
        <v/>
      </c>
      <c r="G256" s="12"/>
      <c r="H256" s="9" t="str">
        <f t="shared" si="358"/>
        <v/>
      </c>
    </row>
    <row r="257" spans="2:8" ht="15.9" customHeight="1">
      <c r="B257" s="18"/>
      <c r="C257" s="12"/>
      <c r="D257" s="9" t="str">
        <f t="shared" si="356"/>
        <v/>
      </c>
      <c r="E257" s="12"/>
      <c r="F257" s="9" t="str">
        <f t="shared" si="357"/>
        <v/>
      </c>
      <c r="G257" s="12"/>
      <c r="H257" s="9" t="str">
        <f t="shared" si="358"/>
        <v/>
      </c>
    </row>
    <row r="258" spans="2:8" ht="15.9" customHeight="1">
      <c r="B258" s="18"/>
      <c r="C258" s="12"/>
      <c r="D258" s="9" t="str">
        <f t="shared" si="356"/>
        <v/>
      </c>
      <c r="E258" s="12"/>
      <c r="F258" s="9" t="str">
        <f t="shared" si="357"/>
        <v/>
      </c>
      <c r="G258" s="12"/>
      <c r="H258" s="9" t="str">
        <f t="shared" si="358"/>
        <v/>
      </c>
    </row>
    <row r="259" spans="2:8" ht="15.9" customHeight="1">
      <c r="B259" s="18"/>
      <c r="C259" s="12"/>
      <c r="D259" s="9" t="str">
        <f t="shared" si="356"/>
        <v/>
      </c>
      <c r="E259" s="12"/>
      <c r="F259" s="9" t="str">
        <f t="shared" si="357"/>
        <v/>
      </c>
      <c r="G259" s="12"/>
      <c r="H259" s="9" t="str">
        <f t="shared" si="358"/>
        <v/>
      </c>
    </row>
    <row r="260" spans="2:8" ht="15.9" customHeight="1">
      <c r="B260" s="18"/>
      <c r="C260" s="12"/>
      <c r="D260" s="9" t="str">
        <f t="shared" si="356"/>
        <v/>
      </c>
      <c r="E260" s="12"/>
      <c r="F260" s="9" t="str">
        <f t="shared" si="357"/>
        <v/>
      </c>
      <c r="G260" s="12"/>
      <c r="H260" s="9" t="str">
        <f t="shared" si="358"/>
        <v/>
      </c>
    </row>
    <row r="261" spans="2:8" ht="15.9" customHeight="1">
      <c r="B261" s="18"/>
      <c r="C261" s="12"/>
      <c r="D261" s="9" t="str">
        <f t="shared" si="356"/>
        <v/>
      </c>
      <c r="E261" s="12"/>
      <c r="F261" s="9" t="str">
        <f t="shared" si="357"/>
        <v/>
      </c>
      <c r="G261" s="12"/>
      <c r="H261" s="9" t="str">
        <f t="shared" si="358"/>
        <v/>
      </c>
    </row>
    <row r="262" spans="2:8" ht="15.9" customHeight="1">
      <c r="B262" s="18"/>
      <c r="C262" s="12"/>
      <c r="D262" s="9" t="str">
        <f t="shared" si="356"/>
        <v/>
      </c>
      <c r="E262" s="12"/>
      <c r="F262" s="9" t="str">
        <f t="shared" si="357"/>
        <v/>
      </c>
      <c r="G262" s="12"/>
      <c r="H262" s="9" t="str">
        <f t="shared" si="358"/>
        <v/>
      </c>
    </row>
    <row r="263" spans="2:8" ht="15.9" customHeight="1">
      <c r="B263" s="18"/>
      <c r="C263" s="12"/>
      <c r="D263" s="9" t="str">
        <f t="shared" si="356"/>
        <v/>
      </c>
      <c r="E263" s="12"/>
      <c r="F263" s="9" t="str">
        <f t="shared" si="357"/>
        <v/>
      </c>
      <c r="G263" s="12"/>
      <c r="H263" s="9" t="str">
        <f t="shared" si="358"/>
        <v/>
      </c>
    </row>
    <row r="264" spans="2:8" ht="15.9" customHeight="1">
      <c r="B264" s="18"/>
      <c r="C264" s="12"/>
      <c r="D264" s="9" t="str">
        <f t="shared" si="356"/>
        <v/>
      </c>
      <c r="E264" s="12"/>
      <c r="F264" s="9" t="str">
        <f t="shared" si="357"/>
        <v/>
      </c>
      <c r="G264" s="12"/>
      <c r="H264" s="9" t="str">
        <f t="shared" si="358"/>
        <v/>
      </c>
    </row>
    <row r="265" spans="2:8" ht="15.9" customHeight="1">
      <c r="B265" s="18"/>
      <c r="C265" s="12"/>
      <c r="D265" s="9" t="str">
        <f t="shared" si="356"/>
        <v/>
      </c>
      <c r="E265" s="12"/>
      <c r="F265" s="9" t="str">
        <f t="shared" si="357"/>
        <v/>
      </c>
      <c r="G265" s="12"/>
      <c r="H265" s="9" t="str">
        <f t="shared" si="358"/>
        <v/>
      </c>
    </row>
    <row r="266" spans="2:8" ht="15.9" customHeight="1">
      <c r="B266" s="18"/>
      <c r="C266" s="12"/>
      <c r="D266" s="9" t="str">
        <f t="shared" si="356"/>
        <v/>
      </c>
      <c r="E266" s="12"/>
      <c r="F266" s="9" t="str">
        <f t="shared" si="357"/>
        <v/>
      </c>
      <c r="G266" s="12"/>
      <c r="H266" s="9" t="str">
        <f t="shared" si="358"/>
        <v/>
      </c>
    </row>
    <row r="267" spans="2:8" ht="15.9" customHeight="1">
      <c r="B267" s="18"/>
      <c r="C267" s="12"/>
      <c r="D267" s="9" t="str">
        <f t="shared" si="356"/>
        <v/>
      </c>
      <c r="E267" s="12"/>
      <c r="F267" s="9" t="str">
        <f t="shared" si="357"/>
        <v/>
      </c>
      <c r="G267" s="12"/>
      <c r="H267" s="9" t="str">
        <f t="shared" si="358"/>
        <v/>
      </c>
    </row>
    <row r="268" spans="2:8" ht="15.9" customHeight="1">
      <c r="B268" s="18"/>
      <c r="C268" s="12"/>
      <c r="D268" s="9" t="str">
        <f t="shared" si="356"/>
        <v/>
      </c>
      <c r="E268" s="12"/>
      <c r="F268" s="9" t="str">
        <f t="shared" si="357"/>
        <v/>
      </c>
      <c r="G268" s="12"/>
      <c r="H268" s="9" t="str">
        <f t="shared" si="358"/>
        <v/>
      </c>
    </row>
    <row r="269" spans="2:8" ht="15.9" customHeight="1">
      <c r="B269" s="18"/>
      <c r="C269" s="12"/>
      <c r="D269" s="9" t="str">
        <f t="shared" si="356"/>
        <v/>
      </c>
      <c r="E269" s="12"/>
      <c r="F269" s="9" t="str">
        <f t="shared" si="357"/>
        <v/>
      </c>
      <c r="G269" s="12"/>
      <c r="H269" s="9" t="str">
        <f t="shared" si="358"/>
        <v/>
      </c>
    </row>
    <row r="270" spans="2:8" ht="15.9" customHeight="1">
      <c r="B270" s="18"/>
      <c r="C270" s="12"/>
      <c r="D270" s="9" t="str">
        <f t="shared" si="356"/>
        <v/>
      </c>
      <c r="E270" s="12"/>
      <c r="F270" s="9" t="str">
        <f t="shared" si="357"/>
        <v/>
      </c>
      <c r="G270" s="12"/>
      <c r="H270" s="9" t="str">
        <f t="shared" si="358"/>
        <v/>
      </c>
    </row>
    <row r="271" spans="2:8" ht="15.9" customHeight="1">
      <c r="B271" s="18"/>
      <c r="C271" s="12"/>
      <c r="D271" s="9" t="str">
        <f t="shared" si="356"/>
        <v/>
      </c>
      <c r="E271" s="12"/>
      <c r="F271" s="9" t="str">
        <f t="shared" si="357"/>
        <v/>
      </c>
      <c r="G271" s="12"/>
      <c r="H271" s="9" t="str">
        <f t="shared" si="358"/>
        <v/>
      </c>
    </row>
    <row r="272" spans="2:8" ht="15.9" customHeight="1">
      <c r="B272" s="18"/>
      <c r="C272" s="12"/>
      <c r="D272" s="9" t="str">
        <f t="shared" si="356"/>
        <v/>
      </c>
      <c r="E272" s="12"/>
      <c r="F272" s="9" t="str">
        <f t="shared" si="357"/>
        <v/>
      </c>
      <c r="G272" s="12"/>
      <c r="H272" s="9" t="str">
        <f t="shared" si="358"/>
        <v/>
      </c>
    </row>
    <row r="273" spans="2:8" ht="15.9" customHeight="1">
      <c r="B273" s="18"/>
      <c r="C273" s="12"/>
      <c r="D273" s="9" t="str">
        <f t="shared" si="356"/>
        <v/>
      </c>
      <c r="E273" s="12"/>
      <c r="F273" s="9" t="str">
        <f t="shared" si="357"/>
        <v/>
      </c>
      <c r="G273" s="12"/>
      <c r="H273" s="9" t="str">
        <f t="shared" si="358"/>
        <v/>
      </c>
    </row>
    <row r="274" spans="2:8" ht="15.9" customHeight="1">
      <c r="B274" s="18"/>
      <c r="C274" s="12"/>
      <c r="D274" s="9" t="str">
        <f t="shared" si="356"/>
        <v/>
      </c>
      <c r="E274" s="12"/>
      <c r="F274" s="9" t="str">
        <f t="shared" si="357"/>
        <v/>
      </c>
      <c r="G274" s="12"/>
      <c r="H274" s="9" t="str">
        <f t="shared" si="358"/>
        <v/>
      </c>
    </row>
    <row r="275" spans="2:8" ht="15.9" customHeight="1">
      <c r="B275" s="18"/>
      <c r="C275" s="12"/>
      <c r="D275" s="9" t="str">
        <f t="shared" si="356"/>
        <v/>
      </c>
      <c r="E275" s="12"/>
      <c r="F275" s="9" t="str">
        <f t="shared" si="357"/>
        <v/>
      </c>
      <c r="G275" s="12"/>
      <c r="H275" s="9" t="str">
        <f t="shared" si="358"/>
        <v/>
      </c>
    </row>
    <row r="276" spans="2:8" ht="15.9" customHeight="1">
      <c r="B276" s="18"/>
      <c r="C276" s="12"/>
      <c r="D276" s="9" t="str">
        <f t="shared" si="356"/>
        <v/>
      </c>
      <c r="E276" s="12"/>
      <c r="F276" s="9" t="str">
        <f t="shared" si="357"/>
        <v/>
      </c>
      <c r="G276" s="12"/>
      <c r="H276" s="9" t="str">
        <f t="shared" si="358"/>
        <v/>
      </c>
    </row>
    <row r="277" spans="2:8" ht="15.9" customHeight="1">
      <c r="B277" s="18"/>
      <c r="C277" s="12"/>
      <c r="D277" s="9" t="str">
        <f t="shared" si="356"/>
        <v/>
      </c>
      <c r="E277" s="12"/>
      <c r="F277" s="9" t="str">
        <f t="shared" si="357"/>
        <v/>
      </c>
      <c r="G277" s="12"/>
      <c r="H277" s="9" t="str">
        <f t="shared" si="358"/>
        <v/>
      </c>
    </row>
    <row r="278" spans="2:8" ht="15.9" customHeight="1">
      <c r="B278" s="18"/>
      <c r="C278" s="12"/>
      <c r="D278" s="9" t="str">
        <f t="shared" si="356"/>
        <v/>
      </c>
      <c r="E278" s="12"/>
      <c r="F278" s="9" t="str">
        <f t="shared" si="357"/>
        <v/>
      </c>
      <c r="G278" s="12"/>
      <c r="H278" s="9" t="str">
        <f t="shared" si="358"/>
        <v/>
      </c>
    </row>
    <row r="279" spans="2:8" ht="15.9" customHeight="1">
      <c r="B279" s="18"/>
      <c r="C279" s="12"/>
      <c r="D279" s="9" t="str">
        <f t="shared" si="356"/>
        <v/>
      </c>
      <c r="E279" s="12"/>
      <c r="F279" s="9" t="str">
        <f t="shared" si="357"/>
        <v/>
      </c>
      <c r="G279" s="12"/>
      <c r="H279" s="9" t="str">
        <f t="shared" si="358"/>
        <v/>
      </c>
    </row>
    <row r="280" spans="2:8" ht="15.9" customHeight="1">
      <c r="B280" s="18"/>
      <c r="C280" s="12"/>
      <c r="D280" s="9" t="str">
        <f t="shared" si="356"/>
        <v/>
      </c>
      <c r="E280" s="12"/>
      <c r="F280" s="9" t="str">
        <f t="shared" si="357"/>
        <v/>
      </c>
      <c r="G280" s="12"/>
      <c r="H280" s="9" t="str">
        <f t="shared" si="358"/>
        <v/>
      </c>
    </row>
    <row r="281" spans="2:8" ht="15.9" customHeight="1">
      <c r="B281" s="18"/>
      <c r="C281" s="12"/>
      <c r="D281" s="9" t="str">
        <f t="shared" si="356"/>
        <v/>
      </c>
      <c r="E281" s="12"/>
      <c r="F281" s="9" t="str">
        <f t="shared" si="357"/>
        <v/>
      </c>
      <c r="G281" s="12"/>
      <c r="H281" s="9" t="str">
        <f t="shared" si="358"/>
        <v/>
      </c>
    </row>
    <row r="282" spans="2:8" ht="15.9" customHeight="1">
      <c r="B282" s="18"/>
      <c r="C282" s="12"/>
      <c r="D282" s="9" t="str">
        <f t="shared" si="356"/>
        <v/>
      </c>
      <c r="E282" s="12"/>
      <c r="F282" s="9" t="str">
        <f t="shared" si="357"/>
        <v/>
      </c>
      <c r="G282" s="12"/>
      <c r="H282" s="9" t="str">
        <f t="shared" si="358"/>
        <v/>
      </c>
    </row>
    <row r="283" spans="2:8" ht="15.9" customHeight="1">
      <c r="B283" s="18"/>
      <c r="C283" s="12"/>
      <c r="D283" s="9" t="str">
        <f t="shared" si="356"/>
        <v/>
      </c>
      <c r="E283" s="12"/>
      <c r="F283" s="9" t="str">
        <f t="shared" si="357"/>
        <v/>
      </c>
      <c r="G283" s="12"/>
      <c r="H283" s="9" t="str">
        <f t="shared" si="358"/>
        <v/>
      </c>
    </row>
    <row r="284" spans="2:8" ht="15.9" customHeight="1">
      <c r="B284" s="18"/>
      <c r="C284" s="12"/>
      <c r="D284" s="9" t="str">
        <f t="shared" si="356"/>
        <v/>
      </c>
      <c r="E284" s="12"/>
      <c r="F284" s="9" t="str">
        <f t="shared" si="357"/>
        <v/>
      </c>
      <c r="G284" s="12"/>
      <c r="H284" s="9" t="str">
        <f t="shared" si="358"/>
        <v/>
      </c>
    </row>
    <row r="285" spans="2:8" ht="15.9" customHeight="1">
      <c r="B285" s="18"/>
      <c r="C285" s="12"/>
      <c r="D285" s="9" t="str">
        <f t="shared" si="356"/>
        <v/>
      </c>
      <c r="E285" s="12"/>
      <c r="F285" s="9" t="str">
        <f t="shared" si="357"/>
        <v/>
      </c>
      <c r="G285" s="12"/>
      <c r="H285" s="9" t="str">
        <f t="shared" si="358"/>
        <v/>
      </c>
    </row>
    <row r="286" spans="2:8" ht="15.9" customHeight="1">
      <c r="B286" s="18"/>
      <c r="C286" s="12"/>
      <c r="D286" s="9" t="str">
        <f t="shared" si="356"/>
        <v/>
      </c>
      <c r="E286" s="12"/>
      <c r="F286" s="9" t="str">
        <f t="shared" si="357"/>
        <v/>
      </c>
      <c r="G286" s="12"/>
      <c r="H286" s="9" t="str">
        <f t="shared" si="358"/>
        <v/>
      </c>
    </row>
    <row r="287" spans="2:8" ht="15.9" customHeight="1">
      <c r="B287" s="18"/>
      <c r="C287" s="12"/>
      <c r="D287" s="9" t="str">
        <f t="shared" si="356"/>
        <v/>
      </c>
      <c r="E287" s="12"/>
      <c r="F287" s="9" t="str">
        <f t="shared" si="357"/>
        <v/>
      </c>
      <c r="G287" s="12"/>
      <c r="H287" s="9" t="str">
        <f t="shared" si="358"/>
        <v/>
      </c>
    </row>
    <row r="288" spans="2:8" ht="15.9" customHeight="1">
      <c r="B288" s="18"/>
      <c r="C288" s="12"/>
      <c r="D288" s="9" t="str">
        <f t="shared" si="356"/>
        <v/>
      </c>
      <c r="E288" s="12"/>
      <c r="F288" s="9" t="str">
        <f t="shared" si="357"/>
        <v/>
      </c>
      <c r="G288" s="12"/>
      <c r="H288" s="9" t="str">
        <f t="shared" si="358"/>
        <v/>
      </c>
    </row>
    <row r="289" spans="2:8" ht="15.9" customHeight="1">
      <c r="B289" s="18"/>
      <c r="C289" s="12"/>
      <c r="D289" s="9" t="str">
        <f t="shared" si="356"/>
        <v/>
      </c>
      <c r="E289" s="12"/>
      <c r="F289" s="9" t="str">
        <f t="shared" si="357"/>
        <v/>
      </c>
      <c r="G289" s="12"/>
      <c r="H289" s="9" t="str">
        <f t="shared" si="358"/>
        <v/>
      </c>
    </row>
    <row r="290" spans="2:8" ht="15.9" customHeight="1">
      <c r="B290" s="18"/>
      <c r="C290" s="12"/>
      <c r="D290" s="9" t="str">
        <f t="shared" si="356"/>
        <v/>
      </c>
      <c r="E290" s="12"/>
      <c r="F290" s="9" t="str">
        <f t="shared" si="357"/>
        <v/>
      </c>
      <c r="G290" s="12"/>
      <c r="H290" s="9" t="str">
        <f t="shared" si="358"/>
        <v/>
      </c>
    </row>
    <row r="291" spans="2:8" ht="15.9" customHeight="1">
      <c r="B291" s="18"/>
      <c r="C291" s="12"/>
      <c r="D291" s="9" t="str">
        <f t="shared" si="356"/>
        <v/>
      </c>
      <c r="E291" s="12"/>
      <c r="F291" s="9" t="str">
        <f t="shared" si="357"/>
        <v/>
      </c>
      <c r="G291" s="12"/>
      <c r="H291" s="9" t="str">
        <f t="shared" si="358"/>
        <v/>
      </c>
    </row>
    <row r="292" spans="2:8" ht="15.9" customHeight="1">
      <c r="B292" s="18"/>
      <c r="C292" s="12"/>
      <c r="D292" s="9" t="str">
        <f t="shared" si="356"/>
        <v/>
      </c>
      <c r="E292" s="12"/>
      <c r="F292" s="9" t="str">
        <f t="shared" si="357"/>
        <v/>
      </c>
      <c r="G292" s="12"/>
      <c r="H292" s="9" t="str">
        <f t="shared" si="358"/>
        <v/>
      </c>
    </row>
    <row r="293" spans="2:8" ht="15.9" customHeight="1">
      <c r="B293" s="18"/>
      <c r="C293" s="12"/>
      <c r="D293" s="9" t="str">
        <f t="shared" si="356"/>
        <v/>
      </c>
      <c r="E293" s="12"/>
      <c r="F293" s="9" t="str">
        <f t="shared" si="357"/>
        <v/>
      </c>
      <c r="G293" s="12"/>
      <c r="H293" s="9" t="str">
        <f t="shared" si="358"/>
        <v/>
      </c>
    </row>
    <row r="294" spans="2:8" ht="15.9" customHeight="1">
      <c r="B294" s="18"/>
      <c r="C294" s="12"/>
      <c r="D294" s="9" t="str">
        <f t="shared" si="356"/>
        <v/>
      </c>
      <c r="E294" s="12"/>
      <c r="F294" s="9" t="str">
        <f t="shared" si="357"/>
        <v/>
      </c>
      <c r="G294" s="12"/>
      <c r="H294" s="9" t="str">
        <f t="shared" si="358"/>
        <v/>
      </c>
    </row>
    <row r="295" spans="2:8" ht="15.9" customHeight="1">
      <c r="B295" s="18"/>
      <c r="C295" s="12"/>
      <c r="D295" s="9" t="str">
        <f t="shared" si="356"/>
        <v/>
      </c>
      <c r="E295" s="12"/>
      <c r="F295" s="9" t="str">
        <f t="shared" si="357"/>
        <v/>
      </c>
      <c r="G295" s="12"/>
      <c r="H295" s="9" t="str">
        <f t="shared" si="358"/>
        <v/>
      </c>
    </row>
    <row r="296" spans="2:8" ht="15.9" customHeight="1">
      <c r="B296" s="18"/>
      <c r="C296" s="12"/>
      <c r="D296" s="9" t="str">
        <f t="shared" si="356"/>
        <v/>
      </c>
      <c r="E296" s="12"/>
      <c r="F296" s="9" t="str">
        <f t="shared" si="357"/>
        <v/>
      </c>
      <c r="G296" s="12"/>
      <c r="H296" s="9" t="str">
        <f t="shared" si="358"/>
        <v/>
      </c>
    </row>
    <row r="297" spans="2:8" ht="15.9" customHeight="1">
      <c r="B297" s="18"/>
      <c r="C297" s="12"/>
      <c r="D297" s="9" t="str">
        <f t="shared" ref="D297:D308" si="359">IF(C297="","",(C297-$C$9)*1000)</f>
        <v/>
      </c>
      <c r="E297" s="12"/>
      <c r="F297" s="9" t="str">
        <f t="shared" ref="F297:F308" si="360">IF(E297="","",(E297-$E$9)*1000)</f>
        <v/>
      </c>
      <c r="G297" s="12"/>
      <c r="H297" s="9" t="str">
        <f t="shared" ref="H297:H308" si="361">IF(G297="","",(G297-$G$9)*1000)</f>
        <v/>
      </c>
    </row>
    <row r="298" spans="2:8" ht="15.9" customHeight="1">
      <c r="B298" s="18"/>
      <c r="C298" s="12"/>
      <c r="D298" s="9" t="str">
        <f t="shared" si="359"/>
        <v/>
      </c>
      <c r="E298" s="12"/>
      <c r="F298" s="9" t="str">
        <f t="shared" si="360"/>
        <v/>
      </c>
      <c r="G298" s="12"/>
      <c r="H298" s="9" t="str">
        <f t="shared" si="361"/>
        <v/>
      </c>
    </row>
    <row r="299" spans="2:8" ht="15.9" customHeight="1">
      <c r="B299" s="18"/>
      <c r="C299" s="12"/>
      <c r="D299" s="9" t="str">
        <f t="shared" si="359"/>
        <v/>
      </c>
      <c r="E299" s="12"/>
      <c r="F299" s="9" t="str">
        <f t="shared" si="360"/>
        <v/>
      </c>
      <c r="G299" s="12"/>
      <c r="H299" s="9" t="str">
        <f t="shared" si="361"/>
        <v/>
      </c>
    </row>
    <row r="300" spans="2:8" ht="15.9" customHeight="1">
      <c r="B300" s="18"/>
      <c r="C300" s="12"/>
      <c r="D300" s="9" t="str">
        <f t="shared" si="359"/>
        <v/>
      </c>
      <c r="E300" s="12"/>
      <c r="F300" s="9" t="str">
        <f t="shared" si="360"/>
        <v/>
      </c>
      <c r="G300" s="12"/>
      <c r="H300" s="9" t="str">
        <f t="shared" si="361"/>
        <v/>
      </c>
    </row>
    <row r="301" spans="2:8" ht="15.9" customHeight="1">
      <c r="B301" s="18"/>
      <c r="C301" s="12"/>
      <c r="D301" s="9" t="str">
        <f t="shared" si="359"/>
        <v/>
      </c>
      <c r="E301" s="12"/>
      <c r="F301" s="9" t="str">
        <f t="shared" si="360"/>
        <v/>
      </c>
      <c r="G301" s="12"/>
      <c r="H301" s="9" t="str">
        <f t="shared" si="361"/>
        <v/>
      </c>
    </row>
    <row r="302" spans="2:8" ht="15.9" customHeight="1">
      <c r="B302" s="18"/>
      <c r="C302" s="12"/>
      <c r="D302" s="9" t="str">
        <f t="shared" si="359"/>
        <v/>
      </c>
      <c r="E302" s="12"/>
      <c r="F302" s="9" t="str">
        <f t="shared" si="360"/>
        <v/>
      </c>
      <c r="G302" s="12"/>
      <c r="H302" s="9" t="str">
        <f t="shared" si="361"/>
        <v/>
      </c>
    </row>
    <row r="303" spans="2:8" ht="15.9" customHeight="1">
      <c r="B303" s="18"/>
      <c r="C303" s="12"/>
      <c r="D303" s="9" t="str">
        <f t="shared" si="359"/>
        <v/>
      </c>
      <c r="E303" s="12"/>
      <c r="F303" s="9" t="str">
        <f t="shared" si="360"/>
        <v/>
      </c>
      <c r="G303" s="12"/>
      <c r="H303" s="9" t="str">
        <f t="shared" si="361"/>
        <v/>
      </c>
    </row>
    <row r="304" spans="2:8" ht="15.9" customHeight="1">
      <c r="B304" s="18"/>
      <c r="C304" s="12"/>
      <c r="D304" s="9" t="str">
        <f t="shared" si="359"/>
        <v/>
      </c>
      <c r="E304" s="12"/>
      <c r="F304" s="9" t="str">
        <f t="shared" si="360"/>
        <v/>
      </c>
      <c r="G304" s="12"/>
      <c r="H304" s="9" t="str">
        <f t="shared" si="361"/>
        <v/>
      </c>
    </row>
    <row r="305" spans="2:8" ht="15.9" customHeight="1">
      <c r="B305" s="18"/>
      <c r="C305" s="12"/>
      <c r="D305" s="9" t="str">
        <f t="shared" si="359"/>
        <v/>
      </c>
      <c r="E305" s="12"/>
      <c r="F305" s="9" t="str">
        <f t="shared" si="360"/>
        <v/>
      </c>
      <c r="G305" s="12"/>
      <c r="H305" s="9" t="str">
        <f t="shared" si="361"/>
        <v/>
      </c>
    </row>
    <row r="306" spans="2:8" ht="15.9" customHeight="1">
      <c r="B306" s="18"/>
      <c r="C306" s="12"/>
      <c r="D306" s="9" t="str">
        <f t="shared" si="359"/>
        <v/>
      </c>
      <c r="E306" s="12"/>
      <c r="F306" s="9" t="str">
        <f t="shared" si="360"/>
        <v/>
      </c>
      <c r="G306" s="12"/>
      <c r="H306" s="9" t="str">
        <f t="shared" si="361"/>
        <v/>
      </c>
    </row>
    <row r="307" spans="2:8" ht="15.9" customHeight="1">
      <c r="B307" s="18"/>
      <c r="C307" s="12"/>
      <c r="D307" s="9" t="str">
        <f t="shared" si="359"/>
        <v/>
      </c>
      <c r="E307" s="12"/>
      <c r="F307" s="9" t="str">
        <f t="shared" si="360"/>
        <v/>
      </c>
      <c r="G307" s="12"/>
      <c r="H307" s="9" t="str">
        <f t="shared" si="361"/>
        <v/>
      </c>
    </row>
    <row r="308" spans="2:8" ht="15.9" customHeight="1">
      <c r="B308" s="18"/>
      <c r="C308" s="12"/>
      <c r="D308" s="9" t="str">
        <f t="shared" si="359"/>
        <v/>
      </c>
      <c r="E308" s="12"/>
      <c r="F308" s="9" t="str">
        <f t="shared" si="360"/>
        <v/>
      </c>
      <c r="G308" s="12"/>
      <c r="H308" s="9" t="str">
        <f t="shared" si="361"/>
        <v/>
      </c>
    </row>
  </sheetData>
  <mergeCells count="20">
    <mergeCell ref="A158:A159"/>
    <mergeCell ref="A194:A195"/>
    <mergeCell ref="A200:A201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7:I101">
    <cfRule type="cellIs" dxfId="59" priority="1" operator="lessThan">
      <formula>$L$6</formula>
    </cfRule>
    <cfRule type="cellIs" dxfId="58" priority="2" operator="greaterThan">
      <formula>$L$5</formula>
    </cfRule>
  </conditionalFormatting>
  <conditionalFormatting sqref="I103:I206 J116:K205">
    <cfRule type="cellIs" dxfId="57" priority="3" operator="lessThan">
      <formula>$L$6</formula>
    </cfRule>
    <cfRule type="cellIs" dxfId="56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94" activePane="bottomLeft" state="frozen"/>
      <selection pane="bottomLeft" activeCell="G103" sqref="G103"/>
    </sheetView>
  </sheetViews>
  <sheetFormatPr defaultColWidth="9.1093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9.1093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40.359999984502792</v>
      </c>
      <c r="X1" s="85" t="s">
        <v>65</v>
      </c>
      <c r="Y1" s="86">
        <f>AN7</f>
        <v>58.282648431614632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-27.940000407397747</v>
      </c>
      <c r="X2" s="87" t="s">
        <v>66</v>
      </c>
      <c r="Y2" s="88">
        <f>IF(MOD(DEGREES(ATAN2(W1, W2)), 360) &gt; 180, MOD(DEGREES(ATAN2(W1, W2)), 360) - 360, MOD(DEGREES(ATAN2(W1, W2)), 360))</f>
        <v>-34.693677503525919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40.359999984502792</v>
      </c>
      <c r="AH2" s="43">
        <f>INDEX(D:D,MATCH(9.99999999999999E+307,D:D))</f>
        <v>202.60000001871958</v>
      </c>
      <c r="AI2" s="43">
        <f>INDEX(D:D,MATCH(9.99999999999999E+307,D:D)-1)</f>
        <v>64.399999973829836</v>
      </c>
      <c r="AJ2" s="43">
        <f>INDEX(D:D,MATCH(9.99999999999999E+307,D:D)-2)</f>
        <v>10.300000023562461</v>
      </c>
      <c r="AK2" s="43">
        <f>INDEX(D:D,MATCH(9.99999999999999E+307,D:D)-3)</f>
        <v>41.399999987334013</v>
      </c>
      <c r="AL2" s="43">
        <f>INDEX(D:D,MATCH(9.99999999999999E+307,D:D)-4)</f>
        <v>30.599999998230487</v>
      </c>
      <c r="AM2" s="43">
        <f>INDEX(D:D,MATCH(9.99999999999999E+307,D:D)-5)</f>
        <v>28.899999975692481</v>
      </c>
      <c r="AN2" s="43">
        <f>INDEX(D:D,MATCH(9.99999999999999E+307,D:D)-6)</f>
        <v>36.499999987427145</v>
      </c>
      <c r="AO2" s="43">
        <f>INDEX(D:D,MATCH(9.99999999999999E+307,D:D)-7)</f>
        <v>35.39999999338761</v>
      </c>
      <c r="AP2" s="43">
        <f>INDEX(D:D,MATCH(9.99999999999999E+307,D:D)-8)</f>
        <v>33.700000029057264</v>
      </c>
      <c r="AQ2" s="43">
        <f>INDEX(D:D,MATCH(9.99999999999999E+307,D:D)-9)</f>
        <v>41.700000001583248</v>
      </c>
      <c r="AR2" s="43">
        <f>INDEX(D:D,MATCH(9.99999999999999E+307,D:D)-10)</f>
        <v>14.199999975971878</v>
      </c>
      <c r="AS2" s="43">
        <f>INDEX(D:D,MATCH(9.99999999999999E+307,D:D)-11)</f>
        <v>18.299999996088445</v>
      </c>
      <c r="AT2" s="43">
        <f>INDEX(D:D,MATCH(9.99999999999999E+307,D:D)-12)</f>
        <v>18.700000015087426</v>
      </c>
      <c r="AU2" s="43">
        <f>INDEX(D:D,MATCH(9.99999999999999E+307,D:D)-13)</f>
        <v>-8.7000000057742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-28.180000000000405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-27.940000407397747</v>
      </c>
      <c r="AH3" s="43">
        <f>INDEX(F:F,MATCH(9.99999999999999E+307,F:F))</f>
        <v>-207.90000073611736</v>
      </c>
      <c r="AI3" s="43">
        <f>INDEX(F:F,MATCH(9.99999999999999E+307,F:F)-1)</f>
        <v>-7.1000000461935997</v>
      </c>
      <c r="AJ3" s="43">
        <f>INDEX(F:F,MATCH(9.99999999999999E+307,F:F)-2)</f>
        <v>-66.100000403821468</v>
      </c>
      <c r="AK3" s="43">
        <f>INDEX(F:F,MATCH(9.99999999999999E+307,F:F)-3)</f>
        <v>-6.4000003039836884</v>
      </c>
      <c r="AL3" s="43">
        <f>INDEX(F:F,MATCH(9.99999999999999E+307,F:F)-4)</f>
        <v>-20.400000736117363</v>
      </c>
      <c r="AM3" s="43">
        <f>INDEX(F:F,MATCH(9.99999999999999E+307,F:F)-5)</f>
        <v>-29.900000430643559</v>
      </c>
      <c r="AN3" s="43">
        <f>INDEX(F:F,MATCH(9.99999999999999E+307,F:F)-6)</f>
        <v>-16.200000420212746</v>
      </c>
      <c r="AO3" s="43">
        <f>INDEX(F:F,MATCH(9.99999999999999E+307,F:F)-7)</f>
        <v>-18.800000660121441</v>
      </c>
      <c r="AP3" s="43">
        <f>INDEX(F:F,MATCH(9.99999999999999E+307,F:F)-8)</f>
        <v>-18.200000748038292</v>
      </c>
      <c r="AQ3" s="43">
        <f>INDEX(F:F,MATCH(9.99999999999999E+307,F:F)-9)</f>
        <v>-8.4000006318092346</v>
      </c>
      <c r="AR3" s="43">
        <f>INDEX(F:F,MATCH(9.99999999999999E+307,F:F)-10)</f>
        <v>-43.800000101327896</v>
      </c>
      <c r="AS3" s="43">
        <f>INDEX(F:F,MATCH(9.99999999999999E+307,F:F)-11)</f>
        <v>-37.400000728666782</v>
      </c>
      <c r="AT3" s="43">
        <f>INDEX(F:F,MATCH(9.99999999999999E+307,F:F)-12)</f>
        <v>-32.700000330805779</v>
      </c>
      <c r="AU3" s="43">
        <f>INDEX(F:F,MATCH(9.99999999999999E+307,F:F)-13)</f>
        <v>-70.50000037997961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-28.180000000000405</v>
      </c>
      <c r="AH4" s="43">
        <f>INDEX(H:H,MATCH(9.99999999999999E+307,H:H))</f>
        <v>-226.29999999999484</v>
      </c>
      <c r="AI4" s="43">
        <f>INDEX(H:H,MATCH(9.99999999999999E+307,H:H)-1)</f>
        <v>-54.199999999994475</v>
      </c>
      <c r="AJ4" s="43">
        <f>INDEX(H:H,MATCH(9.99999999999999E+307,H:H)-2)</f>
        <v>-31.30000000000166</v>
      </c>
      <c r="AK4" s="43">
        <f>INDEX(H:H,MATCH(9.99999999999999E+307,H:H)-3)</f>
        <v>-15.900000000002024</v>
      </c>
      <c r="AL4" s="43">
        <f>INDEX(H:H,MATCH(9.99999999999999E+307,H:H)-4)</f>
        <v>-19.599999999996953</v>
      </c>
      <c r="AM4" s="43">
        <f>INDEX(H:H,MATCH(9.99999999999999E+307,H:H)-5)</f>
        <v>-13.300000000000978</v>
      </c>
      <c r="AN4" s="43">
        <f>INDEX(H:H,MATCH(9.99999999999999E+307,H:H)-6)</f>
        <v>-19.900000000006912</v>
      </c>
      <c r="AO4" s="43">
        <f>INDEX(H:H,MATCH(9.99999999999999E+307,H:H)-7)</f>
        <v>-24.100000000004229</v>
      </c>
      <c r="AP4" s="43">
        <f>INDEX(H:H,MATCH(9.99999999999999E+307,H:H)-8)</f>
        <v>-29.499999999998749</v>
      </c>
      <c r="AQ4" s="43">
        <f>INDEX(H:H,MATCH(9.99999999999999E+307,H:H)-9)</f>
        <v>-20.600000000001728</v>
      </c>
      <c r="AR4" s="43">
        <f>INDEX(H:H,MATCH(9.99999999999999E+307,H:H)-10)</f>
        <v>-26.899999999997704</v>
      </c>
      <c r="AS4" s="43">
        <f>INDEX(H:H,MATCH(9.99999999999999E+307,H:H)-11)</f>
        <v>-34.599999999997522</v>
      </c>
      <c r="AT4" s="43">
        <f>INDEX(H:H,MATCH(9.99999999999999E+307,H:H)-12)</f>
        <v>-34.000000000006025</v>
      </c>
      <c r="AU4" s="43">
        <f>INDEX(H:H,MATCH(9.99999999999999E+307,H:H)-13)</f>
        <v>-34.000000000006025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368.07724775332207</v>
      </c>
      <c r="AI5" s="72">
        <f>INDEX(L:L,MATCH(9.99999999999999E+307,L:L)-1)</f>
        <v>84.47135607580023</v>
      </c>
      <c r="AJ5" s="72">
        <f>INDEX(L:L,MATCH(9.99999999999999E+307,L:L)-2)</f>
        <v>73.857904477927676</v>
      </c>
      <c r="AK5" s="72">
        <f>INDEX(L:L,MATCH(9.99999999999999E+307,L:L)-3)</f>
        <v>44.807700262815452</v>
      </c>
      <c r="AL5" s="72">
        <f>INDEX(L:L,MATCH(9.99999999999999E+307,L:L)-4)</f>
        <v>41.673493133227687</v>
      </c>
      <c r="AM5" s="72">
        <f>INDEX(L:L,MATCH(9.99999999999999E+307,L:L)-5)</f>
        <v>43.659019965495517</v>
      </c>
      <c r="AN5" s="72">
        <f>INDEX(L:L,MATCH(9.99999999999999E+307,L:L)-6)</f>
        <v>44.617261376034165</v>
      </c>
      <c r="AO5" s="72">
        <f>INDEX(L:L,MATCH(9.99999999999999E+307,L:L)-7)</f>
        <v>46.769755444652617</v>
      </c>
      <c r="AP5" s="72">
        <f>INDEX(L:L,MATCH(9.99999999999999E+307,L:L)-8)</f>
        <v>48.344389841914236</v>
      </c>
      <c r="AQ5" s="72">
        <f>INDEX(L:L,MATCH(9.99999999999999E+307,L:L)-9)</f>
        <v>47.263199328298853</v>
      </c>
      <c r="AR5" s="72">
        <f>INDEX(L:L,MATCH(9.99999999999999E+307,L:L)-10)</f>
        <v>53.32626002443638</v>
      </c>
      <c r="AS5" s="72">
        <f>INDEX(L:L,MATCH(9.99999999999999E+307,L:L)-11)</f>
        <v>54.136956456388837</v>
      </c>
      <c r="AT5" s="72">
        <f>INDEX(L:L,MATCH(9.99999999999999E+307,L:L)-12)</f>
        <v>50.744260977960622</v>
      </c>
      <c r="AU5" s="73">
        <f>INDEX(L:L,MATCH(9.99999999999999E+307,L:L)-13)</f>
        <v>78.752397129725566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135.73970962300393</v>
      </c>
      <c r="AI6" s="75">
        <f>INDEX(J:J,MATCH(9.99999999999999E+307,J:J)-1)</f>
        <v>96.291362944971524</v>
      </c>
      <c r="AJ6" s="75">
        <f>INDEX(J:J,MATCH(9.99999999999999E+307,J:J)-2)</f>
        <v>171.14314030061325</v>
      </c>
      <c r="AK6" s="75">
        <f>INDEX(J:J,MATCH(9.99999999999999E+307,J:J)-3)</f>
        <v>98.787756701090302</v>
      </c>
      <c r="AL6" s="75">
        <f>INDEX(J:J,MATCH(9.99999999999999E+307,J:J)-4)</f>
        <v>123.69006848172654</v>
      </c>
      <c r="AM6" s="75">
        <f>INDEX(J:J,MATCH(9.99999999999999E+307,J:J)-5)</f>
        <v>135.97432452760609</v>
      </c>
      <c r="AN6" s="75">
        <f>INDEX(J:J,MATCH(9.99999999999999E+307,J:J)-6)</f>
        <v>113.93335361912426</v>
      </c>
      <c r="AO6" s="75">
        <f>INDEX(J:J,MATCH(9.99999999999999E+307,J:J)-7)</f>
        <v>117.97158541919265</v>
      </c>
      <c r="AP6" s="75">
        <f>INDEX(J:J,MATCH(9.99999999999999E+307,J:J)-8)</f>
        <v>118.37167985140712</v>
      </c>
      <c r="AQ6" s="75">
        <f>INDEX(J:J,MATCH(9.99999999999999E+307,J:J)-9)</f>
        <v>101.38918053188695</v>
      </c>
      <c r="AR6" s="75">
        <f>INDEX(J:J,MATCH(9.99999999999999E+307,J:J)-10)</f>
        <v>162.03725851581112</v>
      </c>
      <c r="AS6" s="75">
        <f>INDEX(J:J,MATCH(9.99999999999999E+307,J:J)-11)</f>
        <v>153.92727467658733</v>
      </c>
      <c r="AT6" s="75">
        <f>INDEX(J:J,MATCH(9.99999999999999E+307,J:J)-12)</f>
        <v>150.23625302003029</v>
      </c>
      <c r="AU6" s="76">
        <f>INDEX(J:J,MATCH(9.99999999999999E+307,J:J)-13)</f>
        <v>187.03497587751644</v>
      </c>
      <c r="AV6" s="8" t="s">
        <v>53</v>
      </c>
    </row>
    <row r="7" spans="1:48" ht="15.9" customHeight="1">
      <c r="B7" s="185" t="s">
        <v>153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29.141324215807316</v>
      </c>
      <c r="Y7" s="36"/>
      <c r="AF7" s="8" t="s">
        <v>33</v>
      </c>
      <c r="AG7" s="69">
        <f>(SUM(AO2:AU2)-MIN(AO2:AU2)-MAX(AO2:AU2))/(COUNTA(AO2:AU2)-2)</f>
        <v>24.060000001918525</v>
      </c>
      <c r="AK7" s="8" t="s">
        <v>54</v>
      </c>
      <c r="AN7" s="78">
        <f>(SUM(AH5:AN5)-MIN(AH5:AN5)-MAX(AH5:AN5))/(COUNTA(AH5:AN5)-2)</f>
        <v>58.282648431614632</v>
      </c>
      <c r="AO7" s="8" t="s">
        <v>54</v>
      </c>
      <c r="AR7" s="78">
        <f>(SUM(AO5:AU5)-MIN(AO5:AU5)-MAX(AO5:AU5))/(COUNTA(AO5:AU5)-2)</f>
        <v>50.763013325799783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-34.693677503525919</v>
      </c>
      <c r="Y8" s="36"/>
      <c r="AF8" s="8" t="s">
        <v>34</v>
      </c>
      <c r="AG8" s="69">
        <f>(SUM(AO3:AU3)-MIN(AO3:AU3)-MAX(AO3:AU3))/(COUNTA(AO3:AU3)-2)</f>
        <v>-30.180000513792038</v>
      </c>
      <c r="AK8" s="8" t="s">
        <v>55</v>
      </c>
      <c r="AN8" s="78">
        <f>(SUM(AH6:AN6)-MIN(AH6:AN6)-MAX(AH6:AN6))/(COUNTA(AH6:AN6)-2)</f>
        <v>121.62504259051022</v>
      </c>
      <c r="AO8" s="8" t="s">
        <v>55</v>
      </c>
      <c r="AR8" s="78">
        <f>(SUM(AO6:AU6)-MIN(AO6:AU6)-MAX(AO6:AU6))/(COUNTA(AO6:AU6)-2)</f>
        <v>140.5088102966057</v>
      </c>
    </row>
    <row r="9" spans="1:48" ht="30" customHeight="1">
      <c r="A9" s="5" t="s">
        <v>4</v>
      </c>
      <c r="B9" s="14">
        <v>45853</v>
      </c>
      <c r="C9" s="35">
        <v>401170.5343</v>
      </c>
      <c r="D9" s="9"/>
      <c r="E9" s="35">
        <v>6665976.8200000003</v>
      </c>
      <c r="F9" s="9"/>
      <c r="G9" s="35">
        <v>99.8399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-29.700000000002547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45853</v>
      </c>
      <c r="C10" s="11">
        <v>401170.54139999999</v>
      </c>
      <c r="D10" s="9">
        <f t="shared" ref="D10:D40" si="1">IF(C10="","",(C10-$C$9)*1000)</f>
        <v>7.0999999879859388</v>
      </c>
      <c r="E10" s="12">
        <v>6665976.8250000002</v>
      </c>
      <c r="F10" s="9">
        <f t="shared" ref="F10:F40" si="2">IF(E10="","",(E10-$E$9)*1000)</f>
        <v>4.999999888241291</v>
      </c>
      <c r="G10" s="12">
        <v>99.796400000000006</v>
      </c>
      <c r="H10" s="9">
        <f t="shared" ref="H10:H40" si="3">IF(G10="","",(G10-$G$9)*1000)</f>
        <v>-43.499999999994543</v>
      </c>
      <c r="I10" s="47">
        <f t="shared" ref="I10:I73" si="4">IF(MOD(DEGREES(ATAN2(D10, F10)), 360) &gt; 180, MOD(DEGREES(ATAN2(D10, F10)), 360) - 360, MOD(DEGREES(ATAN2(D10, F10)), 360))</f>
        <v>35.15417707490473</v>
      </c>
      <c r="J10" s="40">
        <f>MOD(DEGREES(ATAN2(F10, D10)) + 360, 360)</f>
        <v>54.845822925095263</v>
      </c>
      <c r="K10" s="47">
        <f t="shared" ref="K10:K73" si="5">SQRT(POWER(C10 - $C$9,2) + POWER(E10 - $E$9,2)) *1000</f>
        <v>8.6838930619747536</v>
      </c>
      <c r="L10" s="40">
        <f t="shared" ref="L10:L73" si="6">SQRT((D10^2) + (F10^2) + (H10^2))</f>
        <v>44.358313749638164</v>
      </c>
      <c r="M10" s="12" t="e">
        <f t="shared" ref="M10:M23" si="7">(D10-$D$9)/(B10-$B$9)</f>
        <v>#DIV/0!</v>
      </c>
      <c r="N10" s="12" t="e">
        <f t="shared" ref="N10:N23" si="8">(F10-$F$9)/(B10-$B$9)</f>
        <v>#DIV/0!</v>
      </c>
      <c r="O10" s="12" t="e">
        <f t="shared" ref="O10:O23" si="9">(H10-$H$9)/(B10-$B$9)</f>
        <v>#DIV/0!</v>
      </c>
      <c r="P10" s="81" t="e">
        <f t="shared" ref="P10:P23" si="10">(L10-$L$9)/(B10-$B$9)</f>
        <v>#DIV/0!</v>
      </c>
      <c r="Q10" s="12" t="e">
        <f t="shared" ref="Q10:Q23" si="11">(M10-0)/(B10-$B$9)</f>
        <v>#DIV/0!</v>
      </c>
      <c r="R10" s="12" t="e">
        <f t="shared" ref="R10:R23" si="12">(N10-0)/(B10-$B$9)</f>
        <v>#DIV/0!</v>
      </c>
      <c r="S10" s="12" t="e">
        <f t="shared" ref="S10:S23" si="13">(O10-0)/(B10-$B$9)</f>
        <v>#DIV/0!</v>
      </c>
      <c r="T10" s="12" t="e">
        <f t="shared" ref="T10:T23" si="14">(P10-0)/(B10-$B$9)</f>
        <v>#DIV/0!</v>
      </c>
    </row>
    <row r="11" spans="1:48" ht="15.9" customHeight="1">
      <c r="A11" s="51"/>
      <c r="B11" s="18">
        <v>45854</v>
      </c>
      <c r="C11" s="11">
        <v>401170.55489999999</v>
      </c>
      <c r="D11" s="9">
        <f t="shared" si="1"/>
        <v>20.599999988917261</v>
      </c>
      <c r="E11" s="12">
        <v>6665976.8449999997</v>
      </c>
      <c r="F11" s="9">
        <f t="shared" si="2"/>
        <v>24.999999441206455</v>
      </c>
      <c r="G11" s="12">
        <v>99.837400000000002</v>
      </c>
      <c r="H11" s="9">
        <f t="shared" si="3"/>
        <v>-2.4999999999977263</v>
      </c>
      <c r="I11" s="47">
        <f t="shared" si="4"/>
        <v>50.511476802632174</v>
      </c>
      <c r="J11" s="40">
        <f t="shared" ref="J11:J74" si="15">MOD(DEGREES(ATAN2(F11, D11)) + 360, 360)</f>
        <v>39.48852319736784</v>
      </c>
      <c r="K11" s="47">
        <f t="shared" si="5"/>
        <v>32.393826134060092</v>
      </c>
      <c r="L11" s="40">
        <f t="shared" si="6"/>
        <v>32.490151917214895</v>
      </c>
      <c r="M11" s="12">
        <f t="shared" si="7"/>
        <v>20.599999988917261</v>
      </c>
      <c r="N11" s="12">
        <f t="shared" si="8"/>
        <v>24.999999441206455</v>
      </c>
      <c r="O11" s="12">
        <f t="shared" si="9"/>
        <v>-2.4999999999977263</v>
      </c>
      <c r="P11" s="81">
        <f t="shared" si="10"/>
        <v>32.490151917214895</v>
      </c>
      <c r="Q11" s="12">
        <f t="shared" si="11"/>
        <v>20.599999988917261</v>
      </c>
      <c r="R11" s="12">
        <f t="shared" si="12"/>
        <v>24.999999441206455</v>
      </c>
      <c r="S11" s="12">
        <f t="shared" si="13"/>
        <v>-2.4999999999977263</v>
      </c>
      <c r="T11" s="12">
        <f t="shared" si="14"/>
        <v>32.490151917214895</v>
      </c>
    </row>
    <row r="12" spans="1:48" ht="15.9" customHeight="1">
      <c r="A12" s="52"/>
      <c r="B12" s="18">
        <v>45854</v>
      </c>
      <c r="C12" s="11">
        <v>401170.54249999998</v>
      </c>
      <c r="D12" s="9">
        <f t="shared" si="1"/>
        <v>8.1999999820254743</v>
      </c>
      <c r="E12" s="12">
        <v>6665976.8219999997</v>
      </c>
      <c r="F12" s="9">
        <f t="shared" si="2"/>
        <v>1.9999993965029716</v>
      </c>
      <c r="G12" s="12">
        <v>99.8215</v>
      </c>
      <c r="H12" s="9">
        <f t="shared" si="3"/>
        <v>-18.39999999999975</v>
      </c>
      <c r="I12" s="47">
        <f t="shared" si="4"/>
        <v>13.706957052949765</v>
      </c>
      <c r="J12" s="40">
        <f t="shared" si="15"/>
        <v>76.293042947050253</v>
      </c>
      <c r="K12" s="47">
        <f t="shared" si="5"/>
        <v>8.4403789779387282</v>
      </c>
      <c r="L12" s="40">
        <f t="shared" si="6"/>
        <v>20.2435174140074</v>
      </c>
      <c r="M12" s="12">
        <f t="shared" si="7"/>
        <v>8.1999999820254743</v>
      </c>
      <c r="N12" s="12">
        <f t="shared" si="8"/>
        <v>1.9999993965029716</v>
      </c>
      <c r="O12" s="12">
        <f t="shared" si="9"/>
        <v>-18.39999999999975</v>
      </c>
      <c r="P12" s="81">
        <f t="shared" si="10"/>
        <v>20.2435174140074</v>
      </c>
      <c r="Q12" s="12">
        <f t="shared" si="11"/>
        <v>8.1999999820254743</v>
      </c>
      <c r="R12" s="12">
        <f t="shared" si="12"/>
        <v>1.9999993965029716</v>
      </c>
      <c r="S12" s="12">
        <f t="shared" si="13"/>
        <v>-18.39999999999975</v>
      </c>
      <c r="T12" s="12">
        <f t="shared" si="14"/>
        <v>20.2435174140074</v>
      </c>
    </row>
    <row r="13" spans="1:48" ht="15.9" customHeight="1">
      <c r="A13" s="52"/>
      <c r="B13" s="18">
        <v>45855</v>
      </c>
      <c r="C13" s="12">
        <v>401170.53710000002</v>
      </c>
      <c r="D13" s="9">
        <f t="shared" si="1"/>
        <v>2.8000000165775418</v>
      </c>
      <c r="E13" s="11">
        <v>6665976.8219999997</v>
      </c>
      <c r="F13" s="9">
        <f t="shared" si="2"/>
        <v>1.9999993965029716</v>
      </c>
      <c r="G13" s="12">
        <v>99.843800000000002</v>
      </c>
      <c r="H13" s="9">
        <f t="shared" si="3"/>
        <v>3.9000000000015689</v>
      </c>
      <c r="I13" s="47">
        <f t="shared" si="4"/>
        <v>35.537669454340303</v>
      </c>
      <c r="J13" s="40">
        <f t="shared" ref="J13" si="16">MOD(DEGREES(ATAN2(F13, D13)) + 360, 360)</f>
        <v>54.462330545659711</v>
      </c>
      <c r="K13" s="47">
        <f t="shared" ref="K13" si="17">SQRT(POWER(C13 - $C$9,2) + POWER(E13 - $E$9,2)) *1000</f>
        <v>3.4409297695312651</v>
      </c>
      <c r="L13" s="40">
        <f t="shared" ref="L13" si="18">SQRT((D13^2) + (F13^2) + (H13^2))</f>
        <v>5.2009612264329297</v>
      </c>
      <c r="M13" s="12">
        <f t="shared" ref="M13" si="19">(D13-$D$9)/(B13-$B$9)</f>
        <v>1.4000000082887709</v>
      </c>
      <c r="N13" s="12">
        <f t="shared" ref="N13" si="20">(F13-$F$9)/(B13-$B$9)</f>
        <v>0.99999969825148582</v>
      </c>
      <c r="O13" s="12">
        <f t="shared" ref="O13" si="21">(H13-$H$9)/(B13-$B$9)</f>
        <v>1.9500000000007844</v>
      </c>
      <c r="P13" s="81">
        <f t="shared" ref="P13" si="22">(L13-$L$9)/(B13-$B$9)</f>
        <v>2.6004806132164648</v>
      </c>
      <c r="Q13" s="12">
        <f t="shared" ref="Q13" si="23">(M13-0)/(B13-$B$9)</f>
        <v>0.70000000414438546</v>
      </c>
      <c r="R13" s="12">
        <f t="shared" ref="R13" si="24">(N13-0)/(B13-$B$9)</f>
        <v>0.49999984912574291</v>
      </c>
      <c r="S13" s="12">
        <f t="shared" ref="S13" si="25">(O13-0)/(B13-$B$9)</f>
        <v>0.97500000000039222</v>
      </c>
      <c r="T13" s="12">
        <f t="shared" ref="T13" si="26">(P13-0)/(B13-$B$9)</f>
        <v>1.3002403066082324</v>
      </c>
    </row>
    <row r="14" spans="1:48" ht="15.9" customHeight="1">
      <c r="A14" s="53"/>
      <c r="B14" s="18">
        <v>45855</v>
      </c>
      <c r="C14" s="11">
        <v>401170.55379999999</v>
      </c>
      <c r="D14" s="9">
        <f t="shared" si="1"/>
        <v>19.499999994877726</v>
      </c>
      <c r="E14" s="11">
        <v>6665976.8459999999</v>
      </c>
      <c r="F14" s="9">
        <f t="shared" si="2"/>
        <v>25.999999605119228</v>
      </c>
      <c r="G14" s="12">
        <v>99.836200000000005</v>
      </c>
      <c r="H14" s="9">
        <f t="shared" si="3"/>
        <v>-3.6999999999949296</v>
      </c>
      <c r="I14" s="47">
        <f t="shared" si="4"/>
        <v>53.130101943687876</v>
      </c>
      <c r="J14" s="40">
        <f t="shared" si="15"/>
        <v>36.869898056312138</v>
      </c>
      <c r="K14" s="47">
        <f t="shared" si="5"/>
        <v>32.499999681022018</v>
      </c>
      <c r="L14" s="40">
        <f t="shared" si="6"/>
        <v>32.709937011042896</v>
      </c>
      <c r="M14" s="12">
        <f t="shared" si="7"/>
        <v>9.7499999974388629</v>
      </c>
      <c r="N14" s="12">
        <f t="shared" si="8"/>
        <v>12.999999802559614</v>
      </c>
      <c r="O14" s="12">
        <f t="shared" si="9"/>
        <v>-1.8499999999974648</v>
      </c>
      <c r="P14" s="81">
        <f t="shared" si="10"/>
        <v>16.354968505521448</v>
      </c>
      <c r="Q14" s="12">
        <f t="shared" si="11"/>
        <v>4.8749999987194315</v>
      </c>
      <c r="R14" s="12">
        <f t="shared" si="12"/>
        <v>6.4999999012798071</v>
      </c>
      <c r="S14" s="12">
        <f t="shared" si="13"/>
        <v>-0.92499999999873239</v>
      </c>
      <c r="T14" s="12">
        <f t="shared" si="14"/>
        <v>8.1774842527607241</v>
      </c>
    </row>
    <row r="15" spans="1:48" ht="15.9" customHeight="1">
      <c r="B15" s="18">
        <v>45856</v>
      </c>
      <c r="C15" s="11">
        <v>401170.54499999998</v>
      </c>
      <c r="D15" s="9">
        <f t="shared" si="1"/>
        <v>10.699999984353781</v>
      </c>
      <c r="E15" s="11">
        <v>6665976.8339999998</v>
      </c>
      <c r="F15" s="9">
        <f t="shared" si="2"/>
        <v>13.9999995008111</v>
      </c>
      <c r="G15" s="12">
        <v>99.841800000000006</v>
      </c>
      <c r="H15" s="9">
        <f t="shared" si="3"/>
        <v>1.90000000000623</v>
      </c>
      <c r="I15" s="47">
        <f t="shared" si="4"/>
        <v>52.609836212321191</v>
      </c>
      <c r="J15" s="40">
        <f t="shared" si="15"/>
        <v>37.39016378767883</v>
      </c>
      <c r="K15" s="47">
        <f t="shared" si="5"/>
        <v>17.620726026128491</v>
      </c>
      <c r="L15" s="40">
        <f t="shared" si="6"/>
        <v>17.722866181515496</v>
      </c>
      <c r="M15" s="12">
        <f t="shared" si="7"/>
        <v>3.5666666614512601</v>
      </c>
      <c r="N15" s="12">
        <f t="shared" si="8"/>
        <v>4.6666665002703667</v>
      </c>
      <c r="O15" s="12">
        <f t="shared" si="9"/>
        <v>0.63333333333540998</v>
      </c>
      <c r="P15" s="81">
        <f t="shared" si="10"/>
        <v>5.9076220605051653</v>
      </c>
      <c r="Q15" s="12">
        <f t="shared" si="11"/>
        <v>1.18888888715042</v>
      </c>
      <c r="R15" s="12">
        <f t="shared" si="12"/>
        <v>1.5555555000901222</v>
      </c>
      <c r="S15" s="12">
        <f t="shared" si="13"/>
        <v>0.21111111111180333</v>
      </c>
      <c r="T15" s="12">
        <f t="shared" si="14"/>
        <v>1.9692073535017218</v>
      </c>
    </row>
    <row r="16" spans="1:48" ht="15.9" customHeight="1">
      <c r="B16" s="18">
        <v>45856</v>
      </c>
      <c r="C16" s="11">
        <v>401170.54759999999</v>
      </c>
      <c r="D16" s="9">
        <f t="shared" si="1"/>
        <v>13.299999991431832</v>
      </c>
      <c r="E16" s="11">
        <v>6665976.835</v>
      </c>
      <c r="F16" s="9">
        <f t="shared" si="2"/>
        <v>14.999999664723873</v>
      </c>
      <c r="G16" s="12">
        <v>99.838200000000001</v>
      </c>
      <c r="H16" s="9">
        <f t="shared" si="3"/>
        <v>-1.6999999999995907</v>
      </c>
      <c r="I16" s="47">
        <f t="shared" si="4"/>
        <v>48.437664374962516</v>
      </c>
      <c r="J16" s="40">
        <f t="shared" si="15"/>
        <v>41.562335625037463</v>
      </c>
      <c r="K16" s="47">
        <f t="shared" si="5"/>
        <v>20.047194060860566</v>
      </c>
      <c r="L16" s="40">
        <f t="shared" si="6"/>
        <v>20.119144855430651</v>
      </c>
      <c r="M16" s="12">
        <f t="shared" si="7"/>
        <v>4.4333333304772777</v>
      </c>
      <c r="N16" s="12">
        <f t="shared" si="8"/>
        <v>4.999999888241291</v>
      </c>
      <c r="O16" s="12">
        <f t="shared" si="9"/>
        <v>-0.56666666666653021</v>
      </c>
      <c r="P16" s="81">
        <f t="shared" si="10"/>
        <v>6.7063816184768834</v>
      </c>
      <c r="Q16" s="12">
        <f t="shared" si="11"/>
        <v>1.4777777768257592</v>
      </c>
      <c r="R16" s="12">
        <f t="shared" si="12"/>
        <v>1.6666666294137638</v>
      </c>
      <c r="S16" s="12">
        <f t="shared" si="13"/>
        <v>-0.18888888888884339</v>
      </c>
      <c r="T16" s="12">
        <f t="shared" si="14"/>
        <v>2.2354605394922946</v>
      </c>
    </row>
    <row r="17" spans="1:20" ht="15.9" customHeight="1">
      <c r="B17" s="18">
        <v>45857</v>
      </c>
      <c r="C17" s="11">
        <v>401170.54100000003</v>
      </c>
      <c r="D17" s="9">
        <f t="shared" si="1"/>
        <v>6.7000000271946192</v>
      </c>
      <c r="E17" s="11">
        <v>6665976.8310000002</v>
      </c>
      <c r="F17" s="9">
        <f t="shared" si="2"/>
        <v>10.999999940395355</v>
      </c>
      <c r="G17" s="12">
        <v>99.863100000000003</v>
      </c>
      <c r="H17" s="9">
        <f t="shared" si="3"/>
        <v>23.200000000002774</v>
      </c>
      <c r="I17" s="47">
        <f t="shared" si="4"/>
        <v>58.654785617036275</v>
      </c>
      <c r="J17" s="40">
        <f t="shared" si="15"/>
        <v>31.345214382963718</v>
      </c>
      <c r="K17" s="47">
        <f t="shared" si="5"/>
        <v>12.879829154655186</v>
      </c>
      <c r="L17" s="40">
        <f t="shared" si="6"/>
        <v>26.535447971595175</v>
      </c>
      <c r="M17" s="12">
        <f t="shared" si="7"/>
        <v>1.6750000067986548</v>
      </c>
      <c r="N17" s="12">
        <f t="shared" si="8"/>
        <v>2.7499999850988388</v>
      </c>
      <c r="O17" s="12">
        <f t="shared" si="9"/>
        <v>5.8000000000006935</v>
      </c>
      <c r="P17" s="81">
        <f t="shared" si="10"/>
        <v>6.6338619928987939</v>
      </c>
      <c r="Q17" s="12">
        <f t="shared" si="11"/>
        <v>0.4187500016996637</v>
      </c>
      <c r="R17" s="12">
        <f t="shared" si="12"/>
        <v>0.6874999962747097</v>
      </c>
      <c r="S17" s="12">
        <f t="shared" si="13"/>
        <v>1.4500000000001734</v>
      </c>
      <c r="T17" s="12">
        <f t="shared" si="14"/>
        <v>1.6584654982246985</v>
      </c>
    </row>
    <row r="18" spans="1:20" ht="15.9" customHeight="1">
      <c r="B18" s="18">
        <v>45859</v>
      </c>
      <c r="C18" s="11">
        <v>401170.55310000002</v>
      </c>
      <c r="D18" s="9">
        <f t="shared" si="1"/>
        <v>18.800000019837171</v>
      </c>
      <c r="E18" s="12">
        <v>6665976.8430000003</v>
      </c>
      <c r="F18" s="9">
        <f t="shared" si="2"/>
        <v>23.000000044703484</v>
      </c>
      <c r="G18" s="12">
        <v>99.820599999999999</v>
      </c>
      <c r="H18" s="9">
        <f t="shared" si="3"/>
        <v>-19.300000000001205</v>
      </c>
      <c r="I18" s="47">
        <f t="shared" si="4"/>
        <v>50.737734695000164</v>
      </c>
      <c r="J18" s="40">
        <f t="shared" si="15"/>
        <v>39.262265304999858</v>
      </c>
      <c r="K18" s="47">
        <f t="shared" si="5"/>
        <v>29.705891718684999</v>
      </c>
      <c r="L18" s="40">
        <f t="shared" si="6"/>
        <v>35.424991218097489</v>
      </c>
      <c r="M18" s="12">
        <f t="shared" si="7"/>
        <v>3.1333333366395286</v>
      </c>
      <c r="N18" s="12">
        <f t="shared" si="8"/>
        <v>3.8333333407839141</v>
      </c>
      <c r="O18" s="12">
        <f t="shared" si="9"/>
        <v>-3.2166666666668675</v>
      </c>
      <c r="P18" s="81">
        <f t="shared" si="10"/>
        <v>5.9041652030162481</v>
      </c>
      <c r="Q18" s="12">
        <f t="shared" si="11"/>
        <v>0.52222222277325481</v>
      </c>
      <c r="R18" s="12">
        <f t="shared" si="12"/>
        <v>0.63888889013065231</v>
      </c>
      <c r="S18" s="12">
        <f t="shared" si="13"/>
        <v>-0.53611111111114462</v>
      </c>
      <c r="T18" s="12">
        <f t="shared" si="14"/>
        <v>0.98402753383604136</v>
      </c>
    </row>
    <row r="19" spans="1:20" ht="15.9" customHeight="1">
      <c r="B19" s="18">
        <v>45859</v>
      </c>
      <c r="C19" s="11">
        <v>401170.53850000002</v>
      </c>
      <c r="D19" s="9">
        <f t="shared" si="1"/>
        <v>4.2000000248663127</v>
      </c>
      <c r="E19" s="11">
        <v>6665976.8140000002</v>
      </c>
      <c r="F19" s="9">
        <f t="shared" si="2"/>
        <v>-6.0000000521540642</v>
      </c>
      <c r="G19" s="12">
        <v>99.825100000000006</v>
      </c>
      <c r="H19" s="9">
        <f t="shared" si="3"/>
        <v>-14.799999999993929</v>
      </c>
      <c r="I19" s="47">
        <f t="shared" si="4"/>
        <v>-55.007979876051024</v>
      </c>
      <c r="J19" s="40">
        <f t="shared" si="15"/>
        <v>145.00797987605102</v>
      </c>
      <c r="K19" s="47">
        <f t="shared" si="5"/>
        <v>7.3239334264263896</v>
      </c>
      <c r="L19" s="40">
        <f t="shared" si="6"/>
        <v>16.513025187243738</v>
      </c>
      <c r="M19" s="12">
        <f t="shared" si="7"/>
        <v>0.70000000414438546</v>
      </c>
      <c r="N19" s="12">
        <f t="shared" si="8"/>
        <v>-1.000000008692344</v>
      </c>
      <c r="O19" s="12">
        <f t="shared" si="9"/>
        <v>-2.4666666666656547</v>
      </c>
      <c r="P19" s="81">
        <f t="shared" si="10"/>
        <v>2.7521708645406231</v>
      </c>
      <c r="Q19" s="12">
        <f t="shared" si="11"/>
        <v>0.11666666735739757</v>
      </c>
      <c r="R19" s="12">
        <f t="shared" si="12"/>
        <v>-0.16666666811539066</v>
      </c>
      <c r="S19" s="12">
        <f t="shared" si="13"/>
        <v>-0.41111111111094245</v>
      </c>
      <c r="T19" s="12">
        <f t="shared" si="14"/>
        <v>0.45869514409010387</v>
      </c>
    </row>
    <row r="20" spans="1:20" ht="15.9" customHeight="1">
      <c r="A20" s="8" t="s">
        <v>173</v>
      </c>
      <c r="B20" s="18">
        <v>45860</v>
      </c>
      <c r="C20" s="11">
        <v>401170.55920000002</v>
      </c>
      <c r="D20" s="9">
        <f t="shared" si="1"/>
        <v>24.900000018533319</v>
      </c>
      <c r="E20" s="11">
        <v>6665976.8509999998</v>
      </c>
      <c r="F20" s="9">
        <f t="shared" si="2"/>
        <v>30.999999493360519</v>
      </c>
      <c r="G20" s="12">
        <v>99.843000000000004</v>
      </c>
      <c r="H20" s="9">
        <f t="shared" si="3"/>
        <v>3.1000000000034333</v>
      </c>
      <c r="I20" s="47">
        <f t="shared" si="4"/>
        <v>51.227670243058064</v>
      </c>
      <c r="J20" s="40">
        <f t="shared" si="15"/>
        <v>38.772329756941929</v>
      </c>
      <c r="K20" s="47">
        <f t="shared" si="5"/>
        <v>39.761916069416372</v>
      </c>
      <c r="L20" s="40">
        <f t="shared" si="6"/>
        <v>39.882577267665802</v>
      </c>
      <c r="M20" s="12">
        <f t="shared" si="7"/>
        <v>3.5571428597904742</v>
      </c>
      <c r="N20" s="12">
        <f t="shared" si="8"/>
        <v>4.42857135619436</v>
      </c>
      <c r="O20" s="12">
        <f t="shared" si="9"/>
        <v>0.44285714285763333</v>
      </c>
      <c r="P20" s="81">
        <f t="shared" si="10"/>
        <v>5.6975110382379714</v>
      </c>
      <c r="Q20" s="12">
        <f t="shared" si="11"/>
        <v>0.50816326568435344</v>
      </c>
      <c r="R20" s="12">
        <f t="shared" si="12"/>
        <v>0.63265305088490853</v>
      </c>
      <c r="S20" s="12">
        <f t="shared" si="13"/>
        <v>6.3265306122519044E-2</v>
      </c>
      <c r="T20" s="12">
        <f t="shared" si="14"/>
        <v>0.81393014831971022</v>
      </c>
    </row>
    <row r="21" spans="1:20" ht="15.9" customHeight="1">
      <c r="B21" s="18">
        <v>45860</v>
      </c>
      <c r="C21" s="11">
        <v>401170.55949999997</v>
      </c>
      <c r="D21" s="9">
        <f t="shared" si="1"/>
        <v>25.199999974574894</v>
      </c>
      <c r="E21" s="12">
        <v>6665976.8439999996</v>
      </c>
      <c r="F21" s="9">
        <f t="shared" si="2"/>
        <v>23.999999277293682</v>
      </c>
      <c r="G21" s="12">
        <v>99.825900000000004</v>
      </c>
      <c r="H21" s="9">
        <f t="shared" si="3"/>
        <v>-13.999999999995794</v>
      </c>
      <c r="I21" s="47">
        <f t="shared" si="4"/>
        <v>43.602818139931678</v>
      </c>
      <c r="J21" s="40">
        <f t="shared" si="15"/>
        <v>46.397181860068315</v>
      </c>
      <c r="K21" s="47">
        <f t="shared" si="5"/>
        <v>34.799999483170573</v>
      </c>
      <c r="L21" s="40">
        <f t="shared" si="6"/>
        <v>37.510531374915956</v>
      </c>
      <c r="M21" s="12">
        <f t="shared" si="7"/>
        <v>3.599999996367842</v>
      </c>
      <c r="N21" s="12">
        <f t="shared" si="8"/>
        <v>3.4285713253276691</v>
      </c>
      <c r="O21" s="12">
        <f t="shared" si="9"/>
        <v>-1.9999999999993991</v>
      </c>
      <c r="P21" s="81">
        <f t="shared" si="10"/>
        <v>5.3586473392737082</v>
      </c>
      <c r="Q21" s="12">
        <f t="shared" si="11"/>
        <v>0.51428571376683452</v>
      </c>
      <c r="R21" s="12">
        <f t="shared" si="12"/>
        <v>0.48979590361823844</v>
      </c>
      <c r="S21" s="12">
        <f t="shared" si="13"/>
        <v>-0.28571428571419988</v>
      </c>
      <c r="T21" s="12">
        <f t="shared" si="14"/>
        <v>0.76552104846767255</v>
      </c>
    </row>
    <row r="22" spans="1:20" ht="15.9" customHeight="1">
      <c r="B22" s="18">
        <v>45861</v>
      </c>
      <c r="C22" s="12">
        <v>401170.55949999997</v>
      </c>
      <c r="D22" s="9">
        <f t="shared" si="1"/>
        <v>25.199999974574894</v>
      </c>
      <c r="E22" s="12">
        <v>6665976.8550000004</v>
      </c>
      <c r="F22" s="9">
        <f t="shared" si="2"/>
        <v>35.000000149011612</v>
      </c>
      <c r="G22" s="12">
        <v>99.836299999999994</v>
      </c>
      <c r="H22" s="9">
        <f t="shared" si="3"/>
        <v>-3.6000000000058208</v>
      </c>
      <c r="I22" s="47">
        <f t="shared" si="4"/>
        <v>54.246112888644717</v>
      </c>
      <c r="J22" s="40">
        <f t="shared" si="15"/>
        <v>35.753887111355311</v>
      </c>
      <c r="K22" s="47">
        <f t="shared" si="5"/>
        <v>43.128181148170249</v>
      </c>
      <c r="L22" s="40">
        <f t="shared" si="6"/>
        <v>43.278170122469703</v>
      </c>
      <c r="M22" s="12">
        <f t="shared" si="7"/>
        <v>3.1499999968218617</v>
      </c>
      <c r="N22" s="12">
        <f t="shared" si="8"/>
        <v>4.3750000186264515</v>
      </c>
      <c r="O22" s="12">
        <f t="shared" si="9"/>
        <v>-0.4500000000007276</v>
      </c>
      <c r="P22" s="81">
        <f t="shared" si="10"/>
        <v>5.4097712653087129</v>
      </c>
      <c r="Q22" s="12">
        <f t="shared" si="11"/>
        <v>0.39374999960273271</v>
      </c>
      <c r="R22" s="12">
        <f t="shared" si="12"/>
        <v>0.54687500232830644</v>
      </c>
      <c r="S22" s="12">
        <f t="shared" si="13"/>
        <v>-5.6250000000090949E-2</v>
      </c>
      <c r="T22" s="12">
        <f t="shared" si="14"/>
        <v>0.67622140816358911</v>
      </c>
    </row>
    <row r="23" spans="1:20" ht="15.9" customHeight="1">
      <c r="B23" s="18">
        <v>45861</v>
      </c>
      <c r="C23" s="12">
        <v>401170.55249999999</v>
      </c>
      <c r="D23" s="9">
        <f t="shared" si="1"/>
        <v>18.1999999913387</v>
      </c>
      <c r="E23" s="12">
        <v>6665976.8437999999</v>
      </c>
      <c r="F23" s="9">
        <f t="shared" si="2"/>
        <v>23.799999617040157</v>
      </c>
      <c r="G23" s="12">
        <v>99.836399999999998</v>
      </c>
      <c r="H23" s="9">
        <f t="shared" si="3"/>
        <v>-3.5000000000025011</v>
      </c>
      <c r="I23" s="47">
        <f t="shared" si="4"/>
        <v>52.594642936886167</v>
      </c>
      <c r="J23" s="40">
        <f t="shared" si="15"/>
        <v>37.405357063113854</v>
      </c>
      <c r="K23" s="47">
        <f t="shared" si="5"/>
        <v>29.961308073177317</v>
      </c>
      <c r="L23" s="40">
        <f t="shared" si="6"/>
        <v>30.165045689603353</v>
      </c>
      <c r="M23" s="12">
        <f t="shared" si="7"/>
        <v>2.2749999989173375</v>
      </c>
      <c r="N23" s="12">
        <f t="shared" si="8"/>
        <v>2.9749999521300197</v>
      </c>
      <c r="O23" s="12">
        <f t="shared" si="9"/>
        <v>-0.43750000000031264</v>
      </c>
      <c r="P23" s="81">
        <f t="shared" si="10"/>
        <v>3.7706307112004191</v>
      </c>
      <c r="Q23" s="12">
        <f t="shared" si="11"/>
        <v>0.28437499986466719</v>
      </c>
      <c r="R23" s="12">
        <f t="shared" si="12"/>
        <v>0.37187499401625246</v>
      </c>
      <c r="S23" s="12">
        <f t="shared" si="13"/>
        <v>-5.468750000003908E-2</v>
      </c>
      <c r="T23" s="12">
        <f t="shared" si="14"/>
        <v>0.47132883890005239</v>
      </c>
    </row>
    <row r="24" spans="1:20" ht="15.9" customHeight="1">
      <c r="B24" s="18">
        <v>45862</v>
      </c>
      <c r="C24" s="12">
        <v>401170.53730000003</v>
      </c>
      <c r="D24" s="9">
        <f t="shared" si="1"/>
        <v>3.0000000260770321</v>
      </c>
      <c r="E24" s="12">
        <v>6665976.8243000004</v>
      </c>
      <c r="F24" s="9">
        <f t="shared" si="2"/>
        <v>4.3000001460313797</v>
      </c>
      <c r="G24" s="12">
        <v>99.823599999999999</v>
      </c>
      <c r="H24" s="9">
        <f t="shared" si="3"/>
        <v>-16.300000000001091</v>
      </c>
      <c r="I24" s="47">
        <f t="shared" si="4"/>
        <v>55.097505063460446</v>
      </c>
      <c r="J24" s="40">
        <f t="shared" si="15"/>
        <v>34.90249493653954</v>
      </c>
      <c r="K24" s="47">
        <f t="shared" si="5"/>
        <v>5.2430908262524003</v>
      </c>
      <c r="L24" s="40">
        <f t="shared" si="6"/>
        <v>17.122499858734638</v>
      </c>
      <c r="M24" s="12">
        <f>(D24-$D$9)/(B23-$B$9)</f>
        <v>0.37500000325962901</v>
      </c>
      <c r="N24" s="12">
        <f>(F24-$F$9)/(B23-$B$9)</f>
        <v>0.53750001825392246</v>
      </c>
      <c r="O24" s="12">
        <f>(H24-$H$9)/(B23-$B$9)</f>
        <v>-2.0375000000001364</v>
      </c>
      <c r="P24" s="81">
        <f>(L24-$L$9)/(B23-$B$9)</f>
        <v>2.1403124823418298</v>
      </c>
      <c r="Q24" s="12">
        <f>(M24-0)/(B23-$B$9)</f>
        <v>4.6875000407453626E-2</v>
      </c>
      <c r="R24" s="12">
        <f>(N24-0)/(B23-$B$9)</f>
        <v>6.7187502281740308E-2</v>
      </c>
      <c r="S24" s="12">
        <f>(O24-0)/(B23-$B$9)</f>
        <v>-0.25468750000001705</v>
      </c>
      <c r="T24" s="12">
        <f>(P24-0)/(B23-$B$9)</f>
        <v>0.26753906029272873</v>
      </c>
    </row>
    <row r="25" spans="1:20" ht="15.9" customHeight="1">
      <c r="B25" s="18">
        <v>45862</v>
      </c>
      <c r="C25" s="12">
        <v>401170.54470000003</v>
      </c>
      <c r="D25" s="9">
        <f t="shared" si="1"/>
        <v>10.400000028312206</v>
      </c>
      <c r="E25" s="12">
        <v>6665976.8289000001</v>
      </c>
      <c r="F25" s="9">
        <f t="shared" si="2"/>
        <v>8.8999997824430466</v>
      </c>
      <c r="G25" s="12">
        <v>99.809600000000003</v>
      </c>
      <c r="H25" s="9">
        <f t="shared" si="3"/>
        <v>-30.299999999996885</v>
      </c>
      <c r="I25" s="47">
        <f t="shared" si="4"/>
        <v>40.555893109417894</v>
      </c>
      <c r="J25" s="40">
        <f t="shared" si="15"/>
        <v>49.444106890582134</v>
      </c>
      <c r="K25" s="47">
        <f t="shared" si="5"/>
        <v>13.688316065768651</v>
      </c>
      <c r="L25" s="40">
        <f t="shared" si="6"/>
        <v>33.248458561506148</v>
      </c>
      <c r="M25" s="12">
        <f t="shared" ref="M25:M86" si="27">(D25-$D$9)/(B25-$B$9)</f>
        <v>1.1555555587013562</v>
      </c>
      <c r="N25" s="12">
        <f t="shared" ref="N25:N86" si="28">(F25-$F$9)/(B25-$B$9)</f>
        <v>0.9888888647158941</v>
      </c>
      <c r="O25" s="12">
        <f t="shared" ref="O25:O86" si="29">(H25-$H$9)/(B25-$B$9)</f>
        <v>-3.3666666666663208</v>
      </c>
      <c r="P25" s="81">
        <f t="shared" ref="P25:P86" si="30">(L25-$L$9)/(B25-$B$9)</f>
        <v>3.6942731735006831</v>
      </c>
      <c r="Q25" s="12">
        <f t="shared" ref="Q25:Q86" si="31">(M25-0)/(B25-$B$9)</f>
        <v>0.12839506207792847</v>
      </c>
      <c r="R25" s="12">
        <f t="shared" ref="R25:R86" si="32">(N25-0)/(B25-$B$9)</f>
        <v>0.10987654052398824</v>
      </c>
      <c r="S25" s="12">
        <f t="shared" ref="S25:S86" si="33">(O25-0)/(B25-$B$9)</f>
        <v>-0.37407407407403565</v>
      </c>
      <c r="T25" s="12">
        <f t="shared" ref="T25:T86" si="34">(P25-0)/(B25-$B$9)</f>
        <v>0.41047479705563145</v>
      </c>
    </row>
    <row r="26" spans="1:20" ht="15.9" customHeight="1">
      <c r="B26" s="18">
        <v>45863</v>
      </c>
      <c r="C26" s="12">
        <v>401170.55719999998</v>
      </c>
      <c r="D26" s="9">
        <f t="shared" si="1"/>
        <v>22.899999981746078</v>
      </c>
      <c r="E26" s="12">
        <v>6665976.8454999998</v>
      </c>
      <c r="F26" s="9">
        <f t="shared" si="2"/>
        <v>25.499999523162842</v>
      </c>
      <c r="G26" s="12">
        <v>99.837500000000006</v>
      </c>
      <c r="H26" s="9">
        <f t="shared" si="3"/>
        <v>-2.3999999999944066</v>
      </c>
      <c r="I26" s="47">
        <f t="shared" si="4"/>
        <v>48.074916420701925</v>
      </c>
      <c r="J26" s="40">
        <f t="shared" si="15"/>
        <v>41.925083579298075</v>
      </c>
      <c r="K26" s="47">
        <f t="shared" si="5"/>
        <v>34.273312866504099</v>
      </c>
      <c r="L26" s="40">
        <f t="shared" si="6"/>
        <v>34.357240501024648</v>
      </c>
      <c r="M26" s="12">
        <f t="shared" si="27"/>
        <v>2.2899999981746078</v>
      </c>
      <c r="N26" s="12">
        <f t="shared" si="28"/>
        <v>2.5499999523162842</v>
      </c>
      <c r="O26" s="12">
        <f t="shared" si="29"/>
        <v>-0.23999999999944066</v>
      </c>
      <c r="P26" s="81">
        <f t="shared" si="30"/>
        <v>3.4357240501024648</v>
      </c>
      <c r="Q26" s="12">
        <f t="shared" si="31"/>
        <v>0.22899999981746078</v>
      </c>
      <c r="R26" s="12">
        <f t="shared" si="32"/>
        <v>0.25499999523162842</v>
      </c>
      <c r="S26" s="12">
        <f t="shared" si="33"/>
        <v>-2.3999999999944066E-2</v>
      </c>
      <c r="T26" s="12">
        <f t="shared" si="34"/>
        <v>0.3435724050102465</v>
      </c>
    </row>
    <row r="27" spans="1:20" ht="15.9" customHeight="1">
      <c r="B27" s="18">
        <v>45863</v>
      </c>
      <c r="C27" s="12">
        <v>401170.54639999999</v>
      </c>
      <c r="D27" s="9">
        <f t="shared" si="1"/>
        <v>12.099999992642552</v>
      </c>
      <c r="E27" s="12">
        <v>6665976.8245999999</v>
      </c>
      <c r="F27" s="9">
        <f t="shared" si="2"/>
        <v>4.5999996364116669</v>
      </c>
      <c r="G27" s="12">
        <v>99.810299999999998</v>
      </c>
      <c r="H27" s="9">
        <f t="shared" si="3"/>
        <v>-29.600000000002069</v>
      </c>
      <c r="I27" s="47">
        <f t="shared" si="4"/>
        <v>20.815064473683655</v>
      </c>
      <c r="J27" s="40">
        <f t="shared" si="15"/>
        <v>69.184935526316337</v>
      </c>
      <c r="K27" s="47">
        <f t="shared" si="5"/>
        <v>12.944883022914389</v>
      </c>
      <c r="L27" s="40">
        <f t="shared" si="6"/>
        <v>32.306810373001227</v>
      </c>
      <c r="M27" s="12">
        <f t="shared" si="27"/>
        <v>1.2099999992642552</v>
      </c>
      <c r="N27" s="12">
        <f t="shared" si="28"/>
        <v>0.45999996364116669</v>
      </c>
      <c r="O27" s="12">
        <f t="shared" si="29"/>
        <v>-2.9600000000002069</v>
      </c>
      <c r="P27" s="81">
        <f t="shared" si="30"/>
        <v>3.2306810373001227</v>
      </c>
      <c r="Q27" s="12">
        <f t="shared" si="31"/>
        <v>0.12099999992642552</v>
      </c>
      <c r="R27" s="12">
        <f t="shared" si="32"/>
        <v>4.5999996364116669E-2</v>
      </c>
      <c r="S27" s="12">
        <f t="shared" si="33"/>
        <v>-0.29600000000002069</v>
      </c>
      <c r="T27" s="12">
        <f t="shared" si="34"/>
        <v>0.32306810373001227</v>
      </c>
    </row>
    <row r="28" spans="1:20" ht="15.9" customHeight="1">
      <c r="B28" s="18">
        <v>45864</v>
      </c>
      <c r="C28" s="12">
        <v>401170.56819999998</v>
      </c>
      <c r="D28" s="9">
        <f t="shared" si="1"/>
        <v>33.899999980349094</v>
      </c>
      <c r="E28" s="12">
        <v>6665976.8590000002</v>
      </c>
      <c r="F28" s="9">
        <f t="shared" si="2"/>
        <v>38.99999987334013</v>
      </c>
      <c r="G28" s="12">
        <v>99.855199999999996</v>
      </c>
      <c r="H28" s="9">
        <f t="shared" si="3"/>
        <v>15.299999999996317</v>
      </c>
      <c r="I28" s="47">
        <f t="shared" si="4"/>
        <v>49.001826504421295</v>
      </c>
      <c r="J28" s="40">
        <f t="shared" si="15"/>
        <v>40.998173495578726</v>
      </c>
      <c r="K28" s="47">
        <f t="shared" si="5"/>
        <v>51.674074629239357</v>
      </c>
      <c r="L28" s="40">
        <f t="shared" si="6"/>
        <v>53.891557676393859</v>
      </c>
      <c r="M28" s="12">
        <f t="shared" si="27"/>
        <v>3.0818181800317359</v>
      </c>
      <c r="N28" s="12">
        <f t="shared" si="28"/>
        <v>3.5454545339400116</v>
      </c>
      <c r="O28" s="12">
        <f t="shared" si="29"/>
        <v>1.390909090908756</v>
      </c>
      <c r="P28" s="81">
        <f t="shared" si="30"/>
        <v>4.8992325160358057</v>
      </c>
      <c r="Q28" s="12">
        <f t="shared" si="31"/>
        <v>0.28016528909379418</v>
      </c>
      <c r="R28" s="12">
        <f t="shared" si="32"/>
        <v>0.32231404854000106</v>
      </c>
      <c r="S28" s="12">
        <f t="shared" si="33"/>
        <v>0.1264462809917051</v>
      </c>
      <c r="T28" s="12">
        <f t="shared" si="34"/>
        <v>0.44538477418507322</v>
      </c>
    </row>
    <row r="29" spans="1:20" ht="15.9" customHeight="1">
      <c r="B29" s="18">
        <v>45864</v>
      </c>
      <c r="C29" s="12">
        <v>401170.55920000002</v>
      </c>
      <c r="D29" s="9">
        <f t="shared" si="1"/>
        <v>24.900000018533319</v>
      </c>
      <c r="E29" s="12">
        <v>6665976.8432999998</v>
      </c>
      <c r="F29" s="9">
        <f t="shared" si="2"/>
        <v>23.299999535083771</v>
      </c>
      <c r="G29" s="12">
        <v>99.840599999999995</v>
      </c>
      <c r="H29" s="9">
        <f t="shared" si="3"/>
        <v>0.69999999999481588</v>
      </c>
      <c r="I29" s="47">
        <f t="shared" si="4"/>
        <v>43.098762943742692</v>
      </c>
      <c r="J29" s="40">
        <f t="shared" si="15"/>
        <v>46.901237056257287</v>
      </c>
      <c r="K29" s="47">
        <f t="shared" si="5"/>
        <v>34.101319318434932</v>
      </c>
      <c r="L29" s="40">
        <f t="shared" si="6"/>
        <v>34.108503034549258</v>
      </c>
      <c r="M29" s="12">
        <f t="shared" si="27"/>
        <v>2.263636365321211</v>
      </c>
      <c r="N29" s="12">
        <f t="shared" si="28"/>
        <v>2.1181817759167063</v>
      </c>
      <c r="O29" s="12">
        <f t="shared" si="29"/>
        <v>6.3636363635892354E-2</v>
      </c>
      <c r="P29" s="81">
        <f t="shared" si="30"/>
        <v>3.1007730031408416</v>
      </c>
      <c r="Q29" s="12">
        <f t="shared" si="31"/>
        <v>0.2057851241201101</v>
      </c>
      <c r="R29" s="12">
        <f t="shared" si="32"/>
        <v>0.19256197962879149</v>
      </c>
      <c r="S29" s="12">
        <f t="shared" si="33"/>
        <v>5.7851239668993051E-3</v>
      </c>
      <c r="T29" s="12">
        <f t="shared" si="34"/>
        <v>0.28188845483098562</v>
      </c>
    </row>
    <row r="30" spans="1:20" ht="15.9" customHeight="1">
      <c r="B30" s="18">
        <v>45866</v>
      </c>
      <c r="C30" s="12">
        <v>401170.54489999998</v>
      </c>
      <c r="D30" s="9">
        <f t="shared" si="1"/>
        <v>10.599999979604036</v>
      </c>
      <c r="E30" s="12">
        <v>6665976.8256999999</v>
      </c>
      <c r="F30" s="9">
        <f t="shared" si="2"/>
        <v>5.6999996304512024</v>
      </c>
      <c r="G30" s="12">
        <v>99.822699999999998</v>
      </c>
      <c r="H30" s="9">
        <f t="shared" si="3"/>
        <v>-17.200000000002547</v>
      </c>
      <c r="I30" s="47">
        <f t="shared" si="4"/>
        <v>28.268511283649769</v>
      </c>
      <c r="J30" s="40">
        <f t="shared" si="15"/>
        <v>61.731488716350214</v>
      </c>
      <c r="K30" s="47">
        <f t="shared" si="5"/>
        <v>12.035364363190231</v>
      </c>
      <c r="L30" s="40">
        <f t="shared" si="6"/>
        <v>20.992617639418793</v>
      </c>
      <c r="M30" s="12">
        <f t="shared" si="27"/>
        <v>0.81538461381569505</v>
      </c>
      <c r="N30" s="12">
        <f t="shared" si="28"/>
        <v>0.4384615100347079</v>
      </c>
      <c r="O30" s="12">
        <f t="shared" si="29"/>
        <v>-1.3230769230771189</v>
      </c>
      <c r="P30" s="81">
        <f t="shared" si="30"/>
        <v>1.6148167414937533</v>
      </c>
      <c r="Q30" s="12">
        <f t="shared" si="31"/>
        <v>6.2721893370438084E-2</v>
      </c>
      <c r="R30" s="12">
        <f t="shared" si="32"/>
        <v>3.3727808464208302E-2</v>
      </c>
      <c r="S30" s="12">
        <f t="shared" si="33"/>
        <v>-0.10177514792900914</v>
      </c>
      <c r="T30" s="12">
        <f t="shared" si="34"/>
        <v>0.1242166724225964</v>
      </c>
    </row>
    <row r="31" spans="1:20" ht="15.9" customHeight="1">
      <c r="B31" s="18">
        <v>45866</v>
      </c>
      <c r="C31" s="12">
        <v>401170.54519999999</v>
      </c>
      <c r="D31" s="9">
        <f t="shared" si="1"/>
        <v>10.899999993853271</v>
      </c>
      <c r="E31" s="12">
        <v>6665976.8285999997</v>
      </c>
      <c r="F31" s="9">
        <f t="shared" si="2"/>
        <v>8.5999993607401848</v>
      </c>
      <c r="G31" s="12">
        <v>99.834000000000003</v>
      </c>
      <c r="H31" s="9">
        <f t="shared" si="3"/>
        <v>-5.8999999999969077</v>
      </c>
      <c r="I31" s="47">
        <f t="shared" si="4"/>
        <v>38.273113895677085</v>
      </c>
      <c r="J31" s="40">
        <f t="shared" si="15"/>
        <v>51.726886104322944</v>
      </c>
      <c r="K31" s="47">
        <f t="shared" si="5"/>
        <v>13.88416323984751</v>
      </c>
      <c r="L31" s="40">
        <f t="shared" si="6"/>
        <v>15.085754501207303</v>
      </c>
      <c r="M31" s="12">
        <f t="shared" si="27"/>
        <v>0.83846153798871315</v>
      </c>
      <c r="N31" s="12">
        <f t="shared" si="28"/>
        <v>0.66153841236462962</v>
      </c>
      <c r="O31" s="12">
        <f t="shared" si="29"/>
        <v>-0.45384615384591598</v>
      </c>
      <c r="P31" s="81">
        <f t="shared" si="30"/>
        <v>1.1604426539390233</v>
      </c>
      <c r="Q31" s="12">
        <f t="shared" si="31"/>
        <v>6.4497041383747164E-2</v>
      </c>
      <c r="R31" s="12">
        <f t="shared" si="32"/>
        <v>5.088757018189459E-2</v>
      </c>
      <c r="S31" s="12">
        <f t="shared" si="33"/>
        <v>-3.4911242603531997E-2</v>
      </c>
      <c r="T31" s="12">
        <f t="shared" si="34"/>
        <v>8.9264819533771023E-2</v>
      </c>
    </row>
    <row r="32" spans="1:20" ht="15.9" customHeight="1">
      <c r="B32" s="18">
        <v>45867</v>
      </c>
      <c r="C32" s="12">
        <v>401170.55040000001</v>
      </c>
      <c r="D32" s="9">
        <f t="shared" si="1"/>
        <v>16.100000008009374</v>
      </c>
      <c r="E32" s="12">
        <v>6665976.8433999997</v>
      </c>
      <c r="F32" s="9">
        <f t="shared" si="2"/>
        <v>23.399999365210533</v>
      </c>
      <c r="G32" s="12">
        <v>99.8399</v>
      </c>
      <c r="H32" s="9">
        <f t="shared" si="3"/>
        <v>0</v>
      </c>
      <c r="I32" s="47">
        <f t="shared" si="4"/>
        <v>55.470698112911442</v>
      </c>
      <c r="J32" s="40">
        <f t="shared" si="15"/>
        <v>34.529301887088536</v>
      </c>
      <c r="K32" s="47">
        <f t="shared" si="5"/>
        <v>28.403696424052896</v>
      </c>
      <c r="L32" s="40">
        <f t="shared" si="6"/>
        <v>28.403696424052896</v>
      </c>
      <c r="M32" s="12">
        <f t="shared" si="27"/>
        <v>1.1500000005720981</v>
      </c>
      <c r="N32" s="12">
        <f t="shared" si="28"/>
        <v>1.6714285260864667</v>
      </c>
      <c r="O32" s="12">
        <f t="shared" si="29"/>
        <v>0</v>
      </c>
      <c r="P32" s="81">
        <f t="shared" si="30"/>
        <v>2.0288354588609212</v>
      </c>
      <c r="Q32" s="12">
        <f t="shared" si="31"/>
        <v>8.2142857183721288E-2</v>
      </c>
      <c r="R32" s="12">
        <f t="shared" si="32"/>
        <v>0.11938775186331906</v>
      </c>
      <c r="S32" s="12">
        <f t="shared" si="33"/>
        <v>0</v>
      </c>
      <c r="T32" s="12">
        <f t="shared" si="34"/>
        <v>0.1449168184900658</v>
      </c>
    </row>
    <row r="33" spans="2:20" ht="15.9" customHeight="1">
      <c r="B33" s="18">
        <v>45867</v>
      </c>
      <c r="C33" s="12">
        <v>401170.56540000002</v>
      </c>
      <c r="D33" s="9">
        <f t="shared" si="1"/>
        <v>31.100000021979213</v>
      </c>
      <c r="E33" s="12">
        <v>6665976.8572000004</v>
      </c>
      <c r="F33" s="9">
        <f t="shared" si="2"/>
        <v>37.200000137090683</v>
      </c>
      <c r="G33" s="12">
        <v>99.809399999999997</v>
      </c>
      <c r="H33" s="9">
        <f t="shared" si="3"/>
        <v>-30.500000000003524</v>
      </c>
      <c r="I33" s="47">
        <f t="shared" si="4"/>
        <v>50.10365149252322</v>
      </c>
      <c r="J33" s="40">
        <f t="shared" si="15"/>
        <v>39.896348507476773</v>
      </c>
      <c r="K33" s="47">
        <f t="shared" si="5"/>
        <v>48.487627407068025</v>
      </c>
      <c r="L33" s="40">
        <f t="shared" si="6"/>
        <v>57.282632722029014</v>
      </c>
      <c r="M33" s="12">
        <f t="shared" si="27"/>
        <v>2.2214285729985153</v>
      </c>
      <c r="N33" s="12">
        <f t="shared" si="28"/>
        <v>2.657142866935049</v>
      </c>
      <c r="O33" s="12">
        <f t="shared" si="29"/>
        <v>-2.1785714285716802</v>
      </c>
      <c r="P33" s="81">
        <f t="shared" si="30"/>
        <v>4.0916166230020723</v>
      </c>
      <c r="Q33" s="12">
        <f t="shared" si="31"/>
        <v>0.15867346949989394</v>
      </c>
      <c r="R33" s="12">
        <f t="shared" si="32"/>
        <v>0.18979591906678922</v>
      </c>
      <c r="S33" s="12">
        <f t="shared" si="33"/>
        <v>-0.15561224489797715</v>
      </c>
      <c r="T33" s="12">
        <f t="shared" si="34"/>
        <v>0.29225833021443376</v>
      </c>
    </row>
    <row r="34" spans="2:20" ht="15.9" customHeight="1">
      <c r="B34" s="18">
        <v>45868</v>
      </c>
      <c r="C34" s="12">
        <v>401170.56469999999</v>
      </c>
      <c r="D34" s="9">
        <f t="shared" si="1"/>
        <v>30.399999988730997</v>
      </c>
      <c r="E34" s="12">
        <v>6665976.8622000003</v>
      </c>
      <c r="F34" s="9">
        <f t="shared" si="2"/>
        <v>42.200000025331974</v>
      </c>
      <c r="G34" s="12">
        <v>99.840400000000002</v>
      </c>
      <c r="H34" s="9">
        <f t="shared" si="3"/>
        <v>0.50000000000238742</v>
      </c>
      <c r="I34" s="47">
        <f t="shared" si="4"/>
        <v>54.231808495746883</v>
      </c>
      <c r="J34" s="40">
        <f t="shared" si="15"/>
        <v>35.768191504253139</v>
      </c>
      <c r="K34" s="47">
        <f t="shared" si="5"/>
        <v>52.009614509750634</v>
      </c>
      <c r="L34" s="40">
        <f t="shared" si="6"/>
        <v>52.012017856000028</v>
      </c>
      <c r="M34" s="12">
        <f t="shared" si="27"/>
        <v>2.0266666659153998</v>
      </c>
      <c r="N34" s="12">
        <f t="shared" si="28"/>
        <v>2.8133333350221315</v>
      </c>
      <c r="O34" s="12">
        <f t="shared" si="29"/>
        <v>3.3333333333492497E-2</v>
      </c>
      <c r="P34" s="81">
        <f t="shared" si="30"/>
        <v>3.4674678570666684</v>
      </c>
      <c r="Q34" s="12">
        <f t="shared" si="31"/>
        <v>0.13511111106102666</v>
      </c>
      <c r="R34" s="12">
        <f t="shared" si="32"/>
        <v>0.18755555566814211</v>
      </c>
      <c r="S34" s="12">
        <f t="shared" si="33"/>
        <v>2.2222222222328331E-3</v>
      </c>
      <c r="T34" s="12">
        <f t="shared" si="34"/>
        <v>0.23116452380444455</v>
      </c>
    </row>
    <row r="35" spans="2:20" ht="15.9" customHeight="1">
      <c r="B35" s="18">
        <v>45868</v>
      </c>
      <c r="C35" s="12">
        <v>401170.55339999998</v>
      </c>
      <c r="D35" s="9">
        <f t="shared" si="1"/>
        <v>19.099999975878745</v>
      </c>
      <c r="E35" s="12">
        <v>6665976.8378999997</v>
      </c>
      <c r="F35" s="9">
        <f t="shared" si="2"/>
        <v>17.899999395012856</v>
      </c>
      <c r="G35" s="12">
        <v>99.800299999999993</v>
      </c>
      <c r="H35" s="9">
        <f t="shared" si="3"/>
        <v>-39.600000000007185</v>
      </c>
      <c r="I35" s="47">
        <f t="shared" si="4"/>
        <v>43.142408699571611</v>
      </c>
      <c r="J35" s="40">
        <f t="shared" si="15"/>
        <v>46.857591300428396</v>
      </c>
      <c r="K35" s="47">
        <f t="shared" si="5"/>
        <v>26.176706771861674</v>
      </c>
      <c r="L35" s="40">
        <f t="shared" si="6"/>
        <v>47.469779622625147</v>
      </c>
      <c r="M35" s="12">
        <f t="shared" si="27"/>
        <v>1.2733333317252498</v>
      </c>
      <c r="N35" s="12">
        <f t="shared" si="28"/>
        <v>1.1933332930008571</v>
      </c>
      <c r="O35" s="12">
        <f t="shared" si="29"/>
        <v>-2.6400000000004789</v>
      </c>
      <c r="P35" s="81">
        <f t="shared" si="30"/>
        <v>3.1646519748416764</v>
      </c>
      <c r="Q35" s="12">
        <f t="shared" si="31"/>
        <v>8.4888888781683311E-2</v>
      </c>
      <c r="R35" s="12">
        <f t="shared" si="32"/>
        <v>7.9555552866723805E-2</v>
      </c>
      <c r="S35" s="12">
        <f t="shared" si="33"/>
        <v>-0.17600000000003194</v>
      </c>
      <c r="T35" s="12">
        <f t="shared" si="34"/>
        <v>0.21097679832277844</v>
      </c>
    </row>
    <row r="36" spans="2:20" ht="15.9" customHeight="1">
      <c r="B36" s="18">
        <v>45869</v>
      </c>
      <c r="C36" s="12">
        <v>401170.5491</v>
      </c>
      <c r="D36" s="9">
        <f t="shared" si="1"/>
        <v>14.800000004470348</v>
      </c>
      <c r="E36" s="12">
        <v>6665976.8339999998</v>
      </c>
      <c r="F36" s="9">
        <f t="shared" si="2"/>
        <v>13.9999995008111</v>
      </c>
      <c r="G36" s="12">
        <v>99.834999999999994</v>
      </c>
      <c r="H36" s="9">
        <f t="shared" si="3"/>
        <v>-4.9000000000063437</v>
      </c>
      <c r="I36" s="47">
        <f t="shared" si="4"/>
        <v>43.408858700261582</v>
      </c>
      <c r="J36" s="40">
        <f t="shared" si="15"/>
        <v>46.59114129973841</v>
      </c>
      <c r="K36" s="47">
        <f t="shared" si="5"/>
        <v>20.372530185399981</v>
      </c>
      <c r="L36" s="40">
        <f t="shared" si="6"/>
        <v>20.953519660312335</v>
      </c>
      <c r="M36" s="12">
        <f t="shared" si="27"/>
        <v>0.92500000027939677</v>
      </c>
      <c r="N36" s="12">
        <f t="shared" si="28"/>
        <v>0.87499996880069375</v>
      </c>
      <c r="O36" s="12">
        <f t="shared" si="29"/>
        <v>-0.30625000000039648</v>
      </c>
      <c r="P36" s="81">
        <f t="shared" si="30"/>
        <v>1.3095949787695209</v>
      </c>
      <c r="Q36" s="12">
        <f t="shared" si="31"/>
        <v>5.7812500017462298E-2</v>
      </c>
      <c r="R36" s="12">
        <f t="shared" si="32"/>
        <v>5.4687498050043359E-2</v>
      </c>
      <c r="S36" s="12">
        <f t="shared" si="33"/>
        <v>-1.914062500002478E-2</v>
      </c>
      <c r="T36" s="12">
        <f t="shared" si="34"/>
        <v>8.1849686173095057E-2</v>
      </c>
    </row>
    <row r="37" spans="2:20" ht="15.9" customHeight="1">
      <c r="B37" s="18">
        <v>45869</v>
      </c>
      <c r="C37" s="12">
        <v>401170.55089999997</v>
      </c>
      <c r="D37" s="9">
        <f t="shared" si="1"/>
        <v>16.599999973550439</v>
      </c>
      <c r="E37" s="12">
        <v>6665976.8273</v>
      </c>
      <c r="F37" s="9">
        <f t="shared" si="2"/>
        <v>7.2999997064471245</v>
      </c>
      <c r="G37" s="12">
        <v>99.803200000000004</v>
      </c>
      <c r="H37" s="9">
        <f t="shared" si="3"/>
        <v>-36.69999999999618</v>
      </c>
      <c r="I37" s="47">
        <f t="shared" si="4"/>
        <v>23.737925783534969</v>
      </c>
      <c r="J37" s="40">
        <f t="shared" si="15"/>
        <v>66.262074216465066</v>
      </c>
      <c r="K37" s="47">
        <f t="shared" si="5"/>
        <v>18.13422164957743</v>
      </c>
      <c r="L37" s="40">
        <f t="shared" si="6"/>
        <v>40.935803336880078</v>
      </c>
      <c r="M37" s="12">
        <f t="shared" si="27"/>
        <v>1.0374999983469024</v>
      </c>
      <c r="N37" s="12">
        <f t="shared" si="28"/>
        <v>0.45624998165294528</v>
      </c>
      <c r="O37" s="12">
        <f t="shared" si="29"/>
        <v>-2.2937499999997613</v>
      </c>
      <c r="P37" s="81">
        <f t="shared" si="30"/>
        <v>2.5584877085550048</v>
      </c>
      <c r="Q37" s="12">
        <f t="shared" si="31"/>
        <v>6.4843749896681402E-2</v>
      </c>
      <c r="R37" s="12">
        <f t="shared" si="32"/>
        <v>2.851562385330908E-2</v>
      </c>
      <c r="S37" s="12">
        <f t="shared" si="33"/>
        <v>-0.14335937499998508</v>
      </c>
      <c r="T37" s="12">
        <f t="shared" si="34"/>
        <v>0.1599054817846878</v>
      </c>
    </row>
    <row r="38" spans="2:20" ht="15.9" customHeight="1">
      <c r="B38" s="18">
        <v>45870</v>
      </c>
      <c r="C38" s="12">
        <v>401170.54609999998</v>
      </c>
      <c r="D38" s="9">
        <f t="shared" si="1"/>
        <v>11.799999978393316</v>
      </c>
      <c r="E38" s="12">
        <v>6665976.8241999997</v>
      </c>
      <c r="F38" s="9">
        <f t="shared" si="2"/>
        <v>4.1999993845820427</v>
      </c>
      <c r="G38" s="12">
        <v>99.818899999999999</v>
      </c>
      <c r="H38" s="9">
        <f t="shared" si="3"/>
        <v>-21.000000000000796</v>
      </c>
      <c r="I38" s="47">
        <f t="shared" si="4"/>
        <v>19.592279271988712</v>
      </c>
      <c r="J38" s="40">
        <f t="shared" si="15"/>
        <v>70.407720728011327</v>
      </c>
      <c r="K38" s="47">
        <f t="shared" si="5"/>
        <v>12.525174422760418</v>
      </c>
      <c r="L38" s="40">
        <f t="shared" si="6"/>
        <v>24.451584699577349</v>
      </c>
      <c r="M38" s="12">
        <f t="shared" si="27"/>
        <v>0.69411764578784219</v>
      </c>
      <c r="N38" s="12">
        <f t="shared" si="28"/>
        <v>0.24705878732835546</v>
      </c>
      <c r="O38" s="12">
        <f t="shared" si="29"/>
        <v>-1.2352941176471057</v>
      </c>
      <c r="P38" s="81">
        <f t="shared" si="30"/>
        <v>1.4383285117398441</v>
      </c>
      <c r="Q38" s="12">
        <f t="shared" si="31"/>
        <v>4.0830449752226008E-2</v>
      </c>
      <c r="R38" s="12">
        <f t="shared" si="32"/>
        <v>1.4532869842844439E-2</v>
      </c>
      <c r="S38" s="12">
        <f t="shared" si="33"/>
        <v>-7.266435986159446E-2</v>
      </c>
      <c r="T38" s="12">
        <f t="shared" si="34"/>
        <v>8.4607559514108477E-2</v>
      </c>
    </row>
    <row r="39" spans="2:20" ht="15.9" customHeight="1">
      <c r="B39" s="18">
        <v>45870</v>
      </c>
      <c r="C39" s="12">
        <v>401170.5575</v>
      </c>
      <c r="D39" s="9">
        <f t="shared" si="1"/>
        <v>23.199999995995313</v>
      </c>
      <c r="E39" s="12">
        <v>6665976.8316000002</v>
      </c>
      <c r="F39" s="9">
        <f t="shared" si="2"/>
        <v>11.599999852478504</v>
      </c>
      <c r="G39" s="12">
        <v>99.810699999999997</v>
      </c>
      <c r="H39" s="9">
        <f t="shared" si="3"/>
        <v>-29.200000000003001</v>
      </c>
      <c r="I39" s="47">
        <f t="shared" si="4"/>
        <v>26.565050889573396</v>
      </c>
      <c r="J39" s="40">
        <f t="shared" si="15"/>
        <v>63.434949110426601</v>
      </c>
      <c r="K39" s="47">
        <f t="shared" si="5"/>
        <v>25.938388469442039</v>
      </c>
      <c r="L39" s="40">
        <f t="shared" si="6"/>
        <v>39.056881549758408</v>
      </c>
      <c r="M39" s="12">
        <f t="shared" si="27"/>
        <v>1.3647058821173714</v>
      </c>
      <c r="N39" s="12">
        <f t="shared" si="28"/>
        <v>0.68235293249873552</v>
      </c>
      <c r="O39" s="12">
        <f t="shared" si="29"/>
        <v>-1.7176470588237061</v>
      </c>
      <c r="P39" s="81">
        <f t="shared" si="30"/>
        <v>2.2974636205740242</v>
      </c>
      <c r="Q39" s="12">
        <f t="shared" si="31"/>
        <v>8.0276816595139494E-2</v>
      </c>
      <c r="R39" s="12">
        <f t="shared" si="32"/>
        <v>4.0138407794043263E-2</v>
      </c>
      <c r="S39" s="12">
        <f t="shared" si="33"/>
        <v>-0.10103806228374741</v>
      </c>
      <c r="T39" s="12">
        <f t="shared" si="34"/>
        <v>0.13514491885729554</v>
      </c>
    </row>
    <row r="40" spans="2:20" ht="15.9" customHeight="1">
      <c r="B40" s="18">
        <v>45871</v>
      </c>
      <c r="C40" s="12">
        <v>401170.54629999999</v>
      </c>
      <c r="D40" s="9">
        <f t="shared" si="1"/>
        <v>11.999999987892807</v>
      </c>
      <c r="E40" s="12">
        <v>6665976.8169999998</v>
      </c>
      <c r="F40" s="9">
        <f t="shared" si="2"/>
        <v>-3.0000004917383194</v>
      </c>
      <c r="G40" s="12">
        <v>99.835999999999999</v>
      </c>
      <c r="H40" s="9">
        <f t="shared" si="3"/>
        <v>-3.9000000000015689</v>
      </c>
      <c r="I40" s="47">
        <f t="shared" si="4"/>
        <v>-14.036245691295335</v>
      </c>
      <c r="J40" s="40">
        <f t="shared" si="15"/>
        <v>104.03624569129533</v>
      </c>
      <c r="K40" s="47">
        <f t="shared" si="5"/>
        <v>12.369316984371348</v>
      </c>
      <c r="L40" s="40">
        <f t="shared" si="6"/>
        <v>12.969579895273005</v>
      </c>
      <c r="M40" s="12">
        <f t="shared" si="27"/>
        <v>0.66666666599404478</v>
      </c>
      <c r="N40" s="12">
        <f t="shared" si="28"/>
        <v>-0.16666669398546219</v>
      </c>
      <c r="O40" s="12">
        <f t="shared" si="29"/>
        <v>-0.21666666666675383</v>
      </c>
      <c r="P40" s="81">
        <f t="shared" si="30"/>
        <v>0.72053221640405585</v>
      </c>
      <c r="Q40" s="12">
        <f t="shared" si="31"/>
        <v>3.7037036999669155E-2</v>
      </c>
      <c r="R40" s="12">
        <f t="shared" si="32"/>
        <v>-9.259260776970122E-3</v>
      </c>
      <c r="S40" s="12">
        <f t="shared" si="33"/>
        <v>-1.2037037037041879E-2</v>
      </c>
      <c r="T40" s="12">
        <f t="shared" si="34"/>
        <v>4.0029567578003106E-2</v>
      </c>
    </row>
    <row r="41" spans="2:20" ht="15.9" customHeight="1">
      <c r="B41" s="18">
        <v>45871</v>
      </c>
      <c r="C41" s="12">
        <v>401170.54519999999</v>
      </c>
      <c r="D41" s="9">
        <f t="shared" ref="D41:D104" si="35">IF(C41="","",(C41-$C$9)*1000)</f>
        <v>10.899999993853271</v>
      </c>
      <c r="E41" s="12">
        <v>6665976.8093999997</v>
      </c>
      <c r="F41" s="9">
        <f t="shared" ref="F41:F104" si="36">IF(E41="","",(E41-$E$9)*1000)</f>
        <v>-10.600000619888306</v>
      </c>
      <c r="G41" s="12">
        <v>99.810599999999994</v>
      </c>
      <c r="H41" s="9">
        <f t="shared" ref="H41:H104" si="37">IF(G41="","",(G41-$G$9)*1000)</f>
        <v>-29.300000000006321</v>
      </c>
      <c r="I41" s="47">
        <f t="shared" si="4"/>
        <v>-44.200577577508398</v>
      </c>
      <c r="J41" s="40">
        <f t="shared" si="15"/>
        <v>134.2005775775084</v>
      </c>
      <c r="K41" s="47">
        <f t="shared" si="5"/>
        <v>15.204276142179008</v>
      </c>
      <c r="L41" s="40">
        <f t="shared" si="6"/>
        <v>33.009998682338725</v>
      </c>
      <c r="M41" s="12">
        <f t="shared" si="27"/>
        <v>0.60555555521407056</v>
      </c>
      <c r="N41" s="12">
        <f t="shared" si="28"/>
        <v>-0.58888892332712806</v>
      </c>
      <c r="O41" s="12">
        <f t="shared" si="29"/>
        <v>-1.627777777778129</v>
      </c>
      <c r="P41" s="81">
        <f t="shared" si="30"/>
        <v>1.8338888156854847</v>
      </c>
      <c r="Q41" s="12">
        <f t="shared" si="31"/>
        <v>3.3641975289670584E-2</v>
      </c>
      <c r="R41" s="12">
        <f t="shared" si="32"/>
        <v>-3.2716051295951558E-2</v>
      </c>
      <c r="S41" s="12">
        <f t="shared" si="33"/>
        <v>-9.0432098765451607E-2</v>
      </c>
      <c r="T41" s="12">
        <f t="shared" si="34"/>
        <v>0.10188271198252692</v>
      </c>
    </row>
    <row r="42" spans="2:20" ht="15.9" customHeight="1">
      <c r="B42" s="18">
        <v>45873</v>
      </c>
      <c r="C42" s="12">
        <v>401170.5711</v>
      </c>
      <c r="D42" s="9">
        <f t="shared" si="35"/>
        <v>36.800000001676381</v>
      </c>
      <c r="E42" s="12">
        <v>6665976.8524000002</v>
      </c>
      <c r="F42" s="9">
        <f t="shared" si="36"/>
        <v>32.399999909102917</v>
      </c>
      <c r="G42" s="12">
        <v>99.839799999999997</v>
      </c>
      <c r="H42" s="9">
        <f t="shared" si="37"/>
        <v>-0.10000000000331966</v>
      </c>
      <c r="I42" s="47">
        <f t="shared" si="4"/>
        <v>41.361813341117397</v>
      </c>
      <c r="J42" s="40">
        <f t="shared" si="15"/>
        <v>48.638186658882603</v>
      </c>
      <c r="K42" s="47">
        <f t="shared" si="5"/>
        <v>49.0306026297174</v>
      </c>
      <c r="L42" s="40">
        <f t="shared" si="6"/>
        <v>49.030704606738531</v>
      </c>
      <c r="M42" s="12">
        <f t="shared" si="27"/>
        <v>1.840000000083819</v>
      </c>
      <c r="N42" s="12">
        <f t="shared" si="28"/>
        <v>1.6199999954551458</v>
      </c>
      <c r="O42" s="12">
        <f t="shared" si="29"/>
        <v>-5.0000000001659828E-3</v>
      </c>
      <c r="P42" s="81">
        <f t="shared" si="30"/>
        <v>2.4515352303369267</v>
      </c>
      <c r="Q42" s="12">
        <f t="shared" si="31"/>
        <v>9.2000000004190952E-2</v>
      </c>
      <c r="R42" s="12">
        <f t="shared" si="32"/>
        <v>8.0999999772757292E-2</v>
      </c>
      <c r="S42" s="12">
        <f t="shared" si="33"/>
        <v>-2.5000000000829914E-4</v>
      </c>
      <c r="T42" s="12">
        <f t="shared" si="34"/>
        <v>0.12257676151684634</v>
      </c>
    </row>
    <row r="43" spans="2:20" ht="15.9" customHeight="1">
      <c r="B43" s="18">
        <v>45873</v>
      </c>
      <c r="C43" s="12">
        <v>401170.55369999999</v>
      </c>
      <c r="D43" s="9">
        <f t="shared" si="35"/>
        <v>19.399999990127981</v>
      </c>
      <c r="E43" s="12">
        <v>6665976.8256000001</v>
      </c>
      <c r="F43" s="9">
        <f t="shared" si="36"/>
        <v>5.59999980032444</v>
      </c>
      <c r="G43" s="12">
        <v>99.816900000000004</v>
      </c>
      <c r="H43" s="9">
        <f t="shared" si="37"/>
        <v>-22.999999999996135</v>
      </c>
      <c r="I43" s="47">
        <f t="shared" si="4"/>
        <v>16.101301862565915</v>
      </c>
      <c r="J43" s="40">
        <f t="shared" si="15"/>
        <v>73.898698137434053</v>
      </c>
      <c r="K43" s="47">
        <f t="shared" si="5"/>
        <v>20.192077589505232</v>
      </c>
      <c r="L43" s="40">
        <f t="shared" si="6"/>
        <v>30.605881744861094</v>
      </c>
      <c r="M43" s="12">
        <f t="shared" si="27"/>
        <v>0.96999999950639904</v>
      </c>
      <c r="N43" s="12">
        <f t="shared" si="28"/>
        <v>0.279999990016222</v>
      </c>
      <c r="O43" s="12">
        <f t="shared" si="29"/>
        <v>-1.1499999999998067</v>
      </c>
      <c r="P43" s="81">
        <f t="shared" si="30"/>
        <v>1.5302940872430546</v>
      </c>
      <c r="Q43" s="12">
        <f t="shared" si="31"/>
        <v>4.8499999975319952E-2</v>
      </c>
      <c r="R43" s="12">
        <f t="shared" si="32"/>
        <v>1.39999995008111E-2</v>
      </c>
      <c r="S43" s="12">
        <f t="shared" si="33"/>
        <v>-5.7499999999990337E-2</v>
      </c>
      <c r="T43" s="12">
        <f t="shared" si="34"/>
        <v>7.6514704362152727E-2</v>
      </c>
    </row>
    <row r="44" spans="2:20" ht="15.9" customHeight="1">
      <c r="B44" s="18">
        <v>45874</v>
      </c>
      <c r="C44" s="12">
        <v>401170.56479999999</v>
      </c>
      <c r="D44" s="9">
        <f t="shared" si="35"/>
        <v>30.499999993480742</v>
      </c>
      <c r="E44" s="12">
        <v>6665976.8405999998</v>
      </c>
      <c r="F44" s="9">
        <f t="shared" si="36"/>
        <v>20.599999465048313</v>
      </c>
      <c r="G44" s="12">
        <v>99.825100000000006</v>
      </c>
      <c r="H44" s="9">
        <f t="shared" si="37"/>
        <v>-14.799999999993929</v>
      </c>
      <c r="I44" s="47">
        <f t="shared" si="4"/>
        <v>34.035478057219393</v>
      </c>
      <c r="J44" s="40">
        <f t="shared" si="15"/>
        <v>55.964521942780607</v>
      </c>
      <c r="K44" s="47">
        <f t="shared" si="5"/>
        <v>36.805026525765683</v>
      </c>
      <c r="L44" s="40">
        <f t="shared" si="6"/>
        <v>39.669257335651452</v>
      </c>
      <c r="M44" s="12">
        <f t="shared" si="27"/>
        <v>1.4523809520705115</v>
      </c>
      <c r="N44" s="12">
        <f t="shared" si="28"/>
        <v>0.98095235547849113</v>
      </c>
      <c r="O44" s="12">
        <f t="shared" si="29"/>
        <v>-0.70476190476161571</v>
      </c>
      <c r="P44" s="81">
        <f t="shared" si="30"/>
        <v>1.8890122540786405</v>
      </c>
      <c r="Q44" s="12">
        <f t="shared" si="31"/>
        <v>6.9160997717643405E-2</v>
      </c>
      <c r="R44" s="12">
        <f t="shared" si="32"/>
        <v>4.6712016927547194E-2</v>
      </c>
      <c r="S44" s="12">
        <f t="shared" si="33"/>
        <v>-3.356009070293408E-2</v>
      </c>
      <c r="T44" s="12">
        <f t="shared" si="34"/>
        <v>8.9952964479935255E-2</v>
      </c>
    </row>
    <row r="45" spans="2:20" ht="15.9" customHeight="1">
      <c r="B45" s="18">
        <v>45874</v>
      </c>
      <c r="C45" s="12">
        <v>401170.57870000001</v>
      </c>
      <c r="D45" s="9">
        <f t="shared" si="35"/>
        <v>44.400000013411045</v>
      </c>
      <c r="E45" s="12">
        <v>6665976.8541000001</v>
      </c>
      <c r="F45" s="9">
        <f t="shared" si="36"/>
        <v>34.099999815225601</v>
      </c>
      <c r="G45" s="12">
        <v>99.845500000000001</v>
      </c>
      <c r="H45" s="9">
        <f t="shared" si="37"/>
        <v>5.6000000000011596</v>
      </c>
      <c r="I45" s="47">
        <f t="shared" si="4"/>
        <v>37.52491180308752</v>
      </c>
      <c r="J45" s="40">
        <f t="shared" si="15"/>
        <v>52.475088196912509</v>
      </c>
      <c r="K45" s="47">
        <f t="shared" si="5"/>
        <v>55.983658227997985</v>
      </c>
      <c r="L45" s="40">
        <f t="shared" si="6"/>
        <v>56.263042830878774</v>
      </c>
      <c r="M45" s="12">
        <f t="shared" si="27"/>
        <v>2.1142857149243355</v>
      </c>
      <c r="N45" s="12">
        <f t="shared" si="28"/>
        <v>1.623809515010743</v>
      </c>
      <c r="O45" s="12">
        <f t="shared" si="29"/>
        <v>0.2666666666667219</v>
      </c>
      <c r="P45" s="81">
        <f t="shared" si="30"/>
        <v>2.679192515756132</v>
      </c>
      <c r="Q45" s="12">
        <f t="shared" si="31"/>
        <v>0.10068027213925407</v>
      </c>
      <c r="R45" s="12">
        <f t="shared" si="32"/>
        <v>7.7324262619559186E-2</v>
      </c>
      <c r="S45" s="12">
        <f t="shared" si="33"/>
        <v>1.2698412698415328E-2</v>
      </c>
      <c r="T45" s="12">
        <f t="shared" si="34"/>
        <v>0.12758059598838725</v>
      </c>
    </row>
    <row r="46" spans="2:20" ht="15.9" customHeight="1">
      <c r="B46" s="18">
        <v>45875</v>
      </c>
      <c r="C46" s="12">
        <v>401170.55300000001</v>
      </c>
      <c r="D46" s="9">
        <f t="shared" si="35"/>
        <v>18.700000015087426</v>
      </c>
      <c r="E46" s="12">
        <v>6665976.8184000002</v>
      </c>
      <c r="F46" s="9">
        <f t="shared" si="36"/>
        <v>-1.6000000759959221</v>
      </c>
      <c r="G46" s="12">
        <v>99.807000000000002</v>
      </c>
      <c r="H46" s="9">
        <f t="shared" si="37"/>
        <v>-32.899999999997931</v>
      </c>
      <c r="I46" s="47">
        <f t="shared" si="4"/>
        <v>-4.8904022852824482</v>
      </c>
      <c r="J46" s="40">
        <f t="shared" si="15"/>
        <v>94.890402285282448</v>
      </c>
      <c r="K46" s="47">
        <f t="shared" si="5"/>
        <v>18.768324400634615</v>
      </c>
      <c r="L46" s="40">
        <f t="shared" si="6"/>
        <v>37.876905903298393</v>
      </c>
      <c r="M46" s="12">
        <f t="shared" si="27"/>
        <v>0.85000000068579207</v>
      </c>
      <c r="N46" s="12">
        <f t="shared" si="28"/>
        <v>-7.2727276181632827E-2</v>
      </c>
      <c r="O46" s="12">
        <f t="shared" si="29"/>
        <v>-1.4954545454544514</v>
      </c>
      <c r="P46" s="81">
        <f t="shared" si="30"/>
        <v>1.7216775410590179</v>
      </c>
      <c r="Q46" s="12">
        <f t="shared" si="31"/>
        <v>3.8636363667536006E-2</v>
      </c>
      <c r="R46" s="12">
        <f t="shared" si="32"/>
        <v>-3.3057852809833103E-3</v>
      </c>
      <c r="S46" s="12">
        <f t="shared" si="33"/>
        <v>-6.7975206611565975E-2</v>
      </c>
      <c r="T46" s="12">
        <f t="shared" si="34"/>
        <v>7.8258070048137174E-2</v>
      </c>
    </row>
    <row r="47" spans="2:20" ht="15.9" customHeight="1">
      <c r="B47" s="18">
        <v>45875</v>
      </c>
      <c r="C47" s="12">
        <v>401170.53970000002</v>
      </c>
      <c r="D47" s="9">
        <f t="shared" si="35"/>
        <v>5.4000000236555934</v>
      </c>
      <c r="E47" s="12">
        <v>6665976.7936000004</v>
      </c>
      <c r="F47" s="9">
        <f t="shared" si="36"/>
        <v>-26.399999856948853</v>
      </c>
      <c r="G47" s="12">
        <v>99.832599999999999</v>
      </c>
      <c r="H47" s="9">
        <f t="shared" si="37"/>
        <v>-7.3000000000007503</v>
      </c>
      <c r="I47" s="47">
        <f t="shared" si="4"/>
        <v>-78.439869095550762</v>
      </c>
      <c r="J47" s="40">
        <f t="shared" si="15"/>
        <v>168.43986909555076</v>
      </c>
      <c r="K47" s="47">
        <f t="shared" si="5"/>
        <v>26.946613752053889</v>
      </c>
      <c r="L47" s="40">
        <f t="shared" si="6"/>
        <v>27.917915264259808</v>
      </c>
      <c r="M47" s="12">
        <f t="shared" si="27"/>
        <v>0.2454545465297997</v>
      </c>
      <c r="N47" s="12">
        <f t="shared" si="28"/>
        <v>-1.1999999934976751</v>
      </c>
      <c r="O47" s="12">
        <f t="shared" si="29"/>
        <v>-0.33181818181821593</v>
      </c>
      <c r="P47" s="81">
        <f t="shared" si="30"/>
        <v>1.2689961483754457</v>
      </c>
      <c r="Q47" s="12">
        <f t="shared" si="31"/>
        <v>1.1157024842263623E-2</v>
      </c>
      <c r="R47" s="12">
        <f t="shared" si="32"/>
        <v>-5.4545454249894321E-2</v>
      </c>
      <c r="S47" s="12">
        <f t="shared" si="33"/>
        <v>-1.5082644628100723E-2</v>
      </c>
      <c r="T47" s="12">
        <f t="shared" si="34"/>
        <v>5.7681643107974807E-2</v>
      </c>
    </row>
    <row r="48" spans="2:20" ht="15.9" customHeight="1">
      <c r="B48" s="18">
        <v>45876</v>
      </c>
      <c r="C48" s="12">
        <v>401170.53840000002</v>
      </c>
      <c r="D48" s="9">
        <f t="shared" si="35"/>
        <v>4.1000000201165676</v>
      </c>
      <c r="E48" s="12">
        <v>6665976.7949000001</v>
      </c>
      <c r="F48" s="9">
        <f t="shared" si="36"/>
        <v>-25.100000202655792</v>
      </c>
      <c r="G48" s="12">
        <v>99.831500000000005</v>
      </c>
      <c r="H48" s="9">
        <f t="shared" si="37"/>
        <v>-8.399999999994634</v>
      </c>
      <c r="I48" s="47">
        <f t="shared" si="4"/>
        <v>-80.722860690939342</v>
      </c>
      <c r="J48" s="40">
        <f t="shared" si="15"/>
        <v>170.72286069093934</v>
      </c>
      <c r="K48" s="47">
        <f t="shared" si="5"/>
        <v>25.432656375972147</v>
      </c>
      <c r="L48" s="40">
        <f t="shared" si="6"/>
        <v>26.783950611106395</v>
      </c>
      <c r="M48" s="12">
        <f t="shared" si="27"/>
        <v>0.17826087043985075</v>
      </c>
      <c r="N48" s="12">
        <f t="shared" si="28"/>
        <v>-1.0913043566372083</v>
      </c>
      <c r="O48" s="12">
        <f t="shared" si="29"/>
        <v>-0.36521739130411451</v>
      </c>
      <c r="P48" s="81">
        <f t="shared" si="30"/>
        <v>1.1645195917872346</v>
      </c>
      <c r="Q48" s="12">
        <f t="shared" si="31"/>
        <v>7.750472627819598E-3</v>
      </c>
      <c r="R48" s="12">
        <f t="shared" si="32"/>
        <v>-4.7448015505965578E-2</v>
      </c>
      <c r="S48" s="12">
        <f t="shared" si="33"/>
        <v>-1.587901701322237E-2</v>
      </c>
      <c r="T48" s="12">
        <f t="shared" si="34"/>
        <v>5.0631286599444984E-2</v>
      </c>
    </row>
    <row r="49" spans="2:20" ht="15.9" customHeight="1">
      <c r="B49" s="18">
        <v>45876</v>
      </c>
      <c r="C49" s="12">
        <v>401170.54729999998</v>
      </c>
      <c r="D49" s="9">
        <f t="shared" si="35"/>
        <v>12.999999977182597</v>
      </c>
      <c r="E49" s="12">
        <v>6665976.8043</v>
      </c>
      <c r="F49" s="9">
        <f t="shared" si="36"/>
        <v>-15.700000338256359</v>
      </c>
      <c r="G49" s="12">
        <v>99.825599999999994</v>
      </c>
      <c r="H49" s="9">
        <f t="shared" si="37"/>
        <v>-14.300000000005753</v>
      </c>
      <c r="I49" s="47">
        <f t="shared" si="4"/>
        <v>-50.374378028113597</v>
      </c>
      <c r="J49" s="40">
        <f t="shared" si="15"/>
        <v>140.3743780281136</v>
      </c>
      <c r="K49" s="47">
        <f t="shared" si="5"/>
        <v>20.38357206252126</v>
      </c>
      <c r="L49" s="40">
        <f t="shared" si="6"/>
        <v>24.899397784447757</v>
      </c>
      <c r="M49" s="12">
        <f t="shared" si="27"/>
        <v>0.56521739031228679</v>
      </c>
      <c r="N49" s="12">
        <f t="shared" si="28"/>
        <v>-0.68260871035897208</v>
      </c>
      <c r="O49" s="12">
        <f t="shared" si="29"/>
        <v>-0.62173913043503271</v>
      </c>
      <c r="P49" s="81">
        <f t="shared" si="30"/>
        <v>1.0825825123672939</v>
      </c>
      <c r="Q49" s="12">
        <f t="shared" si="31"/>
        <v>2.4574669144012469E-2</v>
      </c>
      <c r="R49" s="12">
        <f t="shared" si="32"/>
        <v>-2.9678639580824874E-2</v>
      </c>
      <c r="S49" s="12">
        <f t="shared" si="33"/>
        <v>-2.7032136105870987E-2</v>
      </c>
      <c r="T49" s="12">
        <f t="shared" si="34"/>
        <v>4.7068804885534513E-2</v>
      </c>
    </row>
    <row r="50" spans="2:20" ht="15.9" customHeight="1">
      <c r="B50" s="18">
        <v>45877</v>
      </c>
      <c r="C50" s="12">
        <v>401170.57179999998</v>
      </c>
      <c r="D50" s="9">
        <f t="shared" si="35"/>
        <v>37.499999976716936</v>
      </c>
      <c r="E50" s="12">
        <v>6665976.8466999996</v>
      </c>
      <c r="F50" s="9">
        <f t="shared" si="36"/>
        <v>26.69999934732914</v>
      </c>
      <c r="G50" s="12">
        <v>99.828299999999999</v>
      </c>
      <c r="H50" s="9">
        <f t="shared" si="37"/>
        <v>-11.600000000001387</v>
      </c>
      <c r="I50" s="47">
        <f t="shared" si="4"/>
        <v>35.450865426330346</v>
      </c>
      <c r="J50" s="40">
        <f t="shared" si="15"/>
        <v>54.549134573669676</v>
      </c>
      <c r="K50" s="47">
        <f t="shared" si="5"/>
        <v>46.034117384839121</v>
      </c>
      <c r="L50" s="40">
        <f t="shared" si="6"/>
        <v>47.47314992078342</v>
      </c>
      <c r="M50" s="12">
        <f t="shared" si="27"/>
        <v>1.5624999990298722</v>
      </c>
      <c r="N50" s="12">
        <f t="shared" si="28"/>
        <v>1.1124999728053808</v>
      </c>
      <c r="O50" s="12">
        <f t="shared" si="29"/>
        <v>-0.48333333333339112</v>
      </c>
      <c r="P50" s="81">
        <f t="shared" si="30"/>
        <v>1.9780479133659759</v>
      </c>
      <c r="Q50" s="12">
        <f t="shared" si="31"/>
        <v>6.5104166626244672E-2</v>
      </c>
      <c r="R50" s="12">
        <f t="shared" si="32"/>
        <v>4.6354165533557534E-2</v>
      </c>
      <c r="S50" s="12">
        <f t="shared" si="33"/>
        <v>-2.0138888888891298E-2</v>
      </c>
      <c r="T50" s="12">
        <f t="shared" si="34"/>
        <v>8.2418663056915656E-2</v>
      </c>
    </row>
    <row r="51" spans="2:20" ht="15.9" customHeight="1">
      <c r="B51" s="18">
        <v>45877</v>
      </c>
      <c r="C51" s="12">
        <v>401170.57610000001</v>
      </c>
      <c r="D51" s="9">
        <f t="shared" si="35"/>
        <v>41.800000006332994</v>
      </c>
      <c r="E51" s="12">
        <v>6665976.8514999999</v>
      </c>
      <c r="F51" s="9">
        <f t="shared" si="36"/>
        <v>31.499999575316906</v>
      </c>
      <c r="G51" s="12">
        <v>99.8292</v>
      </c>
      <c r="H51" s="9">
        <f t="shared" si="37"/>
        <v>-10.699999999999932</v>
      </c>
      <c r="I51" s="47">
        <f t="shared" si="4"/>
        <v>37.001259163685077</v>
      </c>
      <c r="J51" s="40">
        <f t="shared" si="15"/>
        <v>52.998740836314937</v>
      </c>
      <c r="K51" s="47">
        <f t="shared" si="5"/>
        <v>52.340137311382776</v>
      </c>
      <c r="L51" s="40">
        <f t="shared" si="6"/>
        <v>53.422654125140603</v>
      </c>
      <c r="M51" s="12">
        <f t="shared" si="27"/>
        <v>1.7416666669305414</v>
      </c>
      <c r="N51" s="12">
        <f t="shared" si="28"/>
        <v>1.3124999823048711</v>
      </c>
      <c r="O51" s="12">
        <f t="shared" si="29"/>
        <v>-0.44583333333333047</v>
      </c>
      <c r="P51" s="81">
        <f t="shared" si="30"/>
        <v>2.2259439218808583</v>
      </c>
      <c r="Q51" s="12">
        <f t="shared" si="31"/>
        <v>7.2569444455439225E-2</v>
      </c>
      <c r="R51" s="12">
        <f t="shared" si="32"/>
        <v>5.4687499262702964E-2</v>
      </c>
      <c r="S51" s="12">
        <f t="shared" si="33"/>
        <v>-1.8576388888888771E-2</v>
      </c>
      <c r="T51" s="12">
        <f t="shared" si="34"/>
        <v>9.274766341170243E-2</v>
      </c>
    </row>
    <row r="52" spans="2:20" ht="15.9" customHeight="1">
      <c r="B52" s="18">
        <v>45878</v>
      </c>
      <c r="C52" s="12">
        <v>401170.48749999999</v>
      </c>
      <c r="D52" s="9">
        <f t="shared" si="35"/>
        <v>-46.800000010989606</v>
      </c>
      <c r="E52" s="12">
        <v>6665976.7262000004</v>
      </c>
      <c r="F52" s="9">
        <f t="shared" si="36"/>
        <v>-93.799999915063381</v>
      </c>
      <c r="G52" s="12">
        <v>99.826599999999999</v>
      </c>
      <c r="H52" s="9">
        <f t="shared" si="37"/>
        <v>-13.300000000000978</v>
      </c>
      <c r="I52" s="47">
        <f t="shared" si="4"/>
        <v>-116.51616403115764</v>
      </c>
      <c r="J52" s="40">
        <f t="shared" si="15"/>
        <v>206.51616403115767</v>
      </c>
      <c r="K52" s="47">
        <f t="shared" si="5"/>
        <v>104.82690487224413</v>
      </c>
      <c r="L52" s="40">
        <f t="shared" si="6"/>
        <v>105.66726070592794</v>
      </c>
      <c r="M52" s="12">
        <f t="shared" si="27"/>
        <v>-1.8720000004395843</v>
      </c>
      <c r="N52" s="12">
        <f t="shared" si="28"/>
        <v>-3.7519999966025352</v>
      </c>
      <c r="O52" s="12">
        <f t="shared" si="29"/>
        <v>-0.53200000000003911</v>
      </c>
      <c r="P52" s="81">
        <f t="shared" si="30"/>
        <v>4.2266904282371174</v>
      </c>
      <c r="Q52" s="12">
        <f t="shared" si="31"/>
        <v>-7.4880000017583367E-2</v>
      </c>
      <c r="R52" s="12">
        <f t="shared" si="32"/>
        <v>-0.15007999986410142</v>
      </c>
      <c r="S52" s="12">
        <f t="shared" si="33"/>
        <v>-2.1280000000001565E-2</v>
      </c>
      <c r="T52" s="12">
        <f t="shared" si="34"/>
        <v>0.1690676171294847</v>
      </c>
    </row>
    <row r="53" spans="2:20" ht="15.9" customHeight="1">
      <c r="B53" s="18">
        <v>45879</v>
      </c>
      <c r="C53" s="12">
        <v>401170.57120000001</v>
      </c>
      <c r="D53" s="9">
        <f t="shared" si="35"/>
        <v>36.900000006426126</v>
      </c>
      <c r="E53" s="12">
        <v>6665976.8420000002</v>
      </c>
      <c r="F53" s="9">
        <f t="shared" si="36"/>
        <v>21.99999988079071</v>
      </c>
      <c r="G53" s="12">
        <v>99.829700000000003</v>
      </c>
      <c r="H53" s="9">
        <f t="shared" si="37"/>
        <v>-10.199999999997544</v>
      </c>
      <c r="I53" s="47">
        <f t="shared" si="4"/>
        <v>30.803648841167654</v>
      </c>
      <c r="J53" s="40">
        <f t="shared" si="15"/>
        <v>59.196351158832329</v>
      </c>
      <c r="K53" s="47">
        <f t="shared" si="5"/>
        <v>42.960563255490953</v>
      </c>
      <c r="L53" s="40">
        <f t="shared" si="6"/>
        <v>44.154841130152299</v>
      </c>
      <c r="M53" s="12">
        <f t="shared" si="27"/>
        <v>1.4192307694779278</v>
      </c>
      <c r="N53" s="12">
        <f t="shared" si="28"/>
        <v>0.84615384156887352</v>
      </c>
      <c r="O53" s="12">
        <f t="shared" si="29"/>
        <v>-0.39230769230759788</v>
      </c>
      <c r="P53" s="81">
        <f t="shared" si="30"/>
        <v>1.698263120390473</v>
      </c>
      <c r="Q53" s="12">
        <f t="shared" si="31"/>
        <v>5.4585798826074144E-2</v>
      </c>
      <c r="R53" s="12">
        <f t="shared" si="32"/>
        <v>3.2544378521879753E-2</v>
      </c>
      <c r="S53" s="12">
        <f t="shared" si="33"/>
        <v>-1.5088757396446072E-2</v>
      </c>
      <c r="T53" s="12">
        <f t="shared" si="34"/>
        <v>6.53178123227105E-2</v>
      </c>
    </row>
    <row r="54" spans="2:20" ht="15.9" customHeight="1">
      <c r="B54" s="18">
        <v>45880</v>
      </c>
      <c r="C54" s="12">
        <v>401170.53710000002</v>
      </c>
      <c r="D54" s="9">
        <f t="shared" si="35"/>
        <v>2.8000000165775418</v>
      </c>
      <c r="E54" s="12">
        <v>6665976.7991000004</v>
      </c>
      <c r="F54" s="9">
        <f t="shared" si="36"/>
        <v>-20.899999886751175</v>
      </c>
      <c r="G54" s="12">
        <v>99.825900000000004</v>
      </c>
      <c r="H54" s="9">
        <f t="shared" si="37"/>
        <v>-13.999999999995794</v>
      </c>
      <c r="I54" s="47">
        <f t="shared" si="4"/>
        <v>-82.369445689112695</v>
      </c>
      <c r="J54" s="40">
        <f t="shared" si="15"/>
        <v>172.36944568911258</v>
      </c>
      <c r="K54" s="47">
        <f t="shared" si="5"/>
        <v>21.086725572241729</v>
      </c>
      <c r="L54" s="40">
        <f t="shared" si="6"/>
        <v>25.311064682445018</v>
      </c>
      <c r="M54" s="12">
        <f t="shared" si="27"/>
        <v>0.10370370431768673</v>
      </c>
      <c r="N54" s="12">
        <f t="shared" si="28"/>
        <v>-0.7740740698796732</v>
      </c>
      <c r="O54" s="12">
        <f t="shared" si="29"/>
        <v>-0.51851851851836273</v>
      </c>
      <c r="P54" s="81">
        <f t="shared" si="30"/>
        <v>0.93744684009055623</v>
      </c>
      <c r="Q54" s="12">
        <f t="shared" si="31"/>
        <v>3.840877937692101E-3</v>
      </c>
      <c r="R54" s="12">
        <f t="shared" si="32"/>
        <v>-2.8669409995543453E-2</v>
      </c>
      <c r="S54" s="12">
        <f t="shared" si="33"/>
        <v>-1.9204389574754174E-2</v>
      </c>
      <c r="T54" s="12">
        <f t="shared" si="34"/>
        <v>3.4720253336687268E-2</v>
      </c>
    </row>
    <row r="55" spans="2:20" ht="15.9" customHeight="1">
      <c r="B55" s="18">
        <v>45880</v>
      </c>
      <c r="C55" s="12">
        <v>401170.52480000001</v>
      </c>
      <c r="D55" s="9">
        <f t="shared" si="35"/>
        <v>-9.4999999855645001</v>
      </c>
      <c r="E55" s="12">
        <v>6665976.7744000005</v>
      </c>
      <c r="F55" s="9">
        <f t="shared" si="36"/>
        <v>-45.599999837577343</v>
      </c>
      <c r="G55" s="12">
        <v>99.816800000000001</v>
      </c>
      <c r="H55" s="9">
        <f t="shared" si="37"/>
        <v>-23.099999999999454</v>
      </c>
      <c r="I55" s="47">
        <f t="shared" si="4"/>
        <v>-101.76828895538557</v>
      </c>
      <c r="J55" s="40">
        <f t="shared" si="15"/>
        <v>191.76828895538557</v>
      </c>
      <c r="K55" s="47">
        <f t="shared" si="5"/>
        <v>46.579072392146017</v>
      </c>
      <c r="L55" s="40">
        <f t="shared" si="6"/>
        <v>51.992499313965986</v>
      </c>
      <c r="M55" s="12">
        <f t="shared" si="27"/>
        <v>-0.3518518513172037</v>
      </c>
      <c r="N55" s="12">
        <f t="shared" si="28"/>
        <v>-1.6888888828732349</v>
      </c>
      <c r="O55" s="12">
        <f t="shared" si="29"/>
        <v>-0.85555555555553531</v>
      </c>
      <c r="P55" s="81">
        <f t="shared" si="30"/>
        <v>1.925648122739481</v>
      </c>
      <c r="Q55" s="12">
        <f t="shared" si="31"/>
        <v>-1.3031550048785322E-2</v>
      </c>
      <c r="R55" s="12">
        <f t="shared" si="32"/>
        <v>-6.2551440106416112E-2</v>
      </c>
      <c r="S55" s="12">
        <f t="shared" si="33"/>
        <v>-3.1687242798353159E-2</v>
      </c>
      <c r="T55" s="12">
        <f t="shared" si="34"/>
        <v>7.1320300842203005E-2</v>
      </c>
    </row>
    <row r="56" spans="2:20" ht="15.9" customHeight="1">
      <c r="B56" s="18">
        <v>45881</v>
      </c>
      <c r="C56" s="12">
        <v>401170.54690000002</v>
      </c>
      <c r="D56" s="9">
        <f t="shared" si="35"/>
        <v>12.600000016391277</v>
      </c>
      <c r="E56" s="12">
        <v>6665976.8113000002</v>
      </c>
      <c r="F56" s="9">
        <f t="shared" si="36"/>
        <v>-8.7000001221895218</v>
      </c>
      <c r="G56" s="12">
        <v>99.828800000000001</v>
      </c>
      <c r="H56" s="9">
        <f t="shared" si="37"/>
        <v>-11.099999999999</v>
      </c>
      <c r="I56" s="47">
        <f t="shared" si="4"/>
        <v>-34.624155421349144</v>
      </c>
      <c r="J56" s="40">
        <f t="shared" si="15"/>
        <v>124.62415542134914</v>
      </c>
      <c r="K56" s="47">
        <f t="shared" si="5"/>
        <v>15.311760269125099</v>
      </c>
      <c r="L56" s="40">
        <f t="shared" si="6"/>
        <v>18.911901082100016</v>
      </c>
      <c r="M56" s="12">
        <f t="shared" si="27"/>
        <v>0.45000000058540274</v>
      </c>
      <c r="N56" s="12">
        <f t="shared" si="28"/>
        <v>-0.31071429007819723</v>
      </c>
      <c r="O56" s="12">
        <f t="shared" si="29"/>
        <v>-0.39642857142853571</v>
      </c>
      <c r="P56" s="81">
        <f t="shared" si="30"/>
        <v>0.67542503864642911</v>
      </c>
      <c r="Q56" s="12">
        <f t="shared" si="31"/>
        <v>1.6071428592335811E-2</v>
      </c>
      <c r="R56" s="12">
        <f t="shared" si="32"/>
        <v>-1.1096938931364186E-2</v>
      </c>
      <c r="S56" s="12">
        <f t="shared" si="33"/>
        <v>-1.4158163265304847E-2</v>
      </c>
      <c r="T56" s="12">
        <f t="shared" si="34"/>
        <v>2.4122322808801038E-2</v>
      </c>
    </row>
    <row r="57" spans="2:20" ht="15.9" customHeight="1">
      <c r="B57" s="18">
        <v>45881</v>
      </c>
      <c r="C57" s="12">
        <v>401170.58860000002</v>
      </c>
      <c r="D57" s="9">
        <f t="shared" si="35"/>
        <v>54.300000017974526</v>
      </c>
      <c r="E57" s="12">
        <v>6665976.8623000002</v>
      </c>
      <c r="F57" s="9">
        <f t="shared" si="36"/>
        <v>42.299999855458736</v>
      </c>
      <c r="G57" s="12">
        <v>99.801500000000004</v>
      </c>
      <c r="H57" s="9">
        <f t="shared" si="37"/>
        <v>-38.399999999995771</v>
      </c>
      <c r="I57" s="47">
        <f t="shared" si="4"/>
        <v>37.918787651230424</v>
      </c>
      <c r="J57" s="40">
        <f t="shared" si="15"/>
        <v>52.081212348769554</v>
      </c>
      <c r="K57" s="47">
        <f t="shared" si="5"/>
        <v>68.831533396575168</v>
      </c>
      <c r="L57" s="40">
        <f t="shared" si="6"/>
        <v>78.818398802078676</v>
      </c>
      <c r="M57" s="12">
        <f t="shared" si="27"/>
        <v>1.9392857149276617</v>
      </c>
      <c r="N57" s="12">
        <f t="shared" si="28"/>
        <v>1.5107142805520977</v>
      </c>
      <c r="O57" s="12">
        <f t="shared" si="29"/>
        <v>-1.3714285714284205</v>
      </c>
      <c r="P57" s="81">
        <f t="shared" si="30"/>
        <v>2.8149428143599526</v>
      </c>
      <c r="Q57" s="12">
        <f t="shared" si="31"/>
        <v>6.9260204104559339E-2</v>
      </c>
      <c r="R57" s="12">
        <f t="shared" si="32"/>
        <v>5.3954081448289205E-2</v>
      </c>
      <c r="S57" s="12">
        <f t="shared" si="33"/>
        <v>-4.89795918367293E-2</v>
      </c>
      <c r="T57" s="12">
        <f t="shared" si="34"/>
        <v>0.10053367194142689</v>
      </c>
    </row>
    <row r="58" spans="2:20" ht="15.9" customHeight="1">
      <c r="B58" s="18">
        <v>45882</v>
      </c>
      <c r="C58" s="12">
        <v>401170.5673</v>
      </c>
      <c r="D58" s="9">
        <f t="shared" si="35"/>
        <v>32.999999995809048</v>
      </c>
      <c r="E58" s="12">
        <v>6665976.8373999996</v>
      </c>
      <c r="F58" s="9">
        <f t="shared" si="36"/>
        <v>17.399999313056469</v>
      </c>
      <c r="G58" s="12">
        <v>99.848600000000005</v>
      </c>
      <c r="H58" s="9">
        <f t="shared" si="37"/>
        <v>8.7000000000045929</v>
      </c>
      <c r="I58" s="47">
        <f t="shared" si="4"/>
        <v>27.801457849696373</v>
      </c>
      <c r="J58" s="40">
        <f t="shared" si="15"/>
        <v>62.198542150303638</v>
      </c>
      <c r="K58" s="47">
        <f t="shared" si="5"/>
        <v>37.306299411999618</v>
      </c>
      <c r="L58" s="40">
        <f t="shared" si="6"/>
        <v>38.307309691726495</v>
      </c>
      <c r="M58" s="12">
        <f t="shared" si="27"/>
        <v>1.1379310343382429</v>
      </c>
      <c r="N58" s="12">
        <f t="shared" si="28"/>
        <v>0.59999997631229207</v>
      </c>
      <c r="O58" s="12">
        <f t="shared" si="29"/>
        <v>0.30000000000015836</v>
      </c>
      <c r="P58" s="81">
        <f t="shared" si="30"/>
        <v>1.3209417135078101</v>
      </c>
      <c r="Q58" s="12">
        <f t="shared" si="31"/>
        <v>3.9239001184077346E-2</v>
      </c>
      <c r="R58" s="12">
        <f t="shared" si="32"/>
        <v>2.068965435559628E-2</v>
      </c>
      <c r="S58" s="12">
        <f t="shared" si="33"/>
        <v>1.0344827586212357E-2</v>
      </c>
      <c r="T58" s="12">
        <f t="shared" si="34"/>
        <v>4.5549714258890005E-2</v>
      </c>
    </row>
    <row r="59" spans="2:20" ht="15.9" customHeight="1">
      <c r="B59" s="18">
        <v>45882</v>
      </c>
      <c r="C59" s="12">
        <v>401170.5294</v>
      </c>
      <c r="D59" s="9">
        <f t="shared" si="35"/>
        <v>-4.8999999999068677</v>
      </c>
      <c r="E59" s="12">
        <v>6665976.7756000003</v>
      </c>
      <c r="F59" s="9">
        <f t="shared" si="36"/>
        <v>-44.400000013411045</v>
      </c>
      <c r="G59" s="12">
        <v>99.821799999999996</v>
      </c>
      <c r="H59" s="9">
        <f t="shared" si="37"/>
        <v>-18.100000000004002</v>
      </c>
      <c r="I59" s="47">
        <f t="shared" si="4"/>
        <v>-96.29769797208138</v>
      </c>
      <c r="J59" s="40">
        <f t="shared" si="15"/>
        <v>186.29769797208138</v>
      </c>
      <c r="K59" s="47">
        <f t="shared" si="5"/>
        <v>44.669564595930282</v>
      </c>
      <c r="L59" s="40">
        <f t="shared" si="6"/>
        <v>48.197302841446771</v>
      </c>
      <c r="M59" s="12">
        <f t="shared" si="27"/>
        <v>-0.16896551723816786</v>
      </c>
      <c r="N59" s="12">
        <f t="shared" si="28"/>
        <v>-1.5310344832210705</v>
      </c>
      <c r="O59" s="12">
        <f t="shared" si="29"/>
        <v>-0.62413793103462079</v>
      </c>
      <c r="P59" s="81">
        <f t="shared" si="30"/>
        <v>1.6619759600498887</v>
      </c>
      <c r="Q59" s="12">
        <f t="shared" si="31"/>
        <v>-5.8263971461437192E-3</v>
      </c>
      <c r="R59" s="12">
        <f t="shared" si="32"/>
        <v>-5.2794292524864499E-2</v>
      </c>
      <c r="S59" s="12">
        <f t="shared" si="33"/>
        <v>-2.1521997621883476E-2</v>
      </c>
      <c r="T59" s="12">
        <f t="shared" si="34"/>
        <v>5.7309515863789268E-2</v>
      </c>
    </row>
    <row r="60" spans="2:20" ht="15.9" customHeight="1">
      <c r="B60" s="18">
        <v>45883</v>
      </c>
      <c r="C60" s="12">
        <v>401170.57250000001</v>
      </c>
      <c r="D60" s="9">
        <f t="shared" si="35"/>
        <v>38.200000009965152</v>
      </c>
      <c r="E60" s="12">
        <v>6665976.8497000001</v>
      </c>
      <c r="F60" s="9">
        <f t="shared" si="36"/>
        <v>29.699999839067459</v>
      </c>
      <c r="G60" s="12">
        <v>99.828999999999994</v>
      </c>
      <c r="H60" s="9">
        <f t="shared" si="37"/>
        <v>-10.900000000006571</v>
      </c>
      <c r="I60" s="47">
        <f t="shared" si="4"/>
        <v>37.864598179133637</v>
      </c>
      <c r="J60" s="40">
        <f t="shared" si="15"/>
        <v>52.135401820866377</v>
      </c>
      <c r="K60" s="47">
        <f t="shared" si="5"/>
        <v>48.387291629124526</v>
      </c>
      <c r="L60" s="40">
        <f t="shared" si="6"/>
        <v>49.599798297998028</v>
      </c>
      <c r="M60" s="12">
        <f t="shared" si="27"/>
        <v>1.2733333336655051</v>
      </c>
      <c r="N60" s="12">
        <f t="shared" si="28"/>
        <v>0.98999999463558197</v>
      </c>
      <c r="O60" s="12">
        <f t="shared" si="29"/>
        <v>-0.36333333333355239</v>
      </c>
      <c r="P60" s="81">
        <f t="shared" si="30"/>
        <v>1.6533266099332675</v>
      </c>
      <c r="Q60" s="12">
        <f t="shared" si="31"/>
        <v>4.2444444455516837E-2</v>
      </c>
      <c r="R60" s="12">
        <f t="shared" si="32"/>
        <v>3.2999999821186066E-2</v>
      </c>
      <c r="S60" s="12">
        <f t="shared" si="33"/>
        <v>-1.2111111111118412E-2</v>
      </c>
      <c r="T60" s="12">
        <f t="shared" si="34"/>
        <v>5.5110886997775582E-2</v>
      </c>
    </row>
    <row r="61" spans="2:20" ht="15.9" customHeight="1">
      <c r="B61" s="18">
        <v>45883</v>
      </c>
      <c r="C61" s="12">
        <v>401170.55650000001</v>
      </c>
      <c r="D61" s="9">
        <f t="shared" si="35"/>
        <v>22.200000006705523</v>
      </c>
      <c r="E61" s="12">
        <v>6665976.8197999997</v>
      </c>
      <c r="F61" s="9">
        <f t="shared" si="36"/>
        <v>-0.2000005915760994</v>
      </c>
      <c r="G61" s="12">
        <v>99.796300000000002</v>
      </c>
      <c r="H61" s="9">
        <f t="shared" si="37"/>
        <v>-43.599999999997863</v>
      </c>
      <c r="I61" s="47">
        <f t="shared" si="4"/>
        <v>-0.51616575627843986</v>
      </c>
      <c r="J61" s="40">
        <f t="shared" si="15"/>
        <v>90.51616575627844</v>
      </c>
      <c r="K61" s="47">
        <f t="shared" si="5"/>
        <v>22.200900894656414</v>
      </c>
      <c r="L61" s="40">
        <f t="shared" si="6"/>
        <v>48.926884230800653</v>
      </c>
      <c r="M61" s="12">
        <f t="shared" si="27"/>
        <v>0.74000000022351742</v>
      </c>
      <c r="N61" s="12">
        <f t="shared" si="28"/>
        <v>-6.6666863858699799E-3</v>
      </c>
      <c r="O61" s="12">
        <f t="shared" si="29"/>
        <v>-1.4533333333332621</v>
      </c>
      <c r="P61" s="81">
        <f t="shared" si="30"/>
        <v>1.6308961410266885</v>
      </c>
      <c r="Q61" s="12">
        <f t="shared" si="31"/>
        <v>2.4666666674117248E-2</v>
      </c>
      <c r="R61" s="12">
        <f t="shared" si="32"/>
        <v>-2.2222287952899933E-4</v>
      </c>
      <c r="S61" s="12">
        <f t="shared" si="33"/>
        <v>-4.844444444444207E-2</v>
      </c>
      <c r="T61" s="12">
        <f t="shared" si="34"/>
        <v>5.4363204700889615E-2</v>
      </c>
    </row>
    <row r="62" spans="2:20" ht="15.9" customHeight="1">
      <c r="B62" s="18">
        <v>45884</v>
      </c>
      <c r="C62" s="12">
        <v>401170.5393</v>
      </c>
      <c r="D62" s="9">
        <f t="shared" si="35"/>
        <v>5.0000000046566129</v>
      </c>
      <c r="E62" s="12">
        <v>6665976.7976000002</v>
      </c>
      <c r="F62" s="9">
        <f t="shared" si="36"/>
        <v>-22.400000132620335</v>
      </c>
      <c r="G62" s="12">
        <v>99.822299999999998</v>
      </c>
      <c r="H62" s="9">
        <f t="shared" si="37"/>
        <v>-17.600000000001614</v>
      </c>
      <c r="I62" s="47">
        <f t="shared" si="4"/>
        <v>-77.417037566703129</v>
      </c>
      <c r="J62" s="40">
        <f t="shared" si="15"/>
        <v>167.41703756670313</v>
      </c>
      <c r="K62" s="47">
        <f t="shared" si="5"/>
        <v>22.951252819572993</v>
      </c>
      <c r="L62" s="40">
        <f t="shared" si="6"/>
        <v>28.922655583262301</v>
      </c>
      <c r="M62" s="12">
        <f t="shared" si="27"/>
        <v>0.16129032273085847</v>
      </c>
      <c r="N62" s="12">
        <f t="shared" si="28"/>
        <v>-0.72258064943936562</v>
      </c>
      <c r="O62" s="12">
        <f t="shared" si="29"/>
        <v>-0.56774193548392304</v>
      </c>
      <c r="P62" s="81">
        <f t="shared" si="30"/>
        <v>0.93298888978265493</v>
      </c>
      <c r="Q62" s="12">
        <f t="shared" si="31"/>
        <v>5.2029136364793059E-3</v>
      </c>
      <c r="R62" s="12">
        <f t="shared" si="32"/>
        <v>-2.3309053207721472E-2</v>
      </c>
      <c r="S62" s="12">
        <f t="shared" si="33"/>
        <v>-1.8314255983352356E-2</v>
      </c>
      <c r="T62" s="12">
        <f t="shared" si="34"/>
        <v>3.009641579944048E-2</v>
      </c>
    </row>
    <row r="63" spans="2:20" ht="15.9" customHeight="1">
      <c r="B63" s="18">
        <v>45884</v>
      </c>
      <c r="C63" s="12">
        <v>401170.55</v>
      </c>
      <c r="D63" s="9">
        <f t="shared" si="35"/>
        <v>15.699999989010394</v>
      </c>
      <c r="E63" s="12">
        <v>6665976.8097999999</v>
      </c>
      <c r="F63" s="9">
        <f t="shared" si="36"/>
        <v>-10.200000368058681</v>
      </c>
      <c r="G63" s="12">
        <v>99.828400000000002</v>
      </c>
      <c r="H63" s="9">
        <f t="shared" si="37"/>
        <v>-11.499999999998067</v>
      </c>
      <c r="I63" s="47">
        <f t="shared" si="4"/>
        <v>-33.01103919071096</v>
      </c>
      <c r="J63" s="40">
        <f t="shared" si="15"/>
        <v>123.0110391907109</v>
      </c>
      <c r="K63" s="47">
        <f t="shared" si="5"/>
        <v>18.7224466126445</v>
      </c>
      <c r="L63" s="40">
        <f t="shared" si="6"/>
        <v>21.972255395459047</v>
      </c>
      <c r="M63" s="12">
        <f t="shared" si="27"/>
        <v>0.5064516125487224</v>
      </c>
      <c r="N63" s="12">
        <f t="shared" si="28"/>
        <v>-0.32903226993737683</v>
      </c>
      <c r="O63" s="12">
        <f t="shared" si="29"/>
        <v>-0.37096774193542154</v>
      </c>
      <c r="P63" s="81">
        <f t="shared" si="30"/>
        <v>0.70878243211158221</v>
      </c>
      <c r="Q63" s="12">
        <f t="shared" si="31"/>
        <v>1.6337148791894272E-2</v>
      </c>
      <c r="R63" s="12">
        <f t="shared" si="32"/>
        <v>-1.0613944191528285E-2</v>
      </c>
      <c r="S63" s="12">
        <f t="shared" si="33"/>
        <v>-1.1966701352755533E-2</v>
      </c>
      <c r="T63" s="12">
        <f t="shared" si="34"/>
        <v>2.2863949422954263E-2</v>
      </c>
    </row>
    <row r="64" spans="2:20" ht="15.9" customHeight="1">
      <c r="B64" s="18">
        <v>45885</v>
      </c>
      <c r="C64" s="12">
        <v>401170.54019999999</v>
      </c>
      <c r="D64" s="9">
        <f t="shared" si="35"/>
        <v>5.8999999891966581</v>
      </c>
      <c r="E64" s="12">
        <v>6665976.7948000003</v>
      </c>
      <c r="F64" s="9">
        <f t="shared" si="36"/>
        <v>-25.200000032782555</v>
      </c>
      <c r="G64" s="12">
        <v>99.823300000000003</v>
      </c>
      <c r="H64" s="9">
        <f t="shared" si="37"/>
        <v>-16.59999999999684</v>
      </c>
      <c r="I64" s="47">
        <f t="shared" si="4"/>
        <v>-76.822860385863123</v>
      </c>
      <c r="J64" s="40">
        <f t="shared" si="15"/>
        <v>166.82286038586312</v>
      </c>
      <c r="K64" s="47">
        <f t="shared" si="5"/>
        <v>25.881460575569555</v>
      </c>
      <c r="L64" s="40">
        <f t="shared" si="6"/>
        <v>30.747520250008073</v>
      </c>
      <c r="M64" s="12">
        <f t="shared" si="27"/>
        <v>0.18437499966239557</v>
      </c>
      <c r="N64" s="12">
        <f t="shared" si="28"/>
        <v>-0.78750000102445483</v>
      </c>
      <c r="O64" s="12">
        <f t="shared" si="29"/>
        <v>-0.51874999999990123</v>
      </c>
      <c r="P64" s="81">
        <f t="shared" si="30"/>
        <v>0.96086000781275227</v>
      </c>
      <c r="Q64" s="12">
        <f t="shared" si="31"/>
        <v>5.7617187394498615E-3</v>
      </c>
      <c r="R64" s="12">
        <f t="shared" si="32"/>
        <v>-2.4609375032014214E-2</v>
      </c>
      <c r="S64" s="12">
        <f t="shared" si="33"/>
        <v>-1.6210937499996914E-2</v>
      </c>
      <c r="T64" s="12">
        <f t="shared" si="34"/>
        <v>3.0026875244148508E-2</v>
      </c>
    </row>
    <row r="65" spans="2:20" ht="15.9" customHeight="1">
      <c r="B65" s="18">
        <v>45885</v>
      </c>
      <c r="C65" s="12">
        <v>401170.52069999999</v>
      </c>
      <c r="D65" s="9">
        <f t="shared" si="35"/>
        <v>-13.600000005681068</v>
      </c>
      <c r="E65" s="12">
        <v>6665976.7637</v>
      </c>
      <c r="F65" s="9">
        <f t="shared" si="36"/>
        <v>-56.300000287592411</v>
      </c>
      <c r="G65" s="12">
        <v>99.820999999999998</v>
      </c>
      <c r="H65" s="9">
        <f t="shared" si="37"/>
        <v>-18.900000000002137</v>
      </c>
      <c r="I65" s="47">
        <f t="shared" si="4"/>
        <v>-103.58038208334574</v>
      </c>
      <c r="J65" s="40">
        <f t="shared" si="15"/>
        <v>193.58038208334574</v>
      </c>
      <c r="K65" s="47">
        <f t="shared" si="5"/>
        <v>57.919340746743913</v>
      </c>
      <c r="L65" s="40">
        <f t="shared" si="6"/>
        <v>60.925036171819478</v>
      </c>
      <c r="M65" s="12">
        <f t="shared" si="27"/>
        <v>-0.42500000017753337</v>
      </c>
      <c r="N65" s="12">
        <f t="shared" si="28"/>
        <v>-1.7593750089872628</v>
      </c>
      <c r="O65" s="12">
        <f t="shared" si="29"/>
        <v>-0.59062500000006679</v>
      </c>
      <c r="P65" s="81">
        <f t="shared" si="30"/>
        <v>1.9039073803693587</v>
      </c>
      <c r="Q65" s="12">
        <f t="shared" si="31"/>
        <v>-1.3281250005547918E-2</v>
      </c>
      <c r="R65" s="12">
        <f t="shared" si="32"/>
        <v>-5.4980469030851964E-2</v>
      </c>
      <c r="S65" s="12">
        <f t="shared" si="33"/>
        <v>-1.8457031250002087E-2</v>
      </c>
      <c r="T65" s="12">
        <f t="shared" si="34"/>
        <v>5.9497105636542459E-2</v>
      </c>
    </row>
    <row r="66" spans="2:20" ht="15.9" customHeight="1">
      <c r="B66" s="18">
        <v>45887</v>
      </c>
      <c r="C66" s="12">
        <v>401170.56599999999</v>
      </c>
      <c r="D66" s="9">
        <f t="shared" si="35"/>
        <v>31.699999992270023</v>
      </c>
      <c r="E66" s="12">
        <v>6665976.8307999996</v>
      </c>
      <c r="F66" s="9">
        <f t="shared" si="36"/>
        <v>10.799999348819256</v>
      </c>
      <c r="G66" s="12">
        <v>99.815700000000007</v>
      </c>
      <c r="H66" s="9">
        <f t="shared" si="37"/>
        <v>-24.199999999993338</v>
      </c>
      <c r="I66" s="47">
        <f t="shared" si="4"/>
        <v>18.813667900597949</v>
      </c>
      <c r="J66" s="40">
        <f t="shared" si="15"/>
        <v>71.18633209940208</v>
      </c>
      <c r="K66" s="47">
        <f t="shared" si="5"/>
        <v>33.489251789856638</v>
      </c>
      <c r="L66" s="40">
        <f t="shared" si="6"/>
        <v>41.317913614364578</v>
      </c>
      <c r="M66" s="12">
        <f t="shared" si="27"/>
        <v>0.93235294094911836</v>
      </c>
      <c r="N66" s="12">
        <f t="shared" si="28"/>
        <v>0.3176470396711546</v>
      </c>
      <c r="O66" s="12">
        <f t="shared" si="29"/>
        <v>-0.71176470588215701</v>
      </c>
      <c r="P66" s="81">
        <f t="shared" si="30"/>
        <v>1.215232753363664</v>
      </c>
      <c r="Q66" s="12">
        <f t="shared" si="31"/>
        <v>2.7422145322032892E-2</v>
      </c>
      <c r="R66" s="12">
        <f t="shared" si="32"/>
        <v>9.3425599903280768E-3</v>
      </c>
      <c r="S66" s="12">
        <f t="shared" si="33"/>
        <v>-2.0934256055357561E-2</v>
      </c>
      <c r="T66" s="12">
        <f t="shared" si="34"/>
        <v>3.5742139804813645E-2</v>
      </c>
    </row>
    <row r="67" spans="2:20" ht="15.9" customHeight="1">
      <c r="B67" s="18">
        <v>45887</v>
      </c>
      <c r="C67" s="12">
        <v>401170.5577</v>
      </c>
      <c r="D67" s="9">
        <f t="shared" si="35"/>
        <v>23.400000005494803</v>
      </c>
      <c r="E67" s="12">
        <v>6665976.8151000002</v>
      </c>
      <c r="F67" s="9">
        <f t="shared" si="36"/>
        <v>-4.9000000581145287</v>
      </c>
      <c r="G67" s="12">
        <v>99.825599999999994</v>
      </c>
      <c r="H67" s="9">
        <f t="shared" si="37"/>
        <v>-14.300000000005753</v>
      </c>
      <c r="I67" s="47">
        <f t="shared" si="4"/>
        <v>-11.82694365649246</v>
      </c>
      <c r="J67" s="40">
        <f t="shared" si="15"/>
        <v>101.82694365649246</v>
      </c>
      <c r="K67" s="47">
        <f t="shared" si="5"/>
        <v>23.907530211769664</v>
      </c>
      <c r="L67" s="40">
        <f t="shared" si="6"/>
        <v>27.85785348563029</v>
      </c>
      <c r="M67" s="12">
        <f t="shared" si="27"/>
        <v>0.68823529427925889</v>
      </c>
      <c r="N67" s="12">
        <f t="shared" si="28"/>
        <v>-0.14411764876807437</v>
      </c>
      <c r="O67" s="12">
        <f t="shared" si="29"/>
        <v>-0.42058823529428685</v>
      </c>
      <c r="P67" s="81">
        <f t="shared" si="30"/>
        <v>0.81934863193030261</v>
      </c>
      <c r="Q67" s="12">
        <f t="shared" si="31"/>
        <v>2.0242214537625262E-2</v>
      </c>
      <c r="R67" s="12">
        <f t="shared" si="32"/>
        <v>-4.2387543755315988E-3</v>
      </c>
      <c r="S67" s="12">
        <f t="shared" si="33"/>
        <v>-1.2370242214537849E-2</v>
      </c>
      <c r="T67" s="12">
        <f t="shared" si="34"/>
        <v>2.4098489174420666E-2</v>
      </c>
    </row>
    <row r="68" spans="2:20" ht="15.9" customHeight="1">
      <c r="B68" s="18">
        <v>45888</v>
      </c>
      <c r="C68" s="12">
        <v>401170.54609999998</v>
      </c>
      <c r="D68" s="9">
        <f t="shared" si="35"/>
        <v>11.799999978393316</v>
      </c>
      <c r="E68" s="12">
        <v>6665976.8241999997</v>
      </c>
      <c r="F68" s="9">
        <f t="shared" si="36"/>
        <v>4.1999993845820427</v>
      </c>
      <c r="G68" s="12">
        <v>99.818899999999999</v>
      </c>
      <c r="H68" s="9">
        <f t="shared" si="37"/>
        <v>-21.000000000000796</v>
      </c>
      <c r="I68" s="47">
        <f t="shared" si="4"/>
        <v>19.592279271988712</v>
      </c>
      <c r="J68" s="40">
        <f t="shared" si="15"/>
        <v>70.407720728011327</v>
      </c>
      <c r="K68" s="47">
        <f t="shared" si="5"/>
        <v>12.525174422760418</v>
      </c>
      <c r="L68" s="40">
        <f t="shared" si="6"/>
        <v>24.451584699577349</v>
      </c>
      <c r="M68" s="12">
        <f t="shared" si="27"/>
        <v>0.33714285652552334</v>
      </c>
      <c r="N68" s="12">
        <f t="shared" si="28"/>
        <v>0.11999998241662979</v>
      </c>
      <c r="O68" s="12">
        <f t="shared" si="29"/>
        <v>-0.60000000000002274</v>
      </c>
      <c r="P68" s="81">
        <f t="shared" si="30"/>
        <v>0.69861670570221002</v>
      </c>
      <c r="Q68" s="12">
        <f t="shared" si="31"/>
        <v>9.6326530435863807E-3</v>
      </c>
      <c r="R68" s="12">
        <f t="shared" si="32"/>
        <v>3.4285709261894226E-3</v>
      </c>
      <c r="S68" s="12">
        <f t="shared" si="33"/>
        <v>-1.7142857142857792E-2</v>
      </c>
      <c r="T68" s="12">
        <f t="shared" si="34"/>
        <v>1.9960477305777428E-2</v>
      </c>
    </row>
    <row r="69" spans="2:20" ht="15.9" customHeight="1">
      <c r="B69" s="18">
        <v>45888</v>
      </c>
      <c r="C69" s="12">
        <v>401170.56479999999</v>
      </c>
      <c r="D69" s="9">
        <f t="shared" si="35"/>
        <v>30.499999993480742</v>
      </c>
      <c r="E69" s="12">
        <v>6665976.8203999996</v>
      </c>
      <c r="F69" s="9">
        <f t="shared" si="36"/>
        <v>0.39999932050704956</v>
      </c>
      <c r="G69" s="12">
        <v>99.8245</v>
      </c>
      <c r="H69" s="9">
        <f t="shared" si="37"/>
        <v>-15.399999999999636</v>
      </c>
      <c r="I69" s="47">
        <f t="shared" si="4"/>
        <v>0.75137570694280065</v>
      </c>
      <c r="J69" s="40">
        <f t="shared" si="15"/>
        <v>89.248624293057219</v>
      </c>
      <c r="K69" s="47">
        <f t="shared" si="5"/>
        <v>30.50262282261529</v>
      </c>
      <c r="L69" s="40">
        <f t="shared" si="6"/>
        <v>34.169723426722669</v>
      </c>
      <c r="M69" s="12">
        <f t="shared" si="27"/>
        <v>0.87142857124230688</v>
      </c>
      <c r="N69" s="12">
        <f t="shared" si="28"/>
        <v>1.142855201448713E-2</v>
      </c>
      <c r="O69" s="12">
        <f t="shared" si="29"/>
        <v>-0.43999999999998962</v>
      </c>
      <c r="P69" s="81">
        <f t="shared" si="30"/>
        <v>0.97627781219207621</v>
      </c>
      <c r="Q69" s="12">
        <f t="shared" si="31"/>
        <v>2.4897959178351626E-2</v>
      </c>
      <c r="R69" s="12">
        <f t="shared" si="32"/>
        <v>3.2653005755677516E-4</v>
      </c>
      <c r="S69" s="12">
        <f t="shared" si="33"/>
        <v>-1.2571428571428275E-2</v>
      </c>
      <c r="T69" s="12">
        <f t="shared" si="34"/>
        <v>2.7893651776916464E-2</v>
      </c>
    </row>
    <row r="70" spans="2:20" ht="15.9" customHeight="1">
      <c r="B70" s="18">
        <v>45889</v>
      </c>
      <c r="C70" s="12">
        <v>401170.5466</v>
      </c>
      <c r="D70" s="9">
        <f t="shared" si="35"/>
        <v>12.300000002142042</v>
      </c>
      <c r="E70" s="12">
        <v>6665976.7969000004</v>
      </c>
      <c r="F70" s="9">
        <f t="shared" si="36"/>
        <v>-23.099999874830246</v>
      </c>
      <c r="G70" s="12">
        <v>99.818399999999997</v>
      </c>
      <c r="H70" s="9">
        <f t="shared" si="37"/>
        <v>-21.500000000003183</v>
      </c>
      <c r="I70" s="47">
        <f t="shared" si="4"/>
        <v>-61.96614797560153</v>
      </c>
      <c r="J70" s="40">
        <f t="shared" si="15"/>
        <v>151.96614797560153</v>
      </c>
      <c r="K70" s="47">
        <f t="shared" si="5"/>
        <v>26.170594075600416</v>
      </c>
      <c r="L70" s="40">
        <f t="shared" si="6"/>
        <v>33.869602806498754</v>
      </c>
      <c r="M70" s="12">
        <f t="shared" si="27"/>
        <v>0.34166666672616786</v>
      </c>
      <c r="N70" s="12">
        <f t="shared" si="28"/>
        <v>-0.64166666318972909</v>
      </c>
      <c r="O70" s="12">
        <f t="shared" si="29"/>
        <v>-0.59722222222231069</v>
      </c>
      <c r="P70" s="81">
        <f t="shared" si="30"/>
        <v>0.94082230018052093</v>
      </c>
      <c r="Q70" s="12">
        <f t="shared" si="31"/>
        <v>9.4907407423935521E-3</v>
      </c>
      <c r="R70" s="12">
        <f t="shared" si="32"/>
        <v>-1.7824073977492475E-2</v>
      </c>
      <c r="S70" s="12">
        <f t="shared" si="33"/>
        <v>-1.6589506172841963E-2</v>
      </c>
      <c r="T70" s="12">
        <f t="shared" si="34"/>
        <v>2.613395278279225E-2</v>
      </c>
    </row>
    <row r="71" spans="2:20" ht="15.9" customHeight="1">
      <c r="B71" s="18">
        <v>45889</v>
      </c>
      <c r="C71" s="12">
        <v>401170.5687</v>
      </c>
      <c r="D71" s="9">
        <f t="shared" si="35"/>
        <v>34.400000004097819</v>
      </c>
      <c r="E71" s="12">
        <v>6665976.8276000004</v>
      </c>
      <c r="F71" s="9">
        <f t="shared" si="36"/>
        <v>7.6000001281499863</v>
      </c>
      <c r="G71" s="12">
        <v>99.807199999999995</v>
      </c>
      <c r="H71" s="9">
        <f t="shared" si="37"/>
        <v>-32.700000000005502</v>
      </c>
      <c r="I71" s="47">
        <f t="shared" si="4"/>
        <v>12.458246642077219</v>
      </c>
      <c r="J71" s="40">
        <f t="shared" si="15"/>
        <v>77.541753357922801</v>
      </c>
      <c r="K71" s="47">
        <f t="shared" si="5"/>
        <v>35.229533096960132</v>
      </c>
      <c r="L71" s="40">
        <f t="shared" si="6"/>
        <v>48.066724479936951</v>
      </c>
      <c r="M71" s="12">
        <f t="shared" si="27"/>
        <v>0.95555555566938388</v>
      </c>
      <c r="N71" s="12">
        <f t="shared" si="28"/>
        <v>0.21111111467083296</v>
      </c>
      <c r="O71" s="12">
        <f t="shared" si="29"/>
        <v>-0.9083333333334862</v>
      </c>
      <c r="P71" s="81">
        <f t="shared" si="30"/>
        <v>1.3351867911093598</v>
      </c>
      <c r="Q71" s="12">
        <f t="shared" si="31"/>
        <v>2.6543209879705109E-2</v>
      </c>
      <c r="R71" s="12">
        <f t="shared" si="32"/>
        <v>5.8641976297453598E-3</v>
      </c>
      <c r="S71" s="12">
        <f t="shared" si="33"/>
        <v>-2.5231481481485726E-2</v>
      </c>
      <c r="T71" s="12">
        <f t="shared" si="34"/>
        <v>3.7088521975259997E-2</v>
      </c>
    </row>
    <row r="72" spans="2:20" ht="15.9" customHeight="1">
      <c r="B72" s="18">
        <v>45890</v>
      </c>
      <c r="C72" s="12">
        <v>401170.56589999999</v>
      </c>
      <c r="D72" s="9">
        <f t="shared" si="35"/>
        <v>31.599999987520278</v>
      </c>
      <c r="E72" s="12">
        <v>6665976.8251</v>
      </c>
      <c r="F72" s="9">
        <f t="shared" si="36"/>
        <v>5.0999997183680534</v>
      </c>
      <c r="G72" s="12">
        <v>99.813400000000001</v>
      </c>
      <c r="H72" s="9">
        <f t="shared" si="37"/>
        <v>-26.499999999998636</v>
      </c>
      <c r="I72" s="47">
        <f t="shared" si="4"/>
        <v>9.1680470569562509</v>
      </c>
      <c r="J72" s="40">
        <f t="shared" si="15"/>
        <v>80.831952943043746</v>
      </c>
      <c r="K72" s="47">
        <f t="shared" si="5"/>
        <v>32.008904953756783</v>
      </c>
      <c r="L72" s="40">
        <f t="shared" si="6"/>
        <v>41.555023719624607</v>
      </c>
      <c r="M72" s="12">
        <f t="shared" si="27"/>
        <v>0.85405405371676424</v>
      </c>
      <c r="N72" s="12">
        <f t="shared" si="28"/>
        <v>0.13783783022616361</v>
      </c>
      <c r="O72" s="12">
        <f t="shared" si="29"/>
        <v>-0.71621621621617937</v>
      </c>
      <c r="P72" s="81">
        <f t="shared" si="30"/>
        <v>1.1231087491790435</v>
      </c>
      <c r="Q72" s="12">
        <f t="shared" si="31"/>
        <v>2.3082541992344979E-2</v>
      </c>
      <c r="R72" s="12">
        <f t="shared" si="32"/>
        <v>3.7253467628692869E-3</v>
      </c>
      <c r="S72" s="12">
        <f t="shared" si="33"/>
        <v>-1.9357195032869711E-2</v>
      </c>
      <c r="T72" s="12">
        <f t="shared" si="34"/>
        <v>3.0354290518352527E-2</v>
      </c>
    </row>
    <row r="73" spans="2:20" ht="15.9" customHeight="1">
      <c r="B73" s="18">
        <v>45890</v>
      </c>
      <c r="C73" s="12">
        <v>401170.53019999998</v>
      </c>
      <c r="D73" s="9">
        <f t="shared" si="35"/>
        <v>-4.1000000201165676</v>
      </c>
      <c r="E73" s="12">
        <v>6665976.7714</v>
      </c>
      <c r="F73" s="9">
        <f t="shared" si="36"/>
        <v>-48.600000329315662</v>
      </c>
      <c r="G73" s="12">
        <v>99.789500000000004</v>
      </c>
      <c r="H73" s="9">
        <f t="shared" si="37"/>
        <v>-50.399999999996226</v>
      </c>
      <c r="I73" s="47">
        <f t="shared" si="4"/>
        <v>-94.82217642676909</v>
      </c>
      <c r="J73" s="40">
        <f t="shared" si="15"/>
        <v>184.82217642676909</v>
      </c>
      <c r="K73" s="47">
        <f t="shared" si="5"/>
        <v>48.77263610032206</v>
      </c>
      <c r="L73" s="40">
        <f t="shared" si="6"/>
        <v>70.135084174570267</v>
      </c>
      <c r="M73" s="12">
        <f t="shared" si="27"/>
        <v>-0.11081081135450183</v>
      </c>
      <c r="N73" s="12">
        <f t="shared" si="28"/>
        <v>-1.3135135224139369</v>
      </c>
      <c r="O73" s="12">
        <f t="shared" si="29"/>
        <v>-1.3621621621620601</v>
      </c>
      <c r="P73" s="81">
        <f t="shared" si="30"/>
        <v>1.8955428155289262</v>
      </c>
      <c r="Q73" s="12">
        <f t="shared" si="31"/>
        <v>-2.9948867933649141E-3</v>
      </c>
      <c r="R73" s="12">
        <f t="shared" si="32"/>
        <v>-3.5500365470646944E-2</v>
      </c>
      <c r="S73" s="12">
        <f t="shared" si="33"/>
        <v>-3.6815193571947569E-2</v>
      </c>
      <c r="T73" s="12">
        <f t="shared" si="34"/>
        <v>5.1230886906187198E-2</v>
      </c>
    </row>
    <row r="74" spans="2:20" ht="15.9" customHeight="1">
      <c r="B74" s="18">
        <v>45891</v>
      </c>
      <c r="C74" s="12">
        <v>401170.5724</v>
      </c>
      <c r="D74" s="9">
        <f t="shared" si="35"/>
        <v>38.100000005215406</v>
      </c>
      <c r="E74" s="12">
        <v>6665976.8315000003</v>
      </c>
      <c r="F74" s="9">
        <f t="shared" si="36"/>
        <v>11.500000022351742</v>
      </c>
      <c r="G74" s="12">
        <v>99.814400000000006</v>
      </c>
      <c r="H74" s="9">
        <f t="shared" si="37"/>
        <v>-25.499999999993861</v>
      </c>
      <c r="I74" s="47">
        <f t="shared" ref="I74:I86" si="38">IF(MOD(DEGREES(ATAN2(D74, F74)), 360) &gt; 180, MOD(DEGREES(ATAN2(D74, F74)), 360) - 360, MOD(DEGREES(ATAN2(D74, F74)), 360))</f>
        <v>16.795771357009077</v>
      </c>
      <c r="J74" s="40">
        <f t="shared" si="15"/>
        <v>73.204228642990927</v>
      </c>
      <c r="K74" s="47">
        <f t="shared" ref="K74:K86" si="39">SQRT(POWER(C74 - $C$9,2) + POWER(E74 - $E$9,2)) *1000</f>
        <v>39.797738640675355</v>
      </c>
      <c r="L74" s="40">
        <f t="shared" ref="L74:L86" si="40">SQRT((D74^2) + (F74^2) + (H74^2))</f>
        <v>47.266372834301457</v>
      </c>
      <c r="M74" s="12">
        <f t="shared" si="27"/>
        <v>1.0026315790846159</v>
      </c>
      <c r="N74" s="12">
        <f t="shared" si="28"/>
        <v>0.30263157953557213</v>
      </c>
      <c r="O74" s="12">
        <f t="shared" si="29"/>
        <v>-0.67105263157878581</v>
      </c>
      <c r="P74" s="81">
        <f t="shared" si="30"/>
        <v>1.2438519166921436</v>
      </c>
      <c r="Q74" s="12">
        <f t="shared" si="31"/>
        <v>2.6385041554858314E-2</v>
      </c>
      <c r="R74" s="12">
        <f t="shared" si="32"/>
        <v>7.9639889351466354E-3</v>
      </c>
      <c r="S74" s="12">
        <f t="shared" si="33"/>
        <v>-1.76592797783891E-2</v>
      </c>
      <c r="T74" s="12">
        <f t="shared" si="34"/>
        <v>3.2732945176109043E-2</v>
      </c>
    </row>
    <row r="75" spans="2:20" ht="15.9" customHeight="1">
      <c r="B75" s="18">
        <v>45891</v>
      </c>
      <c r="C75" s="12">
        <v>401170.53700000001</v>
      </c>
      <c r="D75" s="9">
        <f t="shared" si="35"/>
        <v>2.7000000118277967</v>
      </c>
      <c r="E75" s="12">
        <v>6665976.7762000002</v>
      </c>
      <c r="F75" s="9">
        <f t="shared" si="36"/>
        <v>-43.800000101327896</v>
      </c>
      <c r="G75" s="12">
        <v>99.800799999999995</v>
      </c>
      <c r="H75" s="9">
        <f t="shared" si="37"/>
        <v>-39.100000000004798</v>
      </c>
      <c r="I75" s="47">
        <f t="shared" si="38"/>
        <v>-86.472531942352134</v>
      </c>
      <c r="J75" s="40">
        <f t="shared" ref="J75:J86" si="41">MOD(DEGREES(ATAN2(F75, D75)) + 360, 360)</f>
        <v>176.47253194235213</v>
      </c>
      <c r="K75" s="47">
        <f t="shared" si="39"/>
        <v>43.883140372359335</v>
      </c>
      <c r="L75" s="40">
        <f t="shared" si="40"/>
        <v>58.77533503894783</v>
      </c>
      <c r="M75" s="12">
        <f t="shared" si="27"/>
        <v>7.1052631890205178E-2</v>
      </c>
      <c r="N75" s="12">
        <f t="shared" si="28"/>
        <v>-1.1526315816138919</v>
      </c>
      <c r="O75" s="12">
        <f t="shared" si="29"/>
        <v>-1.028947368421179</v>
      </c>
      <c r="P75" s="81">
        <f t="shared" si="30"/>
        <v>1.546719343130206</v>
      </c>
      <c r="Q75" s="12">
        <f t="shared" si="31"/>
        <v>1.8698061023738205E-3</v>
      </c>
      <c r="R75" s="12">
        <f t="shared" si="32"/>
        <v>-3.033241004247084E-2</v>
      </c>
      <c r="S75" s="12">
        <f t="shared" si="33"/>
        <v>-2.7077562326873129E-2</v>
      </c>
      <c r="T75" s="12">
        <f t="shared" si="34"/>
        <v>4.0703140608689632E-2</v>
      </c>
    </row>
    <row r="76" spans="2:20" ht="15.9" customHeight="1">
      <c r="B76" s="18">
        <v>45892</v>
      </c>
      <c r="C76" s="12">
        <v>401170.55969999998</v>
      </c>
      <c r="D76" s="9">
        <f t="shared" si="35"/>
        <v>25.399999984074384</v>
      </c>
      <c r="E76" s="12">
        <v>6665976.8190000001</v>
      </c>
      <c r="F76" s="9">
        <f t="shared" si="36"/>
        <v>-1.0000001639127731</v>
      </c>
      <c r="G76" s="12">
        <v>99.825100000000006</v>
      </c>
      <c r="H76" s="9">
        <f t="shared" si="37"/>
        <v>-14.799999999993929</v>
      </c>
      <c r="I76" s="47">
        <f t="shared" si="38"/>
        <v>-2.2545753365194514</v>
      </c>
      <c r="J76" s="40">
        <f t="shared" si="41"/>
        <v>92.254575336519451</v>
      </c>
      <c r="K76" s="47">
        <f t="shared" si="39"/>
        <v>25.419677407843011</v>
      </c>
      <c r="L76" s="40">
        <f t="shared" si="40"/>
        <v>29.414282237012426</v>
      </c>
      <c r="M76" s="12">
        <f t="shared" si="27"/>
        <v>0.65128205087370217</v>
      </c>
      <c r="N76" s="12">
        <f t="shared" si="28"/>
        <v>-2.5641029843917258E-2</v>
      </c>
      <c r="O76" s="12">
        <f t="shared" si="29"/>
        <v>-0.37948717948702382</v>
      </c>
      <c r="P76" s="81">
        <f t="shared" si="30"/>
        <v>0.75421236505160061</v>
      </c>
      <c r="Q76" s="12">
        <f t="shared" si="31"/>
        <v>1.6699539765992363E-2</v>
      </c>
      <c r="R76" s="12">
        <f t="shared" si="32"/>
        <v>-6.574623036901861E-4</v>
      </c>
      <c r="S76" s="12">
        <f t="shared" si="33"/>
        <v>-9.730440499667278E-3</v>
      </c>
      <c r="T76" s="12">
        <f t="shared" si="34"/>
        <v>1.9338778591066683E-2</v>
      </c>
    </row>
    <row r="77" spans="2:20" ht="15.9" customHeight="1">
      <c r="B77" s="18">
        <v>45892</v>
      </c>
      <c r="C77" s="12">
        <v>401170.55619999999</v>
      </c>
      <c r="D77" s="9">
        <f t="shared" si="35"/>
        <v>21.899999992456287</v>
      </c>
      <c r="E77" s="12">
        <v>6665976.8170999996</v>
      </c>
      <c r="F77" s="9">
        <f t="shared" si="36"/>
        <v>-2.900000661611557</v>
      </c>
      <c r="G77" s="12">
        <v>99.823499999999996</v>
      </c>
      <c r="H77" s="9">
        <f t="shared" si="37"/>
        <v>-16.400000000004411</v>
      </c>
      <c r="I77" s="47">
        <f t="shared" si="38"/>
        <v>-7.5432279940765739</v>
      </c>
      <c r="J77" s="40">
        <f t="shared" si="41"/>
        <v>97.543227994076574</v>
      </c>
      <c r="K77" s="47">
        <f t="shared" si="39"/>
        <v>22.091174787840799</v>
      </c>
      <c r="L77" s="40">
        <f t="shared" si="40"/>
        <v>27.513269589546741</v>
      </c>
      <c r="M77" s="12">
        <f t="shared" si="27"/>
        <v>0.56153846134503305</v>
      </c>
      <c r="N77" s="12">
        <f t="shared" si="28"/>
        <v>-7.4358991323373258E-2</v>
      </c>
      <c r="O77" s="12">
        <f t="shared" si="29"/>
        <v>-0.42051282051293359</v>
      </c>
      <c r="P77" s="81">
        <f t="shared" si="30"/>
        <v>0.705468451014019</v>
      </c>
      <c r="Q77" s="12">
        <f t="shared" si="31"/>
        <v>1.4398422085770078E-2</v>
      </c>
      <c r="R77" s="12">
        <f t="shared" si="32"/>
        <v>-1.9066408031634169E-3</v>
      </c>
      <c r="S77" s="12">
        <f t="shared" si="33"/>
        <v>-1.0782380013152144E-2</v>
      </c>
      <c r="T77" s="12">
        <f t="shared" si="34"/>
        <v>1.8088934641385102E-2</v>
      </c>
    </row>
    <row r="78" spans="2:20" ht="15.9" customHeight="1">
      <c r="B78" s="18">
        <v>45894</v>
      </c>
      <c r="C78" s="12">
        <v>401170.56229999999</v>
      </c>
      <c r="D78" s="9">
        <f t="shared" si="35"/>
        <v>27.999999991152436</v>
      </c>
      <c r="E78" s="12">
        <v>6665976.8245999999</v>
      </c>
      <c r="F78" s="9">
        <f t="shared" si="36"/>
        <v>4.5999996364116669</v>
      </c>
      <c r="G78" s="12">
        <v>99.827399999999997</v>
      </c>
      <c r="H78" s="9">
        <f t="shared" si="37"/>
        <v>-12.500000000002842</v>
      </c>
      <c r="I78" s="47">
        <f t="shared" si="38"/>
        <v>9.3295389211442572</v>
      </c>
      <c r="J78" s="40">
        <f t="shared" si="41"/>
        <v>80.670461078855737</v>
      </c>
      <c r="K78" s="47">
        <f t="shared" si="39"/>
        <v>28.375341339964951</v>
      </c>
      <c r="L78" s="40">
        <f t="shared" si="40"/>
        <v>31.006612136116949</v>
      </c>
      <c r="M78" s="12">
        <f t="shared" si="27"/>
        <v>0.68292682905249846</v>
      </c>
      <c r="N78" s="12">
        <f t="shared" si="28"/>
        <v>0.11219511308321138</v>
      </c>
      <c r="O78" s="12">
        <f t="shared" si="29"/>
        <v>-0.30487804878055713</v>
      </c>
      <c r="P78" s="81">
        <f t="shared" si="30"/>
        <v>0.75625883258821824</v>
      </c>
      <c r="Q78" s="12">
        <f t="shared" si="31"/>
        <v>1.6656751928109718E-2</v>
      </c>
      <c r="R78" s="12">
        <f t="shared" si="32"/>
        <v>2.7364661727612531E-3</v>
      </c>
      <c r="S78" s="12">
        <f t="shared" si="33"/>
        <v>-7.4360499702574908E-3</v>
      </c>
      <c r="T78" s="12">
        <f t="shared" si="34"/>
        <v>1.8445337380200447E-2</v>
      </c>
    </row>
    <row r="79" spans="2:20" ht="15.9" customHeight="1">
      <c r="B79" s="18">
        <v>45894</v>
      </c>
      <c r="C79" s="12">
        <v>401170.55420000001</v>
      </c>
      <c r="D79" s="9">
        <f t="shared" si="35"/>
        <v>19.900000013876706</v>
      </c>
      <c r="E79" s="12">
        <v>6665976.8075000001</v>
      </c>
      <c r="F79" s="9">
        <f t="shared" si="36"/>
        <v>-12.500000186264515</v>
      </c>
      <c r="G79" s="12">
        <v>99.825400000000002</v>
      </c>
      <c r="H79" s="9">
        <f t="shared" si="37"/>
        <v>-14.499999999998181</v>
      </c>
      <c r="I79" s="47">
        <f t="shared" si="38"/>
        <v>-32.134602524512161</v>
      </c>
      <c r="J79" s="40">
        <f t="shared" si="41"/>
        <v>122.13460252451216</v>
      </c>
      <c r="K79" s="47">
        <f t="shared" si="39"/>
        <v>23.500212875821056</v>
      </c>
      <c r="L79" s="40">
        <f t="shared" si="40"/>
        <v>27.613583708183423</v>
      </c>
      <c r="M79" s="12">
        <f t="shared" si="27"/>
        <v>0.48536585399699284</v>
      </c>
      <c r="N79" s="12">
        <f t="shared" si="28"/>
        <v>-0.30487805332352474</v>
      </c>
      <c r="O79" s="12">
        <f t="shared" si="29"/>
        <v>-0.35365853658532148</v>
      </c>
      <c r="P79" s="81">
        <f t="shared" si="30"/>
        <v>0.67350204166301031</v>
      </c>
      <c r="Q79" s="12">
        <f t="shared" si="31"/>
        <v>1.1838191560902264E-2</v>
      </c>
      <c r="R79" s="12">
        <f t="shared" si="32"/>
        <v>-7.4360500810615789E-3</v>
      </c>
      <c r="S79" s="12">
        <f t="shared" si="33"/>
        <v>-8.6258179654956461E-3</v>
      </c>
      <c r="T79" s="12">
        <f t="shared" si="34"/>
        <v>1.642687906495147E-2</v>
      </c>
    </row>
    <row r="80" spans="2:20" ht="15.9" customHeight="1">
      <c r="B80" s="18">
        <v>45895</v>
      </c>
      <c r="C80" s="12">
        <v>401170.50589999999</v>
      </c>
      <c r="D80" s="9">
        <f t="shared" si="35"/>
        <v>-28.400000010151416</v>
      </c>
      <c r="E80" s="12">
        <v>6665976.7428000001</v>
      </c>
      <c r="F80" s="9">
        <f t="shared" si="36"/>
        <v>-77.200000174343586</v>
      </c>
      <c r="G80" s="12">
        <v>99.830399999999997</v>
      </c>
      <c r="H80" s="9">
        <f t="shared" si="37"/>
        <v>-9.5000000000027285</v>
      </c>
      <c r="I80" s="47">
        <f t="shared" si="38"/>
        <v>-110.19733981129201</v>
      </c>
      <c r="J80" s="40">
        <f t="shared" si="41"/>
        <v>200.19733981129201</v>
      </c>
      <c r="K80" s="47">
        <f t="shared" si="39"/>
        <v>82.25813046438175</v>
      </c>
      <c r="L80" s="40">
        <f t="shared" si="40"/>
        <v>82.804891325907207</v>
      </c>
      <c r="M80" s="12">
        <f t="shared" si="27"/>
        <v>-0.67619047643217656</v>
      </c>
      <c r="N80" s="12">
        <f t="shared" si="28"/>
        <v>-1.838095242246276</v>
      </c>
      <c r="O80" s="12">
        <f t="shared" si="29"/>
        <v>-0.22619047619054117</v>
      </c>
      <c r="P80" s="81">
        <f t="shared" si="30"/>
        <v>1.9715450315692191</v>
      </c>
      <c r="Q80" s="12">
        <f t="shared" si="31"/>
        <v>-1.6099773248385157E-2</v>
      </c>
      <c r="R80" s="12">
        <f t="shared" si="32"/>
        <v>-4.3764172434435145E-2</v>
      </c>
      <c r="S80" s="12">
        <f t="shared" si="33"/>
        <v>-5.3854875283462179E-3</v>
      </c>
      <c r="T80" s="12">
        <f t="shared" si="34"/>
        <v>4.6941548370695696E-2</v>
      </c>
    </row>
    <row r="81" spans="2:20" ht="15.9" customHeight="1">
      <c r="B81" s="18">
        <v>45895</v>
      </c>
      <c r="C81" s="12">
        <v>401170.54060000001</v>
      </c>
      <c r="D81" s="9">
        <f t="shared" si="35"/>
        <v>6.3000000081956387</v>
      </c>
      <c r="E81" s="12">
        <v>6665976.784</v>
      </c>
      <c r="F81" s="9">
        <f t="shared" si="36"/>
        <v>-36.000000312924385</v>
      </c>
      <c r="G81" s="12">
        <v>99.830200000000005</v>
      </c>
      <c r="H81" s="9">
        <f t="shared" si="37"/>
        <v>-9.6999999999951569</v>
      </c>
      <c r="I81" s="47">
        <f t="shared" si="38"/>
        <v>-80.073754565258355</v>
      </c>
      <c r="J81" s="40">
        <f t="shared" si="41"/>
        <v>170.07375456525835</v>
      </c>
      <c r="K81" s="47">
        <f t="shared" si="39"/>
        <v>36.547093217297338</v>
      </c>
      <c r="L81" s="40">
        <f t="shared" si="40"/>
        <v>37.812432117409834</v>
      </c>
      <c r="M81" s="12">
        <f t="shared" si="27"/>
        <v>0.15000000019513426</v>
      </c>
      <c r="N81" s="12">
        <f t="shared" si="28"/>
        <v>-0.85714286459343769</v>
      </c>
      <c r="O81" s="12">
        <f t="shared" si="29"/>
        <v>-0.23095238095226564</v>
      </c>
      <c r="P81" s="81">
        <f t="shared" si="30"/>
        <v>0.90029600279547228</v>
      </c>
      <c r="Q81" s="12">
        <f t="shared" si="31"/>
        <v>3.5714285760746253E-3</v>
      </c>
      <c r="R81" s="12">
        <f t="shared" si="32"/>
        <v>-2.0408163442700897E-2</v>
      </c>
      <c r="S81" s="12">
        <f t="shared" si="33"/>
        <v>-5.4988662131491822E-3</v>
      </c>
      <c r="T81" s="12">
        <f t="shared" si="34"/>
        <v>2.1435619114177913E-2</v>
      </c>
    </row>
    <row r="82" spans="2:20" ht="15.9" customHeight="1">
      <c r="B82" s="18">
        <v>45896</v>
      </c>
      <c r="C82" s="12">
        <v>401170.56069999997</v>
      </c>
      <c r="D82" s="9">
        <f t="shared" si="35"/>
        <v>26.399999973364174</v>
      </c>
      <c r="E82" s="12">
        <v>6665976.8098999998</v>
      </c>
      <c r="F82" s="9">
        <f t="shared" si="36"/>
        <v>-10.100000537931919</v>
      </c>
      <c r="G82" s="12">
        <v>99.816599999999994</v>
      </c>
      <c r="H82" s="9">
        <f t="shared" si="37"/>
        <v>-23.300000000006094</v>
      </c>
      <c r="I82" s="47">
        <f t="shared" si="38"/>
        <v>-20.935640070756335</v>
      </c>
      <c r="J82" s="40">
        <f t="shared" si="41"/>
        <v>110.93564007075634</v>
      </c>
      <c r="K82" s="47">
        <f t="shared" si="39"/>
        <v>28.266057550706527</v>
      </c>
      <c r="L82" s="40">
        <f t="shared" si="40"/>
        <v>36.631407418500011</v>
      </c>
      <c r="M82" s="12">
        <f t="shared" si="27"/>
        <v>0.61395348775265524</v>
      </c>
      <c r="N82" s="12">
        <f t="shared" si="28"/>
        <v>-0.23488373344027719</v>
      </c>
      <c r="O82" s="12">
        <f t="shared" si="29"/>
        <v>-0.54186046511642083</v>
      </c>
      <c r="P82" s="81">
        <f t="shared" si="30"/>
        <v>0.85189319577906997</v>
      </c>
      <c r="Q82" s="12">
        <f t="shared" si="31"/>
        <v>1.4277988087271052E-2</v>
      </c>
      <c r="R82" s="12">
        <f t="shared" si="32"/>
        <v>-5.4624124055878418E-3</v>
      </c>
      <c r="S82" s="12">
        <f t="shared" si="33"/>
        <v>-1.2601406165498159E-2</v>
      </c>
      <c r="T82" s="12">
        <f t="shared" si="34"/>
        <v>1.9811469669280699E-2</v>
      </c>
    </row>
    <row r="83" spans="2:20" ht="15.9" customHeight="1">
      <c r="B83" s="18">
        <v>45896</v>
      </c>
      <c r="C83" s="12">
        <v>401170.5662</v>
      </c>
      <c r="D83" s="9">
        <f t="shared" si="35"/>
        <v>31.900000001769513</v>
      </c>
      <c r="E83" s="12">
        <v>6665976.8163999999</v>
      </c>
      <c r="F83" s="9">
        <f t="shared" si="36"/>
        <v>-3.6000004038214684</v>
      </c>
      <c r="G83" s="12">
        <v>99.794799999999995</v>
      </c>
      <c r="H83" s="9">
        <f t="shared" si="37"/>
        <v>-45.100000000005025</v>
      </c>
      <c r="I83" s="47">
        <f t="shared" si="38"/>
        <v>-6.4387403169399136</v>
      </c>
      <c r="J83" s="40">
        <f t="shared" si="41"/>
        <v>96.438740316939914</v>
      </c>
      <c r="K83" s="47">
        <f t="shared" si="39"/>
        <v>32.102492162142333</v>
      </c>
      <c r="L83" s="40">
        <f t="shared" si="40"/>
        <v>55.358648854726063</v>
      </c>
      <c r="M83" s="12">
        <f t="shared" si="27"/>
        <v>0.74186046515743054</v>
      </c>
      <c r="N83" s="12">
        <f t="shared" si="28"/>
        <v>-8.3720939623755083E-2</v>
      </c>
      <c r="O83" s="12">
        <f t="shared" si="29"/>
        <v>-1.0488372093024425</v>
      </c>
      <c r="P83" s="81">
        <f t="shared" si="30"/>
        <v>1.2874104384820015</v>
      </c>
      <c r="Q83" s="12">
        <f t="shared" si="31"/>
        <v>1.7252568957149546E-2</v>
      </c>
      <c r="R83" s="12">
        <f t="shared" si="32"/>
        <v>-1.9469985959012809E-3</v>
      </c>
      <c r="S83" s="12">
        <f t="shared" si="33"/>
        <v>-2.4391563007033545E-2</v>
      </c>
      <c r="T83" s="12">
        <f t="shared" si="34"/>
        <v>2.9939777639116316E-2</v>
      </c>
    </row>
    <row r="84" spans="2:20" ht="15.9" customHeight="1">
      <c r="B84" s="18">
        <v>45897</v>
      </c>
      <c r="C84" s="12">
        <v>401170.53610000003</v>
      </c>
      <c r="D84" s="9">
        <f t="shared" si="35"/>
        <v>1.8000000272877514</v>
      </c>
      <c r="E84" s="12">
        <v>6665976.7726999996</v>
      </c>
      <c r="F84" s="9">
        <f t="shared" si="36"/>
        <v>-47.300000675022602</v>
      </c>
      <c r="G84" s="12">
        <v>99.819800000000001</v>
      </c>
      <c r="H84" s="9">
        <f t="shared" si="37"/>
        <v>-20.099999999999341</v>
      </c>
      <c r="I84" s="47">
        <f t="shared" si="38"/>
        <v>-87.820662544469542</v>
      </c>
      <c r="J84" s="40">
        <f t="shared" si="41"/>
        <v>177.82066254446954</v>
      </c>
      <c r="K84" s="47">
        <f t="shared" si="39"/>
        <v>47.33423775614618</v>
      </c>
      <c r="L84" s="40">
        <f t="shared" si="40"/>
        <v>51.425091773912747</v>
      </c>
      <c r="M84" s="12">
        <f t="shared" si="27"/>
        <v>4.0909091529267076E-2</v>
      </c>
      <c r="N84" s="12">
        <f t="shared" si="28"/>
        <v>-1.0750000153414228</v>
      </c>
      <c r="O84" s="12">
        <f t="shared" si="29"/>
        <v>-0.45681818181816686</v>
      </c>
      <c r="P84" s="81">
        <f t="shared" si="30"/>
        <v>1.1687520857707443</v>
      </c>
      <c r="Q84" s="12">
        <f t="shared" si="31"/>
        <v>9.2975208021061533E-4</v>
      </c>
      <c r="R84" s="12">
        <f t="shared" si="32"/>
        <v>-2.4431818530486881E-2</v>
      </c>
      <c r="S84" s="12">
        <f t="shared" si="33"/>
        <v>-1.0382231404958338E-2</v>
      </c>
      <c r="T84" s="12">
        <f t="shared" si="34"/>
        <v>2.6562547403880553E-2</v>
      </c>
    </row>
    <row r="85" spans="2:20" ht="15.9" customHeight="1">
      <c r="B85" s="18">
        <v>45897</v>
      </c>
      <c r="C85" s="12">
        <v>401170.53470000002</v>
      </c>
      <c r="D85" s="9">
        <f t="shared" si="35"/>
        <v>0.40000001899898052</v>
      </c>
      <c r="E85" s="12">
        <v>6665976.7665999997</v>
      </c>
      <c r="F85" s="9">
        <f t="shared" si="36"/>
        <v>-53.400000557303429</v>
      </c>
      <c r="G85" s="12">
        <v>99.793199999999999</v>
      </c>
      <c r="H85" s="9">
        <f t="shared" si="37"/>
        <v>-46.700000000001296</v>
      </c>
      <c r="I85" s="47">
        <f t="shared" si="38"/>
        <v>-89.570826141892667</v>
      </c>
      <c r="J85" s="40">
        <f t="shared" si="41"/>
        <v>179.57082614189267</v>
      </c>
      <c r="K85" s="47">
        <f t="shared" si="39"/>
        <v>53.401498663756676</v>
      </c>
      <c r="L85" s="40">
        <f t="shared" si="40"/>
        <v>70.940891307731164</v>
      </c>
      <c r="M85" s="12">
        <f t="shared" si="27"/>
        <v>9.0909095227041034E-3</v>
      </c>
      <c r="N85" s="12">
        <f t="shared" si="28"/>
        <v>-1.2136363763023506</v>
      </c>
      <c r="O85" s="12">
        <f t="shared" si="29"/>
        <v>-1.0613636363636658</v>
      </c>
      <c r="P85" s="81">
        <f t="shared" si="30"/>
        <v>1.6122929842666174</v>
      </c>
      <c r="Q85" s="12">
        <f t="shared" si="31"/>
        <v>2.0661158006145689E-4</v>
      </c>
      <c r="R85" s="12">
        <f t="shared" si="32"/>
        <v>-2.7582644915962514E-2</v>
      </c>
      <c r="S85" s="12">
        <f t="shared" si="33"/>
        <v>-2.4121900826446951E-2</v>
      </c>
      <c r="T85" s="12">
        <f t="shared" si="34"/>
        <v>3.6643022369695848E-2</v>
      </c>
    </row>
    <row r="86" spans="2:20" ht="15.9" customHeight="1">
      <c r="B86" s="18">
        <v>45898</v>
      </c>
      <c r="C86" s="12">
        <v>401170.55969999998</v>
      </c>
      <c r="D86" s="9">
        <f t="shared" si="35"/>
        <v>25.399999984074384</v>
      </c>
      <c r="E86" s="12">
        <v>6665976.8024000004</v>
      </c>
      <c r="F86" s="9">
        <f t="shared" si="36"/>
        <v>-17.599999904632568</v>
      </c>
      <c r="G86" s="12">
        <v>99.821799999999996</v>
      </c>
      <c r="H86" s="9">
        <f t="shared" si="37"/>
        <v>-18.100000000004002</v>
      </c>
      <c r="I86" s="47">
        <f t="shared" si="38"/>
        <v>-34.718606442543546</v>
      </c>
      <c r="J86" s="40">
        <f t="shared" si="41"/>
        <v>124.71860644254355</v>
      </c>
      <c r="K86" s="47">
        <f t="shared" si="39"/>
        <v>30.901779816606762</v>
      </c>
      <c r="L86" s="40">
        <f t="shared" si="40"/>
        <v>35.812427952237336</v>
      </c>
      <c r="M86" s="12">
        <f t="shared" si="27"/>
        <v>0.56444444409054184</v>
      </c>
      <c r="N86" s="12">
        <f t="shared" si="28"/>
        <v>-0.39111110899183488</v>
      </c>
      <c r="O86" s="12">
        <f t="shared" si="29"/>
        <v>-0.40222222222231113</v>
      </c>
      <c r="P86" s="81">
        <f t="shared" si="30"/>
        <v>0.79583173227194082</v>
      </c>
      <c r="Q86" s="12">
        <f t="shared" si="31"/>
        <v>1.2543209868678708E-2</v>
      </c>
      <c r="R86" s="12">
        <f t="shared" si="32"/>
        <v>-8.6913579775963305E-3</v>
      </c>
      <c r="S86" s="12">
        <f t="shared" si="33"/>
        <v>-8.9382716049402466E-3</v>
      </c>
      <c r="T86" s="12">
        <f t="shared" si="34"/>
        <v>1.768514960604313E-2</v>
      </c>
    </row>
    <row r="87" spans="2:20" ht="15.9" customHeight="1">
      <c r="B87" s="18">
        <v>45898</v>
      </c>
      <c r="C87" s="12">
        <v>401170.52559999999</v>
      </c>
      <c r="D87" s="9">
        <f t="shared" si="35"/>
        <v>-8.7000000057742</v>
      </c>
      <c r="E87" s="12">
        <v>6665976.7494999999</v>
      </c>
      <c r="F87" s="9">
        <f t="shared" si="36"/>
        <v>-70.50000037997961</v>
      </c>
      <c r="G87" s="12">
        <v>99.805899999999994</v>
      </c>
      <c r="H87" s="9">
        <f t="shared" si="37"/>
        <v>-34.000000000006025</v>
      </c>
      <c r="I87" s="48"/>
      <c r="J87" s="40">
        <f t="shared" ref="J87:J96" si="42">MOD(DEGREES(ATAN2(F87, D87)) + 360, 360)</f>
        <v>187.03497587751644</v>
      </c>
      <c r="K87" s="47">
        <f t="shared" ref="K87:K96" si="43">SQRT(POWER(C87 - $C$9,2) + POWER(E87 - $E$9,2)) *1000</f>
        <v>71.034780591465179</v>
      </c>
      <c r="L87" s="40">
        <f t="shared" ref="L87:L96" si="44">SQRT((D87^2) + (F87^2) + (H87^2))</f>
        <v>78.752397129725566</v>
      </c>
      <c r="M87" s="12">
        <f t="shared" ref="M87:M96" si="45">(D87-$D$9)/(B87-$B$9)</f>
        <v>-0.19333333346164888</v>
      </c>
      <c r="N87" s="12">
        <f t="shared" ref="N87:N96" si="46">(F87-$F$9)/(B87-$B$9)</f>
        <v>-1.5666666751106579</v>
      </c>
      <c r="O87" s="12">
        <f t="shared" ref="O87:O96" si="47">(H87-$H$9)/(B87-$B$9)</f>
        <v>-0.75555555555568943</v>
      </c>
      <c r="P87" s="81">
        <f t="shared" ref="P87:P96" si="48">(L87-$L$9)/(B87-$B$9)</f>
        <v>1.7500532695494571</v>
      </c>
      <c r="Q87" s="12">
        <f t="shared" ref="Q87:Q96" si="49">(M87-0)/(B87-$B$9)</f>
        <v>-4.2962962991477532E-3</v>
      </c>
      <c r="R87" s="12">
        <f t="shared" ref="R87:R96" si="50">(N87-0)/(B87-$B$9)</f>
        <v>-3.4814815002459067E-2</v>
      </c>
      <c r="S87" s="12">
        <f t="shared" ref="S87:S96" si="51">(O87-0)/(B87-$B$9)</f>
        <v>-1.6790123456793097E-2</v>
      </c>
      <c r="T87" s="12">
        <f t="shared" ref="T87:T96" si="52">(P87-0)/(B87-$B$9)</f>
        <v>3.8890072656654603E-2</v>
      </c>
    </row>
    <row r="88" spans="2:20" ht="15.9" customHeight="1">
      <c r="B88" s="18">
        <v>45899</v>
      </c>
      <c r="C88" s="12">
        <v>401170.55300000001</v>
      </c>
      <c r="D88" s="9">
        <f t="shared" si="35"/>
        <v>18.700000015087426</v>
      </c>
      <c r="E88" s="12">
        <v>6665976.7873</v>
      </c>
      <c r="F88" s="9">
        <f t="shared" si="36"/>
        <v>-32.700000330805779</v>
      </c>
      <c r="G88" s="12">
        <v>99.805899999999994</v>
      </c>
      <c r="H88" s="9">
        <f t="shared" si="37"/>
        <v>-34.000000000006025</v>
      </c>
      <c r="I88" s="48"/>
      <c r="J88" s="40">
        <f t="shared" si="42"/>
        <v>150.23625302003029</v>
      </c>
      <c r="K88" s="47">
        <f t="shared" si="43"/>
        <v>37.669351231458286</v>
      </c>
      <c r="L88" s="40">
        <f t="shared" si="44"/>
        <v>50.744260977960622</v>
      </c>
      <c r="M88" s="12">
        <f t="shared" si="45"/>
        <v>0.40652173945842229</v>
      </c>
      <c r="N88" s="12">
        <f t="shared" si="46"/>
        <v>-0.71086957240882132</v>
      </c>
      <c r="O88" s="12">
        <f t="shared" si="47"/>
        <v>-0.73913043478273965</v>
      </c>
      <c r="P88" s="81">
        <f t="shared" si="48"/>
        <v>1.1031361082165352</v>
      </c>
      <c r="Q88" s="12">
        <f t="shared" si="49"/>
        <v>8.8374291186613541E-3</v>
      </c>
      <c r="R88" s="12">
        <f t="shared" si="50"/>
        <v>-1.5453686356713507E-2</v>
      </c>
      <c r="S88" s="12">
        <f t="shared" si="51"/>
        <v>-1.6068052930059556E-2</v>
      </c>
      <c r="T88" s="12">
        <f t="shared" si="52"/>
        <v>2.3981219743837722E-2</v>
      </c>
    </row>
    <row r="89" spans="2:20" ht="15.9" customHeight="1">
      <c r="B89" s="18">
        <v>45899</v>
      </c>
      <c r="C89" s="12">
        <v>401170.5526</v>
      </c>
      <c r="D89" s="9">
        <f t="shared" si="35"/>
        <v>18.299999996088445</v>
      </c>
      <c r="E89" s="12">
        <v>6665976.7825999996</v>
      </c>
      <c r="F89" s="9">
        <f t="shared" si="36"/>
        <v>-37.400000728666782</v>
      </c>
      <c r="G89" s="12">
        <v>99.805300000000003</v>
      </c>
      <c r="H89" s="9">
        <f t="shared" si="37"/>
        <v>-34.599999999997522</v>
      </c>
      <c r="I89" s="48"/>
      <c r="J89" s="40">
        <f t="shared" si="42"/>
        <v>153.92727467658733</v>
      </c>
      <c r="K89" s="47">
        <f t="shared" si="43"/>
        <v>41.637123512090902</v>
      </c>
      <c r="L89" s="40">
        <f t="shared" si="44"/>
        <v>54.136956456388837</v>
      </c>
      <c r="M89" s="12">
        <f t="shared" si="45"/>
        <v>0.39782608687148796</v>
      </c>
      <c r="N89" s="12">
        <f t="shared" si="46"/>
        <v>-0.81304349410145182</v>
      </c>
      <c r="O89" s="12">
        <f t="shared" si="47"/>
        <v>-0.7521739130434244</v>
      </c>
      <c r="P89" s="81">
        <f t="shared" si="48"/>
        <v>1.1768903577475833</v>
      </c>
      <c r="Q89" s="12">
        <f t="shared" si="49"/>
        <v>8.6483931928584331E-3</v>
      </c>
      <c r="R89" s="12">
        <f t="shared" si="50"/>
        <v>-1.7674858567422867E-2</v>
      </c>
      <c r="S89" s="12">
        <f t="shared" si="51"/>
        <v>-1.6351606805291834E-2</v>
      </c>
      <c r="T89" s="12">
        <f t="shared" si="52"/>
        <v>2.558457299451268E-2</v>
      </c>
    </row>
    <row r="90" spans="2:20" ht="15.9" customHeight="1">
      <c r="B90" s="18">
        <v>45901</v>
      </c>
      <c r="C90" s="12">
        <v>401170.54849999998</v>
      </c>
      <c r="D90" s="9">
        <f t="shared" si="35"/>
        <v>14.199999975971878</v>
      </c>
      <c r="E90" s="12">
        <v>6665976.7762000002</v>
      </c>
      <c r="F90" s="9">
        <f t="shared" si="36"/>
        <v>-43.800000101327896</v>
      </c>
      <c r="G90" s="12">
        <v>99.813000000000002</v>
      </c>
      <c r="H90" s="9">
        <f t="shared" si="37"/>
        <v>-26.899999999997704</v>
      </c>
      <c r="I90" s="48"/>
      <c r="J90" s="40">
        <f t="shared" si="42"/>
        <v>162.03725851581112</v>
      </c>
      <c r="K90" s="47">
        <f t="shared" si="43"/>
        <v>46.04432655815399</v>
      </c>
      <c r="L90" s="40">
        <f t="shared" si="44"/>
        <v>53.32626002443638</v>
      </c>
      <c r="M90" s="12">
        <f t="shared" si="45"/>
        <v>0.29583333283274743</v>
      </c>
      <c r="N90" s="12">
        <f t="shared" si="46"/>
        <v>-0.9125000021109978</v>
      </c>
      <c r="O90" s="12">
        <f t="shared" si="47"/>
        <v>-0.56041666666661882</v>
      </c>
      <c r="P90" s="81">
        <f t="shared" si="48"/>
        <v>1.1109637505090912</v>
      </c>
      <c r="Q90" s="12">
        <f t="shared" si="49"/>
        <v>6.1631944340155712E-3</v>
      </c>
      <c r="R90" s="12">
        <f t="shared" si="50"/>
        <v>-1.9010416710645787E-2</v>
      </c>
      <c r="S90" s="12">
        <f t="shared" si="51"/>
        <v>-1.1675347222221225E-2</v>
      </c>
      <c r="T90" s="12">
        <f t="shared" si="52"/>
        <v>2.3145078135606068E-2</v>
      </c>
    </row>
    <row r="91" spans="2:20" ht="15.9" customHeight="1">
      <c r="B91" s="18">
        <v>45901</v>
      </c>
      <c r="C91" s="12">
        <v>401170.576</v>
      </c>
      <c r="D91" s="9">
        <f t="shared" si="35"/>
        <v>41.700000001583248</v>
      </c>
      <c r="E91" s="12">
        <v>6665976.8115999997</v>
      </c>
      <c r="F91" s="9">
        <f t="shared" si="36"/>
        <v>-8.4000006318092346</v>
      </c>
      <c r="G91" s="12">
        <v>99.819299999999998</v>
      </c>
      <c r="H91" s="9">
        <f t="shared" si="37"/>
        <v>-20.600000000001728</v>
      </c>
      <c r="I91" s="48"/>
      <c r="J91" s="40">
        <f t="shared" si="42"/>
        <v>101.38918053188695</v>
      </c>
      <c r="K91" s="47">
        <f t="shared" si="43"/>
        <v>42.537630525764342</v>
      </c>
      <c r="L91" s="40">
        <f t="shared" si="44"/>
        <v>47.263199328298853</v>
      </c>
      <c r="M91" s="12">
        <f t="shared" si="45"/>
        <v>0.8687500000329843</v>
      </c>
      <c r="N91" s="12">
        <f t="shared" si="46"/>
        <v>-0.1750000131626924</v>
      </c>
      <c r="O91" s="12">
        <f t="shared" si="47"/>
        <v>-0.42916666666670267</v>
      </c>
      <c r="P91" s="81">
        <f t="shared" si="48"/>
        <v>0.98464998600622611</v>
      </c>
      <c r="Q91" s="12">
        <f t="shared" si="49"/>
        <v>1.8098958334020507E-2</v>
      </c>
      <c r="R91" s="12">
        <f t="shared" si="50"/>
        <v>-3.6458336075560916E-3</v>
      </c>
      <c r="S91" s="12">
        <f t="shared" si="51"/>
        <v>-8.9409722222229728E-3</v>
      </c>
      <c r="T91" s="12">
        <f t="shared" si="52"/>
        <v>2.0513541375129712E-2</v>
      </c>
    </row>
    <row r="92" spans="2:20" ht="15.9" customHeight="1">
      <c r="B92" s="18">
        <v>45902</v>
      </c>
      <c r="C92" s="12">
        <v>401170.56800000003</v>
      </c>
      <c r="D92" s="9">
        <f t="shared" si="35"/>
        <v>33.700000029057264</v>
      </c>
      <c r="E92" s="12">
        <v>6665976.8017999995</v>
      </c>
      <c r="F92" s="9">
        <f t="shared" si="36"/>
        <v>-18.200000748038292</v>
      </c>
      <c r="G92" s="12">
        <v>99.810400000000001</v>
      </c>
      <c r="H92" s="9">
        <f t="shared" si="37"/>
        <v>-29.499999999998749</v>
      </c>
      <c r="I92" s="48"/>
      <c r="J92" s="40">
        <f t="shared" si="42"/>
        <v>118.37167985140712</v>
      </c>
      <c r="K92" s="47">
        <f t="shared" si="43"/>
        <v>38.30052257067851</v>
      </c>
      <c r="L92" s="40">
        <f t="shared" si="44"/>
        <v>48.344389841914236</v>
      </c>
      <c r="M92" s="12">
        <f t="shared" si="45"/>
        <v>0.68775510263382167</v>
      </c>
      <c r="N92" s="12">
        <f t="shared" si="46"/>
        <v>-0.371428586694659</v>
      </c>
      <c r="O92" s="12">
        <f t="shared" si="47"/>
        <v>-0.60204081632650508</v>
      </c>
      <c r="P92" s="81">
        <f t="shared" si="48"/>
        <v>0.98662020085539259</v>
      </c>
      <c r="Q92" s="12">
        <f t="shared" si="49"/>
        <v>1.4035818421098401E-2</v>
      </c>
      <c r="R92" s="12">
        <f t="shared" si="50"/>
        <v>-7.5801752386665099E-3</v>
      </c>
      <c r="S92" s="12">
        <f t="shared" si="51"/>
        <v>-1.2286547271969492E-2</v>
      </c>
      <c r="T92" s="12">
        <f t="shared" si="52"/>
        <v>2.0135106139905972E-2</v>
      </c>
    </row>
    <row r="93" spans="2:20" ht="15.9" customHeight="1">
      <c r="B93" s="18">
        <v>45902</v>
      </c>
      <c r="C93" s="12">
        <v>401170.56969999999</v>
      </c>
      <c r="D93" s="9">
        <f t="shared" si="35"/>
        <v>35.39999999338761</v>
      </c>
      <c r="E93" s="12">
        <v>6665976.8011999996</v>
      </c>
      <c r="F93" s="9">
        <f t="shared" si="36"/>
        <v>-18.800000660121441</v>
      </c>
      <c r="G93" s="12">
        <v>99.815799999999996</v>
      </c>
      <c r="H93" s="9">
        <f t="shared" si="37"/>
        <v>-24.100000000004229</v>
      </c>
      <c r="I93" s="48"/>
      <c r="J93" s="40">
        <f t="shared" si="42"/>
        <v>117.97158541919265</v>
      </c>
      <c r="K93" s="47">
        <f t="shared" si="43"/>
        <v>40.082415400676759</v>
      </c>
      <c r="L93" s="40">
        <f t="shared" si="44"/>
        <v>46.769755444652617</v>
      </c>
      <c r="M93" s="12">
        <f t="shared" si="45"/>
        <v>0.72244897945689002</v>
      </c>
      <c r="N93" s="12">
        <f t="shared" si="46"/>
        <v>-0.38367348285962122</v>
      </c>
      <c r="O93" s="12">
        <f t="shared" si="47"/>
        <v>-0.49183673469396388</v>
      </c>
      <c r="P93" s="81">
        <f t="shared" si="48"/>
        <v>0.95448480499291055</v>
      </c>
      <c r="Q93" s="12">
        <f t="shared" si="49"/>
        <v>1.474385672361E-2</v>
      </c>
      <c r="R93" s="12">
        <f t="shared" si="50"/>
        <v>-7.8300710787677797E-3</v>
      </c>
      <c r="S93" s="12">
        <f t="shared" si="51"/>
        <v>-1.0037484381509467E-2</v>
      </c>
      <c r="T93" s="12">
        <f t="shared" si="52"/>
        <v>1.9479281734549193E-2</v>
      </c>
    </row>
    <row r="94" spans="2:20" ht="15.9" customHeight="1">
      <c r="B94" s="18">
        <v>45903</v>
      </c>
      <c r="C94" s="12">
        <v>401170.57079999999</v>
      </c>
      <c r="D94" s="9">
        <f t="shared" si="35"/>
        <v>36.499999987427145</v>
      </c>
      <c r="E94" s="12">
        <v>6665976.8037999999</v>
      </c>
      <c r="F94" s="9">
        <f t="shared" si="36"/>
        <v>-16.200000420212746</v>
      </c>
      <c r="G94" s="12">
        <v>99.82</v>
      </c>
      <c r="H94" s="9">
        <f t="shared" si="37"/>
        <v>-19.900000000006912</v>
      </c>
      <c r="I94" s="48"/>
      <c r="J94" s="40">
        <f t="shared" si="42"/>
        <v>113.93335361912426</v>
      </c>
      <c r="K94" s="47">
        <f t="shared" si="43"/>
        <v>39.933569996897035</v>
      </c>
      <c r="L94" s="40">
        <f t="shared" si="44"/>
        <v>44.617261376034165</v>
      </c>
      <c r="M94" s="12">
        <f t="shared" si="45"/>
        <v>0.7299999997485429</v>
      </c>
      <c r="N94" s="12">
        <f t="shared" si="46"/>
        <v>-0.32400000840425491</v>
      </c>
      <c r="O94" s="12">
        <f t="shared" si="47"/>
        <v>-0.39800000000013824</v>
      </c>
      <c r="P94" s="81">
        <f t="shared" si="48"/>
        <v>0.89234522752068335</v>
      </c>
      <c r="Q94" s="12">
        <f t="shared" si="49"/>
        <v>1.4599999994970858E-2</v>
      </c>
      <c r="R94" s="12">
        <f t="shared" si="50"/>
        <v>-6.4800001680850984E-3</v>
      </c>
      <c r="S94" s="12">
        <f t="shared" si="51"/>
        <v>-7.9600000000027652E-3</v>
      </c>
      <c r="T94" s="12">
        <f t="shared" si="52"/>
        <v>1.7846904550413666E-2</v>
      </c>
    </row>
    <row r="95" spans="2:20" ht="15.9" customHeight="1">
      <c r="B95" s="18">
        <v>45903</v>
      </c>
      <c r="C95" s="12">
        <v>401170.56319999998</v>
      </c>
      <c r="D95" s="9">
        <f t="shared" si="35"/>
        <v>28.899999975692481</v>
      </c>
      <c r="E95" s="12">
        <v>6665976.7900999999</v>
      </c>
      <c r="F95" s="9">
        <f t="shared" si="36"/>
        <v>-29.900000430643559</v>
      </c>
      <c r="G95" s="12">
        <v>99.826599999999999</v>
      </c>
      <c r="H95" s="9">
        <f t="shared" si="37"/>
        <v>-13.300000000000978</v>
      </c>
      <c r="I95" s="48"/>
      <c r="J95" s="40">
        <f t="shared" si="42"/>
        <v>135.97432452760609</v>
      </c>
      <c r="K95" s="47">
        <f t="shared" si="43"/>
        <v>41.58389140457529</v>
      </c>
      <c r="L95" s="40">
        <f t="shared" si="44"/>
        <v>43.659019965495517</v>
      </c>
      <c r="M95" s="12">
        <f t="shared" si="45"/>
        <v>0.57799999951384962</v>
      </c>
      <c r="N95" s="12">
        <f t="shared" si="46"/>
        <v>-0.59800000861287117</v>
      </c>
      <c r="O95" s="12">
        <f t="shared" si="47"/>
        <v>-0.26600000000001955</v>
      </c>
      <c r="P95" s="81">
        <f t="shared" si="48"/>
        <v>0.87318039930991032</v>
      </c>
      <c r="Q95" s="12">
        <f t="shared" si="49"/>
        <v>1.1559999990276992E-2</v>
      </c>
      <c r="R95" s="12">
        <f t="shared" si="50"/>
        <v>-1.1960000172257424E-2</v>
      </c>
      <c r="S95" s="12">
        <f t="shared" si="51"/>
        <v>-5.3200000000003913E-3</v>
      </c>
      <c r="T95" s="12">
        <f t="shared" si="52"/>
        <v>1.7463607986198205E-2</v>
      </c>
    </row>
    <row r="96" spans="2:20" ht="15.9" customHeight="1">
      <c r="B96" s="18">
        <v>45904</v>
      </c>
      <c r="C96" s="12">
        <v>401170.5649</v>
      </c>
      <c r="D96" s="9">
        <f t="shared" si="35"/>
        <v>30.599999998230487</v>
      </c>
      <c r="E96" s="12">
        <v>6665976.7995999996</v>
      </c>
      <c r="F96" s="9">
        <f t="shared" si="36"/>
        <v>-20.400000736117363</v>
      </c>
      <c r="G96" s="12">
        <v>99.820300000000003</v>
      </c>
      <c r="H96" s="9">
        <f t="shared" si="37"/>
        <v>-19.599999999996953</v>
      </c>
      <c r="I96" s="48"/>
      <c r="J96" s="40">
        <f t="shared" si="42"/>
        <v>123.69006848172654</v>
      </c>
      <c r="K96" s="47">
        <f t="shared" si="43"/>
        <v>36.776623416584819</v>
      </c>
      <c r="L96" s="40">
        <f t="shared" si="44"/>
        <v>41.673493133227687</v>
      </c>
      <c r="M96" s="12">
        <f t="shared" si="45"/>
        <v>0.59999999996530362</v>
      </c>
      <c r="N96" s="12">
        <f t="shared" si="46"/>
        <v>-0.40000001443367378</v>
      </c>
      <c r="O96" s="12">
        <f t="shared" si="47"/>
        <v>-0.38431372549013632</v>
      </c>
      <c r="P96" s="81">
        <f t="shared" si="48"/>
        <v>0.81712731633779778</v>
      </c>
      <c r="Q96" s="12">
        <f t="shared" si="49"/>
        <v>1.1764705881672621E-2</v>
      </c>
      <c r="R96" s="12">
        <f t="shared" si="50"/>
        <v>-7.8431375379151725E-3</v>
      </c>
      <c r="S96" s="12">
        <f t="shared" si="51"/>
        <v>-7.5355632449046334E-3</v>
      </c>
      <c r="T96" s="12">
        <f t="shared" si="52"/>
        <v>1.6022104241917603E-2</v>
      </c>
    </row>
    <row r="97" spans="1:20" ht="15.9" customHeight="1">
      <c r="B97" s="18">
        <v>45904</v>
      </c>
      <c r="C97" s="12">
        <v>401170.57569999999</v>
      </c>
      <c r="D97" s="9">
        <f t="shared" si="35"/>
        <v>41.399999987334013</v>
      </c>
      <c r="E97" s="12">
        <v>6665976.8136</v>
      </c>
      <c r="F97" s="9">
        <f t="shared" si="36"/>
        <v>-6.4000003039836884</v>
      </c>
      <c r="G97" s="12">
        <v>99.823999999999998</v>
      </c>
      <c r="H97" s="9">
        <f t="shared" si="37"/>
        <v>-15.900000000002024</v>
      </c>
      <c r="I97" s="48"/>
      <c r="J97" s="40">
        <f t="shared" ref="J97" si="53">MOD(DEGREES(ATAN2(F97, D97)) + 360, 360)</f>
        <v>98.787756701090302</v>
      </c>
      <c r="K97" s="47">
        <f t="shared" ref="K97" si="54">SQRT(POWER(C97 - $C$9,2) + POWER(E97 - $E$9,2)) *1000</f>
        <v>41.891765334517082</v>
      </c>
      <c r="L97" s="40">
        <f t="shared" ref="L97" si="55">SQRT((D97^2) + (F97^2) + (H97^2))</f>
        <v>44.807700262815452</v>
      </c>
      <c r="M97" s="12">
        <f t="shared" ref="M97" si="56">(D97-$D$9)/(B97-$B$9)</f>
        <v>0.81176470563400027</v>
      </c>
      <c r="N97" s="12">
        <f t="shared" ref="N97" si="57">(F97-$F$9)/(B97-$B$9)</f>
        <v>-0.12549020203889585</v>
      </c>
      <c r="O97" s="12">
        <f t="shared" ref="O97" si="58">(H97-$H$9)/(B97-$B$9)</f>
        <v>-0.31176470588239263</v>
      </c>
      <c r="P97" s="81">
        <f t="shared" ref="P97" si="59">(L97-$L$9)/(B97-$B$9)</f>
        <v>0.87858235809442065</v>
      </c>
      <c r="Q97" s="12">
        <f t="shared" ref="Q97" si="60">(M97-0)/(B97-$B$9)</f>
        <v>1.5916955012431379E-2</v>
      </c>
      <c r="R97" s="12">
        <f t="shared" ref="R97" si="61">(N97-0)/(B97-$B$9)</f>
        <v>-2.4605921968410952E-3</v>
      </c>
      <c r="S97" s="12">
        <f t="shared" ref="S97" si="62">(O97-0)/(B97-$B$9)</f>
        <v>-6.1130334486743654E-3</v>
      </c>
      <c r="T97" s="12">
        <f t="shared" ref="T97" si="63">(P97-0)/(B97-$B$9)</f>
        <v>1.7227105060674916E-2</v>
      </c>
    </row>
    <row r="98" spans="1:20" ht="15.9" customHeight="1">
      <c r="B98" s="18">
        <v>45905</v>
      </c>
      <c r="C98" s="12">
        <v>401170.54460000002</v>
      </c>
      <c r="D98" s="9">
        <f t="shared" si="35"/>
        <v>10.300000023562461</v>
      </c>
      <c r="E98" s="12">
        <v>6665976.7538999999</v>
      </c>
      <c r="F98" s="9">
        <f t="shared" si="36"/>
        <v>-66.100000403821468</v>
      </c>
      <c r="G98" s="12">
        <v>99.808599999999998</v>
      </c>
      <c r="H98" s="9">
        <f t="shared" si="37"/>
        <v>-31.30000000000166</v>
      </c>
      <c r="I98" s="48"/>
      <c r="J98" s="40">
        <f t="shared" ref="J98" si="64">MOD(DEGREES(ATAN2(F98, D98)) + 360, 360)</f>
        <v>171.14314030061325</v>
      </c>
      <c r="K98" s="47">
        <f t="shared" ref="K98" si="65">SQRT(POWER(C98 - $C$9,2) + POWER(E98 - $E$9,2)) *1000</f>
        <v>66.897683471631396</v>
      </c>
      <c r="L98" s="40">
        <f t="shared" ref="L98" si="66">SQRT((D98^2) + (F98^2) + (H98^2))</f>
        <v>73.857904477927676</v>
      </c>
      <c r="M98" s="12">
        <f t="shared" ref="M98" si="67">(D98-$D$9)/(B98-$B$9)</f>
        <v>0.19807692353004733</v>
      </c>
      <c r="N98" s="12">
        <f t="shared" ref="N98" si="68">(F98-$F$9)/(B98-$B$9)</f>
        <v>-1.2711538539196436</v>
      </c>
      <c r="O98" s="12">
        <f t="shared" ref="O98" si="69">(H98-$H$9)/(B98-$B$9)</f>
        <v>-0.60192307692310887</v>
      </c>
      <c r="P98" s="81">
        <f t="shared" ref="P98" si="70">(L98-$L$9)/(B98-$B$9)</f>
        <v>1.4203443168832246</v>
      </c>
      <c r="Q98" s="12">
        <f t="shared" ref="Q98" si="71">(M98-0)/(B98-$B$9)</f>
        <v>3.8091716063470638E-3</v>
      </c>
      <c r="R98" s="12">
        <f t="shared" ref="R98" si="72">(N98-0)/(B98-$B$9)</f>
        <v>-2.4445266421531608E-2</v>
      </c>
      <c r="S98" s="12">
        <f t="shared" ref="S98" si="73">(O98-0)/(B98-$B$9)</f>
        <v>-1.1575443786982862E-2</v>
      </c>
      <c r="T98" s="12">
        <f t="shared" ref="T98" si="74">(P98-0)/(B98-$B$9)</f>
        <v>2.7314313786215856E-2</v>
      </c>
    </row>
    <row r="99" spans="1:20" ht="15.9" customHeight="1">
      <c r="B99" s="18">
        <v>45905</v>
      </c>
      <c r="C99" s="12">
        <v>401170.59869999997</v>
      </c>
      <c r="D99" s="9">
        <f t="shared" si="35"/>
        <v>64.399999973829836</v>
      </c>
      <c r="E99" s="12">
        <v>6665976.8129000003</v>
      </c>
      <c r="F99" s="9">
        <f t="shared" si="36"/>
        <v>-7.1000000461935997</v>
      </c>
      <c r="G99" s="12">
        <v>99.785700000000006</v>
      </c>
      <c r="H99" s="9">
        <f t="shared" si="37"/>
        <v>-54.199999999994475</v>
      </c>
      <c r="I99" s="48"/>
      <c r="J99" s="40">
        <f t="shared" ref="J99" si="75">MOD(DEGREES(ATAN2(F99, D99)) + 360, 360)</f>
        <v>96.291362944971524</v>
      </c>
      <c r="K99" s="47">
        <f t="shared" ref="K99" si="76">SQRT(POWER(C99 - $C$9,2) + POWER(E99 - $E$9,2)) *1000</f>
        <v>64.790199855265399</v>
      </c>
      <c r="L99" s="40">
        <f t="shared" ref="L99" si="77">SQRT((D99^2) + (F99^2) + (H99^2))</f>
        <v>84.47135607580023</v>
      </c>
      <c r="M99" s="12">
        <f t="shared" ref="M99" si="78">(D99-$D$9)/(B99-$B$9)</f>
        <v>1.238461537958266</v>
      </c>
      <c r="N99" s="12">
        <f t="shared" ref="N99" si="79">(F99-$F$9)/(B99-$B$9)</f>
        <v>-0.13653846242679998</v>
      </c>
      <c r="O99" s="12">
        <f t="shared" ref="O99" si="80">(H99-$H$9)/(B99-$B$9)</f>
        <v>-1.042307692307586</v>
      </c>
      <c r="P99" s="81">
        <f t="shared" ref="P99" si="81">(L99-$L$9)/(B99-$B$9)</f>
        <v>1.6244491553038505</v>
      </c>
      <c r="Q99" s="12">
        <f t="shared" ref="Q99" si="82">(M99-0)/(B99-$B$9)</f>
        <v>2.3816568037658963E-2</v>
      </c>
      <c r="R99" s="12">
        <f t="shared" ref="R99" si="83">(N99-0)/(B99-$B$9)</f>
        <v>-2.625739662053846E-3</v>
      </c>
      <c r="S99" s="12">
        <f t="shared" ref="S99" si="84">(O99-0)/(B99-$B$9)</f>
        <v>-2.0044378698222808E-2</v>
      </c>
      <c r="T99" s="12">
        <f t="shared" ref="T99" si="85">(P99-0)/(B99-$B$9)</f>
        <v>3.1239406832766357E-2</v>
      </c>
    </row>
    <row r="100" spans="1:20" ht="15.9" customHeight="1">
      <c r="B100" s="18">
        <v>45906</v>
      </c>
      <c r="C100" s="12">
        <v>401170.73690000002</v>
      </c>
      <c r="D100" s="9">
        <f t="shared" si="35"/>
        <v>202.60000001871958</v>
      </c>
      <c r="E100" s="12">
        <v>6665976.6120999996</v>
      </c>
      <c r="F100" s="9">
        <f t="shared" si="36"/>
        <v>-207.90000073611736</v>
      </c>
      <c r="G100" s="12">
        <v>99.613600000000005</v>
      </c>
      <c r="H100" s="9">
        <f t="shared" si="37"/>
        <v>-226.29999999999484</v>
      </c>
      <c r="I100" s="48"/>
      <c r="J100" s="40">
        <f t="shared" ref="J100" si="86">MOD(DEGREES(ATAN2(F100, D100)) + 360, 360)</f>
        <v>135.73970962300393</v>
      </c>
      <c r="K100" s="47">
        <f t="shared" ref="K100" si="87">SQRT(POWER(C100 - $C$9,2) + POWER(E100 - $E$9,2)) *1000</f>
        <v>290.29152642414965</v>
      </c>
      <c r="L100" s="40">
        <f t="shared" ref="L100" si="88">SQRT((D100^2) + (F100^2) + (H100^2))</f>
        <v>368.07724775332207</v>
      </c>
      <c r="M100" s="12">
        <f t="shared" ref="M100:M101" si="89">(D100-$D$9)/(B100-$B$9)</f>
        <v>3.8226415097871618</v>
      </c>
      <c r="N100" s="12">
        <f t="shared" ref="N100:N101" si="90">(F100-$F$9)/(B100-$B$9)</f>
        <v>-3.922641523322969</v>
      </c>
      <c r="O100" s="12">
        <f t="shared" ref="O100:O101" si="91">(H100-$H$9)/(B100-$B$9)</f>
        <v>-4.26981132075462</v>
      </c>
      <c r="P100" s="81">
        <f t="shared" ref="P100" si="92">(L100-$L$9)/(B100-$B$9)</f>
        <v>6.9448537311947565</v>
      </c>
      <c r="Q100" s="12">
        <f t="shared" ref="Q100:Q101" si="93">(M100-0)/(B100-$B$9)</f>
        <v>7.2125311505418149E-2</v>
      </c>
      <c r="R100" s="12">
        <f t="shared" ref="R100:R101" si="94">(N100-0)/(B100-$B$9)</f>
        <v>-7.401210421364092E-2</v>
      </c>
      <c r="S100" s="12">
        <f t="shared" ref="S100:S101" si="95">(O100-0)/(B100-$B$9)</f>
        <v>-8.0562477750087166E-2</v>
      </c>
      <c r="T100" s="12">
        <f t="shared" ref="T100" si="96">(P100-0)/(B100-$B$9)</f>
        <v>0.13103497606027842</v>
      </c>
    </row>
    <row r="101" spans="1:20" ht="15.9" customHeight="1">
      <c r="A101" s="214" t="s">
        <v>180</v>
      </c>
      <c r="B101" s="18"/>
      <c r="C101" s="12"/>
      <c r="D101" s="9" t="str">
        <f t="shared" si="35"/>
        <v/>
      </c>
      <c r="E101" s="12"/>
      <c r="F101" s="9" t="str">
        <f t="shared" si="36"/>
        <v/>
      </c>
      <c r="G101" s="12"/>
      <c r="H101" s="9" t="str">
        <f t="shared" si="37"/>
        <v/>
      </c>
      <c r="I101" s="48"/>
      <c r="M101" s="36" t="e">
        <f t="shared" si="89"/>
        <v>#VALUE!</v>
      </c>
      <c r="N101" s="36" t="e">
        <f t="shared" si="90"/>
        <v>#VALUE!</v>
      </c>
      <c r="O101" s="8" t="e">
        <f t="shared" si="91"/>
        <v>#VALUE!</v>
      </c>
      <c r="Q101" s="36" t="e">
        <f t="shared" si="93"/>
        <v>#VALUE!</v>
      </c>
      <c r="R101" s="8" t="e">
        <f t="shared" si="94"/>
        <v>#VALUE!</v>
      </c>
      <c r="S101" s="36" t="e">
        <f t="shared" si="95"/>
        <v>#VALUE!</v>
      </c>
    </row>
    <row r="102" spans="1:20" ht="15.9" customHeight="1">
      <c r="A102" s="214"/>
      <c r="B102" s="18"/>
      <c r="C102" s="12"/>
      <c r="D102" s="9" t="str">
        <f t="shared" si="35"/>
        <v/>
      </c>
      <c r="E102" s="12"/>
      <c r="F102" s="9" t="str">
        <f t="shared" si="36"/>
        <v/>
      </c>
      <c r="G102" s="12"/>
      <c r="H102" s="9" t="str">
        <f t="shared" si="37"/>
        <v/>
      </c>
    </row>
    <row r="103" spans="1:20" ht="15.9" customHeight="1">
      <c r="B103" s="18"/>
      <c r="C103" s="12"/>
      <c r="D103" s="9" t="str">
        <f t="shared" si="35"/>
        <v/>
      </c>
      <c r="E103" s="12"/>
      <c r="F103" s="9" t="str">
        <f t="shared" si="36"/>
        <v/>
      </c>
      <c r="G103" s="12"/>
      <c r="H103" s="9" t="str">
        <f t="shared" si="37"/>
        <v/>
      </c>
    </row>
    <row r="104" spans="1:20" ht="15.9" customHeight="1">
      <c r="B104" s="18"/>
      <c r="C104" s="12"/>
      <c r="D104" s="9" t="str">
        <f t="shared" si="35"/>
        <v/>
      </c>
      <c r="E104" s="12"/>
      <c r="F104" s="9" t="str">
        <f t="shared" si="36"/>
        <v/>
      </c>
      <c r="G104" s="12"/>
      <c r="H104" s="9" t="str">
        <f t="shared" si="37"/>
        <v/>
      </c>
    </row>
    <row r="105" spans="1:20" ht="15.9" customHeight="1">
      <c r="B105" s="18"/>
      <c r="C105" s="12"/>
      <c r="D105" s="9" t="str">
        <f t="shared" ref="D105:D168" si="97">IF(C105="","",(C105-$C$9)*1000)</f>
        <v/>
      </c>
      <c r="E105" s="12"/>
      <c r="F105" s="9" t="str">
        <f t="shared" ref="F105:F168" si="98">IF(E105="","",(E105-$E$9)*1000)</f>
        <v/>
      </c>
      <c r="G105" s="12"/>
      <c r="H105" s="9" t="str">
        <f t="shared" ref="H105:H168" si="99">IF(G105="","",(G105-$G$9)*1000)</f>
        <v/>
      </c>
    </row>
    <row r="106" spans="1:20" ht="15.9" customHeight="1">
      <c r="B106" s="18"/>
      <c r="C106" s="12"/>
      <c r="D106" s="9" t="str">
        <f t="shared" si="97"/>
        <v/>
      </c>
      <c r="E106" s="12"/>
      <c r="F106" s="9" t="str">
        <f t="shared" si="98"/>
        <v/>
      </c>
      <c r="G106" s="12"/>
      <c r="H106" s="9" t="str">
        <f t="shared" si="99"/>
        <v/>
      </c>
    </row>
    <row r="107" spans="1:20" ht="15.9" customHeight="1">
      <c r="B107" s="18"/>
      <c r="C107" s="12"/>
      <c r="D107" s="9" t="str">
        <f t="shared" si="97"/>
        <v/>
      </c>
      <c r="E107" s="12"/>
      <c r="F107" s="9" t="str">
        <f t="shared" si="98"/>
        <v/>
      </c>
      <c r="G107" s="12"/>
      <c r="H107" s="9" t="str">
        <f t="shared" si="99"/>
        <v/>
      </c>
    </row>
    <row r="108" spans="1:20" ht="15.9" customHeight="1">
      <c r="B108" s="18"/>
      <c r="C108" s="12"/>
      <c r="D108" s="9" t="str">
        <f t="shared" si="97"/>
        <v/>
      </c>
      <c r="E108" s="12"/>
      <c r="F108" s="9" t="str">
        <f t="shared" si="98"/>
        <v/>
      </c>
      <c r="G108" s="12"/>
      <c r="H108" s="9" t="str">
        <f t="shared" si="99"/>
        <v/>
      </c>
    </row>
    <row r="109" spans="1:20" ht="15.9" customHeight="1">
      <c r="B109" s="18"/>
      <c r="C109" s="12"/>
      <c r="D109" s="9" t="str">
        <f t="shared" si="97"/>
        <v/>
      </c>
      <c r="E109" s="12"/>
      <c r="F109" s="9" t="str">
        <f t="shared" si="98"/>
        <v/>
      </c>
      <c r="G109" s="12"/>
      <c r="H109" s="9" t="str">
        <f t="shared" si="99"/>
        <v/>
      </c>
    </row>
    <row r="110" spans="1:20" ht="15.9" customHeight="1">
      <c r="B110" s="18"/>
      <c r="C110" s="12"/>
      <c r="D110" s="9" t="str">
        <f t="shared" si="97"/>
        <v/>
      </c>
      <c r="E110" s="12"/>
      <c r="F110" s="9" t="str">
        <f t="shared" si="98"/>
        <v/>
      </c>
      <c r="G110" s="12"/>
      <c r="H110" s="9" t="str">
        <f t="shared" si="99"/>
        <v/>
      </c>
    </row>
    <row r="111" spans="1:20" ht="15.9" customHeight="1">
      <c r="B111" s="18"/>
      <c r="C111" s="12"/>
      <c r="D111" s="9" t="str">
        <f t="shared" si="97"/>
        <v/>
      </c>
      <c r="E111" s="12"/>
      <c r="F111" s="9" t="str">
        <f t="shared" si="98"/>
        <v/>
      </c>
      <c r="G111" s="12"/>
      <c r="H111" s="9" t="str">
        <f t="shared" si="99"/>
        <v/>
      </c>
    </row>
    <row r="112" spans="1:20" ht="15.9" customHeight="1">
      <c r="B112" s="18"/>
      <c r="C112" s="12"/>
      <c r="D112" s="9" t="str">
        <f t="shared" si="97"/>
        <v/>
      </c>
      <c r="E112" s="12"/>
      <c r="F112" s="9" t="str">
        <f t="shared" si="98"/>
        <v/>
      </c>
      <c r="G112" s="12"/>
      <c r="H112" s="9" t="str">
        <f t="shared" si="99"/>
        <v/>
      </c>
    </row>
    <row r="113" spans="2:8" ht="15.9" customHeight="1">
      <c r="B113" s="18"/>
      <c r="C113" s="12"/>
      <c r="D113" s="9" t="str">
        <f t="shared" si="97"/>
        <v/>
      </c>
      <c r="E113" s="12"/>
      <c r="F113" s="9" t="str">
        <f t="shared" si="98"/>
        <v/>
      </c>
      <c r="G113" s="12"/>
      <c r="H113" s="9" t="str">
        <f t="shared" si="99"/>
        <v/>
      </c>
    </row>
    <row r="114" spans="2:8" ht="15.9" customHeight="1">
      <c r="B114" s="18"/>
      <c r="C114" s="12"/>
      <c r="D114" s="9" t="str">
        <f t="shared" si="97"/>
        <v/>
      </c>
      <c r="E114" s="12"/>
      <c r="F114" s="9" t="str">
        <f t="shared" si="98"/>
        <v/>
      </c>
      <c r="G114" s="12"/>
      <c r="H114" s="9" t="str">
        <f t="shared" si="99"/>
        <v/>
      </c>
    </row>
    <row r="115" spans="2:8" ht="15.9" customHeight="1">
      <c r="B115" s="18"/>
      <c r="C115" s="12"/>
      <c r="D115" s="9" t="str">
        <f t="shared" si="97"/>
        <v/>
      </c>
      <c r="E115" s="12"/>
      <c r="F115" s="9" t="str">
        <f t="shared" si="98"/>
        <v/>
      </c>
      <c r="G115" s="12"/>
      <c r="H115" s="9" t="str">
        <f t="shared" si="99"/>
        <v/>
      </c>
    </row>
    <row r="116" spans="2:8" ht="15.9" customHeight="1">
      <c r="B116" s="18"/>
      <c r="C116" s="12"/>
      <c r="D116" s="9" t="str">
        <f t="shared" si="97"/>
        <v/>
      </c>
      <c r="E116" s="12"/>
      <c r="F116" s="9" t="str">
        <f t="shared" si="98"/>
        <v/>
      </c>
      <c r="G116" s="12"/>
      <c r="H116" s="9" t="str">
        <f t="shared" si="99"/>
        <v/>
      </c>
    </row>
    <row r="117" spans="2:8" ht="15.9" customHeight="1">
      <c r="B117" s="18"/>
      <c r="C117" s="12"/>
      <c r="D117" s="9" t="str">
        <f t="shared" si="97"/>
        <v/>
      </c>
      <c r="E117" s="12"/>
      <c r="F117" s="9" t="str">
        <f t="shared" si="98"/>
        <v/>
      </c>
      <c r="G117" s="12"/>
      <c r="H117" s="9" t="str">
        <f t="shared" si="99"/>
        <v/>
      </c>
    </row>
    <row r="118" spans="2:8" ht="15.9" customHeight="1">
      <c r="B118" s="18"/>
      <c r="C118" s="12"/>
      <c r="D118" s="9" t="str">
        <f t="shared" si="97"/>
        <v/>
      </c>
      <c r="E118" s="12"/>
      <c r="F118" s="9" t="str">
        <f t="shared" si="98"/>
        <v/>
      </c>
      <c r="G118" s="12"/>
      <c r="H118" s="9" t="str">
        <f t="shared" si="99"/>
        <v/>
      </c>
    </row>
    <row r="119" spans="2:8" ht="15.9" customHeight="1">
      <c r="B119" s="18"/>
      <c r="C119" s="12"/>
      <c r="D119" s="9" t="str">
        <f t="shared" si="97"/>
        <v/>
      </c>
      <c r="E119" s="12"/>
      <c r="F119" s="9" t="str">
        <f t="shared" si="98"/>
        <v/>
      </c>
      <c r="G119" s="12"/>
      <c r="H119" s="9" t="str">
        <f t="shared" si="99"/>
        <v/>
      </c>
    </row>
    <row r="120" spans="2:8" ht="15.9" customHeight="1">
      <c r="B120" s="18"/>
      <c r="C120" s="12"/>
      <c r="D120" s="9" t="str">
        <f t="shared" si="97"/>
        <v/>
      </c>
      <c r="E120" s="12"/>
      <c r="F120" s="9" t="str">
        <f t="shared" si="98"/>
        <v/>
      </c>
      <c r="G120" s="12"/>
      <c r="H120" s="9" t="str">
        <f t="shared" si="99"/>
        <v/>
      </c>
    </row>
    <row r="121" spans="2:8" ht="15.9" customHeight="1">
      <c r="B121" s="18"/>
      <c r="C121" s="12"/>
      <c r="D121" s="9" t="str">
        <f t="shared" si="97"/>
        <v/>
      </c>
      <c r="E121" s="12"/>
      <c r="F121" s="9" t="str">
        <f t="shared" si="98"/>
        <v/>
      </c>
      <c r="G121" s="12"/>
      <c r="H121" s="9" t="str">
        <f t="shared" si="99"/>
        <v/>
      </c>
    </row>
    <row r="122" spans="2:8" ht="15.9" customHeight="1">
      <c r="B122" s="18"/>
      <c r="C122" s="12"/>
      <c r="D122" s="9" t="str">
        <f t="shared" si="97"/>
        <v/>
      </c>
      <c r="E122" s="12"/>
      <c r="F122" s="9" t="str">
        <f t="shared" si="98"/>
        <v/>
      </c>
      <c r="G122" s="12"/>
      <c r="H122" s="9" t="str">
        <f t="shared" si="99"/>
        <v/>
      </c>
    </row>
    <row r="123" spans="2:8" ht="15.9" customHeight="1">
      <c r="B123" s="18"/>
      <c r="C123" s="12"/>
      <c r="D123" s="9" t="str">
        <f t="shared" si="97"/>
        <v/>
      </c>
      <c r="E123" s="12"/>
      <c r="F123" s="9" t="str">
        <f t="shared" si="98"/>
        <v/>
      </c>
      <c r="G123" s="12"/>
      <c r="H123" s="9" t="str">
        <f t="shared" si="99"/>
        <v/>
      </c>
    </row>
    <row r="124" spans="2:8" ht="15.9" customHeight="1">
      <c r="B124" s="18"/>
      <c r="C124" s="12"/>
      <c r="D124" s="9" t="str">
        <f t="shared" si="97"/>
        <v/>
      </c>
      <c r="E124" s="12"/>
      <c r="F124" s="9" t="str">
        <f t="shared" si="98"/>
        <v/>
      </c>
      <c r="G124" s="12"/>
      <c r="H124" s="9" t="str">
        <f t="shared" si="99"/>
        <v/>
      </c>
    </row>
    <row r="125" spans="2:8" ht="15.9" customHeight="1">
      <c r="B125" s="18"/>
      <c r="C125" s="12"/>
      <c r="D125" s="9" t="str">
        <f t="shared" si="97"/>
        <v/>
      </c>
      <c r="E125" s="12"/>
      <c r="F125" s="9" t="str">
        <f t="shared" si="98"/>
        <v/>
      </c>
      <c r="G125" s="12"/>
      <c r="H125" s="9" t="str">
        <f t="shared" si="99"/>
        <v/>
      </c>
    </row>
    <row r="126" spans="2:8" ht="15.9" customHeight="1">
      <c r="B126" s="18"/>
      <c r="C126" s="12"/>
      <c r="D126" s="9" t="str">
        <f t="shared" si="97"/>
        <v/>
      </c>
      <c r="E126" s="12"/>
      <c r="F126" s="9" t="str">
        <f t="shared" si="98"/>
        <v/>
      </c>
      <c r="G126" s="12"/>
      <c r="H126" s="9" t="str">
        <f t="shared" si="99"/>
        <v/>
      </c>
    </row>
    <row r="127" spans="2:8" ht="15.9" customHeight="1">
      <c r="B127" s="18"/>
      <c r="C127" s="12"/>
      <c r="D127" s="9" t="str">
        <f t="shared" si="97"/>
        <v/>
      </c>
      <c r="E127" s="12"/>
      <c r="F127" s="9" t="str">
        <f t="shared" si="98"/>
        <v/>
      </c>
      <c r="G127" s="12"/>
      <c r="H127" s="9" t="str">
        <f t="shared" si="99"/>
        <v/>
      </c>
    </row>
    <row r="128" spans="2:8" ht="15.9" customHeight="1">
      <c r="B128" s="18"/>
      <c r="C128" s="12"/>
      <c r="D128" s="9" t="str">
        <f t="shared" si="97"/>
        <v/>
      </c>
      <c r="E128" s="12"/>
      <c r="F128" s="9" t="str">
        <f t="shared" si="98"/>
        <v/>
      </c>
      <c r="G128" s="12"/>
      <c r="H128" s="9" t="str">
        <f t="shared" si="99"/>
        <v/>
      </c>
    </row>
    <row r="129" spans="2:8" ht="15.9" customHeight="1">
      <c r="B129" s="18"/>
      <c r="C129" s="12"/>
      <c r="D129" s="9" t="str">
        <f t="shared" si="97"/>
        <v/>
      </c>
      <c r="E129" s="12"/>
      <c r="F129" s="9" t="str">
        <f t="shared" si="98"/>
        <v/>
      </c>
      <c r="G129" s="12"/>
      <c r="H129" s="9" t="str">
        <f t="shared" si="99"/>
        <v/>
      </c>
    </row>
    <row r="130" spans="2:8" ht="15.9" customHeight="1">
      <c r="B130" s="18"/>
      <c r="C130" s="12"/>
      <c r="D130" s="9" t="str">
        <f t="shared" si="97"/>
        <v/>
      </c>
      <c r="E130" s="12"/>
      <c r="F130" s="9" t="str">
        <f t="shared" si="98"/>
        <v/>
      </c>
      <c r="G130" s="12"/>
      <c r="H130" s="9" t="str">
        <f t="shared" si="99"/>
        <v/>
      </c>
    </row>
    <row r="131" spans="2:8" ht="15.9" customHeight="1">
      <c r="B131" s="18"/>
      <c r="C131" s="12"/>
      <c r="D131" s="9" t="str">
        <f t="shared" si="97"/>
        <v/>
      </c>
      <c r="E131" s="12"/>
      <c r="F131" s="9" t="str">
        <f t="shared" si="98"/>
        <v/>
      </c>
      <c r="G131" s="12"/>
      <c r="H131" s="9" t="str">
        <f t="shared" si="99"/>
        <v/>
      </c>
    </row>
    <row r="132" spans="2:8" ht="15.9" customHeight="1">
      <c r="B132" s="18"/>
      <c r="C132" s="12"/>
      <c r="D132" s="9" t="str">
        <f t="shared" si="97"/>
        <v/>
      </c>
      <c r="E132" s="12"/>
      <c r="F132" s="9" t="str">
        <f t="shared" si="98"/>
        <v/>
      </c>
      <c r="G132" s="12"/>
      <c r="H132" s="9" t="str">
        <f t="shared" si="99"/>
        <v/>
      </c>
    </row>
    <row r="133" spans="2:8" ht="15.9" customHeight="1">
      <c r="B133" s="18"/>
      <c r="C133" s="12"/>
      <c r="D133" s="9" t="str">
        <f t="shared" si="97"/>
        <v/>
      </c>
      <c r="E133" s="12"/>
      <c r="F133" s="9" t="str">
        <f t="shared" si="98"/>
        <v/>
      </c>
      <c r="G133" s="12"/>
      <c r="H133" s="9" t="str">
        <f t="shared" si="99"/>
        <v/>
      </c>
    </row>
    <row r="134" spans="2:8" ht="15.9" customHeight="1">
      <c r="B134" s="18"/>
      <c r="C134" s="12"/>
      <c r="D134" s="9" t="str">
        <f t="shared" si="97"/>
        <v/>
      </c>
      <c r="E134" s="12"/>
      <c r="F134" s="9" t="str">
        <f t="shared" si="98"/>
        <v/>
      </c>
      <c r="G134" s="12"/>
      <c r="H134" s="9" t="str">
        <f t="shared" si="99"/>
        <v/>
      </c>
    </row>
    <row r="135" spans="2:8" ht="15.9" customHeight="1">
      <c r="B135" s="18"/>
      <c r="C135" s="12"/>
      <c r="D135" s="9" t="str">
        <f t="shared" si="97"/>
        <v/>
      </c>
      <c r="E135" s="12"/>
      <c r="F135" s="9" t="str">
        <f t="shared" si="98"/>
        <v/>
      </c>
      <c r="G135" s="12"/>
      <c r="H135" s="9" t="str">
        <f t="shared" si="99"/>
        <v/>
      </c>
    </row>
    <row r="136" spans="2:8" ht="15.9" customHeight="1">
      <c r="B136" s="18"/>
      <c r="C136" s="12"/>
      <c r="D136" s="9" t="str">
        <f t="shared" si="97"/>
        <v/>
      </c>
      <c r="E136" s="12"/>
      <c r="F136" s="9" t="str">
        <f t="shared" si="98"/>
        <v/>
      </c>
      <c r="G136" s="12"/>
      <c r="H136" s="9" t="str">
        <f t="shared" si="99"/>
        <v/>
      </c>
    </row>
    <row r="137" spans="2:8" ht="15.9" customHeight="1">
      <c r="B137" s="18"/>
      <c r="C137" s="12"/>
      <c r="D137" s="9" t="str">
        <f t="shared" si="97"/>
        <v/>
      </c>
      <c r="E137" s="12"/>
      <c r="F137" s="9" t="str">
        <f t="shared" si="98"/>
        <v/>
      </c>
      <c r="G137" s="12"/>
      <c r="H137" s="9" t="str">
        <f t="shared" si="99"/>
        <v/>
      </c>
    </row>
    <row r="138" spans="2:8" ht="15.9" customHeight="1">
      <c r="B138" s="18"/>
      <c r="C138" s="12"/>
      <c r="D138" s="9" t="str">
        <f t="shared" si="97"/>
        <v/>
      </c>
      <c r="E138" s="12"/>
      <c r="F138" s="9" t="str">
        <f t="shared" si="98"/>
        <v/>
      </c>
      <c r="G138" s="12"/>
      <c r="H138" s="9" t="str">
        <f t="shared" si="99"/>
        <v/>
      </c>
    </row>
    <row r="139" spans="2:8" ht="15.9" customHeight="1">
      <c r="B139" s="18"/>
      <c r="C139" s="12"/>
      <c r="D139" s="9" t="str">
        <f t="shared" si="97"/>
        <v/>
      </c>
      <c r="E139" s="12"/>
      <c r="F139" s="9" t="str">
        <f t="shared" si="98"/>
        <v/>
      </c>
      <c r="G139" s="12"/>
      <c r="H139" s="9" t="str">
        <f t="shared" si="99"/>
        <v/>
      </c>
    </row>
    <row r="140" spans="2:8" ht="15.9" customHeight="1">
      <c r="B140" s="18"/>
      <c r="C140" s="12"/>
      <c r="D140" s="9" t="str">
        <f t="shared" si="97"/>
        <v/>
      </c>
      <c r="E140" s="12"/>
      <c r="F140" s="9" t="str">
        <f t="shared" si="98"/>
        <v/>
      </c>
      <c r="G140" s="12"/>
      <c r="H140" s="9" t="str">
        <f t="shared" si="99"/>
        <v/>
      </c>
    </row>
    <row r="141" spans="2:8" ht="15.9" customHeight="1">
      <c r="B141" s="18"/>
      <c r="C141" s="12"/>
      <c r="D141" s="9" t="str">
        <f t="shared" si="97"/>
        <v/>
      </c>
      <c r="E141" s="12"/>
      <c r="F141" s="9" t="str">
        <f t="shared" si="98"/>
        <v/>
      </c>
      <c r="G141" s="12"/>
      <c r="H141" s="9" t="str">
        <f t="shared" si="99"/>
        <v/>
      </c>
    </row>
    <row r="142" spans="2:8" ht="15.9" customHeight="1">
      <c r="B142" s="18"/>
      <c r="C142" s="12"/>
      <c r="D142" s="9" t="str">
        <f t="shared" si="97"/>
        <v/>
      </c>
      <c r="E142" s="12"/>
      <c r="F142" s="9" t="str">
        <f t="shared" si="98"/>
        <v/>
      </c>
      <c r="G142" s="12"/>
      <c r="H142" s="9" t="str">
        <f t="shared" si="99"/>
        <v/>
      </c>
    </row>
    <row r="143" spans="2:8" ht="15.9" customHeight="1">
      <c r="B143" s="18"/>
      <c r="C143" s="12"/>
      <c r="D143" s="9" t="str">
        <f t="shared" si="97"/>
        <v/>
      </c>
      <c r="E143" s="12"/>
      <c r="F143" s="9" t="str">
        <f t="shared" si="98"/>
        <v/>
      </c>
      <c r="G143" s="12"/>
      <c r="H143" s="9" t="str">
        <f t="shared" si="99"/>
        <v/>
      </c>
    </row>
    <row r="144" spans="2:8" ht="15.9" customHeight="1">
      <c r="B144" s="18"/>
      <c r="C144" s="12"/>
      <c r="D144" s="9" t="str">
        <f t="shared" si="97"/>
        <v/>
      </c>
      <c r="E144" s="12"/>
      <c r="F144" s="9" t="str">
        <f t="shared" si="98"/>
        <v/>
      </c>
      <c r="G144" s="12"/>
      <c r="H144" s="9" t="str">
        <f t="shared" si="99"/>
        <v/>
      </c>
    </row>
    <row r="145" spans="1:8" ht="15.9" customHeight="1">
      <c r="B145" s="18"/>
      <c r="C145" s="12"/>
      <c r="D145" s="9" t="str">
        <f t="shared" si="97"/>
        <v/>
      </c>
      <c r="E145" s="12"/>
      <c r="F145" s="9" t="str">
        <f t="shared" si="98"/>
        <v/>
      </c>
      <c r="G145" s="12"/>
      <c r="H145" s="9" t="str">
        <f t="shared" si="99"/>
        <v/>
      </c>
    </row>
    <row r="146" spans="1:8" ht="15.9" customHeight="1">
      <c r="B146" s="18"/>
      <c r="C146" s="12"/>
      <c r="D146" s="9" t="str">
        <f t="shared" si="97"/>
        <v/>
      </c>
      <c r="E146" s="12"/>
      <c r="F146" s="9" t="str">
        <f t="shared" si="98"/>
        <v/>
      </c>
      <c r="G146" s="12"/>
      <c r="H146" s="9" t="str">
        <f t="shared" si="99"/>
        <v/>
      </c>
    </row>
    <row r="147" spans="1:8" ht="15.9" customHeight="1">
      <c r="B147" s="18"/>
      <c r="C147" s="12"/>
      <c r="D147" s="9" t="str">
        <f t="shared" si="97"/>
        <v/>
      </c>
      <c r="E147" s="12"/>
      <c r="F147" s="9" t="str">
        <f t="shared" si="98"/>
        <v/>
      </c>
      <c r="G147" s="12"/>
      <c r="H147" s="9" t="str">
        <f t="shared" si="99"/>
        <v/>
      </c>
    </row>
    <row r="148" spans="1:8" ht="15.9" customHeight="1">
      <c r="B148" s="18"/>
      <c r="C148" s="12"/>
      <c r="D148" s="9" t="str">
        <f t="shared" si="97"/>
        <v/>
      </c>
      <c r="E148" s="12"/>
      <c r="F148" s="9" t="str">
        <f t="shared" si="98"/>
        <v/>
      </c>
      <c r="G148" s="12"/>
      <c r="H148" s="9" t="str">
        <f t="shared" si="99"/>
        <v/>
      </c>
    </row>
    <row r="149" spans="1:8" ht="15.9" customHeight="1">
      <c r="B149" s="18"/>
      <c r="C149" s="12"/>
      <c r="D149" s="9" t="str">
        <f t="shared" si="97"/>
        <v/>
      </c>
      <c r="E149" s="12"/>
      <c r="F149" s="9" t="str">
        <f t="shared" si="98"/>
        <v/>
      </c>
      <c r="G149" s="12"/>
      <c r="H149" s="9" t="str">
        <f t="shared" si="99"/>
        <v/>
      </c>
    </row>
    <row r="150" spans="1:8" ht="15.9" customHeight="1">
      <c r="B150" s="18"/>
      <c r="C150" s="12"/>
      <c r="D150" s="9" t="str">
        <f t="shared" si="97"/>
        <v/>
      </c>
      <c r="E150" s="12"/>
      <c r="F150" s="9" t="str">
        <f t="shared" si="98"/>
        <v/>
      </c>
      <c r="G150" s="12"/>
      <c r="H150" s="9" t="str">
        <f t="shared" si="99"/>
        <v/>
      </c>
    </row>
    <row r="151" spans="1:8" ht="15.9" customHeight="1">
      <c r="B151" s="18"/>
      <c r="C151" s="12"/>
      <c r="D151" s="9" t="str">
        <f t="shared" si="97"/>
        <v/>
      </c>
      <c r="E151" s="12"/>
      <c r="F151" s="9" t="str">
        <f t="shared" si="98"/>
        <v/>
      </c>
      <c r="G151" s="12"/>
      <c r="H151" s="9" t="str">
        <f t="shared" si="99"/>
        <v/>
      </c>
    </row>
    <row r="152" spans="1:8" ht="15.9" customHeight="1">
      <c r="B152" s="18"/>
      <c r="C152" s="12"/>
      <c r="D152" s="9" t="str">
        <f t="shared" si="97"/>
        <v/>
      </c>
      <c r="E152" s="12"/>
      <c r="F152" s="9" t="str">
        <f t="shared" si="98"/>
        <v/>
      </c>
      <c r="G152" s="12"/>
      <c r="H152" s="9" t="str">
        <f t="shared" si="99"/>
        <v/>
      </c>
    </row>
    <row r="153" spans="1:8" ht="15.9" customHeight="1">
      <c r="B153" s="18"/>
      <c r="C153" s="12"/>
      <c r="D153" s="9" t="str">
        <f t="shared" si="97"/>
        <v/>
      </c>
      <c r="E153" s="12"/>
      <c r="F153" s="9" t="str">
        <f t="shared" si="98"/>
        <v/>
      </c>
      <c r="G153" s="12"/>
      <c r="H153" s="9" t="str">
        <f t="shared" si="99"/>
        <v/>
      </c>
    </row>
    <row r="154" spans="1:8" ht="15.9" customHeight="1">
      <c r="B154" s="18"/>
      <c r="C154" s="12"/>
      <c r="D154" s="9" t="str">
        <f t="shared" si="97"/>
        <v/>
      </c>
      <c r="E154" s="12"/>
      <c r="F154" s="9" t="str">
        <f t="shared" si="98"/>
        <v/>
      </c>
      <c r="G154" s="12"/>
      <c r="H154" s="9" t="str">
        <f t="shared" si="99"/>
        <v/>
      </c>
    </row>
    <row r="155" spans="1:8" ht="15.9" customHeight="1">
      <c r="B155" s="18"/>
      <c r="C155" s="12"/>
      <c r="D155" s="9" t="str">
        <f t="shared" si="97"/>
        <v/>
      </c>
      <c r="E155" s="12"/>
      <c r="F155" s="9" t="str">
        <f t="shared" si="98"/>
        <v/>
      </c>
      <c r="G155" s="12"/>
      <c r="H155" s="9" t="str">
        <f t="shared" si="99"/>
        <v/>
      </c>
    </row>
    <row r="156" spans="1:8" ht="15.9" customHeight="1">
      <c r="A156" s="32">
        <v>44760</v>
      </c>
      <c r="B156" s="18"/>
      <c r="C156" s="12"/>
      <c r="D156" s="9" t="str">
        <f t="shared" si="97"/>
        <v/>
      </c>
      <c r="E156" s="12"/>
      <c r="F156" s="9" t="str">
        <f t="shared" si="98"/>
        <v/>
      </c>
      <c r="G156" s="12"/>
      <c r="H156" s="9" t="str">
        <f t="shared" si="99"/>
        <v/>
      </c>
    </row>
    <row r="157" spans="1:8" ht="15.9" customHeight="1">
      <c r="A157" s="33"/>
      <c r="B157" s="18"/>
      <c r="C157" s="12"/>
      <c r="D157" s="9" t="str">
        <f t="shared" si="97"/>
        <v/>
      </c>
      <c r="E157" s="12"/>
      <c r="F157" s="9" t="str">
        <f t="shared" si="98"/>
        <v/>
      </c>
      <c r="G157" s="12"/>
      <c r="H157" s="9" t="str">
        <f t="shared" si="99"/>
        <v/>
      </c>
    </row>
    <row r="158" spans="1:8" ht="15.9" customHeight="1">
      <c r="A158" s="212" t="s">
        <v>9</v>
      </c>
      <c r="B158" s="18"/>
      <c r="C158" s="12"/>
      <c r="D158" s="9" t="str">
        <f t="shared" si="97"/>
        <v/>
      </c>
      <c r="E158" s="12"/>
      <c r="F158" s="9" t="str">
        <f t="shared" si="98"/>
        <v/>
      </c>
      <c r="G158" s="12"/>
      <c r="H158" s="9" t="str">
        <f t="shared" si="99"/>
        <v/>
      </c>
    </row>
    <row r="159" spans="1:8" ht="15.9" customHeight="1">
      <c r="A159" s="213"/>
      <c r="B159" s="18"/>
      <c r="C159" s="12"/>
      <c r="D159" s="9" t="str">
        <f t="shared" si="97"/>
        <v/>
      </c>
      <c r="E159" s="12"/>
      <c r="F159" s="9" t="str">
        <f t="shared" si="98"/>
        <v/>
      </c>
      <c r="G159" s="12"/>
      <c r="H159" s="9" t="str">
        <f t="shared" si="99"/>
        <v/>
      </c>
    </row>
    <row r="160" spans="1:8" ht="15.9" customHeight="1">
      <c r="B160" s="18"/>
      <c r="C160" s="12"/>
      <c r="D160" s="9" t="str">
        <f t="shared" si="97"/>
        <v/>
      </c>
      <c r="E160" s="12"/>
      <c r="F160" s="9" t="str">
        <f t="shared" si="98"/>
        <v/>
      </c>
      <c r="G160" s="12"/>
      <c r="H160" s="9" t="str">
        <f t="shared" si="99"/>
        <v/>
      </c>
    </row>
    <row r="161" spans="2:8" ht="15.9" customHeight="1">
      <c r="B161" s="18"/>
      <c r="C161" s="12"/>
      <c r="D161" s="9" t="str">
        <f t="shared" si="97"/>
        <v/>
      </c>
      <c r="E161" s="12"/>
      <c r="F161" s="9" t="str">
        <f t="shared" si="98"/>
        <v/>
      </c>
      <c r="G161" s="12"/>
      <c r="H161" s="9" t="str">
        <f t="shared" si="99"/>
        <v/>
      </c>
    </row>
    <row r="162" spans="2:8" ht="15.9" customHeight="1">
      <c r="B162" s="18"/>
      <c r="C162" s="12"/>
      <c r="D162" s="9" t="str">
        <f t="shared" si="97"/>
        <v/>
      </c>
      <c r="E162" s="12"/>
      <c r="F162" s="9" t="str">
        <f t="shared" si="98"/>
        <v/>
      </c>
      <c r="G162" s="12"/>
      <c r="H162" s="9" t="str">
        <f t="shared" si="99"/>
        <v/>
      </c>
    </row>
    <row r="163" spans="2:8" ht="15.9" customHeight="1">
      <c r="B163" s="18"/>
      <c r="C163" s="12"/>
      <c r="D163" s="9" t="str">
        <f t="shared" si="97"/>
        <v/>
      </c>
      <c r="E163" s="12"/>
      <c r="F163" s="9" t="str">
        <f t="shared" si="98"/>
        <v/>
      </c>
      <c r="G163" s="12"/>
      <c r="H163" s="9" t="str">
        <f t="shared" si="99"/>
        <v/>
      </c>
    </row>
    <row r="164" spans="2:8" ht="15.9" customHeight="1">
      <c r="B164" s="18"/>
      <c r="C164" s="12"/>
      <c r="D164" s="9" t="str">
        <f t="shared" si="97"/>
        <v/>
      </c>
      <c r="E164" s="12"/>
      <c r="F164" s="9" t="str">
        <f t="shared" si="98"/>
        <v/>
      </c>
      <c r="G164" s="12"/>
      <c r="H164" s="9" t="str">
        <f t="shared" si="99"/>
        <v/>
      </c>
    </row>
    <row r="165" spans="2:8" ht="15.9" customHeight="1">
      <c r="B165" s="18"/>
      <c r="C165" s="12"/>
      <c r="D165" s="9" t="str">
        <f t="shared" si="97"/>
        <v/>
      </c>
      <c r="E165" s="12"/>
      <c r="F165" s="9" t="str">
        <f t="shared" si="98"/>
        <v/>
      </c>
      <c r="G165" s="12"/>
      <c r="H165" s="9" t="str">
        <f t="shared" si="99"/>
        <v/>
      </c>
    </row>
    <row r="166" spans="2:8" ht="15.9" customHeight="1">
      <c r="B166" s="18"/>
      <c r="C166" s="12"/>
      <c r="D166" s="9" t="str">
        <f t="shared" si="97"/>
        <v/>
      </c>
      <c r="E166" s="12"/>
      <c r="F166" s="9" t="str">
        <f t="shared" si="98"/>
        <v/>
      </c>
      <c r="G166" s="12"/>
      <c r="H166" s="9" t="str">
        <f t="shared" si="99"/>
        <v/>
      </c>
    </row>
    <row r="167" spans="2:8" ht="15.9" customHeight="1">
      <c r="B167" s="18"/>
      <c r="C167" s="12"/>
      <c r="D167" s="9" t="str">
        <f t="shared" si="97"/>
        <v/>
      </c>
      <c r="E167" s="12"/>
      <c r="F167" s="9" t="str">
        <f t="shared" si="98"/>
        <v/>
      </c>
      <c r="G167" s="12"/>
      <c r="H167" s="9" t="str">
        <f t="shared" si="99"/>
        <v/>
      </c>
    </row>
    <row r="168" spans="2:8" ht="15.9" customHeight="1">
      <c r="B168" s="18"/>
      <c r="C168" s="12"/>
      <c r="D168" s="9" t="str">
        <f t="shared" si="97"/>
        <v/>
      </c>
      <c r="E168" s="12"/>
      <c r="F168" s="9" t="str">
        <f t="shared" si="98"/>
        <v/>
      </c>
      <c r="G168" s="12"/>
      <c r="H168" s="9" t="str">
        <f t="shared" si="99"/>
        <v/>
      </c>
    </row>
    <row r="169" spans="2:8" ht="15.9" customHeight="1">
      <c r="B169" s="18"/>
      <c r="C169" s="12"/>
      <c r="D169" s="9" t="str">
        <f t="shared" ref="D169:D232" si="100">IF(C169="","",(C169-$C$9)*1000)</f>
        <v/>
      </c>
      <c r="E169" s="12"/>
      <c r="F169" s="9" t="str">
        <f t="shared" ref="F169:F232" si="101">IF(E169="","",(E169-$E$9)*1000)</f>
        <v/>
      </c>
      <c r="G169" s="12"/>
      <c r="H169" s="9" t="str">
        <f t="shared" ref="H169:H232" si="102">IF(G169="","",(G169-$G$9)*1000)</f>
        <v/>
      </c>
    </row>
    <row r="170" spans="2:8" ht="15.9" customHeight="1">
      <c r="B170" s="18"/>
      <c r="C170" s="12"/>
      <c r="D170" s="9" t="str">
        <f t="shared" si="100"/>
        <v/>
      </c>
      <c r="E170" s="12"/>
      <c r="F170" s="9" t="str">
        <f t="shared" si="101"/>
        <v/>
      </c>
      <c r="G170" s="12"/>
      <c r="H170" s="9" t="str">
        <f t="shared" si="102"/>
        <v/>
      </c>
    </row>
    <row r="171" spans="2:8" ht="15.9" customHeight="1">
      <c r="B171" s="18"/>
      <c r="C171" s="12"/>
      <c r="D171" s="9" t="str">
        <f t="shared" si="100"/>
        <v/>
      </c>
      <c r="E171" s="12"/>
      <c r="F171" s="9" t="str">
        <f t="shared" si="101"/>
        <v/>
      </c>
      <c r="G171" s="12"/>
      <c r="H171" s="9" t="str">
        <f t="shared" si="102"/>
        <v/>
      </c>
    </row>
    <row r="172" spans="2:8" ht="15.9" customHeight="1">
      <c r="B172" s="18"/>
      <c r="C172" s="12"/>
      <c r="D172" s="9" t="str">
        <f t="shared" si="100"/>
        <v/>
      </c>
      <c r="E172" s="12"/>
      <c r="F172" s="9" t="str">
        <f t="shared" si="101"/>
        <v/>
      </c>
      <c r="G172" s="12"/>
      <c r="H172" s="9" t="str">
        <f t="shared" si="102"/>
        <v/>
      </c>
    </row>
    <row r="173" spans="2:8" ht="15.9" customHeight="1">
      <c r="B173" s="18"/>
      <c r="C173" s="12"/>
      <c r="D173" s="9" t="str">
        <f t="shared" si="100"/>
        <v/>
      </c>
      <c r="E173" s="12"/>
      <c r="F173" s="9" t="str">
        <f t="shared" si="101"/>
        <v/>
      </c>
      <c r="G173" s="12"/>
      <c r="H173" s="9" t="str">
        <f t="shared" si="102"/>
        <v/>
      </c>
    </row>
    <row r="174" spans="2:8" ht="15.9" customHeight="1">
      <c r="B174" s="18"/>
      <c r="C174" s="12"/>
      <c r="D174" s="9" t="str">
        <f t="shared" si="100"/>
        <v/>
      </c>
      <c r="E174" s="12"/>
      <c r="F174" s="9" t="str">
        <f t="shared" si="101"/>
        <v/>
      </c>
      <c r="G174" s="12"/>
      <c r="H174" s="9" t="str">
        <f t="shared" si="102"/>
        <v/>
      </c>
    </row>
    <row r="175" spans="2:8" ht="15.9" customHeight="1">
      <c r="B175" s="18"/>
      <c r="C175" s="12"/>
      <c r="D175" s="9" t="str">
        <f t="shared" si="100"/>
        <v/>
      </c>
      <c r="E175" s="12"/>
      <c r="F175" s="9" t="str">
        <f t="shared" si="101"/>
        <v/>
      </c>
      <c r="G175" s="12"/>
      <c r="H175" s="9" t="str">
        <f t="shared" si="102"/>
        <v/>
      </c>
    </row>
    <row r="176" spans="2:8" ht="15.9" customHeight="1">
      <c r="B176" s="18"/>
      <c r="C176" s="12"/>
      <c r="D176" s="9" t="str">
        <f t="shared" si="100"/>
        <v/>
      </c>
      <c r="E176" s="12"/>
      <c r="F176" s="9" t="str">
        <f t="shared" si="101"/>
        <v/>
      </c>
      <c r="G176" s="12"/>
      <c r="H176" s="9" t="str">
        <f t="shared" si="102"/>
        <v/>
      </c>
    </row>
    <row r="177" spans="1:8" ht="15.9" customHeight="1">
      <c r="B177" s="18"/>
      <c r="C177" s="12"/>
      <c r="D177" s="9" t="str">
        <f t="shared" si="100"/>
        <v/>
      </c>
      <c r="E177" s="12"/>
      <c r="F177" s="9" t="str">
        <f t="shared" si="101"/>
        <v/>
      </c>
      <c r="G177" s="12"/>
      <c r="H177" s="9" t="str">
        <f t="shared" si="102"/>
        <v/>
      </c>
    </row>
    <row r="178" spans="1:8" ht="15.9" customHeight="1">
      <c r="B178" s="18"/>
      <c r="C178" s="12"/>
      <c r="D178" s="9" t="str">
        <f t="shared" si="100"/>
        <v/>
      </c>
      <c r="E178" s="12"/>
      <c r="F178" s="9" t="str">
        <f t="shared" si="101"/>
        <v/>
      </c>
      <c r="G178" s="12"/>
      <c r="H178" s="9" t="str">
        <f t="shared" si="102"/>
        <v/>
      </c>
    </row>
    <row r="179" spans="1:8" ht="15.9" customHeight="1">
      <c r="B179" s="18"/>
      <c r="C179" s="12"/>
      <c r="D179" s="9" t="str">
        <f t="shared" si="100"/>
        <v/>
      </c>
      <c r="E179" s="12"/>
      <c r="F179" s="9" t="str">
        <f t="shared" si="101"/>
        <v/>
      </c>
      <c r="G179" s="12"/>
      <c r="H179" s="9" t="str">
        <f t="shared" si="102"/>
        <v/>
      </c>
    </row>
    <row r="180" spans="1:8" ht="15.9" customHeight="1">
      <c r="B180" s="18"/>
      <c r="C180" s="12"/>
      <c r="D180" s="9" t="str">
        <f t="shared" si="100"/>
        <v/>
      </c>
      <c r="E180" s="12"/>
      <c r="F180" s="9" t="str">
        <f t="shared" si="101"/>
        <v/>
      </c>
      <c r="G180" s="12"/>
      <c r="H180" s="9" t="str">
        <f t="shared" si="102"/>
        <v/>
      </c>
    </row>
    <row r="181" spans="1:8" ht="15.9" customHeight="1">
      <c r="B181" s="18"/>
      <c r="C181" s="12"/>
      <c r="D181" s="9" t="str">
        <f t="shared" si="100"/>
        <v/>
      </c>
      <c r="E181" s="12"/>
      <c r="F181" s="9" t="str">
        <f t="shared" si="101"/>
        <v/>
      </c>
      <c r="G181" s="12"/>
      <c r="H181" s="9" t="str">
        <f t="shared" si="102"/>
        <v/>
      </c>
    </row>
    <row r="182" spans="1:8" ht="15.9" customHeight="1">
      <c r="B182" s="18"/>
      <c r="C182" s="12"/>
      <c r="D182" s="9" t="str">
        <f t="shared" si="100"/>
        <v/>
      </c>
      <c r="E182" s="12"/>
      <c r="F182" s="9" t="str">
        <f t="shared" si="101"/>
        <v/>
      </c>
      <c r="G182" s="12"/>
      <c r="H182" s="9" t="str">
        <f t="shared" si="102"/>
        <v/>
      </c>
    </row>
    <row r="183" spans="1:8" ht="15.9" customHeight="1">
      <c r="B183" s="18"/>
      <c r="C183" s="12"/>
      <c r="D183" s="9" t="str">
        <f t="shared" si="100"/>
        <v/>
      </c>
      <c r="E183" s="12"/>
      <c r="F183" s="9" t="str">
        <f t="shared" si="101"/>
        <v/>
      </c>
      <c r="G183" s="12"/>
      <c r="H183" s="9" t="str">
        <f t="shared" si="102"/>
        <v/>
      </c>
    </row>
    <row r="184" spans="1:8" ht="15.9" customHeight="1">
      <c r="B184" s="18"/>
      <c r="C184" s="12"/>
      <c r="D184" s="9" t="str">
        <f t="shared" si="100"/>
        <v/>
      </c>
      <c r="E184" s="12"/>
      <c r="F184" s="9" t="str">
        <f t="shared" si="101"/>
        <v/>
      </c>
      <c r="G184" s="12"/>
      <c r="H184" s="9" t="str">
        <f t="shared" si="102"/>
        <v/>
      </c>
    </row>
    <row r="185" spans="1:8" ht="15.9" customHeight="1">
      <c r="B185" s="18"/>
      <c r="C185" s="12"/>
      <c r="D185" s="9" t="str">
        <f t="shared" si="100"/>
        <v/>
      </c>
      <c r="E185" s="12"/>
      <c r="F185" s="9" t="str">
        <f t="shared" si="101"/>
        <v/>
      </c>
      <c r="G185" s="12"/>
      <c r="H185" s="9" t="str">
        <f t="shared" si="102"/>
        <v/>
      </c>
    </row>
    <row r="186" spans="1:8" ht="15.9" customHeight="1">
      <c r="B186" s="18"/>
      <c r="C186" s="12"/>
      <c r="D186" s="9" t="str">
        <f t="shared" si="100"/>
        <v/>
      </c>
      <c r="E186" s="12"/>
      <c r="F186" s="9" t="str">
        <f t="shared" si="101"/>
        <v/>
      </c>
      <c r="G186" s="12"/>
      <c r="H186" s="9" t="str">
        <f t="shared" si="102"/>
        <v/>
      </c>
    </row>
    <row r="187" spans="1:8" ht="15.9" customHeight="1">
      <c r="B187" s="18"/>
      <c r="C187" s="12"/>
      <c r="D187" s="9" t="str">
        <f t="shared" si="100"/>
        <v/>
      </c>
      <c r="E187" s="12"/>
      <c r="F187" s="9" t="str">
        <f t="shared" si="101"/>
        <v/>
      </c>
      <c r="G187" s="12"/>
      <c r="H187" s="9" t="str">
        <f t="shared" si="102"/>
        <v/>
      </c>
    </row>
    <row r="188" spans="1:8" ht="15.9" customHeight="1">
      <c r="B188" s="18"/>
      <c r="C188" s="12"/>
      <c r="D188" s="9" t="str">
        <f t="shared" si="100"/>
        <v/>
      </c>
      <c r="E188" s="12"/>
      <c r="F188" s="9" t="str">
        <f t="shared" si="101"/>
        <v/>
      </c>
      <c r="G188" s="12"/>
      <c r="H188" s="9" t="str">
        <f t="shared" si="102"/>
        <v/>
      </c>
    </row>
    <row r="189" spans="1:8" ht="15.9" customHeight="1">
      <c r="B189" s="18"/>
      <c r="C189" s="12"/>
      <c r="D189" s="9" t="str">
        <f t="shared" si="100"/>
        <v/>
      </c>
      <c r="E189" s="12"/>
      <c r="F189" s="9" t="str">
        <f t="shared" si="101"/>
        <v/>
      </c>
      <c r="G189" s="12"/>
      <c r="H189" s="9" t="str">
        <f t="shared" si="102"/>
        <v/>
      </c>
    </row>
    <row r="190" spans="1:8" ht="15.9" customHeight="1">
      <c r="B190" s="18"/>
      <c r="C190" s="12"/>
      <c r="D190" s="9" t="str">
        <f t="shared" si="100"/>
        <v/>
      </c>
      <c r="E190" s="12"/>
      <c r="F190" s="9" t="str">
        <f t="shared" si="101"/>
        <v/>
      </c>
      <c r="G190" s="12"/>
      <c r="H190" s="9" t="str">
        <f t="shared" si="102"/>
        <v/>
      </c>
    </row>
    <row r="191" spans="1:8" ht="15.9" customHeight="1">
      <c r="A191" s="15"/>
      <c r="B191" s="18"/>
      <c r="C191" s="12"/>
      <c r="D191" s="9" t="str">
        <f t="shared" si="100"/>
        <v/>
      </c>
      <c r="E191" s="12"/>
      <c r="F191" s="9" t="str">
        <f t="shared" si="101"/>
        <v/>
      </c>
      <c r="G191" s="12"/>
      <c r="H191" s="9" t="str">
        <f t="shared" si="102"/>
        <v/>
      </c>
    </row>
    <row r="192" spans="1:8" ht="15.9" customHeight="1">
      <c r="A192" s="34"/>
      <c r="B192" s="18"/>
      <c r="C192" s="12"/>
      <c r="D192" s="9" t="str">
        <f t="shared" si="100"/>
        <v/>
      </c>
      <c r="E192" s="12"/>
      <c r="F192" s="9" t="str">
        <f t="shared" si="101"/>
        <v/>
      </c>
      <c r="G192" s="12"/>
      <c r="H192" s="9" t="str">
        <f t="shared" si="102"/>
        <v/>
      </c>
    </row>
    <row r="193" spans="1:8" ht="15.9" customHeight="1">
      <c r="A193" s="34"/>
      <c r="B193" s="18"/>
      <c r="C193" s="12"/>
      <c r="D193" s="9" t="str">
        <f t="shared" si="100"/>
        <v/>
      </c>
      <c r="E193" s="12"/>
      <c r="F193" s="9" t="str">
        <f t="shared" si="101"/>
        <v/>
      </c>
      <c r="G193" s="12"/>
      <c r="H193" s="9" t="str">
        <f t="shared" si="102"/>
        <v/>
      </c>
    </row>
    <row r="194" spans="1:8" ht="15.9" customHeight="1">
      <c r="A194" s="180"/>
      <c r="B194" s="18"/>
      <c r="C194" s="12"/>
      <c r="D194" s="9" t="str">
        <f t="shared" si="100"/>
        <v/>
      </c>
      <c r="E194" s="12"/>
      <c r="F194" s="9" t="str">
        <f t="shared" si="101"/>
        <v/>
      </c>
      <c r="G194" s="12"/>
      <c r="H194" s="9" t="str">
        <f t="shared" si="102"/>
        <v/>
      </c>
    </row>
    <row r="195" spans="1:8" ht="15.9" customHeight="1">
      <c r="A195" s="180"/>
      <c r="B195" s="18"/>
      <c r="C195" s="12"/>
      <c r="D195" s="9" t="str">
        <f t="shared" si="100"/>
        <v/>
      </c>
      <c r="E195" s="12"/>
      <c r="F195" s="9" t="str">
        <f t="shared" si="101"/>
        <v/>
      </c>
      <c r="G195" s="12"/>
      <c r="H195" s="9" t="str">
        <f t="shared" si="102"/>
        <v/>
      </c>
    </row>
    <row r="196" spans="1:8" ht="15.9" customHeight="1">
      <c r="A196" s="15"/>
      <c r="B196" s="18"/>
      <c r="C196" s="12"/>
      <c r="D196" s="9" t="str">
        <f t="shared" si="100"/>
        <v/>
      </c>
      <c r="E196" s="12"/>
      <c r="F196" s="9" t="str">
        <f t="shared" si="101"/>
        <v/>
      </c>
      <c r="G196" s="12"/>
      <c r="H196" s="9" t="str">
        <f t="shared" si="102"/>
        <v/>
      </c>
    </row>
    <row r="197" spans="1:8" ht="15.9" customHeight="1">
      <c r="A197" s="15"/>
      <c r="B197" s="18"/>
      <c r="C197" s="12"/>
      <c r="D197" s="9" t="str">
        <f t="shared" si="100"/>
        <v/>
      </c>
      <c r="E197" s="12"/>
      <c r="F197" s="9" t="str">
        <f t="shared" si="101"/>
        <v/>
      </c>
      <c r="G197" s="12"/>
      <c r="H197" s="9" t="str">
        <f t="shared" si="102"/>
        <v/>
      </c>
    </row>
    <row r="198" spans="1:8" ht="15.9" customHeight="1">
      <c r="A198" s="34"/>
      <c r="B198" s="18"/>
      <c r="C198" s="12"/>
      <c r="D198" s="9" t="str">
        <f t="shared" si="100"/>
        <v/>
      </c>
      <c r="E198" s="12"/>
      <c r="F198" s="9" t="str">
        <f t="shared" si="101"/>
        <v/>
      </c>
      <c r="G198" s="12"/>
      <c r="H198" s="9" t="str">
        <f t="shared" si="102"/>
        <v/>
      </c>
    </row>
    <row r="199" spans="1:8" ht="15.9" customHeight="1">
      <c r="A199" s="34"/>
      <c r="B199" s="18"/>
      <c r="C199" s="12"/>
      <c r="D199" s="9" t="str">
        <f t="shared" si="100"/>
        <v/>
      </c>
      <c r="E199" s="12"/>
      <c r="F199" s="9" t="str">
        <f t="shared" si="101"/>
        <v/>
      </c>
      <c r="G199" s="12"/>
      <c r="H199" s="9" t="str">
        <f t="shared" si="102"/>
        <v/>
      </c>
    </row>
    <row r="200" spans="1:8" ht="15.9" customHeight="1">
      <c r="A200" s="181"/>
      <c r="B200" s="18"/>
      <c r="C200" s="12"/>
      <c r="D200" s="9" t="str">
        <f t="shared" si="100"/>
        <v/>
      </c>
      <c r="E200" s="12"/>
      <c r="F200" s="9" t="str">
        <f t="shared" si="101"/>
        <v/>
      </c>
      <c r="G200" s="12"/>
      <c r="H200" s="9" t="str">
        <f t="shared" si="102"/>
        <v/>
      </c>
    </row>
    <row r="201" spans="1:8" ht="15.9" customHeight="1">
      <c r="A201" s="181"/>
      <c r="B201" s="18"/>
      <c r="C201" s="12"/>
      <c r="D201" s="9" t="str">
        <f t="shared" si="100"/>
        <v/>
      </c>
      <c r="E201" s="12"/>
      <c r="F201" s="9" t="str">
        <f t="shared" si="101"/>
        <v/>
      </c>
      <c r="G201" s="12"/>
      <c r="H201" s="9" t="str">
        <f t="shared" si="102"/>
        <v/>
      </c>
    </row>
    <row r="202" spans="1:8" ht="15.9" customHeight="1">
      <c r="A202" s="15"/>
      <c r="B202" s="18"/>
      <c r="C202" s="12"/>
      <c r="D202" s="9" t="str">
        <f t="shared" si="100"/>
        <v/>
      </c>
      <c r="E202" s="12"/>
      <c r="F202" s="9" t="str">
        <f t="shared" si="101"/>
        <v/>
      </c>
      <c r="G202" s="12"/>
      <c r="H202" s="9" t="str">
        <f t="shared" si="102"/>
        <v/>
      </c>
    </row>
    <row r="203" spans="1:8" ht="15.9" customHeight="1">
      <c r="A203" s="15"/>
      <c r="B203" s="18"/>
      <c r="C203" s="12"/>
      <c r="D203" s="9" t="str">
        <f t="shared" si="100"/>
        <v/>
      </c>
      <c r="E203" s="12"/>
      <c r="F203" s="9" t="str">
        <f t="shared" si="101"/>
        <v/>
      </c>
      <c r="G203" s="12"/>
      <c r="H203" s="9" t="str">
        <f t="shared" si="102"/>
        <v/>
      </c>
    </row>
    <row r="204" spans="1:8" ht="15.9" customHeight="1">
      <c r="A204" s="15"/>
      <c r="B204" s="18"/>
      <c r="C204" s="12"/>
      <c r="D204" s="9" t="str">
        <f t="shared" si="100"/>
        <v/>
      </c>
      <c r="E204" s="12"/>
      <c r="F204" s="9" t="str">
        <f t="shared" si="101"/>
        <v/>
      </c>
      <c r="G204" s="12"/>
      <c r="H204" s="9" t="str">
        <f t="shared" si="102"/>
        <v/>
      </c>
    </row>
    <row r="205" spans="1:8" ht="15.9" customHeight="1">
      <c r="B205" s="18"/>
      <c r="C205" s="12"/>
      <c r="D205" s="9" t="str">
        <f t="shared" si="100"/>
        <v/>
      </c>
      <c r="E205" s="12"/>
      <c r="F205" s="9" t="str">
        <f t="shared" si="101"/>
        <v/>
      </c>
      <c r="G205" s="12"/>
      <c r="H205" s="9" t="str">
        <f t="shared" si="102"/>
        <v/>
      </c>
    </row>
    <row r="206" spans="1:8" ht="15.9" customHeight="1">
      <c r="B206" s="18"/>
      <c r="C206" s="12"/>
      <c r="D206" s="9" t="str">
        <f t="shared" si="100"/>
        <v/>
      </c>
      <c r="E206" s="12"/>
      <c r="F206" s="9" t="str">
        <f t="shared" si="101"/>
        <v/>
      </c>
      <c r="G206" s="12"/>
      <c r="H206" s="9" t="str">
        <f t="shared" si="102"/>
        <v/>
      </c>
    </row>
    <row r="207" spans="1:8" ht="15.9" customHeight="1">
      <c r="B207" s="18"/>
      <c r="C207" s="12"/>
      <c r="D207" s="9" t="str">
        <f t="shared" si="100"/>
        <v/>
      </c>
      <c r="E207" s="12"/>
      <c r="F207" s="9" t="str">
        <f t="shared" si="101"/>
        <v/>
      </c>
      <c r="G207" s="12"/>
      <c r="H207" s="9" t="str">
        <f t="shared" si="102"/>
        <v/>
      </c>
    </row>
    <row r="208" spans="1:8" ht="15.9" customHeight="1">
      <c r="B208" s="18"/>
      <c r="C208" s="12"/>
      <c r="D208" s="9" t="str">
        <f t="shared" si="100"/>
        <v/>
      </c>
      <c r="E208" s="12"/>
      <c r="F208" s="9" t="str">
        <f t="shared" si="101"/>
        <v/>
      </c>
      <c r="G208" s="12"/>
      <c r="H208" s="9" t="str">
        <f t="shared" si="102"/>
        <v/>
      </c>
    </row>
    <row r="209" spans="2:8" ht="15.9" customHeight="1">
      <c r="B209" s="18"/>
      <c r="C209" s="12"/>
      <c r="D209" s="9" t="str">
        <f t="shared" si="100"/>
        <v/>
      </c>
      <c r="E209" s="12"/>
      <c r="F209" s="9" t="str">
        <f t="shared" si="101"/>
        <v/>
      </c>
      <c r="G209" s="12"/>
      <c r="H209" s="9" t="str">
        <f t="shared" si="102"/>
        <v/>
      </c>
    </row>
    <row r="210" spans="2:8" ht="15.9" customHeight="1">
      <c r="B210" s="18"/>
      <c r="C210" s="12"/>
      <c r="D210" s="9" t="str">
        <f t="shared" si="100"/>
        <v/>
      </c>
      <c r="E210" s="12"/>
      <c r="F210" s="9" t="str">
        <f t="shared" si="101"/>
        <v/>
      </c>
      <c r="G210" s="12"/>
      <c r="H210" s="9" t="str">
        <f t="shared" si="102"/>
        <v/>
      </c>
    </row>
    <row r="211" spans="2:8" ht="15.9" customHeight="1">
      <c r="B211" s="18"/>
      <c r="C211" s="12"/>
      <c r="D211" s="9" t="str">
        <f t="shared" si="100"/>
        <v/>
      </c>
      <c r="E211" s="12"/>
      <c r="F211" s="9" t="str">
        <f t="shared" si="101"/>
        <v/>
      </c>
      <c r="G211" s="12"/>
      <c r="H211" s="9" t="str">
        <f t="shared" si="102"/>
        <v/>
      </c>
    </row>
    <row r="212" spans="2:8" ht="15.9" customHeight="1">
      <c r="B212" s="18"/>
      <c r="C212" s="12"/>
      <c r="D212" s="9" t="str">
        <f t="shared" si="100"/>
        <v/>
      </c>
      <c r="E212" s="12"/>
      <c r="F212" s="9" t="str">
        <f t="shared" si="101"/>
        <v/>
      </c>
      <c r="G212" s="12"/>
      <c r="H212" s="9" t="str">
        <f t="shared" si="102"/>
        <v/>
      </c>
    </row>
    <row r="213" spans="2:8" ht="15.9" customHeight="1">
      <c r="B213" s="18"/>
      <c r="C213" s="12"/>
      <c r="D213" s="9" t="str">
        <f t="shared" si="100"/>
        <v/>
      </c>
      <c r="E213" s="12"/>
      <c r="F213" s="9" t="str">
        <f t="shared" si="101"/>
        <v/>
      </c>
      <c r="G213" s="12"/>
      <c r="H213" s="9" t="str">
        <f t="shared" si="102"/>
        <v/>
      </c>
    </row>
    <row r="214" spans="2:8" ht="15.9" customHeight="1">
      <c r="B214" s="18"/>
      <c r="C214" s="12"/>
      <c r="D214" s="9" t="str">
        <f t="shared" si="100"/>
        <v/>
      </c>
      <c r="E214" s="12"/>
      <c r="F214" s="9" t="str">
        <f t="shared" si="101"/>
        <v/>
      </c>
      <c r="G214" s="12"/>
      <c r="H214" s="9" t="str">
        <f t="shared" si="102"/>
        <v/>
      </c>
    </row>
    <row r="215" spans="2:8" ht="15.9" customHeight="1">
      <c r="B215" s="18"/>
      <c r="C215" s="12"/>
      <c r="D215" s="9" t="str">
        <f t="shared" si="100"/>
        <v/>
      </c>
      <c r="E215" s="12"/>
      <c r="F215" s="9" t="str">
        <f t="shared" si="101"/>
        <v/>
      </c>
      <c r="G215" s="12"/>
      <c r="H215" s="9" t="str">
        <f t="shared" si="102"/>
        <v/>
      </c>
    </row>
    <row r="216" spans="2:8" ht="15.9" customHeight="1">
      <c r="B216" s="18"/>
      <c r="C216" s="12"/>
      <c r="D216" s="9" t="str">
        <f t="shared" si="100"/>
        <v/>
      </c>
      <c r="E216" s="12"/>
      <c r="F216" s="9" t="str">
        <f t="shared" si="101"/>
        <v/>
      </c>
      <c r="G216" s="12"/>
      <c r="H216" s="9" t="str">
        <f t="shared" si="102"/>
        <v/>
      </c>
    </row>
    <row r="217" spans="2:8" ht="15.9" customHeight="1">
      <c r="B217" s="18"/>
      <c r="C217" s="12"/>
      <c r="D217" s="9" t="str">
        <f t="shared" si="100"/>
        <v/>
      </c>
      <c r="E217" s="12"/>
      <c r="F217" s="9" t="str">
        <f t="shared" si="101"/>
        <v/>
      </c>
      <c r="G217" s="12"/>
      <c r="H217" s="9" t="str">
        <f t="shared" si="102"/>
        <v/>
      </c>
    </row>
    <row r="218" spans="2:8" ht="15.9" customHeight="1">
      <c r="B218" s="18"/>
      <c r="C218" s="12"/>
      <c r="D218" s="9" t="str">
        <f t="shared" si="100"/>
        <v/>
      </c>
      <c r="E218" s="12"/>
      <c r="F218" s="9" t="str">
        <f t="shared" si="101"/>
        <v/>
      </c>
      <c r="G218" s="12"/>
      <c r="H218" s="9" t="str">
        <f t="shared" si="102"/>
        <v/>
      </c>
    </row>
    <row r="219" spans="2:8" ht="15.9" customHeight="1">
      <c r="B219" s="18"/>
      <c r="C219" s="12"/>
      <c r="D219" s="9" t="str">
        <f t="shared" si="100"/>
        <v/>
      </c>
      <c r="E219" s="12"/>
      <c r="F219" s="9" t="str">
        <f t="shared" si="101"/>
        <v/>
      </c>
      <c r="G219" s="12"/>
      <c r="H219" s="9" t="str">
        <f t="shared" si="102"/>
        <v/>
      </c>
    </row>
    <row r="220" spans="2:8" ht="15.9" customHeight="1">
      <c r="B220" s="18"/>
      <c r="C220" s="12"/>
      <c r="D220" s="9" t="str">
        <f t="shared" si="100"/>
        <v/>
      </c>
      <c r="E220" s="12"/>
      <c r="F220" s="9" t="str">
        <f t="shared" si="101"/>
        <v/>
      </c>
      <c r="G220" s="12"/>
      <c r="H220" s="9" t="str">
        <f t="shared" si="102"/>
        <v/>
      </c>
    </row>
    <row r="221" spans="2:8" ht="15.9" customHeight="1">
      <c r="B221" s="18"/>
      <c r="C221" s="12"/>
      <c r="D221" s="9" t="str">
        <f t="shared" si="100"/>
        <v/>
      </c>
      <c r="E221" s="12"/>
      <c r="F221" s="9" t="str">
        <f t="shared" si="101"/>
        <v/>
      </c>
      <c r="G221" s="12"/>
      <c r="H221" s="9" t="str">
        <f t="shared" si="102"/>
        <v/>
      </c>
    </row>
    <row r="222" spans="2:8" ht="15.9" customHeight="1">
      <c r="B222" s="18"/>
      <c r="C222" s="12"/>
      <c r="D222" s="9" t="str">
        <f t="shared" si="100"/>
        <v/>
      </c>
      <c r="E222" s="12"/>
      <c r="F222" s="9" t="str">
        <f t="shared" si="101"/>
        <v/>
      </c>
      <c r="G222" s="12"/>
      <c r="H222" s="9" t="str">
        <f t="shared" si="102"/>
        <v/>
      </c>
    </row>
    <row r="223" spans="2:8" ht="15.9" customHeight="1">
      <c r="B223" s="18"/>
      <c r="C223" s="12"/>
      <c r="D223" s="9" t="str">
        <f t="shared" si="100"/>
        <v/>
      </c>
      <c r="E223" s="12"/>
      <c r="F223" s="9" t="str">
        <f t="shared" si="101"/>
        <v/>
      </c>
      <c r="G223" s="12"/>
      <c r="H223" s="9" t="str">
        <f t="shared" si="102"/>
        <v/>
      </c>
    </row>
    <row r="224" spans="2:8" ht="15.9" customHeight="1">
      <c r="B224" s="18"/>
      <c r="C224" s="12"/>
      <c r="D224" s="9" t="str">
        <f t="shared" si="100"/>
        <v/>
      </c>
      <c r="E224" s="12"/>
      <c r="F224" s="9" t="str">
        <f t="shared" si="101"/>
        <v/>
      </c>
      <c r="G224" s="12"/>
      <c r="H224" s="9" t="str">
        <f t="shared" si="102"/>
        <v/>
      </c>
    </row>
    <row r="225" spans="2:8" ht="15.9" customHeight="1">
      <c r="B225" s="18"/>
      <c r="C225" s="12"/>
      <c r="D225" s="9" t="str">
        <f t="shared" si="100"/>
        <v/>
      </c>
      <c r="E225" s="12"/>
      <c r="F225" s="9" t="str">
        <f t="shared" si="101"/>
        <v/>
      </c>
      <c r="G225" s="12"/>
      <c r="H225" s="9" t="str">
        <f t="shared" si="102"/>
        <v/>
      </c>
    </row>
    <row r="226" spans="2:8" ht="15.9" customHeight="1">
      <c r="B226" s="18"/>
      <c r="C226" s="12"/>
      <c r="D226" s="9" t="str">
        <f t="shared" si="100"/>
        <v/>
      </c>
      <c r="E226" s="12"/>
      <c r="F226" s="9" t="str">
        <f t="shared" si="101"/>
        <v/>
      </c>
      <c r="G226" s="12"/>
      <c r="H226" s="9" t="str">
        <f t="shared" si="102"/>
        <v/>
      </c>
    </row>
    <row r="227" spans="2:8" ht="15.9" customHeight="1">
      <c r="B227" s="18"/>
      <c r="C227" s="12"/>
      <c r="D227" s="9" t="str">
        <f t="shared" si="100"/>
        <v/>
      </c>
      <c r="E227" s="12"/>
      <c r="F227" s="9" t="str">
        <f t="shared" si="101"/>
        <v/>
      </c>
      <c r="G227" s="12"/>
      <c r="H227" s="9" t="str">
        <f t="shared" si="102"/>
        <v/>
      </c>
    </row>
    <row r="228" spans="2:8" ht="15.9" customHeight="1">
      <c r="B228" s="18"/>
      <c r="C228" s="12"/>
      <c r="D228" s="9" t="str">
        <f t="shared" si="100"/>
        <v/>
      </c>
      <c r="E228" s="12"/>
      <c r="F228" s="9" t="str">
        <f t="shared" si="101"/>
        <v/>
      </c>
      <c r="G228" s="12"/>
      <c r="H228" s="9" t="str">
        <f t="shared" si="102"/>
        <v/>
      </c>
    </row>
    <row r="229" spans="2:8" ht="15.9" customHeight="1">
      <c r="B229" s="18"/>
      <c r="C229" s="12"/>
      <c r="D229" s="9" t="str">
        <f t="shared" si="100"/>
        <v/>
      </c>
      <c r="E229" s="12"/>
      <c r="F229" s="9" t="str">
        <f t="shared" si="101"/>
        <v/>
      </c>
      <c r="G229" s="12"/>
      <c r="H229" s="9" t="str">
        <f t="shared" si="102"/>
        <v/>
      </c>
    </row>
    <row r="230" spans="2:8" ht="15.9" customHeight="1">
      <c r="B230" s="18"/>
      <c r="C230" s="12"/>
      <c r="D230" s="9" t="str">
        <f t="shared" si="100"/>
        <v/>
      </c>
      <c r="E230" s="12"/>
      <c r="F230" s="9" t="str">
        <f t="shared" si="101"/>
        <v/>
      </c>
      <c r="G230" s="12"/>
      <c r="H230" s="9" t="str">
        <f t="shared" si="102"/>
        <v/>
      </c>
    </row>
    <row r="231" spans="2:8" ht="15.9" customHeight="1">
      <c r="B231" s="18"/>
      <c r="C231" s="12"/>
      <c r="D231" s="9" t="str">
        <f t="shared" si="100"/>
        <v/>
      </c>
      <c r="E231" s="12"/>
      <c r="F231" s="9" t="str">
        <f t="shared" si="101"/>
        <v/>
      </c>
      <c r="G231" s="12"/>
      <c r="H231" s="9" t="str">
        <f t="shared" si="102"/>
        <v/>
      </c>
    </row>
    <row r="232" spans="2:8" ht="15.9" customHeight="1">
      <c r="B232" s="18"/>
      <c r="C232" s="12"/>
      <c r="D232" s="9" t="str">
        <f t="shared" si="100"/>
        <v/>
      </c>
      <c r="E232" s="12"/>
      <c r="F232" s="9" t="str">
        <f t="shared" si="101"/>
        <v/>
      </c>
      <c r="G232" s="12"/>
      <c r="H232" s="9" t="str">
        <f t="shared" si="102"/>
        <v/>
      </c>
    </row>
    <row r="233" spans="2:8" ht="15.9" customHeight="1">
      <c r="B233" s="18"/>
      <c r="C233" s="12"/>
      <c r="D233" s="9" t="str">
        <f t="shared" ref="D233:D296" si="103">IF(C233="","",(C233-$C$9)*1000)</f>
        <v/>
      </c>
      <c r="E233" s="12"/>
      <c r="F233" s="9" t="str">
        <f t="shared" ref="F233:F296" si="104">IF(E233="","",(E233-$E$9)*1000)</f>
        <v/>
      </c>
      <c r="G233" s="12"/>
      <c r="H233" s="9" t="str">
        <f t="shared" ref="H233:H296" si="105">IF(G233="","",(G233-$G$9)*1000)</f>
        <v/>
      </c>
    </row>
    <row r="234" spans="2:8" ht="15.9" customHeight="1">
      <c r="B234" s="18"/>
      <c r="C234" s="12"/>
      <c r="D234" s="9" t="str">
        <f t="shared" si="103"/>
        <v/>
      </c>
      <c r="E234" s="12"/>
      <c r="F234" s="9" t="str">
        <f t="shared" si="104"/>
        <v/>
      </c>
      <c r="G234" s="12"/>
      <c r="H234" s="9" t="str">
        <f t="shared" si="105"/>
        <v/>
      </c>
    </row>
    <row r="235" spans="2:8" ht="15.9" customHeight="1">
      <c r="B235" s="18"/>
      <c r="C235" s="12"/>
      <c r="D235" s="9" t="str">
        <f t="shared" si="103"/>
        <v/>
      </c>
      <c r="E235" s="12"/>
      <c r="F235" s="9" t="str">
        <f t="shared" si="104"/>
        <v/>
      </c>
      <c r="G235" s="12"/>
      <c r="H235" s="9" t="str">
        <f t="shared" si="105"/>
        <v/>
      </c>
    </row>
    <row r="236" spans="2:8" ht="15.9" customHeight="1">
      <c r="B236" s="18"/>
      <c r="C236" s="12"/>
      <c r="D236" s="9" t="str">
        <f t="shared" si="103"/>
        <v/>
      </c>
      <c r="E236" s="12"/>
      <c r="F236" s="9" t="str">
        <f t="shared" si="104"/>
        <v/>
      </c>
      <c r="G236" s="12"/>
      <c r="H236" s="9" t="str">
        <f t="shared" si="105"/>
        <v/>
      </c>
    </row>
    <row r="237" spans="2:8" ht="15.9" customHeight="1">
      <c r="B237" s="18"/>
      <c r="C237" s="12"/>
      <c r="D237" s="9" t="str">
        <f t="shared" si="103"/>
        <v/>
      </c>
      <c r="E237" s="12"/>
      <c r="F237" s="9" t="str">
        <f t="shared" si="104"/>
        <v/>
      </c>
      <c r="G237" s="12"/>
      <c r="H237" s="9" t="str">
        <f t="shared" si="105"/>
        <v/>
      </c>
    </row>
    <row r="238" spans="2:8" ht="15.9" customHeight="1">
      <c r="B238" s="18"/>
      <c r="C238" s="12"/>
      <c r="D238" s="9" t="str">
        <f t="shared" si="103"/>
        <v/>
      </c>
      <c r="E238" s="12"/>
      <c r="F238" s="9" t="str">
        <f t="shared" si="104"/>
        <v/>
      </c>
      <c r="G238" s="12"/>
      <c r="H238" s="9" t="str">
        <f t="shared" si="105"/>
        <v/>
      </c>
    </row>
    <row r="239" spans="2:8" ht="15.9" customHeight="1">
      <c r="B239" s="18"/>
      <c r="C239" s="12"/>
      <c r="D239" s="9" t="str">
        <f t="shared" si="103"/>
        <v/>
      </c>
      <c r="E239" s="12"/>
      <c r="F239" s="9" t="str">
        <f t="shared" si="104"/>
        <v/>
      </c>
      <c r="G239" s="12"/>
      <c r="H239" s="9" t="str">
        <f t="shared" si="105"/>
        <v/>
      </c>
    </row>
    <row r="240" spans="2:8" ht="15.9" customHeight="1">
      <c r="B240" s="18"/>
      <c r="C240" s="12"/>
      <c r="D240" s="9" t="str">
        <f t="shared" si="103"/>
        <v/>
      </c>
      <c r="E240" s="12"/>
      <c r="F240" s="9" t="str">
        <f t="shared" si="104"/>
        <v/>
      </c>
      <c r="G240" s="12"/>
      <c r="H240" s="9" t="str">
        <f t="shared" si="105"/>
        <v/>
      </c>
    </row>
    <row r="241" spans="2:8" ht="15.9" customHeight="1">
      <c r="B241" s="18"/>
      <c r="C241" s="12"/>
      <c r="D241" s="9" t="str">
        <f t="shared" si="103"/>
        <v/>
      </c>
      <c r="E241" s="12"/>
      <c r="F241" s="9" t="str">
        <f t="shared" si="104"/>
        <v/>
      </c>
      <c r="G241" s="12"/>
      <c r="H241" s="9" t="str">
        <f t="shared" si="105"/>
        <v/>
      </c>
    </row>
    <row r="242" spans="2:8" ht="15.9" customHeight="1">
      <c r="B242" s="18"/>
      <c r="C242" s="12"/>
      <c r="D242" s="9" t="str">
        <f t="shared" si="103"/>
        <v/>
      </c>
      <c r="E242" s="12"/>
      <c r="F242" s="9" t="str">
        <f t="shared" si="104"/>
        <v/>
      </c>
      <c r="G242" s="12"/>
      <c r="H242" s="9" t="str">
        <f t="shared" si="105"/>
        <v/>
      </c>
    </row>
    <row r="243" spans="2:8" ht="15.9" customHeight="1">
      <c r="B243" s="18"/>
      <c r="C243" s="12"/>
      <c r="D243" s="9" t="str">
        <f t="shared" si="103"/>
        <v/>
      </c>
      <c r="E243" s="12"/>
      <c r="F243" s="9" t="str">
        <f t="shared" si="104"/>
        <v/>
      </c>
      <c r="G243" s="12"/>
      <c r="H243" s="9" t="str">
        <f t="shared" si="105"/>
        <v/>
      </c>
    </row>
    <row r="244" spans="2:8" ht="15.9" customHeight="1">
      <c r="B244" s="18"/>
      <c r="C244" s="12"/>
      <c r="D244" s="9" t="str">
        <f t="shared" si="103"/>
        <v/>
      </c>
      <c r="E244" s="12"/>
      <c r="F244" s="9" t="str">
        <f t="shared" si="104"/>
        <v/>
      </c>
      <c r="G244" s="12"/>
      <c r="H244" s="9" t="str">
        <f t="shared" si="105"/>
        <v/>
      </c>
    </row>
    <row r="245" spans="2:8" ht="15.9" customHeight="1">
      <c r="B245" s="18"/>
      <c r="C245" s="12"/>
      <c r="D245" s="9" t="str">
        <f t="shared" si="103"/>
        <v/>
      </c>
      <c r="E245" s="12"/>
      <c r="F245" s="9" t="str">
        <f t="shared" si="104"/>
        <v/>
      </c>
      <c r="G245" s="12"/>
      <c r="H245" s="9" t="str">
        <f t="shared" si="105"/>
        <v/>
      </c>
    </row>
    <row r="246" spans="2:8" ht="15.9" customHeight="1">
      <c r="B246" s="18"/>
      <c r="C246" s="12"/>
      <c r="D246" s="9" t="str">
        <f t="shared" si="103"/>
        <v/>
      </c>
      <c r="E246" s="12"/>
      <c r="F246" s="9" t="str">
        <f t="shared" si="104"/>
        <v/>
      </c>
      <c r="G246" s="12"/>
      <c r="H246" s="9" t="str">
        <f t="shared" si="105"/>
        <v/>
      </c>
    </row>
    <row r="247" spans="2:8" ht="15.9" customHeight="1">
      <c r="B247" s="18"/>
      <c r="C247" s="12"/>
      <c r="D247" s="9" t="str">
        <f t="shared" si="103"/>
        <v/>
      </c>
      <c r="E247" s="12"/>
      <c r="F247" s="9" t="str">
        <f t="shared" si="104"/>
        <v/>
      </c>
      <c r="G247" s="12"/>
      <c r="H247" s="9" t="str">
        <f t="shared" si="105"/>
        <v/>
      </c>
    </row>
    <row r="248" spans="2:8" ht="15.9" customHeight="1">
      <c r="B248" s="18"/>
      <c r="C248" s="12"/>
      <c r="D248" s="9" t="str">
        <f t="shared" si="103"/>
        <v/>
      </c>
      <c r="E248" s="12"/>
      <c r="F248" s="9" t="str">
        <f t="shared" si="104"/>
        <v/>
      </c>
      <c r="G248" s="12"/>
      <c r="H248" s="9" t="str">
        <f t="shared" si="105"/>
        <v/>
      </c>
    </row>
    <row r="249" spans="2:8" ht="15.9" customHeight="1">
      <c r="B249" s="18"/>
      <c r="C249" s="12"/>
      <c r="D249" s="9" t="str">
        <f t="shared" si="103"/>
        <v/>
      </c>
      <c r="E249" s="12"/>
      <c r="F249" s="9" t="str">
        <f t="shared" si="104"/>
        <v/>
      </c>
      <c r="G249" s="12"/>
      <c r="H249" s="9" t="str">
        <f t="shared" si="105"/>
        <v/>
      </c>
    </row>
    <row r="250" spans="2:8" ht="15.9" customHeight="1">
      <c r="B250" s="18"/>
      <c r="C250" s="12"/>
      <c r="D250" s="9" t="str">
        <f t="shared" si="103"/>
        <v/>
      </c>
      <c r="E250" s="12"/>
      <c r="F250" s="9" t="str">
        <f t="shared" si="104"/>
        <v/>
      </c>
      <c r="G250" s="12"/>
      <c r="H250" s="9" t="str">
        <f t="shared" si="105"/>
        <v/>
      </c>
    </row>
    <row r="251" spans="2:8" ht="15.9" customHeight="1">
      <c r="B251" s="18"/>
      <c r="C251" s="12"/>
      <c r="D251" s="9" t="str">
        <f t="shared" si="103"/>
        <v/>
      </c>
      <c r="E251" s="12"/>
      <c r="F251" s="9" t="str">
        <f t="shared" si="104"/>
        <v/>
      </c>
      <c r="G251" s="12"/>
      <c r="H251" s="9" t="str">
        <f t="shared" si="105"/>
        <v/>
      </c>
    </row>
    <row r="252" spans="2:8" ht="15.9" customHeight="1">
      <c r="B252" s="18"/>
      <c r="C252" s="12"/>
      <c r="D252" s="9" t="str">
        <f t="shared" si="103"/>
        <v/>
      </c>
      <c r="E252" s="12"/>
      <c r="F252" s="9" t="str">
        <f t="shared" si="104"/>
        <v/>
      </c>
      <c r="G252" s="12"/>
      <c r="H252" s="9" t="str">
        <f t="shared" si="105"/>
        <v/>
      </c>
    </row>
    <row r="253" spans="2:8" ht="15.9" customHeight="1">
      <c r="B253" s="18"/>
      <c r="C253" s="12"/>
      <c r="D253" s="9" t="str">
        <f t="shared" si="103"/>
        <v/>
      </c>
      <c r="E253" s="12"/>
      <c r="F253" s="9" t="str">
        <f t="shared" si="104"/>
        <v/>
      </c>
      <c r="G253" s="12"/>
      <c r="H253" s="9" t="str">
        <f t="shared" si="105"/>
        <v/>
      </c>
    </row>
    <row r="254" spans="2:8" ht="15.9" customHeight="1">
      <c r="B254" s="18"/>
      <c r="C254" s="12"/>
      <c r="D254" s="9" t="str">
        <f t="shared" si="103"/>
        <v/>
      </c>
      <c r="E254" s="12"/>
      <c r="F254" s="9" t="str">
        <f t="shared" si="104"/>
        <v/>
      </c>
      <c r="G254" s="12"/>
      <c r="H254" s="9" t="str">
        <f t="shared" si="105"/>
        <v/>
      </c>
    </row>
    <row r="255" spans="2:8" ht="15.9" customHeight="1">
      <c r="B255" s="18"/>
      <c r="C255" s="12"/>
      <c r="D255" s="9" t="str">
        <f t="shared" si="103"/>
        <v/>
      </c>
      <c r="E255" s="12"/>
      <c r="F255" s="9" t="str">
        <f t="shared" si="104"/>
        <v/>
      </c>
      <c r="G255" s="12"/>
      <c r="H255" s="9" t="str">
        <f t="shared" si="105"/>
        <v/>
      </c>
    </row>
    <row r="256" spans="2:8" ht="15.9" customHeight="1">
      <c r="B256" s="18"/>
      <c r="C256" s="12"/>
      <c r="D256" s="9" t="str">
        <f t="shared" si="103"/>
        <v/>
      </c>
      <c r="E256" s="12"/>
      <c r="F256" s="9" t="str">
        <f t="shared" si="104"/>
        <v/>
      </c>
      <c r="G256" s="12"/>
      <c r="H256" s="9" t="str">
        <f t="shared" si="105"/>
        <v/>
      </c>
    </row>
    <row r="257" spans="2:8" ht="15.9" customHeight="1">
      <c r="B257" s="18"/>
      <c r="C257" s="12"/>
      <c r="D257" s="9" t="str">
        <f t="shared" si="103"/>
        <v/>
      </c>
      <c r="E257" s="12"/>
      <c r="F257" s="9" t="str">
        <f t="shared" si="104"/>
        <v/>
      </c>
      <c r="G257" s="12"/>
      <c r="H257" s="9" t="str">
        <f t="shared" si="105"/>
        <v/>
      </c>
    </row>
    <row r="258" spans="2:8" ht="15.9" customHeight="1">
      <c r="B258" s="18"/>
      <c r="C258" s="12"/>
      <c r="D258" s="9" t="str">
        <f t="shared" si="103"/>
        <v/>
      </c>
      <c r="E258" s="12"/>
      <c r="F258" s="9" t="str">
        <f t="shared" si="104"/>
        <v/>
      </c>
      <c r="G258" s="12"/>
      <c r="H258" s="9" t="str">
        <f t="shared" si="105"/>
        <v/>
      </c>
    </row>
    <row r="259" spans="2:8" ht="15.9" customHeight="1">
      <c r="B259" s="18"/>
      <c r="C259" s="12"/>
      <c r="D259" s="9" t="str">
        <f t="shared" si="103"/>
        <v/>
      </c>
      <c r="E259" s="12"/>
      <c r="F259" s="9" t="str">
        <f t="shared" si="104"/>
        <v/>
      </c>
      <c r="G259" s="12"/>
      <c r="H259" s="9" t="str">
        <f t="shared" si="105"/>
        <v/>
      </c>
    </row>
    <row r="260" spans="2:8" ht="15.9" customHeight="1">
      <c r="B260" s="18"/>
      <c r="C260" s="12"/>
      <c r="D260" s="9" t="str">
        <f t="shared" si="103"/>
        <v/>
      </c>
      <c r="E260" s="12"/>
      <c r="F260" s="9" t="str">
        <f t="shared" si="104"/>
        <v/>
      </c>
      <c r="G260" s="12"/>
      <c r="H260" s="9" t="str">
        <f t="shared" si="105"/>
        <v/>
      </c>
    </row>
    <row r="261" spans="2:8" ht="15.9" customHeight="1">
      <c r="B261" s="18"/>
      <c r="C261" s="12"/>
      <c r="D261" s="9" t="str">
        <f t="shared" si="103"/>
        <v/>
      </c>
      <c r="E261" s="12"/>
      <c r="F261" s="9" t="str">
        <f t="shared" si="104"/>
        <v/>
      </c>
      <c r="G261" s="12"/>
      <c r="H261" s="9" t="str">
        <f t="shared" si="105"/>
        <v/>
      </c>
    </row>
    <row r="262" spans="2:8" ht="15.9" customHeight="1">
      <c r="B262" s="18"/>
      <c r="C262" s="12"/>
      <c r="D262" s="9" t="str">
        <f t="shared" si="103"/>
        <v/>
      </c>
      <c r="E262" s="12"/>
      <c r="F262" s="9" t="str">
        <f t="shared" si="104"/>
        <v/>
      </c>
      <c r="G262" s="12"/>
      <c r="H262" s="9" t="str">
        <f t="shared" si="105"/>
        <v/>
      </c>
    </row>
    <row r="263" spans="2:8" ht="15.9" customHeight="1">
      <c r="B263" s="18"/>
      <c r="C263" s="12"/>
      <c r="D263" s="9" t="str">
        <f t="shared" si="103"/>
        <v/>
      </c>
      <c r="E263" s="12"/>
      <c r="F263" s="9" t="str">
        <f t="shared" si="104"/>
        <v/>
      </c>
      <c r="G263" s="12"/>
      <c r="H263" s="9" t="str">
        <f t="shared" si="105"/>
        <v/>
      </c>
    </row>
    <row r="264" spans="2:8" ht="15.9" customHeight="1">
      <c r="B264" s="18"/>
      <c r="C264" s="12"/>
      <c r="D264" s="9" t="str">
        <f t="shared" si="103"/>
        <v/>
      </c>
      <c r="E264" s="12"/>
      <c r="F264" s="9" t="str">
        <f t="shared" si="104"/>
        <v/>
      </c>
      <c r="G264" s="12"/>
      <c r="H264" s="9" t="str">
        <f t="shared" si="105"/>
        <v/>
      </c>
    </row>
    <row r="265" spans="2:8" ht="15.9" customHeight="1">
      <c r="B265" s="18"/>
      <c r="C265" s="12"/>
      <c r="D265" s="9" t="str">
        <f t="shared" si="103"/>
        <v/>
      </c>
      <c r="E265" s="12"/>
      <c r="F265" s="9" t="str">
        <f t="shared" si="104"/>
        <v/>
      </c>
      <c r="G265" s="12"/>
      <c r="H265" s="9" t="str">
        <f t="shared" si="105"/>
        <v/>
      </c>
    </row>
    <row r="266" spans="2:8" ht="15.9" customHeight="1">
      <c r="B266" s="18"/>
      <c r="C266" s="12"/>
      <c r="D266" s="9" t="str">
        <f t="shared" si="103"/>
        <v/>
      </c>
      <c r="E266" s="12"/>
      <c r="F266" s="9" t="str">
        <f t="shared" si="104"/>
        <v/>
      </c>
      <c r="G266" s="12"/>
      <c r="H266" s="9" t="str">
        <f t="shared" si="105"/>
        <v/>
      </c>
    </row>
    <row r="267" spans="2:8" ht="15.9" customHeight="1">
      <c r="B267" s="18"/>
      <c r="C267" s="12"/>
      <c r="D267" s="9" t="str">
        <f t="shared" si="103"/>
        <v/>
      </c>
      <c r="E267" s="12"/>
      <c r="F267" s="9" t="str">
        <f t="shared" si="104"/>
        <v/>
      </c>
      <c r="G267" s="12"/>
      <c r="H267" s="9" t="str">
        <f t="shared" si="105"/>
        <v/>
      </c>
    </row>
    <row r="268" spans="2:8" ht="15.9" customHeight="1">
      <c r="B268" s="18"/>
      <c r="C268" s="12"/>
      <c r="D268" s="9" t="str">
        <f t="shared" si="103"/>
        <v/>
      </c>
      <c r="E268" s="12"/>
      <c r="F268" s="9" t="str">
        <f t="shared" si="104"/>
        <v/>
      </c>
      <c r="G268" s="12"/>
      <c r="H268" s="9" t="str">
        <f t="shared" si="105"/>
        <v/>
      </c>
    </row>
    <row r="269" spans="2:8" ht="15.9" customHeight="1">
      <c r="B269" s="18"/>
      <c r="C269" s="12"/>
      <c r="D269" s="9" t="str">
        <f t="shared" si="103"/>
        <v/>
      </c>
      <c r="E269" s="12"/>
      <c r="F269" s="9" t="str">
        <f t="shared" si="104"/>
        <v/>
      </c>
      <c r="G269" s="12"/>
      <c r="H269" s="9" t="str">
        <f t="shared" si="105"/>
        <v/>
      </c>
    </row>
    <row r="270" spans="2:8" ht="15.9" customHeight="1">
      <c r="B270" s="18"/>
      <c r="C270" s="12"/>
      <c r="D270" s="9" t="str">
        <f t="shared" si="103"/>
        <v/>
      </c>
      <c r="E270" s="12"/>
      <c r="F270" s="9" t="str">
        <f t="shared" si="104"/>
        <v/>
      </c>
      <c r="G270" s="12"/>
      <c r="H270" s="9" t="str">
        <f t="shared" si="105"/>
        <v/>
      </c>
    </row>
    <row r="271" spans="2:8" ht="15.9" customHeight="1">
      <c r="B271" s="18"/>
      <c r="C271" s="12"/>
      <c r="D271" s="9" t="str">
        <f t="shared" si="103"/>
        <v/>
      </c>
      <c r="E271" s="12"/>
      <c r="F271" s="9" t="str">
        <f t="shared" si="104"/>
        <v/>
      </c>
      <c r="G271" s="12"/>
      <c r="H271" s="9" t="str">
        <f t="shared" si="105"/>
        <v/>
      </c>
    </row>
    <row r="272" spans="2:8" ht="15.9" customHeight="1">
      <c r="B272" s="18"/>
      <c r="C272" s="12"/>
      <c r="D272" s="9" t="str">
        <f t="shared" si="103"/>
        <v/>
      </c>
      <c r="E272" s="12"/>
      <c r="F272" s="9" t="str">
        <f t="shared" si="104"/>
        <v/>
      </c>
      <c r="G272" s="12"/>
      <c r="H272" s="9" t="str">
        <f t="shared" si="105"/>
        <v/>
      </c>
    </row>
    <row r="273" spans="2:8" ht="15.9" customHeight="1">
      <c r="B273" s="18"/>
      <c r="C273" s="12"/>
      <c r="D273" s="9" t="str">
        <f t="shared" si="103"/>
        <v/>
      </c>
      <c r="E273" s="12"/>
      <c r="F273" s="9" t="str">
        <f t="shared" si="104"/>
        <v/>
      </c>
      <c r="G273" s="12"/>
      <c r="H273" s="9" t="str">
        <f t="shared" si="105"/>
        <v/>
      </c>
    </row>
    <row r="274" spans="2:8" ht="15.9" customHeight="1">
      <c r="B274" s="18"/>
      <c r="C274" s="12"/>
      <c r="D274" s="9" t="str">
        <f t="shared" si="103"/>
        <v/>
      </c>
      <c r="E274" s="12"/>
      <c r="F274" s="9" t="str">
        <f t="shared" si="104"/>
        <v/>
      </c>
      <c r="G274" s="12"/>
      <c r="H274" s="9" t="str">
        <f t="shared" si="105"/>
        <v/>
      </c>
    </row>
    <row r="275" spans="2:8" ht="15.9" customHeight="1">
      <c r="B275" s="18"/>
      <c r="C275" s="12"/>
      <c r="D275" s="9" t="str">
        <f t="shared" si="103"/>
        <v/>
      </c>
      <c r="E275" s="12"/>
      <c r="F275" s="9" t="str">
        <f t="shared" si="104"/>
        <v/>
      </c>
      <c r="G275" s="12"/>
      <c r="H275" s="9" t="str">
        <f t="shared" si="105"/>
        <v/>
      </c>
    </row>
    <row r="276" spans="2:8" ht="15.9" customHeight="1">
      <c r="B276" s="18"/>
      <c r="C276" s="12"/>
      <c r="D276" s="9" t="str">
        <f t="shared" si="103"/>
        <v/>
      </c>
      <c r="E276" s="12"/>
      <c r="F276" s="9" t="str">
        <f t="shared" si="104"/>
        <v/>
      </c>
      <c r="G276" s="12"/>
      <c r="H276" s="9" t="str">
        <f t="shared" si="105"/>
        <v/>
      </c>
    </row>
    <row r="277" spans="2:8" ht="15.9" customHeight="1">
      <c r="B277" s="18"/>
      <c r="C277" s="12"/>
      <c r="D277" s="9" t="str">
        <f t="shared" si="103"/>
        <v/>
      </c>
      <c r="E277" s="12"/>
      <c r="F277" s="9" t="str">
        <f t="shared" si="104"/>
        <v/>
      </c>
      <c r="G277" s="12"/>
      <c r="H277" s="9" t="str">
        <f t="shared" si="105"/>
        <v/>
      </c>
    </row>
    <row r="278" spans="2:8" ht="15.9" customHeight="1">
      <c r="B278" s="18"/>
      <c r="C278" s="12"/>
      <c r="D278" s="9" t="str">
        <f t="shared" si="103"/>
        <v/>
      </c>
      <c r="E278" s="12"/>
      <c r="F278" s="9" t="str">
        <f t="shared" si="104"/>
        <v/>
      </c>
      <c r="G278" s="12"/>
      <c r="H278" s="9" t="str">
        <f t="shared" si="105"/>
        <v/>
      </c>
    </row>
    <row r="279" spans="2:8" ht="15.9" customHeight="1">
      <c r="B279" s="18"/>
      <c r="C279" s="12"/>
      <c r="D279" s="9" t="str">
        <f t="shared" si="103"/>
        <v/>
      </c>
      <c r="E279" s="12"/>
      <c r="F279" s="9" t="str">
        <f t="shared" si="104"/>
        <v/>
      </c>
      <c r="G279" s="12"/>
      <c r="H279" s="9" t="str">
        <f t="shared" si="105"/>
        <v/>
      </c>
    </row>
    <row r="280" spans="2:8" ht="15.9" customHeight="1">
      <c r="B280" s="18"/>
      <c r="C280" s="12"/>
      <c r="D280" s="9" t="str">
        <f t="shared" si="103"/>
        <v/>
      </c>
      <c r="E280" s="12"/>
      <c r="F280" s="9" t="str">
        <f t="shared" si="104"/>
        <v/>
      </c>
      <c r="G280" s="12"/>
      <c r="H280" s="9" t="str">
        <f t="shared" si="105"/>
        <v/>
      </c>
    </row>
    <row r="281" spans="2:8" ht="15.9" customHeight="1">
      <c r="B281" s="18"/>
      <c r="C281" s="12"/>
      <c r="D281" s="9" t="str">
        <f t="shared" si="103"/>
        <v/>
      </c>
      <c r="E281" s="12"/>
      <c r="F281" s="9" t="str">
        <f t="shared" si="104"/>
        <v/>
      </c>
      <c r="G281" s="12"/>
      <c r="H281" s="9" t="str">
        <f t="shared" si="105"/>
        <v/>
      </c>
    </row>
    <row r="282" spans="2:8" ht="15.9" customHeight="1">
      <c r="B282" s="18"/>
      <c r="C282" s="12"/>
      <c r="D282" s="9" t="str">
        <f t="shared" si="103"/>
        <v/>
      </c>
      <c r="E282" s="12"/>
      <c r="F282" s="9" t="str">
        <f t="shared" si="104"/>
        <v/>
      </c>
      <c r="G282" s="12"/>
      <c r="H282" s="9" t="str">
        <f t="shared" si="105"/>
        <v/>
      </c>
    </row>
    <row r="283" spans="2:8" ht="15.9" customHeight="1">
      <c r="B283" s="18"/>
      <c r="C283" s="12"/>
      <c r="D283" s="9" t="str">
        <f t="shared" si="103"/>
        <v/>
      </c>
      <c r="E283" s="12"/>
      <c r="F283" s="9" t="str">
        <f t="shared" si="104"/>
        <v/>
      </c>
      <c r="G283" s="12"/>
      <c r="H283" s="9" t="str">
        <f t="shared" si="105"/>
        <v/>
      </c>
    </row>
    <row r="284" spans="2:8" ht="15.9" customHeight="1">
      <c r="B284" s="18"/>
      <c r="C284" s="12"/>
      <c r="D284" s="9" t="str">
        <f t="shared" si="103"/>
        <v/>
      </c>
      <c r="E284" s="12"/>
      <c r="F284" s="9" t="str">
        <f t="shared" si="104"/>
        <v/>
      </c>
      <c r="G284" s="12"/>
      <c r="H284" s="9" t="str">
        <f t="shared" si="105"/>
        <v/>
      </c>
    </row>
    <row r="285" spans="2:8" ht="15.9" customHeight="1">
      <c r="B285" s="18"/>
      <c r="C285" s="12"/>
      <c r="D285" s="9" t="str">
        <f t="shared" si="103"/>
        <v/>
      </c>
      <c r="E285" s="12"/>
      <c r="F285" s="9" t="str">
        <f t="shared" si="104"/>
        <v/>
      </c>
      <c r="G285" s="12"/>
      <c r="H285" s="9" t="str">
        <f t="shared" si="105"/>
        <v/>
      </c>
    </row>
    <row r="286" spans="2:8" ht="15.9" customHeight="1">
      <c r="B286" s="18"/>
      <c r="C286" s="12"/>
      <c r="D286" s="9" t="str">
        <f t="shared" si="103"/>
        <v/>
      </c>
      <c r="E286" s="12"/>
      <c r="F286" s="9" t="str">
        <f t="shared" si="104"/>
        <v/>
      </c>
      <c r="G286" s="12"/>
      <c r="H286" s="9" t="str">
        <f t="shared" si="105"/>
        <v/>
      </c>
    </row>
    <row r="287" spans="2:8" ht="15.9" customHeight="1">
      <c r="B287" s="18"/>
      <c r="C287" s="12"/>
      <c r="D287" s="9" t="str">
        <f t="shared" si="103"/>
        <v/>
      </c>
      <c r="E287" s="12"/>
      <c r="F287" s="9" t="str">
        <f t="shared" si="104"/>
        <v/>
      </c>
      <c r="G287" s="12"/>
      <c r="H287" s="9" t="str">
        <f t="shared" si="105"/>
        <v/>
      </c>
    </row>
    <row r="288" spans="2:8" ht="15.9" customHeight="1">
      <c r="B288" s="18"/>
      <c r="C288" s="12"/>
      <c r="D288" s="9" t="str">
        <f t="shared" si="103"/>
        <v/>
      </c>
      <c r="E288" s="12"/>
      <c r="F288" s="9" t="str">
        <f t="shared" si="104"/>
        <v/>
      </c>
      <c r="G288" s="12"/>
      <c r="H288" s="9" t="str">
        <f t="shared" si="105"/>
        <v/>
      </c>
    </row>
    <row r="289" spans="2:8" ht="15.9" customHeight="1">
      <c r="B289" s="18"/>
      <c r="C289" s="12"/>
      <c r="D289" s="9" t="str">
        <f t="shared" si="103"/>
        <v/>
      </c>
      <c r="E289" s="12"/>
      <c r="F289" s="9" t="str">
        <f t="shared" si="104"/>
        <v/>
      </c>
      <c r="G289" s="12"/>
      <c r="H289" s="9" t="str">
        <f t="shared" si="105"/>
        <v/>
      </c>
    </row>
    <row r="290" spans="2:8" ht="15.9" customHeight="1">
      <c r="B290" s="18"/>
      <c r="C290" s="12"/>
      <c r="D290" s="9" t="str">
        <f t="shared" si="103"/>
        <v/>
      </c>
      <c r="E290" s="12"/>
      <c r="F290" s="9" t="str">
        <f t="shared" si="104"/>
        <v/>
      </c>
      <c r="G290" s="12"/>
      <c r="H290" s="9" t="str">
        <f t="shared" si="105"/>
        <v/>
      </c>
    </row>
    <row r="291" spans="2:8" ht="15.9" customHeight="1">
      <c r="B291" s="18"/>
      <c r="C291" s="12"/>
      <c r="D291" s="9" t="str">
        <f t="shared" si="103"/>
        <v/>
      </c>
      <c r="E291" s="12"/>
      <c r="F291" s="9" t="str">
        <f t="shared" si="104"/>
        <v/>
      </c>
      <c r="G291" s="12"/>
      <c r="H291" s="9" t="str">
        <f t="shared" si="105"/>
        <v/>
      </c>
    </row>
    <row r="292" spans="2:8" ht="15.9" customHeight="1">
      <c r="B292" s="18"/>
      <c r="C292" s="12"/>
      <c r="D292" s="9" t="str">
        <f t="shared" si="103"/>
        <v/>
      </c>
      <c r="E292" s="12"/>
      <c r="F292" s="9" t="str">
        <f t="shared" si="104"/>
        <v/>
      </c>
      <c r="G292" s="12"/>
      <c r="H292" s="9" t="str">
        <f t="shared" si="105"/>
        <v/>
      </c>
    </row>
    <row r="293" spans="2:8" ht="15.9" customHeight="1">
      <c r="B293" s="18"/>
      <c r="C293" s="12"/>
      <c r="D293" s="9" t="str">
        <f t="shared" si="103"/>
        <v/>
      </c>
      <c r="E293" s="12"/>
      <c r="F293" s="9" t="str">
        <f t="shared" si="104"/>
        <v/>
      </c>
      <c r="G293" s="12"/>
      <c r="H293" s="9" t="str">
        <f t="shared" si="105"/>
        <v/>
      </c>
    </row>
    <row r="294" spans="2:8" ht="15.9" customHeight="1">
      <c r="B294" s="18"/>
      <c r="C294" s="12"/>
      <c r="D294" s="9" t="str">
        <f t="shared" si="103"/>
        <v/>
      </c>
      <c r="E294" s="12"/>
      <c r="F294" s="9" t="str">
        <f t="shared" si="104"/>
        <v/>
      </c>
      <c r="G294" s="12"/>
      <c r="H294" s="9" t="str">
        <f t="shared" si="105"/>
        <v/>
      </c>
    </row>
    <row r="295" spans="2:8" ht="15.9" customHeight="1">
      <c r="B295" s="18"/>
      <c r="C295" s="12"/>
      <c r="D295" s="9" t="str">
        <f t="shared" si="103"/>
        <v/>
      </c>
      <c r="E295" s="12"/>
      <c r="F295" s="9" t="str">
        <f t="shared" si="104"/>
        <v/>
      </c>
      <c r="G295" s="12"/>
      <c r="H295" s="9" t="str">
        <f t="shared" si="105"/>
        <v/>
      </c>
    </row>
    <row r="296" spans="2:8" ht="15.9" customHeight="1">
      <c r="B296" s="18"/>
      <c r="C296" s="12"/>
      <c r="D296" s="9" t="str">
        <f t="shared" si="103"/>
        <v/>
      </c>
      <c r="E296" s="12"/>
      <c r="F296" s="9" t="str">
        <f t="shared" si="104"/>
        <v/>
      </c>
      <c r="G296" s="12"/>
      <c r="H296" s="9" t="str">
        <f t="shared" si="105"/>
        <v/>
      </c>
    </row>
    <row r="297" spans="2:8" ht="15.9" customHeight="1">
      <c r="B297" s="18"/>
      <c r="C297" s="12"/>
      <c r="D297" s="9" t="str">
        <f t="shared" ref="D297:D307" si="106">IF(C297="","",(C297-$C$9)*1000)</f>
        <v/>
      </c>
      <c r="E297" s="12"/>
      <c r="F297" s="9" t="str">
        <f t="shared" ref="F297:F307" si="107">IF(E297="","",(E297-$E$9)*1000)</f>
        <v/>
      </c>
      <c r="G297" s="12"/>
      <c r="H297" s="9" t="str">
        <f t="shared" ref="H297:H307" si="108">IF(G297="","",(G297-$G$9)*1000)</f>
        <v/>
      </c>
    </row>
    <row r="298" spans="2:8" ht="15.9" customHeight="1">
      <c r="B298" s="18"/>
      <c r="C298" s="12"/>
      <c r="D298" s="9" t="str">
        <f t="shared" si="106"/>
        <v/>
      </c>
      <c r="E298" s="12"/>
      <c r="F298" s="9" t="str">
        <f t="shared" si="107"/>
        <v/>
      </c>
      <c r="G298" s="12"/>
      <c r="H298" s="9" t="str">
        <f t="shared" si="108"/>
        <v/>
      </c>
    </row>
    <row r="299" spans="2:8" ht="15.9" customHeight="1">
      <c r="B299" s="18"/>
      <c r="C299" s="12"/>
      <c r="D299" s="9" t="str">
        <f t="shared" si="106"/>
        <v/>
      </c>
      <c r="E299" s="12"/>
      <c r="F299" s="9" t="str">
        <f t="shared" si="107"/>
        <v/>
      </c>
      <c r="G299" s="12"/>
      <c r="H299" s="9" t="str">
        <f t="shared" si="108"/>
        <v/>
      </c>
    </row>
    <row r="300" spans="2:8" ht="15.9" customHeight="1">
      <c r="B300" s="18"/>
      <c r="C300" s="12"/>
      <c r="D300" s="9" t="str">
        <f t="shared" si="106"/>
        <v/>
      </c>
      <c r="E300" s="12"/>
      <c r="F300" s="9" t="str">
        <f t="shared" si="107"/>
        <v/>
      </c>
      <c r="G300" s="12"/>
      <c r="H300" s="9" t="str">
        <f t="shared" si="108"/>
        <v/>
      </c>
    </row>
    <row r="301" spans="2:8" ht="15.9" customHeight="1">
      <c r="B301" s="18"/>
      <c r="C301" s="12"/>
      <c r="D301" s="9" t="str">
        <f t="shared" si="106"/>
        <v/>
      </c>
      <c r="E301" s="12"/>
      <c r="F301" s="9" t="str">
        <f t="shared" si="107"/>
        <v/>
      </c>
      <c r="G301" s="12"/>
      <c r="H301" s="9" t="str">
        <f t="shared" si="108"/>
        <v/>
      </c>
    </row>
    <row r="302" spans="2:8" ht="15.9" customHeight="1">
      <c r="B302" s="18"/>
      <c r="C302" s="12"/>
      <c r="D302" s="9" t="str">
        <f t="shared" si="106"/>
        <v/>
      </c>
      <c r="E302" s="12"/>
      <c r="F302" s="9" t="str">
        <f t="shared" si="107"/>
        <v/>
      </c>
      <c r="G302" s="12"/>
      <c r="H302" s="9" t="str">
        <f t="shared" si="108"/>
        <v/>
      </c>
    </row>
    <row r="303" spans="2:8" ht="15.9" customHeight="1">
      <c r="B303" s="18"/>
      <c r="C303" s="12"/>
      <c r="D303" s="9" t="str">
        <f t="shared" si="106"/>
        <v/>
      </c>
      <c r="E303" s="12"/>
      <c r="F303" s="9" t="str">
        <f t="shared" si="107"/>
        <v/>
      </c>
      <c r="G303" s="12"/>
      <c r="H303" s="9" t="str">
        <f t="shared" si="108"/>
        <v/>
      </c>
    </row>
    <row r="304" spans="2:8" ht="15.9" customHeight="1">
      <c r="B304" s="18"/>
      <c r="C304" s="12"/>
      <c r="D304" s="9" t="str">
        <f t="shared" si="106"/>
        <v/>
      </c>
      <c r="E304" s="12"/>
      <c r="F304" s="9" t="str">
        <f t="shared" si="107"/>
        <v/>
      </c>
      <c r="G304" s="12"/>
      <c r="H304" s="9" t="str">
        <f t="shared" si="108"/>
        <v/>
      </c>
    </row>
    <row r="305" spans="2:8" ht="15.9" customHeight="1">
      <c r="B305" s="18"/>
      <c r="C305" s="12"/>
      <c r="D305" s="9" t="str">
        <f t="shared" si="106"/>
        <v/>
      </c>
      <c r="E305" s="12"/>
      <c r="F305" s="9" t="str">
        <f t="shared" si="107"/>
        <v/>
      </c>
      <c r="G305" s="12"/>
      <c r="H305" s="9" t="str">
        <f t="shared" si="108"/>
        <v/>
      </c>
    </row>
    <row r="306" spans="2:8" ht="15.9" customHeight="1">
      <c r="B306" s="18"/>
      <c r="C306" s="12"/>
      <c r="D306" s="9" t="str">
        <f t="shared" si="106"/>
        <v/>
      </c>
      <c r="E306" s="12"/>
      <c r="F306" s="9" t="str">
        <f t="shared" si="107"/>
        <v/>
      </c>
      <c r="G306" s="12"/>
      <c r="H306" s="9" t="str">
        <f t="shared" si="108"/>
        <v/>
      </c>
    </row>
    <row r="307" spans="2:8" ht="15.9" customHeight="1">
      <c r="B307" s="18"/>
      <c r="C307" s="12"/>
      <c r="D307" s="9" t="str">
        <f t="shared" si="106"/>
        <v/>
      </c>
      <c r="E307" s="12"/>
      <c r="F307" s="9" t="str">
        <f t="shared" si="107"/>
        <v/>
      </c>
      <c r="G307" s="12"/>
      <c r="H307" s="9" t="str">
        <f t="shared" si="108"/>
        <v/>
      </c>
    </row>
  </sheetData>
  <mergeCells count="21">
    <mergeCell ref="A158:A159"/>
    <mergeCell ref="A194:A195"/>
    <mergeCell ref="A200:A201"/>
    <mergeCell ref="N8:N9"/>
    <mergeCell ref="O8:O9"/>
    <mergeCell ref="A101:A102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7:I101">
    <cfRule type="cellIs" dxfId="55" priority="1" operator="lessThan">
      <formula>$L$6</formula>
    </cfRule>
    <cfRule type="cellIs" dxfId="54" priority="2" operator="greaterThan">
      <formula>$L$5</formula>
    </cfRule>
  </conditionalFormatting>
  <conditionalFormatting sqref="I103:I206 J102:K205">
    <cfRule type="cellIs" dxfId="53" priority="3" operator="lessThan">
      <formula>$L$6</formula>
    </cfRule>
    <cfRule type="cellIs" dxfId="52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60"/>
  <sheetViews>
    <sheetView showGridLines="0" zoomScale="90" zoomScaleNormal="90" workbookViewId="0">
      <pane ySplit="9" topLeftCell="A109" activePane="bottomLeft" state="frozen"/>
      <selection pane="bottomLeft" activeCell="D117" sqref="D117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30.74000000488013</v>
      </c>
      <c r="X1" s="85" t="s">
        <v>65</v>
      </c>
      <c r="Y1" s="86">
        <f>AN7</f>
        <v>39.895702151436204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21.659999899566174</v>
      </c>
      <c r="X2" s="87" t="s">
        <v>66</v>
      </c>
      <c r="Y2" s="88">
        <f>IF(MOD(DEGREES(ATAN2(W1, W2)), 360) &gt; 180, MOD(DEGREES(ATAN2(W1, W2)), 360) - 360, MOD(DEGREES(ATAN2(W1, W2)), 360))</f>
        <v>35.169266697590601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30.74000000488013</v>
      </c>
      <c r="AH2" s="43">
        <f>INDEX(D:D,MATCH(9.99999999999999E+307,D:D))</f>
        <v>31.399999978020787</v>
      </c>
      <c r="AI2" s="43">
        <f>INDEX(D:D,MATCH(9.99999999999999E+307,D:D)-1)</f>
        <v>32.400000025518239</v>
      </c>
      <c r="AJ2" s="43">
        <f>INDEX(D:D,MATCH(9.99999999999999E+307,D:D)-2)</f>
        <v>51.399999996647239</v>
      </c>
      <c r="AK2" s="43">
        <f>INDEX(D:D,MATCH(9.99999999999999E+307,D:D)-3)</f>
        <v>37.000000011175871</v>
      </c>
      <c r="AL2" s="43">
        <f>INDEX(D:D,MATCH(9.99999999999999E+307,D:D)-4)</f>
        <v>15.899999998509884</v>
      </c>
      <c r="AM2" s="43">
        <f>INDEX(D:D,MATCH(9.99999999999999E+307,D:D)-5)</f>
        <v>12.999999977182597</v>
      </c>
      <c r="AN2" s="43">
        <f>INDEX(D:D,MATCH(9.99999999999999E+307,D:D)-6)</f>
        <v>37.000000011175871</v>
      </c>
      <c r="AO2" s="43">
        <f>INDEX(D:D,MATCH(9.99999999999999E+307,D:D)-7)</f>
        <v>5.9999999939464033</v>
      </c>
      <c r="AP2" s="43">
        <f>INDEX(D:D,MATCH(9.99999999999999E+307,D:D)-8)</f>
        <v>-35.900000017136335</v>
      </c>
      <c r="AQ2" s="43">
        <f>INDEX(D:D,MATCH(9.99999999999999E+307,D:D)-9)</f>
        <v>28.500000014901161</v>
      </c>
      <c r="AR2" s="43">
        <f>INDEX(D:D,MATCH(9.99999999999999E+307,D:D)-10)</f>
        <v>85.900000005494803</v>
      </c>
      <c r="AS2" s="43">
        <f>INDEX(D:D,MATCH(9.99999999999999E+307,D:D)-11)</f>
        <v>33.899999980349094</v>
      </c>
      <c r="AT2" s="43">
        <f>INDEX(D:D,MATCH(9.99999999999999E+307,D:D)-12)</f>
        <v>25.000000023283064</v>
      </c>
      <c r="AU2" s="43">
        <f>INDEX(D:D,MATCH(9.99999999999999E+307,D:D)-13)</f>
        <v>43.30000001937151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3.5000000000081855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21.659999899566174</v>
      </c>
      <c r="AH3" s="43">
        <f>INDEX(F:F,MATCH(9.99999999999999E+307,F:F))</f>
        <v>21.300000138580799</v>
      </c>
      <c r="AI3" s="43">
        <f>INDEX(F:F,MATCH(9.99999999999999E+307,F:F)-1)</f>
        <v>20.399999804794788</v>
      </c>
      <c r="AJ3" s="43">
        <f>INDEX(F:F,MATCH(9.99999999999999E+307,F:F)-2)</f>
        <v>42.399999685585499</v>
      </c>
      <c r="AK3" s="43">
        <f>INDEX(F:F,MATCH(9.99999999999999E+307,F:F)-3)</f>
        <v>30.899999663233757</v>
      </c>
      <c r="AL3" s="43">
        <f>INDEX(F:F,MATCH(9.99999999999999E+307,F:F)-4)</f>
        <v>4.8000002279877663</v>
      </c>
      <c r="AM3" s="43">
        <f>INDEX(F:F,MATCH(9.99999999999999E+307,F:F)-5)</f>
        <v>-0.50000008195638657</v>
      </c>
      <c r="AN3" s="43">
        <f>INDEX(F:F,MATCH(9.99999999999999E+307,F:F)-6)</f>
        <v>30.899999663233757</v>
      </c>
      <c r="AO3" s="43">
        <f>INDEX(F:F,MATCH(9.99999999999999E+307,F:F)-7)</f>
        <v>-10.80000028014183</v>
      </c>
      <c r="AP3" s="43">
        <f>INDEX(F:F,MATCH(9.99999999999999E+307,F:F)-8)</f>
        <v>-53.600000217556953</v>
      </c>
      <c r="AQ3" s="43">
        <f>INDEX(F:F,MATCH(9.99999999999999E+307,F:F)-9)</f>
        <v>16.79999940097332</v>
      </c>
      <c r="AR3" s="43">
        <f>INDEX(F:F,MATCH(9.99999999999999E+307,F:F)-10)</f>
        <v>87.100000120699406</v>
      </c>
      <c r="AS3" s="43">
        <f>INDEX(F:F,MATCH(9.99999999999999E+307,F:F)-11)</f>
        <v>24.000000208616257</v>
      </c>
      <c r="AT3" s="43">
        <f>INDEX(F:F,MATCH(9.99999999999999E+307,F:F)-12)</f>
        <v>15.200000256299973</v>
      </c>
      <c r="AU3" s="43">
        <f>INDEX(F:F,MATCH(9.99999999999999E+307,F:F)-13)</f>
        <v>34.69999972730875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3.5000000000081855</v>
      </c>
      <c r="AH4" s="43">
        <f>INDEX(H:H,MATCH(9.99999999999999E+307,H:H))</f>
        <v>2.4000000000086175</v>
      </c>
      <c r="AI4" s="43">
        <f>INDEX(H:H,MATCH(9.99999999999999E+307,H:H)-1)</f>
        <v>3.7000000000091404</v>
      </c>
      <c r="AJ4" s="43">
        <f>INDEX(H:H,MATCH(9.99999999999999E+307,H:H)-2)</f>
        <v>-5.3999999999945203</v>
      </c>
      <c r="AK4" s="43">
        <f>INDEX(H:H,MATCH(9.99999999999999E+307,H:H)-3)</f>
        <v>8.4000000000088448</v>
      </c>
      <c r="AL4" s="43">
        <f>INDEX(H:H,MATCH(9.99999999999999E+307,H:H)-4)</f>
        <v>14.000000000010004</v>
      </c>
      <c r="AM4" s="43">
        <f>INDEX(H:H,MATCH(9.99999999999999E+307,H:H)-5)</f>
        <v>-21.499999999988972</v>
      </c>
      <c r="AN4" s="43">
        <f>INDEX(H:H,MATCH(9.99999999999999E+307,H:H)-6)</f>
        <v>8.4000000000088448</v>
      </c>
      <c r="AO4" s="43">
        <f>INDEX(H:H,MATCH(9.99999999999999E+307,H:H)-7)</f>
        <v>-25.799999999989609</v>
      </c>
      <c r="AP4" s="43">
        <f>INDEX(H:H,MATCH(9.99999999999999E+307,H:H)-8)</f>
        <v>9.9000000000017963</v>
      </c>
      <c r="AQ4" s="43">
        <f>INDEX(H:H,MATCH(9.99999999999999E+307,H:H)-9)</f>
        <v>-15.000000000000568</v>
      </c>
      <c r="AR4" s="43">
        <f>INDEX(H:H,MATCH(9.99999999999999E+307,H:H)-10)</f>
        <v>14.499999999998181</v>
      </c>
      <c r="AS4" s="43">
        <f>INDEX(H:H,MATCH(9.99999999999999E+307,H:H)-11)</f>
        <v>15.799999999998704</v>
      </c>
      <c r="AT4" s="43">
        <f>INDEX(H:H,MATCH(9.99999999999999E+307,H:H)-12)</f>
        <v>-42.400000000000659</v>
      </c>
      <c r="AU4" s="43">
        <f>INDEX(H:H,MATCH(9.99999999999999E+307,H:H)-13)</f>
        <v>16.60000000001105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38.018548164327484</v>
      </c>
      <c r="AI5" s="72">
        <f>INDEX(L:L,MATCH(9.99999999999999E+307,L:L)-1)</f>
        <v>38.465698923707038</v>
      </c>
      <c r="AJ5" s="72">
        <f>INDEX(L:L,MATCH(9.99999999999999E+307,L:L)-2)</f>
        <v>66.849681921404283</v>
      </c>
      <c r="AK5" s="72">
        <f>INDEX(L:L,MATCH(9.99999999999999E+307,L:L)-3)</f>
        <v>48.932299966535496</v>
      </c>
      <c r="AL5" s="72">
        <f>INDEX(L:L,MATCH(9.99999999999999E+307,L:L)-4)</f>
        <v>21.722108602563818</v>
      </c>
      <c r="AM5" s="72">
        <f>INDEX(L:L,MATCH(9.99999999999999E+307,L:L)-5)</f>
        <v>25.129663736075532</v>
      </c>
      <c r="AN5" s="72">
        <f>INDEX(L:L,MATCH(9.99999999999999E+307,L:L)-6)</f>
        <v>48.932299966535496</v>
      </c>
      <c r="AO5" s="72">
        <f>INDEX(L:L,MATCH(9.99999999999999E+307,L:L)-7)</f>
        <v>28.60559396303255</v>
      </c>
      <c r="AP5" s="72">
        <f>INDEX(L:L,MATCH(9.99999999999999E+307,L:L)-8)</f>
        <v>65.266990313270384</v>
      </c>
      <c r="AQ5" s="72">
        <f>INDEX(L:L,MATCH(9.99999999999999E+307,L:L)-9)</f>
        <v>36.324784661744204</v>
      </c>
      <c r="AR5" s="72">
        <f>INDEX(L:L,MATCH(9.99999999999999E+307,L:L)-10)</f>
        <v>123.18875769310198</v>
      </c>
      <c r="AS5" s="72">
        <f>INDEX(L:L,MATCH(9.99999999999999E+307,L:L)-11)</f>
        <v>44.439284520356622</v>
      </c>
      <c r="AT5" s="72">
        <f>INDEX(L:L,MATCH(9.99999999999999E+307,L:L)-12)</f>
        <v>51.515046432627116</v>
      </c>
      <c r="AU5" s="73">
        <f>INDEX(L:L,MATCH(9.99999999999999E+307,L:L)-13)</f>
        <v>57.918390712736198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55.849230533808907</v>
      </c>
      <c r="AI6" s="75">
        <f>INDEX(J:J,MATCH(9.99999999999999E+307,J:J)-1)</f>
        <v>57.804266332833606</v>
      </c>
      <c r="AJ6" s="75">
        <f>INDEX(J:J,MATCH(9.99999999999999E+307,J:J)-2)</f>
        <v>50.480685431239863</v>
      </c>
      <c r="AK6" s="75">
        <f>INDEX(J:J,MATCH(9.99999999999999E+307,J:J)-3)</f>
        <v>50.133557236267166</v>
      </c>
      <c r="AL6" s="75">
        <f>INDEX(J:J,MATCH(9.99999999999999E+307,J:J)-4)</f>
        <v>73.201627464272633</v>
      </c>
      <c r="AM6" s="75">
        <f>INDEX(J:J,MATCH(9.99999999999999E+307,J:J)-5)</f>
        <v>92.20259852630636</v>
      </c>
      <c r="AN6" s="75">
        <f>INDEX(J:J,MATCH(9.99999999999999E+307,J:J)-6)</f>
        <v>50.133557236267166</v>
      </c>
      <c r="AO6" s="75">
        <f>INDEX(J:J,MATCH(9.99999999999999E+307,J:J)-7)</f>
        <v>150.94539655639716</v>
      </c>
      <c r="AP6" s="75">
        <f>INDEX(J:J,MATCH(9.99999999999999E+307,J:J)-8)</f>
        <v>213.81323099787036</v>
      </c>
      <c r="AQ6" s="75">
        <f>INDEX(J:J,MATCH(9.99999999999999E+307,J:J)-9)</f>
        <v>59.481770227950676</v>
      </c>
      <c r="AR6" s="75">
        <f>INDEX(J:J,MATCH(9.99999999999999E+307,J:J)-10)</f>
        <v>44.602578963531016</v>
      </c>
      <c r="AS6" s="75">
        <f>INDEX(J:J,MATCH(9.99999999999999E+307,J:J)-11)</f>
        <v>54.702856982318849</v>
      </c>
      <c r="AT6" s="75">
        <f>INDEX(J:J,MATCH(9.99999999999999E+307,J:J)-12)</f>
        <v>58.700398260197005</v>
      </c>
      <c r="AU6" s="76">
        <f>INDEX(J:J,MATCH(9.99999999999999E+307,J:J)-13)</f>
        <v>51.291813903924776</v>
      </c>
      <c r="AV6" s="8" t="s">
        <v>53</v>
      </c>
    </row>
    <row r="7" spans="1:48" ht="15.9" customHeight="1">
      <c r="B7" s="185" t="s">
        <v>154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19.947851075718102</v>
      </c>
      <c r="Y7" s="36"/>
      <c r="AF7" s="8" t="s">
        <v>33</v>
      </c>
      <c r="AG7" s="69">
        <f>(SUM(AO2:AU2)-MIN(AO2:AU2)-MAX(AO2:AU2))/(COUNTA(AO2:AU2)-2)</f>
        <v>27.340000006370246</v>
      </c>
      <c r="AK7" s="8" t="s">
        <v>54</v>
      </c>
      <c r="AN7" s="78">
        <f>(SUM(AH5:AN5)-MIN(AH5:AN5)-MAX(AH5:AN5))/(COUNTA(AH5:AN5)-2)</f>
        <v>39.895702151436204</v>
      </c>
      <c r="AO7" s="8" t="s">
        <v>54</v>
      </c>
      <c r="AR7" s="78">
        <f>(SUM(AO5:AU5)-MIN(AO5:AU5)-MAX(AO5:AU5))/(COUNTA(AO5:AU5)-2)</f>
        <v>51.092899328146906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35.169266697590601</v>
      </c>
      <c r="Y8" s="36"/>
      <c r="AF8" s="8" t="s">
        <v>34</v>
      </c>
      <c r="AG8" s="69">
        <f>(SUM(AO3:AU3)-MIN(AO3:AU3)-MAX(AO3:AU3))/(COUNTA(AO3:AU3)-2)</f>
        <v>15.979999862611294</v>
      </c>
      <c r="AK8" s="8" t="s">
        <v>55</v>
      </c>
      <c r="AN8" s="78">
        <f>(SUM(AH6:AN6)-MIN(AH6:AN6)-MAX(AH6:AN6))/(COUNTA(AH6:AN6)-2)</f>
        <v>57.493873399684432</v>
      </c>
      <c r="AO8" s="8" t="s">
        <v>55</v>
      </c>
      <c r="AR8" s="78">
        <f>(SUM(AO6:AU6)-MIN(AO6:AU6)-MAX(AO6:AU6))/(COUNTA(AO6:AU6)-2)</f>
        <v>75.024447186157687</v>
      </c>
    </row>
    <row r="9" spans="1:48" ht="30" customHeight="1">
      <c r="A9" s="5" t="s">
        <v>4</v>
      </c>
      <c r="B9" s="14">
        <v>45853</v>
      </c>
      <c r="C9" s="35">
        <v>401253.4939</v>
      </c>
      <c r="D9" s="9"/>
      <c r="E9" s="35">
        <v>6665973.9670000002</v>
      </c>
      <c r="F9" s="9"/>
      <c r="G9" s="35">
        <v>97.915099999999995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-0.11999999999829924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45853</v>
      </c>
      <c r="C10" s="11">
        <v>401253.51669999998</v>
      </c>
      <c r="D10" s="9">
        <f t="shared" ref="D10:D40" si="1">IF(C10="","",(C10-$C$9)*1000)</f>
        <v>22.799999976996332</v>
      </c>
      <c r="E10" s="12">
        <v>6665973.9900000002</v>
      </c>
      <c r="F10" s="9">
        <f t="shared" ref="F10:F40" si="2">IF(E10="","",(E10-$E$9)*1000)</f>
        <v>23.000000044703484</v>
      </c>
      <c r="G10" s="12">
        <v>97.894199999999998</v>
      </c>
      <c r="H10" s="9">
        <f t="shared" ref="H10:H40" si="3">IF(G10="","",(G10-$G$9)*1000)</f>
        <v>-20.899999999997476</v>
      </c>
      <c r="I10" s="47">
        <f t="shared" ref="I10:I73" si="4">IF(MOD(DEGREES(ATAN2(D10, F10)), 360) &gt; 180, MOD(DEGREES(ATAN2(D10, F10)), 360) - 360, MOD(DEGREES(ATAN2(D10, F10)), 360))</f>
        <v>45.250198404779013</v>
      </c>
      <c r="J10" s="40">
        <f>MOD(DEGREES(ATAN2(F10, D10)) + 360, 360)</f>
        <v>44.749801595221015</v>
      </c>
      <c r="K10" s="47">
        <f t="shared" ref="K10:K73" si="5">SQRT(POWER(C10 - $C$9,2) + POWER(E10 - $E$9,2)) *1000</f>
        <v>32.385799372678655</v>
      </c>
      <c r="L10" s="40">
        <f t="shared" ref="L10:L73" si="6">SQRT((D10^2) + (F10^2) + (H10^2))</f>
        <v>38.544130564941888</v>
      </c>
      <c r="M10" s="12" t="e">
        <f t="shared" ref="M10:M23" si="7">(D10-$D$9)/(B10-$B$9)</f>
        <v>#DIV/0!</v>
      </c>
      <c r="N10" s="12" t="e">
        <f t="shared" ref="N10:N23" si="8">(F10-$F$9)/(B10-$B$9)</f>
        <v>#DIV/0!</v>
      </c>
      <c r="O10" s="12" t="e">
        <f t="shared" ref="O10:O23" si="9">(H10-$H$9)/(B10-$B$9)</f>
        <v>#DIV/0!</v>
      </c>
      <c r="P10" s="81" t="e">
        <f t="shared" ref="P10:P23" si="10">(L10-$L$9)/(B10-$B$9)</f>
        <v>#DIV/0!</v>
      </c>
      <c r="Q10" s="12" t="e">
        <f t="shared" ref="Q10:Q23" si="11">(M10-0)/(B10-$B$9)</f>
        <v>#DIV/0!</v>
      </c>
      <c r="R10" s="12" t="e">
        <f t="shared" ref="R10:R23" si="12">(N10-0)/(B10-$B$9)</f>
        <v>#DIV/0!</v>
      </c>
      <c r="S10" s="12" t="e">
        <f t="shared" ref="S10:S23" si="13">(O10-0)/(B10-$B$9)</f>
        <v>#DIV/0!</v>
      </c>
      <c r="T10" s="12" t="e">
        <f t="shared" ref="T10:T23" si="14">(P10-0)/(B10-$B$9)</f>
        <v>#DIV/0!</v>
      </c>
    </row>
    <row r="11" spans="1:48" ht="15.9" customHeight="1">
      <c r="A11" s="51"/>
      <c r="B11" s="18">
        <v>45854</v>
      </c>
      <c r="C11" s="11">
        <v>401253.52630000003</v>
      </c>
      <c r="D11" s="9">
        <f t="shared" si="1"/>
        <v>32.400000025518239</v>
      </c>
      <c r="E11" s="12">
        <v>6665974.0029999996</v>
      </c>
      <c r="F11" s="9">
        <f t="shared" si="2"/>
        <v>35.99999938160181</v>
      </c>
      <c r="G11" s="12">
        <v>97.9178</v>
      </c>
      <c r="H11" s="9">
        <f t="shared" si="3"/>
        <v>2.7000000000043656</v>
      </c>
      <c r="I11" s="47">
        <f t="shared" si="4"/>
        <v>48.012786992358095</v>
      </c>
      <c r="J11" s="40">
        <f t="shared" ref="J11:J74" si="15">MOD(DEGREES(ATAN2(F11, D11)) + 360, 360)</f>
        <v>41.987213007641913</v>
      </c>
      <c r="K11" s="47">
        <f t="shared" si="5"/>
        <v>48.433046126884406</v>
      </c>
      <c r="L11" s="40">
        <f t="shared" si="6"/>
        <v>48.508246279668128</v>
      </c>
      <c r="M11" s="12">
        <f t="shared" si="7"/>
        <v>32.400000025518239</v>
      </c>
      <c r="N11" s="12">
        <f t="shared" si="8"/>
        <v>35.99999938160181</v>
      </c>
      <c r="O11" s="12">
        <f t="shared" si="9"/>
        <v>2.7000000000043656</v>
      </c>
      <c r="P11" s="81">
        <f t="shared" si="10"/>
        <v>48.508246279668128</v>
      </c>
      <c r="Q11" s="12">
        <f t="shared" si="11"/>
        <v>32.400000025518239</v>
      </c>
      <c r="R11" s="12">
        <f t="shared" si="12"/>
        <v>35.99999938160181</v>
      </c>
      <c r="S11" s="12">
        <f t="shared" si="13"/>
        <v>2.7000000000043656</v>
      </c>
      <c r="T11" s="12">
        <f t="shared" si="14"/>
        <v>48.508246279668128</v>
      </c>
    </row>
    <row r="12" spans="1:48" ht="15.9" customHeight="1">
      <c r="A12" s="52"/>
      <c r="B12" s="18">
        <v>45854</v>
      </c>
      <c r="C12" s="11">
        <v>401253.50890000002</v>
      </c>
      <c r="D12" s="9">
        <f t="shared" si="1"/>
        <v>15.000000013969839</v>
      </c>
      <c r="E12" s="12">
        <v>6665973.9780000001</v>
      </c>
      <c r="F12" s="9">
        <f t="shared" si="2"/>
        <v>10.999999940395355</v>
      </c>
      <c r="G12" s="12">
        <v>97.912700000000001</v>
      </c>
      <c r="H12" s="9">
        <f t="shared" si="3"/>
        <v>-2.3999999999944066</v>
      </c>
      <c r="I12" s="47">
        <f t="shared" si="4"/>
        <v>36.253837563944913</v>
      </c>
      <c r="J12" s="40">
        <f t="shared" si="15"/>
        <v>53.746162436055101</v>
      </c>
      <c r="K12" s="47">
        <f t="shared" si="5"/>
        <v>18.601075213755603</v>
      </c>
      <c r="L12" s="40">
        <f t="shared" si="6"/>
        <v>18.755265903414063</v>
      </c>
      <c r="M12" s="12">
        <f t="shared" si="7"/>
        <v>15.000000013969839</v>
      </c>
      <c r="N12" s="12">
        <f t="shared" si="8"/>
        <v>10.999999940395355</v>
      </c>
      <c r="O12" s="12">
        <f t="shared" si="9"/>
        <v>-2.3999999999944066</v>
      </c>
      <c r="P12" s="81">
        <f t="shared" si="10"/>
        <v>18.755265903414063</v>
      </c>
      <c r="Q12" s="12">
        <f t="shared" si="11"/>
        <v>15.000000013969839</v>
      </c>
      <c r="R12" s="12">
        <f t="shared" si="12"/>
        <v>10.999999940395355</v>
      </c>
      <c r="S12" s="12">
        <f t="shared" si="13"/>
        <v>-2.3999999999944066</v>
      </c>
      <c r="T12" s="12">
        <f t="shared" si="14"/>
        <v>18.755265903414063</v>
      </c>
    </row>
    <row r="13" spans="1:48" ht="15.9" customHeight="1">
      <c r="A13" s="52"/>
      <c r="B13" s="18">
        <v>45855</v>
      </c>
      <c r="C13" s="12">
        <v>401253.50709999999</v>
      </c>
      <c r="D13" s="9">
        <f t="shared" si="1"/>
        <v>13.199999986682087</v>
      </c>
      <c r="E13" s="11">
        <v>6665973.983</v>
      </c>
      <c r="F13" s="9">
        <f t="shared" si="2"/>
        <v>15.999999828636646</v>
      </c>
      <c r="G13" s="12">
        <v>97.930300000000003</v>
      </c>
      <c r="H13" s="9">
        <f t="shared" si="3"/>
        <v>15.200000000007208</v>
      </c>
      <c r="I13" s="47">
        <f t="shared" si="4"/>
        <v>50.477368455972162</v>
      </c>
      <c r="J13" s="40">
        <f t="shared" si="15"/>
        <v>39.522631544027831</v>
      </c>
      <c r="K13" s="47">
        <f t="shared" si="5"/>
        <v>20.742227319282271</v>
      </c>
      <c r="L13" s="40">
        <f t="shared" si="6"/>
        <v>25.715364943259097</v>
      </c>
      <c r="M13" s="12">
        <f t="shared" si="7"/>
        <v>6.5999999933410436</v>
      </c>
      <c r="N13" s="12">
        <f t="shared" si="8"/>
        <v>7.9999999143183231</v>
      </c>
      <c r="O13" s="12">
        <f t="shared" si="9"/>
        <v>7.6000000000036039</v>
      </c>
      <c r="P13" s="81">
        <f t="shared" si="10"/>
        <v>12.857682471629548</v>
      </c>
      <c r="Q13" s="12">
        <f t="shared" si="11"/>
        <v>3.2999999966705218</v>
      </c>
      <c r="R13" s="12">
        <f t="shared" si="12"/>
        <v>3.9999999571591616</v>
      </c>
      <c r="S13" s="12">
        <f t="shared" si="13"/>
        <v>3.8000000000018019</v>
      </c>
      <c r="T13" s="12">
        <f t="shared" si="14"/>
        <v>6.4288412358147742</v>
      </c>
    </row>
    <row r="14" spans="1:48" ht="15.9" customHeight="1">
      <c r="A14" s="53"/>
      <c r="B14" s="18">
        <v>45855</v>
      </c>
      <c r="C14" s="11">
        <v>401253.52510000003</v>
      </c>
      <c r="D14" s="9">
        <f t="shared" si="1"/>
        <v>31.200000026728958</v>
      </c>
      <c r="E14" s="11">
        <v>6665974.0029999996</v>
      </c>
      <c r="F14" s="9">
        <f t="shared" si="2"/>
        <v>35.99999938160181</v>
      </c>
      <c r="G14" s="12">
        <v>97.936199999999999</v>
      </c>
      <c r="H14" s="9">
        <f t="shared" si="3"/>
        <v>21.100000000004115</v>
      </c>
      <c r="I14" s="47">
        <f t="shared" si="4"/>
        <v>49.085616268571819</v>
      </c>
      <c r="J14" s="40">
        <f t="shared" si="15"/>
        <v>40.914383731428188</v>
      </c>
      <c r="K14" s="47">
        <f t="shared" si="5"/>
        <v>47.63863932925895</v>
      </c>
      <c r="L14" s="40">
        <f t="shared" si="6"/>
        <v>52.102302800772556</v>
      </c>
      <c r="M14" s="12">
        <f t="shared" si="7"/>
        <v>15.600000013364479</v>
      </c>
      <c r="N14" s="12">
        <f t="shared" si="8"/>
        <v>17.999999690800905</v>
      </c>
      <c r="O14" s="12">
        <f t="shared" si="9"/>
        <v>10.550000000002058</v>
      </c>
      <c r="P14" s="81">
        <f t="shared" si="10"/>
        <v>26.051151400386278</v>
      </c>
      <c r="Q14" s="12">
        <f t="shared" si="11"/>
        <v>7.8000000066822395</v>
      </c>
      <c r="R14" s="12">
        <f t="shared" si="12"/>
        <v>8.9999998454004526</v>
      </c>
      <c r="S14" s="12">
        <f t="shared" si="13"/>
        <v>5.2750000000010289</v>
      </c>
      <c r="T14" s="12">
        <f t="shared" si="14"/>
        <v>13.025575700193139</v>
      </c>
    </row>
    <row r="15" spans="1:48" ht="15.9" customHeight="1">
      <c r="B15" s="18">
        <v>45856</v>
      </c>
      <c r="C15" s="11">
        <v>401253.51919999998</v>
      </c>
      <c r="D15" s="9">
        <f t="shared" si="1"/>
        <v>25.299999979324639</v>
      </c>
      <c r="E15" s="11">
        <v>6665973.9970000004</v>
      </c>
      <c r="F15" s="9">
        <f t="shared" si="2"/>
        <v>30.000000260770321</v>
      </c>
      <c r="G15" s="12">
        <v>97.92</v>
      </c>
      <c r="H15" s="9">
        <f t="shared" si="3"/>
        <v>4.9000000000063437</v>
      </c>
      <c r="I15" s="47">
        <f t="shared" si="4"/>
        <v>49.857948858167191</v>
      </c>
      <c r="J15" s="40">
        <f t="shared" si="15"/>
        <v>40.142051141832781</v>
      </c>
      <c r="K15" s="47">
        <f t="shared" si="5"/>
        <v>39.243980616140945</v>
      </c>
      <c r="L15" s="40">
        <f t="shared" si="6"/>
        <v>39.548704335289017</v>
      </c>
      <c r="M15" s="12">
        <f t="shared" si="7"/>
        <v>8.4333333264415469</v>
      </c>
      <c r="N15" s="12">
        <f t="shared" si="8"/>
        <v>10.000000086923441</v>
      </c>
      <c r="O15" s="12">
        <f t="shared" si="9"/>
        <v>1.6333333333354478</v>
      </c>
      <c r="P15" s="81">
        <f t="shared" si="10"/>
        <v>13.18290144509634</v>
      </c>
      <c r="Q15" s="12">
        <f t="shared" si="11"/>
        <v>2.811111108813849</v>
      </c>
      <c r="R15" s="12">
        <f t="shared" si="12"/>
        <v>3.3333333623078136</v>
      </c>
      <c r="S15" s="12">
        <f t="shared" si="13"/>
        <v>0.54444444444514928</v>
      </c>
      <c r="T15" s="12">
        <f t="shared" si="14"/>
        <v>4.3943004816987798</v>
      </c>
    </row>
    <row r="16" spans="1:48" ht="15.9" customHeight="1">
      <c r="B16" s="18">
        <v>45856</v>
      </c>
      <c r="C16" s="11">
        <v>401253.52519999997</v>
      </c>
      <c r="D16" s="9">
        <f t="shared" si="1"/>
        <v>31.299999973271042</v>
      </c>
      <c r="E16" s="11">
        <v>6665974.0020000003</v>
      </c>
      <c r="F16" s="9">
        <f t="shared" si="2"/>
        <v>35.000000149011612</v>
      </c>
      <c r="G16" s="12">
        <v>97.908699999999996</v>
      </c>
      <c r="H16" s="9">
        <f t="shared" si="3"/>
        <v>-6.3999999999992951</v>
      </c>
      <c r="I16" s="47">
        <f t="shared" si="4"/>
        <v>48.194188910023072</v>
      </c>
      <c r="J16" s="40">
        <f t="shared" si="15"/>
        <v>41.805811089976942</v>
      </c>
      <c r="K16" s="47">
        <f t="shared" si="5"/>
        <v>46.954126642474996</v>
      </c>
      <c r="L16" s="40">
        <f t="shared" si="6"/>
        <v>47.388289785110111</v>
      </c>
      <c r="M16" s="12">
        <f t="shared" si="7"/>
        <v>10.43333332442368</v>
      </c>
      <c r="N16" s="12">
        <f t="shared" si="8"/>
        <v>11.666666716337204</v>
      </c>
      <c r="O16" s="12">
        <f t="shared" si="9"/>
        <v>-2.1333333333330984</v>
      </c>
      <c r="P16" s="81">
        <f t="shared" si="10"/>
        <v>15.796096595036703</v>
      </c>
      <c r="Q16" s="12">
        <f t="shared" si="11"/>
        <v>3.4777777748078935</v>
      </c>
      <c r="R16" s="12">
        <f t="shared" si="12"/>
        <v>3.8888889054457345</v>
      </c>
      <c r="S16" s="12">
        <f t="shared" si="13"/>
        <v>-0.71111111111103276</v>
      </c>
      <c r="T16" s="12">
        <f t="shared" si="14"/>
        <v>5.265365531678901</v>
      </c>
    </row>
    <row r="17" spans="1:20" ht="15.9" customHeight="1">
      <c r="B17" s="18">
        <v>45857</v>
      </c>
      <c r="C17" s="11">
        <v>401253.54830000002</v>
      </c>
      <c r="D17" s="9">
        <f t="shared" si="1"/>
        <v>54.400000022724271</v>
      </c>
      <c r="E17" s="11">
        <v>6665974.0319999997</v>
      </c>
      <c r="F17" s="9">
        <f t="shared" si="2"/>
        <v>64.999999478459358</v>
      </c>
      <c r="G17" s="12">
        <v>97.940100000000001</v>
      </c>
      <c r="H17" s="9">
        <f t="shared" si="3"/>
        <v>25.000000000005684</v>
      </c>
      <c r="I17" s="47">
        <f t="shared" si="4"/>
        <v>50.073259528093217</v>
      </c>
      <c r="J17" s="40">
        <f t="shared" si="15"/>
        <v>39.926740471906783</v>
      </c>
      <c r="K17" s="47">
        <f t="shared" si="5"/>
        <v>84.760603670998691</v>
      </c>
      <c r="L17" s="40">
        <f t="shared" si="6"/>
        <v>88.370582971215029</v>
      </c>
      <c r="M17" s="12">
        <f t="shared" si="7"/>
        <v>13.600000005681068</v>
      </c>
      <c r="N17" s="12">
        <f t="shared" si="8"/>
        <v>16.24999986961484</v>
      </c>
      <c r="O17" s="12">
        <f t="shared" si="9"/>
        <v>6.2500000000014211</v>
      </c>
      <c r="P17" s="81">
        <f t="shared" si="10"/>
        <v>22.092645742803757</v>
      </c>
      <c r="Q17" s="12">
        <f t="shared" si="11"/>
        <v>3.4000000014202669</v>
      </c>
      <c r="R17" s="12">
        <f t="shared" si="12"/>
        <v>4.0624999674037099</v>
      </c>
      <c r="S17" s="12">
        <f t="shared" si="13"/>
        <v>1.5625000000003553</v>
      </c>
      <c r="T17" s="12">
        <f t="shared" si="14"/>
        <v>5.5231614357009393</v>
      </c>
    </row>
    <row r="18" spans="1:20" ht="15.9" customHeight="1">
      <c r="B18" s="18">
        <v>45859</v>
      </c>
      <c r="C18" s="11">
        <v>401253.53519999998</v>
      </c>
      <c r="D18" s="9">
        <f t="shared" si="1"/>
        <v>41.299999982584268</v>
      </c>
      <c r="E18" s="12">
        <v>6665974.0149999997</v>
      </c>
      <c r="F18" s="9">
        <f t="shared" si="2"/>
        <v>47.999999485909939</v>
      </c>
      <c r="G18" s="12">
        <v>97.917900000000003</v>
      </c>
      <c r="H18" s="9">
        <f t="shared" si="3"/>
        <v>2.8000000000076852</v>
      </c>
      <c r="I18" s="47">
        <f t="shared" si="4"/>
        <v>49.290748087052783</v>
      </c>
      <c r="J18" s="40">
        <f t="shared" si="15"/>
        <v>40.709251912947195</v>
      </c>
      <c r="K18" s="47">
        <f t="shared" si="5"/>
        <v>63.322112640126079</v>
      </c>
      <c r="L18" s="40">
        <f t="shared" si="6"/>
        <v>63.383988113788313</v>
      </c>
      <c r="M18" s="12">
        <f t="shared" si="7"/>
        <v>6.8833333304307116</v>
      </c>
      <c r="N18" s="12">
        <f t="shared" si="8"/>
        <v>7.9999999143183231</v>
      </c>
      <c r="O18" s="12">
        <f t="shared" si="9"/>
        <v>0.46666666666794754</v>
      </c>
      <c r="P18" s="81">
        <f t="shared" si="10"/>
        <v>10.563998018964719</v>
      </c>
      <c r="Q18" s="12">
        <f t="shared" si="11"/>
        <v>1.147222221738452</v>
      </c>
      <c r="R18" s="12">
        <f t="shared" si="12"/>
        <v>1.3333333190530539</v>
      </c>
      <c r="S18" s="12">
        <f t="shared" si="13"/>
        <v>7.7777777777991261E-2</v>
      </c>
      <c r="T18" s="12">
        <f t="shared" si="14"/>
        <v>1.76066633649412</v>
      </c>
    </row>
    <row r="19" spans="1:20" ht="15.9" customHeight="1">
      <c r="B19" s="18">
        <v>45859</v>
      </c>
      <c r="C19" s="11">
        <v>401253.52049999998</v>
      </c>
      <c r="D19" s="9">
        <f t="shared" si="1"/>
        <v>26.599999982863665</v>
      </c>
      <c r="E19" s="11">
        <v>6665973.9910000004</v>
      </c>
      <c r="F19" s="9">
        <f t="shared" si="2"/>
        <v>24.000000208616257</v>
      </c>
      <c r="G19" s="12">
        <v>97.908900000000003</v>
      </c>
      <c r="H19" s="9">
        <f t="shared" si="3"/>
        <v>-6.1999999999926558</v>
      </c>
      <c r="I19" s="47">
        <f t="shared" si="4"/>
        <v>42.058535272153165</v>
      </c>
      <c r="J19" s="40">
        <f t="shared" si="15"/>
        <v>47.941464727846835</v>
      </c>
      <c r="K19" s="47">
        <f t="shared" si="5"/>
        <v>35.826805734002122</v>
      </c>
      <c r="L19" s="40">
        <f t="shared" si="6"/>
        <v>36.359318050560795</v>
      </c>
      <c r="M19" s="12">
        <f t="shared" si="7"/>
        <v>4.4333333304772777</v>
      </c>
      <c r="N19" s="12">
        <f t="shared" si="8"/>
        <v>4.0000000347693758</v>
      </c>
      <c r="O19" s="12">
        <f t="shared" si="9"/>
        <v>-1.0333333333321093</v>
      </c>
      <c r="P19" s="81">
        <f t="shared" si="10"/>
        <v>6.0598863417601327</v>
      </c>
      <c r="Q19" s="12">
        <f t="shared" si="11"/>
        <v>0.73888888841287959</v>
      </c>
      <c r="R19" s="12">
        <f t="shared" si="12"/>
        <v>0.66666667246156264</v>
      </c>
      <c r="S19" s="12">
        <f t="shared" si="13"/>
        <v>-0.17222222222201822</v>
      </c>
      <c r="T19" s="12">
        <f t="shared" si="14"/>
        <v>1.0099810569600221</v>
      </c>
    </row>
    <row r="20" spans="1:20" ht="15.9" customHeight="1">
      <c r="A20" s="8" t="s">
        <v>173</v>
      </c>
      <c r="B20" s="18">
        <v>45860</v>
      </c>
      <c r="C20" s="11">
        <v>401253.52909999999</v>
      </c>
      <c r="D20" s="9">
        <f t="shared" si="1"/>
        <v>35.199999983888119</v>
      </c>
      <c r="E20" s="11">
        <v>6665974.0070000002</v>
      </c>
      <c r="F20" s="9">
        <f t="shared" si="2"/>
        <v>40.000000037252903</v>
      </c>
      <c r="G20" s="12">
        <v>97.926199999999994</v>
      </c>
      <c r="H20" s="9">
        <f t="shared" si="3"/>
        <v>11.099999999999</v>
      </c>
      <c r="I20" s="47">
        <f t="shared" si="4"/>
        <v>48.652222819776647</v>
      </c>
      <c r="J20" s="40">
        <f t="shared" si="15"/>
        <v>41.347777180223375</v>
      </c>
      <c r="K20" s="47">
        <f t="shared" si="5"/>
        <v>53.282642594431778</v>
      </c>
      <c r="L20" s="40">
        <f t="shared" si="6"/>
        <v>54.426556035137239</v>
      </c>
      <c r="M20" s="12">
        <f t="shared" si="7"/>
        <v>5.028571426269731</v>
      </c>
      <c r="N20" s="12">
        <f t="shared" si="8"/>
        <v>5.7142857196075578</v>
      </c>
      <c r="O20" s="12">
        <f t="shared" si="9"/>
        <v>1.5857142857141429</v>
      </c>
      <c r="P20" s="81">
        <f t="shared" si="10"/>
        <v>7.7752222907338915</v>
      </c>
      <c r="Q20" s="12">
        <f t="shared" si="11"/>
        <v>0.7183673466099616</v>
      </c>
      <c r="R20" s="12">
        <f t="shared" si="12"/>
        <v>0.81632653137250821</v>
      </c>
      <c r="S20" s="12">
        <f t="shared" si="13"/>
        <v>0.22653061224487755</v>
      </c>
      <c r="T20" s="12">
        <f t="shared" si="14"/>
        <v>1.1107460415334132</v>
      </c>
    </row>
    <row r="21" spans="1:20" ht="15.9" customHeight="1">
      <c r="B21" s="18">
        <v>45860</v>
      </c>
      <c r="C21" s="11">
        <v>401253.51919999998</v>
      </c>
      <c r="D21" s="9">
        <f t="shared" si="1"/>
        <v>25.299999979324639</v>
      </c>
      <c r="E21" s="12">
        <v>6665973.9900000002</v>
      </c>
      <c r="F21" s="9">
        <f t="shared" si="2"/>
        <v>23.000000044703484</v>
      </c>
      <c r="G21" s="12">
        <v>97.918499999999995</v>
      </c>
      <c r="H21" s="9">
        <f t="shared" si="3"/>
        <v>3.3999999999991815</v>
      </c>
      <c r="I21" s="47">
        <f t="shared" si="4"/>
        <v>42.273689084828028</v>
      </c>
      <c r="J21" s="40">
        <f t="shared" si="15"/>
        <v>47.72631091517195</v>
      </c>
      <c r="K21" s="47">
        <f t="shared" si="5"/>
        <v>34.191958133604849</v>
      </c>
      <c r="L21" s="40">
        <f t="shared" si="6"/>
        <v>34.360587902569151</v>
      </c>
      <c r="M21" s="12">
        <f t="shared" si="7"/>
        <v>3.6142857113320912</v>
      </c>
      <c r="N21" s="12">
        <f t="shared" si="8"/>
        <v>3.2857142921004976</v>
      </c>
      <c r="O21" s="12">
        <f t="shared" si="9"/>
        <v>0.4857142857141688</v>
      </c>
      <c r="P21" s="81">
        <f t="shared" si="10"/>
        <v>4.9086554146527357</v>
      </c>
      <c r="Q21" s="12">
        <f t="shared" si="11"/>
        <v>0.51632653019029873</v>
      </c>
      <c r="R21" s="12">
        <f t="shared" si="12"/>
        <v>0.46938775601435678</v>
      </c>
      <c r="S21" s="12">
        <f t="shared" si="13"/>
        <v>6.9387755102024121E-2</v>
      </c>
      <c r="T21" s="12">
        <f t="shared" si="14"/>
        <v>0.70123648780753367</v>
      </c>
    </row>
    <row r="22" spans="1:20" ht="15.9" customHeight="1">
      <c r="B22" s="18">
        <v>45861</v>
      </c>
      <c r="C22" s="12">
        <v>401253.52110000001</v>
      </c>
      <c r="D22" s="9">
        <f t="shared" si="1"/>
        <v>27.200000011362135</v>
      </c>
      <c r="E22" s="11">
        <v>6665974.0010000002</v>
      </c>
      <c r="F22" s="9">
        <f t="shared" si="2"/>
        <v>33.999999985098839</v>
      </c>
      <c r="G22" s="12">
        <v>97.916399999999996</v>
      </c>
      <c r="H22" s="9">
        <f t="shared" si="3"/>
        <v>1.300000000000523</v>
      </c>
      <c r="I22" s="47">
        <f t="shared" si="4"/>
        <v>51.340191721985569</v>
      </c>
      <c r="J22" s="40">
        <f t="shared" si="15"/>
        <v>38.659808278014452</v>
      </c>
      <c r="K22" s="47">
        <f t="shared" si="5"/>
        <v>43.541244810005388</v>
      </c>
      <c r="L22" s="40">
        <f t="shared" si="6"/>
        <v>43.560647373573573</v>
      </c>
      <c r="M22" s="12">
        <f t="shared" si="7"/>
        <v>3.4000000014202669</v>
      </c>
      <c r="N22" s="12">
        <f t="shared" si="8"/>
        <v>4.2499999981373549</v>
      </c>
      <c r="O22" s="12">
        <f t="shared" si="9"/>
        <v>0.16250000000006537</v>
      </c>
      <c r="P22" s="81">
        <f t="shared" si="10"/>
        <v>5.4450809216966967</v>
      </c>
      <c r="Q22" s="12">
        <f t="shared" si="11"/>
        <v>0.42500000017753337</v>
      </c>
      <c r="R22" s="12">
        <f t="shared" si="12"/>
        <v>0.53124999976716936</v>
      </c>
      <c r="S22" s="12">
        <f t="shared" si="13"/>
        <v>2.0312500000008171E-2</v>
      </c>
      <c r="T22" s="12">
        <f t="shared" si="14"/>
        <v>0.68063511521208708</v>
      </c>
    </row>
    <row r="23" spans="1:20" ht="15.9" customHeight="1">
      <c r="B23" s="18">
        <v>45861</v>
      </c>
      <c r="C23" s="12">
        <v>401253.52230000001</v>
      </c>
      <c r="D23" s="9">
        <f t="shared" si="1"/>
        <v>28.400000010151416</v>
      </c>
      <c r="E23" s="11">
        <v>6665974.0015000002</v>
      </c>
      <c r="F23" s="9">
        <f t="shared" si="2"/>
        <v>34.500000067055225</v>
      </c>
      <c r="G23" s="12">
        <v>97.932000000000002</v>
      </c>
      <c r="H23" s="9">
        <f t="shared" si="3"/>
        <v>16.900000000006798</v>
      </c>
      <c r="I23" s="47">
        <f t="shared" si="4"/>
        <v>50.539184496366971</v>
      </c>
      <c r="J23" s="40">
        <f t="shared" si="15"/>
        <v>39.460815503633057</v>
      </c>
      <c r="K23" s="47">
        <f t="shared" si="5"/>
        <v>44.685680091091946</v>
      </c>
      <c r="L23" s="40">
        <f t="shared" si="6"/>
        <v>47.774679540564591</v>
      </c>
      <c r="M23" s="12">
        <f t="shared" si="7"/>
        <v>3.550000001268927</v>
      </c>
      <c r="N23" s="12">
        <f t="shared" si="8"/>
        <v>4.3125000083819032</v>
      </c>
      <c r="O23" s="12">
        <f t="shared" si="9"/>
        <v>2.1125000000008498</v>
      </c>
      <c r="P23" s="81">
        <f t="shared" si="10"/>
        <v>5.9718349425705739</v>
      </c>
      <c r="Q23" s="12">
        <f t="shared" si="11"/>
        <v>0.44375000015861588</v>
      </c>
      <c r="R23" s="12">
        <f t="shared" si="12"/>
        <v>0.5390625010477379</v>
      </c>
      <c r="S23" s="12">
        <f t="shared" si="13"/>
        <v>0.26406250000010623</v>
      </c>
      <c r="T23" s="12">
        <f t="shared" si="14"/>
        <v>0.74647936782132174</v>
      </c>
    </row>
    <row r="24" spans="1:20" ht="15.9" customHeight="1">
      <c r="B24" s="18">
        <v>45862</v>
      </c>
      <c r="C24" s="12">
        <v>401253.52929999999</v>
      </c>
      <c r="D24" s="9">
        <f t="shared" si="1"/>
        <v>35.39999999338761</v>
      </c>
      <c r="E24" s="12">
        <v>6665974.0104999999</v>
      </c>
      <c r="F24" s="9">
        <f t="shared" si="2"/>
        <v>43.499999679625034</v>
      </c>
      <c r="G24" s="12">
        <v>97.927199999999999</v>
      </c>
      <c r="H24" s="9">
        <f t="shared" si="3"/>
        <v>12.100000000003774</v>
      </c>
      <c r="I24" s="47">
        <f t="shared" si="4"/>
        <v>50.861541196847007</v>
      </c>
      <c r="J24" s="40">
        <f t="shared" si="15"/>
        <v>39.138458803153014</v>
      </c>
      <c r="K24" s="47">
        <f t="shared" si="5"/>
        <v>56.083954672073737</v>
      </c>
      <c r="L24" s="40">
        <f t="shared" si="6"/>
        <v>57.374384281308956</v>
      </c>
      <c r="M24" s="12">
        <f>(D24-$D$9)/(B23-$B$9)</f>
        <v>4.4249999991734512</v>
      </c>
      <c r="N24" s="12">
        <f>(F24-$F$9)/(B23-$B$9)</f>
        <v>5.4374999599531293</v>
      </c>
      <c r="O24" s="12">
        <f>(H24-$H$9)/(B23-$B$9)</f>
        <v>1.5125000000004718</v>
      </c>
      <c r="P24" s="81">
        <f>(L24-$L$9)/(B23-$B$9)</f>
        <v>7.1717980351636195</v>
      </c>
      <c r="Q24" s="12">
        <f>(M24-0)/(B23-$B$9)</f>
        <v>0.5531249998966814</v>
      </c>
      <c r="R24" s="12">
        <f>(N24-0)/(B23-$B$9)</f>
        <v>0.67968749499414116</v>
      </c>
      <c r="S24" s="12">
        <f>(O24-0)/(B23-$B$9)</f>
        <v>0.18906250000005898</v>
      </c>
      <c r="T24" s="12">
        <f>(P24-0)/(B23-$B$9)</f>
        <v>0.89647475439545243</v>
      </c>
    </row>
    <row r="25" spans="1:20" ht="15.9" customHeight="1">
      <c r="B25" s="18">
        <v>45862</v>
      </c>
      <c r="C25" s="12">
        <v>401253.51699999999</v>
      </c>
      <c r="D25" s="9">
        <f t="shared" si="1"/>
        <v>23.099999991245568</v>
      </c>
      <c r="E25" s="12">
        <v>6665973.9914999995</v>
      </c>
      <c r="F25" s="9">
        <f t="shared" si="2"/>
        <v>24.499999359250069</v>
      </c>
      <c r="G25" s="12">
        <v>97.912000000000006</v>
      </c>
      <c r="H25" s="9">
        <f t="shared" si="3"/>
        <v>-3.0999999999892225</v>
      </c>
      <c r="I25" s="47">
        <f t="shared" si="4"/>
        <v>46.684683580799671</v>
      </c>
      <c r="J25" s="40">
        <f t="shared" si="15"/>
        <v>43.315316419200315</v>
      </c>
      <c r="K25" s="47">
        <f t="shared" si="5"/>
        <v>33.672837246047429</v>
      </c>
      <c r="L25" s="40">
        <f t="shared" si="6"/>
        <v>33.81523278344735</v>
      </c>
      <c r="M25" s="12">
        <f t="shared" ref="M25:M86" si="16">(D25-$D$9)/(B25-$B$9)</f>
        <v>2.5666666656939521</v>
      </c>
      <c r="N25" s="12">
        <f t="shared" ref="N25:N86" si="17">(F25-$F$9)/(B25-$B$9)</f>
        <v>2.7222221510277853</v>
      </c>
      <c r="O25" s="12">
        <f t="shared" ref="O25:O86" si="18">(H25-$H$9)/(B25-$B$9)</f>
        <v>-0.34444444444324696</v>
      </c>
      <c r="P25" s="81">
        <f t="shared" ref="P25:P86" si="19">(L25-$L$9)/(B25-$B$9)</f>
        <v>3.7572480870497054</v>
      </c>
      <c r="Q25" s="12">
        <f t="shared" ref="Q25:Q86" si="20">(M25-0)/(B25-$B$9)</f>
        <v>0.28518518507710577</v>
      </c>
      <c r="R25" s="12">
        <f t="shared" ref="R25:R86" si="21">(N25-0)/(B25-$B$9)</f>
        <v>0.30246912789197616</v>
      </c>
      <c r="S25" s="12">
        <f t="shared" ref="S25:S86" si="22">(O25-0)/(B25-$B$9)</f>
        <v>-3.8271604938138554E-2</v>
      </c>
      <c r="T25" s="12">
        <f t="shared" ref="T25:T86" si="23">(P25-0)/(B25-$B$9)</f>
        <v>0.4174720096721895</v>
      </c>
    </row>
    <row r="26" spans="1:20" ht="15.9" customHeight="1">
      <c r="B26" s="18">
        <v>45863</v>
      </c>
      <c r="C26" s="12">
        <v>401253.53590000002</v>
      </c>
      <c r="D26" s="9">
        <f t="shared" si="1"/>
        <v>42.000000015832484</v>
      </c>
      <c r="E26" s="12">
        <v>6665974.0131999999</v>
      </c>
      <c r="F26" s="9">
        <f t="shared" si="2"/>
        <v>46.199999749660492</v>
      </c>
      <c r="G26" s="12">
        <v>97.918499999999995</v>
      </c>
      <c r="H26" s="9">
        <f t="shared" si="3"/>
        <v>3.3999999999991815</v>
      </c>
      <c r="I26" s="47">
        <f t="shared" si="4"/>
        <v>47.726310828626744</v>
      </c>
      <c r="J26" s="40">
        <f t="shared" si="15"/>
        <v>42.273689171373235</v>
      </c>
      <c r="K26" s="47">
        <f t="shared" si="5"/>
        <v>62.437488564151572</v>
      </c>
      <c r="L26" s="40">
        <f t="shared" si="6"/>
        <v>62.529992629126006</v>
      </c>
      <c r="M26" s="12">
        <f t="shared" si="16"/>
        <v>4.2000000015832484</v>
      </c>
      <c r="N26" s="12">
        <f t="shared" si="17"/>
        <v>4.6199999749660492</v>
      </c>
      <c r="O26" s="12">
        <f t="shared" si="18"/>
        <v>0.33999999999991815</v>
      </c>
      <c r="P26" s="81">
        <f t="shared" si="19"/>
        <v>6.252999262912601</v>
      </c>
      <c r="Q26" s="12">
        <f t="shared" si="20"/>
        <v>0.42000000015832484</v>
      </c>
      <c r="R26" s="12">
        <f t="shared" si="21"/>
        <v>0.46199999749660492</v>
      </c>
      <c r="S26" s="12">
        <f t="shared" si="22"/>
        <v>3.3999999999991815E-2</v>
      </c>
      <c r="T26" s="12">
        <f t="shared" si="23"/>
        <v>0.62529992629126008</v>
      </c>
    </row>
    <row r="27" spans="1:20" ht="15.9" customHeight="1">
      <c r="B27" s="18">
        <v>45863</v>
      </c>
      <c r="C27" s="12">
        <v>401253.52299999999</v>
      </c>
      <c r="D27" s="9">
        <f t="shared" si="1"/>
        <v>29.099999985191971</v>
      </c>
      <c r="E27" s="12">
        <v>6665973.9941999996</v>
      </c>
      <c r="F27" s="9">
        <f t="shared" si="2"/>
        <v>27.199999429285526</v>
      </c>
      <c r="G27" s="12">
        <v>97.905199999999994</v>
      </c>
      <c r="H27" s="9">
        <f t="shared" si="3"/>
        <v>-9.9000000000017963</v>
      </c>
      <c r="I27" s="47">
        <f t="shared" si="4"/>
        <v>43.067127635102246</v>
      </c>
      <c r="J27" s="40">
        <f t="shared" si="15"/>
        <v>46.932872364897776</v>
      </c>
      <c r="K27" s="47">
        <f t="shared" si="5"/>
        <v>39.832775048837682</v>
      </c>
      <c r="L27" s="40">
        <f t="shared" si="6"/>
        <v>41.04460948883959</v>
      </c>
      <c r="M27" s="12">
        <f t="shared" si="16"/>
        <v>2.9099999985191971</v>
      </c>
      <c r="N27" s="12">
        <f t="shared" si="17"/>
        <v>2.7199999429285526</v>
      </c>
      <c r="O27" s="12">
        <f t="shared" si="18"/>
        <v>-0.99000000000017963</v>
      </c>
      <c r="P27" s="81">
        <f t="shared" si="19"/>
        <v>4.1044609488839594</v>
      </c>
      <c r="Q27" s="12">
        <f t="shared" si="20"/>
        <v>0.29099999985191971</v>
      </c>
      <c r="R27" s="12">
        <f t="shared" si="21"/>
        <v>0.27199999429285526</v>
      </c>
      <c r="S27" s="12">
        <f t="shared" si="22"/>
        <v>-9.9000000000017963E-2</v>
      </c>
      <c r="T27" s="12">
        <f t="shared" si="23"/>
        <v>0.41044609488839595</v>
      </c>
    </row>
    <row r="28" spans="1:20" ht="15.9" customHeight="1">
      <c r="B28" s="18">
        <v>45864</v>
      </c>
      <c r="C28" s="12">
        <v>401253.5282</v>
      </c>
      <c r="D28" s="9">
        <f t="shared" si="1"/>
        <v>34.299999999348074</v>
      </c>
      <c r="E28" s="12">
        <v>6665974.0028999997</v>
      </c>
      <c r="F28" s="9">
        <f t="shared" si="2"/>
        <v>35.899999551475048</v>
      </c>
      <c r="G28" s="12">
        <v>97.928799999999995</v>
      </c>
      <c r="H28" s="9">
        <f t="shared" si="3"/>
        <v>13.700000000000045</v>
      </c>
      <c r="I28" s="47">
        <f t="shared" si="4"/>
        <v>46.30566030026565</v>
      </c>
      <c r="J28" s="40">
        <f t="shared" si="15"/>
        <v>43.694339699734371</v>
      </c>
      <c r="K28" s="47">
        <f t="shared" si="5"/>
        <v>49.651787155662241</v>
      </c>
      <c r="L28" s="40">
        <f t="shared" si="6"/>
        <v>51.507183651906146</v>
      </c>
      <c r="M28" s="12">
        <f t="shared" si="16"/>
        <v>3.1181818181225522</v>
      </c>
      <c r="N28" s="12">
        <f t="shared" si="17"/>
        <v>3.2636363228613678</v>
      </c>
      <c r="O28" s="12">
        <f t="shared" si="18"/>
        <v>1.2454545454545496</v>
      </c>
      <c r="P28" s="81">
        <f t="shared" si="19"/>
        <v>4.6824712410823768</v>
      </c>
      <c r="Q28" s="12">
        <f t="shared" si="20"/>
        <v>0.28347107437477748</v>
      </c>
      <c r="R28" s="12">
        <f t="shared" si="21"/>
        <v>0.29669421116921524</v>
      </c>
      <c r="S28" s="12">
        <f t="shared" si="22"/>
        <v>0.11322314049586814</v>
      </c>
      <c r="T28" s="12">
        <f t="shared" si="23"/>
        <v>0.42567920373476154</v>
      </c>
    </row>
    <row r="29" spans="1:20" ht="15.9" customHeight="1">
      <c r="B29" s="18">
        <v>45864</v>
      </c>
      <c r="C29" s="12">
        <v>401253.52240000002</v>
      </c>
      <c r="D29" s="9">
        <f t="shared" si="1"/>
        <v>28.500000014901161</v>
      </c>
      <c r="E29" s="12">
        <v>6665973.9939000001</v>
      </c>
      <c r="F29" s="9">
        <f t="shared" si="2"/>
        <v>26.899999938905239</v>
      </c>
      <c r="G29" s="12">
        <v>97.929100000000005</v>
      </c>
      <c r="H29" s="9">
        <f t="shared" si="3"/>
        <v>14.000000000010004</v>
      </c>
      <c r="I29" s="47">
        <f t="shared" si="4"/>
        <v>43.345708013683193</v>
      </c>
      <c r="J29" s="40">
        <f t="shared" si="15"/>
        <v>46.654291986316821</v>
      </c>
      <c r="K29" s="47">
        <f t="shared" si="5"/>
        <v>39.190049726460771</v>
      </c>
      <c r="L29" s="40">
        <f t="shared" si="6"/>
        <v>41.615622037436232</v>
      </c>
      <c r="M29" s="12">
        <f t="shared" si="16"/>
        <v>2.5909090922637419</v>
      </c>
      <c r="N29" s="12">
        <f t="shared" si="17"/>
        <v>2.4454545399004761</v>
      </c>
      <c r="O29" s="12">
        <f t="shared" si="18"/>
        <v>1.2727272727281822</v>
      </c>
      <c r="P29" s="81">
        <f t="shared" si="19"/>
        <v>3.7832383670396577</v>
      </c>
      <c r="Q29" s="12">
        <f t="shared" si="20"/>
        <v>0.23553719020579472</v>
      </c>
      <c r="R29" s="12">
        <f t="shared" si="21"/>
        <v>0.22231404908186148</v>
      </c>
      <c r="S29" s="12">
        <f t="shared" si="22"/>
        <v>0.11570247933892565</v>
      </c>
      <c r="T29" s="12">
        <f t="shared" si="23"/>
        <v>0.34393076063996886</v>
      </c>
    </row>
    <row r="30" spans="1:20" ht="15.9" customHeight="1">
      <c r="B30" s="18">
        <v>45866</v>
      </c>
      <c r="C30" s="12">
        <v>401253.52169999998</v>
      </c>
      <c r="D30" s="9">
        <f t="shared" si="1"/>
        <v>27.799999981652945</v>
      </c>
      <c r="E30" s="12">
        <v>6665973.9959000004</v>
      </c>
      <c r="F30" s="9">
        <f t="shared" si="2"/>
        <v>28.900000266730785</v>
      </c>
      <c r="G30" s="12">
        <v>97.908699999999996</v>
      </c>
      <c r="H30" s="9">
        <f t="shared" si="3"/>
        <v>-6.3999999999992951</v>
      </c>
      <c r="I30" s="47">
        <f t="shared" si="4"/>
        <v>46.111419193517243</v>
      </c>
      <c r="J30" s="40">
        <f t="shared" si="15"/>
        <v>43.888580806482764</v>
      </c>
      <c r="K30" s="47">
        <f t="shared" si="5"/>
        <v>40.100498929526346</v>
      </c>
      <c r="L30" s="40">
        <f t="shared" si="6"/>
        <v>40.608004314382825</v>
      </c>
      <c r="M30" s="12">
        <f t="shared" si="16"/>
        <v>2.1384615370502265</v>
      </c>
      <c r="N30" s="12">
        <f t="shared" si="17"/>
        <v>2.223076943594676</v>
      </c>
      <c r="O30" s="12">
        <f t="shared" si="18"/>
        <v>-0.4923076923076381</v>
      </c>
      <c r="P30" s="81">
        <f t="shared" si="19"/>
        <v>3.1236926395679094</v>
      </c>
      <c r="Q30" s="12">
        <f t="shared" si="20"/>
        <v>0.16449704131155587</v>
      </c>
      <c r="R30" s="12">
        <f t="shared" si="21"/>
        <v>0.17100591873805199</v>
      </c>
      <c r="S30" s="12">
        <f t="shared" si="22"/>
        <v>-3.7869822485202931E-2</v>
      </c>
      <c r="T30" s="12">
        <f t="shared" si="23"/>
        <v>0.24028404919753149</v>
      </c>
    </row>
    <row r="31" spans="1:20" ht="15.9" customHeight="1">
      <c r="B31" s="18">
        <v>45866</v>
      </c>
      <c r="C31" s="12">
        <v>401253.51799999998</v>
      </c>
      <c r="D31" s="9">
        <f t="shared" si="1"/>
        <v>24.099999980535358</v>
      </c>
      <c r="E31" s="12">
        <v>6665973.9939999999</v>
      </c>
      <c r="F31" s="9">
        <f t="shared" si="2"/>
        <v>26.999999769032001</v>
      </c>
      <c r="G31" s="12">
        <v>97.927199999999999</v>
      </c>
      <c r="H31" s="9">
        <f t="shared" si="3"/>
        <v>12.100000000003774</v>
      </c>
      <c r="I31" s="47">
        <f t="shared" si="4"/>
        <v>48.248135228945692</v>
      </c>
      <c r="J31" s="40">
        <f t="shared" si="15"/>
        <v>41.751864771054329</v>
      </c>
      <c r="K31" s="47">
        <f t="shared" si="5"/>
        <v>36.191297111177605</v>
      </c>
      <c r="L31" s="40">
        <f t="shared" si="6"/>
        <v>38.160450555380287</v>
      </c>
      <c r="M31" s="12">
        <f t="shared" si="16"/>
        <v>1.8538461523488736</v>
      </c>
      <c r="N31" s="12">
        <f t="shared" si="17"/>
        <v>2.0769230591563077</v>
      </c>
      <c r="O31" s="12">
        <f t="shared" si="18"/>
        <v>0.93076923076952112</v>
      </c>
      <c r="P31" s="81">
        <f t="shared" si="19"/>
        <v>2.9354192734907913</v>
      </c>
      <c r="Q31" s="12">
        <f t="shared" si="20"/>
        <v>0.14260355018068258</v>
      </c>
      <c r="R31" s="12">
        <f t="shared" si="21"/>
        <v>0.15976331224279289</v>
      </c>
      <c r="S31" s="12">
        <f t="shared" si="22"/>
        <v>7.1597633136117014E-2</v>
      </c>
      <c r="T31" s="12">
        <f t="shared" si="23"/>
        <v>0.22580148257621471</v>
      </c>
    </row>
    <row r="32" spans="1:20" ht="15.9" customHeight="1">
      <c r="B32" s="18">
        <v>45867</v>
      </c>
      <c r="C32" s="12">
        <v>401253.52870000002</v>
      </c>
      <c r="D32" s="9">
        <f t="shared" si="1"/>
        <v>34.8000000230968</v>
      </c>
      <c r="E32" s="12">
        <v>6665974.0120000001</v>
      </c>
      <c r="F32" s="9">
        <f t="shared" si="2"/>
        <v>44.999999925494194</v>
      </c>
      <c r="G32" s="12">
        <v>97.920900000000003</v>
      </c>
      <c r="H32" s="9">
        <f t="shared" si="3"/>
        <v>5.8000000000077989</v>
      </c>
      <c r="I32" s="47">
        <f t="shared" si="4"/>
        <v>52.284023590107608</v>
      </c>
      <c r="J32" s="40">
        <f t="shared" si="15"/>
        <v>37.715976409892392</v>
      </c>
      <c r="K32" s="47">
        <f t="shared" si="5"/>
        <v>56.886202148693442</v>
      </c>
      <c r="L32" s="40">
        <f t="shared" si="6"/>
        <v>57.181115719283625</v>
      </c>
      <c r="M32" s="12">
        <f t="shared" si="16"/>
        <v>2.4857142873640572</v>
      </c>
      <c r="N32" s="12">
        <f t="shared" si="17"/>
        <v>3.214285708963871</v>
      </c>
      <c r="O32" s="12">
        <f t="shared" si="18"/>
        <v>0.41428571428627137</v>
      </c>
      <c r="P32" s="81">
        <f t="shared" si="19"/>
        <v>4.0843654085202585</v>
      </c>
      <c r="Q32" s="12">
        <f t="shared" si="20"/>
        <v>0.17755102052600408</v>
      </c>
      <c r="R32" s="12">
        <f t="shared" si="21"/>
        <v>0.22959183635456221</v>
      </c>
      <c r="S32" s="12">
        <f t="shared" si="22"/>
        <v>2.959183673473367E-2</v>
      </c>
      <c r="T32" s="12">
        <f t="shared" si="23"/>
        <v>0.29174038632287563</v>
      </c>
    </row>
    <row r="33" spans="2:20" ht="15.9" customHeight="1">
      <c r="B33" s="18">
        <v>45867</v>
      </c>
      <c r="C33" s="12">
        <v>401253.54710000003</v>
      </c>
      <c r="D33" s="9">
        <f t="shared" si="1"/>
        <v>53.20000002393499</v>
      </c>
      <c r="E33" s="12">
        <v>6665974.0280999998</v>
      </c>
      <c r="F33" s="9">
        <f t="shared" si="2"/>
        <v>61.099999584257603</v>
      </c>
      <c r="G33" s="12">
        <v>97.898899999999998</v>
      </c>
      <c r="H33" s="9">
        <f t="shared" si="3"/>
        <v>-16.199999999997772</v>
      </c>
      <c r="I33" s="47">
        <f t="shared" si="4"/>
        <v>48.953787701485048</v>
      </c>
      <c r="J33" s="40">
        <f t="shared" si="15"/>
        <v>41.046212298514945</v>
      </c>
      <c r="K33" s="47">
        <f t="shared" si="5"/>
        <v>81.015121747380974</v>
      </c>
      <c r="L33" s="40">
        <f t="shared" si="6"/>
        <v>82.618944266692793</v>
      </c>
      <c r="M33" s="12">
        <f t="shared" si="16"/>
        <v>3.800000001709642</v>
      </c>
      <c r="N33" s="12">
        <f t="shared" si="17"/>
        <v>4.364285684589829</v>
      </c>
      <c r="O33" s="12">
        <f t="shared" si="18"/>
        <v>-1.157142857142698</v>
      </c>
      <c r="P33" s="81">
        <f t="shared" si="19"/>
        <v>5.901353161906628</v>
      </c>
      <c r="Q33" s="12">
        <f t="shared" si="20"/>
        <v>0.27142857155068872</v>
      </c>
      <c r="R33" s="12">
        <f t="shared" si="21"/>
        <v>0.31173469175641638</v>
      </c>
      <c r="S33" s="12">
        <f t="shared" si="22"/>
        <v>-8.2653061224478436E-2</v>
      </c>
      <c r="T33" s="12">
        <f t="shared" si="23"/>
        <v>0.42152522585047342</v>
      </c>
    </row>
    <row r="34" spans="2:20" ht="15.9" customHeight="1">
      <c r="B34" s="18">
        <v>45868</v>
      </c>
      <c r="C34" s="12">
        <v>401253.54509999999</v>
      </c>
      <c r="D34" s="9">
        <f t="shared" si="1"/>
        <v>51.199999987147748</v>
      </c>
      <c r="E34" s="12">
        <v>6665974.0297999997</v>
      </c>
      <c r="F34" s="9">
        <f t="shared" si="2"/>
        <v>62.799999490380287</v>
      </c>
      <c r="G34" s="12">
        <v>97.920900000000003</v>
      </c>
      <c r="H34" s="9">
        <f t="shared" si="3"/>
        <v>5.8000000000077989</v>
      </c>
      <c r="I34" s="47">
        <f t="shared" si="4"/>
        <v>50.810099207051287</v>
      </c>
      <c r="J34" s="40">
        <f t="shared" si="15"/>
        <v>39.18990079294872</v>
      </c>
      <c r="K34" s="47">
        <f t="shared" si="5"/>
        <v>81.026415042723528</v>
      </c>
      <c r="L34" s="40">
        <f t="shared" si="6"/>
        <v>81.233736431828518</v>
      </c>
      <c r="M34" s="12">
        <f t="shared" si="16"/>
        <v>3.4133333324765167</v>
      </c>
      <c r="N34" s="12">
        <f t="shared" si="17"/>
        <v>4.1866666326920194</v>
      </c>
      <c r="O34" s="12">
        <f t="shared" si="18"/>
        <v>0.38666666666718658</v>
      </c>
      <c r="P34" s="81">
        <f t="shared" si="19"/>
        <v>5.4155824287885679</v>
      </c>
      <c r="Q34" s="12">
        <f t="shared" si="20"/>
        <v>0.22755555549843445</v>
      </c>
      <c r="R34" s="12">
        <f t="shared" si="21"/>
        <v>0.2791111088461346</v>
      </c>
      <c r="S34" s="12">
        <f t="shared" si="22"/>
        <v>2.5777777777812438E-2</v>
      </c>
      <c r="T34" s="12">
        <f t="shared" si="23"/>
        <v>0.36103882858590453</v>
      </c>
    </row>
    <row r="35" spans="2:20" ht="15.9" customHeight="1">
      <c r="B35" s="18">
        <v>45868</v>
      </c>
      <c r="C35" s="12">
        <v>401253.51990000001</v>
      </c>
      <c r="D35" s="9">
        <f t="shared" si="1"/>
        <v>26.000000012572855</v>
      </c>
      <c r="E35" s="12">
        <v>6665973.9955000002</v>
      </c>
      <c r="F35" s="9">
        <f t="shared" si="2"/>
        <v>28.500000014901161</v>
      </c>
      <c r="G35" s="12">
        <v>97.887600000000006</v>
      </c>
      <c r="H35" s="9">
        <f t="shared" si="3"/>
        <v>-27.4999999999892</v>
      </c>
      <c r="I35" s="47">
        <f t="shared" si="4"/>
        <v>47.62640563941121</v>
      </c>
      <c r="J35" s="40">
        <f t="shared" si="15"/>
        <v>42.373594360588811</v>
      </c>
      <c r="K35" s="47">
        <f t="shared" si="5"/>
        <v>38.577843401402767</v>
      </c>
      <c r="L35" s="40">
        <f t="shared" si="6"/>
        <v>47.376154355356455</v>
      </c>
      <c r="M35" s="12">
        <f t="shared" si="16"/>
        <v>1.7333333341715236</v>
      </c>
      <c r="N35" s="12">
        <f t="shared" si="17"/>
        <v>1.9000000009934108</v>
      </c>
      <c r="O35" s="12">
        <f t="shared" si="18"/>
        <v>-1.8333333333326134</v>
      </c>
      <c r="P35" s="81">
        <f t="shared" si="19"/>
        <v>3.158410290357097</v>
      </c>
      <c r="Q35" s="12">
        <f t="shared" si="20"/>
        <v>0.11555555561143491</v>
      </c>
      <c r="R35" s="12">
        <f t="shared" si="21"/>
        <v>0.12666666673289406</v>
      </c>
      <c r="S35" s="12">
        <f t="shared" si="22"/>
        <v>-0.12222222222217423</v>
      </c>
      <c r="T35" s="12">
        <f t="shared" si="23"/>
        <v>0.21056068602380645</v>
      </c>
    </row>
    <row r="36" spans="2:20" ht="15.9" customHeight="1">
      <c r="B36" s="18">
        <v>45869</v>
      </c>
      <c r="C36" s="12">
        <v>401253.51799999998</v>
      </c>
      <c r="D36" s="9">
        <f t="shared" si="1"/>
        <v>24.099999980535358</v>
      </c>
      <c r="E36" s="12">
        <v>6665973.9956999999</v>
      </c>
      <c r="F36" s="9">
        <f t="shared" si="2"/>
        <v>28.699999675154686</v>
      </c>
      <c r="G36" s="12">
        <v>97.9251</v>
      </c>
      <c r="H36" s="9">
        <f t="shared" si="3"/>
        <v>10.000000000005116</v>
      </c>
      <c r="I36" s="47">
        <f t="shared" si="4"/>
        <v>49.979105547417213</v>
      </c>
      <c r="J36" s="40">
        <f t="shared" si="15"/>
        <v>40.020894452582809</v>
      </c>
      <c r="K36" s="47">
        <f t="shared" si="5"/>
        <v>37.476659141600166</v>
      </c>
      <c r="L36" s="40">
        <f t="shared" si="6"/>
        <v>38.787884453986216</v>
      </c>
      <c r="M36" s="12">
        <f t="shared" si="16"/>
        <v>1.5062499987834599</v>
      </c>
      <c r="N36" s="12">
        <f t="shared" si="17"/>
        <v>1.7937499796971679</v>
      </c>
      <c r="O36" s="12">
        <f t="shared" si="18"/>
        <v>0.62500000000031974</v>
      </c>
      <c r="P36" s="81">
        <f t="shared" si="19"/>
        <v>2.4242427783741385</v>
      </c>
      <c r="Q36" s="12">
        <f t="shared" si="20"/>
        <v>9.4140624923966243E-2</v>
      </c>
      <c r="R36" s="12">
        <f t="shared" si="21"/>
        <v>0.11210937373107299</v>
      </c>
      <c r="S36" s="12">
        <f t="shared" si="22"/>
        <v>3.9062500000019984E-2</v>
      </c>
      <c r="T36" s="12">
        <f t="shared" si="23"/>
        <v>0.15151517364838366</v>
      </c>
    </row>
    <row r="37" spans="2:20" ht="15.9" customHeight="1">
      <c r="B37" s="18">
        <v>45869</v>
      </c>
      <c r="C37" s="12">
        <v>401253.5184</v>
      </c>
      <c r="D37" s="9">
        <f t="shared" si="1"/>
        <v>24.499999999534339</v>
      </c>
      <c r="E37" s="12">
        <v>6665973.9888000004</v>
      </c>
      <c r="F37" s="9">
        <f t="shared" si="2"/>
        <v>21.800000220537186</v>
      </c>
      <c r="G37" s="12">
        <v>97.902600000000007</v>
      </c>
      <c r="H37" s="9">
        <f t="shared" si="3"/>
        <v>-12.499999999988631</v>
      </c>
      <c r="I37" s="47">
        <f t="shared" si="4"/>
        <v>41.662557490046652</v>
      </c>
      <c r="J37" s="40">
        <f t="shared" si="15"/>
        <v>48.337442509953348</v>
      </c>
      <c r="K37" s="47">
        <f t="shared" si="5"/>
        <v>32.794664346393361</v>
      </c>
      <c r="L37" s="40">
        <f t="shared" si="6"/>
        <v>35.096153772063396</v>
      </c>
      <c r="M37" s="12">
        <f t="shared" si="16"/>
        <v>1.5312499999708962</v>
      </c>
      <c r="N37" s="12">
        <f t="shared" si="17"/>
        <v>1.3625000137835741</v>
      </c>
      <c r="O37" s="12">
        <f t="shared" si="18"/>
        <v>-0.78124999999928946</v>
      </c>
      <c r="P37" s="81">
        <f t="shared" si="19"/>
        <v>2.1935096107539622</v>
      </c>
      <c r="Q37" s="12">
        <f t="shared" si="20"/>
        <v>9.5703124998181011E-2</v>
      </c>
      <c r="R37" s="12">
        <f t="shared" si="21"/>
        <v>8.5156250861473382E-2</v>
      </c>
      <c r="S37" s="12">
        <f t="shared" si="22"/>
        <v>-4.8828124999955591E-2</v>
      </c>
      <c r="T37" s="12">
        <f t="shared" si="23"/>
        <v>0.13709435067212264</v>
      </c>
    </row>
    <row r="38" spans="2:20" ht="15.9" customHeight="1">
      <c r="B38" s="18">
        <v>45870</v>
      </c>
      <c r="C38" s="12">
        <v>401253.51439999999</v>
      </c>
      <c r="D38" s="9">
        <f t="shared" si="1"/>
        <v>20.499999984167516</v>
      </c>
      <c r="E38" s="12">
        <v>6665973.9877000004</v>
      </c>
      <c r="F38" s="9">
        <f t="shared" si="2"/>
        <v>20.70000022649765</v>
      </c>
      <c r="G38" s="12">
        <v>97.9178</v>
      </c>
      <c r="H38" s="9">
        <f t="shared" si="3"/>
        <v>2.7000000000043656</v>
      </c>
      <c r="I38" s="47">
        <f t="shared" si="4"/>
        <v>45.278133002868564</v>
      </c>
      <c r="J38" s="40">
        <f t="shared" si="15"/>
        <v>44.721866997131428</v>
      </c>
      <c r="K38" s="47">
        <f t="shared" si="5"/>
        <v>29.133142788375423</v>
      </c>
      <c r="L38" s="40">
        <f t="shared" si="6"/>
        <v>29.257990510762944</v>
      </c>
      <c r="M38" s="12">
        <f t="shared" si="16"/>
        <v>1.2058823520098538</v>
      </c>
      <c r="N38" s="12">
        <f t="shared" si="17"/>
        <v>1.2176470721469206</v>
      </c>
      <c r="O38" s="12">
        <f t="shared" si="18"/>
        <v>0.15882352941202149</v>
      </c>
      <c r="P38" s="81">
        <f t="shared" si="19"/>
        <v>1.7210582653389968</v>
      </c>
      <c r="Q38" s="12">
        <f t="shared" si="20"/>
        <v>7.0934256000579635E-2</v>
      </c>
      <c r="R38" s="12">
        <f t="shared" si="21"/>
        <v>7.162629836158356E-2</v>
      </c>
      <c r="S38" s="12">
        <f t="shared" si="22"/>
        <v>9.3425605536483231E-3</v>
      </c>
      <c r="T38" s="12">
        <f t="shared" si="23"/>
        <v>0.10123872149052922</v>
      </c>
    </row>
    <row r="39" spans="2:20" ht="15.9" customHeight="1">
      <c r="B39" s="18">
        <v>45870</v>
      </c>
      <c r="C39" s="12">
        <v>401253.52879999997</v>
      </c>
      <c r="D39" s="9">
        <f t="shared" si="1"/>
        <v>34.899999969638884</v>
      </c>
      <c r="E39" s="12">
        <v>6665973.9977000002</v>
      </c>
      <c r="F39" s="9">
        <f t="shared" si="2"/>
        <v>30.700000002980232</v>
      </c>
      <c r="G39" s="12">
        <v>97.905299999999997</v>
      </c>
      <c r="H39" s="9">
        <f t="shared" si="3"/>
        <v>-9.7999999999984766</v>
      </c>
      <c r="I39" s="47">
        <f t="shared" si="4"/>
        <v>41.336672696722459</v>
      </c>
      <c r="J39" s="40">
        <f t="shared" si="15"/>
        <v>48.663327303277526</v>
      </c>
      <c r="K39" s="47">
        <f t="shared" si="5"/>
        <v>46.481178965940401</v>
      </c>
      <c r="L39" s="40">
        <f t="shared" si="6"/>
        <v>47.503052513114888</v>
      </c>
      <c r="M39" s="12">
        <f t="shared" si="16"/>
        <v>2.0529411746846402</v>
      </c>
      <c r="N39" s="12">
        <f t="shared" si="17"/>
        <v>1.8058823531164843</v>
      </c>
      <c r="O39" s="12">
        <f t="shared" si="18"/>
        <v>-0.57647058823520447</v>
      </c>
      <c r="P39" s="81">
        <f t="shared" si="19"/>
        <v>2.794297206653817</v>
      </c>
      <c r="Q39" s="12">
        <f t="shared" si="20"/>
        <v>0.12076124556968472</v>
      </c>
      <c r="R39" s="12">
        <f t="shared" si="21"/>
        <v>0.10622837371273437</v>
      </c>
      <c r="S39" s="12">
        <f t="shared" si="22"/>
        <v>-3.391003460207085E-2</v>
      </c>
      <c r="T39" s="12">
        <f t="shared" si="23"/>
        <v>0.16437042392081277</v>
      </c>
    </row>
    <row r="40" spans="2:20" ht="15.9" customHeight="1">
      <c r="B40" s="18">
        <v>45871</v>
      </c>
      <c r="C40" s="12">
        <v>401253.51610000001</v>
      </c>
      <c r="D40" s="9">
        <f t="shared" si="1"/>
        <v>22.200000006705523</v>
      </c>
      <c r="E40" s="12">
        <v>6665973.9852</v>
      </c>
      <c r="F40" s="9">
        <f t="shared" si="2"/>
        <v>18.199999816715717</v>
      </c>
      <c r="G40" s="12">
        <v>97.930599999999998</v>
      </c>
      <c r="H40" s="9">
        <f t="shared" si="3"/>
        <v>15.500000000002956</v>
      </c>
      <c r="I40" s="47">
        <f t="shared" si="4"/>
        <v>39.345578885975165</v>
      </c>
      <c r="J40" s="40">
        <f t="shared" si="15"/>
        <v>50.654421114024842</v>
      </c>
      <c r="K40" s="47">
        <f t="shared" si="5"/>
        <v>28.706793510006953</v>
      </c>
      <c r="L40" s="40">
        <f t="shared" si="6"/>
        <v>32.624070770311128</v>
      </c>
      <c r="M40" s="12">
        <f t="shared" si="16"/>
        <v>1.2333333337058623</v>
      </c>
      <c r="N40" s="12">
        <f t="shared" si="17"/>
        <v>1.0111111009286509</v>
      </c>
      <c r="O40" s="12">
        <f t="shared" si="18"/>
        <v>0.86111111111127536</v>
      </c>
      <c r="P40" s="81">
        <f t="shared" si="19"/>
        <v>1.812448376128396</v>
      </c>
      <c r="Q40" s="12">
        <f t="shared" si="20"/>
        <v>6.8518518539214576E-2</v>
      </c>
      <c r="R40" s="12">
        <f t="shared" si="21"/>
        <v>5.6172838940480606E-2</v>
      </c>
      <c r="S40" s="12">
        <f t="shared" si="22"/>
        <v>4.7839506172848628E-2</v>
      </c>
      <c r="T40" s="12">
        <f t="shared" si="23"/>
        <v>0.10069157645157756</v>
      </c>
    </row>
    <row r="41" spans="2:20" ht="15.9" customHeight="1">
      <c r="B41" s="18">
        <v>45871</v>
      </c>
      <c r="C41" s="12">
        <v>401253.5134</v>
      </c>
      <c r="D41" s="9">
        <f t="shared" ref="D41:D104" si="24">IF(C41="","",(C41-$C$9)*1000)</f>
        <v>19.499999994877726</v>
      </c>
      <c r="E41" s="12">
        <v>6665973.9773000004</v>
      </c>
      <c r="F41" s="9">
        <f t="shared" ref="F41:F104" si="25">IF(E41="","",(E41-$E$9)*1000)</f>
        <v>10.300000198185444</v>
      </c>
      <c r="G41" s="12">
        <v>97.933599999999998</v>
      </c>
      <c r="H41" s="9">
        <f t="shared" ref="H41:H104" si="26">IF(G41="","",(G41-$G$9)*1000)</f>
        <v>18.50000000000307</v>
      </c>
      <c r="I41" s="47">
        <f t="shared" si="4"/>
        <v>27.843244370783783</v>
      </c>
      <c r="J41" s="40">
        <f t="shared" si="15"/>
        <v>62.156755629216207</v>
      </c>
      <c r="K41" s="47">
        <f t="shared" si="5"/>
        <v>22.053117781457829</v>
      </c>
      <c r="L41" s="40">
        <f t="shared" si="6"/>
        <v>28.78523934038008</v>
      </c>
      <c r="M41" s="12">
        <f t="shared" si="16"/>
        <v>1.0833333330487624</v>
      </c>
      <c r="N41" s="12">
        <f t="shared" si="17"/>
        <v>0.57222223323252464</v>
      </c>
      <c r="O41" s="12">
        <f t="shared" si="18"/>
        <v>1.0277777777779482</v>
      </c>
      <c r="P41" s="81">
        <f t="shared" si="19"/>
        <v>1.599179963354449</v>
      </c>
      <c r="Q41" s="12">
        <f t="shared" si="20"/>
        <v>6.0185185169375689E-2</v>
      </c>
      <c r="R41" s="12">
        <f t="shared" si="21"/>
        <v>3.1790124068473591E-2</v>
      </c>
      <c r="S41" s="12">
        <f t="shared" si="22"/>
        <v>5.7098765432108234E-2</v>
      </c>
      <c r="T41" s="12">
        <f t="shared" si="23"/>
        <v>8.8843331297469394E-2</v>
      </c>
    </row>
    <row r="42" spans="2:20" ht="15.9" customHeight="1">
      <c r="B42" s="18">
        <v>45873</v>
      </c>
      <c r="C42" s="12">
        <v>401253.5307</v>
      </c>
      <c r="D42" s="9">
        <f t="shared" si="24"/>
        <v>36.800000001676381</v>
      </c>
      <c r="E42" s="12">
        <v>6665974.0069000004</v>
      </c>
      <c r="F42" s="9">
        <f t="shared" si="25"/>
        <v>39.900000207126141</v>
      </c>
      <c r="G42" s="12">
        <v>97.921000000000006</v>
      </c>
      <c r="H42" s="9">
        <f t="shared" si="26"/>
        <v>5.9000000000111186</v>
      </c>
      <c r="I42" s="47">
        <f t="shared" si="4"/>
        <v>47.314475971593858</v>
      </c>
      <c r="J42" s="40">
        <f t="shared" si="15"/>
        <v>42.685524028406121</v>
      </c>
      <c r="K42" s="47">
        <f t="shared" si="5"/>
        <v>54.279370083412424</v>
      </c>
      <c r="L42" s="40">
        <f t="shared" si="6"/>
        <v>54.599084393899673</v>
      </c>
      <c r="M42" s="12">
        <f t="shared" si="16"/>
        <v>1.840000000083819</v>
      </c>
      <c r="N42" s="12">
        <f t="shared" si="17"/>
        <v>1.995000010356307</v>
      </c>
      <c r="O42" s="12">
        <f t="shared" si="18"/>
        <v>0.29500000000055593</v>
      </c>
      <c r="P42" s="81">
        <f t="shared" si="19"/>
        <v>2.7299542196949838</v>
      </c>
      <c r="Q42" s="12">
        <f t="shared" si="20"/>
        <v>9.2000000004190952E-2</v>
      </c>
      <c r="R42" s="12">
        <f t="shared" si="21"/>
        <v>9.9750000517815351E-2</v>
      </c>
      <c r="S42" s="12">
        <f t="shared" si="22"/>
        <v>1.4750000000027796E-2</v>
      </c>
      <c r="T42" s="12">
        <f t="shared" si="23"/>
        <v>0.13649771098474919</v>
      </c>
    </row>
    <row r="43" spans="2:20" ht="15.9" customHeight="1">
      <c r="B43" s="18">
        <v>45873</v>
      </c>
      <c r="C43" s="12">
        <v>401253.52309999999</v>
      </c>
      <c r="D43" s="9">
        <f t="shared" si="24"/>
        <v>29.199999989941716</v>
      </c>
      <c r="E43" s="12">
        <v>6665973.9987000003</v>
      </c>
      <c r="F43" s="9">
        <f t="shared" si="25"/>
        <v>31.700000166893005</v>
      </c>
      <c r="G43" s="12">
        <v>97.904200000000003</v>
      </c>
      <c r="H43" s="9">
        <f t="shared" si="26"/>
        <v>-10.89999999999236</v>
      </c>
      <c r="I43" s="47">
        <f t="shared" si="4"/>
        <v>47.350723785468098</v>
      </c>
      <c r="J43" s="40">
        <f t="shared" si="15"/>
        <v>42.649276214531881</v>
      </c>
      <c r="K43" s="47">
        <f t="shared" si="5"/>
        <v>43.099072031699393</v>
      </c>
      <c r="L43" s="40">
        <f t="shared" si="6"/>
        <v>44.456045820489322</v>
      </c>
      <c r="M43" s="12">
        <f t="shared" si="16"/>
        <v>1.4599999994970858</v>
      </c>
      <c r="N43" s="12">
        <f t="shared" si="17"/>
        <v>1.5850000083446503</v>
      </c>
      <c r="O43" s="12">
        <f t="shared" si="18"/>
        <v>-0.54499999999961801</v>
      </c>
      <c r="P43" s="81">
        <f t="shared" si="19"/>
        <v>2.222802291024466</v>
      </c>
      <c r="Q43" s="12">
        <f t="shared" si="20"/>
        <v>7.299999997485429E-2</v>
      </c>
      <c r="R43" s="12">
        <f t="shared" si="21"/>
        <v>7.9250000417232513E-2</v>
      </c>
      <c r="S43" s="12">
        <f t="shared" si="22"/>
        <v>-2.7249999999980901E-2</v>
      </c>
      <c r="T43" s="12">
        <f t="shared" si="23"/>
        <v>0.1111401145512233</v>
      </c>
    </row>
    <row r="44" spans="2:20" ht="15.9" customHeight="1">
      <c r="B44" s="18">
        <v>45874</v>
      </c>
      <c r="C44" s="12">
        <v>401253.5356</v>
      </c>
      <c r="D44" s="9">
        <f t="shared" si="24"/>
        <v>41.700000001583248</v>
      </c>
      <c r="E44" s="12">
        <v>6665974.0160999997</v>
      </c>
      <c r="F44" s="9">
        <f t="shared" si="25"/>
        <v>49.099999479949474</v>
      </c>
      <c r="G44" s="12">
        <v>97.916799999999995</v>
      </c>
      <c r="H44" s="9">
        <f t="shared" si="26"/>
        <v>1.6999999999995907</v>
      </c>
      <c r="I44" s="47">
        <f t="shared" si="4"/>
        <v>49.659182473124154</v>
      </c>
      <c r="J44" s="40">
        <f t="shared" si="15"/>
        <v>40.340817526875867</v>
      </c>
      <c r="K44" s="47">
        <f t="shared" si="5"/>
        <v>64.418164744605079</v>
      </c>
      <c r="L44" s="40">
        <f t="shared" si="6"/>
        <v>64.440592401552919</v>
      </c>
      <c r="M44" s="12">
        <f t="shared" si="16"/>
        <v>1.9857142857896786</v>
      </c>
      <c r="N44" s="12">
        <f t="shared" si="17"/>
        <v>2.3380952133309272</v>
      </c>
      <c r="O44" s="12">
        <f t="shared" si="18"/>
        <v>8.0952380952361458E-2</v>
      </c>
      <c r="P44" s="81">
        <f t="shared" si="19"/>
        <v>3.0685996381691867</v>
      </c>
      <c r="Q44" s="12">
        <f t="shared" si="20"/>
        <v>9.4557823132841834E-2</v>
      </c>
      <c r="R44" s="12">
        <f t="shared" si="21"/>
        <v>0.11133786730147273</v>
      </c>
      <c r="S44" s="12">
        <f t="shared" si="22"/>
        <v>3.8548752834457836E-3</v>
      </c>
      <c r="T44" s="12">
        <f t="shared" si="23"/>
        <v>0.14612379229377079</v>
      </c>
    </row>
    <row r="45" spans="2:20" ht="15.9" customHeight="1">
      <c r="B45" s="18">
        <v>45874</v>
      </c>
      <c r="C45" s="12">
        <v>401253.53519999998</v>
      </c>
      <c r="D45" s="9">
        <f t="shared" si="24"/>
        <v>41.299999982584268</v>
      </c>
      <c r="E45" s="12">
        <v>6665974.0116999997</v>
      </c>
      <c r="F45" s="9">
        <f t="shared" si="25"/>
        <v>44.699999503791332</v>
      </c>
      <c r="G45" s="12">
        <v>97.922499999999999</v>
      </c>
      <c r="H45" s="9">
        <f t="shared" si="26"/>
        <v>7.40000000000407</v>
      </c>
      <c r="I45" s="47">
        <f t="shared" si="4"/>
        <v>47.264002616177784</v>
      </c>
      <c r="J45" s="40">
        <f t="shared" si="15"/>
        <v>42.735997383822223</v>
      </c>
      <c r="K45" s="47">
        <f t="shared" si="5"/>
        <v>60.858688403550126</v>
      </c>
      <c r="L45" s="40">
        <f t="shared" si="6"/>
        <v>61.306932350269051</v>
      </c>
      <c r="M45" s="12">
        <f t="shared" si="16"/>
        <v>1.9666666658373462</v>
      </c>
      <c r="N45" s="12">
        <f t="shared" si="17"/>
        <v>2.1285714049424445</v>
      </c>
      <c r="O45" s="12">
        <f t="shared" si="18"/>
        <v>0.3523809523811462</v>
      </c>
      <c r="P45" s="81">
        <f t="shared" si="19"/>
        <v>2.9193777309651927</v>
      </c>
      <c r="Q45" s="12">
        <f t="shared" si="20"/>
        <v>9.3650793611302199E-2</v>
      </c>
      <c r="R45" s="12">
        <f t="shared" si="21"/>
        <v>0.10136054309249735</v>
      </c>
      <c r="S45" s="12">
        <f t="shared" si="22"/>
        <v>1.6780045351483152E-2</v>
      </c>
      <c r="T45" s="12">
        <f t="shared" si="23"/>
        <v>0.13901798718881869</v>
      </c>
    </row>
    <row r="46" spans="2:20" ht="15.9" customHeight="1">
      <c r="B46" s="18">
        <v>45875</v>
      </c>
      <c r="C46" s="12">
        <v>401253.52730000002</v>
      </c>
      <c r="D46" s="9">
        <f t="shared" si="24"/>
        <v>33.400000014808029</v>
      </c>
      <c r="E46" s="12">
        <v>6665974.0027000001</v>
      </c>
      <c r="F46" s="9">
        <f t="shared" si="25"/>
        <v>35.699999891221523</v>
      </c>
      <c r="G46" s="12">
        <v>97.918199999999999</v>
      </c>
      <c r="H46" s="9">
        <f t="shared" si="26"/>
        <v>3.1000000000034333</v>
      </c>
      <c r="I46" s="47">
        <f t="shared" si="4"/>
        <v>46.906391489999969</v>
      </c>
      <c r="J46" s="40">
        <f t="shared" si="15"/>
        <v>43.093608510000024</v>
      </c>
      <c r="K46" s="47">
        <f t="shared" si="5"/>
        <v>48.888137551172811</v>
      </c>
      <c r="L46" s="40">
        <f t="shared" si="6"/>
        <v>48.986324553107821</v>
      </c>
      <c r="M46" s="12">
        <f t="shared" si="16"/>
        <v>1.5181818188549103</v>
      </c>
      <c r="N46" s="12">
        <f t="shared" si="17"/>
        <v>1.6227272677827964</v>
      </c>
      <c r="O46" s="12">
        <f t="shared" si="18"/>
        <v>0.14090909090924697</v>
      </c>
      <c r="P46" s="81">
        <f t="shared" si="19"/>
        <v>2.2266511160503555</v>
      </c>
      <c r="Q46" s="12">
        <f t="shared" si="20"/>
        <v>6.9008264493405011E-2</v>
      </c>
      <c r="R46" s="12">
        <f t="shared" si="21"/>
        <v>7.3760330353763476E-2</v>
      </c>
      <c r="S46" s="12">
        <f t="shared" si="22"/>
        <v>6.4049586776930437E-3</v>
      </c>
      <c r="T46" s="12">
        <f t="shared" si="23"/>
        <v>0.10121141436592525</v>
      </c>
    </row>
    <row r="47" spans="2:20" ht="15.9" customHeight="1">
      <c r="B47" s="18">
        <v>45875</v>
      </c>
      <c r="C47" s="12">
        <v>401253.51059999998</v>
      </c>
      <c r="D47" s="9">
        <f t="shared" si="24"/>
        <v>16.699999978300184</v>
      </c>
      <c r="E47" s="12">
        <v>6665973.9787999997</v>
      </c>
      <c r="F47" s="9">
        <f t="shared" si="25"/>
        <v>11.799999512732029</v>
      </c>
      <c r="G47" s="12">
        <v>97.928299999999993</v>
      </c>
      <c r="H47" s="9">
        <f t="shared" si="26"/>
        <v>13.199999999997658</v>
      </c>
      <c r="I47" s="47">
        <f t="shared" si="4"/>
        <v>35.244522922442158</v>
      </c>
      <c r="J47" s="40">
        <f t="shared" si="15"/>
        <v>54.755477077557828</v>
      </c>
      <c r="K47" s="47">
        <f t="shared" si="5"/>
        <v>20.448227008122302</v>
      </c>
      <c r="L47" s="40">
        <f t="shared" si="6"/>
        <v>24.338652135556735</v>
      </c>
      <c r="M47" s="12">
        <f t="shared" si="16"/>
        <v>0.75909090810455382</v>
      </c>
      <c r="N47" s="12">
        <f t="shared" si="17"/>
        <v>0.53636361421509227</v>
      </c>
      <c r="O47" s="12">
        <f t="shared" si="18"/>
        <v>0.59999999999989351</v>
      </c>
      <c r="P47" s="81">
        <f t="shared" si="19"/>
        <v>1.1063023697980334</v>
      </c>
      <c r="Q47" s="12">
        <f t="shared" si="20"/>
        <v>3.4504132186570627E-2</v>
      </c>
      <c r="R47" s="12">
        <f t="shared" si="21"/>
        <v>2.4380164282504193E-2</v>
      </c>
      <c r="S47" s="12">
        <f t="shared" si="22"/>
        <v>2.7272727272722432E-2</v>
      </c>
      <c r="T47" s="12">
        <f t="shared" si="23"/>
        <v>5.0286471354456068E-2</v>
      </c>
    </row>
    <row r="48" spans="2:20" ht="15.9" customHeight="1">
      <c r="B48" s="18">
        <v>45876</v>
      </c>
      <c r="C48" s="12">
        <v>401253.51360000001</v>
      </c>
      <c r="D48" s="9">
        <f t="shared" si="24"/>
        <v>19.700000004377216</v>
      </c>
      <c r="E48" s="12">
        <v>6665973.9842999997</v>
      </c>
      <c r="F48" s="9">
        <f t="shared" si="25"/>
        <v>17.299999482929707</v>
      </c>
      <c r="G48" s="12">
        <v>97.937399999999997</v>
      </c>
      <c r="H48" s="9">
        <f t="shared" si="26"/>
        <v>22.300000000001319</v>
      </c>
      <c r="I48" s="47">
        <f t="shared" si="4"/>
        <v>41.288715336600859</v>
      </c>
      <c r="J48" s="40">
        <f t="shared" si="15"/>
        <v>48.711284663399169</v>
      </c>
      <c r="K48" s="47">
        <f t="shared" si="5"/>
        <v>26.217932456275616</v>
      </c>
      <c r="L48" s="40">
        <f t="shared" si="6"/>
        <v>34.419035173605451</v>
      </c>
      <c r="M48" s="12">
        <f t="shared" si="16"/>
        <v>0.85652173932074849</v>
      </c>
      <c r="N48" s="12">
        <f t="shared" si="17"/>
        <v>0.75217389056216111</v>
      </c>
      <c r="O48" s="12">
        <f t="shared" si="18"/>
        <v>0.9695652173913617</v>
      </c>
      <c r="P48" s="81">
        <f t="shared" si="19"/>
        <v>1.4964797901567588</v>
      </c>
      <c r="Q48" s="12">
        <f t="shared" si="20"/>
        <v>3.7240075622641242E-2</v>
      </c>
      <c r="R48" s="12">
        <f t="shared" si="21"/>
        <v>3.2703212633137441E-2</v>
      </c>
      <c r="S48" s="12">
        <f t="shared" si="22"/>
        <v>4.2155009451798335E-2</v>
      </c>
      <c r="T48" s="12">
        <f t="shared" si="23"/>
        <v>6.5064338702467778E-2</v>
      </c>
    </row>
    <row r="49" spans="2:20" ht="15.9" customHeight="1">
      <c r="B49" s="18">
        <v>45876</v>
      </c>
      <c r="C49" s="12">
        <v>401253.51130000001</v>
      </c>
      <c r="D49" s="9">
        <f t="shared" si="24"/>
        <v>17.4000000115484</v>
      </c>
      <c r="E49" s="12">
        <v>6665973.9795000004</v>
      </c>
      <c r="F49" s="9">
        <f t="shared" si="25"/>
        <v>12.500000186264515</v>
      </c>
      <c r="G49" s="12">
        <v>97.929299999999998</v>
      </c>
      <c r="H49" s="9">
        <f t="shared" si="26"/>
        <v>14.200000000002433</v>
      </c>
      <c r="I49" s="47">
        <f t="shared" si="4"/>
        <v>35.693119412761838</v>
      </c>
      <c r="J49" s="40">
        <f t="shared" si="15"/>
        <v>54.306880587238197</v>
      </c>
      <c r="K49" s="47">
        <f t="shared" si="5"/>
        <v>21.424518782425363</v>
      </c>
      <c r="L49" s="40">
        <f t="shared" si="6"/>
        <v>25.703112750376487</v>
      </c>
      <c r="M49" s="12">
        <f t="shared" si="16"/>
        <v>0.7565217396325391</v>
      </c>
      <c r="N49" s="12">
        <f t="shared" si="17"/>
        <v>0.54347826896802243</v>
      </c>
      <c r="O49" s="12">
        <f t="shared" si="18"/>
        <v>0.61739130434793188</v>
      </c>
      <c r="P49" s="81">
        <f t="shared" si="19"/>
        <v>1.1175266413207168</v>
      </c>
      <c r="Q49" s="12">
        <f t="shared" si="20"/>
        <v>3.2892249549240832E-2</v>
      </c>
      <c r="R49" s="12">
        <f t="shared" si="21"/>
        <v>2.3629489955131412E-2</v>
      </c>
      <c r="S49" s="12">
        <f t="shared" si="22"/>
        <v>2.6843100189040518E-2</v>
      </c>
      <c r="T49" s="12">
        <f t="shared" si="23"/>
        <v>4.8588114840031164E-2</v>
      </c>
    </row>
    <row r="50" spans="2:20" ht="15.9" customHeight="1">
      <c r="B50" s="18">
        <v>45877</v>
      </c>
      <c r="C50" s="12">
        <v>401253.52960000001</v>
      </c>
      <c r="D50" s="9">
        <f t="shared" si="24"/>
        <v>35.700000007636845</v>
      </c>
      <c r="E50" s="12">
        <v>6665974.0070000002</v>
      </c>
      <c r="F50" s="9">
        <f t="shared" si="25"/>
        <v>40.000000037252903</v>
      </c>
      <c r="G50" s="12">
        <v>97.942099999999996</v>
      </c>
      <c r="H50" s="9">
        <f t="shared" si="26"/>
        <v>27.000000000001023</v>
      </c>
      <c r="I50" s="47">
        <f t="shared" si="4"/>
        <v>48.251088297393352</v>
      </c>
      <c r="J50" s="40">
        <f t="shared" si="15"/>
        <v>41.74891170260662</v>
      </c>
      <c r="K50" s="47">
        <f t="shared" si="5"/>
        <v>53.614270521247448</v>
      </c>
      <c r="L50" s="40">
        <f t="shared" si="6"/>
        <v>60.029076317444357</v>
      </c>
      <c r="M50" s="12">
        <f t="shared" si="16"/>
        <v>1.487500000318202</v>
      </c>
      <c r="N50" s="12">
        <f t="shared" si="17"/>
        <v>1.6666666682188709</v>
      </c>
      <c r="O50" s="12">
        <f t="shared" si="18"/>
        <v>1.1250000000000426</v>
      </c>
      <c r="P50" s="81">
        <f t="shared" si="19"/>
        <v>2.5012115132268482</v>
      </c>
      <c r="Q50" s="12">
        <f t="shared" si="20"/>
        <v>6.1979166679925084E-2</v>
      </c>
      <c r="R50" s="12">
        <f t="shared" si="21"/>
        <v>6.9444444509119616E-2</v>
      </c>
      <c r="S50" s="12">
        <f t="shared" si="22"/>
        <v>4.6875000000001776E-2</v>
      </c>
      <c r="T50" s="12">
        <f t="shared" si="23"/>
        <v>0.10421714638445201</v>
      </c>
    </row>
    <row r="51" spans="2:20" ht="15.9" customHeight="1">
      <c r="B51" s="18">
        <v>45877</v>
      </c>
      <c r="C51" s="12">
        <v>401253.54009999998</v>
      </c>
      <c r="D51" s="9">
        <f t="shared" si="24"/>
        <v>46.199999982491136</v>
      </c>
      <c r="E51" s="12">
        <v>6665974.0180000002</v>
      </c>
      <c r="F51" s="9">
        <f t="shared" si="25"/>
        <v>50.999999977648258</v>
      </c>
      <c r="G51" s="12">
        <v>97.931100000000001</v>
      </c>
      <c r="H51" s="9">
        <f t="shared" si="26"/>
        <v>16.000000000005343</v>
      </c>
      <c r="I51" s="47">
        <f t="shared" si="4"/>
        <v>47.827124576471014</v>
      </c>
      <c r="J51" s="40">
        <f t="shared" si="15"/>
        <v>42.172875423528978</v>
      </c>
      <c r="K51" s="47">
        <f t="shared" si="5"/>
        <v>68.81453332038447</v>
      </c>
      <c r="L51" s="40">
        <f t="shared" si="6"/>
        <v>70.650123822272761</v>
      </c>
      <c r="M51" s="12">
        <f t="shared" si="16"/>
        <v>1.9249999992704641</v>
      </c>
      <c r="N51" s="12">
        <f t="shared" si="17"/>
        <v>2.1249999990686774</v>
      </c>
      <c r="O51" s="12">
        <f t="shared" si="18"/>
        <v>0.66666666666688934</v>
      </c>
      <c r="P51" s="81">
        <f t="shared" si="19"/>
        <v>2.9437551592613649</v>
      </c>
      <c r="Q51" s="12">
        <f t="shared" si="20"/>
        <v>8.0208333302936002E-2</v>
      </c>
      <c r="R51" s="12">
        <f t="shared" si="21"/>
        <v>8.8541666627861559E-2</v>
      </c>
      <c r="S51" s="12">
        <f t="shared" si="22"/>
        <v>2.7777777777787057E-2</v>
      </c>
      <c r="T51" s="12">
        <f t="shared" si="23"/>
        <v>0.12265646496922354</v>
      </c>
    </row>
    <row r="52" spans="2:20" ht="15.9" customHeight="1">
      <c r="B52" s="18">
        <v>45878</v>
      </c>
      <c r="C52" s="12">
        <v>401253.4436</v>
      </c>
      <c r="D52" s="9">
        <f t="shared" si="24"/>
        <v>-50.300000002607703</v>
      </c>
      <c r="E52" s="12">
        <v>6665973.9062000001</v>
      </c>
      <c r="F52" s="9">
        <f t="shared" si="25"/>
        <v>-60.800000093877316</v>
      </c>
      <c r="G52" s="12">
        <v>97.932500000000005</v>
      </c>
      <c r="H52" s="9">
        <f t="shared" si="26"/>
        <v>17.400000000009186</v>
      </c>
      <c r="I52" s="47">
        <f t="shared" si="4"/>
        <v>-129.60104374291615</v>
      </c>
      <c r="J52" s="40">
        <f t="shared" si="15"/>
        <v>219.60104374291618</v>
      </c>
      <c r="K52" s="47">
        <f t="shared" si="5"/>
        <v>78.909631932216087</v>
      </c>
      <c r="L52" s="40">
        <f t="shared" si="6"/>
        <v>80.805259802058288</v>
      </c>
      <c r="M52" s="12">
        <f t="shared" si="16"/>
        <v>-2.0120000001043081</v>
      </c>
      <c r="N52" s="12">
        <f t="shared" si="17"/>
        <v>-2.4320000037550926</v>
      </c>
      <c r="O52" s="12">
        <f t="shared" si="18"/>
        <v>0.69600000000036744</v>
      </c>
      <c r="P52" s="81">
        <f t="shared" si="19"/>
        <v>3.2322103920823313</v>
      </c>
      <c r="Q52" s="12">
        <f t="shared" si="20"/>
        <v>-8.0480000004172325E-2</v>
      </c>
      <c r="R52" s="12">
        <f t="shared" si="21"/>
        <v>-9.7280000150203702E-2</v>
      </c>
      <c r="S52" s="12">
        <f t="shared" si="22"/>
        <v>2.7840000000014697E-2</v>
      </c>
      <c r="T52" s="12">
        <f t="shared" si="23"/>
        <v>0.12928841568329325</v>
      </c>
    </row>
    <row r="53" spans="2:20" ht="15.9" customHeight="1">
      <c r="B53" s="18">
        <v>45879</v>
      </c>
      <c r="C53" s="12">
        <v>401253.52759999997</v>
      </c>
      <c r="D53" s="9">
        <f t="shared" si="24"/>
        <v>33.699999970849603</v>
      </c>
      <c r="E53" s="12">
        <v>6665974.0014000004</v>
      </c>
      <c r="F53" s="9">
        <f t="shared" si="25"/>
        <v>34.400000236928463</v>
      </c>
      <c r="G53" s="12">
        <v>97.9251</v>
      </c>
      <c r="H53" s="9">
        <f t="shared" si="26"/>
        <v>10.000000000005116</v>
      </c>
      <c r="I53" s="47">
        <f t="shared" si="4"/>
        <v>45.588922882940373</v>
      </c>
      <c r="J53" s="40">
        <f t="shared" si="15"/>
        <v>44.411077117059619</v>
      </c>
      <c r="K53" s="47">
        <f t="shared" si="5"/>
        <v>48.156515803533189</v>
      </c>
      <c r="L53" s="40">
        <f t="shared" si="6"/>
        <v>49.183838954844134</v>
      </c>
      <c r="M53" s="12">
        <f t="shared" si="16"/>
        <v>1.2961538450326771</v>
      </c>
      <c r="N53" s="12">
        <f t="shared" si="17"/>
        <v>1.3230769321895564</v>
      </c>
      <c r="O53" s="12">
        <f t="shared" si="18"/>
        <v>0.38461538461558137</v>
      </c>
      <c r="P53" s="81">
        <f t="shared" si="19"/>
        <v>1.8916861136478513</v>
      </c>
      <c r="Q53" s="12">
        <f t="shared" si="20"/>
        <v>4.9852070962795272E-2</v>
      </c>
      <c r="R53" s="12">
        <f t="shared" si="21"/>
        <v>5.0887574314982933E-2</v>
      </c>
      <c r="S53" s="12">
        <f t="shared" si="22"/>
        <v>1.4792899408291591E-2</v>
      </c>
      <c r="T53" s="12">
        <f t="shared" si="23"/>
        <v>7.2757158217225046E-2</v>
      </c>
    </row>
    <row r="54" spans="2:20" ht="15.9" customHeight="1">
      <c r="B54" s="18">
        <v>45880</v>
      </c>
      <c r="C54" s="12">
        <v>401253.51360000001</v>
      </c>
      <c r="D54" s="9">
        <f t="shared" si="24"/>
        <v>19.700000004377216</v>
      </c>
      <c r="E54" s="12">
        <v>6665973.9892999995</v>
      </c>
      <c r="F54" s="9">
        <f t="shared" si="25"/>
        <v>22.299999371170998</v>
      </c>
      <c r="G54" s="12">
        <v>97.931799999999996</v>
      </c>
      <c r="H54" s="9">
        <f t="shared" si="26"/>
        <v>16.700000000000159</v>
      </c>
      <c r="I54" s="47">
        <f t="shared" si="4"/>
        <v>48.542360384214142</v>
      </c>
      <c r="J54" s="40">
        <f t="shared" si="15"/>
        <v>41.457639615785865</v>
      </c>
      <c r="K54" s="47">
        <f t="shared" si="5"/>
        <v>29.755335187604413</v>
      </c>
      <c r="L54" s="40">
        <f t="shared" si="6"/>
        <v>34.121400500663725</v>
      </c>
      <c r="M54" s="12">
        <f t="shared" si="16"/>
        <v>0.72962962979174872</v>
      </c>
      <c r="N54" s="12">
        <f t="shared" si="17"/>
        <v>0.82592590263596288</v>
      </c>
      <c r="O54" s="12">
        <f t="shared" si="18"/>
        <v>0.61851851851852446</v>
      </c>
      <c r="P54" s="81">
        <f t="shared" si="19"/>
        <v>1.2637555740986566</v>
      </c>
      <c r="Q54" s="12">
        <f t="shared" si="20"/>
        <v>2.7023319621916619E-2</v>
      </c>
      <c r="R54" s="12">
        <f t="shared" si="21"/>
        <v>3.0589848245776402E-2</v>
      </c>
      <c r="S54" s="12">
        <f t="shared" si="22"/>
        <v>2.2908093278463867E-2</v>
      </c>
      <c r="T54" s="12">
        <f t="shared" si="23"/>
        <v>4.6805762003653946E-2</v>
      </c>
    </row>
    <row r="55" spans="2:20" ht="15.9" customHeight="1">
      <c r="B55" s="18">
        <v>45880</v>
      </c>
      <c r="C55" s="12">
        <v>401253.5135</v>
      </c>
      <c r="D55" s="9">
        <f t="shared" si="24"/>
        <v>19.599999999627471</v>
      </c>
      <c r="E55" s="12">
        <v>6665973.9841999998</v>
      </c>
      <c r="F55" s="9">
        <f t="shared" si="25"/>
        <v>17.199999652802944</v>
      </c>
      <c r="G55" s="12">
        <v>97.908199999999994</v>
      </c>
      <c r="H55" s="9">
        <f t="shared" si="26"/>
        <v>-6.9000000000016826</v>
      </c>
      <c r="I55" s="47">
        <f t="shared" si="4"/>
        <v>41.268602427995098</v>
      </c>
      <c r="J55" s="40">
        <f t="shared" si="15"/>
        <v>48.73139757200488</v>
      </c>
      <c r="K55" s="47">
        <f t="shared" si="5"/>
        <v>26.076809391522925</v>
      </c>
      <c r="L55" s="40">
        <f t="shared" si="6"/>
        <v>26.974246755782477</v>
      </c>
      <c r="M55" s="12">
        <f t="shared" si="16"/>
        <v>0.72592592591212857</v>
      </c>
      <c r="N55" s="12">
        <f t="shared" si="17"/>
        <v>0.63703702417788677</v>
      </c>
      <c r="O55" s="12">
        <f t="shared" si="18"/>
        <v>-0.25555555555561787</v>
      </c>
      <c r="P55" s="81">
        <f t="shared" si="19"/>
        <v>0.99904617614009172</v>
      </c>
      <c r="Q55" s="12">
        <f t="shared" si="20"/>
        <v>2.6886145404152909E-2</v>
      </c>
      <c r="R55" s="12">
        <f t="shared" si="21"/>
        <v>2.3593963858440252E-2</v>
      </c>
      <c r="S55" s="12">
        <f t="shared" si="22"/>
        <v>-9.4650205761339957E-3</v>
      </c>
      <c r="T55" s="12">
        <f t="shared" si="23"/>
        <v>3.7001710227410806E-2</v>
      </c>
    </row>
    <row r="56" spans="2:20" ht="15.9" customHeight="1">
      <c r="B56" s="18">
        <v>45881</v>
      </c>
      <c r="C56" s="12">
        <v>401253.50689999998</v>
      </c>
      <c r="D56" s="9">
        <f t="shared" si="24"/>
        <v>12.999999977182597</v>
      </c>
      <c r="E56" s="12">
        <v>6665973.9807000002</v>
      </c>
      <c r="F56" s="9">
        <f t="shared" si="25"/>
        <v>13.700000010430813</v>
      </c>
      <c r="G56" s="12">
        <v>97.94</v>
      </c>
      <c r="H56" s="9">
        <f t="shared" si="26"/>
        <v>24.900000000002365</v>
      </c>
      <c r="I56" s="47">
        <f t="shared" si="4"/>
        <v>46.501792594354391</v>
      </c>
      <c r="J56" s="40">
        <f t="shared" si="15"/>
        <v>43.498207405645644</v>
      </c>
      <c r="K56" s="47">
        <f t="shared" si="5"/>
        <v>18.886238367990376</v>
      </c>
      <c r="L56" s="40">
        <f t="shared" si="6"/>
        <v>31.252199917648511</v>
      </c>
      <c r="M56" s="12">
        <f t="shared" si="16"/>
        <v>0.46428571347080705</v>
      </c>
      <c r="N56" s="12">
        <f t="shared" si="17"/>
        <v>0.48928571465824333</v>
      </c>
      <c r="O56" s="12">
        <f t="shared" si="18"/>
        <v>0.88928571428579872</v>
      </c>
      <c r="P56" s="81">
        <f t="shared" si="19"/>
        <v>1.1161499970588753</v>
      </c>
      <c r="Q56" s="12">
        <f t="shared" si="20"/>
        <v>1.6581632623957395E-2</v>
      </c>
      <c r="R56" s="12">
        <f t="shared" si="21"/>
        <v>1.7474489809222976E-2</v>
      </c>
      <c r="S56" s="12">
        <f t="shared" si="22"/>
        <v>3.1760204081635671E-2</v>
      </c>
      <c r="T56" s="12">
        <f t="shared" si="23"/>
        <v>3.9862499894959831E-2</v>
      </c>
    </row>
    <row r="57" spans="2:20" ht="15.9" customHeight="1">
      <c r="B57" s="18">
        <v>45881</v>
      </c>
      <c r="C57" s="12">
        <v>401253.56439999997</v>
      </c>
      <c r="D57" s="9">
        <f t="shared" si="24"/>
        <v>70.499999972525984</v>
      </c>
      <c r="E57" s="12">
        <v>6665974.0405999999</v>
      </c>
      <c r="F57" s="9">
        <f t="shared" si="25"/>
        <v>73.599999770522118</v>
      </c>
      <c r="G57" s="12">
        <v>97.906899999999993</v>
      </c>
      <c r="H57" s="9">
        <f t="shared" si="26"/>
        <v>-8.2000000000022055</v>
      </c>
      <c r="I57" s="47">
        <f t="shared" si="4"/>
        <v>46.232404665815331</v>
      </c>
      <c r="J57" s="40">
        <f t="shared" si="15"/>
        <v>43.767595334184648</v>
      </c>
      <c r="K57" s="47">
        <f t="shared" si="5"/>
        <v>101.91766266132196</v>
      </c>
      <c r="L57" s="40">
        <f t="shared" si="6"/>
        <v>102.24700466198047</v>
      </c>
      <c r="M57" s="12">
        <f t="shared" si="16"/>
        <v>2.5178571418759281</v>
      </c>
      <c r="N57" s="12">
        <f t="shared" si="17"/>
        <v>2.6285714203757897</v>
      </c>
      <c r="O57" s="12">
        <f t="shared" si="18"/>
        <v>-0.29285714285722164</v>
      </c>
      <c r="P57" s="81">
        <f t="shared" si="19"/>
        <v>3.6516787379278739</v>
      </c>
      <c r="Q57" s="12">
        <f t="shared" si="20"/>
        <v>8.9923469352711713E-2</v>
      </c>
      <c r="R57" s="12">
        <f t="shared" si="21"/>
        <v>9.3877550727706774E-2</v>
      </c>
      <c r="S57" s="12">
        <f t="shared" si="22"/>
        <v>-1.0459183673472202E-2</v>
      </c>
      <c r="T57" s="12">
        <f t="shared" si="23"/>
        <v>0.13041709778313834</v>
      </c>
    </row>
    <row r="58" spans="2:20" ht="15.9" customHeight="1">
      <c r="B58" s="18">
        <v>45882</v>
      </c>
      <c r="C58" s="12">
        <v>401253.52889999998</v>
      </c>
      <c r="D58" s="9">
        <f t="shared" si="24"/>
        <v>34.999999974388629</v>
      </c>
      <c r="E58" s="12">
        <v>6665974.0045999996</v>
      </c>
      <c r="F58" s="9">
        <f t="shared" si="25"/>
        <v>37.599999457597733</v>
      </c>
      <c r="G58" s="12">
        <v>97.935599999999994</v>
      </c>
      <c r="H58" s="9">
        <f t="shared" si="26"/>
        <v>20.499999999998408</v>
      </c>
      <c r="I58" s="47">
        <f t="shared" si="4"/>
        <v>47.051038025796302</v>
      </c>
      <c r="J58" s="40">
        <f t="shared" si="15"/>
        <v>42.948961974203712</v>
      </c>
      <c r="K58" s="47">
        <f t="shared" si="5"/>
        <v>51.36886174929861</v>
      </c>
      <c r="L58" s="40">
        <f t="shared" si="6"/>
        <v>55.308317253542334</v>
      </c>
      <c r="M58" s="12">
        <f t="shared" si="16"/>
        <v>1.2068965508409872</v>
      </c>
      <c r="N58" s="12">
        <f t="shared" si="17"/>
        <v>1.2965517054344047</v>
      </c>
      <c r="O58" s="12">
        <f t="shared" si="18"/>
        <v>0.70689655172408306</v>
      </c>
      <c r="P58" s="81">
        <f t="shared" si="19"/>
        <v>1.9071833535704252</v>
      </c>
      <c r="Q58" s="12">
        <f t="shared" si="20"/>
        <v>4.1617122442792663E-2</v>
      </c>
      <c r="R58" s="12">
        <f t="shared" si="21"/>
        <v>4.4708679497738095E-2</v>
      </c>
      <c r="S58" s="12">
        <f t="shared" si="22"/>
        <v>2.4375743162899415E-2</v>
      </c>
      <c r="T58" s="12">
        <f t="shared" si="23"/>
        <v>6.5764943226566383E-2</v>
      </c>
    </row>
    <row r="59" spans="2:20" ht="15.9" customHeight="1">
      <c r="B59" s="18">
        <v>45882</v>
      </c>
      <c r="C59" s="12">
        <v>401253.51630000002</v>
      </c>
      <c r="D59" s="9">
        <f t="shared" si="24"/>
        <v>22.400000016205013</v>
      </c>
      <c r="E59" s="12">
        <v>6665973.9833000004</v>
      </c>
      <c r="F59" s="9">
        <f t="shared" si="25"/>
        <v>16.300000250339508</v>
      </c>
      <c r="G59" s="12">
        <v>97.931799999999996</v>
      </c>
      <c r="H59" s="9">
        <f t="shared" si="26"/>
        <v>16.700000000000159</v>
      </c>
      <c r="I59" s="47">
        <f t="shared" si="4"/>
        <v>36.042579669958052</v>
      </c>
      <c r="J59" s="40">
        <f t="shared" si="15"/>
        <v>53.957420330041941</v>
      </c>
      <c r="K59" s="47">
        <f t="shared" si="5"/>
        <v>27.702888096497315</v>
      </c>
      <c r="L59" s="40">
        <f t="shared" si="6"/>
        <v>32.347179303411572</v>
      </c>
      <c r="M59" s="12">
        <f t="shared" si="16"/>
        <v>0.77241379366224183</v>
      </c>
      <c r="N59" s="12">
        <f t="shared" si="17"/>
        <v>0.56206897414963819</v>
      </c>
      <c r="O59" s="12">
        <f t="shared" si="18"/>
        <v>0.57586206896552272</v>
      </c>
      <c r="P59" s="81">
        <f t="shared" si="19"/>
        <v>1.1154199759797094</v>
      </c>
      <c r="Q59" s="12">
        <f t="shared" si="20"/>
        <v>2.6634958402146271E-2</v>
      </c>
      <c r="R59" s="12">
        <f t="shared" si="21"/>
        <v>1.9381688763780627E-2</v>
      </c>
      <c r="S59" s="12">
        <f t="shared" si="22"/>
        <v>1.985731272294906E-2</v>
      </c>
      <c r="T59" s="12">
        <f t="shared" si="23"/>
        <v>3.8462757792403775E-2</v>
      </c>
    </row>
    <row r="60" spans="2:20" ht="15.9" customHeight="1">
      <c r="B60" s="18">
        <v>45883</v>
      </c>
      <c r="C60" s="12">
        <v>401253.53509999998</v>
      </c>
      <c r="D60" s="9">
        <f t="shared" si="24"/>
        <v>41.199999977834523</v>
      </c>
      <c r="E60" s="12">
        <v>6665974.0147000002</v>
      </c>
      <c r="F60" s="9">
        <f t="shared" si="25"/>
        <v>47.699999995529652</v>
      </c>
      <c r="G60" s="12">
        <v>97.932599999999994</v>
      </c>
      <c r="H60" s="9">
        <f t="shared" si="26"/>
        <v>17.499999999998295</v>
      </c>
      <c r="I60" s="47">
        <f t="shared" si="4"/>
        <v>49.181788980224844</v>
      </c>
      <c r="J60" s="40">
        <f t="shared" si="15"/>
        <v>40.818211019775163</v>
      </c>
      <c r="K60" s="47">
        <f t="shared" si="5"/>
        <v>63.029596204855167</v>
      </c>
      <c r="L60" s="40">
        <f t="shared" si="6"/>
        <v>65.413912875985588</v>
      </c>
      <c r="M60" s="12">
        <f t="shared" si="16"/>
        <v>1.3733333325944841</v>
      </c>
      <c r="N60" s="12">
        <f t="shared" si="17"/>
        <v>1.5899999998509884</v>
      </c>
      <c r="O60" s="12">
        <f t="shared" si="18"/>
        <v>0.58333333333327653</v>
      </c>
      <c r="P60" s="81">
        <f t="shared" si="19"/>
        <v>2.1804637625328529</v>
      </c>
      <c r="Q60" s="12">
        <f t="shared" si="20"/>
        <v>4.5777777753149472E-2</v>
      </c>
      <c r="R60" s="12">
        <f t="shared" si="21"/>
        <v>5.2999999995032944E-2</v>
      </c>
      <c r="S60" s="12">
        <f t="shared" si="22"/>
        <v>1.944444444444255E-2</v>
      </c>
      <c r="T60" s="12">
        <f t="shared" si="23"/>
        <v>7.268212541776177E-2</v>
      </c>
    </row>
    <row r="61" spans="2:20" ht="15.9" customHeight="1">
      <c r="B61" s="18">
        <v>45883</v>
      </c>
      <c r="C61" s="12">
        <v>401253.5171</v>
      </c>
      <c r="D61" s="9">
        <f t="shared" si="24"/>
        <v>23.199999995995313</v>
      </c>
      <c r="E61" s="12">
        <v>6665973.9879999999</v>
      </c>
      <c r="F61" s="9">
        <f t="shared" si="25"/>
        <v>20.999999716877937</v>
      </c>
      <c r="G61" s="12">
        <v>97.903300000000002</v>
      </c>
      <c r="H61" s="9">
        <f t="shared" si="26"/>
        <v>-11.799999999993815</v>
      </c>
      <c r="I61" s="47">
        <f t="shared" si="4"/>
        <v>42.150525059921463</v>
      </c>
      <c r="J61" s="40">
        <f t="shared" si="15"/>
        <v>47.849474940078551</v>
      </c>
      <c r="K61" s="47">
        <f t="shared" si="5"/>
        <v>31.29281048296966</v>
      </c>
      <c r="L61" s="40">
        <f t="shared" si="6"/>
        <v>33.443683827038399</v>
      </c>
      <c r="M61" s="12">
        <f t="shared" si="16"/>
        <v>0.77333333319984376</v>
      </c>
      <c r="N61" s="12">
        <f t="shared" si="17"/>
        <v>0.69999999056259787</v>
      </c>
      <c r="O61" s="12">
        <f t="shared" si="18"/>
        <v>-0.3933333333331272</v>
      </c>
      <c r="P61" s="81">
        <f t="shared" si="19"/>
        <v>1.1147894609012801</v>
      </c>
      <c r="Q61" s="12">
        <f t="shared" si="20"/>
        <v>2.5777777773328125E-2</v>
      </c>
      <c r="R61" s="12">
        <f t="shared" si="21"/>
        <v>2.3333333018753264E-2</v>
      </c>
      <c r="S61" s="12">
        <f t="shared" si="22"/>
        <v>-1.311111111110424E-2</v>
      </c>
      <c r="T61" s="12">
        <f t="shared" si="23"/>
        <v>3.7159648696709333E-2</v>
      </c>
    </row>
    <row r="62" spans="2:20" ht="15.9" customHeight="1">
      <c r="B62" s="18">
        <v>45884</v>
      </c>
      <c r="C62" s="12">
        <v>401253.50799999997</v>
      </c>
      <c r="D62" s="9">
        <f t="shared" si="24"/>
        <v>14.099999971222132</v>
      </c>
      <c r="E62" s="12">
        <v>6665973.9795000004</v>
      </c>
      <c r="F62" s="9">
        <f t="shared" si="25"/>
        <v>12.500000186264515</v>
      </c>
      <c r="G62" s="12">
        <v>97.922600000000003</v>
      </c>
      <c r="H62" s="9">
        <f t="shared" si="26"/>
        <v>7.5000000000073896</v>
      </c>
      <c r="I62" s="47">
        <f t="shared" si="4"/>
        <v>41.557785195959866</v>
      </c>
      <c r="J62" s="40">
        <f t="shared" si="15"/>
        <v>48.442214804040134</v>
      </c>
      <c r="K62" s="47">
        <f t="shared" si="5"/>
        <v>18.843035950851366</v>
      </c>
      <c r="L62" s="40">
        <f t="shared" si="6"/>
        <v>20.280779172536441</v>
      </c>
      <c r="M62" s="12">
        <f t="shared" si="16"/>
        <v>0.45483870874910104</v>
      </c>
      <c r="N62" s="12">
        <f t="shared" si="17"/>
        <v>0.40322581246014566</v>
      </c>
      <c r="O62" s="12">
        <f t="shared" si="18"/>
        <v>0.24193548387120611</v>
      </c>
      <c r="P62" s="81">
        <f t="shared" si="19"/>
        <v>0.65421868298504648</v>
      </c>
      <c r="Q62" s="12">
        <f t="shared" si="20"/>
        <v>1.4672216411261324E-2</v>
      </c>
      <c r="R62" s="12">
        <f t="shared" si="21"/>
        <v>1.3007284272907925E-2</v>
      </c>
      <c r="S62" s="12">
        <f t="shared" si="22"/>
        <v>7.804370447458262E-3</v>
      </c>
      <c r="T62" s="12">
        <f t="shared" si="23"/>
        <v>2.1103828483388595E-2</v>
      </c>
    </row>
    <row r="63" spans="2:20" ht="15.9" customHeight="1">
      <c r="B63" s="18">
        <v>45884</v>
      </c>
      <c r="C63" s="12">
        <v>401253.51360000001</v>
      </c>
      <c r="D63" s="9">
        <f t="shared" si="24"/>
        <v>19.700000004377216</v>
      </c>
      <c r="E63" s="12">
        <v>6665973.9840000002</v>
      </c>
      <c r="F63" s="9">
        <f t="shared" si="25"/>
        <v>16.999999992549419</v>
      </c>
      <c r="G63" s="12">
        <v>97.915400000000005</v>
      </c>
      <c r="H63" s="9">
        <f t="shared" si="26"/>
        <v>0.30000000000995897</v>
      </c>
      <c r="I63" s="47">
        <f t="shared" si="4"/>
        <v>40.792359460404718</v>
      </c>
      <c r="J63" s="40">
        <f t="shared" si="15"/>
        <v>49.207640539595275</v>
      </c>
      <c r="K63" s="47">
        <f t="shared" si="5"/>
        <v>26.020953093980676</v>
      </c>
      <c r="L63" s="40">
        <f t="shared" si="6"/>
        <v>26.022682412064068</v>
      </c>
      <c r="M63" s="12">
        <f t="shared" si="16"/>
        <v>0.63548387110894244</v>
      </c>
      <c r="N63" s="12">
        <f t="shared" si="17"/>
        <v>0.5483870965338522</v>
      </c>
      <c r="O63" s="12">
        <f t="shared" si="18"/>
        <v>9.677419355159967E-3</v>
      </c>
      <c r="P63" s="81">
        <f t="shared" si="19"/>
        <v>0.83944136813109893</v>
      </c>
      <c r="Q63" s="12">
        <f t="shared" si="20"/>
        <v>2.0499479713191691E-2</v>
      </c>
      <c r="R63" s="12">
        <f t="shared" si="21"/>
        <v>1.7689906339801685E-2</v>
      </c>
      <c r="S63" s="12">
        <f t="shared" si="22"/>
        <v>3.1217481790838601E-4</v>
      </c>
      <c r="T63" s="12">
        <f t="shared" si="23"/>
        <v>2.707875381068061E-2</v>
      </c>
    </row>
    <row r="64" spans="2:20" ht="15.9" customHeight="1">
      <c r="B64" s="18">
        <v>45885</v>
      </c>
      <c r="C64" s="12">
        <v>401253.50939999998</v>
      </c>
      <c r="D64" s="9">
        <f t="shared" si="24"/>
        <v>15.499999979510903</v>
      </c>
      <c r="E64" s="12">
        <v>6665973.9787999997</v>
      </c>
      <c r="F64" s="9">
        <f t="shared" si="25"/>
        <v>11.799999512732029</v>
      </c>
      <c r="G64" s="12">
        <v>97.927700000000002</v>
      </c>
      <c r="H64" s="9">
        <f t="shared" si="26"/>
        <v>12.600000000006162</v>
      </c>
      <c r="I64" s="47">
        <f t="shared" si="4"/>
        <v>37.281666102188105</v>
      </c>
      <c r="J64" s="40">
        <f t="shared" si="15"/>
        <v>52.718333897811931</v>
      </c>
      <c r="K64" s="47">
        <f t="shared" si="5"/>
        <v>19.48050276212896</v>
      </c>
      <c r="L64" s="40">
        <f t="shared" si="6"/>
        <v>23.200215254722732</v>
      </c>
      <c r="M64" s="12">
        <f t="shared" si="16"/>
        <v>0.48437499935971573</v>
      </c>
      <c r="N64" s="12">
        <f t="shared" si="17"/>
        <v>0.36874998477287591</v>
      </c>
      <c r="O64" s="12">
        <f t="shared" si="18"/>
        <v>0.39375000000019256</v>
      </c>
      <c r="P64" s="81">
        <f t="shared" si="19"/>
        <v>0.72500672671008537</v>
      </c>
      <c r="Q64" s="12">
        <f t="shared" si="20"/>
        <v>1.5136718729991117E-2</v>
      </c>
      <c r="R64" s="12">
        <f t="shared" si="21"/>
        <v>1.1523437024152372E-2</v>
      </c>
      <c r="S64" s="12">
        <f t="shared" si="22"/>
        <v>1.2304687500006017E-2</v>
      </c>
      <c r="T64" s="12">
        <f t="shared" si="23"/>
        <v>2.2656460209690168E-2</v>
      </c>
    </row>
    <row r="65" spans="2:20" ht="15.9" customHeight="1">
      <c r="B65" s="18">
        <v>45885</v>
      </c>
      <c r="C65" s="12">
        <v>401253.5024</v>
      </c>
      <c r="D65" s="9">
        <f t="shared" si="24"/>
        <v>8.4999999962747097</v>
      </c>
      <c r="E65" s="12">
        <v>6665973.9674000004</v>
      </c>
      <c r="F65" s="9">
        <f t="shared" si="25"/>
        <v>0.40000025182962418</v>
      </c>
      <c r="G65" s="12">
        <v>97.916700000000006</v>
      </c>
      <c r="H65" s="9">
        <f t="shared" si="26"/>
        <v>1.6000000000104819</v>
      </c>
      <c r="I65" s="47">
        <f t="shared" si="4"/>
        <v>2.6942859847872085</v>
      </c>
      <c r="J65" s="40">
        <f t="shared" si="15"/>
        <v>87.3057140152128</v>
      </c>
      <c r="K65" s="47">
        <f t="shared" si="5"/>
        <v>8.5094065679184592</v>
      </c>
      <c r="L65" s="40">
        <f t="shared" si="6"/>
        <v>8.6585218217757802</v>
      </c>
      <c r="M65" s="12">
        <f t="shared" si="16"/>
        <v>0.26562499988358468</v>
      </c>
      <c r="N65" s="12">
        <f t="shared" si="17"/>
        <v>1.2500007869675756E-2</v>
      </c>
      <c r="O65" s="12">
        <f t="shared" si="18"/>
        <v>5.000000000032756E-2</v>
      </c>
      <c r="P65" s="81">
        <f t="shared" si="19"/>
        <v>0.27057880693049313</v>
      </c>
      <c r="Q65" s="12">
        <f t="shared" si="20"/>
        <v>8.3007812463620212E-3</v>
      </c>
      <c r="R65" s="12">
        <f t="shared" si="21"/>
        <v>3.9062524592736736E-4</v>
      </c>
      <c r="S65" s="12">
        <f t="shared" si="22"/>
        <v>1.5625000000102363E-3</v>
      </c>
      <c r="T65" s="12">
        <f t="shared" si="23"/>
        <v>8.4555877165779104E-3</v>
      </c>
    </row>
    <row r="66" spans="2:20" ht="15.9" customHeight="1">
      <c r="B66" s="18">
        <v>45887</v>
      </c>
      <c r="C66" s="12">
        <v>401253.52279999998</v>
      </c>
      <c r="D66" s="9">
        <f t="shared" si="24"/>
        <v>28.899999975692481</v>
      </c>
      <c r="E66" s="12">
        <v>6665973.9934999999</v>
      </c>
      <c r="F66" s="9">
        <f t="shared" si="25"/>
        <v>26.499999687075615</v>
      </c>
      <c r="G66" s="12">
        <v>97.923100000000005</v>
      </c>
      <c r="H66" s="9">
        <f t="shared" si="26"/>
        <v>8.0000000000097771</v>
      </c>
      <c r="I66" s="47">
        <f t="shared" si="4"/>
        <v>42.51942307378166</v>
      </c>
      <c r="J66" s="40">
        <f t="shared" si="15"/>
        <v>47.480576926218362</v>
      </c>
      <c r="K66" s="47">
        <f t="shared" si="5"/>
        <v>39.210457559304679</v>
      </c>
      <c r="L66" s="40">
        <f t="shared" si="6"/>
        <v>40.018245613847057</v>
      </c>
      <c r="M66" s="12">
        <f t="shared" si="16"/>
        <v>0.84999999928507297</v>
      </c>
      <c r="N66" s="12">
        <f t="shared" si="17"/>
        <v>0.77941175550222397</v>
      </c>
      <c r="O66" s="12">
        <f t="shared" si="18"/>
        <v>0.2352941176473464</v>
      </c>
      <c r="P66" s="81">
        <f t="shared" si="19"/>
        <v>1.1770072239366782</v>
      </c>
      <c r="Q66" s="12">
        <f t="shared" si="20"/>
        <v>2.4999999978972735E-2</v>
      </c>
      <c r="R66" s="12">
        <f t="shared" si="21"/>
        <v>2.2923875161830115E-2</v>
      </c>
      <c r="S66" s="12">
        <f t="shared" si="22"/>
        <v>6.9204152249219527E-3</v>
      </c>
      <c r="T66" s="12">
        <f t="shared" si="23"/>
        <v>3.4617859527549359E-2</v>
      </c>
    </row>
    <row r="67" spans="2:20" ht="15.9" customHeight="1">
      <c r="B67" s="18">
        <v>45887</v>
      </c>
      <c r="C67" s="12">
        <v>401253.5148</v>
      </c>
      <c r="D67" s="9">
        <f t="shared" si="24"/>
        <v>20.900000003166497</v>
      </c>
      <c r="E67" s="12">
        <v>6665973.9814999998</v>
      </c>
      <c r="F67" s="9">
        <f t="shared" si="25"/>
        <v>14.499999582767487</v>
      </c>
      <c r="G67" s="12">
        <v>97.928200000000004</v>
      </c>
      <c r="H67" s="9">
        <f t="shared" si="26"/>
        <v>13.100000000008549</v>
      </c>
      <c r="I67" s="47">
        <f t="shared" si="4"/>
        <v>34.752135112672633</v>
      </c>
      <c r="J67" s="40">
        <f t="shared" si="15"/>
        <v>55.247864887327353</v>
      </c>
      <c r="K67" s="47">
        <f t="shared" si="5"/>
        <v>25.437373843080124</v>
      </c>
      <c r="L67" s="40">
        <f t="shared" si="6"/>
        <v>28.612409685883517</v>
      </c>
      <c r="M67" s="12">
        <f t="shared" si="16"/>
        <v>0.61470588244607338</v>
      </c>
      <c r="N67" s="12">
        <f t="shared" si="17"/>
        <v>0.4264705759637496</v>
      </c>
      <c r="O67" s="12">
        <f t="shared" si="18"/>
        <v>0.38529411764731025</v>
      </c>
      <c r="P67" s="81">
        <f t="shared" si="19"/>
        <v>0.84154146134951524</v>
      </c>
      <c r="Q67" s="12">
        <f t="shared" si="20"/>
        <v>1.8079584777825689E-2</v>
      </c>
      <c r="R67" s="12">
        <f t="shared" si="21"/>
        <v>1.254325223422793E-2</v>
      </c>
      <c r="S67" s="12">
        <f t="shared" si="22"/>
        <v>1.1332179930803243E-2</v>
      </c>
      <c r="T67" s="12">
        <f t="shared" si="23"/>
        <v>2.4751219451456332E-2</v>
      </c>
    </row>
    <row r="68" spans="2:20" ht="15.9" customHeight="1">
      <c r="B68" s="18">
        <v>45888</v>
      </c>
      <c r="C68" s="12">
        <v>401253.51439999999</v>
      </c>
      <c r="D68" s="9">
        <f t="shared" si="24"/>
        <v>20.499999984167516</v>
      </c>
      <c r="E68" s="12">
        <v>6665973.9877000004</v>
      </c>
      <c r="F68" s="9">
        <f t="shared" si="25"/>
        <v>20.70000022649765</v>
      </c>
      <c r="G68" s="12">
        <v>97.9178</v>
      </c>
      <c r="H68" s="9">
        <f t="shared" si="26"/>
        <v>2.7000000000043656</v>
      </c>
      <c r="I68" s="47">
        <f t="shared" si="4"/>
        <v>45.278133002868564</v>
      </c>
      <c r="J68" s="40">
        <f t="shared" si="15"/>
        <v>44.721866997131428</v>
      </c>
      <c r="K68" s="47">
        <f t="shared" si="5"/>
        <v>29.133142788375423</v>
      </c>
      <c r="L68" s="40">
        <f t="shared" si="6"/>
        <v>29.257990510762944</v>
      </c>
      <c r="M68" s="12">
        <f t="shared" si="16"/>
        <v>0.58571428526192904</v>
      </c>
      <c r="N68" s="12">
        <f t="shared" si="17"/>
        <v>0.59142857789993286</v>
      </c>
      <c r="O68" s="12">
        <f t="shared" si="18"/>
        <v>7.7142857142981872E-2</v>
      </c>
      <c r="P68" s="81">
        <f t="shared" si="19"/>
        <v>0.83594258602179838</v>
      </c>
      <c r="Q68" s="12">
        <f t="shared" si="20"/>
        <v>1.6734693864626542E-2</v>
      </c>
      <c r="R68" s="12">
        <f t="shared" si="21"/>
        <v>1.6897959368569509E-2</v>
      </c>
      <c r="S68" s="12">
        <f t="shared" si="22"/>
        <v>2.2040816326566251E-3</v>
      </c>
      <c r="T68" s="12">
        <f t="shared" si="23"/>
        <v>2.3884073886337096E-2</v>
      </c>
    </row>
    <row r="69" spans="2:20" ht="15.9" customHeight="1">
      <c r="B69" s="18">
        <v>45888</v>
      </c>
      <c r="C69" s="12">
        <v>401253.52169999998</v>
      </c>
      <c r="D69" s="9">
        <f t="shared" si="24"/>
        <v>27.799999981652945</v>
      </c>
      <c r="E69" s="12">
        <v>6665973.9856000002</v>
      </c>
      <c r="F69" s="9">
        <f t="shared" si="25"/>
        <v>18.600000068545341</v>
      </c>
      <c r="G69" s="12">
        <v>97.933800000000005</v>
      </c>
      <c r="H69" s="9">
        <f t="shared" si="26"/>
        <v>18.700000000009709</v>
      </c>
      <c r="I69" s="47">
        <f t="shared" si="4"/>
        <v>33.785085430409936</v>
      </c>
      <c r="J69" s="40">
        <f t="shared" si="15"/>
        <v>56.214914569590064</v>
      </c>
      <c r="K69" s="47">
        <f t="shared" si="5"/>
        <v>33.448467850258709</v>
      </c>
      <c r="L69" s="40">
        <f t="shared" si="6"/>
        <v>38.320882055742842</v>
      </c>
      <c r="M69" s="12">
        <f t="shared" si="16"/>
        <v>0.79428571376151269</v>
      </c>
      <c r="N69" s="12">
        <f t="shared" si="17"/>
        <v>0.53142857338700977</v>
      </c>
      <c r="O69" s="12">
        <f t="shared" si="18"/>
        <v>0.5342857142859917</v>
      </c>
      <c r="P69" s="81">
        <f t="shared" si="19"/>
        <v>1.0948823444497955</v>
      </c>
      <c r="Q69" s="12">
        <f t="shared" si="20"/>
        <v>2.2693877536043221E-2</v>
      </c>
      <c r="R69" s="12">
        <f t="shared" si="21"/>
        <v>1.5183673525343137E-2</v>
      </c>
      <c r="S69" s="12">
        <f t="shared" si="22"/>
        <v>1.5265306122456905E-2</v>
      </c>
      <c r="T69" s="12">
        <f t="shared" si="23"/>
        <v>3.1282352698565587E-2</v>
      </c>
    </row>
    <row r="70" spans="2:20" ht="15.9" customHeight="1">
      <c r="B70" s="18">
        <v>45889</v>
      </c>
      <c r="C70" s="12">
        <v>401253.51400000002</v>
      </c>
      <c r="D70" s="9">
        <f t="shared" si="24"/>
        <v>20.100000023376197</v>
      </c>
      <c r="E70" s="12">
        <v>6665973.9785000002</v>
      </c>
      <c r="F70" s="9">
        <f t="shared" si="25"/>
        <v>11.500000022351742</v>
      </c>
      <c r="G70" s="12">
        <v>97.924000000000007</v>
      </c>
      <c r="H70" s="9">
        <f t="shared" si="26"/>
        <v>8.9000000000112323</v>
      </c>
      <c r="I70" s="47">
        <f t="shared" si="4"/>
        <v>29.775570000760229</v>
      </c>
      <c r="J70" s="40">
        <f t="shared" si="15"/>
        <v>60.22442999923976</v>
      </c>
      <c r="K70" s="47">
        <f t="shared" si="5"/>
        <v>23.15728830096074</v>
      </c>
      <c r="L70" s="40">
        <f t="shared" si="6"/>
        <v>24.808667869396235</v>
      </c>
      <c r="M70" s="12">
        <f t="shared" si="16"/>
        <v>0.55833333398267215</v>
      </c>
      <c r="N70" s="12">
        <f t="shared" si="17"/>
        <v>0.31944444506532615</v>
      </c>
      <c r="O70" s="12">
        <f t="shared" si="18"/>
        <v>0.24722222222253423</v>
      </c>
      <c r="P70" s="81">
        <f t="shared" si="19"/>
        <v>0.68912966303878431</v>
      </c>
      <c r="Q70" s="12">
        <f t="shared" si="20"/>
        <v>1.5509259277296449E-2</v>
      </c>
      <c r="R70" s="12">
        <f t="shared" si="21"/>
        <v>8.8734568073701708E-3</v>
      </c>
      <c r="S70" s="12">
        <f t="shared" si="22"/>
        <v>6.8672839506259513E-3</v>
      </c>
      <c r="T70" s="12">
        <f t="shared" si="23"/>
        <v>1.9142490639966231E-2</v>
      </c>
    </row>
    <row r="71" spans="2:20" ht="15.9" customHeight="1">
      <c r="B71" s="18">
        <v>45889</v>
      </c>
      <c r="C71" s="12">
        <v>401253.51990000001</v>
      </c>
      <c r="D71" s="9">
        <f t="shared" si="24"/>
        <v>26.000000012572855</v>
      </c>
      <c r="E71" s="12">
        <v>6665973.9855000004</v>
      </c>
      <c r="F71" s="9">
        <f t="shared" si="25"/>
        <v>18.500000238418579</v>
      </c>
      <c r="G71" s="12">
        <v>97.92</v>
      </c>
      <c r="H71" s="9">
        <f t="shared" si="26"/>
        <v>4.9000000000063437</v>
      </c>
      <c r="I71" s="47">
        <f t="shared" si="4"/>
        <v>35.43331434600173</v>
      </c>
      <c r="J71" s="40">
        <f t="shared" si="15"/>
        <v>54.566685653998263</v>
      </c>
      <c r="K71" s="47">
        <f t="shared" si="5"/>
        <v>31.91002991968632</v>
      </c>
      <c r="L71" s="40">
        <f t="shared" si="6"/>
        <v>32.284051937068526</v>
      </c>
      <c r="M71" s="12">
        <f t="shared" si="16"/>
        <v>0.72222222257146818</v>
      </c>
      <c r="N71" s="12">
        <f t="shared" si="17"/>
        <v>0.5138888955116272</v>
      </c>
      <c r="O71" s="12">
        <f t="shared" si="18"/>
        <v>0.13611111111128732</v>
      </c>
      <c r="P71" s="81">
        <f t="shared" si="19"/>
        <v>0.89677922047412573</v>
      </c>
      <c r="Q71" s="12">
        <f t="shared" si="20"/>
        <v>2.0061728404763005E-2</v>
      </c>
      <c r="R71" s="12">
        <f t="shared" si="21"/>
        <v>1.4274691541989645E-2</v>
      </c>
      <c r="S71" s="12">
        <f t="shared" si="22"/>
        <v>3.7808641975357587E-3</v>
      </c>
      <c r="T71" s="12">
        <f t="shared" si="23"/>
        <v>2.4910533902059048E-2</v>
      </c>
    </row>
    <row r="72" spans="2:20" ht="15.9" customHeight="1">
      <c r="B72" s="18">
        <v>45890</v>
      </c>
      <c r="C72" s="12">
        <v>401253.52879999997</v>
      </c>
      <c r="D72" s="9">
        <f t="shared" si="24"/>
        <v>34.899999969638884</v>
      </c>
      <c r="E72" s="12">
        <v>6665973.9967</v>
      </c>
      <c r="F72" s="9">
        <f t="shared" si="25"/>
        <v>29.699999839067459</v>
      </c>
      <c r="G72" s="12">
        <v>97.922200000000004</v>
      </c>
      <c r="H72" s="9">
        <f t="shared" si="26"/>
        <v>7.1000000000083219</v>
      </c>
      <c r="I72" s="47">
        <f t="shared" si="4"/>
        <v>40.397878402344077</v>
      </c>
      <c r="J72" s="40">
        <f t="shared" si="15"/>
        <v>49.602121597655923</v>
      </c>
      <c r="K72" s="47">
        <f t="shared" si="5"/>
        <v>45.826847898599809</v>
      </c>
      <c r="L72" s="40">
        <f t="shared" si="6"/>
        <v>46.37359149690176</v>
      </c>
      <c r="M72" s="12">
        <f t="shared" si="16"/>
        <v>0.94324324242267255</v>
      </c>
      <c r="N72" s="12">
        <f t="shared" si="17"/>
        <v>0.80270269835317454</v>
      </c>
      <c r="O72" s="12">
        <f t="shared" si="18"/>
        <v>0.19189189189211681</v>
      </c>
      <c r="P72" s="81">
        <f t="shared" si="19"/>
        <v>1.2533403107270746</v>
      </c>
      <c r="Q72" s="12">
        <f t="shared" si="20"/>
        <v>2.5493060606018178E-2</v>
      </c>
      <c r="R72" s="12">
        <f t="shared" si="21"/>
        <v>2.1694667523058771E-2</v>
      </c>
      <c r="S72" s="12">
        <f t="shared" si="22"/>
        <v>5.186267348435589E-3</v>
      </c>
      <c r="T72" s="12">
        <f t="shared" si="23"/>
        <v>3.3874062452083097E-2</v>
      </c>
    </row>
    <row r="73" spans="2:20" ht="15.9" customHeight="1">
      <c r="B73" s="18">
        <v>45890</v>
      </c>
      <c r="C73" s="12">
        <v>401253.50069999998</v>
      </c>
      <c r="D73" s="9">
        <f t="shared" si="24"/>
        <v>6.7999999737367034</v>
      </c>
      <c r="E73" s="12">
        <v>6665973.9611999998</v>
      </c>
      <c r="F73" s="9">
        <f t="shared" si="25"/>
        <v>-5.8000003919005394</v>
      </c>
      <c r="G73" s="12">
        <v>97.8977</v>
      </c>
      <c r="H73" s="9">
        <f t="shared" si="26"/>
        <v>-17.399999999994975</v>
      </c>
      <c r="I73" s="47">
        <f t="shared" si="4"/>
        <v>-40.462229512831641</v>
      </c>
      <c r="J73" s="40">
        <f t="shared" si="15"/>
        <v>130.46222951283164</v>
      </c>
      <c r="K73" s="47">
        <f t="shared" si="5"/>
        <v>8.9375614229422542</v>
      </c>
      <c r="L73" s="40">
        <f t="shared" si="6"/>
        <v>19.561186165176455</v>
      </c>
      <c r="M73" s="12">
        <f t="shared" si="16"/>
        <v>0.18378378307396495</v>
      </c>
      <c r="N73" s="12">
        <f t="shared" si="17"/>
        <v>-0.15675676734866323</v>
      </c>
      <c r="O73" s="12">
        <f t="shared" si="18"/>
        <v>-0.47027027027013446</v>
      </c>
      <c r="P73" s="81">
        <f t="shared" si="19"/>
        <v>0.52868070716693116</v>
      </c>
      <c r="Q73" s="12">
        <f t="shared" si="20"/>
        <v>4.9671292722693232E-3</v>
      </c>
      <c r="R73" s="12">
        <f t="shared" si="21"/>
        <v>-4.2366693878017085E-3</v>
      </c>
      <c r="S73" s="12">
        <f t="shared" si="22"/>
        <v>-1.2710007304598229E-2</v>
      </c>
      <c r="T73" s="12">
        <f t="shared" si="23"/>
        <v>1.4288667761268409E-2</v>
      </c>
    </row>
    <row r="74" spans="2:20" ht="15.9" customHeight="1">
      <c r="B74" s="18">
        <v>45891</v>
      </c>
      <c r="C74" s="12">
        <v>401253.52870000002</v>
      </c>
      <c r="D74" s="9">
        <f t="shared" si="24"/>
        <v>34.8000000230968</v>
      </c>
      <c r="E74" s="12">
        <v>6665973.9949000003</v>
      </c>
      <c r="F74" s="9">
        <f t="shared" si="25"/>
        <v>27.900000102818012</v>
      </c>
      <c r="G74" s="12">
        <v>97.919200000000004</v>
      </c>
      <c r="H74" s="9">
        <f t="shared" si="26"/>
        <v>4.1000000000082082</v>
      </c>
      <c r="I74" s="47">
        <f t="shared" ref="I74:I86" si="27">IF(MOD(DEGREES(ATAN2(D74, F74)), 360) &gt; 180, MOD(DEGREES(ATAN2(D74, F74)), 360) - 360, MOD(DEGREES(ATAN2(D74, F74)), 360))</f>
        <v>38.719992958789241</v>
      </c>
      <c r="J74" s="40">
        <f t="shared" si="15"/>
        <v>51.280007041210752</v>
      </c>
      <c r="K74" s="47">
        <f t="shared" ref="K74:K86" si="28">SQRT(POWER(C74 - $C$9,2) + POWER(E74 - $E$9,2)) *1000</f>
        <v>44.603251084924089</v>
      </c>
      <c r="L74" s="40">
        <f t="shared" ref="L74:L86" si="29">SQRT((D74^2) + (F74^2) + (H74^2))</f>
        <v>44.79129387888733</v>
      </c>
      <c r="M74" s="12">
        <f t="shared" si="16"/>
        <v>0.91578947429202107</v>
      </c>
      <c r="N74" s="12">
        <f t="shared" si="17"/>
        <v>0.73421052902152661</v>
      </c>
      <c r="O74" s="12">
        <f t="shared" si="18"/>
        <v>0.10789473684232127</v>
      </c>
      <c r="P74" s="81">
        <f t="shared" si="19"/>
        <v>1.1787182599707193</v>
      </c>
      <c r="Q74" s="12">
        <f t="shared" si="20"/>
        <v>2.4099723007684766E-2</v>
      </c>
      <c r="R74" s="12">
        <f t="shared" si="21"/>
        <v>1.9321329711092804E-2</v>
      </c>
      <c r="S74" s="12">
        <f t="shared" si="22"/>
        <v>2.839335180061086E-3</v>
      </c>
      <c r="T74" s="12">
        <f t="shared" si="23"/>
        <v>3.1018901578176824E-2</v>
      </c>
    </row>
    <row r="75" spans="2:20" ht="15.9" customHeight="1">
      <c r="B75" s="18">
        <v>45891</v>
      </c>
      <c r="C75" s="12">
        <v>401253.50339999999</v>
      </c>
      <c r="D75" s="9">
        <f t="shared" si="24"/>
        <v>9.4999999855645001</v>
      </c>
      <c r="E75" s="12">
        <v>6665973.9614000004</v>
      </c>
      <c r="F75" s="9">
        <f t="shared" si="25"/>
        <v>-5.59999980032444</v>
      </c>
      <c r="G75" s="12">
        <v>97.899799999999999</v>
      </c>
      <c r="H75" s="9">
        <f t="shared" si="26"/>
        <v>-15.299999999996317</v>
      </c>
      <c r="I75" s="47">
        <f t="shared" si="27"/>
        <v>-30.518229823241143</v>
      </c>
      <c r="J75" s="40">
        <f t="shared" ref="J75:J86" si="30">MOD(DEGREES(ATAN2(F75, D75)) + 360, 360)</f>
        <v>120.51822982324109</v>
      </c>
      <c r="K75" s="47">
        <f t="shared" si="28"/>
        <v>11.027692301173408</v>
      </c>
      <c r="L75" s="40">
        <f t="shared" si="29"/>
        <v>18.860010537888005</v>
      </c>
      <c r="M75" s="12">
        <f t="shared" si="16"/>
        <v>0.24999999962011843</v>
      </c>
      <c r="N75" s="12">
        <f t="shared" si="17"/>
        <v>-0.14736841579801158</v>
      </c>
      <c r="O75" s="12">
        <f t="shared" si="18"/>
        <v>-0.40263157894727147</v>
      </c>
      <c r="P75" s="81">
        <f t="shared" si="19"/>
        <v>0.49631606678652646</v>
      </c>
      <c r="Q75" s="12">
        <f t="shared" si="20"/>
        <v>6.5789473584241696E-3</v>
      </c>
      <c r="R75" s="12">
        <f t="shared" si="21"/>
        <v>-3.878116205210831E-3</v>
      </c>
      <c r="S75" s="12">
        <f t="shared" si="22"/>
        <v>-1.0595567867033459E-2</v>
      </c>
      <c r="T75" s="12">
        <f t="shared" si="23"/>
        <v>1.3060949125961223E-2</v>
      </c>
    </row>
    <row r="76" spans="2:20" ht="15.9" customHeight="1">
      <c r="B76" s="18">
        <v>45892</v>
      </c>
      <c r="C76" s="12">
        <v>401253.5306</v>
      </c>
      <c r="D76" s="9">
        <f t="shared" si="24"/>
        <v>36.699999996926636</v>
      </c>
      <c r="E76" s="12">
        <v>6665974.0043000001</v>
      </c>
      <c r="F76" s="9">
        <f t="shared" si="25"/>
        <v>37.299999967217445</v>
      </c>
      <c r="G76" s="12">
        <v>97.934799999999996</v>
      </c>
      <c r="H76" s="9">
        <f t="shared" si="26"/>
        <v>19.700000000000273</v>
      </c>
      <c r="I76" s="47">
        <f t="shared" si="27"/>
        <v>45.464550171769908</v>
      </c>
      <c r="J76" s="40">
        <f t="shared" si="30"/>
        <v>44.535449828230071</v>
      </c>
      <c r="K76" s="47">
        <f t="shared" si="28"/>
        <v>52.32762174348111</v>
      </c>
      <c r="L76" s="40">
        <f t="shared" si="29"/>
        <v>55.913057485070937</v>
      </c>
      <c r="M76" s="12">
        <f t="shared" si="16"/>
        <v>0.94102564094683683</v>
      </c>
      <c r="N76" s="12">
        <f t="shared" si="17"/>
        <v>0.95641025556967807</v>
      </c>
      <c r="O76" s="12">
        <f t="shared" si="18"/>
        <v>0.5051282051282121</v>
      </c>
      <c r="P76" s="81">
        <f t="shared" si="19"/>
        <v>1.4336681406428444</v>
      </c>
      <c r="Q76" s="12">
        <f t="shared" si="20"/>
        <v>2.4128862588380432E-2</v>
      </c>
      <c r="R76" s="12">
        <f t="shared" si="21"/>
        <v>2.4523339886402002E-2</v>
      </c>
      <c r="S76" s="12">
        <f t="shared" si="22"/>
        <v>1.2952005259697747E-2</v>
      </c>
      <c r="T76" s="12">
        <f t="shared" si="23"/>
        <v>3.6760721554944732E-2</v>
      </c>
    </row>
    <row r="77" spans="2:20" ht="15.9" customHeight="1">
      <c r="B77" s="18">
        <v>45894</v>
      </c>
      <c r="C77" s="12">
        <v>401253.53110000002</v>
      </c>
      <c r="D77" s="9">
        <f t="shared" si="24"/>
        <v>37.200000020675361</v>
      </c>
      <c r="E77" s="12">
        <v>6665974.0067999996</v>
      </c>
      <c r="F77" s="9">
        <f t="shared" si="25"/>
        <v>39.799999445676804</v>
      </c>
      <c r="G77" s="12">
        <v>97.938100000000006</v>
      </c>
      <c r="H77" s="9">
        <f t="shared" si="26"/>
        <v>23.000000000010346</v>
      </c>
      <c r="I77" s="47">
        <f t="shared" si="27"/>
        <v>46.933927499406089</v>
      </c>
      <c r="J77" s="40">
        <f t="shared" si="30"/>
        <v>43.066072500593918</v>
      </c>
      <c r="K77" s="47">
        <f t="shared" si="28"/>
        <v>54.478252150873203</v>
      </c>
      <c r="L77" s="40">
        <f t="shared" si="29"/>
        <v>59.1344227790768</v>
      </c>
      <c r="M77" s="12">
        <f t="shared" si="16"/>
        <v>0.9073170736750088</v>
      </c>
      <c r="N77" s="12">
        <f t="shared" si="17"/>
        <v>0.9707316937969952</v>
      </c>
      <c r="O77" s="12">
        <f t="shared" si="18"/>
        <v>0.56097560975634986</v>
      </c>
      <c r="P77" s="81">
        <f t="shared" si="19"/>
        <v>1.4423029946116293</v>
      </c>
      <c r="Q77" s="12">
        <f t="shared" si="20"/>
        <v>2.2129684723780702E-2</v>
      </c>
      <c r="R77" s="12">
        <f t="shared" si="21"/>
        <v>2.3676382775536468E-2</v>
      </c>
      <c r="S77" s="12">
        <f t="shared" si="22"/>
        <v>1.3682331945276826E-2</v>
      </c>
      <c r="T77" s="12">
        <f t="shared" si="23"/>
        <v>3.5178121819795835E-2</v>
      </c>
    </row>
    <row r="78" spans="2:20" ht="15.9" customHeight="1">
      <c r="B78" s="18">
        <v>45894</v>
      </c>
      <c r="C78" s="12">
        <v>401253.52169999998</v>
      </c>
      <c r="D78" s="9">
        <f t="shared" si="24"/>
        <v>27.799999981652945</v>
      </c>
      <c r="E78" s="12">
        <v>6665973.9917000001</v>
      </c>
      <c r="F78" s="9">
        <f t="shared" si="25"/>
        <v>24.699999950826168</v>
      </c>
      <c r="G78" s="12">
        <v>97.935699999999997</v>
      </c>
      <c r="H78" s="9">
        <f t="shared" si="26"/>
        <v>20.600000000001728</v>
      </c>
      <c r="I78" s="47">
        <f t="shared" si="27"/>
        <v>41.620744350391952</v>
      </c>
      <c r="J78" s="40">
        <f t="shared" si="30"/>
        <v>48.379255649608069</v>
      </c>
      <c r="K78" s="47">
        <f t="shared" si="28"/>
        <v>37.187766759388985</v>
      </c>
      <c r="L78" s="40">
        <f t="shared" si="29"/>
        <v>42.512233492852239</v>
      </c>
      <c r="M78" s="12">
        <f t="shared" si="16"/>
        <v>0.67804878004031577</v>
      </c>
      <c r="N78" s="12">
        <f t="shared" si="17"/>
        <v>0.60243902319088216</v>
      </c>
      <c r="O78" s="12">
        <f t="shared" si="18"/>
        <v>0.50243902439028609</v>
      </c>
      <c r="P78" s="81">
        <f t="shared" si="19"/>
        <v>1.0368837437281033</v>
      </c>
      <c r="Q78" s="12">
        <f t="shared" si="20"/>
        <v>1.6537775122934532E-2</v>
      </c>
      <c r="R78" s="12">
        <f t="shared" si="21"/>
        <v>1.4693634711972735E-2</v>
      </c>
      <c r="S78" s="12">
        <f t="shared" si="22"/>
        <v>1.2254610350982588E-2</v>
      </c>
      <c r="T78" s="12">
        <f t="shared" si="23"/>
        <v>2.5289847408002521E-2</v>
      </c>
    </row>
    <row r="79" spans="2:20" ht="15.9" customHeight="1">
      <c r="B79" s="18">
        <v>45895</v>
      </c>
      <c r="C79" s="12">
        <v>401253.47629999998</v>
      </c>
      <c r="D79" s="9">
        <f t="shared" si="24"/>
        <v>-17.60000002104789</v>
      </c>
      <c r="E79" s="12">
        <v>6665973.9435999999</v>
      </c>
      <c r="F79" s="9">
        <f t="shared" si="25"/>
        <v>-23.400000296533108</v>
      </c>
      <c r="G79" s="12">
        <v>97.934200000000004</v>
      </c>
      <c r="H79" s="9">
        <f t="shared" si="26"/>
        <v>19.100000000008777</v>
      </c>
      <c r="I79" s="47">
        <f t="shared" si="27"/>
        <v>-126.94817020410756</v>
      </c>
      <c r="J79" s="40">
        <f t="shared" si="30"/>
        <v>216.94817020410756</v>
      </c>
      <c r="K79" s="47">
        <f t="shared" si="28"/>
        <v>29.280027572026555</v>
      </c>
      <c r="L79" s="40">
        <f t="shared" si="29"/>
        <v>34.958976166629519</v>
      </c>
      <c r="M79" s="12">
        <f t="shared" si="16"/>
        <v>-0.4190476195487593</v>
      </c>
      <c r="N79" s="12">
        <f t="shared" si="17"/>
        <v>-0.55714286420316927</v>
      </c>
      <c r="O79" s="12">
        <f t="shared" si="18"/>
        <v>0.45476190476211376</v>
      </c>
      <c r="P79" s="81">
        <f t="shared" si="19"/>
        <v>0.83235657539594088</v>
      </c>
      <c r="Q79" s="12">
        <f t="shared" si="20"/>
        <v>-9.9773242749704588E-3</v>
      </c>
      <c r="R79" s="12">
        <f t="shared" si="21"/>
        <v>-1.326530629055165E-2</v>
      </c>
      <c r="S79" s="12">
        <f t="shared" si="22"/>
        <v>1.0827664399097946E-2</v>
      </c>
      <c r="T79" s="12">
        <f t="shared" si="23"/>
        <v>1.9818013699903353E-2</v>
      </c>
    </row>
    <row r="80" spans="2:20" ht="15.9" customHeight="1">
      <c r="B80" s="18">
        <v>45895</v>
      </c>
      <c r="C80" s="12">
        <v>401253.51240000001</v>
      </c>
      <c r="D80" s="9">
        <f t="shared" si="24"/>
        <v>18.500000005587935</v>
      </c>
      <c r="E80" s="12">
        <v>6665973.9793999996</v>
      </c>
      <c r="F80" s="9">
        <f t="shared" si="25"/>
        <v>12.399999424815178</v>
      </c>
      <c r="G80" s="12">
        <v>97.931100000000001</v>
      </c>
      <c r="H80" s="9">
        <f t="shared" si="26"/>
        <v>16.000000000005343</v>
      </c>
      <c r="I80" s="47">
        <f t="shared" si="27"/>
        <v>33.832770301354351</v>
      </c>
      <c r="J80" s="40">
        <f t="shared" si="30"/>
        <v>56.167229698645656</v>
      </c>
      <c r="K80" s="47">
        <f t="shared" si="28"/>
        <v>22.271281641211633</v>
      </c>
      <c r="L80" s="40">
        <f t="shared" si="29"/>
        <v>27.42280047592407</v>
      </c>
      <c r="M80" s="12">
        <f t="shared" si="16"/>
        <v>0.44047619060923654</v>
      </c>
      <c r="N80" s="12">
        <f t="shared" si="17"/>
        <v>0.29523808154321851</v>
      </c>
      <c r="O80" s="12">
        <f t="shared" si="18"/>
        <v>0.38095238095250816</v>
      </c>
      <c r="P80" s="81">
        <f t="shared" si="19"/>
        <v>0.65292382085533496</v>
      </c>
      <c r="Q80" s="12">
        <f t="shared" si="20"/>
        <v>1.0487528347838965E-2</v>
      </c>
      <c r="R80" s="12">
        <f t="shared" si="21"/>
        <v>7.0294781319813933E-3</v>
      </c>
      <c r="S80" s="12">
        <f t="shared" si="22"/>
        <v>9.0702947845835279E-3</v>
      </c>
      <c r="T80" s="12">
        <f t="shared" si="23"/>
        <v>1.5545805258460357E-2</v>
      </c>
    </row>
    <row r="81" spans="2:20" ht="15.9" customHeight="1">
      <c r="B81" s="18">
        <v>45896</v>
      </c>
      <c r="C81" s="12">
        <v>401253.51990000001</v>
      </c>
      <c r="D81" s="9">
        <f t="shared" si="24"/>
        <v>26.000000012572855</v>
      </c>
      <c r="E81" s="12">
        <v>6665973.9874</v>
      </c>
      <c r="F81" s="9">
        <f t="shared" si="25"/>
        <v>20.399999804794788</v>
      </c>
      <c r="G81" s="12">
        <v>97.929299999999998</v>
      </c>
      <c r="H81" s="9">
        <f t="shared" si="26"/>
        <v>14.200000000002433</v>
      </c>
      <c r="I81" s="47">
        <f t="shared" si="27"/>
        <v>38.118276089650479</v>
      </c>
      <c r="J81" s="40">
        <f t="shared" si="30"/>
        <v>51.881723910349535</v>
      </c>
      <c r="K81" s="47">
        <f t="shared" si="28"/>
        <v>33.047843994569689</v>
      </c>
      <c r="L81" s="40">
        <f t="shared" si="29"/>
        <v>35.969431364555724</v>
      </c>
      <c r="M81" s="12">
        <f t="shared" si="16"/>
        <v>0.60465116308308964</v>
      </c>
      <c r="N81" s="12">
        <f t="shared" si="17"/>
        <v>0.47441860011150672</v>
      </c>
      <c r="O81" s="12">
        <f t="shared" si="18"/>
        <v>0.33023255813959146</v>
      </c>
      <c r="P81" s="81">
        <f t="shared" si="19"/>
        <v>0.83649840382687735</v>
      </c>
      <c r="Q81" s="12">
        <f t="shared" si="20"/>
        <v>1.4061654955420689E-2</v>
      </c>
      <c r="R81" s="12">
        <f t="shared" si="21"/>
        <v>1.1032990700267599E-2</v>
      </c>
      <c r="S81" s="12">
        <f t="shared" si="22"/>
        <v>7.6798269334788713E-3</v>
      </c>
      <c r="T81" s="12">
        <f t="shared" si="23"/>
        <v>1.9453451251787844E-2</v>
      </c>
    </row>
    <row r="82" spans="2:20" ht="15.9" customHeight="1">
      <c r="B82" s="18">
        <v>45896</v>
      </c>
      <c r="C82" s="12">
        <v>401253.50089999998</v>
      </c>
      <c r="D82" s="9">
        <f t="shared" si="24"/>
        <v>6.9999999832361937</v>
      </c>
      <c r="E82" s="12">
        <v>6665973.9643999999</v>
      </c>
      <c r="F82" s="9">
        <f t="shared" si="25"/>
        <v>-2.6000002399086952</v>
      </c>
      <c r="G82" s="12">
        <v>97.897400000000005</v>
      </c>
      <c r="H82" s="9">
        <f t="shared" si="26"/>
        <v>-17.699999999990723</v>
      </c>
      <c r="I82" s="47">
        <f t="shared" si="27"/>
        <v>-20.376436984237671</v>
      </c>
      <c r="J82" s="40">
        <f t="shared" si="30"/>
        <v>110.37643698423767</v>
      </c>
      <c r="K82" s="47">
        <f t="shared" si="28"/>
        <v>7.4672619488559517</v>
      </c>
      <c r="L82" s="40">
        <f t="shared" si="29"/>
        <v>19.21067414258291</v>
      </c>
      <c r="M82" s="12">
        <f t="shared" si="16"/>
        <v>0.16279069728456264</v>
      </c>
      <c r="N82" s="12">
        <f t="shared" si="17"/>
        <v>-6.0465121858341749E-2</v>
      </c>
      <c r="O82" s="12">
        <f t="shared" si="18"/>
        <v>-0.41162790697652846</v>
      </c>
      <c r="P82" s="81">
        <f t="shared" si="19"/>
        <v>0.44675986378099791</v>
      </c>
      <c r="Q82" s="12">
        <f t="shared" si="20"/>
        <v>3.7858301694084335E-3</v>
      </c>
      <c r="R82" s="12">
        <f t="shared" si="21"/>
        <v>-1.4061656246125989E-3</v>
      </c>
      <c r="S82" s="12">
        <f t="shared" si="22"/>
        <v>-9.5727420227099645E-3</v>
      </c>
      <c r="T82" s="12">
        <f t="shared" si="23"/>
        <v>1.0389764273976696E-2</v>
      </c>
    </row>
    <row r="83" spans="2:20" ht="15.9" customHeight="1">
      <c r="B83" s="18">
        <v>45897</v>
      </c>
      <c r="C83" s="12">
        <v>401253.50040000002</v>
      </c>
      <c r="D83" s="9">
        <f t="shared" si="24"/>
        <v>6.5000000176951289</v>
      </c>
      <c r="E83" s="12">
        <v>6665973.9649</v>
      </c>
      <c r="F83" s="9">
        <f t="shared" si="25"/>
        <v>-2.1000001579523087</v>
      </c>
      <c r="G83" s="12">
        <v>97.929100000000005</v>
      </c>
      <c r="H83" s="9">
        <f t="shared" si="26"/>
        <v>14.000000000010004</v>
      </c>
      <c r="I83" s="47">
        <f t="shared" si="27"/>
        <v>-17.904448721334063</v>
      </c>
      <c r="J83" s="40">
        <f t="shared" si="30"/>
        <v>107.90444872133406</v>
      </c>
      <c r="K83" s="47">
        <f t="shared" si="28"/>
        <v>6.8308126085727459</v>
      </c>
      <c r="L83" s="40">
        <f t="shared" si="29"/>
        <v>15.577547974367356</v>
      </c>
      <c r="M83" s="12">
        <f t="shared" si="16"/>
        <v>0.14772727312943476</v>
      </c>
      <c r="N83" s="12">
        <f t="shared" si="17"/>
        <v>-4.7727276317097923E-2</v>
      </c>
      <c r="O83" s="12">
        <f t="shared" si="18"/>
        <v>0.31818181818204555</v>
      </c>
      <c r="P83" s="81">
        <f t="shared" si="19"/>
        <v>0.35403518123562172</v>
      </c>
      <c r="Q83" s="12">
        <f t="shared" si="20"/>
        <v>3.3574380256689716E-3</v>
      </c>
      <c r="R83" s="12">
        <f t="shared" si="21"/>
        <v>-1.0847108253885891E-3</v>
      </c>
      <c r="S83" s="12">
        <f t="shared" si="22"/>
        <v>7.231404958682853E-3</v>
      </c>
      <c r="T83" s="12">
        <f t="shared" si="23"/>
        <v>8.0462541189914027E-3</v>
      </c>
    </row>
    <row r="84" spans="2:20" ht="15.9" customHeight="1">
      <c r="B84" s="18">
        <v>45897</v>
      </c>
      <c r="C84" s="12">
        <v>401253.50280000002</v>
      </c>
      <c r="D84" s="9">
        <f t="shared" si="24"/>
        <v>8.9000000152736902</v>
      </c>
      <c r="E84" s="12">
        <v>6665973.9647000004</v>
      </c>
      <c r="F84" s="9">
        <f t="shared" si="25"/>
        <v>-2.2999998182058334</v>
      </c>
      <c r="G84" s="12">
        <v>97.901499999999999</v>
      </c>
      <c r="H84" s="9">
        <f t="shared" si="26"/>
        <v>-13.599999999996726</v>
      </c>
      <c r="I84" s="47">
        <f t="shared" si="27"/>
        <v>-14.489761472990779</v>
      </c>
      <c r="J84" s="40">
        <f t="shared" si="30"/>
        <v>104.48976147299078</v>
      </c>
      <c r="K84" s="47">
        <f t="shared" si="28"/>
        <v>9.1923881247268131</v>
      </c>
      <c r="L84" s="40">
        <f t="shared" si="29"/>
        <v>16.415236807171851</v>
      </c>
      <c r="M84" s="12">
        <f t="shared" si="16"/>
        <v>0.2022727276198566</v>
      </c>
      <c r="N84" s="12">
        <f t="shared" si="17"/>
        <v>-5.2272723141041672E-2</v>
      </c>
      <c r="O84" s="12">
        <f t="shared" si="18"/>
        <v>-0.3090909090908347</v>
      </c>
      <c r="P84" s="81">
        <f t="shared" si="19"/>
        <v>0.37307356379936024</v>
      </c>
      <c r="Q84" s="12">
        <f t="shared" si="20"/>
        <v>4.5971074459058318E-3</v>
      </c>
      <c r="R84" s="12">
        <f t="shared" si="21"/>
        <v>-1.1880164350236743E-3</v>
      </c>
      <c r="S84" s="12">
        <f t="shared" si="22"/>
        <v>-7.0247933884280611E-3</v>
      </c>
      <c r="T84" s="12">
        <f t="shared" si="23"/>
        <v>8.4789446318036411E-3</v>
      </c>
    </row>
    <row r="85" spans="2:20" ht="15.9" customHeight="1">
      <c r="B85" s="18">
        <v>45898</v>
      </c>
      <c r="C85" s="12">
        <v>401253.5148</v>
      </c>
      <c r="D85" s="9">
        <f t="shared" si="24"/>
        <v>20.900000003166497</v>
      </c>
      <c r="E85" s="12">
        <v>6665973.9803999998</v>
      </c>
      <c r="F85" s="9">
        <f t="shared" si="25"/>
        <v>13.399999588727951</v>
      </c>
      <c r="G85" s="12">
        <v>97.923500000000004</v>
      </c>
      <c r="H85" s="9">
        <f t="shared" si="26"/>
        <v>8.4000000000088448</v>
      </c>
      <c r="I85" s="47">
        <f t="shared" si="27"/>
        <v>32.665893727194941</v>
      </c>
      <c r="J85" s="40">
        <f t="shared" si="30"/>
        <v>57.334106272805059</v>
      </c>
      <c r="K85" s="47">
        <f t="shared" si="28"/>
        <v>24.826799816131533</v>
      </c>
      <c r="L85" s="40">
        <f t="shared" si="29"/>
        <v>26.209349269114206</v>
      </c>
      <c r="M85" s="12">
        <f t="shared" si="16"/>
        <v>0.46444444451481104</v>
      </c>
      <c r="N85" s="12">
        <f t="shared" si="17"/>
        <v>0.29777776863839889</v>
      </c>
      <c r="O85" s="12">
        <f t="shared" si="18"/>
        <v>0.18666666666686321</v>
      </c>
      <c r="P85" s="81">
        <f t="shared" si="19"/>
        <v>0.58242998375809352</v>
      </c>
      <c r="Q85" s="12">
        <f t="shared" si="20"/>
        <v>1.0320987655884691E-2</v>
      </c>
      <c r="R85" s="12">
        <f t="shared" si="21"/>
        <v>6.6172837475199755E-3</v>
      </c>
      <c r="S85" s="12">
        <f t="shared" si="22"/>
        <v>4.1481481481525162E-3</v>
      </c>
      <c r="T85" s="12">
        <f t="shared" si="23"/>
        <v>1.2942888527957634E-2</v>
      </c>
    </row>
    <row r="86" spans="2:20" ht="15.9" customHeight="1">
      <c r="B86" s="18">
        <v>45898</v>
      </c>
      <c r="C86" s="12">
        <v>401253.4963</v>
      </c>
      <c r="D86" s="9">
        <f t="shared" si="24"/>
        <v>2.3999999975785613</v>
      </c>
      <c r="E86" s="12">
        <v>6665973.9557999996</v>
      </c>
      <c r="F86" s="9">
        <f t="shared" si="25"/>
        <v>-11.200000531971455</v>
      </c>
      <c r="G86" s="12">
        <v>97.894400000000005</v>
      </c>
      <c r="H86" s="9">
        <f t="shared" si="26"/>
        <v>-20.699999999990837</v>
      </c>
      <c r="I86" s="47">
        <f t="shared" si="27"/>
        <v>-77.905243492387228</v>
      </c>
      <c r="J86" s="40">
        <f t="shared" si="30"/>
        <v>167.90524349238717</v>
      </c>
      <c r="K86" s="47">
        <f t="shared" si="28"/>
        <v>11.454257370276693</v>
      </c>
      <c r="L86" s="40">
        <f t="shared" si="29"/>
        <v>23.65776853179857</v>
      </c>
      <c r="M86" s="12">
        <f t="shared" si="16"/>
        <v>5.3333333279523581E-2</v>
      </c>
      <c r="N86" s="12">
        <f t="shared" si="17"/>
        <v>-0.24888890071047676</v>
      </c>
      <c r="O86" s="12">
        <f t="shared" si="18"/>
        <v>-0.45999999999979635</v>
      </c>
      <c r="P86" s="81">
        <f t="shared" si="19"/>
        <v>0.52572818959552381</v>
      </c>
      <c r="Q86" s="12">
        <f t="shared" si="20"/>
        <v>1.185185183989413E-3</v>
      </c>
      <c r="R86" s="12">
        <f t="shared" si="21"/>
        <v>-5.5308644602328171E-3</v>
      </c>
      <c r="S86" s="12">
        <f t="shared" si="22"/>
        <v>-1.0222222222217697E-2</v>
      </c>
      <c r="T86" s="12">
        <f t="shared" si="23"/>
        <v>1.1682848657678307E-2</v>
      </c>
    </row>
    <row r="87" spans="2:20" ht="15.9" customHeight="1">
      <c r="B87" s="18">
        <v>45899</v>
      </c>
      <c r="C87" s="12">
        <v>401253.50550000003</v>
      </c>
      <c r="D87" s="9">
        <f t="shared" si="24"/>
        <v>11.600000027101487</v>
      </c>
      <c r="E87" s="12">
        <v>6665973.9666999998</v>
      </c>
      <c r="F87" s="9">
        <f t="shared" si="25"/>
        <v>-0.30000042170286179</v>
      </c>
      <c r="G87" s="12">
        <v>97.922799999999995</v>
      </c>
      <c r="H87" s="9">
        <f t="shared" si="26"/>
        <v>7.6999999999998181</v>
      </c>
      <c r="I87" s="48"/>
      <c r="J87" s="40">
        <f t="shared" ref="J87" si="31">MOD(DEGREES(ATAN2(F87, D87)) + 360, 360)</f>
        <v>91.481459248948511</v>
      </c>
      <c r="K87" s="47">
        <f t="shared" ref="K87" si="32">SQRT(POWER(C87 - $C$9,2) + POWER(E87 - $E$9,2)) *1000</f>
        <v>11.60387869989067</v>
      </c>
      <c r="L87" s="40">
        <f t="shared" ref="L87" si="33">SQRT((D87^2) + (F87^2) + (H87^2))</f>
        <v>13.926234267804546</v>
      </c>
      <c r="M87" s="12">
        <f t="shared" ref="M87" si="34">(D87-$D$9)/(B87-$B$9)</f>
        <v>0.25217391363264102</v>
      </c>
      <c r="N87" s="12">
        <f t="shared" ref="N87" si="35">(F87-$F$9)/(B87-$B$9)</f>
        <v>-6.5217482978882999E-3</v>
      </c>
      <c r="O87" s="12">
        <f t="shared" ref="O87" si="36">(H87-$H$9)/(B87-$B$9)</f>
        <v>0.16739130434782212</v>
      </c>
      <c r="P87" s="81">
        <f t="shared" ref="P87" si="37">(L87-$L$9)/(B87-$B$9)</f>
        <v>0.30274422321314232</v>
      </c>
      <c r="Q87" s="12">
        <f t="shared" ref="Q87" si="38">(M87-0)/(B87-$B$9)</f>
        <v>5.4820416007095871E-3</v>
      </c>
      <c r="R87" s="12">
        <f t="shared" ref="R87" si="39">(N87-0)/(B87-$B$9)</f>
        <v>-1.4177713691061522E-4</v>
      </c>
      <c r="S87" s="12">
        <f t="shared" ref="S87" si="40">(O87-0)/(B87-$B$9)</f>
        <v>3.6389413988656984E-3</v>
      </c>
      <c r="T87" s="12">
        <f t="shared" ref="T87" si="41">(P87-0)/(B87-$B$9)</f>
        <v>6.5813961568074418E-3</v>
      </c>
    </row>
    <row r="88" spans="2:20" ht="15.9" customHeight="1">
      <c r="B88" s="18">
        <v>45899</v>
      </c>
      <c r="C88" s="12">
        <v>401253.51610000001</v>
      </c>
      <c r="D88" s="9">
        <f t="shared" si="24"/>
        <v>22.200000006705523</v>
      </c>
      <c r="E88" s="12">
        <v>6665973.9764</v>
      </c>
      <c r="F88" s="9">
        <f t="shared" si="25"/>
        <v>9.3999998643994331</v>
      </c>
      <c r="G88" s="12">
        <v>97.914599999999993</v>
      </c>
      <c r="H88" s="9">
        <f t="shared" si="26"/>
        <v>-0.50000000000238742</v>
      </c>
      <c r="I88" s="48"/>
      <c r="J88" s="40">
        <f t="shared" ref="J88" si="42">MOD(DEGREES(ATAN2(F88, D88)) + 360, 360)</f>
        <v>67.051063022054734</v>
      </c>
      <c r="K88" s="47">
        <f t="shared" ref="K88" si="43">SQRT(POWER(C88 - $C$9,2) + POWER(E88 - $E$9,2)) *1000</f>
        <v>24.108089881789361</v>
      </c>
      <c r="L88" s="40">
        <f t="shared" ref="L88" si="44">SQRT((D88^2) + (F88^2) + (H88^2))</f>
        <v>24.113274305834889</v>
      </c>
      <c r="M88" s="12">
        <f t="shared" ref="M88" si="45">(D88-$D$9)/(B88-$B$9)</f>
        <v>0.48260869579794613</v>
      </c>
      <c r="N88" s="12">
        <f t="shared" ref="N88" si="46">(F88-$F$9)/(B88-$B$9)</f>
        <v>0.20434782313911812</v>
      </c>
      <c r="O88" s="12">
        <f t="shared" ref="O88" si="47">(H88-$H$9)/(B88-$B$9)</f>
        <v>-1.0869565217443205E-2</v>
      </c>
      <c r="P88" s="81">
        <f t="shared" ref="P88" si="48">(L88-$L$9)/(B88-$B$9)</f>
        <v>0.5242016153442367</v>
      </c>
      <c r="Q88" s="12">
        <f t="shared" ref="Q88" si="49">(M88-0)/(B88-$B$9)</f>
        <v>1.0491493386911872E-2</v>
      </c>
      <c r="R88" s="12">
        <f t="shared" ref="R88" si="50">(N88-0)/(B88-$B$9)</f>
        <v>4.4423439812851769E-3</v>
      </c>
      <c r="S88" s="12">
        <f t="shared" ref="S88" si="51">(O88-0)/(B88-$B$9)</f>
        <v>-2.3629489603137403E-4</v>
      </c>
      <c r="T88" s="12">
        <f t="shared" ref="T88" si="52">(P88-0)/(B88-$B$9)</f>
        <v>1.1395687290092103E-2</v>
      </c>
    </row>
    <row r="89" spans="2:20" ht="15.9" customHeight="1">
      <c r="B89" s="18">
        <v>45901</v>
      </c>
      <c r="C89" s="12">
        <v>401253.51909999998</v>
      </c>
      <c r="D89" s="9">
        <f t="shared" si="24"/>
        <v>25.199999974574894</v>
      </c>
      <c r="E89" s="12">
        <v>6665973.9813999999</v>
      </c>
      <c r="F89" s="9">
        <f t="shared" si="25"/>
        <v>14.399999752640724</v>
      </c>
      <c r="G89" s="12">
        <v>97.920299999999997</v>
      </c>
      <c r="H89" s="9">
        <f t="shared" si="26"/>
        <v>5.2000000000020918</v>
      </c>
      <c r="I89" s="48"/>
      <c r="J89" s="40">
        <f t="shared" ref="J89" si="53">MOD(DEGREES(ATAN2(F89, D89)) + 360, 360)</f>
        <v>60.255119102124013</v>
      </c>
      <c r="K89" s="47">
        <f t="shared" ref="K89" si="54">SQRT(POWER(C89 - $C$9,2) + POWER(E89 - $E$9,2)) *1000</f>
        <v>29.024127749075038</v>
      </c>
      <c r="L89" s="40">
        <f t="shared" ref="L89" si="55">SQRT((D89^2) + (F89^2) + (H89^2))</f>
        <v>29.486267847841468</v>
      </c>
      <c r="M89" s="12">
        <f t="shared" ref="M89" si="56">(D89-$D$9)/(B89-$B$9)</f>
        <v>0.52499999947031029</v>
      </c>
      <c r="N89" s="12">
        <f t="shared" ref="N89" si="57">(F89-$F$9)/(B89-$B$9)</f>
        <v>0.29999999484668177</v>
      </c>
      <c r="O89" s="12">
        <f t="shared" ref="O89" si="58">(H89-$H$9)/(B89-$B$9)</f>
        <v>0.10833333333337691</v>
      </c>
      <c r="P89" s="81">
        <f t="shared" ref="P89" si="59">(L89-$L$9)/(B89-$B$9)</f>
        <v>0.61429724683003062</v>
      </c>
      <c r="Q89" s="12">
        <f t="shared" ref="Q89" si="60">(M89-0)/(B89-$B$9)</f>
        <v>1.0937499988964797E-2</v>
      </c>
      <c r="R89" s="12">
        <f t="shared" ref="R89" si="61">(N89-0)/(B89-$B$9)</f>
        <v>6.2499998926392039E-3</v>
      </c>
      <c r="S89" s="12">
        <f t="shared" ref="S89" si="62">(O89-0)/(B89-$B$9)</f>
        <v>2.2569444444453524E-3</v>
      </c>
      <c r="T89" s="12">
        <f t="shared" ref="T89" si="63">(P89-0)/(B89-$B$9)</f>
        <v>1.2797859308958971E-2</v>
      </c>
    </row>
    <row r="90" spans="2:20" ht="15.9" customHeight="1">
      <c r="B90" s="18">
        <v>45901</v>
      </c>
      <c r="C90" s="12">
        <v>401253.52409999998</v>
      </c>
      <c r="D90" s="9">
        <f t="shared" si="24"/>
        <v>30.199999979231507</v>
      </c>
      <c r="E90" s="12">
        <v>6665973.9855000004</v>
      </c>
      <c r="F90" s="9">
        <f t="shared" si="25"/>
        <v>18.500000238418579</v>
      </c>
      <c r="G90" s="12">
        <v>97.927300000000002</v>
      </c>
      <c r="H90" s="9">
        <f t="shared" si="26"/>
        <v>12.200000000007094</v>
      </c>
      <c r="I90" s="48"/>
      <c r="J90" s="40">
        <f t="shared" ref="J90" si="64">MOD(DEGREES(ATAN2(F90, D90)) + 360, 360)</f>
        <v>58.509081333455867</v>
      </c>
      <c r="K90" s="47">
        <f t="shared" ref="K90" si="65">SQRT(POWER(C90 - $C$9,2) + POWER(E90 - $E$9,2)) *1000</f>
        <v>35.415956962463554</v>
      </c>
      <c r="L90" s="40">
        <f t="shared" ref="L90" si="66">SQRT((D90^2) + (F90^2) + (H90^2))</f>
        <v>37.458377001242908</v>
      </c>
      <c r="M90" s="12">
        <f t="shared" ref="M90" si="67">(D90-$D$9)/(B90-$B$9)</f>
        <v>0.62916666623398976</v>
      </c>
      <c r="N90" s="12">
        <f t="shared" ref="N90" si="68">(F90-$F$9)/(B90-$B$9)</f>
        <v>0.3854166716337204</v>
      </c>
      <c r="O90" s="12">
        <f t="shared" ref="O90" si="69">(H90-$H$9)/(B90-$B$9)</f>
        <v>0.25416666666681448</v>
      </c>
      <c r="P90" s="81">
        <f t="shared" ref="P90" si="70">(L90-$L$9)/(B90-$B$9)</f>
        <v>0.78038285419256059</v>
      </c>
      <c r="Q90" s="12">
        <f t="shared" ref="Q90" si="71">(M90-0)/(B90-$B$9)</f>
        <v>1.3107638879874787E-2</v>
      </c>
      <c r="R90" s="12">
        <f t="shared" ref="R90" si="72">(N90-0)/(B90-$B$9)</f>
        <v>8.029513992369175E-3</v>
      </c>
      <c r="S90" s="12">
        <f t="shared" ref="S90" si="73">(O90-0)/(B90-$B$9)</f>
        <v>5.2951388888919683E-3</v>
      </c>
      <c r="T90" s="12">
        <f t="shared" ref="T90" si="74">(P90-0)/(B90-$B$9)</f>
        <v>1.625797612901168E-2</v>
      </c>
    </row>
    <row r="91" spans="2:20" ht="15.9" customHeight="1">
      <c r="B91" s="18">
        <v>45902</v>
      </c>
      <c r="C91" s="12">
        <v>401253.5196</v>
      </c>
      <c r="D91" s="9">
        <f t="shared" si="24"/>
        <v>25.699999998323619</v>
      </c>
      <c r="E91" s="12">
        <v>6665973.9824000001</v>
      </c>
      <c r="F91" s="9">
        <f t="shared" si="25"/>
        <v>15.399999916553497</v>
      </c>
      <c r="G91" s="12">
        <v>97.924800000000005</v>
      </c>
      <c r="H91" s="9">
        <f t="shared" si="26"/>
        <v>9.7000000000093678</v>
      </c>
      <c r="I91" s="48"/>
      <c r="J91" s="40">
        <f t="shared" ref="J91" si="75">MOD(DEGREES(ATAN2(F91, D91)) + 360, 360)</f>
        <v>59.069040267877995</v>
      </c>
      <c r="K91" s="47">
        <f t="shared" ref="K91" si="76">SQRT(POWER(C91 - $C$9,2) + POWER(E91 - $E$9,2)) *1000</f>
        <v>29.960807688439939</v>
      </c>
      <c r="L91" s="40">
        <f t="shared" ref="L91" si="77">SQRT((D91^2) + (F91^2) + (H91^2))</f>
        <v>31.491903679261174</v>
      </c>
      <c r="M91" s="12">
        <f t="shared" ref="M91" si="78">(D91-$D$9)/(B91-$B$9)</f>
        <v>0.52448979588415545</v>
      </c>
      <c r="N91" s="12">
        <f t="shared" ref="N91" si="79">(F91-$F$9)/(B91-$B$9)</f>
        <v>0.31428571258272442</v>
      </c>
      <c r="O91" s="12">
        <f t="shared" ref="O91" si="80">(H91-$H$9)/(B91-$B$9)</f>
        <v>0.19795918367366055</v>
      </c>
      <c r="P91" s="81">
        <f t="shared" ref="P91" si="81">(L91-$L$9)/(B91-$B$9)</f>
        <v>0.64269191182165664</v>
      </c>
      <c r="Q91" s="12">
        <f t="shared" ref="Q91" si="82">(M91-0)/(B91-$B$9)</f>
        <v>1.0703873385390928E-2</v>
      </c>
      <c r="R91" s="12">
        <f t="shared" ref="R91" si="83">(N91-0)/(B91-$B$9)</f>
        <v>6.4139941343413151E-3</v>
      </c>
      <c r="S91" s="12">
        <f t="shared" ref="S91" si="84">(O91-0)/(B91-$B$9)</f>
        <v>4.0399833402787865E-3</v>
      </c>
      <c r="T91" s="12">
        <f t="shared" ref="T91" si="85">(P91-0)/(B91-$B$9)</f>
        <v>1.3116161465748094E-2</v>
      </c>
    </row>
    <row r="92" spans="2:20" ht="15.9" customHeight="1">
      <c r="B92" s="18">
        <v>45902</v>
      </c>
      <c r="C92" s="12">
        <v>401253.52179999999</v>
      </c>
      <c r="D92" s="9">
        <f t="shared" si="24"/>
        <v>27.89999998640269</v>
      </c>
      <c r="E92" s="12">
        <v>6665973.9829000002</v>
      </c>
      <c r="F92" s="9">
        <f t="shared" si="25"/>
        <v>15.899999998509884</v>
      </c>
      <c r="G92" s="12">
        <v>97.924300000000002</v>
      </c>
      <c r="H92" s="9">
        <f t="shared" si="26"/>
        <v>9.2000000000069804</v>
      </c>
      <c r="I92" s="48"/>
      <c r="J92" s="40">
        <f t="shared" ref="J92" si="86">MOD(DEGREES(ATAN2(F92, D92)) + 360, 360)</f>
        <v>60.321510065162556</v>
      </c>
      <c r="K92" s="47">
        <f t="shared" ref="K92" si="87">SQRT(POWER(C92 - $C$9,2) + POWER(E92 - $E$9,2)) *1000</f>
        <v>32.112614331347807</v>
      </c>
      <c r="L92" s="40">
        <f t="shared" ref="L92" si="88">SQRT((D92^2) + (F92^2) + (H92^2))</f>
        <v>33.404490704005845</v>
      </c>
      <c r="M92" s="12">
        <f t="shared" ref="M92" si="89">(D92-$D$9)/(B92-$B$9)</f>
        <v>0.56938775482454473</v>
      </c>
      <c r="N92" s="12">
        <f t="shared" ref="N92" si="90">(F92-$F$9)/(B92-$B$9)</f>
        <v>0.32448979588795679</v>
      </c>
      <c r="O92" s="12">
        <f t="shared" ref="O92" si="91">(H92-$H$9)/(B92-$B$9)</f>
        <v>0.18775510204095877</v>
      </c>
      <c r="P92" s="81">
        <f t="shared" ref="P92" si="92">(L92-$L$9)/(B92-$B$9)</f>
        <v>0.68172430008175189</v>
      </c>
      <c r="Q92" s="12">
        <f t="shared" ref="Q92" si="93">(M92-0)/(B92-$B$9)</f>
        <v>1.1620158261725402E-2</v>
      </c>
      <c r="R92" s="12">
        <f t="shared" ref="R92" si="94">(N92-0)/(B92-$B$9)</f>
        <v>6.6222407324072812E-3</v>
      </c>
      <c r="S92" s="12">
        <f t="shared" ref="S92" si="95">(O92-0)/(B92-$B$9)</f>
        <v>3.8317367763460973E-3</v>
      </c>
      <c r="T92" s="12">
        <f t="shared" ref="T92" si="96">(P92-0)/(B92-$B$9)</f>
        <v>1.3912740817994937E-2</v>
      </c>
    </row>
    <row r="93" spans="2:20" ht="15.9" customHeight="1">
      <c r="B93" s="18">
        <v>45903</v>
      </c>
      <c r="C93" s="12">
        <v>401253.52350000001</v>
      </c>
      <c r="D93" s="9">
        <f t="shared" si="24"/>
        <v>29.600000008940697</v>
      </c>
      <c r="E93" s="12">
        <v>6665973.9863999998</v>
      </c>
      <c r="F93" s="9">
        <f t="shared" si="25"/>
        <v>19.399999640882015</v>
      </c>
      <c r="G93" s="12">
        <v>97.930999999999997</v>
      </c>
      <c r="H93" s="9">
        <f t="shared" si="26"/>
        <v>15.900000000002024</v>
      </c>
      <c r="I93" s="48"/>
      <c r="J93" s="40">
        <f t="shared" ref="J93" si="97">MOD(DEGREES(ATAN2(F93, D93)) + 360, 360)</f>
        <v>56.758950260930987</v>
      </c>
      <c r="K93" s="47">
        <f t="shared" ref="K93" si="98">SQRT(POWER(C93 - $C$9,2) + POWER(E93 - $E$9,2)) *1000</f>
        <v>35.390959108160828</v>
      </c>
      <c r="L93" s="40">
        <f t="shared" ref="L93" si="99">SQRT((D93^2) + (F93^2) + (H93^2))</f>
        <v>38.79858227558806</v>
      </c>
      <c r="M93" s="12">
        <f t="shared" ref="M93" si="100">(D93-$D$9)/(B93-$B$9)</f>
        <v>0.59200000017881393</v>
      </c>
      <c r="N93" s="12">
        <f t="shared" ref="N93" si="101">(F93-$F$9)/(B93-$B$9)</f>
        <v>0.3879999928176403</v>
      </c>
      <c r="O93" s="12">
        <f t="shared" ref="O93" si="102">(H93-$H$9)/(B93-$B$9)</f>
        <v>0.31800000000004047</v>
      </c>
      <c r="P93" s="81">
        <f t="shared" ref="P93" si="103">(L93-$L$9)/(B93-$B$9)</f>
        <v>0.77597164551176123</v>
      </c>
      <c r="Q93" s="12">
        <f t="shared" ref="Q93" si="104">(M93-0)/(B93-$B$9)</f>
        <v>1.1840000003576278E-2</v>
      </c>
      <c r="R93" s="12">
        <f t="shared" ref="R93" si="105">(N93-0)/(B93-$B$9)</f>
        <v>7.7599998563528064E-3</v>
      </c>
      <c r="S93" s="12">
        <f t="shared" ref="S93" si="106">(O93-0)/(B93-$B$9)</f>
        <v>6.3600000000008095E-3</v>
      </c>
      <c r="T93" s="12">
        <f t="shared" ref="T93" si="107">(P93-0)/(B93-$B$9)</f>
        <v>1.5519432910235225E-2</v>
      </c>
    </row>
    <row r="94" spans="2:20" ht="15.9" customHeight="1">
      <c r="B94" s="18">
        <v>45903</v>
      </c>
      <c r="C94" s="12">
        <v>401253.52519999997</v>
      </c>
      <c r="D94" s="9">
        <f t="shared" si="24"/>
        <v>31.299999973271042</v>
      </c>
      <c r="E94" s="12">
        <v>6665973.9857000001</v>
      </c>
      <c r="F94" s="9">
        <f t="shared" si="25"/>
        <v>18.699999898672104</v>
      </c>
      <c r="G94" s="12">
        <v>97.930800000000005</v>
      </c>
      <c r="H94" s="9">
        <f t="shared" si="26"/>
        <v>15.700000000009595</v>
      </c>
      <c r="I94" s="48"/>
      <c r="J94" s="40">
        <f t="shared" ref="J94" si="108">MOD(DEGREES(ATAN2(F94, D94)) + 360, 360)</f>
        <v>59.14404360547735</v>
      </c>
      <c r="K94" s="47">
        <f t="shared" ref="K94" si="109">SQRT(POWER(C94 - $C$9,2) + POWER(E94 - $E$9,2)) *1000</f>
        <v>36.460663660129718</v>
      </c>
      <c r="L94" s="40">
        <f t="shared" ref="L94" si="110">SQRT((D94^2) + (F94^2) + (H94^2))</f>
        <v>39.697229053643092</v>
      </c>
      <c r="M94" s="12">
        <f t="shared" ref="M94" si="111">(D94-$D$9)/(B94-$B$9)</f>
        <v>0.62599999946542084</v>
      </c>
      <c r="N94" s="12">
        <f t="shared" ref="N94" si="112">(F94-$F$9)/(B94-$B$9)</f>
        <v>0.37399999797344208</v>
      </c>
      <c r="O94" s="12">
        <f t="shared" ref="O94" si="113">(H94-$H$9)/(B94-$B$9)</f>
        <v>0.3140000000001919</v>
      </c>
      <c r="P94" s="81">
        <f t="shared" ref="P94" si="114">(L94-$L$9)/(B94-$B$9)</f>
        <v>0.79394458107286181</v>
      </c>
      <c r="Q94" s="12">
        <f t="shared" ref="Q94" si="115">(M94-0)/(B94-$B$9)</f>
        <v>1.2519999989308417E-2</v>
      </c>
      <c r="R94" s="12">
        <f t="shared" ref="R94" si="116">(N94-0)/(B94-$B$9)</f>
        <v>7.4799999594688414E-3</v>
      </c>
      <c r="S94" s="12">
        <f t="shared" ref="S94" si="117">(O94-0)/(B94-$B$9)</f>
        <v>6.2800000000038381E-3</v>
      </c>
      <c r="T94" s="12">
        <f t="shared" ref="T94" si="118">(P94-0)/(B94-$B$9)</f>
        <v>1.5878891621457236E-2</v>
      </c>
    </row>
    <row r="95" spans="2:20" ht="15.9" customHeight="1">
      <c r="B95" s="18">
        <v>45904</v>
      </c>
      <c r="C95" s="12">
        <v>401253.5281</v>
      </c>
      <c r="D95" s="9">
        <f t="shared" si="24"/>
        <v>34.199999994598329</v>
      </c>
      <c r="E95" s="12">
        <v>6665973.9966000002</v>
      </c>
      <c r="F95" s="9">
        <f t="shared" si="25"/>
        <v>29.600000008940697</v>
      </c>
      <c r="G95" s="12">
        <v>97.938999999999993</v>
      </c>
      <c r="H95" s="9">
        <f t="shared" si="26"/>
        <v>23.89999999999759</v>
      </c>
      <c r="I95" s="48"/>
      <c r="J95" s="40">
        <f t="shared" ref="J95" si="119">MOD(DEGREES(ATAN2(F95, D95)) + 360, 360)</f>
        <v>49.12390754727403</v>
      </c>
      <c r="K95" s="47">
        <f t="shared" ref="K95" si="120">SQRT(POWER(C95 - $C$9,2) + POWER(E95 - $E$9,2)) *1000</f>
        <v>45.23052067089008</v>
      </c>
      <c r="L95" s="40">
        <f t="shared" ref="L95" si="121">SQRT((D95^2) + (F95^2) + (H95^2))</f>
        <v>51.156719990238813</v>
      </c>
      <c r="M95" s="12">
        <f t="shared" ref="M95" si="122">(D95-$D$9)/(B95-$B$9)</f>
        <v>0.67058823518820254</v>
      </c>
      <c r="N95" s="12">
        <f t="shared" ref="N95" si="123">(F95-$F$9)/(B95-$B$9)</f>
        <v>0.58039215703805291</v>
      </c>
      <c r="O95" s="12">
        <f t="shared" ref="O95" si="124">(H95-$H$9)/(B95-$B$9)</f>
        <v>0.46862745098034492</v>
      </c>
      <c r="P95" s="81">
        <f t="shared" ref="P95" si="125">(L95-$L$9)/(B95-$B$9)</f>
        <v>1.0030729409850747</v>
      </c>
      <c r="Q95" s="12">
        <f t="shared" ref="Q95" si="126">(M95-0)/(B95-$B$9)</f>
        <v>1.3148788925258873E-2</v>
      </c>
      <c r="R95" s="12">
        <f t="shared" ref="R95" si="127">(N95-0)/(B95-$B$9)</f>
        <v>1.1380238373295154E-2</v>
      </c>
      <c r="S95" s="12">
        <f t="shared" ref="S95" si="128">(O95-0)/(B95-$B$9)</f>
        <v>9.1887735486342135E-3</v>
      </c>
      <c r="T95" s="12">
        <f t="shared" ref="T95" si="129">(P95-0)/(B95-$B$9)</f>
        <v>1.9668096882060289E-2</v>
      </c>
    </row>
    <row r="96" spans="2:20" ht="15.9" customHeight="1">
      <c r="B96" s="18">
        <v>45904</v>
      </c>
      <c r="C96" s="12">
        <v>401253.53220000002</v>
      </c>
      <c r="D96" s="9">
        <f t="shared" si="24"/>
        <v>38.300000014714897</v>
      </c>
      <c r="E96" s="12">
        <v>6665974.0021000002</v>
      </c>
      <c r="F96" s="9">
        <f t="shared" si="25"/>
        <v>35.099999979138374</v>
      </c>
      <c r="G96" s="12">
        <v>97.938900000000004</v>
      </c>
      <c r="H96" s="9">
        <f t="shared" si="26"/>
        <v>23.800000000008481</v>
      </c>
      <c r="I96" s="48"/>
      <c r="J96" s="40">
        <f t="shared" ref="J96" si="130">MOD(DEGREES(ATAN2(F96, D96)) + 360, 360)</f>
        <v>47.496327903130123</v>
      </c>
      <c r="K96" s="47">
        <f t="shared" ref="K96" si="131">SQRT(POWER(C96 - $C$9,2) + POWER(E96 - $E$9,2)) *1000</f>
        <v>51.95093839058805</v>
      </c>
      <c r="L96" s="40">
        <f t="shared" ref="L96" si="132">SQRT((D96^2) + (F96^2) + (H96^2))</f>
        <v>57.143153567711671</v>
      </c>
      <c r="M96" s="12">
        <f t="shared" ref="M96" si="133">(D96-$D$9)/(B96-$B$9)</f>
        <v>0.75098039244539017</v>
      </c>
      <c r="N96" s="12">
        <f t="shared" ref="N96" si="134">(F96-$F$9)/(B96-$B$9)</f>
        <v>0.6882352937085956</v>
      </c>
      <c r="O96" s="12">
        <f t="shared" ref="O96" si="135">(H96-$H$9)/(B96-$B$9)</f>
        <v>0.46666666666683299</v>
      </c>
      <c r="P96" s="81">
        <f t="shared" ref="P96" si="136">(L96-$L$9)/(B96-$B$9)</f>
        <v>1.1204539915237584</v>
      </c>
      <c r="Q96" s="12">
        <f t="shared" ref="Q96" si="137">(M96-0)/(B96-$B$9)</f>
        <v>1.4725105734223337E-2</v>
      </c>
      <c r="R96" s="12">
        <f t="shared" ref="R96" si="138">(N96-0)/(B96-$B$9)</f>
        <v>1.3494809680560698E-2</v>
      </c>
      <c r="S96" s="12">
        <f t="shared" ref="S96" si="139">(O96-0)/(B96-$B$9)</f>
        <v>9.1503267973888826E-3</v>
      </c>
      <c r="T96" s="12">
        <f t="shared" ref="T96" si="140">(P96-0)/(B96-$B$9)</f>
        <v>2.1969686108308989E-2</v>
      </c>
    </row>
    <row r="97" spans="2:20" ht="15.9" customHeight="1">
      <c r="B97" s="18">
        <v>45905</v>
      </c>
      <c r="C97" s="12">
        <v>401253.49810000003</v>
      </c>
      <c r="D97" s="9">
        <f t="shared" si="24"/>
        <v>4.2000000248663127</v>
      </c>
      <c r="E97" s="12">
        <v>6665973.9652000004</v>
      </c>
      <c r="F97" s="9">
        <f t="shared" si="25"/>
        <v>-1.7999997362494469</v>
      </c>
      <c r="G97" s="12">
        <v>97.926100000000005</v>
      </c>
      <c r="H97" s="9">
        <f t="shared" si="26"/>
        <v>11.000000000009891</v>
      </c>
      <c r="I97" s="48"/>
      <c r="J97" s="40">
        <f t="shared" ref="J97" si="141">MOD(DEGREES(ATAN2(F97, D97)) + 360, 360)</f>
        <v>113.19858735109756</v>
      </c>
      <c r="K97" s="47">
        <f t="shared" ref="K97" si="142">SQRT(POWER(C97 - $C$9,2) + POWER(E97 - $E$9,2)) *1000</f>
        <v>4.5694637824776674</v>
      </c>
      <c r="L97" s="40">
        <f t="shared" ref="L97" si="143">SQRT((D97^2) + (F97^2) + (H97^2))</f>
        <v>11.911339104382542</v>
      </c>
      <c r="M97" s="12">
        <f t="shared" ref="M97" si="144">(D97-$D$9)/(B97-$B$9)</f>
        <v>8.0769231247429088E-2</v>
      </c>
      <c r="N97" s="12">
        <f t="shared" ref="N97" si="145">(F97-$F$9)/(B97-$B$9)</f>
        <v>-3.4615379543258593E-2</v>
      </c>
      <c r="O97" s="12">
        <f t="shared" ref="O97" si="146">(H97-$H$9)/(B97-$B$9)</f>
        <v>0.21153846153865175</v>
      </c>
      <c r="P97" s="81">
        <f t="shared" ref="P97" si="147">(L97-$L$9)/(B97-$B$9)</f>
        <v>0.2290642135458181</v>
      </c>
      <c r="Q97" s="12">
        <f t="shared" ref="Q97" si="148">(M97-0)/(B97-$B$9)</f>
        <v>1.5532544470659439E-3</v>
      </c>
      <c r="R97" s="12">
        <f t="shared" ref="R97" si="149">(N97-0)/(B97-$B$9)</f>
        <v>-6.6568037583189597E-4</v>
      </c>
      <c r="S97" s="12">
        <f t="shared" ref="S97" si="150">(O97-0)/(B97-$B$9)</f>
        <v>4.0680473372817641E-3</v>
      </c>
      <c r="T97" s="12">
        <f t="shared" ref="T97" si="151">(P97-0)/(B97-$B$9)</f>
        <v>4.4050810297272709E-3</v>
      </c>
    </row>
    <row r="98" spans="2:20" ht="15.9" customHeight="1">
      <c r="B98" s="18">
        <v>45905</v>
      </c>
      <c r="C98" s="12">
        <v>401253.53389999998</v>
      </c>
      <c r="D98" s="9">
        <f t="shared" si="24"/>
        <v>39.999999979045242</v>
      </c>
      <c r="E98" s="12">
        <v>6665974.0051999995</v>
      </c>
      <c r="F98" s="9">
        <f t="shared" si="25"/>
        <v>38.199999369680882</v>
      </c>
      <c r="G98" s="12">
        <v>97.923000000000002</v>
      </c>
      <c r="H98" s="9">
        <f t="shared" si="26"/>
        <v>7.9000000000064574</v>
      </c>
      <c r="I98" s="48"/>
      <c r="J98" s="40">
        <f t="shared" ref="J98" si="152">MOD(DEGREES(ATAN2(F98, D98)) + 360, 360)</f>
        <v>46.31859630004061</v>
      </c>
      <c r="K98" s="47">
        <f t="shared" ref="K98" si="153">SQRT(POWER(C98 - $C$9,2) + POWER(E98 - $E$9,2)) *1000</f>
        <v>55.310396402188616</v>
      </c>
      <c r="L98" s="40">
        <f t="shared" ref="L98" si="154">SQRT((D98^2) + (F98^2) + (H98^2))</f>
        <v>55.871727646165922</v>
      </c>
      <c r="M98" s="12">
        <f t="shared" ref="M98" si="155">(D98-$D$9)/(B98-$B$9)</f>
        <v>0.76923076882779307</v>
      </c>
      <c r="N98" s="12">
        <f t="shared" ref="N98" si="156">(F98-$F$9)/(B98-$B$9)</f>
        <v>0.73461537249386311</v>
      </c>
      <c r="O98" s="12">
        <f t="shared" ref="O98" si="157">(H98-$H$9)/(B98-$B$9)</f>
        <v>0.15192307692320112</v>
      </c>
      <c r="P98" s="81">
        <f t="shared" ref="P98" si="158">(L98-$L$9)/(B98-$B$9)</f>
        <v>1.0744563008878063</v>
      </c>
      <c r="Q98" s="12">
        <f t="shared" ref="Q98" si="159">(M98-0)/(B98-$B$9)</f>
        <v>1.4792899400534482E-2</v>
      </c>
      <c r="R98" s="12">
        <f t="shared" ref="R98" si="160">(N98-0)/(B98-$B$9)</f>
        <v>1.4127218701805059E-2</v>
      </c>
      <c r="S98" s="12">
        <f t="shared" ref="S98" si="161">(O98-0)/(B98-$B$9)</f>
        <v>2.9215976331384832E-3</v>
      </c>
      <c r="T98" s="12">
        <f t="shared" ref="T98" si="162">(P98-0)/(B98-$B$9)</f>
        <v>2.0662621170919351E-2</v>
      </c>
    </row>
    <row r="99" spans="2:20" ht="15.9" customHeight="1">
      <c r="B99" s="18">
        <v>45906</v>
      </c>
      <c r="C99" s="12">
        <v>401253.50790000003</v>
      </c>
      <c r="D99" s="9">
        <f t="shared" si="24"/>
        <v>14.000000024680048</v>
      </c>
      <c r="E99" s="12">
        <v>6665973.9770999998</v>
      </c>
      <c r="F99" s="9">
        <f t="shared" si="25"/>
        <v>10.099999606609344</v>
      </c>
      <c r="G99" s="12">
        <v>97.923599999999993</v>
      </c>
      <c r="H99" s="9">
        <f t="shared" si="26"/>
        <v>8.4999999999979536</v>
      </c>
      <c r="I99" s="48"/>
      <c r="J99" s="40">
        <f t="shared" ref="J99" si="163">MOD(DEGREES(ATAN2(F99, D99)) + 360, 360)</f>
        <v>54.192244199643483</v>
      </c>
      <c r="K99" s="47">
        <f t="shared" ref="K99" si="164">SQRT(POWER(C99 - $C$9,2) + POWER(E99 - $E$9,2)) *1000</f>
        <v>17.262965931280473</v>
      </c>
      <c r="L99" s="40">
        <f t="shared" ref="L99" si="165">SQRT((D99^2) + (F99^2) + (H99^2))</f>
        <v>19.24214106445838</v>
      </c>
      <c r="M99" s="12">
        <f t="shared" ref="M99" si="166">(D99-$D$9)/(B99-$B$9)</f>
        <v>0.2641509438618877</v>
      </c>
      <c r="N99" s="12">
        <f t="shared" ref="N99" si="167">(F99-$F$9)/(B99-$B$9)</f>
        <v>0.19056603031338387</v>
      </c>
      <c r="O99" s="12">
        <f t="shared" ref="O99" si="168">(H99-$H$9)/(B99-$B$9)</f>
        <v>0.16037735849052742</v>
      </c>
      <c r="P99" s="81">
        <f t="shared" ref="P99" si="169">(L99-$L$9)/(B99-$B$9)</f>
        <v>0.36305926536713923</v>
      </c>
      <c r="Q99" s="12">
        <f t="shared" ref="Q99" si="170">(M99-0)/(B99-$B$9)</f>
        <v>4.9839800728658052E-3</v>
      </c>
      <c r="R99" s="12">
        <f t="shared" ref="R99" si="171">(N99-0)/(B99-$B$9)</f>
        <v>3.5955854776110164E-3</v>
      </c>
      <c r="S99" s="12">
        <f t="shared" ref="S99" si="172">(O99-0)/(B99-$B$9)</f>
        <v>3.0259878960476874E-3</v>
      </c>
      <c r="T99" s="12">
        <f t="shared" ref="T99" si="173">(P99-0)/(B99-$B$9)</f>
        <v>6.8501748182479101E-3</v>
      </c>
    </row>
    <row r="100" spans="2:20" ht="15.9" customHeight="1">
      <c r="B100" s="18">
        <v>45906</v>
      </c>
      <c r="C100" s="12">
        <v>401253.52889999998</v>
      </c>
      <c r="D100" s="9">
        <f t="shared" si="24"/>
        <v>34.999999974388629</v>
      </c>
      <c r="E100" s="12">
        <v>6665973.9992000004</v>
      </c>
      <c r="F100" s="9">
        <f t="shared" si="25"/>
        <v>32.200000248849392</v>
      </c>
      <c r="G100" s="12">
        <v>97.920900000000003</v>
      </c>
      <c r="H100" s="9">
        <f t="shared" si="26"/>
        <v>5.8000000000077989</v>
      </c>
      <c r="I100" s="48"/>
      <c r="J100" s="40">
        <f t="shared" ref="J100" si="174">MOD(DEGREES(ATAN2(F100, D100)) + 360, 360)</f>
        <v>47.385943788867849</v>
      </c>
      <c r="K100" s="47">
        <f t="shared" ref="K100" si="175">SQRT(POWER(C100 - $C$9,2) + POWER(E100 - $E$9,2)) *1000</f>
        <v>47.558805853733382</v>
      </c>
      <c r="L100" s="40">
        <f t="shared" ref="L100" si="176">SQRT((D100^2) + (F100^2) + (H100^2))</f>
        <v>47.911167948957321</v>
      </c>
      <c r="M100" s="12">
        <f t="shared" ref="M100" si="177">(D100-$D$9)/(B100-$B$9)</f>
        <v>0.66037735800733266</v>
      </c>
      <c r="N100" s="12">
        <f t="shared" ref="N100" si="178">(F100-$F$9)/(B100-$B$9)</f>
        <v>0.60754717450659235</v>
      </c>
      <c r="O100" s="12">
        <f t="shared" ref="O100" si="179">(H100-$H$9)/(B100-$B$9)</f>
        <v>0.10943396226429809</v>
      </c>
      <c r="P100" s="81">
        <f t="shared" ref="P100" si="180">(L100-$L$9)/(B100-$B$9)</f>
        <v>0.90398430092372306</v>
      </c>
      <c r="Q100" s="12">
        <f t="shared" ref="Q100" si="181">(M100-0)/(B100-$B$9)</f>
        <v>1.2459950151081749E-2</v>
      </c>
      <c r="R100" s="12">
        <f t="shared" ref="R100" si="182">(N100-0)/(B100-$B$9)</f>
        <v>1.146315423597344E-2</v>
      </c>
      <c r="S100" s="12">
        <f t="shared" ref="S100" si="183">(O100-0)/(B100-$B$9)</f>
        <v>2.0647917408358131E-3</v>
      </c>
      <c r="T100" s="12">
        <f t="shared" ref="T100" si="184">(P100-0)/(B100-$B$9)</f>
        <v>1.7056307564598548E-2</v>
      </c>
    </row>
    <row r="101" spans="2:20" ht="15.9" customHeight="1">
      <c r="B101" s="18">
        <v>45908</v>
      </c>
      <c r="C101" s="12">
        <v>401253.51150000002</v>
      </c>
      <c r="D101" s="9">
        <f t="shared" si="24"/>
        <v>17.60000002104789</v>
      </c>
      <c r="E101" s="12">
        <v>6665973.9729000004</v>
      </c>
      <c r="F101" s="9">
        <f t="shared" si="25"/>
        <v>5.9000002220273018</v>
      </c>
      <c r="G101" s="12">
        <v>97.931899999999999</v>
      </c>
      <c r="H101" s="9">
        <f t="shared" si="26"/>
        <v>16.800000000003479</v>
      </c>
      <c r="I101" s="48"/>
      <c r="J101" s="40">
        <f t="shared" ref="J101" si="185">MOD(DEGREES(ATAN2(F101, D101)) + 360, 360)</f>
        <v>71.467442840819842</v>
      </c>
      <c r="K101" s="47">
        <f t="shared" ref="K101" si="186">SQRT(POWER(C101 - $C$9,2) + POWER(E101 - $E$9,2)) *1000</f>
        <v>18.562596891620739</v>
      </c>
      <c r="L101" s="40">
        <f t="shared" ref="L101" si="187">SQRT((D101^2) + (F101^2) + (H101^2))</f>
        <v>25.036173896203167</v>
      </c>
      <c r="M101" s="12">
        <f t="shared" ref="M101" si="188">(D101-$D$9)/(B101-$B$9)</f>
        <v>0.32000000038268889</v>
      </c>
      <c r="N101" s="12">
        <f t="shared" ref="N101" si="189">(F101-$F$9)/(B101-$B$9)</f>
        <v>0.10727273130958731</v>
      </c>
      <c r="O101" s="12">
        <f t="shared" ref="O101" si="190">(H101-$H$9)/(B101-$B$9)</f>
        <v>0.30545454545460871</v>
      </c>
      <c r="P101" s="81">
        <f t="shared" ref="P101" si="191">(L101-$L$9)/(B101-$B$9)</f>
        <v>0.45520316174914849</v>
      </c>
      <c r="Q101" s="12">
        <f t="shared" ref="Q101" si="192">(M101-0)/(B101-$B$9)</f>
        <v>5.818181825139798E-3</v>
      </c>
      <c r="R101" s="12">
        <f t="shared" ref="R101" si="193">(N101-0)/(B101-$B$9)</f>
        <v>1.9504132965379511E-3</v>
      </c>
      <c r="S101" s="12">
        <f t="shared" ref="S101" si="194">(O101-0)/(B101-$B$9)</f>
        <v>5.5537190082656125E-3</v>
      </c>
      <c r="T101" s="12">
        <f t="shared" ref="T101" si="195">(P101-0)/(B101-$B$9)</f>
        <v>8.2764211227117912E-3</v>
      </c>
    </row>
    <row r="102" spans="2:20" ht="15.9" customHeight="1">
      <c r="B102" s="18">
        <v>45908</v>
      </c>
      <c r="C102" s="12">
        <v>401253.53720000002</v>
      </c>
      <c r="D102" s="9">
        <f t="shared" si="24"/>
        <v>43.30000001937151</v>
      </c>
      <c r="E102" s="12">
        <v>6665974.0016999999</v>
      </c>
      <c r="F102" s="9">
        <f t="shared" si="25"/>
        <v>34.69999972730875</v>
      </c>
      <c r="G102" s="12">
        <v>97.931700000000006</v>
      </c>
      <c r="H102" s="9">
        <f t="shared" si="26"/>
        <v>16.60000000001105</v>
      </c>
      <c r="J102" s="40">
        <f t="shared" ref="J102" si="196">MOD(DEGREES(ATAN2(F102, D102)) + 360, 360)</f>
        <v>51.291813903924776</v>
      </c>
      <c r="K102" s="47">
        <f t="shared" ref="K102" si="197">SQRT(POWER(C102 - $C$9,2) + POWER(E102 - $E$9,2)) *1000</f>
        <v>55.48855722356457</v>
      </c>
      <c r="L102" s="40">
        <f t="shared" ref="L102" si="198">SQRT((D102^2) + (F102^2) + (H102^2))</f>
        <v>57.918390712736198</v>
      </c>
      <c r="M102" s="12">
        <f t="shared" ref="M102" si="199">(D102-$D$9)/(B102-$B$9)</f>
        <v>0.7872727276249365</v>
      </c>
      <c r="N102" s="12">
        <f t="shared" ref="N102" si="200">(F102-$F$9)/(B102-$B$9)</f>
        <v>0.6309090859510682</v>
      </c>
      <c r="O102" s="12">
        <f t="shared" ref="O102" si="201">(H102-$H$9)/(B102-$B$9)</f>
        <v>0.30181818181838271</v>
      </c>
      <c r="P102" s="81">
        <f t="shared" ref="P102" si="202">(L102-$L$9)/(B102-$B$9)</f>
        <v>1.0530616493224763</v>
      </c>
      <c r="Q102" s="12">
        <f t="shared" ref="Q102" si="203">(M102-0)/(B102-$B$9)</f>
        <v>1.4314049593180663E-2</v>
      </c>
      <c r="R102" s="12">
        <f t="shared" ref="R102" si="204">(N102-0)/(B102-$B$9)</f>
        <v>1.1471074290019421E-2</v>
      </c>
      <c r="S102" s="12">
        <f t="shared" ref="S102" si="205">(O102-0)/(B102-$B$9)</f>
        <v>5.4876033057887769E-3</v>
      </c>
      <c r="T102" s="12">
        <f t="shared" ref="T102" si="206">(P102-0)/(B102-$B$9)</f>
        <v>1.9146575442226841E-2</v>
      </c>
    </row>
    <row r="103" spans="2:20" ht="15.9" customHeight="1">
      <c r="B103" s="18">
        <v>45909</v>
      </c>
      <c r="C103" s="12">
        <v>401253.51890000002</v>
      </c>
      <c r="D103" s="9">
        <f t="shared" si="24"/>
        <v>25.000000023283064</v>
      </c>
      <c r="E103" s="12">
        <v>6665973.9822000004</v>
      </c>
      <c r="F103" s="9">
        <f t="shared" si="25"/>
        <v>15.200000256299973</v>
      </c>
      <c r="G103" s="12">
        <v>97.872699999999995</v>
      </c>
      <c r="H103" s="9">
        <f t="shared" si="26"/>
        <v>-42.400000000000659</v>
      </c>
      <c r="J103" s="40">
        <f t="shared" ref="J103" si="207">MOD(DEGREES(ATAN2(F103, D103)) + 360, 360)</f>
        <v>58.700398260197005</v>
      </c>
      <c r="K103" s="47">
        <f t="shared" ref="K103" si="208">SQRT(POWER(C103 - $C$9,2) + POWER(E103 - $E$9,2)) *1000</f>
        <v>29.258161407642696</v>
      </c>
      <c r="L103" s="40">
        <f t="shared" ref="L103" si="209">SQRT((D103^2) + (F103^2) + (H103^2))</f>
        <v>51.515046432627116</v>
      </c>
      <c r="M103" s="12">
        <f t="shared" ref="M103" si="210">(D103-$D$9)/(B103-$B$9)</f>
        <v>0.44642857184434043</v>
      </c>
      <c r="N103" s="12">
        <f t="shared" ref="N103" si="211">(F103-$F$9)/(B103-$B$9)</f>
        <v>0.27142857600535664</v>
      </c>
      <c r="O103" s="12">
        <f t="shared" ref="O103" si="212">(H103-$H$9)/(B103-$B$9)</f>
        <v>-0.75714285714286889</v>
      </c>
      <c r="P103" s="81">
        <f t="shared" ref="P103" si="213">(L103-$L$9)/(B103-$B$9)</f>
        <v>0.91991154343976989</v>
      </c>
      <c r="Q103" s="12">
        <f t="shared" ref="Q103" si="214">(M103-0)/(B103-$B$9)</f>
        <v>7.9719387829346507E-3</v>
      </c>
      <c r="R103" s="12">
        <f t="shared" ref="R103" si="215">(N103-0)/(B103-$B$9)</f>
        <v>4.8469388572385114E-3</v>
      </c>
      <c r="S103" s="12">
        <f t="shared" ref="S103" si="216">(O103-0)/(B103-$B$9)</f>
        <v>-1.3520408163265515E-2</v>
      </c>
      <c r="T103" s="12">
        <f t="shared" ref="T103" si="217">(P103-0)/(B103-$B$9)</f>
        <v>1.6426991847138746E-2</v>
      </c>
    </row>
    <row r="104" spans="2:20" ht="15.9" customHeight="1">
      <c r="B104" s="18">
        <v>45909</v>
      </c>
      <c r="C104" s="12">
        <v>401253.52779999998</v>
      </c>
      <c r="D104" s="9">
        <f t="shared" si="24"/>
        <v>33.899999980349094</v>
      </c>
      <c r="E104" s="12">
        <v>6665973.9910000004</v>
      </c>
      <c r="F104" s="9">
        <f t="shared" si="25"/>
        <v>24.000000208616257</v>
      </c>
      <c r="G104" s="12">
        <v>97.930899999999994</v>
      </c>
      <c r="H104" s="9">
        <f t="shared" si="26"/>
        <v>15.799999999998704</v>
      </c>
      <c r="J104" s="40">
        <f t="shared" ref="J104" si="218">MOD(DEGREES(ATAN2(F104, D104)) + 360, 360)</f>
        <v>54.702856982318849</v>
      </c>
      <c r="K104" s="47">
        <f t="shared" ref="K104" si="219">SQRT(POWER(C104 - $C$9,2) + POWER(E104 - $E$9,2)) *1000</f>
        <v>41.535647445071191</v>
      </c>
      <c r="L104" s="40">
        <f t="shared" ref="L104" si="220">SQRT((D104^2) + (F104^2) + (H104^2))</f>
        <v>44.439284520356622</v>
      </c>
      <c r="M104" s="12">
        <f t="shared" ref="M104" si="221">(D104-$D$9)/(B104-$B$9)</f>
        <v>0.60535714250623385</v>
      </c>
      <c r="N104" s="12">
        <f t="shared" ref="N104" si="222">(F104-$F$9)/(B104-$B$9)</f>
        <v>0.42857143229671885</v>
      </c>
      <c r="O104" s="12">
        <f t="shared" ref="O104" si="223">(H104-$H$9)/(B104-$B$9)</f>
        <v>0.28214285714283399</v>
      </c>
      <c r="P104" s="81">
        <f t="shared" ref="P104" si="224">(L104-$L$9)/(B104-$B$9)</f>
        <v>0.79355865214922539</v>
      </c>
      <c r="Q104" s="12">
        <f t="shared" ref="Q104" si="225">(M104-0)/(B104-$B$9)</f>
        <v>1.0809948973325604E-2</v>
      </c>
      <c r="R104" s="12">
        <f t="shared" ref="R104" si="226">(N104-0)/(B104-$B$9)</f>
        <v>7.6530612910128363E-3</v>
      </c>
      <c r="S104" s="12">
        <f t="shared" ref="S104" si="227">(O104-0)/(B104-$B$9)</f>
        <v>5.0382653061220358E-3</v>
      </c>
      <c r="T104" s="12">
        <f t="shared" ref="T104" si="228">(P104-0)/(B104-$B$9)</f>
        <v>1.4170690216950454E-2</v>
      </c>
    </row>
    <row r="105" spans="2:20" ht="15.9" customHeight="1">
      <c r="B105" s="18">
        <v>45910</v>
      </c>
      <c r="C105" s="12">
        <v>401253.57980000001</v>
      </c>
      <c r="D105" s="9">
        <f t="shared" ref="D105:D168" si="229">IF(C105="","",(C105-$C$9)*1000)</f>
        <v>85.900000005494803</v>
      </c>
      <c r="E105" s="12">
        <v>6665974.0541000003</v>
      </c>
      <c r="F105" s="9">
        <f t="shared" ref="F105:F168" si="230">IF(E105="","",(E105-$E$9)*1000)</f>
        <v>87.100000120699406</v>
      </c>
      <c r="G105" s="12">
        <v>97.929599999999994</v>
      </c>
      <c r="H105" s="9">
        <f t="shared" ref="H105:H168" si="231">IF(G105="","",(G105-$G$9)*1000)</f>
        <v>14.499999999998181</v>
      </c>
      <c r="J105" s="40">
        <f t="shared" ref="J105" si="232">MOD(DEGREES(ATAN2(F105, D105)) + 360, 360)</f>
        <v>44.602578963531016</v>
      </c>
      <c r="K105" s="47">
        <f t="shared" ref="K105" si="233">SQRT(POWER(C105 - $C$9,2) + POWER(E105 - $E$9,2)) *1000</f>
        <v>122.33241607182391</v>
      </c>
      <c r="L105" s="40">
        <f t="shared" ref="L105" si="234">SQRT((D105^2) + (F105^2) + (H105^2))</f>
        <v>123.18875769310198</v>
      </c>
      <c r="M105" s="12">
        <f t="shared" ref="M105" si="235">(D105-$D$9)/(B105-$B$9)</f>
        <v>1.5070175439560491</v>
      </c>
      <c r="N105" s="12">
        <f t="shared" ref="N105" si="236">(F105-$F$9)/(B105-$B$9)</f>
        <v>1.5280701775561298</v>
      </c>
      <c r="O105" s="12">
        <f t="shared" ref="O105" si="237">(H105-$H$9)/(B105-$B$9)</f>
        <v>0.2543859649122488</v>
      </c>
      <c r="P105" s="81">
        <f t="shared" ref="P105" si="238">(L105-$L$9)/(B105-$B$9)</f>
        <v>2.1612062753175785</v>
      </c>
      <c r="Q105" s="12">
        <f t="shared" ref="Q105" si="239">(M105-0)/(B105-$B$9)</f>
        <v>2.6438904279930685E-2</v>
      </c>
      <c r="R105" s="12">
        <f t="shared" ref="R105" si="240">(N105-0)/(B105-$B$9)</f>
        <v>2.680824872905491E-2</v>
      </c>
      <c r="S105" s="12">
        <f t="shared" ref="S105" si="241">(O105-0)/(B105-$B$9)</f>
        <v>4.4629116651271721E-3</v>
      </c>
      <c r="T105" s="12">
        <f t="shared" ref="T105" si="242">(P105-0)/(B105-$B$9)</f>
        <v>3.791589956697506E-2</v>
      </c>
    </row>
    <row r="106" spans="2:20" ht="15.9" customHeight="1">
      <c r="B106" s="18">
        <v>45910</v>
      </c>
      <c r="C106" s="12">
        <v>401253.52240000002</v>
      </c>
      <c r="D106" s="9">
        <f t="shared" si="229"/>
        <v>28.500000014901161</v>
      </c>
      <c r="E106" s="12">
        <v>6665973.9837999996</v>
      </c>
      <c r="F106" s="9">
        <f t="shared" si="230"/>
        <v>16.79999940097332</v>
      </c>
      <c r="G106" s="12">
        <v>97.900099999999995</v>
      </c>
      <c r="H106" s="9">
        <f t="shared" si="231"/>
        <v>-15.000000000000568</v>
      </c>
      <c r="J106" s="40">
        <f t="shared" ref="J106" si="243">MOD(DEGREES(ATAN2(F106, D106)) + 360, 360)</f>
        <v>59.481770227950676</v>
      </c>
      <c r="K106" s="47">
        <f t="shared" ref="K106" si="244">SQRT(POWER(C106 - $C$9,2) + POWER(E106 - $E$9,2)) *1000</f>
        <v>33.083076953664239</v>
      </c>
      <c r="L106" s="40">
        <f t="shared" ref="L106" si="245">SQRT((D106^2) + (F106^2) + (H106^2))</f>
        <v>36.324784661744204</v>
      </c>
      <c r="M106" s="12">
        <f t="shared" ref="M106" si="246">(D106-$D$9)/(B106-$B$9)</f>
        <v>0.50000000026142388</v>
      </c>
      <c r="N106" s="12">
        <f t="shared" ref="N106" si="247">(F106-$F$9)/(B106-$B$9)</f>
        <v>0.29473683159602315</v>
      </c>
      <c r="O106" s="12">
        <f t="shared" ref="O106" si="248">(H106-$H$9)/(B106-$B$9)</f>
        <v>-0.26315789473685208</v>
      </c>
      <c r="P106" s="81">
        <f t="shared" ref="P106" si="249">(L106-$L$9)/(B106-$B$9)</f>
        <v>0.63727692389024915</v>
      </c>
      <c r="Q106" s="12">
        <f t="shared" ref="Q106" si="250">(M106-0)/(B106-$B$9)</f>
        <v>8.7719298291477881E-3</v>
      </c>
      <c r="R106" s="12">
        <f t="shared" ref="R106" si="251">(N106-0)/(B106-$B$9)</f>
        <v>5.1708216069477749E-3</v>
      </c>
      <c r="S106" s="12">
        <f t="shared" ref="S106" si="252">(O106-0)/(B106-$B$9)</f>
        <v>-4.6168051708219667E-3</v>
      </c>
      <c r="T106" s="12">
        <f t="shared" ref="T106" si="253">(P106-0)/(B106-$B$9)</f>
        <v>1.1180296910355249E-2</v>
      </c>
    </row>
    <row r="107" spans="2:20" ht="15.9" customHeight="1">
      <c r="B107" s="18">
        <v>45911</v>
      </c>
      <c r="C107" s="12">
        <v>401253.45799999998</v>
      </c>
      <c r="D107" s="9">
        <f t="shared" si="229"/>
        <v>-35.900000017136335</v>
      </c>
      <c r="E107" s="12">
        <v>6665973.9134</v>
      </c>
      <c r="F107" s="9">
        <f t="shared" si="230"/>
        <v>-53.600000217556953</v>
      </c>
      <c r="G107" s="12">
        <v>97.924999999999997</v>
      </c>
      <c r="H107" s="9">
        <f t="shared" si="231"/>
        <v>9.9000000000017963</v>
      </c>
      <c r="J107" s="40">
        <f t="shared" ref="J107" si="254">MOD(DEGREES(ATAN2(F107, D107)) + 360, 360)</f>
        <v>213.81323099787036</v>
      </c>
      <c r="K107" s="47">
        <f t="shared" ref="K107" si="255">SQRT(POWER(C107 - $C$9,2) + POWER(E107 - $E$9,2)) *1000</f>
        <v>64.511782059965569</v>
      </c>
      <c r="L107" s="40">
        <f t="shared" ref="L107" si="256">SQRT((D107^2) + (F107^2) + (H107^2))</f>
        <v>65.266990313270384</v>
      </c>
      <c r="M107" s="12">
        <f t="shared" ref="M107" si="257">(D107-$D$9)/(B107-$B$9)</f>
        <v>-0.61896551753683338</v>
      </c>
      <c r="N107" s="12">
        <f t="shared" ref="N107" si="258">(F107-$F$9)/(B107-$B$9)</f>
        <v>-0.92413793478546469</v>
      </c>
      <c r="O107" s="12">
        <f t="shared" ref="O107" si="259">(H107-$H$9)/(B107-$B$9)</f>
        <v>0.17068965517244478</v>
      </c>
      <c r="P107" s="81">
        <f t="shared" ref="P107" si="260">(L107-$L$9)/(B107-$B$9)</f>
        <v>1.1252929364356963</v>
      </c>
      <c r="Q107" s="12">
        <f t="shared" ref="Q107" si="261">(M107-0)/(B107-$B$9)</f>
        <v>-1.0671819267876437E-2</v>
      </c>
      <c r="R107" s="12">
        <f t="shared" ref="R107" si="262">(N107-0)/(B107-$B$9)</f>
        <v>-1.5933412668714907E-2</v>
      </c>
      <c r="S107" s="12">
        <f t="shared" ref="S107" si="263">(O107-0)/(B107-$B$9)</f>
        <v>2.9429250891800825E-3</v>
      </c>
      <c r="T107" s="12">
        <f t="shared" ref="T107" si="264">(P107-0)/(B107-$B$9)</f>
        <v>1.9401602352339592E-2</v>
      </c>
    </row>
    <row r="108" spans="2:20" ht="15.9" customHeight="1">
      <c r="B108" s="18">
        <v>45911</v>
      </c>
      <c r="C108" s="12">
        <v>401253.4999</v>
      </c>
      <c r="D108" s="9">
        <f t="shared" si="229"/>
        <v>5.9999999939464033</v>
      </c>
      <c r="E108" s="12">
        <v>6665973.9561999999</v>
      </c>
      <c r="F108" s="9">
        <f t="shared" si="230"/>
        <v>-10.80000028014183</v>
      </c>
      <c r="G108" s="12">
        <v>97.889300000000006</v>
      </c>
      <c r="H108" s="9">
        <f t="shared" si="231"/>
        <v>-25.799999999989609</v>
      </c>
      <c r="J108" s="40">
        <f t="shared" ref="J108" si="265">MOD(DEGREES(ATAN2(F108, D108)) + 360, 360)</f>
        <v>150.94539655639716</v>
      </c>
      <c r="K108" s="47">
        <f t="shared" ref="K108" si="266">SQRT(POWER(C108 - $C$9,2) + POWER(E108 - $E$9,2)) *1000</f>
        <v>12.354756411132534</v>
      </c>
      <c r="L108" s="40">
        <f t="shared" ref="L108" si="267">SQRT((D108^2) + (F108^2) + (H108^2))</f>
        <v>28.60559396303255</v>
      </c>
      <c r="M108" s="12">
        <f t="shared" ref="M108" si="268">(D108-$D$9)/(B108-$B$9)</f>
        <v>0.10344827575769661</v>
      </c>
      <c r="N108" s="12">
        <f t="shared" ref="N108" si="269">(F108-$F$9)/(B108-$B$9)</f>
        <v>-0.18620690138175569</v>
      </c>
      <c r="O108" s="12">
        <f t="shared" ref="O108" si="270">(H108-$H$9)/(B108-$B$9)</f>
        <v>-0.44482758620671742</v>
      </c>
      <c r="P108" s="81">
        <f t="shared" ref="P108" si="271">(L108-$L$9)/(B108-$B$9)</f>
        <v>0.49319989591435431</v>
      </c>
      <c r="Q108" s="12">
        <f t="shared" ref="Q108" si="272">(M108-0)/(B108-$B$9)</f>
        <v>1.7835909613395967E-3</v>
      </c>
      <c r="R108" s="12">
        <f t="shared" ref="R108" si="273">(N108-0)/(B108-$B$9)</f>
        <v>-3.2104638169268224E-3</v>
      </c>
      <c r="S108" s="12">
        <f t="shared" ref="S108" si="274">(O108-0)/(B108-$B$9)</f>
        <v>-7.669441141495128E-3</v>
      </c>
      <c r="T108" s="12">
        <f t="shared" ref="T108" si="275">(P108-0)/(B108-$B$9)</f>
        <v>8.5034464812819704E-3</v>
      </c>
    </row>
    <row r="109" spans="2:20" ht="15.9" customHeight="1">
      <c r="B109" s="18">
        <v>45912</v>
      </c>
      <c r="C109" s="12">
        <v>401253.53090000001</v>
      </c>
      <c r="D109" s="9">
        <f t="shared" si="229"/>
        <v>37.000000011175871</v>
      </c>
      <c r="E109" s="12">
        <v>6665973.9978999998</v>
      </c>
      <c r="F109" s="9">
        <f t="shared" si="230"/>
        <v>30.899999663233757</v>
      </c>
      <c r="G109" s="12">
        <v>97.923500000000004</v>
      </c>
      <c r="H109" s="9">
        <f t="shared" si="231"/>
        <v>8.4000000000088448</v>
      </c>
      <c r="J109" s="40">
        <f t="shared" ref="J109" si="276">MOD(DEGREES(ATAN2(F109, D109)) + 360, 360)</f>
        <v>50.133557236267166</v>
      </c>
      <c r="K109" s="47">
        <f t="shared" ref="K109" si="277">SQRT(POWER(C109 - $C$9,2) + POWER(E109 - $E$9,2)) *1000</f>
        <v>48.205912293149893</v>
      </c>
      <c r="L109" s="40">
        <f t="shared" ref="L109" si="278">SQRT((D109^2) + (F109^2) + (H109^2))</f>
        <v>48.932299966535496</v>
      </c>
      <c r="M109" s="12">
        <f t="shared" ref="M109" si="279">(D109-$D$9)/(B109-$B$9)</f>
        <v>0.62711864425721819</v>
      </c>
      <c r="N109" s="12">
        <f t="shared" ref="N109" si="280">(F109-$F$9)/(B109-$B$9)</f>
        <v>0.52372880785141962</v>
      </c>
      <c r="O109" s="12">
        <f t="shared" ref="O109" si="281">(H109-$H$9)/(B109-$B$9)</f>
        <v>0.14237288135608211</v>
      </c>
      <c r="P109" s="81">
        <f t="shared" ref="P109" si="282">(L109-$L$9)/(B109-$B$9)</f>
        <v>0.82936101638195758</v>
      </c>
      <c r="Q109" s="12">
        <f t="shared" ref="Q109" si="283">(M109-0)/(B109-$B$9)</f>
        <v>1.0629129563681665E-2</v>
      </c>
      <c r="R109" s="12">
        <f t="shared" ref="R109" si="284">(N109-0)/(B109-$B$9)</f>
        <v>8.876759455108808E-3</v>
      </c>
      <c r="S109" s="12">
        <f t="shared" ref="S109" si="285">(O109-0)/(B109-$B$9)</f>
        <v>2.4130996840013917E-3</v>
      </c>
      <c r="T109" s="12">
        <f t="shared" ref="T109" si="286">(P109-0)/(B109-$B$9)</f>
        <v>1.4056966379355213E-2</v>
      </c>
    </row>
    <row r="110" spans="2:20" ht="15.9" customHeight="1">
      <c r="B110" s="18">
        <v>45912</v>
      </c>
      <c r="C110" s="12">
        <v>401253.50689999998</v>
      </c>
      <c r="D110" s="9">
        <f t="shared" si="229"/>
        <v>12.999999977182597</v>
      </c>
      <c r="E110" s="12">
        <v>6665973.9665000001</v>
      </c>
      <c r="F110" s="9">
        <f t="shared" si="230"/>
        <v>-0.50000008195638657</v>
      </c>
      <c r="G110" s="12">
        <v>97.893600000000006</v>
      </c>
      <c r="H110" s="9">
        <f t="shared" si="231"/>
        <v>-21.499999999988972</v>
      </c>
      <c r="J110" s="40">
        <f t="shared" ref="J110" si="287">MOD(DEGREES(ATAN2(F110, D110)) + 360, 360)</f>
        <v>92.20259852630636</v>
      </c>
      <c r="K110" s="47">
        <f t="shared" ref="K110" si="288">SQRT(POWER(C110 - $C$9,2) + POWER(E110 - $E$9,2)) *1000</f>
        <v>13.009611811606982</v>
      </c>
      <c r="L110" s="40">
        <f t="shared" ref="L110" si="289">SQRT((D110^2) + (F110^2) + (H110^2))</f>
        <v>25.129663736075532</v>
      </c>
      <c r="M110" s="12">
        <f t="shared" ref="M110" si="290">(D110-$D$9)/(B110-$B$9)</f>
        <v>0.22033898266411181</v>
      </c>
      <c r="N110" s="12">
        <f t="shared" ref="N110" si="291">(F110-$F$9)/(B110-$B$9)</f>
        <v>-8.4745776602777392E-3</v>
      </c>
      <c r="O110" s="12">
        <f t="shared" ref="O110" si="292">(H110-$H$9)/(B110-$B$9)</f>
        <v>-0.36440677966083002</v>
      </c>
      <c r="P110" s="81">
        <f t="shared" ref="P110" si="293">(L110-$L$9)/(B110-$B$9)</f>
        <v>0.42592650400128018</v>
      </c>
      <c r="Q110" s="12">
        <f t="shared" ref="Q110" si="294">(M110-0)/(B110-$B$9)</f>
        <v>3.734559028205285E-3</v>
      </c>
      <c r="R110" s="12">
        <f t="shared" ref="R110" si="295">(N110-0)/(B110-$B$9)</f>
        <v>-1.4363690949623287E-4</v>
      </c>
      <c r="S110" s="12">
        <f t="shared" ref="S110" si="296">(O110-0)/(B110-$B$9)</f>
        <v>-6.1763860959462716E-3</v>
      </c>
      <c r="T110" s="12">
        <f t="shared" ref="T110" si="297">(P110-0)/(B110-$B$9)</f>
        <v>7.2190932881572916E-3</v>
      </c>
    </row>
    <row r="111" spans="2:20" ht="15.9" customHeight="1">
      <c r="B111" s="18">
        <v>45913</v>
      </c>
      <c r="C111" s="12">
        <v>401253.5098</v>
      </c>
      <c r="D111" s="9">
        <f t="shared" si="229"/>
        <v>15.899999998509884</v>
      </c>
      <c r="E111" s="12">
        <v>6665973.9718000004</v>
      </c>
      <c r="F111" s="9">
        <f t="shared" si="230"/>
        <v>4.8000002279877663</v>
      </c>
      <c r="G111" s="12">
        <v>97.929100000000005</v>
      </c>
      <c r="H111" s="9">
        <f t="shared" si="231"/>
        <v>14.000000000010004</v>
      </c>
      <c r="J111" s="40">
        <f t="shared" ref="J111" si="298">MOD(DEGREES(ATAN2(F111, D111)) + 360, 360)</f>
        <v>73.201627464272633</v>
      </c>
      <c r="K111" s="47">
        <f t="shared" ref="K111" si="299">SQRT(POWER(C111 - $C$9,2) + POWER(E111 - $E$9,2)) *1000</f>
        <v>16.608732707262671</v>
      </c>
      <c r="L111" s="40">
        <f t="shared" ref="L111" si="300">SQRT((D111^2) + (F111^2) + (H111^2))</f>
        <v>21.722108602563818</v>
      </c>
      <c r="M111" s="12">
        <f t="shared" ref="M111" si="301">(D111-$D$9)/(B111-$B$9)</f>
        <v>0.26499999997516471</v>
      </c>
      <c r="N111" s="12">
        <f t="shared" ref="N111" si="302">(F111-$F$9)/(B111-$B$9)</f>
        <v>8.0000003799796104E-2</v>
      </c>
      <c r="O111" s="12">
        <f t="shared" ref="O111" si="303">(H111-$H$9)/(B111-$B$9)</f>
        <v>0.23333333333350006</v>
      </c>
      <c r="P111" s="81">
        <f t="shared" ref="P111" si="304">(L111-$L$9)/(B111-$B$9)</f>
        <v>0.36203514337606363</v>
      </c>
      <c r="Q111" s="12">
        <f t="shared" ref="Q111" si="305">(M111-0)/(B111-$B$9)</f>
        <v>4.4166666662527453E-3</v>
      </c>
      <c r="R111" s="12">
        <f t="shared" ref="R111" si="306">(N111-0)/(B111-$B$9)</f>
        <v>1.3333333966632683E-3</v>
      </c>
      <c r="S111" s="12">
        <f t="shared" ref="S111" si="307">(O111-0)/(B111-$B$9)</f>
        <v>3.8888888888916678E-3</v>
      </c>
      <c r="T111" s="12">
        <f t="shared" ref="T111" si="308">(P111-0)/(B111-$B$9)</f>
        <v>6.033919056267727E-3</v>
      </c>
    </row>
    <row r="112" spans="2:20" ht="15.9" customHeight="1">
      <c r="B112" s="18">
        <v>45913</v>
      </c>
      <c r="C112" s="12">
        <v>401253.53090000001</v>
      </c>
      <c r="D112" s="9">
        <f t="shared" si="229"/>
        <v>37.000000011175871</v>
      </c>
      <c r="E112" s="12">
        <v>6665973.9978999998</v>
      </c>
      <c r="F112" s="9">
        <f t="shared" si="230"/>
        <v>30.899999663233757</v>
      </c>
      <c r="G112" s="12">
        <v>97.923500000000004</v>
      </c>
      <c r="H112" s="9">
        <f t="shared" si="231"/>
        <v>8.4000000000088448</v>
      </c>
      <c r="J112" s="40">
        <f t="shared" ref="J112" si="309">MOD(DEGREES(ATAN2(F112, D112)) + 360, 360)</f>
        <v>50.133557236267166</v>
      </c>
      <c r="K112" s="47">
        <f t="shared" ref="K112" si="310">SQRT(POWER(C112 - $C$9,2) + POWER(E112 - $E$9,2)) *1000</f>
        <v>48.205912293149893</v>
      </c>
      <c r="L112" s="40">
        <f t="shared" ref="L112" si="311">SQRT((D112^2) + (F112^2) + (H112^2))</f>
        <v>48.932299966535496</v>
      </c>
      <c r="M112" s="12">
        <f t="shared" ref="M112" si="312">(D112-$D$9)/(B112-$B$9)</f>
        <v>0.61666666685293114</v>
      </c>
      <c r="N112" s="12">
        <f t="shared" ref="N112" si="313">(F112-$F$9)/(B112-$B$9)</f>
        <v>0.51499999438722932</v>
      </c>
      <c r="O112" s="12">
        <f t="shared" ref="O112" si="314">(H112-$H$9)/(B112-$B$9)</f>
        <v>0.14000000000014742</v>
      </c>
      <c r="P112" s="81">
        <f t="shared" ref="P112" si="315">(L112-$L$9)/(B112-$B$9)</f>
        <v>0.81553833277559162</v>
      </c>
      <c r="Q112" s="12">
        <f t="shared" ref="Q112" si="316">(M112-0)/(B112-$B$9)</f>
        <v>1.0277777780882185E-2</v>
      </c>
      <c r="R112" s="12">
        <f t="shared" ref="R112" si="317">(N112-0)/(B112-$B$9)</f>
        <v>8.5833332397871557E-3</v>
      </c>
      <c r="S112" s="12">
        <f t="shared" ref="S112" si="318">(O112-0)/(B112-$B$9)</f>
        <v>2.3333333333357903E-3</v>
      </c>
      <c r="T112" s="12">
        <f t="shared" ref="T112" si="319">(P112-0)/(B112-$B$9)</f>
        <v>1.3592305546259861E-2</v>
      </c>
    </row>
    <row r="113" spans="2:20" ht="15.9" customHeight="1">
      <c r="B113" s="18">
        <v>45915</v>
      </c>
      <c r="C113" s="12">
        <v>401253.5453</v>
      </c>
      <c r="D113" s="9">
        <f t="shared" si="229"/>
        <v>51.399999996647239</v>
      </c>
      <c r="E113" s="12">
        <v>6665974.0093999999</v>
      </c>
      <c r="F113" s="9">
        <f t="shared" si="230"/>
        <v>42.399999685585499</v>
      </c>
      <c r="G113" s="12">
        <v>97.909700000000001</v>
      </c>
      <c r="H113" s="9">
        <f t="shared" si="231"/>
        <v>-5.3999999999945203</v>
      </c>
      <c r="J113" s="40">
        <f t="shared" ref="J113" si="320">MOD(DEGREES(ATAN2(F113, D113)) + 360, 360)</f>
        <v>50.480685431239863</v>
      </c>
      <c r="K113" s="47">
        <f t="shared" ref="K113" si="321">SQRT(POWER(C113 - $C$9,2) + POWER(E113 - $E$9,2)) *1000</f>
        <v>66.631223709256503</v>
      </c>
      <c r="L113" s="40">
        <f t="shared" ref="L113" si="322">SQRT((D113^2) + (F113^2) + (H113^2))</f>
        <v>66.849681921404283</v>
      </c>
      <c r="M113" s="12">
        <f t="shared" ref="M113" si="323">(D113-$D$9)/(B113-$B$9)</f>
        <v>0.82903225801043934</v>
      </c>
      <c r="N113" s="12">
        <f t="shared" ref="N113" si="324">(F113-$F$9)/(B113-$B$9)</f>
        <v>0.68387096267073388</v>
      </c>
      <c r="O113" s="12">
        <f t="shared" ref="O113" si="325">(H113-$H$9)/(B113-$B$9)</f>
        <v>-8.709677419346E-2</v>
      </c>
      <c r="P113" s="81">
        <f t="shared" ref="P113" si="326">(L113-$L$9)/(B113-$B$9)</f>
        <v>1.0782206761516819</v>
      </c>
      <c r="Q113" s="12">
        <f t="shared" ref="Q113" si="327">(M113-0)/(B113-$B$9)</f>
        <v>1.3371488032426441E-2</v>
      </c>
      <c r="R113" s="12">
        <f t="shared" ref="R113" si="328">(N113-0)/(B113-$B$9)</f>
        <v>1.1030176817269902E-2</v>
      </c>
      <c r="S113" s="12">
        <f t="shared" ref="S113" si="329">(O113-0)/(B113-$B$9)</f>
        <v>-1.4047866805396774E-3</v>
      </c>
      <c r="T113" s="12">
        <f t="shared" ref="T113" si="330">(P113-0)/(B113-$B$9)</f>
        <v>1.7390656066962613E-2</v>
      </c>
    </row>
    <row r="114" spans="2:20" ht="15.9" customHeight="1">
      <c r="B114" s="18">
        <v>45915</v>
      </c>
      <c r="C114" s="12">
        <v>401253.52630000003</v>
      </c>
      <c r="D114" s="9">
        <f t="shared" si="229"/>
        <v>32.400000025518239</v>
      </c>
      <c r="E114" s="12">
        <v>6665973.9874</v>
      </c>
      <c r="F114" s="9">
        <f t="shared" si="230"/>
        <v>20.399999804794788</v>
      </c>
      <c r="G114" s="12">
        <v>97.918800000000005</v>
      </c>
      <c r="H114" s="9">
        <f t="shared" si="231"/>
        <v>3.7000000000091404</v>
      </c>
      <c r="J114" s="40">
        <f t="shared" ref="J114" si="331">MOD(DEGREES(ATAN2(F114, D114)) + 360, 360)</f>
        <v>57.804266332833606</v>
      </c>
      <c r="K114" s="47">
        <f t="shared" ref="K114" si="332">SQRT(POWER(C114 - $C$9,2) + POWER(E114 - $E$9,2)) *1000</f>
        <v>38.287334638091608</v>
      </c>
      <c r="L114" s="40">
        <f t="shared" ref="L114" si="333">SQRT((D114^2) + (F114^2) + (H114^2))</f>
        <v>38.465698923707038</v>
      </c>
      <c r="M114" s="12">
        <f t="shared" ref="M114" si="334">(D114-$D$9)/(B114-$B$9)</f>
        <v>0.52258064557287487</v>
      </c>
      <c r="N114" s="12">
        <f t="shared" ref="N114" si="335">(F114-$F$9)/(B114-$B$9)</f>
        <v>0.32903225491604499</v>
      </c>
      <c r="O114" s="12">
        <f t="shared" ref="O114" si="336">(H114-$H$9)/(B114-$B$9)</f>
        <v>5.9677419354986133E-2</v>
      </c>
      <c r="P114" s="81">
        <f t="shared" ref="P114" si="337">(L114-$L$9)/(B114-$B$9)</f>
        <v>0.6204144987694683</v>
      </c>
      <c r="Q114" s="12">
        <f t="shared" ref="Q114" si="338">(M114-0)/(B114-$B$9)</f>
        <v>8.4287200898850792E-3</v>
      </c>
      <c r="R114" s="12">
        <f t="shared" ref="R114" si="339">(N114-0)/(B114-$B$9)</f>
        <v>5.306971853484597E-3</v>
      </c>
      <c r="S114" s="12">
        <f t="shared" ref="S114" si="340">(O114-0)/(B114-$B$9)</f>
        <v>9.6253902185461501E-4</v>
      </c>
      <c r="T114" s="12">
        <f t="shared" ref="T114" si="341">(P114-0)/(B114-$B$9)</f>
        <v>1.0006685464023682E-2</v>
      </c>
    </row>
    <row r="115" spans="2:20" ht="15.9" customHeight="1">
      <c r="B115" s="18">
        <v>45916</v>
      </c>
      <c r="C115" s="12">
        <v>401253.52529999998</v>
      </c>
      <c r="D115" s="9">
        <f t="shared" si="229"/>
        <v>31.399999978020787</v>
      </c>
      <c r="E115" s="12">
        <v>6665973.9883000003</v>
      </c>
      <c r="F115" s="9">
        <f t="shared" si="230"/>
        <v>21.300000138580799</v>
      </c>
      <c r="G115" s="12">
        <v>97.917500000000004</v>
      </c>
      <c r="H115" s="9">
        <f t="shared" si="231"/>
        <v>2.4000000000086175</v>
      </c>
      <c r="J115" s="40">
        <f t="shared" ref="J115" si="342">MOD(DEGREES(ATAN2(F115, D115)) + 360, 360)</f>
        <v>55.849230533808907</v>
      </c>
      <c r="K115" s="47">
        <f t="shared" ref="K115" si="343">SQRT(POWER(C115 - $C$9,2) + POWER(E115 - $E$9,2)) *1000</f>
        <v>37.942720046449587</v>
      </c>
      <c r="L115" s="40">
        <f t="shared" ref="L115" si="344">SQRT((D115^2) + (F115^2) + (H115^2))</f>
        <v>38.018548164327484</v>
      </c>
      <c r="M115" s="12">
        <f t="shared" ref="M115" si="345">(D115-$D$9)/(B115-$B$9)</f>
        <v>0.49841269806382205</v>
      </c>
      <c r="N115" s="12">
        <f t="shared" ref="N115" si="346">(F115-$F$9)/(B115-$B$9)</f>
        <v>0.33809524029493332</v>
      </c>
      <c r="O115" s="12">
        <f t="shared" ref="O115" si="347">(H115-$H$9)/(B115-$B$9)</f>
        <v>3.8095238095374878E-2</v>
      </c>
      <c r="P115" s="81">
        <f t="shared" ref="P115" si="348">(L115-$L$9)/(B115-$B$9)</f>
        <v>0.60346901848138867</v>
      </c>
      <c r="Q115" s="12">
        <f t="shared" ref="Q115" si="349">(M115-0)/(B115-$B$9)</f>
        <v>7.9113126676797155E-3</v>
      </c>
      <c r="R115" s="12">
        <f t="shared" ref="R115" si="350">(N115-0)/(B115-$B$9)</f>
        <v>5.3665911157925921E-3</v>
      </c>
      <c r="S115" s="12">
        <f t="shared" ref="S115" si="351">(O115-0)/(B115-$B$9)</f>
        <v>6.0468631897420437E-4</v>
      </c>
      <c r="T115" s="12">
        <f t="shared" ref="T115" si="352">(P115-0)/(B115-$B$9)</f>
        <v>9.5788733092283911E-3</v>
      </c>
    </row>
    <row r="116" spans="2:20" ht="15.9" customHeight="1">
      <c r="B116" s="18"/>
      <c r="C116" s="12"/>
      <c r="D116" s="9" t="str">
        <f t="shared" si="229"/>
        <v/>
      </c>
      <c r="E116" s="12"/>
      <c r="F116" s="9" t="str">
        <f t="shared" si="230"/>
        <v/>
      </c>
      <c r="G116" s="12"/>
      <c r="H116" s="9" t="str">
        <f t="shared" si="231"/>
        <v/>
      </c>
    </row>
    <row r="117" spans="2:20" ht="15.9" customHeight="1">
      <c r="B117" s="18"/>
      <c r="C117" s="12"/>
      <c r="D117" s="9" t="str">
        <f t="shared" si="229"/>
        <v/>
      </c>
      <c r="E117" s="12"/>
      <c r="F117" s="9" t="str">
        <f t="shared" si="230"/>
        <v/>
      </c>
      <c r="G117" s="12"/>
      <c r="H117" s="9" t="str">
        <f t="shared" si="231"/>
        <v/>
      </c>
    </row>
    <row r="118" spans="2:20" ht="15.9" customHeight="1">
      <c r="B118" s="18"/>
      <c r="C118" s="12"/>
      <c r="D118" s="9" t="str">
        <f t="shared" si="229"/>
        <v/>
      </c>
      <c r="E118" s="12"/>
      <c r="F118" s="9" t="str">
        <f t="shared" si="230"/>
        <v/>
      </c>
      <c r="G118" s="12"/>
      <c r="H118" s="9" t="str">
        <f t="shared" si="231"/>
        <v/>
      </c>
    </row>
    <row r="119" spans="2:20" ht="15.9" customHeight="1">
      <c r="B119" s="18"/>
      <c r="C119" s="12"/>
      <c r="D119" s="9" t="str">
        <f t="shared" si="229"/>
        <v/>
      </c>
      <c r="E119" s="12"/>
      <c r="F119" s="9" t="str">
        <f t="shared" si="230"/>
        <v/>
      </c>
      <c r="G119" s="12"/>
      <c r="H119" s="9" t="str">
        <f t="shared" si="231"/>
        <v/>
      </c>
    </row>
    <row r="120" spans="2:20" ht="15.9" customHeight="1">
      <c r="B120" s="18"/>
      <c r="C120" s="12"/>
      <c r="D120" s="9" t="str">
        <f t="shared" si="229"/>
        <v/>
      </c>
      <c r="E120" s="12"/>
      <c r="F120" s="9" t="str">
        <f t="shared" si="230"/>
        <v/>
      </c>
      <c r="G120" s="12"/>
      <c r="H120" s="9" t="str">
        <f t="shared" si="231"/>
        <v/>
      </c>
    </row>
    <row r="121" spans="2:20" ht="15.9" customHeight="1">
      <c r="B121" s="18"/>
      <c r="C121" s="12"/>
      <c r="D121" s="9" t="str">
        <f t="shared" si="229"/>
        <v/>
      </c>
      <c r="E121" s="12"/>
      <c r="F121" s="9" t="str">
        <f t="shared" si="230"/>
        <v/>
      </c>
      <c r="G121" s="12"/>
      <c r="H121" s="9" t="str">
        <f t="shared" si="231"/>
        <v/>
      </c>
    </row>
    <row r="122" spans="2:20" ht="15.9" customHeight="1">
      <c r="B122" s="18"/>
      <c r="C122" s="12"/>
      <c r="D122" s="9" t="str">
        <f t="shared" si="229"/>
        <v/>
      </c>
      <c r="E122" s="12"/>
      <c r="F122" s="9" t="str">
        <f t="shared" si="230"/>
        <v/>
      </c>
      <c r="G122" s="12"/>
      <c r="H122" s="9" t="str">
        <f t="shared" si="231"/>
        <v/>
      </c>
    </row>
    <row r="123" spans="2:20" ht="15.9" customHeight="1">
      <c r="B123" s="18"/>
      <c r="C123" s="12"/>
      <c r="D123" s="9" t="str">
        <f t="shared" si="229"/>
        <v/>
      </c>
      <c r="E123" s="12"/>
      <c r="F123" s="9" t="str">
        <f t="shared" si="230"/>
        <v/>
      </c>
      <c r="G123" s="12"/>
      <c r="H123" s="9" t="str">
        <f t="shared" si="231"/>
        <v/>
      </c>
    </row>
    <row r="124" spans="2:20" ht="15.9" customHeight="1">
      <c r="B124" s="18"/>
      <c r="C124" s="12"/>
      <c r="D124" s="9" t="str">
        <f t="shared" si="229"/>
        <v/>
      </c>
      <c r="E124" s="12"/>
      <c r="F124" s="9" t="str">
        <f t="shared" si="230"/>
        <v/>
      </c>
      <c r="G124" s="12"/>
      <c r="H124" s="9" t="str">
        <f t="shared" si="231"/>
        <v/>
      </c>
    </row>
    <row r="125" spans="2:20" ht="15.9" customHeight="1">
      <c r="B125" s="18"/>
      <c r="C125" s="12"/>
      <c r="D125" s="9" t="str">
        <f t="shared" si="229"/>
        <v/>
      </c>
      <c r="E125" s="12"/>
      <c r="F125" s="9" t="str">
        <f t="shared" si="230"/>
        <v/>
      </c>
      <c r="G125" s="12"/>
      <c r="H125" s="9" t="str">
        <f t="shared" si="231"/>
        <v/>
      </c>
    </row>
    <row r="126" spans="2:20" ht="15.9" customHeight="1">
      <c r="B126" s="18"/>
      <c r="C126" s="12"/>
      <c r="D126" s="9" t="str">
        <f t="shared" si="229"/>
        <v/>
      </c>
      <c r="E126" s="12"/>
      <c r="F126" s="9" t="str">
        <f t="shared" si="230"/>
        <v/>
      </c>
      <c r="G126" s="12"/>
      <c r="H126" s="9" t="str">
        <f t="shared" si="231"/>
        <v/>
      </c>
    </row>
    <row r="127" spans="2:20" ht="15.9" customHeight="1">
      <c r="B127" s="18"/>
      <c r="C127" s="12"/>
      <c r="D127" s="9" t="str">
        <f t="shared" si="229"/>
        <v/>
      </c>
      <c r="E127" s="12"/>
      <c r="F127" s="9" t="str">
        <f t="shared" si="230"/>
        <v/>
      </c>
      <c r="G127" s="12"/>
      <c r="H127" s="9" t="str">
        <f t="shared" si="231"/>
        <v/>
      </c>
    </row>
    <row r="128" spans="2:20" ht="15.9" customHeight="1">
      <c r="B128" s="18"/>
      <c r="C128" s="12"/>
      <c r="D128" s="9" t="str">
        <f t="shared" si="229"/>
        <v/>
      </c>
      <c r="E128" s="12"/>
      <c r="F128" s="9" t="str">
        <f t="shared" si="230"/>
        <v/>
      </c>
      <c r="G128" s="12"/>
      <c r="H128" s="9" t="str">
        <f t="shared" si="231"/>
        <v/>
      </c>
    </row>
    <row r="129" spans="2:8" ht="15.9" customHeight="1">
      <c r="B129" s="18"/>
      <c r="C129" s="12"/>
      <c r="D129" s="9" t="str">
        <f t="shared" si="229"/>
        <v/>
      </c>
      <c r="E129" s="12"/>
      <c r="F129" s="9" t="str">
        <f t="shared" si="230"/>
        <v/>
      </c>
      <c r="G129" s="12"/>
      <c r="H129" s="9" t="str">
        <f t="shared" si="231"/>
        <v/>
      </c>
    </row>
    <row r="130" spans="2:8" ht="15.9" customHeight="1">
      <c r="B130" s="18"/>
      <c r="C130" s="12"/>
      <c r="D130" s="9" t="str">
        <f t="shared" si="229"/>
        <v/>
      </c>
      <c r="E130" s="12"/>
      <c r="F130" s="9" t="str">
        <f t="shared" si="230"/>
        <v/>
      </c>
      <c r="G130" s="12"/>
      <c r="H130" s="9" t="str">
        <f t="shared" si="231"/>
        <v/>
      </c>
    </row>
    <row r="131" spans="2:8" ht="15.9" customHeight="1">
      <c r="B131" s="18"/>
      <c r="C131" s="12"/>
      <c r="D131" s="9" t="str">
        <f t="shared" si="229"/>
        <v/>
      </c>
      <c r="E131" s="12"/>
      <c r="F131" s="9" t="str">
        <f t="shared" si="230"/>
        <v/>
      </c>
      <c r="G131" s="12"/>
      <c r="H131" s="9" t="str">
        <f t="shared" si="231"/>
        <v/>
      </c>
    </row>
    <row r="132" spans="2:8" ht="15.9" customHeight="1">
      <c r="B132" s="18"/>
      <c r="C132" s="12"/>
      <c r="D132" s="9" t="str">
        <f t="shared" si="229"/>
        <v/>
      </c>
      <c r="E132" s="12"/>
      <c r="F132" s="9" t="str">
        <f t="shared" si="230"/>
        <v/>
      </c>
      <c r="G132" s="12"/>
      <c r="H132" s="9" t="str">
        <f t="shared" si="231"/>
        <v/>
      </c>
    </row>
    <row r="133" spans="2:8" ht="15.9" customHeight="1">
      <c r="B133" s="18"/>
      <c r="C133" s="12"/>
      <c r="D133" s="9" t="str">
        <f t="shared" si="229"/>
        <v/>
      </c>
      <c r="E133" s="12"/>
      <c r="F133" s="9" t="str">
        <f t="shared" si="230"/>
        <v/>
      </c>
      <c r="G133" s="12"/>
      <c r="H133" s="9" t="str">
        <f t="shared" si="231"/>
        <v/>
      </c>
    </row>
    <row r="134" spans="2:8" ht="15.9" customHeight="1">
      <c r="B134" s="18"/>
      <c r="C134" s="12"/>
      <c r="D134" s="9" t="str">
        <f t="shared" si="229"/>
        <v/>
      </c>
      <c r="E134" s="12"/>
      <c r="F134" s="9" t="str">
        <f t="shared" si="230"/>
        <v/>
      </c>
      <c r="G134" s="12"/>
      <c r="H134" s="9" t="str">
        <f t="shared" si="231"/>
        <v/>
      </c>
    </row>
    <row r="135" spans="2:8" ht="15.9" customHeight="1">
      <c r="B135" s="18"/>
      <c r="C135" s="12"/>
      <c r="D135" s="9" t="str">
        <f t="shared" si="229"/>
        <v/>
      </c>
      <c r="E135" s="12"/>
      <c r="F135" s="9" t="str">
        <f t="shared" si="230"/>
        <v/>
      </c>
      <c r="G135" s="12"/>
      <c r="H135" s="9" t="str">
        <f t="shared" si="231"/>
        <v/>
      </c>
    </row>
    <row r="136" spans="2:8" ht="15.9" customHeight="1">
      <c r="B136" s="18"/>
      <c r="C136" s="12"/>
      <c r="D136" s="9" t="str">
        <f t="shared" si="229"/>
        <v/>
      </c>
      <c r="E136" s="12"/>
      <c r="F136" s="9" t="str">
        <f t="shared" si="230"/>
        <v/>
      </c>
      <c r="G136" s="12"/>
      <c r="H136" s="9" t="str">
        <f t="shared" si="231"/>
        <v/>
      </c>
    </row>
    <row r="137" spans="2:8" ht="15.9" customHeight="1">
      <c r="B137" s="18"/>
      <c r="C137" s="12"/>
      <c r="D137" s="9" t="str">
        <f t="shared" si="229"/>
        <v/>
      </c>
      <c r="E137" s="12"/>
      <c r="F137" s="9" t="str">
        <f t="shared" si="230"/>
        <v/>
      </c>
      <c r="G137" s="12"/>
      <c r="H137" s="9" t="str">
        <f t="shared" si="231"/>
        <v/>
      </c>
    </row>
    <row r="138" spans="2:8" ht="15.9" customHeight="1">
      <c r="B138" s="18"/>
      <c r="C138" s="12"/>
      <c r="D138" s="9" t="str">
        <f t="shared" si="229"/>
        <v/>
      </c>
      <c r="E138" s="12"/>
      <c r="F138" s="9" t="str">
        <f t="shared" si="230"/>
        <v/>
      </c>
      <c r="G138" s="12"/>
      <c r="H138" s="9" t="str">
        <f t="shared" si="231"/>
        <v/>
      </c>
    </row>
    <row r="139" spans="2:8" ht="15.9" customHeight="1">
      <c r="B139" s="18"/>
      <c r="C139" s="12"/>
      <c r="D139" s="9" t="str">
        <f t="shared" si="229"/>
        <v/>
      </c>
      <c r="E139" s="12"/>
      <c r="F139" s="9" t="str">
        <f t="shared" si="230"/>
        <v/>
      </c>
      <c r="G139" s="12"/>
      <c r="H139" s="9" t="str">
        <f t="shared" si="231"/>
        <v/>
      </c>
    </row>
    <row r="140" spans="2:8" ht="15.9" customHeight="1">
      <c r="B140" s="18"/>
      <c r="C140" s="12"/>
      <c r="D140" s="9" t="str">
        <f t="shared" si="229"/>
        <v/>
      </c>
      <c r="E140" s="12"/>
      <c r="F140" s="9" t="str">
        <f t="shared" si="230"/>
        <v/>
      </c>
      <c r="G140" s="12"/>
      <c r="H140" s="9" t="str">
        <f t="shared" si="231"/>
        <v/>
      </c>
    </row>
    <row r="141" spans="2:8" ht="15.9" customHeight="1">
      <c r="B141" s="18"/>
      <c r="C141" s="12"/>
      <c r="D141" s="9" t="str">
        <f t="shared" si="229"/>
        <v/>
      </c>
      <c r="E141" s="12"/>
      <c r="F141" s="9" t="str">
        <f t="shared" si="230"/>
        <v/>
      </c>
      <c r="G141" s="12"/>
      <c r="H141" s="9" t="str">
        <f t="shared" si="231"/>
        <v/>
      </c>
    </row>
    <row r="142" spans="2:8" ht="15.9" customHeight="1">
      <c r="B142" s="18"/>
      <c r="C142" s="12"/>
      <c r="D142" s="9" t="str">
        <f t="shared" si="229"/>
        <v/>
      </c>
      <c r="E142" s="12"/>
      <c r="F142" s="9" t="str">
        <f t="shared" si="230"/>
        <v/>
      </c>
      <c r="G142" s="12"/>
      <c r="H142" s="9" t="str">
        <f t="shared" si="231"/>
        <v/>
      </c>
    </row>
    <row r="143" spans="2:8" ht="15.9" customHeight="1">
      <c r="B143" s="18"/>
      <c r="C143" s="12"/>
      <c r="D143" s="9" t="str">
        <f t="shared" si="229"/>
        <v/>
      </c>
      <c r="E143" s="12"/>
      <c r="F143" s="9" t="str">
        <f t="shared" si="230"/>
        <v/>
      </c>
      <c r="G143" s="12"/>
      <c r="H143" s="9" t="str">
        <f t="shared" si="231"/>
        <v/>
      </c>
    </row>
    <row r="144" spans="2:8" ht="15.9" customHeight="1">
      <c r="B144" s="18"/>
      <c r="C144" s="12"/>
      <c r="D144" s="9" t="str">
        <f t="shared" si="229"/>
        <v/>
      </c>
      <c r="E144" s="12"/>
      <c r="F144" s="9" t="str">
        <f t="shared" si="230"/>
        <v/>
      </c>
      <c r="G144" s="12"/>
      <c r="H144" s="9" t="str">
        <f t="shared" si="231"/>
        <v/>
      </c>
    </row>
    <row r="145" spans="1:8" ht="15.9" customHeight="1">
      <c r="B145" s="18"/>
      <c r="C145" s="12"/>
      <c r="D145" s="9" t="str">
        <f t="shared" si="229"/>
        <v/>
      </c>
      <c r="E145" s="12"/>
      <c r="F145" s="9" t="str">
        <f t="shared" si="230"/>
        <v/>
      </c>
      <c r="G145" s="12"/>
      <c r="H145" s="9" t="str">
        <f t="shared" si="231"/>
        <v/>
      </c>
    </row>
    <row r="146" spans="1:8" ht="15.9" customHeight="1">
      <c r="B146" s="18"/>
      <c r="C146" s="12"/>
      <c r="D146" s="9" t="str">
        <f t="shared" si="229"/>
        <v/>
      </c>
      <c r="E146" s="12"/>
      <c r="F146" s="9" t="str">
        <f t="shared" si="230"/>
        <v/>
      </c>
      <c r="G146" s="12"/>
      <c r="H146" s="9" t="str">
        <f t="shared" si="231"/>
        <v/>
      </c>
    </row>
    <row r="147" spans="1:8" ht="15.9" customHeight="1">
      <c r="B147" s="18"/>
      <c r="C147" s="12"/>
      <c r="D147" s="9" t="str">
        <f t="shared" si="229"/>
        <v/>
      </c>
      <c r="E147" s="12"/>
      <c r="F147" s="9" t="str">
        <f t="shared" si="230"/>
        <v/>
      </c>
      <c r="G147" s="12"/>
      <c r="H147" s="9" t="str">
        <f t="shared" si="231"/>
        <v/>
      </c>
    </row>
    <row r="148" spans="1:8" ht="15.9" customHeight="1">
      <c r="B148" s="18"/>
      <c r="C148" s="12"/>
      <c r="D148" s="9" t="str">
        <f t="shared" si="229"/>
        <v/>
      </c>
      <c r="E148" s="12"/>
      <c r="F148" s="9" t="str">
        <f t="shared" si="230"/>
        <v/>
      </c>
      <c r="G148" s="12"/>
      <c r="H148" s="9" t="str">
        <f t="shared" si="231"/>
        <v/>
      </c>
    </row>
    <row r="149" spans="1:8" ht="15.9" customHeight="1">
      <c r="B149" s="18"/>
      <c r="C149" s="12"/>
      <c r="D149" s="9" t="str">
        <f t="shared" si="229"/>
        <v/>
      </c>
      <c r="E149" s="12"/>
      <c r="F149" s="9" t="str">
        <f t="shared" si="230"/>
        <v/>
      </c>
      <c r="G149" s="12"/>
      <c r="H149" s="9" t="str">
        <f t="shared" si="231"/>
        <v/>
      </c>
    </row>
    <row r="150" spans="1:8" ht="15.9" customHeight="1">
      <c r="B150" s="18"/>
      <c r="C150" s="12"/>
      <c r="D150" s="9" t="str">
        <f t="shared" si="229"/>
        <v/>
      </c>
      <c r="E150" s="12"/>
      <c r="F150" s="9" t="str">
        <f t="shared" si="230"/>
        <v/>
      </c>
      <c r="G150" s="12"/>
      <c r="H150" s="9" t="str">
        <f t="shared" si="231"/>
        <v/>
      </c>
    </row>
    <row r="151" spans="1:8" ht="15.9" customHeight="1">
      <c r="B151" s="18"/>
      <c r="C151" s="12"/>
      <c r="D151" s="9" t="str">
        <f t="shared" si="229"/>
        <v/>
      </c>
      <c r="E151" s="12"/>
      <c r="F151" s="9" t="str">
        <f t="shared" si="230"/>
        <v/>
      </c>
      <c r="G151" s="12"/>
      <c r="H151" s="9" t="str">
        <f t="shared" si="231"/>
        <v/>
      </c>
    </row>
    <row r="152" spans="1:8" ht="15.9" customHeight="1">
      <c r="B152" s="18"/>
      <c r="C152" s="12"/>
      <c r="D152" s="9" t="str">
        <f t="shared" si="229"/>
        <v/>
      </c>
      <c r="E152" s="12"/>
      <c r="F152" s="9" t="str">
        <f t="shared" si="230"/>
        <v/>
      </c>
      <c r="G152" s="12"/>
      <c r="H152" s="9" t="str">
        <f t="shared" si="231"/>
        <v/>
      </c>
    </row>
    <row r="153" spans="1:8" ht="15.9" customHeight="1">
      <c r="B153" s="18"/>
      <c r="C153" s="12"/>
      <c r="D153" s="9" t="str">
        <f t="shared" si="229"/>
        <v/>
      </c>
      <c r="E153" s="12"/>
      <c r="F153" s="9" t="str">
        <f t="shared" si="230"/>
        <v/>
      </c>
      <c r="G153" s="12"/>
      <c r="H153" s="9" t="str">
        <f t="shared" si="231"/>
        <v/>
      </c>
    </row>
    <row r="154" spans="1:8" ht="15.9" customHeight="1">
      <c r="B154" s="18"/>
      <c r="C154" s="12"/>
      <c r="D154" s="9" t="str">
        <f t="shared" si="229"/>
        <v/>
      </c>
      <c r="E154" s="12"/>
      <c r="F154" s="9" t="str">
        <f t="shared" si="230"/>
        <v/>
      </c>
      <c r="G154" s="12"/>
      <c r="H154" s="9" t="str">
        <f t="shared" si="231"/>
        <v/>
      </c>
    </row>
    <row r="155" spans="1:8" ht="15.9" customHeight="1">
      <c r="B155" s="18"/>
      <c r="C155" s="12"/>
      <c r="D155" s="9" t="str">
        <f t="shared" si="229"/>
        <v/>
      </c>
      <c r="E155" s="12"/>
      <c r="F155" s="9" t="str">
        <f t="shared" si="230"/>
        <v/>
      </c>
      <c r="G155" s="12"/>
      <c r="H155" s="9" t="str">
        <f t="shared" si="231"/>
        <v/>
      </c>
    </row>
    <row r="156" spans="1:8" ht="15.9" customHeight="1">
      <c r="A156" s="32">
        <v>44760</v>
      </c>
      <c r="B156" s="18"/>
      <c r="C156" s="12"/>
      <c r="D156" s="9" t="str">
        <f t="shared" si="229"/>
        <v/>
      </c>
      <c r="E156" s="12"/>
      <c r="F156" s="9" t="str">
        <f t="shared" si="230"/>
        <v/>
      </c>
      <c r="G156" s="12"/>
      <c r="H156" s="9" t="str">
        <f t="shared" si="231"/>
        <v/>
      </c>
    </row>
    <row r="157" spans="1:8" ht="15.9" customHeight="1">
      <c r="A157" s="33"/>
      <c r="B157" s="18"/>
      <c r="C157" s="12"/>
      <c r="D157" s="9" t="str">
        <f t="shared" si="229"/>
        <v/>
      </c>
      <c r="E157" s="12"/>
      <c r="F157" s="9" t="str">
        <f t="shared" si="230"/>
        <v/>
      </c>
      <c r="G157" s="12"/>
      <c r="H157" s="9" t="str">
        <f t="shared" si="231"/>
        <v/>
      </c>
    </row>
    <row r="158" spans="1:8" ht="15.9" customHeight="1">
      <c r="A158" s="212" t="s">
        <v>9</v>
      </c>
      <c r="B158" s="18"/>
      <c r="C158" s="12"/>
      <c r="D158" s="9" t="str">
        <f t="shared" si="229"/>
        <v/>
      </c>
      <c r="E158" s="12"/>
      <c r="F158" s="9" t="str">
        <f t="shared" si="230"/>
        <v/>
      </c>
      <c r="G158" s="12"/>
      <c r="H158" s="9" t="str">
        <f t="shared" si="231"/>
        <v/>
      </c>
    </row>
    <row r="159" spans="1:8" ht="15.9" customHeight="1">
      <c r="A159" s="213"/>
      <c r="B159" s="18"/>
      <c r="C159" s="12"/>
      <c r="D159" s="9" t="str">
        <f t="shared" si="229"/>
        <v/>
      </c>
      <c r="E159" s="12"/>
      <c r="F159" s="9" t="str">
        <f t="shared" si="230"/>
        <v/>
      </c>
      <c r="G159" s="12"/>
      <c r="H159" s="9" t="str">
        <f t="shared" si="231"/>
        <v/>
      </c>
    </row>
    <row r="160" spans="1:8" ht="15.9" customHeight="1">
      <c r="B160" s="18"/>
      <c r="C160" s="12"/>
      <c r="D160" s="9" t="str">
        <f t="shared" si="229"/>
        <v/>
      </c>
      <c r="E160" s="12"/>
      <c r="F160" s="9" t="str">
        <f t="shared" si="230"/>
        <v/>
      </c>
      <c r="G160" s="12"/>
      <c r="H160" s="9" t="str">
        <f t="shared" si="231"/>
        <v/>
      </c>
    </row>
    <row r="161" spans="2:8" ht="15.9" customHeight="1">
      <c r="B161" s="18"/>
      <c r="C161" s="12"/>
      <c r="D161" s="9" t="str">
        <f t="shared" si="229"/>
        <v/>
      </c>
      <c r="E161" s="12"/>
      <c r="F161" s="9" t="str">
        <f t="shared" si="230"/>
        <v/>
      </c>
      <c r="G161" s="12"/>
      <c r="H161" s="9" t="str">
        <f t="shared" si="231"/>
        <v/>
      </c>
    </row>
    <row r="162" spans="2:8" ht="15.9" customHeight="1">
      <c r="B162" s="18"/>
      <c r="C162" s="12"/>
      <c r="D162" s="9" t="str">
        <f t="shared" si="229"/>
        <v/>
      </c>
      <c r="E162" s="12"/>
      <c r="F162" s="9" t="str">
        <f t="shared" si="230"/>
        <v/>
      </c>
      <c r="G162" s="12"/>
      <c r="H162" s="9" t="str">
        <f t="shared" si="231"/>
        <v/>
      </c>
    </row>
    <row r="163" spans="2:8" ht="15.9" customHeight="1">
      <c r="B163" s="18"/>
      <c r="C163" s="12"/>
      <c r="D163" s="9" t="str">
        <f t="shared" si="229"/>
        <v/>
      </c>
      <c r="E163" s="12"/>
      <c r="F163" s="9" t="str">
        <f t="shared" si="230"/>
        <v/>
      </c>
      <c r="G163" s="12"/>
      <c r="H163" s="9" t="str">
        <f t="shared" si="231"/>
        <v/>
      </c>
    </row>
    <row r="164" spans="2:8" ht="15.9" customHeight="1">
      <c r="B164" s="18"/>
      <c r="C164" s="12"/>
      <c r="D164" s="9" t="str">
        <f t="shared" si="229"/>
        <v/>
      </c>
      <c r="E164" s="12"/>
      <c r="F164" s="9" t="str">
        <f t="shared" si="230"/>
        <v/>
      </c>
      <c r="G164" s="12"/>
      <c r="H164" s="9" t="str">
        <f t="shared" si="231"/>
        <v/>
      </c>
    </row>
    <row r="165" spans="2:8" ht="15.9" customHeight="1">
      <c r="B165" s="18"/>
      <c r="C165" s="12"/>
      <c r="D165" s="9" t="str">
        <f t="shared" si="229"/>
        <v/>
      </c>
      <c r="E165" s="12"/>
      <c r="F165" s="9" t="str">
        <f t="shared" si="230"/>
        <v/>
      </c>
      <c r="G165" s="12"/>
      <c r="H165" s="9" t="str">
        <f t="shared" si="231"/>
        <v/>
      </c>
    </row>
    <row r="166" spans="2:8" ht="15.9" customHeight="1">
      <c r="B166" s="18"/>
      <c r="C166" s="12"/>
      <c r="D166" s="9" t="str">
        <f t="shared" si="229"/>
        <v/>
      </c>
      <c r="E166" s="12"/>
      <c r="F166" s="9" t="str">
        <f t="shared" si="230"/>
        <v/>
      </c>
      <c r="G166" s="12"/>
      <c r="H166" s="9" t="str">
        <f t="shared" si="231"/>
        <v/>
      </c>
    </row>
    <row r="167" spans="2:8" ht="15.9" customHeight="1">
      <c r="B167" s="18"/>
      <c r="C167" s="12"/>
      <c r="D167" s="9" t="str">
        <f t="shared" si="229"/>
        <v/>
      </c>
      <c r="E167" s="12"/>
      <c r="F167" s="9" t="str">
        <f t="shared" si="230"/>
        <v/>
      </c>
      <c r="G167" s="12"/>
      <c r="H167" s="9" t="str">
        <f t="shared" si="231"/>
        <v/>
      </c>
    </row>
    <row r="168" spans="2:8" ht="15.9" customHeight="1">
      <c r="B168" s="18"/>
      <c r="C168" s="12"/>
      <c r="D168" s="9" t="str">
        <f t="shared" si="229"/>
        <v/>
      </c>
      <c r="E168" s="12"/>
      <c r="F168" s="9" t="str">
        <f t="shared" si="230"/>
        <v/>
      </c>
      <c r="G168" s="12"/>
      <c r="H168" s="9" t="str">
        <f t="shared" si="231"/>
        <v/>
      </c>
    </row>
    <row r="169" spans="2:8" ht="15.9" customHeight="1">
      <c r="B169" s="18"/>
      <c r="C169" s="12"/>
      <c r="D169" s="9" t="str">
        <f t="shared" ref="D169:D232" si="353">IF(C169="","",(C169-$C$9)*1000)</f>
        <v/>
      </c>
      <c r="E169" s="12"/>
      <c r="F169" s="9" t="str">
        <f t="shared" ref="F169:F232" si="354">IF(E169="","",(E169-$E$9)*1000)</f>
        <v/>
      </c>
      <c r="G169" s="12"/>
      <c r="H169" s="9" t="str">
        <f t="shared" ref="H169:H232" si="355">IF(G169="","",(G169-$G$9)*1000)</f>
        <v/>
      </c>
    </row>
    <row r="170" spans="2:8" ht="15.9" customHeight="1">
      <c r="B170" s="18"/>
      <c r="C170" s="12"/>
      <c r="D170" s="9" t="str">
        <f t="shared" si="353"/>
        <v/>
      </c>
      <c r="E170" s="12"/>
      <c r="F170" s="9" t="str">
        <f t="shared" si="354"/>
        <v/>
      </c>
      <c r="G170" s="12"/>
      <c r="H170" s="9" t="str">
        <f t="shared" si="355"/>
        <v/>
      </c>
    </row>
    <row r="171" spans="2:8" ht="15.9" customHeight="1">
      <c r="B171" s="18"/>
      <c r="C171" s="12"/>
      <c r="D171" s="9" t="str">
        <f t="shared" si="353"/>
        <v/>
      </c>
      <c r="E171" s="12"/>
      <c r="F171" s="9" t="str">
        <f t="shared" si="354"/>
        <v/>
      </c>
      <c r="G171" s="12"/>
      <c r="H171" s="9" t="str">
        <f t="shared" si="355"/>
        <v/>
      </c>
    </row>
    <row r="172" spans="2:8" ht="15.9" customHeight="1">
      <c r="B172" s="18"/>
      <c r="C172" s="12"/>
      <c r="D172" s="9" t="str">
        <f t="shared" si="353"/>
        <v/>
      </c>
      <c r="E172" s="12"/>
      <c r="F172" s="9" t="str">
        <f t="shared" si="354"/>
        <v/>
      </c>
      <c r="G172" s="12"/>
      <c r="H172" s="9" t="str">
        <f t="shared" si="355"/>
        <v/>
      </c>
    </row>
    <row r="173" spans="2:8" ht="15.9" customHeight="1">
      <c r="B173" s="18"/>
      <c r="C173" s="12"/>
      <c r="D173" s="9" t="str">
        <f t="shared" si="353"/>
        <v/>
      </c>
      <c r="E173" s="12"/>
      <c r="F173" s="9" t="str">
        <f t="shared" si="354"/>
        <v/>
      </c>
      <c r="G173" s="12"/>
      <c r="H173" s="9" t="str">
        <f t="shared" si="355"/>
        <v/>
      </c>
    </row>
    <row r="174" spans="2:8" ht="15.9" customHeight="1">
      <c r="B174" s="18"/>
      <c r="C174" s="12"/>
      <c r="D174" s="9" t="str">
        <f t="shared" si="353"/>
        <v/>
      </c>
      <c r="E174" s="12"/>
      <c r="F174" s="9" t="str">
        <f t="shared" si="354"/>
        <v/>
      </c>
      <c r="G174" s="12"/>
      <c r="H174" s="9" t="str">
        <f t="shared" si="355"/>
        <v/>
      </c>
    </row>
    <row r="175" spans="2:8" ht="15.9" customHeight="1">
      <c r="B175" s="18"/>
      <c r="C175" s="12"/>
      <c r="D175" s="9" t="str">
        <f t="shared" si="353"/>
        <v/>
      </c>
      <c r="E175" s="12"/>
      <c r="F175" s="9" t="str">
        <f t="shared" si="354"/>
        <v/>
      </c>
      <c r="G175" s="12"/>
      <c r="H175" s="9" t="str">
        <f t="shared" si="355"/>
        <v/>
      </c>
    </row>
    <row r="176" spans="2:8" ht="15.9" customHeight="1">
      <c r="B176" s="18"/>
      <c r="C176" s="12"/>
      <c r="D176" s="9" t="str">
        <f t="shared" si="353"/>
        <v/>
      </c>
      <c r="E176" s="12"/>
      <c r="F176" s="9" t="str">
        <f t="shared" si="354"/>
        <v/>
      </c>
      <c r="G176" s="12"/>
      <c r="H176" s="9" t="str">
        <f t="shared" si="355"/>
        <v/>
      </c>
    </row>
    <row r="177" spans="1:8" ht="15.9" customHeight="1">
      <c r="B177" s="18"/>
      <c r="C177" s="12"/>
      <c r="D177" s="9" t="str">
        <f t="shared" si="353"/>
        <v/>
      </c>
      <c r="E177" s="12"/>
      <c r="F177" s="9" t="str">
        <f t="shared" si="354"/>
        <v/>
      </c>
      <c r="G177" s="12"/>
      <c r="H177" s="9" t="str">
        <f t="shared" si="355"/>
        <v/>
      </c>
    </row>
    <row r="178" spans="1:8" ht="15.9" customHeight="1">
      <c r="B178" s="18"/>
      <c r="C178" s="12"/>
      <c r="D178" s="9" t="str">
        <f t="shared" si="353"/>
        <v/>
      </c>
      <c r="E178" s="12"/>
      <c r="F178" s="9" t="str">
        <f t="shared" si="354"/>
        <v/>
      </c>
      <c r="G178" s="12"/>
      <c r="H178" s="9" t="str">
        <f t="shared" si="355"/>
        <v/>
      </c>
    </row>
    <row r="179" spans="1:8" ht="15.9" customHeight="1">
      <c r="B179" s="18"/>
      <c r="C179" s="12"/>
      <c r="D179" s="9" t="str">
        <f t="shared" si="353"/>
        <v/>
      </c>
      <c r="E179" s="12"/>
      <c r="F179" s="9" t="str">
        <f t="shared" si="354"/>
        <v/>
      </c>
      <c r="G179" s="12"/>
      <c r="H179" s="9" t="str">
        <f t="shared" si="355"/>
        <v/>
      </c>
    </row>
    <row r="180" spans="1:8" ht="15.9" customHeight="1">
      <c r="B180" s="18"/>
      <c r="C180" s="12"/>
      <c r="D180" s="9" t="str">
        <f t="shared" si="353"/>
        <v/>
      </c>
      <c r="E180" s="12"/>
      <c r="F180" s="9" t="str">
        <f t="shared" si="354"/>
        <v/>
      </c>
      <c r="G180" s="12"/>
      <c r="H180" s="9" t="str">
        <f t="shared" si="355"/>
        <v/>
      </c>
    </row>
    <row r="181" spans="1:8" ht="15.9" customHeight="1">
      <c r="B181" s="18"/>
      <c r="C181" s="12"/>
      <c r="D181" s="9" t="str">
        <f t="shared" si="353"/>
        <v/>
      </c>
      <c r="E181" s="12"/>
      <c r="F181" s="9" t="str">
        <f t="shared" si="354"/>
        <v/>
      </c>
      <c r="G181" s="12"/>
      <c r="H181" s="9" t="str">
        <f t="shared" si="355"/>
        <v/>
      </c>
    </row>
    <row r="182" spans="1:8" ht="15.9" customHeight="1">
      <c r="B182" s="18"/>
      <c r="C182" s="12"/>
      <c r="D182" s="9" t="str">
        <f t="shared" si="353"/>
        <v/>
      </c>
      <c r="E182" s="12"/>
      <c r="F182" s="9" t="str">
        <f t="shared" si="354"/>
        <v/>
      </c>
      <c r="G182" s="12"/>
      <c r="H182" s="9" t="str">
        <f t="shared" si="355"/>
        <v/>
      </c>
    </row>
    <row r="183" spans="1:8" ht="15.9" customHeight="1">
      <c r="B183" s="18"/>
      <c r="C183" s="12"/>
      <c r="D183" s="9" t="str">
        <f t="shared" si="353"/>
        <v/>
      </c>
      <c r="E183" s="12"/>
      <c r="F183" s="9" t="str">
        <f t="shared" si="354"/>
        <v/>
      </c>
      <c r="G183" s="12"/>
      <c r="H183" s="9" t="str">
        <f t="shared" si="355"/>
        <v/>
      </c>
    </row>
    <row r="184" spans="1:8" ht="15.9" customHeight="1">
      <c r="B184" s="18"/>
      <c r="C184" s="12"/>
      <c r="D184" s="9" t="str">
        <f t="shared" si="353"/>
        <v/>
      </c>
      <c r="E184" s="12"/>
      <c r="F184" s="9" t="str">
        <f t="shared" si="354"/>
        <v/>
      </c>
      <c r="G184" s="12"/>
      <c r="H184" s="9" t="str">
        <f t="shared" si="355"/>
        <v/>
      </c>
    </row>
    <row r="185" spans="1:8" ht="15.9" customHeight="1">
      <c r="B185" s="18"/>
      <c r="C185" s="12"/>
      <c r="D185" s="9" t="str">
        <f t="shared" si="353"/>
        <v/>
      </c>
      <c r="E185" s="12"/>
      <c r="F185" s="9" t="str">
        <f t="shared" si="354"/>
        <v/>
      </c>
      <c r="G185" s="12"/>
      <c r="H185" s="9" t="str">
        <f t="shared" si="355"/>
        <v/>
      </c>
    </row>
    <row r="186" spans="1:8" ht="15.9" customHeight="1">
      <c r="B186" s="18"/>
      <c r="C186" s="12"/>
      <c r="D186" s="9" t="str">
        <f t="shared" si="353"/>
        <v/>
      </c>
      <c r="E186" s="12"/>
      <c r="F186" s="9" t="str">
        <f t="shared" si="354"/>
        <v/>
      </c>
      <c r="G186" s="12"/>
      <c r="H186" s="9" t="str">
        <f t="shared" si="355"/>
        <v/>
      </c>
    </row>
    <row r="187" spans="1:8" ht="15.9" customHeight="1">
      <c r="B187" s="18"/>
      <c r="C187" s="12"/>
      <c r="D187" s="9" t="str">
        <f t="shared" si="353"/>
        <v/>
      </c>
      <c r="E187" s="12"/>
      <c r="F187" s="9" t="str">
        <f t="shared" si="354"/>
        <v/>
      </c>
      <c r="G187" s="12"/>
      <c r="H187" s="9" t="str">
        <f t="shared" si="355"/>
        <v/>
      </c>
    </row>
    <row r="188" spans="1:8" ht="15.9" customHeight="1">
      <c r="B188" s="18"/>
      <c r="C188" s="12"/>
      <c r="D188" s="9" t="str">
        <f t="shared" si="353"/>
        <v/>
      </c>
      <c r="E188" s="12"/>
      <c r="F188" s="9" t="str">
        <f t="shared" si="354"/>
        <v/>
      </c>
      <c r="G188" s="12"/>
      <c r="H188" s="9" t="str">
        <f t="shared" si="355"/>
        <v/>
      </c>
    </row>
    <row r="189" spans="1:8" ht="15.9" customHeight="1">
      <c r="B189" s="18"/>
      <c r="C189" s="12"/>
      <c r="D189" s="9" t="str">
        <f t="shared" si="353"/>
        <v/>
      </c>
      <c r="E189" s="12"/>
      <c r="F189" s="9" t="str">
        <f t="shared" si="354"/>
        <v/>
      </c>
      <c r="G189" s="12"/>
      <c r="H189" s="9" t="str">
        <f t="shared" si="355"/>
        <v/>
      </c>
    </row>
    <row r="190" spans="1:8" ht="15.9" customHeight="1">
      <c r="B190" s="18"/>
      <c r="C190" s="12"/>
      <c r="D190" s="9" t="str">
        <f t="shared" si="353"/>
        <v/>
      </c>
      <c r="E190" s="12"/>
      <c r="F190" s="9" t="str">
        <f t="shared" si="354"/>
        <v/>
      </c>
      <c r="G190" s="12"/>
      <c r="H190" s="9" t="str">
        <f t="shared" si="355"/>
        <v/>
      </c>
    </row>
    <row r="191" spans="1:8" ht="15.9" customHeight="1">
      <c r="A191" s="15"/>
      <c r="B191" s="18"/>
      <c r="C191" s="12"/>
      <c r="D191" s="9" t="str">
        <f t="shared" si="353"/>
        <v/>
      </c>
      <c r="E191" s="12"/>
      <c r="F191" s="9" t="str">
        <f t="shared" si="354"/>
        <v/>
      </c>
      <c r="G191" s="12"/>
      <c r="H191" s="9" t="str">
        <f t="shared" si="355"/>
        <v/>
      </c>
    </row>
    <row r="192" spans="1:8" ht="15.9" customHeight="1">
      <c r="A192" s="34"/>
      <c r="B192" s="18"/>
      <c r="C192" s="12"/>
      <c r="D192" s="9" t="str">
        <f t="shared" si="353"/>
        <v/>
      </c>
      <c r="E192" s="12"/>
      <c r="F192" s="9" t="str">
        <f t="shared" si="354"/>
        <v/>
      </c>
      <c r="G192" s="12"/>
      <c r="H192" s="9" t="str">
        <f t="shared" si="355"/>
        <v/>
      </c>
    </row>
    <row r="193" spans="1:8" ht="15.9" customHeight="1">
      <c r="A193" s="34"/>
      <c r="B193" s="18"/>
      <c r="C193" s="12"/>
      <c r="D193" s="9" t="str">
        <f t="shared" si="353"/>
        <v/>
      </c>
      <c r="E193" s="12"/>
      <c r="F193" s="9" t="str">
        <f t="shared" si="354"/>
        <v/>
      </c>
      <c r="G193" s="12"/>
      <c r="H193" s="9" t="str">
        <f t="shared" si="355"/>
        <v/>
      </c>
    </row>
    <row r="194" spans="1:8" ht="15.9" customHeight="1">
      <c r="A194" s="180"/>
      <c r="B194" s="18"/>
      <c r="C194" s="12"/>
      <c r="D194" s="9" t="str">
        <f t="shared" si="353"/>
        <v/>
      </c>
      <c r="E194" s="12"/>
      <c r="F194" s="9" t="str">
        <f t="shared" si="354"/>
        <v/>
      </c>
      <c r="G194" s="12"/>
      <c r="H194" s="9" t="str">
        <f t="shared" si="355"/>
        <v/>
      </c>
    </row>
    <row r="195" spans="1:8" ht="15.9" customHeight="1">
      <c r="A195" s="180"/>
      <c r="B195" s="18"/>
      <c r="C195" s="12"/>
      <c r="D195" s="9" t="str">
        <f t="shared" si="353"/>
        <v/>
      </c>
      <c r="E195" s="12"/>
      <c r="F195" s="9" t="str">
        <f t="shared" si="354"/>
        <v/>
      </c>
      <c r="G195" s="12"/>
      <c r="H195" s="9" t="str">
        <f t="shared" si="355"/>
        <v/>
      </c>
    </row>
    <row r="196" spans="1:8" ht="15.9" customHeight="1">
      <c r="A196" s="15"/>
      <c r="B196" s="18"/>
      <c r="C196" s="12"/>
      <c r="D196" s="9" t="str">
        <f t="shared" si="353"/>
        <v/>
      </c>
      <c r="E196" s="12"/>
      <c r="F196" s="9" t="str">
        <f t="shared" si="354"/>
        <v/>
      </c>
      <c r="G196" s="12"/>
      <c r="H196" s="9" t="str">
        <f t="shared" si="355"/>
        <v/>
      </c>
    </row>
    <row r="197" spans="1:8" ht="15.9" customHeight="1">
      <c r="A197" s="15"/>
      <c r="B197" s="18"/>
      <c r="C197" s="12"/>
      <c r="D197" s="9" t="str">
        <f t="shared" si="353"/>
        <v/>
      </c>
      <c r="E197" s="12"/>
      <c r="F197" s="9" t="str">
        <f t="shared" si="354"/>
        <v/>
      </c>
      <c r="G197" s="12"/>
      <c r="H197" s="9" t="str">
        <f t="shared" si="355"/>
        <v/>
      </c>
    </row>
    <row r="198" spans="1:8" ht="15.9" customHeight="1">
      <c r="A198" s="34"/>
      <c r="B198" s="18"/>
      <c r="C198" s="12"/>
      <c r="D198" s="9" t="str">
        <f t="shared" si="353"/>
        <v/>
      </c>
      <c r="E198" s="12"/>
      <c r="F198" s="9" t="str">
        <f t="shared" si="354"/>
        <v/>
      </c>
      <c r="G198" s="12"/>
      <c r="H198" s="9" t="str">
        <f t="shared" si="355"/>
        <v/>
      </c>
    </row>
    <row r="199" spans="1:8" ht="15.9" customHeight="1">
      <c r="A199" s="34"/>
      <c r="B199" s="18"/>
      <c r="C199" s="12"/>
      <c r="D199" s="9" t="str">
        <f t="shared" si="353"/>
        <v/>
      </c>
      <c r="E199" s="12"/>
      <c r="F199" s="9" t="str">
        <f t="shared" si="354"/>
        <v/>
      </c>
      <c r="G199" s="12"/>
      <c r="H199" s="9" t="str">
        <f t="shared" si="355"/>
        <v/>
      </c>
    </row>
    <row r="200" spans="1:8" ht="15.9" customHeight="1">
      <c r="A200" s="181"/>
      <c r="B200" s="18"/>
      <c r="C200" s="12"/>
      <c r="D200" s="9" t="str">
        <f t="shared" si="353"/>
        <v/>
      </c>
      <c r="E200" s="12"/>
      <c r="F200" s="9" t="str">
        <f t="shared" si="354"/>
        <v/>
      </c>
      <c r="G200" s="12"/>
      <c r="H200" s="9" t="str">
        <f t="shared" si="355"/>
        <v/>
      </c>
    </row>
    <row r="201" spans="1:8" ht="15.9" customHeight="1">
      <c r="A201" s="181"/>
      <c r="B201" s="18"/>
      <c r="C201" s="12"/>
      <c r="D201" s="9" t="str">
        <f t="shared" si="353"/>
        <v/>
      </c>
      <c r="E201" s="12"/>
      <c r="F201" s="9" t="str">
        <f t="shared" si="354"/>
        <v/>
      </c>
      <c r="G201" s="12"/>
      <c r="H201" s="9" t="str">
        <f t="shared" si="355"/>
        <v/>
      </c>
    </row>
    <row r="202" spans="1:8" ht="15.9" customHeight="1">
      <c r="A202" s="15"/>
      <c r="B202" s="18"/>
      <c r="C202" s="12"/>
      <c r="D202" s="9" t="str">
        <f t="shared" si="353"/>
        <v/>
      </c>
      <c r="E202" s="12"/>
      <c r="F202" s="9" t="str">
        <f t="shared" si="354"/>
        <v/>
      </c>
      <c r="G202" s="12"/>
      <c r="H202" s="9" t="str">
        <f t="shared" si="355"/>
        <v/>
      </c>
    </row>
    <row r="203" spans="1:8" ht="15.9" customHeight="1">
      <c r="A203" s="15"/>
      <c r="B203" s="18"/>
      <c r="C203" s="12"/>
      <c r="D203" s="9" t="str">
        <f t="shared" si="353"/>
        <v/>
      </c>
      <c r="E203" s="12"/>
      <c r="F203" s="9" t="str">
        <f t="shared" si="354"/>
        <v/>
      </c>
      <c r="G203" s="12"/>
      <c r="H203" s="9" t="str">
        <f t="shared" si="355"/>
        <v/>
      </c>
    </row>
    <row r="204" spans="1:8" ht="15.9" customHeight="1">
      <c r="A204" s="15"/>
      <c r="B204" s="18"/>
      <c r="C204" s="12"/>
      <c r="D204" s="9" t="str">
        <f t="shared" si="353"/>
        <v/>
      </c>
      <c r="E204" s="12"/>
      <c r="F204" s="9" t="str">
        <f t="shared" si="354"/>
        <v/>
      </c>
      <c r="G204" s="12"/>
      <c r="H204" s="9" t="str">
        <f t="shared" si="355"/>
        <v/>
      </c>
    </row>
    <row r="205" spans="1:8" ht="15.9" customHeight="1">
      <c r="B205" s="18"/>
      <c r="C205" s="12"/>
      <c r="D205" s="9" t="str">
        <f t="shared" si="353"/>
        <v/>
      </c>
      <c r="E205" s="12"/>
      <c r="F205" s="9" t="str">
        <f t="shared" si="354"/>
        <v/>
      </c>
      <c r="G205" s="12"/>
      <c r="H205" s="9" t="str">
        <f t="shared" si="355"/>
        <v/>
      </c>
    </row>
    <row r="206" spans="1:8" ht="15.9" customHeight="1">
      <c r="B206" s="18"/>
      <c r="C206" s="12"/>
      <c r="D206" s="9" t="str">
        <f t="shared" si="353"/>
        <v/>
      </c>
      <c r="E206" s="12"/>
      <c r="F206" s="9" t="str">
        <f t="shared" si="354"/>
        <v/>
      </c>
      <c r="G206" s="12"/>
      <c r="H206" s="9" t="str">
        <f t="shared" si="355"/>
        <v/>
      </c>
    </row>
    <row r="207" spans="1:8" ht="15.9" customHeight="1">
      <c r="B207" s="18"/>
      <c r="C207" s="12"/>
      <c r="D207" s="9" t="str">
        <f t="shared" si="353"/>
        <v/>
      </c>
      <c r="E207" s="12"/>
      <c r="F207" s="9" t="str">
        <f t="shared" si="354"/>
        <v/>
      </c>
      <c r="G207" s="12"/>
      <c r="H207" s="9" t="str">
        <f t="shared" si="355"/>
        <v/>
      </c>
    </row>
    <row r="208" spans="1:8" ht="15.9" customHeight="1">
      <c r="B208" s="18"/>
      <c r="C208" s="12"/>
      <c r="D208" s="9" t="str">
        <f t="shared" si="353"/>
        <v/>
      </c>
      <c r="E208" s="12"/>
      <c r="F208" s="9" t="str">
        <f t="shared" si="354"/>
        <v/>
      </c>
      <c r="G208" s="12"/>
      <c r="H208" s="9" t="str">
        <f t="shared" si="355"/>
        <v/>
      </c>
    </row>
    <row r="209" spans="2:8" ht="15.9" customHeight="1">
      <c r="B209" s="18"/>
      <c r="C209" s="12"/>
      <c r="D209" s="9" t="str">
        <f t="shared" si="353"/>
        <v/>
      </c>
      <c r="E209" s="12"/>
      <c r="F209" s="9" t="str">
        <f t="shared" si="354"/>
        <v/>
      </c>
      <c r="G209" s="12"/>
      <c r="H209" s="9" t="str">
        <f t="shared" si="355"/>
        <v/>
      </c>
    </row>
    <row r="210" spans="2:8" ht="15.9" customHeight="1">
      <c r="B210" s="18"/>
      <c r="C210" s="12"/>
      <c r="D210" s="9" t="str">
        <f t="shared" si="353"/>
        <v/>
      </c>
      <c r="E210" s="12"/>
      <c r="F210" s="9" t="str">
        <f t="shared" si="354"/>
        <v/>
      </c>
      <c r="G210" s="12"/>
      <c r="H210" s="9" t="str">
        <f t="shared" si="355"/>
        <v/>
      </c>
    </row>
    <row r="211" spans="2:8" ht="15.9" customHeight="1">
      <c r="B211" s="18"/>
      <c r="C211" s="12"/>
      <c r="D211" s="9" t="str">
        <f t="shared" si="353"/>
        <v/>
      </c>
      <c r="E211" s="12"/>
      <c r="F211" s="9" t="str">
        <f t="shared" si="354"/>
        <v/>
      </c>
      <c r="G211" s="12"/>
      <c r="H211" s="9" t="str">
        <f t="shared" si="355"/>
        <v/>
      </c>
    </row>
    <row r="212" spans="2:8" ht="15.9" customHeight="1">
      <c r="B212" s="18"/>
      <c r="C212" s="12"/>
      <c r="D212" s="9" t="str">
        <f t="shared" si="353"/>
        <v/>
      </c>
      <c r="E212" s="12"/>
      <c r="F212" s="9" t="str">
        <f t="shared" si="354"/>
        <v/>
      </c>
      <c r="G212" s="12"/>
      <c r="H212" s="9" t="str">
        <f t="shared" si="355"/>
        <v/>
      </c>
    </row>
    <row r="213" spans="2:8" ht="15.9" customHeight="1">
      <c r="B213" s="18"/>
      <c r="C213" s="12"/>
      <c r="D213" s="9" t="str">
        <f t="shared" si="353"/>
        <v/>
      </c>
      <c r="E213" s="12"/>
      <c r="F213" s="9" t="str">
        <f t="shared" si="354"/>
        <v/>
      </c>
      <c r="G213" s="12"/>
      <c r="H213" s="9" t="str">
        <f t="shared" si="355"/>
        <v/>
      </c>
    </row>
    <row r="214" spans="2:8" ht="15.9" customHeight="1">
      <c r="B214" s="18"/>
      <c r="C214" s="12"/>
      <c r="D214" s="9" t="str">
        <f t="shared" si="353"/>
        <v/>
      </c>
      <c r="E214" s="12"/>
      <c r="F214" s="9" t="str">
        <f t="shared" si="354"/>
        <v/>
      </c>
      <c r="G214" s="12"/>
      <c r="H214" s="9" t="str">
        <f t="shared" si="355"/>
        <v/>
      </c>
    </row>
    <row r="215" spans="2:8" ht="15.9" customHeight="1">
      <c r="B215" s="18"/>
      <c r="C215" s="12"/>
      <c r="D215" s="9" t="str">
        <f t="shared" si="353"/>
        <v/>
      </c>
      <c r="E215" s="12"/>
      <c r="F215" s="9" t="str">
        <f t="shared" si="354"/>
        <v/>
      </c>
      <c r="G215" s="12"/>
      <c r="H215" s="9" t="str">
        <f t="shared" si="355"/>
        <v/>
      </c>
    </row>
    <row r="216" spans="2:8" ht="15.9" customHeight="1">
      <c r="B216" s="18"/>
      <c r="C216" s="12"/>
      <c r="D216" s="9" t="str">
        <f t="shared" si="353"/>
        <v/>
      </c>
      <c r="E216" s="12"/>
      <c r="F216" s="9" t="str">
        <f t="shared" si="354"/>
        <v/>
      </c>
      <c r="G216" s="12"/>
      <c r="H216" s="9" t="str">
        <f t="shared" si="355"/>
        <v/>
      </c>
    </row>
    <row r="217" spans="2:8" ht="15.9" customHeight="1">
      <c r="B217" s="18"/>
      <c r="C217" s="12"/>
      <c r="D217" s="9" t="str">
        <f t="shared" si="353"/>
        <v/>
      </c>
      <c r="E217" s="12"/>
      <c r="F217" s="9" t="str">
        <f t="shared" si="354"/>
        <v/>
      </c>
      <c r="G217" s="12"/>
      <c r="H217" s="9" t="str">
        <f t="shared" si="355"/>
        <v/>
      </c>
    </row>
    <row r="218" spans="2:8" ht="15.9" customHeight="1">
      <c r="B218" s="18"/>
      <c r="C218" s="12"/>
      <c r="D218" s="9" t="str">
        <f t="shared" si="353"/>
        <v/>
      </c>
      <c r="E218" s="12"/>
      <c r="F218" s="9" t="str">
        <f t="shared" si="354"/>
        <v/>
      </c>
      <c r="G218" s="12"/>
      <c r="H218" s="9" t="str">
        <f t="shared" si="355"/>
        <v/>
      </c>
    </row>
    <row r="219" spans="2:8" ht="15.9" customHeight="1">
      <c r="B219" s="18"/>
      <c r="C219" s="12"/>
      <c r="D219" s="9" t="str">
        <f t="shared" si="353"/>
        <v/>
      </c>
      <c r="E219" s="12"/>
      <c r="F219" s="9" t="str">
        <f t="shared" si="354"/>
        <v/>
      </c>
      <c r="G219" s="12"/>
      <c r="H219" s="9" t="str">
        <f t="shared" si="355"/>
        <v/>
      </c>
    </row>
    <row r="220" spans="2:8" ht="15.9" customHeight="1">
      <c r="B220" s="18"/>
      <c r="C220" s="12"/>
      <c r="D220" s="9" t="str">
        <f t="shared" si="353"/>
        <v/>
      </c>
      <c r="E220" s="12"/>
      <c r="F220" s="9" t="str">
        <f t="shared" si="354"/>
        <v/>
      </c>
      <c r="G220" s="12"/>
      <c r="H220" s="9" t="str">
        <f t="shared" si="355"/>
        <v/>
      </c>
    </row>
    <row r="221" spans="2:8" ht="15.9" customHeight="1">
      <c r="B221" s="18"/>
      <c r="C221" s="12"/>
      <c r="D221" s="9" t="str">
        <f t="shared" si="353"/>
        <v/>
      </c>
      <c r="E221" s="12"/>
      <c r="F221" s="9" t="str">
        <f t="shared" si="354"/>
        <v/>
      </c>
      <c r="G221" s="12"/>
      <c r="H221" s="9" t="str">
        <f t="shared" si="355"/>
        <v/>
      </c>
    </row>
    <row r="222" spans="2:8" ht="15.9" customHeight="1">
      <c r="B222" s="18"/>
      <c r="C222" s="12"/>
      <c r="D222" s="9" t="str">
        <f t="shared" si="353"/>
        <v/>
      </c>
      <c r="E222" s="12"/>
      <c r="F222" s="9" t="str">
        <f t="shared" si="354"/>
        <v/>
      </c>
      <c r="G222" s="12"/>
      <c r="H222" s="9" t="str">
        <f t="shared" si="355"/>
        <v/>
      </c>
    </row>
    <row r="223" spans="2:8" ht="15.9" customHeight="1">
      <c r="B223" s="18"/>
      <c r="C223" s="12"/>
      <c r="D223" s="9" t="str">
        <f t="shared" si="353"/>
        <v/>
      </c>
      <c r="E223" s="12"/>
      <c r="F223" s="9" t="str">
        <f t="shared" si="354"/>
        <v/>
      </c>
      <c r="G223" s="12"/>
      <c r="H223" s="9" t="str">
        <f t="shared" si="355"/>
        <v/>
      </c>
    </row>
    <row r="224" spans="2:8" ht="15.9" customHeight="1">
      <c r="B224" s="18"/>
      <c r="C224" s="12"/>
      <c r="D224" s="9" t="str">
        <f t="shared" si="353"/>
        <v/>
      </c>
      <c r="E224" s="12"/>
      <c r="F224" s="9" t="str">
        <f t="shared" si="354"/>
        <v/>
      </c>
      <c r="G224" s="12"/>
      <c r="H224" s="9" t="str">
        <f t="shared" si="355"/>
        <v/>
      </c>
    </row>
    <row r="225" spans="2:8" ht="15.9" customHeight="1">
      <c r="B225" s="18"/>
      <c r="C225" s="12"/>
      <c r="D225" s="9" t="str">
        <f t="shared" si="353"/>
        <v/>
      </c>
      <c r="E225" s="12"/>
      <c r="F225" s="9" t="str">
        <f t="shared" si="354"/>
        <v/>
      </c>
      <c r="G225" s="12"/>
      <c r="H225" s="9" t="str">
        <f t="shared" si="355"/>
        <v/>
      </c>
    </row>
    <row r="226" spans="2:8" ht="15.9" customHeight="1">
      <c r="B226" s="18"/>
      <c r="C226" s="12"/>
      <c r="D226" s="9" t="str">
        <f t="shared" si="353"/>
        <v/>
      </c>
      <c r="E226" s="12"/>
      <c r="F226" s="9" t="str">
        <f t="shared" si="354"/>
        <v/>
      </c>
      <c r="G226" s="12"/>
      <c r="H226" s="9" t="str">
        <f t="shared" si="355"/>
        <v/>
      </c>
    </row>
    <row r="227" spans="2:8" ht="15.9" customHeight="1">
      <c r="B227" s="18"/>
      <c r="C227" s="12"/>
      <c r="D227" s="9" t="str">
        <f t="shared" si="353"/>
        <v/>
      </c>
      <c r="E227" s="12"/>
      <c r="F227" s="9" t="str">
        <f t="shared" si="354"/>
        <v/>
      </c>
      <c r="G227" s="12"/>
      <c r="H227" s="9" t="str">
        <f t="shared" si="355"/>
        <v/>
      </c>
    </row>
    <row r="228" spans="2:8" ht="15.9" customHeight="1">
      <c r="B228" s="18"/>
      <c r="C228" s="12"/>
      <c r="D228" s="9" t="str">
        <f t="shared" si="353"/>
        <v/>
      </c>
      <c r="E228" s="12"/>
      <c r="F228" s="9" t="str">
        <f t="shared" si="354"/>
        <v/>
      </c>
      <c r="G228" s="12"/>
      <c r="H228" s="9" t="str">
        <f t="shared" si="355"/>
        <v/>
      </c>
    </row>
    <row r="229" spans="2:8" ht="15.9" customHeight="1">
      <c r="B229" s="18"/>
      <c r="C229" s="12"/>
      <c r="D229" s="9" t="str">
        <f t="shared" si="353"/>
        <v/>
      </c>
      <c r="E229" s="12"/>
      <c r="F229" s="9" t="str">
        <f t="shared" si="354"/>
        <v/>
      </c>
      <c r="G229" s="12"/>
      <c r="H229" s="9" t="str">
        <f t="shared" si="355"/>
        <v/>
      </c>
    </row>
    <row r="230" spans="2:8" ht="15.9" customHeight="1">
      <c r="B230" s="18"/>
      <c r="C230" s="12"/>
      <c r="D230" s="9" t="str">
        <f t="shared" si="353"/>
        <v/>
      </c>
      <c r="E230" s="12"/>
      <c r="F230" s="9" t="str">
        <f t="shared" si="354"/>
        <v/>
      </c>
      <c r="G230" s="12"/>
      <c r="H230" s="9" t="str">
        <f t="shared" si="355"/>
        <v/>
      </c>
    </row>
    <row r="231" spans="2:8" ht="15.9" customHeight="1">
      <c r="B231" s="18"/>
      <c r="C231" s="12"/>
      <c r="D231" s="9" t="str">
        <f t="shared" si="353"/>
        <v/>
      </c>
      <c r="E231" s="12"/>
      <c r="F231" s="9" t="str">
        <f t="shared" si="354"/>
        <v/>
      </c>
      <c r="G231" s="12"/>
      <c r="H231" s="9" t="str">
        <f t="shared" si="355"/>
        <v/>
      </c>
    </row>
    <row r="232" spans="2:8" ht="15.9" customHeight="1">
      <c r="B232" s="18"/>
      <c r="C232" s="12"/>
      <c r="D232" s="9" t="str">
        <f t="shared" si="353"/>
        <v/>
      </c>
      <c r="E232" s="12"/>
      <c r="F232" s="9" t="str">
        <f t="shared" si="354"/>
        <v/>
      </c>
      <c r="G232" s="12"/>
      <c r="H232" s="9" t="str">
        <f t="shared" si="355"/>
        <v/>
      </c>
    </row>
    <row r="233" spans="2:8" ht="15.9" customHeight="1">
      <c r="B233" s="18"/>
      <c r="C233" s="12"/>
      <c r="D233" s="9" t="str">
        <f t="shared" ref="D233:D296" si="356">IF(C233="","",(C233-$C$9)*1000)</f>
        <v/>
      </c>
      <c r="E233" s="12"/>
      <c r="F233" s="9" t="str">
        <f t="shared" ref="F233:F296" si="357">IF(E233="","",(E233-$E$9)*1000)</f>
        <v/>
      </c>
      <c r="G233" s="12"/>
      <c r="H233" s="9" t="str">
        <f t="shared" ref="H233:H296" si="358">IF(G233="","",(G233-$G$9)*1000)</f>
        <v/>
      </c>
    </row>
    <row r="234" spans="2:8" ht="15.9" customHeight="1">
      <c r="B234" s="18"/>
      <c r="C234" s="12"/>
      <c r="D234" s="9" t="str">
        <f t="shared" si="356"/>
        <v/>
      </c>
      <c r="E234" s="12"/>
      <c r="F234" s="9" t="str">
        <f t="shared" si="357"/>
        <v/>
      </c>
      <c r="G234" s="12"/>
      <c r="H234" s="9" t="str">
        <f t="shared" si="358"/>
        <v/>
      </c>
    </row>
    <row r="235" spans="2:8" ht="15.9" customHeight="1">
      <c r="B235" s="18"/>
      <c r="C235" s="12"/>
      <c r="D235" s="9" t="str">
        <f t="shared" si="356"/>
        <v/>
      </c>
      <c r="E235" s="12"/>
      <c r="F235" s="9" t="str">
        <f t="shared" si="357"/>
        <v/>
      </c>
      <c r="G235" s="12"/>
      <c r="H235" s="9" t="str">
        <f t="shared" si="358"/>
        <v/>
      </c>
    </row>
    <row r="236" spans="2:8" ht="15.9" customHeight="1">
      <c r="B236" s="18"/>
      <c r="C236" s="12"/>
      <c r="D236" s="9" t="str">
        <f t="shared" si="356"/>
        <v/>
      </c>
      <c r="E236" s="12"/>
      <c r="F236" s="9" t="str">
        <f t="shared" si="357"/>
        <v/>
      </c>
      <c r="G236" s="12"/>
      <c r="H236" s="9" t="str">
        <f t="shared" si="358"/>
        <v/>
      </c>
    </row>
    <row r="237" spans="2:8" ht="15.9" customHeight="1">
      <c r="B237" s="18"/>
      <c r="C237" s="12"/>
      <c r="D237" s="9" t="str">
        <f t="shared" si="356"/>
        <v/>
      </c>
      <c r="E237" s="12"/>
      <c r="F237" s="9" t="str">
        <f t="shared" si="357"/>
        <v/>
      </c>
      <c r="G237" s="12"/>
      <c r="H237" s="9" t="str">
        <f t="shared" si="358"/>
        <v/>
      </c>
    </row>
    <row r="238" spans="2:8" ht="15.9" customHeight="1">
      <c r="B238" s="18"/>
      <c r="C238" s="12"/>
      <c r="D238" s="9" t="str">
        <f t="shared" si="356"/>
        <v/>
      </c>
      <c r="E238" s="12"/>
      <c r="F238" s="9" t="str">
        <f t="shared" si="357"/>
        <v/>
      </c>
      <c r="G238" s="12"/>
      <c r="H238" s="9" t="str">
        <f t="shared" si="358"/>
        <v/>
      </c>
    </row>
    <row r="239" spans="2:8" ht="15.9" customHeight="1">
      <c r="B239" s="18"/>
      <c r="C239" s="12"/>
      <c r="D239" s="9" t="str">
        <f t="shared" si="356"/>
        <v/>
      </c>
      <c r="E239" s="12"/>
      <c r="F239" s="9" t="str">
        <f t="shared" si="357"/>
        <v/>
      </c>
      <c r="G239" s="12"/>
      <c r="H239" s="9" t="str">
        <f t="shared" si="358"/>
        <v/>
      </c>
    </row>
    <row r="240" spans="2:8" ht="15.9" customHeight="1">
      <c r="B240" s="18"/>
      <c r="C240" s="12"/>
      <c r="D240" s="9" t="str">
        <f t="shared" si="356"/>
        <v/>
      </c>
      <c r="E240" s="12"/>
      <c r="F240" s="9" t="str">
        <f t="shared" si="357"/>
        <v/>
      </c>
      <c r="G240" s="12"/>
      <c r="H240" s="9" t="str">
        <f t="shared" si="358"/>
        <v/>
      </c>
    </row>
    <row r="241" spans="2:8" ht="15.9" customHeight="1">
      <c r="B241" s="18"/>
      <c r="C241" s="12"/>
      <c r="D241" s="9" t="str">
        <f t="shared" si="356"/>
        <v/>
      </c>
      <c r="E241" s="12"/>
      <c r="F241" s="9" t="str">
        <f t="shared" si="357"/>
        <v/>
      </c>
      <c r="G241" s="12"/>
      <c r="H241" s="9" t="str">
        <f t="shared" si="358"/>
        <v/>
      </c>
    </row>
    <row r="242" spans="2:8" ht="15.9" customHeight="1">
      <c r="B242" s="18"/>
      <c r="C242" s="12"/>
      <c r="D242" s="9" t="str">
        <f t="shared" si="356"/>
        <v/>
      </c>
      <c r="E242" s="12"/>
      <c r="F242" s="9" t="str">
        <f t="shared" si="357"/>
        <v/>
      </c>
      <c r="G242" s="12"/>
      <c r="H242" s="9" t="str">
        <f t="shared" si="358"/>
        <v/>
      </c>
    </row>
    <row r="243" spans="2:8" ht="15.9" customHeight="1">
      <c r="B243" s="18"/>
      <c r="C243" s="12"/>
      <c r="D243" s="9" t="str">
        <f t="shared" si="356"/>
        <v/>
      </c>
      <c r="E243" s="12"/>
      <c r="F243" s="9" t="str">
        <f t="shared" si="357"/>
        <v/>
      </c>
      <c r="G243" s="12"/>
      <c r="H243" s="9" t="str">
        <f t="shared" si="358"/>
        <v/>
      </c>
    </row>
    <row r="244" spans="2:8" ht="15.9" customHeight="1">
      <c r="B244" s="18"/>
      <c r="C244" s="12"/>
      <c r="D244" s="9" t="str">
        <f t="shared" si="356"/>
        <v/>
      </c>
      <c r="E244" s="12"/>
      <c r="F244" s="9" t="str">
        <f t="shared" si="357"/>
        <v/>
      </c>
      <c r="G244" s="12"/>
      <c r="H244" s="9" t="str">
        <f t="shared" si="358"/>
        <v/>
      </c>
    </row>
    <row r="245" spans="2:8" ht="15.9" customHeight="1">
      <c r="B245" s="18"/>
      <c r="C245" s="12"/>
      <c r="D245" s="9" t="str">
        <f t="shared" si="356"/>
        <v/>
      </c>
      <c r="E245" s="12"/>
      <c r="F245" s="9" t="str">
        <f t="shared" si="357"/>
        <v/>
      </c>
      <c r="G245" s="12"/>
      <c r="H245" s="9" t="str">
        <f t="shared" si="358"/>
        <v/>
      </c>
    </row>
    <row r="246" spans="2:8" ht="15.9" customHeight="1">
      <c r="B246" s="18"/>
      <c r="C246" s="12"/>
      <c r="D246" s="9" t="str">
        <f t="shared" si="356"/>
        <v/>
      </c>
      <c r="E246" s="12"/>
      <c r="F246" s="9" t="str">
        <f t="shared" si="357"/>
        <v/>
      </c>
      <c r="G246" s="12"/>
      <c r="H246" s="9" t="str">
        <f t="shared" si="358"/>
        <v/>
      </c>
    </row>
    <row r="247" spans="2:8" ht="15.9" customHeight="1">
      <c r="B247" s="18"/>
      <c r="C247" s="12"/>
      <c r="D247" s="9" t="str">
        <f t="shared" si="356"/>
        <v/>
      </c>
      <c r="E247" s="12"/>
      <c r="F247" s="9" t="str">
        <f t="shared" si="357"/>
        <v/>
      </c>
      <c r="G247" s="12"/>
      <c r="H247" s="9" t="str">
        <f t="shared" si="358"/>
        <v/>
      </c>
    </row>
    <row r="248" spans="2:8" ht="15.9" customHeight="1">
      <c r="B248" s="18"/>
      <c r="C248" s="12"/>
      <c r="D248" s="9" t="str">
        <f t="shared" si="356"/>
        <v/>
      </c>
      <c r="E248" s="12"/>
      <c r="F248" s="9" t="str">
        <f t="shared" si="357"/>
        <v/>
      </c>
      <c r="G248" s="12"/>
      <c r="H248" s="9" t="str">
        <f t="shared" si="358"/>
        <v/>
      </c>
    </row>
    <row r="249" spans="2:8" ht="15.9" customHeight="1">
      <c r="B249" s="18"/>
      <c r="C249" s="12"/>
      <c r="D249" s="9" t="str">
        <f t="shared" si="356"/>
        <v/>
      </c>
      <c r="E249" s="12"/>
      <c r="F249" s="9" t="str">
        <f t="shared" si="357"/>
        <v/>
      </c>
      <c r="G249" s="12"/>
      <c r="H249" s="9" t="str">
        <f t="shared" si="358"/>
        <v/>
      </c>
    </row>
    <row r="250" spans="2:8" ht="15.9" customHeight="1">
      <c r="B250" s="18"/>
      <c r="C250" s="12"/>
      <c r="D250" s="9" t="str">
        <f t="shared" si="356"/>
        <v/>
      </c>
      <c r="E250" s="12"/>
      <c r="F250" s="9" t="str">
        <f t="shared" si="357"/>
        <v/>
      </c>
      <c r="G250" s="12"/>
      <c r="H250" s="9" t="str">
        <f t="shared" si="358"/>
        <v/>
      </c>
    </row>
    <row r="251" spans="2:8" ht="15.9" customHeight="1">
      <c r="B251" s="18"/>
      <c r="C251" s="12"/>
      <c r="D251" s="9" t="str">
        <f t="shared" si="356"/>
        <v/>
      </c>
      <c r="E251" s="12"/>
      <c r="F251" s="9" t="str">
        <f t="shared" si="357"/>
        <v/>
      </c>
      <c r="G251" s="12"/>
      <c r="H251" s="9" t="str">
        <f t="shared" si="358"/>
        <v/>
      </c>
    </row>
    <row r="252" spans="2:8" ht="15.9" customHeight="1">
      <c r="B252" s="18"/>
      <c r="C252" s="12"/>
      <c r="D252" s="9" t="str">
        <f t="shared" si="356"/>
        <v/>
      </c>
      <c r="E252" s="12"/>
      <c r="F252" s="9" t="str">
        <f t="shared" si="357"/>
        <v/>
      </c>
      <c r="G252" s="12"/>
      <c r="H252" s="9" t="str">
        <f t="shared" si="358"/>
        <v/>
      </c>
    </row>
    <row r="253" spans="2:8" ht="15.9" customHeight="1">
      <c r="B253" s="18"/>
      <c r="C253" s="12"/>
      <c r="D253" s="9" t="str">
        <f t="shared" si="356"/>
        <v/>
      </c>
      <c r="E253" s="12"/>
      <c r="F253" s="9" t="str">
        <f t="shared" si="357"/>
        <v/>
      </c>
      <c r="G253" s="12"/>
      <c r="H253" s="9" t="str">
        <f t="shared" si="358"/>
        <v/>
      </c>
    </row>
    <row r="254" spans="2:8" ht="15.9" customHeight="1">
      <c r="B254" s="18"/>
      <c r="C254" s="12"/>
      <c r="D254" s="9" t="str">
        <f t="shared" si="356"/>
        <v/>
      </c>
      <c r="E254" s="12"/>
      <c r="F254" s="9" t="str">
        <f t="shared" si="357"/>
        <v/>
      </c>
      <c r="G254" s="12"/>
      <c r="H254" s="9" t="str">
        <f t="shared" si="358"/>
        <v/>
      </c>
    </row>
    <row r="255" spans="2:8" ht="15.9" customHeight="1">
      <c r="B255" s="18"/>
      <c r="C255" s="12"/>
      <c r="D255" s="9" t="str">
        <f t="shared" si="356"/>
        <v/>
      </c>
      <c r="E255" s="12"/>
      <c r="F255" s="9" t="str">
        <f t="shared" si="357"/>
        <v/>
      </c>
      <c r="G255" s="12"/>
      <c r="H255" s="9" t="str">
        <f t="shared" si="358"/>
        <v/>
      </c>
    </row>
    <row r="256" spans="2:8" ht="15.9" customHeight="1">
      <c r="B256" s="18"/>
      <c r="C256" s="12"/>
      <c r="D256" s="9" t="str">
        <f t="shared" si="356"/>
        <v/>
      </c>
      <c r="E256" s="12"/>
      <c r="F256" s="9" t="str">
        <f t="shared" si="357"/>
        <v/>
      </c>
      <c r="G256" s="12"/>
      <c r="H256" s="9" t="str">
        <f t="shared" si="358"/>
        <v/>
      </c>
    </row>
    <row r="257" spans="2:8" ht="15.9" customHeight="1">
      <c r="B257" s="18"/>
      <c r="C257" s="12"/>
      <c r="D257" s="9" t="str">
        <f t="shared" si="356"/>
        <v/>
      </c>
      <c r="E257" s="12"/>
      <c r="F257" s="9" t="str">
        <f t="shared" si="357"/>
        <v/>
      </c>
      <c r="G257" s="12"/>
      <c r="H257" s="9" t="str">
        <f t="shared" si="358"/>
        <v/>
      </c>
    </row>
    <row r="258" spans="2:8" ht="15.9" customHeight="1">
      <c r="B258" s="18"/>
      <c r="C258" s="12"/>
      <c r="D258" s="9" t="str">
        <f t="shared" si="356"/>
        <v/>
      </c>
      <c r="E258" s="12"/>
      <c r="F258" s="9" t="str">
        <f t="shared" si="357"/>
        <v/>
      </c>
      <c r="G258" s="12"/>
      <c r="H258" s="9" t="str">
        <f t="shared" si="358"/>
        <v/>
      </c>
    </row>
    <row r="259" spans="2:8" ht="15.9" customHeight="1">
      <c r="B259" s="18"/>
      <c r="C259" s="12"/>
      <c r="D259" s="9" t="str">
        <f t="shared" si="356"/>
        <v/>
      </c>
      <c r="E259" s="12"/>
      <c r="F259" s="9" t="str">
        <f t="shared" si="357"/>
        <v/>
      </c>
      <c r="G259" s="12"/>
      <c r="H259" s="9" t="str">
        <f t="shared" si="358"/>
        <v/>
      </c>
    </row>
    <row r="260" spans="2:8" ht="15.9" customHeight="1">
      <c r="B260" s="18"/>
      <c r="C260" s="12"/>
      <c r="D260" s="9" t="str">
        <f t="shared" si="356"/>
        <v/>
      </c>
      <c r="E260" s="12"/>
      <c r="F260" s="9" t="str">
        <f t="shared" si="357"/>
        <v/>
      </c>
      <c r="G260" s="12"/>
      <c r="H260" s="9" t="str">
        <f t="shared" si="358"/>
        <v/>
      </c>
    </row>
    <row r="261" spans="2:8" ht="15.9" customHeight="1">
      <c r="B261" s="18"/>
      <c r="C261" s="12"/>
      <c r="D261" s="9" t="str">
        <f t="shared" si="356"/>
        <v/>
      </c>
      <c r="E261" s="12"/>
      <c r="F261" s="9" t="str">
        <f t="shared" si="357"/>
        <v/>
      </c>
      <c r="G261" s="12"/>
      <c r="H261" s="9" t="str">
        <f t="shared" si="358"/>
        <v/>
      </c>
    </row>
    <row r="262" spans="2:8" ht="15.9" customHeight="1">
      <c r="B262" s="18"/>
      <c r="C262" s="12"/>
      <c r="D262" s="9" t="str">
        <f t="shared" si="356"/>
        <v/>
      </c>
      <c r="E262" s="12"/>
      <c r="F262" s="9" t="str">
        <f t="shared" si="357"/>
        <v/>
      </c>
      <c r="G262" s="12"/>
      <c r="H262" s="9" t="str">
        <f t="shared" si="358"/>
        <v/>
      </c>
    </row>
    <row r="263" spans="2:8" ht="15.9" customHeight="1">
      <c r="B263" s="18"/>
      <c r="C263" s="12"/>
      <c r="D263" s="9" t="str">
        <f t="shared" si="356"/>
        <v/>
      </c>
      <c r="E263" s="12"/>
      <c r="F263" s="9" t="str">
        <f t="shared" si="357"/>
        <v/>
      </c>
      <c r="G263" s="12"/>
      <c r="H263" s="9" t="str">
        <f t="shared" si="358"/>
        <v/>
      </c>
    </row>
    <row r="264" spans="2:8" ht="15.9" customHeight="1">
      <c r="B264" s="18"/>
      <c r="C264" s="12"/>
      <c r="D264" s="9" t="str">
        <f t="shared" si="356"/>
        <v/>
      </c>
      <c r="E264" s="12"/>
      <c r="F264" s="9" t="str">
        <f t="shared" si="357"/>
        <v/>
      </c>
      <c r="G264" s="12"/>
      <c r="H264" s="9" t="str">
        <f t="shared" si="358"/>
        <v/>
      </c>
    </row>
    <row r="265" spans="2:8" ht="15.9" customHeight="1">
      <c r="B265" s="18"/>
      <c r="C265" s="12"/>
      <c r="D265" s="9" t="str">
        <f t="shared" si="356"/>
        <v/>
      </c>
      <c r="E265" s="12"/>
      <c r="F265" s="9" t="str">
        <f t="shared" si="357"/>
        <v/>
      </c>
      <c r="G265" s="12"/>
      <c r="H265" s="9" t="str">
        <f t="shared" si="358"/>
        <v/>
      </c>
    </row>
    <row r="266" spans="2:8" ht="15.9" customHeight="1">
      <c r="B266" s="18"/>
      <c r="C266" s="12"/>
      <c r="D266" s="9" t="str">
        <f t="shared" si="356"/>
        <v/>
      </c>
      <c r="E266" s="12"/>
      <c r="F266" s="9" t="str">
        <f t="shared" si="357"/>
        <v/>
      </c>
      <c r="G266" s="12"/>
      <c r="H266" s="9" t="str">
        <f t="shared" si="358"/>
        <v/>
      </c>
    </row>
    <row r="267" spans="2:8" ht="15.9" customHeight="1">
      <c r="B267" s="18"/>
      <c r="C267" s="12"/>
      <c r="D267" s="9" t="str">
        <f t="shared" si="356"/>
        <v/>
      </c>
      <c r="E267" s="12"/>
      <c r="F267" s="9" t="str">
        <f t="shared" si="357"/>
        <v/>
      </c>
      <c r="G267" s="12"/>
      <c r="H267" s="9" t="str">
        <f t="shared" si="358"/>
        <v/>
      </c>
    </row>
    <row r="268" spans="2:8" ht="15.9" customHeight="1">
      <c r="B268" s="18"/>
      <c r="C268" s="12"/>
      <c r="D268" s="9" t="str">
        <f t="shared" si="356"/>
        <v/>
      </c>
      <c r="E268" s="12"/>
      <c r="F268" s="9" t="str">
        <f t="shared" si="357"/>
        <v/>
      </c>
      <c r="G268" s="12"/>
      <c r="H268" s="9" t="str">
        <f t="shared" si="358"/>
        <v/>
      </c>
    </row>
    <row r="269" spans="2:8" ht="15.9" customHeight="1">
      <c r="B269" s="18"/>
      <c r="C269" s="12"/>
      <c r="D269" s="9" t="str">
        <f t="shared" si="356"/>
        <v/>
      </c>
      <c r="E269" s="12"/>
      <c r="F269" s="9" t="str">
        <f t="shared" si="357"/>
        <v/>
      </c>
      <c r="G269" s="12"/>
      <c r="H269" s="9" t="str">
        <f t="shared" si="358"/>
        <v/>
      </c>
    </row>
    <row r="270" spans="2:8" ht="15.9" customHeight="1">
      <c r="B270" s="18"/>
      <c r="C270" s="12"/>
      <c r="D270" s="9" t="str">
        <f t="shared" si="356"/>
        <v/>
      </c>
      <c r="E270" s="12"/>
      <c r="F270" s="9" t="str">
        <f t="shared" si="357"/>
        <v/>
      </c>
      <c r="G270" s="12"/>
      <c r="H270" s="9" t="str">
        <f t="shared" si="358"/>
        <v/>
      </c>
    </row>
    <row r="271" spans="2:8" ht="15.9" customHeight="1">
      <c r="B271" s="18"/>
      <c r="C271" s="12"/>
      <c r="D271" s="9" t="str">
        <f t="shared" si="356"/>
        <v/>
      </c>
      <c r="E271" s="12"/>
      <c r="F271" s="9" t="str">
        <f t="shared" si="357"/>
        <v/>
      </c>
      <c r="G271" s="12"/>
      <c r="H271" s="9" t="str">
        <f t="shared" si="358"/>
        <v/>
      </c>
    </row>
    <row r="272" spans="2:8" ht="15.9" customHeight="1">
      <c r="B272" s="18"/>
      <c r="C272" s="12"/>
      <c r="D272" s="9" t="str">
        <f t="shared" si="356"/>
        <v/>
      </c>
      <c r="E272" s="12"/>
      <c r="F272" s="9" t="str">
        <f t="shared" si="357"/>
        <v/>
      </c>
      <c r="G272" s="12"/>
      <c r="H272" s="9" t="str">
        <f t="shared" si="358"/>
        <v/>
      </c>
    </row>
    <row r="273" spans="2:8" ht="15.9" customHeight="1">
      <c r="B273" s="18"/>
      <c r="C273" s="12"/>
      <c r="D273" s="9" t="str">
        <f t="shared" si="356"/>
        <v/>
      </c>
      <c r="E273" s="12"/>
      <c r="F273" s="9" t="str">
        <f t="shared" si="357"/>
        <v/>
      </c>
      <c r="G273" s="12"/>
      <c r="H273" s="9" t="str">
        <f t="shared" si="358"/>
        <v/>
      </c>
    </row>
    <row r="274" spans="2:8" ht="15.9" customHeight="1">
      <c r="B274" s="18"/>
      <c r="C274" s="12"/>
      <c r="D274" s="9" t="str">
        <f t="shared" si="356"/>
        <v/>
      </c>
      <c r="E274" s="12"/>
      <c r="F274" s="9" t="str">
        <f t="shared" si="357"/>
        <v/>
      </c>
      <c r="G274" s="12"/>
      <c r="H274" s="9" t="str">
        <f t="shared" si="358"/>
        <v/>
      </c>
    </row>
    <row r="275" spans="2:8" ht="15.9" customHeight="1">
      <c r="B275" s="18"/>
      <c r="C275" s="12"/>
      <c r="D275" s="9" t="str">
        <f t="shared" si="356"/>
        <v/>
      </c>
      <c r="E275" s="12"/>
      <c r="F275" s="9" t="str">
        <f t="shared" si="357"/>
        <v/>
      </c>
      <c r="G275" s="12"/>
      <c r="H275" s="9" t="str">
        <f t="shared" si="358"/>
        <v/>
      </c>
    </row>
    <row r="276" spans="2:8" ht="15.9" customHeight="1">
      <c r="B276" s="18"/>
      <c r="C276" s="12"/>
      <c r="D276" s="9" t="str">
        <f t="shared" si="356"/>
        <v/>
      </c>
      <c r="E276" s="12"/>
      <c r="F276" s="9" t="str">
        <f t="shared" si="357"/>
        <v/>
      </c>
      <c r="G276" s="12"/>
      <c r="H276" s="9" t="str">
        <f t="shared" si="358"/>
        <v/>
      </c>
    </row>
    <row r="277" spans="2:8" ht="15.9" customHeight="1">
      <c r="B277" s="18"/>
      <c r="C277" s="12"/>
      <c r="D277" s="9" t="str">
        <f t="shared" si="356"/>
        <v/>
      </c>
      <c r="E277" s="12"/>
      <c r="F277" s="9" t="str">
        <f t="shared" si="357"/>
        <v/>
      </c>
      <c r="G277" s="12"/>
      <c r="H277" s="9" t="str">
        <f t="shared" si="358"/>
        <v/>
      </c>
    </row>
    <row r="278" spans="2:8" ht="15.9" customHeight="1">
      <c r="B278" s="18"/>
      <c r="C278" s="12"/>
      <c r="D278" s="9" t="str">
        <f t="shared" si="356"/>
        <v/>
      </c>
      <c r="E278" s="12"/>
      <c r="F278" s="9" t="str">
        <f t="shared" si="357"/>
        <v/>
      </c>
      <c r="G278" s="12"/>
      <c r="H278" s="9" t="str">
        <f t="shared" si="358"/>
        <v/>
      </c>
    </row>
    <row r="279" spans="2:8" ht="15.9" customHeight="1">
      <c r="B279" s="18"/>
      <c r="C279" s="12"/>
      <c r="D279" s="9" t="str">
        <f t="shared" si="356"/>
        <v/>
      </c>
      <c r="E279" s="12"/>
      <c r="F279" s="9" t="str">
        <f t="shared" si="357"/>
        <v/>
      </c>
      <c r="G279" s="12"/>
      <c r="H279" s="9" t="str">
        <f t="shared" si="358"/>
        <v/>
      </c>
    </row>
    <row r="280" spans="2:8" ht="15.9" customHeight="1">
      <c r="B280" s="18"/>
      <c r="C280" s="12"/>
      <c r="D280" s="9" t="str">
        <f t="shared" si="356"/>
        <v/>
      </c>
      <c r="E280" s="12"/>
      <c r="F280" s="9" t="str">
        <f t="shared" si="357"/>
        <v/>
      </c>
      <c r="G280" s="12"/>
      <c r="H280" s="9" t="str">
        <f t="shared" si="358"/>
        <v/>
      </c>
    </row>
    <row r="281" spans="2:8" ht="15.9" customHeight="1">
      <c r="B281" s="18"/>
      <c r="C281" s="12"/>
      <c r="D281" s="9" t="str">
        <f t="shared" si="356"/>
        <v/>
      </c>
      <c r="E281" s="12"/>
      <c r="F281" s="9" t="str">
        <f t="shared" si="357"/>
        <v/>
      </c>
      <c r="G281" s="12"/>
      <c r="H281" s="9" t="str">
        <f t="shared" si="358"/>
        <v/>
      </c>
    </row>
    <row r="282" spans="2:8" ht="15.9" customHeight="1">
      <c r="B282" s="18"/>
      <c r="C282" s="12"/>
      <c r="D282" s="9" t="str">
        <f t="shared" si="356"/>
        <v/>
      </c>
      <c r="E282" s="12"/>
      <c r="F282" s="9" t="str">
        <f t="shared" si="357"/>
        <v/>
      </c>
      <c r="G282" s="12"/>
      <c r="H282" s="9" t="str">
        <f t="shared" si="358"/>
        <v/>
      </c>
    </row>
    <row r="283" spans="2:8" ht="15.9" customHeight="1">
      <c r="B283" s="18"/>
      <c r="C283" s="12"/>
      <c r="D283" s="9" t="str">
        <f t="shared" si="356"/>
        <v/>
      </c>
      <c r="E283" s="12"/>
      <c r="F283" s="9" t="str">
        <f t="shared" si="357"/>
        <v/>
      </c>
      <c r="G283" s="12"/>
      <c r="H283" s="9" t="str">
        <f t="shared" si="358"/>
        <v/>
      </c>
    </row>
    <row r="284" spans="2:8" ht="15.9" customHeight="1">
      <c r="B284" s="18"/>
      <c r="C284" s="12"/>
      <c r="D284" s="9" t="str">
        <f t="shared" si="356"/>
        <v/>
      </c>
      <c r="E284" s="12"/>
      <c r="F284" s="9" t="str">
        <f t="shared" si="357"/>
        <v/>
      </c>
      <c r="G284" s="12"/>
      <c r="H284" s="9" t="str">
        <f t="shared" si="358"/>
        <v/>
      </c>
    </row>
    <row r="285" spans="2:8" ht="15.9" customHeight="1">
      <c r="B285" s="18"/>
      <c r="C285" s="12"/>
      <c r="D285" s="9" t="str">
        <f t="shared" si="356"/>
        <v/>
      </c>
      <c r="E285" s="12"/>
      <c r="F285" s="9" t="str">
        <f t="shared" si="357"/>
        <v/>
      </c>
      <c r="G285" s="12"/>
      <c r="H285" s="9" t="str">
        <f t="shared" si="358"/>
        <v/>
      </c>
    </row>
    <row r="286" spans="2:8" ht="15.9" customHeight="1">
      <c r="B286" s="18"/>
      <c r="C286" s="12"/>
      <c r="D286" s="9" t="str">
        <f t="shared" si="356"/>
        <v/>
      </c>
      <c r="E286" s="12"/>
      <c r="F286" s="9" t="str">
        <f t="shared" si="357"/>
        <v/>
      </c>
      <c r="G286" s="12"/>
      <c r="H286" s="9" t="str">
        <f t="shared" si="358"/>
        <v/>
      </c>
    </row>
    <row r="287" spans="2:8" ht="15.9" customHeight="1">
      <c r="B287" s="18"/>
      <c r="C287" s="12"/>
      <c r="D287" s="9" t="str">
        <f t="shared" si="356"/>
        <v/>
      </c>
      <c r="E287" s="12"/>
      <c r="F287" s="9" t="str">
        <f t="shared" si="357"/>
        <v/>
      </c>
      <c r="G287" s="12"/>
      <c r="H287" s="9" t="str">
        <f t="shared" si="358"/>
        <v/>
      </c>
    </row>
    <row r="288" spans="2:8" ht="15.9" customHeight="1">
      <c r="B288" s="18"/>
      <c r="C288" s="12"/>
      <c r="D288" s="9" t="str">
        <f t="shared" si="356"/>
        <v/>
      </c>
      <c r="E288" s="12"/>
      <c r="F288" s="9" t="str">
        <f t="shared" si="357"/>
        <v/>
      </c>
      <c r="G288" s="12"/>
      <c r="H288" s="9" t="str">
        <f t="shared" si="358"/>
        <v/>
      </c>
    </row>
    <row r="289" spans="2:8" ht="15.9" customHeight="1">
      <c r="B289" s="18"/>
      <c r="C289" s="12"/>
      <c r="D289" s="9" t="str">
        <f t="shared" si="356"/>
        <v/>
      </c>
      <c r="E289" s="12"/>
      <c r="F289" s="9" t="str">
        <f t="shared" si="357"/>
        <v/>
      </c>
      <c r="G289" s="12"/>
      <c r="H289" s="9" t="str">
        <f t="shared" si="358"/>
        <v/>
      </c>
    </row>
    <row r="290" spans="2:8" ht="15.9" customHeight="1">
      <c r="B290" s="18"/>
      <c r="C290" s="12"/>
      <c r="D290" s="9" t="str">
        <f t="shared" si="356"/>
        <v/>
      </c>
      <c r="E290" s="12"/>
      <c r="F290" s="9" t="str">
        <f t="shared" si="357"/>
        <v/>
      </c>
      <c r="G290" s="12"/>
      <c r="H290" s="9" t="str">
        <f t="shared" si="358"/>
        <v/>
      </c>
    </row>
    <row r="291" spans="2:8" ht="15.9" customHeight="1">
      <c r="B291" s="18"/>
      <c r="C291" s="12"/>
      <c r="D291" s="9" t="str">
        <f t="shared" si="356"/>
        <v/>
      </c>
      <c r="E291" s="12"/>
      <c r="F291" s="9" t="str">
        <f t="shared" si="357"/>
        <v/>
      </c>
      <c r="G291" s="12"/>
      <c r="H291" s="9" t="str">
        <f t="shared" si="358"/>
        <v/>
      </c>
    </row>
    <row r="292" spans="2:8" ht="15.9" customHeight="1">
      <c r="B292" s="18"/>
      <c r="C292" s="12"/>
      <c r="D292" s="9" t="str">
        <f t="shared" si="356"/>
        <v/>
      </c>
      <c r="E292" s="12"/>
      <c r="F292" s="9" t="str">
        <f t="shared" si="357"/>
        <v/>
      </c>
      <c r="G292" s="12"/>
      <c r="H292" s="9" t="str">
        <f t="shared" si="358"/>
        <v/>
      </c>
    </row>
    <row r="293" spans="2:8" ht="15.9" customHeight="1">
      <c r="B293" s="18"/>
      <c r="C293" s="12"/>
      <c r="D293" s="9" t="str">
        <f t="shared" si="356"/>
        <v/>
      </c>
      <c r="E293" s="12"/>
      <c r="F293" s="9" t="str">
        <f t="shared" si="357"/>
        <v/>
      </c>
      <c r="G293" s="12"/>
      <c r="H293" s="9" t="str">
        <f t="shared" si="358"/>
        <v/>
      </c>
    </row>
    <row r="294" spans="2:8" ht="15.9" customHeight="1">
      <c r="B294" s="18"/>
      <c r="C294" s="12"/>
      <c r="D294" s="9" t="str">
        <f t="shared" si="356"/>
        <v/>
      </c>
      <c r="E294" s="12"/>
      <c r="F294" s="9" t="str">
        <f t="shared" si="357"/>
        <v/>
      </c>
      <c r="G294" s="12"/>
      <c r="H294" s="9" t="str">
        <f t="shared" si="358"/>
        <v/>
      </c>
    </row>
    <row r="295" spans="2:8" ht="15.9" customHeight="1">
      <c r="B295" s="18"/>
      <c r="C295" s="12"/>
      <c r="D295" s="9" t="str">
        <f t="shared" si="356"/>
        <v/>
      </c>
      <c r="E295" s="12"/>
      <c r="F295" s="9" t="str">
        <f t="shared" si="357"/>
        <v/>
      </c>
      <c r="G295" s="12"/>
      <c r="H295" s="9" t="str">
        <f t="shared" si="358"/>
        <v/>
      </c>
    </row>
    <row r="296" spans="2:8" ht="15.9" customHeight="1">
      <c r="B296" s="18"/>
      <c r="C296" s="12"/>
      <c r="D296" s="9" t="str">
        <f t="shared" si="356"/>
        <v/>
      </c>
      <c r="E296" s="12"/>
      <c r="F296" s="9" t="str">
        <f t="shared" si="357"/>
        <v/>
      </c>
      <c r="G296" s="12"/>
      <c r="H296" s="9" t="str">
        <f t="shared" si="358"/>
        <v/>
      </c>
    </row>
    <row r="297" spans="2:8" ht="15.9" customHeight="1">
      <c r="B297" s="18"/>
      <c r="C297" s="12"/>
      <c r="D297" s="9" t="str">
        <f t="shared" ref="D297:D360" si="359">IF(C297="","",(C297-$C$9)*1000)</f>
        <v/>
      </c>
      <c r="E297" s="12"/>
      <c r="F297" s="9" t="str">
        <f t="shared" ref="F297:F360" si="360">IF(E297="","",(E297-$E$9)*1000)</f>
        <v/>
      </c>
      <c r="G297" s="12"/>
      <c r="H297" s="9" t="str">
        <f t="shared" ref="H297:H360" si="361">IF(G297="","",(G297-$G$9)*1000)</f>
        <v/>
      </c>
    </row>
    <row r="298" spans="2:8" ht="15.9" customHeight="1">
      <c r="B298" s="18"/>
      <c r="C298" s="12"/>
      <c r="D298" s="9" t="str">
        <f t="shared" si="359"/>
        <v/>
      </c>
      <c r="E298" s="12"/>
      <c r="F298" s="9" t="str">
        <f t="shared" si="360"/>
        <v/>
      </c>
      <c r="G298" s="12"/>
      <c r="H298" s="9" t="str">
        <f t="shared" si="361"/>
        <v/>
      </c>
    </row>
    <row r="299" spans="2:8" ht="15.9" customHeight="1">
      <c r="B299" s="18"/>
      <c r="C299" s="12"/>
      <c r="D299" s="9" t="str">
        <f t="shared" si="359"/>
        <v/>
      </c>
      <c r="E299" s="12"/>
      <c r="F299" s="9" t="str">
        <f t="shared" si="360"/>
        <v/>
      </c>
      <c r="G299" s="12"/>
      <c r="H299" s="9" t="str">
        <f t="shared" si="361"/>
        <v/>
      </c>
    </row>
    <row r="300" spans="2:8" ht="15.9" customHeight="1">
      <c r="B300" s="18"/>
      <c r="C300" s="12"/>
      <c r="D300" s="9" t="str">
        <f t="shared" si="359"/>
        <v/>
      </c>
      <c r="E300" s="12"/>
      <c r="F300" s="9" t="str">
        <f t="shared" si="360"/>
        <v/>
      </c>
      <c r="G300" s="12"/>
      <c r="H300" s="9" t="str">
        <f t="shared" si="361"/>
        <v/>
      </c>
    </row>
    <row r="301" spans="2:8" ht="15.9" customHeight="1">
      <c r="B301" s="18"/>
      <c r="C301" s="12"/>
      <c r="D301" s="9" t="str">
        <f t="shared" si="359"/>
        <v/>
      </c>
      <c r="E301" s="12"/>
      <c r="F301" s="9" t="str">
        <f t="shared" si="360"/>
        <v/>
      </c>
      <c r="G301" s="12"/>
      <c r="H301" s="9" t="str">
        <f t="shared" si="361"/>
        <v/>
      </c>
    </row>
    <row r="302" spans="2:8" ht="15.9" customHeight="1">
      <c r="B302" s="18"/>
      <c r="C302" s="12"/>
      <c r="D302" s="9" t="str">
        <f t="shared" si="359"/>
        <v/>
      </c>
      <c r="E302" s="12"/>
      <c r="F302" s="9" t="str">
        <f t="shared" si="360"/>
        <v/>
      </c>
      <c r="G302" s="12"/>
      <c r="H302" s="9" t="str">
        <f t="shared" si="361"/>
        <v/>
      </c>
    </row>
    <row r="303" spans="2:8" ht="15.9" customHeight="1">
      <c r="B303" s="18"/>
      <c r="C303" s="12"/>
      <c r="D303" s="9" t="str">
        <f t="shared" si="359"/>
        <v/>
      </c>
      <c r="E303" s="12"/>
      <c r="F303" s="9" t="str">
        <f t="shared" si="360"/>
        <v/>
      </c>
      <c r="G303" s="12"/>
      <c r="H303" s="9" t="str">
        <f t="shared" si="361"/>
        <v/>
      </c>
    </row>
    <row r="304" spans="2:8" ht="15.9" customHeight="1">
      <c r="B304" s="18"/>
      <c r="C304" s="12"/>
      <c r="D304" s="9" t="str">
        <f t="shared" si="359"/>
        <v/>
      </c>
      <c r="E304" s="12"/>
      <c r="F304" s="9" t="str">
        <f t="shared" si="360"/>
        <v/>
      </c>
      <c r="G304" s="12"/>
      <c r="H304" s="9" t="str">
        <f t="shared" si="361"/>
        <v/>
      </c>
    </row>
    <row r="305" spans="2:8" ht="15.9" customHeight="1">
      <c r="B305" s="18"/>
      <c r="C305" s="12"/>
      <c r="D305" s="9" t="str">
        <f t="shared" si="359"/>
        <v/>
      </c>
      <c r="E305" s="12"/>
      <c r="F305" s="9" t="str">
        <f t="shared" si="360"/>
        <v/>
      </c>
      <c r="G305" s="12"/>
      <c r="H305" s="9" t="str">
        <f t="shared" si="361"/>
        <v/>
      </c>
    </row>
    <row r="306" spans="2:8" ht="15.9" customHeight="1">
      <c r="B306" s="18"/>
      <c r="C306" s="12"/>
      <c r="D306" s="9" t="str">
        <f t="shared" si="359"/>
        <v/>
      </c>
      <c r="E306" s="12"/>
      <c r="F306" s="9" t="str">
        <f t="shared" si="360"/>
        <v/>
      </c>
      <c r="G306" s="12"/>
      <c r="H306" s="9" t="str">
        <f t="shared" si="361"/>
        <v/>
      </c>
    </row>
    <row r="307" spans="2:8" ht="15.9" customHeight="1">
      <c r="B307" s="18"/>
      <c r="C307" s="12"/>
      <c r="D307" s="9" t="str">
        <f t="shared" si="359"/>
        <v/>
      </c>
      <c r="E307" s="12"/>
      <c r="F307" s="9" t="str">
        <f t="shared" si="360"/>
        <v/>
      </c>
      <c r="G307" s="12"/>
      <c r="H307" s="9" t="str">
        <f t="shared" si="361"/>
        <v/>
      </c>
    </row>
    <row r="308" spans="2:8" ht="15.9" customHeight="1">
      <c r="B308" s="18"/>
      <c r="C308" s="12"/>
      <c r="D308" s="9" t="str">
        <f t="shared" si="359"/>
        <v/>
      </c>
      <c r="E308" s="12"/>
      <c r="F308" s="9" t="str">
        <f t="shared" si="360"/>
        <v/>
      </c>
      <c r="G308" s="12"/>
      <c r="H308" s="9" t="str">
        <f t="shared" si="361"/>
        <v/>
      </c>
    </row>
    <row r="309" spans="2:8" ht="15.9" customHeight="1">
      <c r="B309" s="18"/>
      <c r="C309" s="12"/>
      <c r="D309" s="9" t="str">
        <f t="shared" si="359"/>
        <v/>
      </c>
      <c r="E309" s="12"/>
      <c r="F309" s="9" t="str">
        <f t="shared" si="360"/>
        <v/>
      </c>
      <c r="G309" s="12"/>
      <c r="H309" s="9" t="str">
        <f t="shared" si="361"/>
        <v/>
      </c>
    </row>
    <row r="310" spans="2:8" ht="15.9" customHeight="1">
      <c r="B310" s="18"/>
      <c r="C310" s="12"/>
      <c r="D310" s="9" t="str">
        <f t="shared" si="359"/>
        <v/>
      </c>
      <c r="E310" s="12"/>
      <c r="F310" s="9" t="str">
        <f t="shared" si="360"/>
        <v/>
      </c>
      <c r="G310" s="12"/>
      <c r="H310" s="9" t="str">
        <f t="shared" si="361"/>
        <v/>
      </c>
    </row>
    <row r="311" spans="2:8" ht="15.9" customHeight="1">
      <c r="B311" s="18"/>
      <c r="C311" s="12"/>
      <c r="D311" s="9" t="str">
        <f t="shared" si="359"/>
        <v/>
      </c>
      <c r="E311" s="12"/>
      <c r="F311" s="9" t="str">
        <f t="shared" si="360"/>
        <v/>
      </c>
      <c r="G311" s="12"/>
      <c r="H311" s="9" t="str">
        <f t="shared" si="361"/>
        <v/>
      </c>
    </row>
    <row r="312" spans="2:8" ht="15.9" customHeight="1">
      <c r="B312" s="18"/>
      <c r="C312" s="12"/>
      <c r="D312" s="9" t="str">
        <f t="shared" si="359"/>
        <v/>
      </c>
      <c r="E312" s="12"/>
      <c r="F312" s="9" t="str">
        <f t="shared" si="360"/>
        <v/>
      </c>
      <c r="G312" s="12"/>
      <c r="H312" s="9" t="str">
        <f t="shared" si="361"/>
        <v/>
      </c>
    </row>
    <row r="313" spans="2:8" ht="15.9" customHeight="1">
      <c r="B313" s="18"/>
      <c r="C313" s="12"/>
      <c r="D313" s="9" t="str">
        <f t="shared" si="359"/>
        <v/>
      </c>
      <c r="E313" s="12"/>
      <c r="F313" s="9" t="str">
        <f t="shared" si="360"/>
        <v/>
      </c>
      <c r="G313" s="12"/>
      <c r="H313" s="9" t="str">
        <f t="shared" si="361"/>
        <v/>
      </c>
    </row>
    <row r="314" spans="2:8" ht="15.9" customHeight="1">
      <c r="B314" s="18"/>
      <c r="C314" s="12"/>
      <c r="D314" s="9" t="str">
        <f t="shared" si="359"/>
        <v/>
      </c>
      <c r="E314" s="12"/>
      <c r="F314" s="9" t="str">
        <f t="shared" si="360"/>
        <v/>
      </c>
      <c r="G314" s="12"/>
      <c r="H314" s="9" t="str">
        <f t="shared" si="361"/>
        <v/>
      </c>
    </row>
    <row r="315" spans="2:8" ht="15.9" customHeight="1">
      <c r="B315" s="18"/>
      <c r="C315" s="12"/>
      <c r="D315" s="9" t="str">
        <f t="shared" si="359"/>
        <v/>
      </c>
      <c r="E315" s="12"/>
      <c r="F315" s="9" t="str">
        <f t="shared" si="360"/>
        <v/>
      </c>
      <c r="G315" s="12"/>
      <c r="H315" s="9" t="str">
        <f t="shared" si="361"/>
        <v/>
      </c>
    </row>
    <row r="316" spans="2:8" ht="15.9" customHeight="1">
      <c r="B316" s="18"/>
      <c r="C316" s="12"/>
      <c r="D316" s="9" t="str">
        <f t="shared" si="359"/>
        <v/>
      </c>
      <c r="E316" s="12"/>
      <c r="F316" s="9" t="str">
        <f t="shared" si="360"/>
        <v/>
      </c>
      <c r="G316" s="12"/>
      <c r="H316" s="9" t="str">
        <f t="shared" si="361"/>
        <v/>
      </c>
    </row>
    <row r="317" spans="2:8" ht="15.9" customHeight="1">
      <c r="B317" s="18"/>
      <c r="C317" s="12"/>
      <c r="D317" s="9" t="str">
        <f t="shared" si="359"/>
        <v/>
      </c>
      <c r="E317" s="12"/>
      <c r="F317" s="9" t="str">
        <f t="shared" si="360"/>
        <v/>
      </c>
      <c r="G317" s="12"/>
      <c r="H317" s="9" t="str">
        <f t="shared" si="361"/>
        <v/>
      </c>
    </row>
    <row r="318" spans="2:8" ht="15.9" customHeight="1">
      <c r="B318" s="18"/>
      <c r="C318" s="12"/>
      <c r="D318" s="9" t="str">
        <f t="shared" si="359"/>
        <v/>
      </c>
      <c r="E318" s="12"/>
      <c r="F318" s="9" t="str">
        <f t="shared" si="360"/>
        <v/>
      </c>
      <c r="G318" s="12"/>
      <c r="H318" s="9" t="str">
        <f t="shared" si="361"/>
        <v/>
      </c>
    </row>
    <row r="319" spans="2:8" ht="15.9" customHeight="1">
      <c r="B319" s="18"/>
      <c r="C319" s="12"/>
      <c r="D319" s="9" t="str">
        <f t="shared" si="359"/>
        <v/>
      </c>
      <c r="E319" s="12"/>
      <c r="F319" s="9" t="str">
        <f t="shared" si="360"/>
        <v/>
      </c>
      <c r="G319" s="12"/>
      <c r="H319" s="9" t="str">
        <f t="shared" si="361"/>
        <v/>
      </c>
    </row>
    <row r="320" spans="2:8" ht="15.9" customHeight="1">
      <c r="B320" s="18"/>
      <c r="C320" s="12"/>
      <c r="D320" s="9" t="str">
        <f t="shared" si="359"/>
        <v/>
      </c>
      <c r="E320" s="12"/>
      <c r="F320" s="9" t="str">
        <f t="shared" si="360"/>
        <v/>
      </c>
      <c r="G320" s="12"/>
      <c r="H320" s="9" t="str">
        <f t="shared" si="361"/>
        <v/>
      </c>
    </row>
    <row r="321" spans="2:8" ht="15.9" customHeight="1">
      <c r="B321" s="18"/>
      <c r="C321" s="12"/>
      <c r="D321" s="9" t="str">
        <f t="shared" si="359"/>
        <v/>
      </c>
      <c r="E321" s="12"/>
      <c r="F321" s="9" t="str">
        <f t="shared" si="360"/>
        <v/>
      </c>
      <c r="G321" s="12"/>
      <c r="H321" s="9" t="str">
        <f t="shared" si="361"/>
        <v/>
      </c>
    </row>
    <row r="322" spans="2:8" ht="15.9" customHeight="1">
      <c r="B322" s="18"/>
      <c r="C322" s="12"/>
      <c r="D322" s="9" t="str">
        <f t="shared" si="359"/>
        <v/>
      </c>
      <c r="E322" s="12"/>
      <c r="F322" s="9" t="str">
        <f t="shared" si="360"/>
        <v/>
      </c>
      <c r="G322" s="12"/>
      <c r="H322" s="9" t="str">
        <f t="shared" si="361"/>
        <v/>
      </c>
    </row>
    <row r="323" spans="2:8" ht="15.9" customHeight="1">
      <c r="B323" s="18"/>
      <c r="C323" s="12"/>
      <c r="D323" s="9" t="str">
        <f t="shared" si="359"/>
        <v/>
      </c>
      <c r="E323" s="12"/>
      <c r="F323" s="9" t="str">
        <f t="shared" si="360"/>
        <v/>
      </c>
      <c r="G323" s="12"/>
      <c r="H323" s="9" t="str">
        <f t="shared" si="361"/>
        <v/>
      </c>
    </row>
    <row r="324" spans="2:8" ht="15.9" customHeight="1">
      <c r="B324" s="18"/>
      <c r="C324" s="12"/>
      <c r="D324" s="9" t="str">
        <f t="shared" si="359"/>
        <v/>
      </c>
      <c r="E324" s="12"/>
      <c r="F324" s="9" t="str">
        <f t="shared" si="360"/>
        <v/>
      </c>
      <c r="G324" s="12"/>
      <c r="H324" s="9" t="str">
        <f t="shared" si="361"/>
        <v/>
      </c>
    </row>
    <row r="325" spans="2:8" ht="15.9" customHeight="1">
      <c r="B325" s="18"/>
      <c r="C325" s="12"/>
      <c r="D325" s="9" t="str">
        <f t="shared" si="359"/>
        <v/>
      </c>
      <c r="E325" s="12"/>
      <c r="F325" s="9" t="str">
        <f t="shared" si="360"/>
        <v/>
      </c>
      <c r="G325" s="12"/>
      <c r="H325" s="9" t="str">
        <f t="shared" si="361"/>
        <v/>
      </c>
    </row>
    <row r="326" spans="2:8" ht="15.9" customHeight="1">
      <c r="B326" s="18"/>
      <c r="C326" s="12"/>
      <c r="D326" s="9" t="str">
        <f t="shared" si="359"/>
        <v/>
      </c>
      <c r="E326" s="12"/>
      <c r="F326" s="9" t="str">
        <f t="shared" si="360"/>
        <v/>
      </c>
      <c r="G326" s="12"/>
      <c r="H326" s="9" t="str">
        <f t="shared" si="361"/>
        <v/>
      </c>
    </row>
    <row r="327" spans="2:8" ht="15.9" customHeight="1">
      <c r="B327" s="18"/>
      <c r="C327" s="12"/>
      <c r="D327" s="9" t="str">
        <f t="shared" si="359"/>
        <v/>
      </c>
      <c r="E327" s="12"/>
      <c r="F327" s="9" t="str">
        <f t="shared" si="360"/>
        <v/>
      </c>
      <c r="G327" s="12"/>
      <c r="H327" s="9" t="str">
        <f t="shared" si="361"/>
        <v/>
      </c>
    </row>
    <row r="328" spans="2:8" ht="15.9" customHeight="1">
      <c r="B328" s="18"/>
      <c r="C328" s="12"/>
      <c r="D328" s="9" t="str">
        <f t="shared" si="359"/>
        <v/>
      </c>
      <c r="E328" s="12"/>
      <c r="F328" s="9" t="str">
        <f t="shared" si="360"/>
        <v/>
      </c>
      <c r="G328" s="12"/>
      <c r="H328" s="9" t="str">
        <f t="shared" si="361"/>
        <v/>
      </c>
    </row>
    <row r="329" spans="2:8" ht="15.9" customHeight="1">
      <c r="B329" s="18"/>
      <c r="C329" s="12"/>
      <c r="D329" s="9" t="str">
        <f t="shared" si="359"/>
        <v/>
      </c>
      <c r="E329" s="12"/>
      <c r="F329" s="9" t="str">
        <f t="shared" si="360"/>
        <v/>
      </c>
      <c r="G329" s="12"/>
      <c r="H329" s="9" t="str">
        <f t="shared" si="361"/>
        <v/>
      </c>
    </row>
    <row r="330" spans="2:8" ht="15.9" customHeight="1">
      <c r="B330" s="18"/>
      <c r="C330" s="12"/>
      <c r="D330" s="9" t="str">
        <f t="shared" si="359"/>
        <v/>
      </c>
      <c r="E330" s="12"/>
      <c r="F330" s="9" t="str">
        <f t="shared" si="360"/>
        <v/>
      </c>
      <c r="G330" s="12"/>
      <c r="H330" s="9" t="str">
        <f t="shared" si="361"/>
        <v/>
      </c>
    </row>
    <row r="331" spans="2:8" ht="15.9" customHeight="1">
      <c r="B331" s="18"/>
      <c r="C331" s="12"/>
      <c r="D331" s="9" t="str">
        <f t="shared" si="359"/>
        <v/>
      </c>
      <c r="E331" s="12"/>
      <c r="F331" s="9" t="str">
        <f t="shared" si="360"/>
        <v/>
      </c>
      <c r="G331" s="12"/>
      <c r="H331" s="9" t="str">
        <f t="shared" si="361"/>
        <v/>
      </c>
    </row>
    <row r="332" spans="2:8" ht="15.9" customHeight="1">
      <c r="B332" s="18"/>
      <c r="C332" s="12"/>
      <c r="D332" s="9" t="str">
        <f t="shared" si="359"/>
        <v/>
      </c>
      <c r="E332" s="12"/>
      <c r="F332" s="9" t="str">
        <f t="shared" si="360"/>
        <v/>
      </c>
      <c r="G332" s="12"/>
      <c r="H332" s="9" t="str">
        <f t="shared" si="361"/>
        <v/>
      </c>
    </row>
    <row r="333" spans="2:8" ht="15.9" customHeight="1">
      <c r="B333" s="18"/>
      <c r="C333" s="12"/>
      <c r="D333" s="9" t="str">
        <f t="shared" si="359"/>
        <v/>
      </c>
      <c r="E333" s="12"/>
      <c r="F333" s="9" t="str">
        <f t="shared" si="360"/>
        <v/>
      </c>
      <c r="G333" s="12"/>
      <c r="H333" s="9" t="str">
        <f t="shared" si="361"/>
        <v/>
      </c>
    </row>
    <row r="334" spans="2:8" ht="15.9" customHeight="1">
      <c r="B334" s="18"/>
      <c r="C334" s="12"/>
      <c r="D334" s="9" t="str">
        <f t="shared" si="359"/>
        <v/>
      </c>
      <c r="E334" s="12"/>
      <c r="F334" s="9" t="str">
        <f t="shared" si="360"/>
        <v/>
      </c>
      <c r="G334" s="12"/>
      <c r="H334" s="9" t="str">
        <f t="shared" si="361"/>
        <v/>
      </c>
    </row>
    <row r="335" spans="2:8" ht="15.9" customHeight="1">
      <c r="B335" s="18"/>
      <c r="C335" s="12"/>
      <c r="D335" s="9" t="str">
        <f t="shared" si="359"/>
        <v/>
      </c>
      <c r="E335" s="12"/>
      <c r="F335" s="9" t="str">
        <f t="shared" si="360"/>
        <v/>
      </c>
      <c r="G335" s="12"/>
      <c r="H335" s="9" t="str">
        <f t="shared" si="361"/>
        <v/>
      </c>
    </row>
    <row r="336" spans="2:8" ht="15.9" customHeight="1">
      <c r="B336" s="18"/>
      <c r="C336" s="12"/>
      <c r="D336" s="9" t="str">
        <f t="shared" si="359"/>
        <v/>
      </c>
      <c r="E336" s="12"/>
      <c r="F336" s="9" t="str">
        <f t="shared" si="360"/>
        <v/>
      </c>
      <c r="G336" s="12"/>
      <c r="H336" s="9" t="str">
        <f t="shared" si="361"/>
        <v/>
      </c>
    </row>
    <row r="337" spans="2:8" ht="15.9" customHeight="1">
      <c r="B337" s="18"/>
      <c r="C337" s="12"/>
      <c r="D337" s="9" t="str">
        <f t="shared" si="359"/>
        <v/>
      </c>
      <c r="E337" s="12"/>
      <c r="F337" s="9" t="str">
        <f t="shared" si="360"/>
        <v/>
      </c>
      <c r="G337" s="12"/>
      <c r="H337" s="9" t="str">
        <f t="shared" si="361"/>
        <v/>
      </c>
    </row>
    <row r="338" spans="2:8" ht="15.9" customHeight="1">
      <c r="B338" s="18"/>
      <c r="C338" s="12"/>
      <c r="D338" s="9" t="str">
        <f t="shared" si="359"/>
        <v/>
      </c>
      <c r="E338" s="12"/>
      <c r="F338" s="9" t="str">
        <f t="shared" si="360"/>
        <v/>
      </c>
      <c r="G338" s="12"/>
      <c r="H338" s="9" t="str">
        <f t="shared" si="361"/>
        <v/>
      </c>
    </row>
    <row r="339" spans="2:8" ht="15.9" customHeight="1">
      <c r="B339" s="18"/>
      <c r="C339" s="12"/>
      <c r="D339" s="9" t="str">
        <f t="shared" si="359"/>
        <v/>
      </c>
      <c r="E339" s="12"/>
      <c r="F339" s="9" t="str">
        <f t="shared" si="360"/>
        <v/>
      </c>
      <c r="G339" s="12"/>
      <c r="H339" s="9" t="str">
        <f t="shared" si="361"/>
        <v/>
      </c>
    </row>
    <row r="340" spans="2:8" ht="15.9" customHeight="1">
      <c r="B340" s="18"/>
      <c r="C340" s="12"/>
      <c r="D340" s="9" t="str">
        <f t="shared" si="359"/>
        <v/>
      </c>
      <c r="E340" s="12"/>
      <c r="F340" s="9" t="str">
        <f t="shared" si="360"/>
        <v/>
      </c>
      <c r="G340" s="12"/>
      <c r="H340" s="9" t="str">
        <f t="shared" si="361"/>
        <v/>
      </c>
    </row>
    <row r="341" spans="2:8" ht="15.9" customHeight="1">
      <c r="B341" s="18"/>
      <c r="C341" s="12"/>
      <c r="D341" s="9" t="str">
        <f t="shared" si="359"/>
        <v/>
      </c>
      <c r="E341" s="12"/>
      <c r="F341" s="9" t="str">
        <f t="shared" si="360"/>
        <v/>
      </c>
      <c r="G341" s="12"/>
      <c r="H341" s="9" t="str">
        <f t="shared" si="361"/>
        <v/>
      </c>
    </row>
    <row r="342" spans="2:8" ht="15.9" customHeight="1">
      <c r="B342" s="18"/>
      <c r="C342" s="12"/>
      <c r="D342" s="9" t="str">
        <f t="shared" si="359"/>
        <v/>
      </c>
      <c r="E342" s="12"/>
      <c r="F342" s="9" t="str">
        <f t="shared" si="360"/>
        <v/>
      </c>
      <c r="G342" s="12"/>
      <c r="H342" s="9" t="str">
        <f t="shared" si="361"/>
        <v/>
      </c>
    </row>
    <row r="343" spans="2:8" ht="15.9" customHeight="1">
      <c r="B343" s="18"/>
      <c r="C343" s="12"/>
      <c r="D343" s="9" t="str">
        <f t="shared" si="359"/>
        <v/>
      </c>
      <c r="E343" s="12"/>
      <c r="F343" s="9" t="str">
        <f t="shared" si="360"/>
        <v/>
      </c>
      <c r="G343" s="12"/>
      <c r="H343" s="9" t="str">
        <f t="shared" si="361"/>
        <v/>
      </c>
    </row>
    <row r="344" spans="2:8" ht="15.9" customHeight="1">
      <c r="B344" s="18"/>
      <c r="C344" s="12"/>
      <c r="D344" s="9" t="str">
        <f t="shared" si="359"/>
        <v/>
      </c>
      <c r="E344" s="12"/>
      <c r="F344" s="9" t="str">
        <f t="shared" si="360"/>
        <v/>
      </c>
      <c r="G344" s="12"/>
      <c r="H344" s="9" t="str">
        <f t="shared" si="361"/>
        <v/>
      </c>
    </row>
    <row r="345" spans="2:8" ht="15.9" customHeight="1">
      <c r="B345" s="18"/>
      <c r="C345" s="12"/>
      <c r="D345" s="9" t="str">
        <f t="shared" si="359"/>
        <v/>
      </c>
      <c r="E345" s="12"/>
      <c r="F345" s="9" t="str">
        <f t="shared" si="360"/>
        <v/>
      </c>
      <c r="G345" s="12"/>
      <c r="H345" s="9" t="str">
        <f t="shared" si="361"/>
        <v/>
      </c>
    </row>
    <row r="346" spans="2:8" ht="15.9" customHeight="1">
      <c r="B346" s="18"/>
      <c r="C346" s="12"/>
      <c r="D346" s="9" t="str">
        <f t="shared" si="359"/>
        <v/>
      </c>
      <c r="E346" s="12"/>
      <c r="F346" s="9" t="str">
        <f t="shared" si="360"/>
        <v/>
      </c>
      <c r="G346" s="12"/>
      <c r="H346" s="9" t="str">
        <f t="shared" si="361"/>
        <v/>
      </c>
    </row>
    <row r="347" spans="2:8" ht="15.9" customHeight="1">
      <c r="B347" s="18"/>
      <c r="C347" s="12"/>
      <c r="D347" s="9" t="str">
        <f t="shared" si="359"/>
        <v/>
      </c>
      <c r="E347" s="12"/>
      <c r="F347" s="9" t="str">
        <f t="shared" si="360"/>
        <v/>
      </c>
      <c r="G347" s="12"/>
      <c r="H347" s="9" t="str">
        <f t="shared" si="361"/>
        <v/>
      </c>
    </row>
    <row r="348" spans="2:8" ht="15.9" customHeight="1">
      <c r="B348" s="18"/>
      <c r="C348" s="12"/>
      <c r="D348" s="9" t="str">
        <f t="shared" si="359"/>
        <v/>
      </c>
      <c r="E348" s="12"/>
      <c r="F348" s="9" t="str">
        <f t="shared" si="360"/>
        <v/>
      </c>
      <c r="G348" s="12"/>
      <c r="H348" s="9" t="str">
        <f t="shared" si="361"/>
        <v/>
      </c>
    </row>
    <row r="349" spans="2:8" ht="15.9" customHeight="1">
      <c r="B349" s="18"/>
      <c r="C349" s="12"/>
      <c r="D349" s="9" t="str">
        <f t="shared" si="359"/>
        <v/>
      </c>
      <c r="E349" s="12"/>
      <c r="F349" s="9" t="str">
        <f t="shared" si="360"/>
        <v/>
      </c>
      <c r="G349" s="12"/>
      <c r="H349" s="9" t="str">
        <f t="shared" si="361"/>
        <v/>
      </c>
    </row>
    <row r="350" spans="2:8" ht="15.9" customHeight="1">
      <c r="B350" s="18"/>
      <c r="C350" s="12"/>
      <c r="D350" s="9" t="str">
        <f t="shared" si="359"/>
        <v/>
      </c>
      <c r="E350" s="12"/>
      <c r="F350" s="9" t="str">
        <f t="shared" si="360"/>
        <v/>
      </c>
      <c r="G350" s="12"/>
      <c r="H350" s="9" t="str">
        <f t="shared" si="361"/>
        <v/>
      </c>
    </row>
    <row r="351" spans="2:8" ht="15.9" customHeight="1">
      <c r="B351" s="18"/>
      <c r="C351" s="12"/>
      <c r="D351" s="9" t="str">
        <f t="shared" si="359"/>
        <v/>
      </c>
      <c r="E351" s="12"/>
      <c r="F351" s="9" t="str">
        <f t="shared" si="360"/>
        <v/>
      </c>
      <c r="G351" s="12"/>
      <c r="H351" s="9" t="str">
        <f t="shared" si="361"/>
        <v/>
      </c>
    </row>
    <row r="352" spans="2:8" ht="15.9" customHeight="1">
      <c r="B352" s="18"/>
      <c r="C352" s="12"/>
      <c r="D352" s="9" t="str">
        <f t="shared" si="359"/>
        <v/>
      </c>
      <c r="E352" s="12"/>
      <c r="F352" s="9" t="str">
        <f t="shared" si="360"/>
        <v/>
      </c>
      <c r="G352" s="12"/>
      <c r="H352" s="9" t="str">
        <f t="shared" si="361"/>
        <v/>
      </c>
    </row>
    <row r="353" spans="2:8" ht="15.9" customHeight="1">
      <c r="B353" s="18"/>
      <c r="C353" s="12"/>
      <c r="D353" s="9" t="str">
        <f t="shared" si="359"/>
        <v/>
      </c>
      <c r="E353" s="12"/>
      <c r="F353" s="9" t="str">
        <f t="shared" si="360"/>
        <v/>
      </c>
      <c r="G353" s="12"/>
      <c r="H353" s="9" t="str">
        <f t="shared" si="361"/>
        <v/>
      </c>
    </row>
    <row r="354" spans="2:8" ht="15.9" customHeight="1">
      <c r="B354" s="18"/>
      <c r="C354" s="12"/>
      <c r="D354" s="9" t="str">
        <f t="shared" si="359"/>
        <v/>
      </c>
      <c r="E354" s="12"/>
      <c r="F354" s="9" t="str">
        <f t="shared" si="360"/>
        <v/>
      </c>
      <c r="G354" s="12"/>
      <c r="H354" s="9" t="str">
        <f t="shared" si="361"/>
        <v/>
      </c>
    </row>
    <row r="355" spans="2:8" ht="15.9" customHeight="1">
      <c r="B355" s="18"/>
      <c r="C355" s="12"/>
      <c r="D355" s="9" t="str">
        <f t="shared" si="359"/>
        <v/>
      </c>
      <c r="E355" s="12"/>
      <c r="F355" s="9" t="str">
        <f t="shared" si="360"/>
        <v/>
      </c>
      <c r="G355" s="12"/>
      <c r="H355" s="9" t="str">
        <f t="shared" si="361"/>
        <v/>
      </c>
    </row>
    <row r="356" spans="2:8" ht="15.9" customHeight="1">
      <c r="B356" s="18"/>
      <c r="C356" s="12"/>
      <c r="D356" s="9" t="str">
        <f t="shared" si="359"/>
        <v/>
      </c>
      <c r="E356" s="12"/>
      <c r="F356" s="9" t="str">
        <f t="shared" si="360"/>
        <v/>
      </c>
      <c r="G356" s="12"/>
      <c r="H356" s="9" t="str">
        <f t="shared" si="361"/>
        <v/>
      </c>
    </row>
    <row r="357" spans="2:8" ht="15.9" customHeight="1">
      <c r="B357" s="18"/>
      <c r="C357" s="12"/>
      <c r="D357" s="9" t="str">
        <f t="shared" si="359"/>
        <v/>
      </c>
      <c r="E357" s="12"/>
      <c r="F357" s="9" t="str">
        <f t="shared" si="360"/>
        <v/>
      </c>
      <c r="G357" s="12"/>
      <c r="H357" s="9" t="str">
        <f t="shared" si="361"/>
        <v/>
      </c>
    </row>
    <row r="358" spans="2:8" ht="15.9" customHeight="1">
      <c r="B358" s="18"/>
      <c r="C358" s="12"/>
      <c r="D358" s="9" t="str">
        <f t="shared" si="359"/>
        <v/>
      </c>
      <c r="E358" s="12"/>
      <c r="F358" s="9" t="str">
        <f t="shared" si="360"/>
        <v/>
      </c>
      <c r="G358" s="12"/>
      <c r="H358" s="9" t="str">
        <f t="shared" si="361"/>
        <v/>
      </c>
    </row>
    <row r="359" spans="2:8" ht="15.9" customHeight="1">
      <c r="B359" s="18"/>
      <c r="C359" s="12"/>
      <c r="D359" s="9" t="str">
        <f t="shared" si="359"/>
        <v/>
      </c>
      <c r="E359" s="12"/>
      <c r="F359" s="9" t="str">
        <f t="shared" si="360"/>
        <v/>
      </c>
      <c r="G359" s="12"/>
      <c r="H359" s="9" t="str">
        <f t="shared" si="361"/>
        <v/>
      </c>
    </row>
    <row r="360" spans="2:8" ht="15.9" customHeight="1">
      <c r="B360" s="18"/>
      <c r="C360" s="12"/>
      <c r="D360" s="9" t="str">
        <f t="shared" si="359"/>
        <v/>
      </c>
      <c r="E360" s="12"/>
      <c r="F360" s="9" t="str">
        <f t="shared" si="360"/>
        <v/>
      </c>
      <c r="G360" s="12"/>
      <c r="H360" s="9" t="str">
        <f t="shared" si="361"/>
        <v/>
      </c>
    </row>
  </sheetData>
  <mergeCells count="20">
    <mergeCell ref="A158:A159"/>
    <mergeCell ref="A194:A195"/>
    <mergeCell ref="A200:A201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7:I101">
    <cfRule type="cellIs" dxfId="51" priority="1" operator="lessThan">
      <formula>$L$6</formula>
    </cfRule>
    <cfRule type="cellIs" dxfId="50" priority="2" operator="greaterThan">
      <formula>$L$5</formula>
    </cfRule>
  </conditionalFormatting>
  <conditionalFormatting sqref="I103:I206 J116:K205">
    <cfRule type="cellIs" dxfId="49" priority="3" operator="lessThan">
      <formula>$L$6</formula>
    </cfRule>
    <cfRule type="cellIs" dxfId="48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9"/>
  <sheetViews>
    <sheetView showGridLines="0" zoomScale="90" zoomScaleNormal="90" workbookViewId="0">
      <pane ySplit="9" topLeftCell="A105" activePane="bottomLeft" state="frozen"/>
      <selection pane="bottomLeft" activeCell="F113" sqref="F11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686.94000001996756</v>
      </c>
      <c r="X1" s="85" t="s">
        <v>65</v>
      </c>
      <c r="Y1" s="86">
        <f>AN7</f>
        <v>711.37394115712891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182.23999980837107</v>
      </c>
      <c r="X2" s="87" t="s">
        <v>66</v>
      </c>
      <c r="Y2" s="88">
        <f>IF(MOD(DEGREES(ATAN2(W1, W2)), 360) &gt; 180, MOD(DEGREES(ATAN2(W1, W2)), 360) - 360, MOD(DEGREES(ATAN2(W1, W2)), 360))</f>
        <v>14.857882912778834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686.94000001996756</v>
      </c>
      <c r="AH2" s="43">
        <f>INDEX(D:D,MATCH(9.99999999999999E+307,D:D))</f>
        <v>701.20000001043081</v>
      </c>
      <c r="AI2" s="43">
        <f>INDEX(D:D,MATCH(9.99999999999999E+307,D:D)-1)</f>
        <v>700.70000004488975</v>
      </c>
      <c r="AJ2" s="43">
        <f>INDEX(D:D,MATCH(9.99999999999999E+307,D:D)-2)</f>
        <v>709.29999998770654</v>
      </c>
      <c r="AK2" s="43">
        <f>INDEX(D:D,MATCH(9.99999999999999E+307,D:D)-3)</f>
        <v>674.30000001331791</v>
      </c>
      <c r="AL2" s="43">
        <f>INDEX(D:D,MATCH(9.99999999999999E+307,D:D)-4)</f>
        <v>684.20000001788139</v>
      </c>
      <c r="AM2" s="43">
        <f>INDEX(D:D,MATCH(9.99999999999999E+307,D:D)-5)</f>
        <v>673.20000001927838</v>
      </c>
      <c r="AN2" s="43">
        <f>INDEX(D:D,MATCH(9.99999999999999E+307,D:D)-6)</f>
        <v>674.30000001331791</v>
      </c>
      <c r="AO2" s="43">
        <f>INDEX(D:D,MATCH(9.99999999999999E+307,D:D)-7)</f>
        <v>665.90000002179295</v>
      </c>
      <c r="AP2" s="43">
        <f>INDEX(D:D,MATCH(9.99999999999999E+307,D:D)-8)</f>
        <v>643.70000001508743</v>
      </c>
      <c r="AQ2" s="43">
        <f>INDEX(D:D,MATCH(9.99999999999999E+307,D:D)-9)</f>
        <v>654.6000000089407</v>
      </c>
      <c r="AR2" s="43">
        <f>INDEX(D:D,MATCH(9.99999999999999E+307,D:D)-10)</f>
        <v>665.39999999804422</v>
      </c>
      <c r="AS2" s="43">
        <f>INDEX(D:D,MATCH(9.99999999999999E+307,D:D)-11)</f>
        <v>644.59999999962747</v>
      </c>
      <c r="AT2" s="43">
        <f>INDEX(D:D,MATCH(9.99999999999999E+307,D:D)-12)</f>
        <v>631.70000002719462</v>
      </c>
      <c r="AU2" s="43">
        <f>INDEX(D:D,MATCH(9.99999999999999E+307,D:D)-13)</f>
        <v>614.60000002989545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-31.000000000000227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182.23999980837107</v>
      </c>
      <c r="AH3" s="43">
        <f>INDEX(F:F,MATCH(9.99999999999999E+307,F:F))</f>
        <v>188.39999940246344</v>
      </c>
      <c r="AI3" s="43">
        <f>INDEX(F:F,MATCH(9.99999999999999E+307,F:F)-1)</f>
        <v>186.90000008791685</v>
      </c>
      <c r="AJ3" s="43">
        <f>INDEX(F:F,MATCH(9.99999999999999E+307,F:F)-2)</f>
        <v>226.69999953359365</v>
      </c>
      <c r="AK3" s="43">
        <f>INDEX(F:F,MATCH(9.99999999999999E+307,F:F)-3)</f>
        <v>179.80000004172325</v>
      </c>
      <c r="AL3" s="43">
        <f>INDEX(F:F,MATCH(9.99999999999999E+307,F:F)-4)</f>
        <v>176.29999946802855</v>
      </c>
      <c r="AM3" s="43">
        <f>INDEX(F:F,MATCH(9.99999999999999E+307,F:F)-5)</f>
        <v>153.09999976307154</v>
      </c>
      <c r="AN3" s="43">
        <f>INDEX(F:F,MATCH(9.99999999999999E+307,F:F)-6)</f>
        <v>179.80000004172325</v>
      </c>
      <c r="AO3" s="43">
        <f>INDEX(F:F,MATCH(9.99999999999999E+307,F:F)-7)</f>
        <v>143.60000006854534</v>
      </c>
      <c r="AP3" s="43">
        <f>INDEX(F:F,MATCH(9.99999999999999E+307,F:F)-8)</f>
        <v>86.899999529123306</v>
      </c>
      <c r="AQ3" s="43">
        <f>INDEX(F:F,MATCH(9.99999999999999E+307,F:F)-9)</f>
        <v>138.29999975860119</v>
      </c>
      <c r="AR3" s="43">
        <f>INDEX(F:F,MATCH(9.99999999999999E+307,F:F)-10)</f>
        <v>210.79999953508377</v>
      </c>
      <c r="AS3" s="43">
        <f>INDEX(F:F,MATCH(9.99999999999999E+307,F:F)-11)</f>
        <v>160.99999938160181</v>
      </c>
      <c r="AT3" s="43">
        <f>INDEX(F:F,MATCH(9.99999999999999E+307,F:F)-12)</f>
        <v>145.39999980479479</v>
      </c>
      <c r="AU3" s="43">
        <f>INDEX(F:F,MATCH(9.99999999999999E+307,F:F)-13)</f>
        <v>166.99999943375587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-31.000000000000227</v>
      </c>
      <c r="AH4" s="43">
        <f>INDEX(H:H,MATCH(9.99999999999999E+307,H:H))</f>
        <v>-40.899999999993497</v>
      </c>
      <c r="AI4" s="43">
        <f>INDEX(H:H,MATCH(9.99999999999999E+307,H:H)-1)</f>
        <v>-26.200000000002888</v>
      </c>
      <c r="AJ4" s="43">
        <f>INDEX(H:H,MATCH(9.99999999999999E+307,H:H)-2)</f>
        <v>-29.300000000006321</v>
      </c>
      <c r="AK4" s="43">
        <f>INDEX(H:H,MATCH(9.99999999999999E+307,H:H)-3)</f>
        <v>-27.900000000002478</v>
      </c>
      <c r="AL4" s="43">
        <f>INDEX(H:H,MATCH(9.99999999999999E+307,H:H)-4)</f>
        <v>-28.999999999996362</v>
      </c>
      <c r="AM4" s="43">
        <f>INDEX(H:H,MATCH(9.99999999999999E+307,H:H)-5)</f>
        <v>-63.100000000005707</v>
      </c>
      <c r="AN4" s="43">
        <f>INDEX(H:H,MATCH(9.99999999999999E+307,H:H)-6)</f>
        <v>-27.900000000002478</v>
      </c>
      <c r="AO4" s="43">
        <f>INDEX(H:H,MATCH(9.99999999999999E+307,H:H)-7)</f>
        <v>-59.700000000006526</v>
      </c>
      <c r="AP4" s="43">
        <f>INDEX(H:H,MATCH(9.99999999999999E+307,H:H)-8)</f>
        <v>-25.099999999994793</v>
      </c>
      <c r="AQ4" s="43">
        <f>INDEX(H:H,MATCH(9.99999999999999E+307,H:H)-9)</f>
        <v>-75.000000000002842</v>
      </c>
      <c r="AR4" s="43">
        <f>INDEX(H:H,MATCH(9.99999999999999E+307,H:H)-10)</f>
        <v>-25.000000000005684</v>
      </c>
      <c r="AS4" s="43">
        <f>INDEX(H:H,MATCH(9.99999999999999E+307,H:H)-11)</f>
        <v>-20.499999999998408</v>
      </c>
      <c r="AT4" s="43">
        <f>INDEX(H:H,MATCH(9.99999999999999E+307,H:H)-12)</f>
        <v>-76.700000000002433</v>
      </c>
      <c r="AU4" s="43">
        <f>INDEX(H:H,MATCH(9.99999999999999E+307,H:H)-13)</f>
        <v>-21.199999999993224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727.21991844934769</v>
      </c>
      <c r="AI5" s="72">
        <f>INDEX(L:L,MATCH(9.99999999999999E+307,L:L)-1)</f>
        <v>725.67109636237547</v>
      </c>
      <c r="AJ5" s="72">
        <f>INDEX(L:L,MATCH(9.99999999999999E+307,L:L)-2)</f>
        <v>745.22336904520932</v>
      </c>
      <c r="AK5" s="72">
        <f>INDEX(L:L,MATCH(9.99999999999999E+307,L:L)-3)</f>
        <v>698.41745398648538</v>
      </c>
      <c r="AL5" s="72">
        <f>INDEX(L:L,MATCH(9.99999999999999E+307,L:L)-4)</f>
        <v>707.14378300095063</v>
      </c>
      <c r="AM5" s="72">
        <f>INDEX(L:L,MATCH(9.99999999999999E+307,L:L)-5)</f>
        <v>693.26723559779577</v>
      </c>
      <c r="AN5" s="72">
        <f>INDEX(L:L,MATCH(9.99999999999999E+307,L:L)-6)</f>
        <v>698.41745398648538</v>
      </c>
      <c r="AO5" s="72">
        <f>INDEX(L:L,MATCH(9.99999999999999E+307,L:L)-7)</f>
        <v>683.81858708923005</v>
      </c>
      <c r="AP5" s="72">
        <f>INDEX(L:L,MATCH(9.99999999999999E+307,L:L)-8)</f>
        <v>650.02408412118461</v>
      </c>
      <c r="AQ5" s="72">
        <f>INDEX(L:L,MATCH(9.99999999999999E+307,L:L)-9)</f>
        <v>673.24070728450067</v>
      </c>
      <c r="AR5" s="72">
        <f>INDEX(L:L,MATCH(9.99999999999999E+307,L:L)-10)</f>
        <v>698.44026215660631</v>
      </c>
      <c r="AS5" s="72">
        <f>INDEX(L:L,MATCH(9.99999999999999E+307,L:L)-11)</f>
        <v>664.71829356532339</v>
      </c>
      <c r="AT5" s="72">
        <f>INDEX(L:L,MATCH(9.99999999999999E+307,L:L)-12)</f>
        <v>652.73956520008221</v>
      </c>
      <c r="AU5" s="73">
        <f>INDEX(L:L,MATCH(9.99999999999999E+307,L:L)-13)</f>
        <v>637.23747523793804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74.960819187802088</v>
      </c>
      <c r="AI6" s="75">
        <f>INDEX(J:J,MATCH(9.99999999999999E+307,J:J)-1)</f>
        <v>75.06502031034853</v>
      </c>
      <c r="AJ6" s="75">
        <f>INDEX(J:J,MATCH(9.99999999999999E+307,J:J)-2)</f>
        <v>72.275554482695668</v>
      </c>
      <c r="AK6" s="75">
        <f>INDEX(J:J,MATCH(9.99999999999999E+307,J:J)-3)</f>
        <v>75.069640551271107</v>
      </c>
      <c r="AL6" s="75">
        <f>INDEX(J:J,MATCH(9.99999999999999E+307,J:J)-4)</f>
        <v>75.55072903379272</v>
      </c>
      <c r="AM6" s="75">
        <f>INDEX(J:J,MATCH(9.99999999999999E+307,J:J)-5)</f>
        <v>77.187641278114029</v>
      </c>
      <c r="AN6" s="75">
        <f>INDEX(J:J,MATCH(9.99999999999999E+307,J:J)-6)</f>
        <v>75.069640551271107</v>
      </c>
      <c r="AO6" s="75">
        <f>INDEX(J:J,MATCH(9.99999999999999E+307,J:J)-7)</f>
        <v>77.830637550525921</v>
      </c>
      <c r="AP6" s="75">
        <f>INDEX(J:J,MATCH(9.99999999999999E+307,J:J)-8)</f>
        <v>82.311508562995641</v>
      </c>
      <c r="AQ6" s="75">
        <f>INDEX(J:J,MATCH(9.99999999999999E+307,J:J)-9)</f>
        <v>78.070323809275692</v>
      </c>
      <c r="AR6" s="75">
        <f>INDEX(J:J,MATCH(9.99999999999999E+307,J:J)-10)</f>
        <v>72.421698170319019</v>
      </c>
      <c r="AS6" s="75">
        <f>INDEX(J:J,MATCH(9.99999999999999E+307,J:J)-11)</f>
        <v>75.976305852680582</v>
      </c>
      <c r="AT6" s="75">
        <f>INDEX(J:J,MATCH(9.99999999999999E+307,J:J)-12)</f>
        <v>77.037846170706416</v>
      </c>
      <c r="AU6" s="76">
        <f>INDEX(J:J,MATCH(9.99999999999999E+307,J:J)-13)</f>
        <v>74.798534975042628</v>
      </c>
      <c r="AV6" s="8" t="s">
        <v>53</v>
      </c>
    </row>
    <row r="7" spans="1:48" ht="15.9" customHeight="1">
      <c r="B7" s="185" t="s">
        <v>58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355.68697057856446</v>
      </c>
      <c r="Y7" s="36"/>
      <c r="AF7" s="8" t="s">
        <v>33</v>
      </c>
      <c r="AG7" s="69">
        <f>(SUM(AO2:AU2)-MIN(AO2:AU2)-MAX(AO2:AU2))/(COUNTA(AO2:AU2)-2)</f>
        <v>648.00000000977889</v>
      </c>
      <c r="AK7" s="8" t="s">
        <v>54</v>
      </c>
      <c r="AN7" s="78">
        <f>(SUM(AH5:AN5)-MIN(AH5:AN5)-MAX(AH5:AN5))/(COUNTA(AH5:AN5)-2)</f>
        <v>711.37394115712891</v>
      </c>
      <c r="AO7" s="8" t="s">
        <v>54</v>
      </c>
      <c r="AR7" s="78">
        <f>(SUM(AO5:AU5)-MIN(AO5:AU5)-MAX(AO5:AU5))/(COUNTA(AO5:AU5)-2)</f>
        <v>664.90824745206419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14.857882912778834</v>
      </c>
      <c r="Y8" s="36"/>
      <c r="AF8" s="8" t="s">
        <v>34</v>
      </c>
      <c r="AG8" s="69">
        <f>(SUM(AO3:AU3)-MIN(AO3:AU3)-MAX(AO3:AU3))/(COUNTA(AO3:AU3)-2)</f>
        <v>151.0599996894598</v>
      </c>
      <c r="AK8" s="8" t="s">
        <v>55</v>
      </c>
      <c r="AN8" s="78">
        <f>(SUM(AH6:AN6)-MIN(AH6:AN6)-MAX(AH6:AN6))/(COUNTA(AH6:AN6)-2)</f>
        <v>75.143169926897116</v>
      </c>
      <c r="AO8" s="8" t="s">
        <v>55</v>
      </c>
      <c r="AR8" s="78">
        <f>(SUM(AO6:AU6)-MIN(AO6:AU6)-MAX(AO6:AU6))/(COUNTA(AO6:AU6)-2)</f>
        <v>76.742729671646245</v>
      </c>
    </row>
    <row r="9" spans="1:48" ht="30" customHeight="1">
      <c r="A9" s="5" t="s">
        <v>4</v>
      </c>
      <c r="B9" s="14">
        <v>45855</v>
      </c>
      <c r="C9" s="35">
        <v>401104.23739999998</v>
      </c>
      <c r="D9" s="9"/>
      <c r="E9" s="35">
        <v>6665797.9340000004</v>
      </c>
      <c r="F9" s="9"/>
      <c r="G9" s="35">
        <v>84.2196</v>
      </c>
      <c r="H9" s="7"/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-41.200000000000614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45856</v>
      </c>
      <c r="C10" s="11">
        <v>401104.23910000001</v>
      </c>
      <c r="D10" s="9">
        <f t="shared" ref="D10:D35" si="1">IF(C10="","",(C10-$C$9)*1000)</f>
        <v>1.7000000225380063</v>
      </c>
      <c r="E10" s="12">
        <v>6665797.9199999999</v>
      </c>
      <c r="F10" s="9">
        <f t="shared" ref="F10:F35" si="2">IF(E10="","",(E10-$E$9)*1000)</f>
        <v>-14.000000432133675</v>
      </c>
      <c r="G10" s="12">
        <v>84.205799999999996</v>
      </c>
      <c r="H10" s="9">
        <f t="shared" ref="H10:H35" si="3">IF(G10="","",(G10-$G$9)*1000)</f>
        <v>-13.800000000003365</v>
      </c>
      <c r="I10" s="47">
        <f t="shared" ref="I10:I75" si="4">IF(MOD(DEGREES(ATAN2(D10, F10)), 360) &gt; 180, MOD(DEGREES(ATAN2(D10, F10)), 360) - 360, MOD(DEGREES(ATAN2(D10, F10)), 360))</f>
        <v>-83.076551205921419</v>
      </c>
      <c r="J10" s="40">
        <f>MOD(DEGREES(ATAN2(F10, D10)) + 360, 360)</f>
        <v>173.07655120592142</v>
      </c>
      <c r="K10" s="47">
        <f t="shared" ref="K10:K75" si="5">SQRT(POWER(C10 - $C$9,2) + POWER(E10 - $E$9,2)) *1000</f>
        <v>14.102837025803435</v>
      </c>
      <c r="L10" s="40">
        <f t="shared" ref="L10:L75" si="6">SQRT((D10^2) + (F10^2) + (H10^2))</f>
        <v>19.731447290466686</v>
      </c>
      <c r="M10" s="12">
        <f t="shared" ref="M10:M25" si="7">(D10-$D$9)/(B10-$B$9)</f>
        <v>1.7000000225380063</v>
      </c>
      <c r="N10" s="12">
        <f t="shared" ref="N10:N25" si="8">(F10-$F$9)/(B10-$B$9)</f>
        <v>-14.000000432133675</v>
      </c>
      <c r="O10" s="12">
        <f t="shared" ref="O10:O25" si="9">(H10-$H$9)/(B10-$B$9)</f>
        <v>-13.800000000003365</v>
      </c>
      <c r="P10" s="81">
        <f t="shared" ref="P10:P25" si="10">(L10-$L$9)/(B10-$B$9)</f>
        <v>19.731447290466686</v>
      </c>
      <c r="Q10" s="12">
        <f t="shared" ref="Q10:Q25" si="11">(M10-0)/(B10-$B$9)</f>
        <v>1.7000000225380063</v>
      </c>
      <c r="R10" s="12">
        <f t="shared" ref="R10:R25" si="12">(N10-0)/(B10-$B$9)</f>
        <v>-14.000000432133675</v>
      </c>
      <c r="S10" s="12">
        <f t="shared" ref="S10:S25" si="13">(O10-0)/(B10-$B$9)</f>
        <v>-13.800000000003365</v>
      </c>
      <c r="T10" s="12">
        <f t="shared" ref="T10:T25" si="14">(P10-0)/(B10-$B$9)</f>
        <v>19.731447290466686</v>
      </c>
    </row>
    <row r="11" spans="1:48" ht="15.9" customHeight="1">
      <c r="A11" s="51"/>
      <c r="B11" s="18">
        <v>45856</v>
      </c>
      <c r="C11" s="11">
        <v>401104.22830000002</v>
      </c>
      <c r="D11" s="9">
        <f t="shared" si="1"/>
        <v>-9.0999999665655196</v>
      </c>
      <c r="E11" s="12">
        <v>6665797.8689999999</v>
      </c>
      <c r="F11" s="9">
        <f t="shared" si="2"/>
        <v>-65.000000409781933</v>
      </c>
      <c r="G11" s="12">
        <v>84.21</v>
      </c>
      <c r="H11" s="9">
        <f t="shared" si="3"/>
        <v>-9.6000000000060481</v>
      </c>
      <c r="I11" s="47">
        <f t="shared" si="4"/>
        <v>-97.969610315818727</v>
      </c>
      <c r="J11" s="40">
        <f t="shared" ref="J11:J76" si="15">MOD(DEGREES(ATAN2(F11, D11)) + 360, 360)</f>
        <v>187.96961031581873</v>
      </c>
      <c r="K11" s="47">
        <f t="shared" si="5"/>
        <v>65.633909320283095</v>
      </c>
      <c r="L11" s="40">
        <f t="shared" si="6"/>
        <v>66.332270070179717</v>
      </c>
      <c r="M11" s="12">
        <f t="shared" si="7"/>
        <v>-9.0999999665655196</v>
      </c>
      <c r="N11" s="12">
        <f t="shared" si="8"/>
        <v>-65.000000409781933</v>
      </c>
      <c r="O11" s="12">
        <f t="shared" si="9"/>
        <v>-9.6000000000060481</v>
      </c>
      <c r="P11" s="81">
        <f t="shared" si="10"/>
        <v>66.332270070179717</v>
      </c>
      <c r="Q11" s="12">
        <f t="shared" si="11"/>
        <v>-9.0999999665655196</v>
      </c>
      <c r="R11" s="12">
        <f t="shared" si="12"/>
        <v>-65.000000409781933</v>
      </c>
      <c r="S11" s="12">
        <f t="shared" si="13"/>
        <v>-9.6000000000060481</v>
      </c>
      <c r="T11" s="12">
        <f t="shared" si="14"/>
        <v>66.332270070179717</v>
      </c>
    </row>
    <row r="12" spans="1:48" ht="15.9" customHeight="1">
      <c r="A12" s="52"/>
      <c r="B12" s="18">
        <v>45857</v>
      </c>
      <c r="C12" s="11">
        <v>401104.22940000001</v>
      </c>
      <c r="D12" s="9">
        <f t="shared" si="1"/>
        <v>-7.999999972525984</v>
      </c>
      <c r="E12" s="12">
        <v>6665797.8739999998</v>
      </c>
      <c r="F12" s="9">
        <f t="shared" si="2"/>
        <v>-60.000000521540642</v>
      </c>
      <c r="G12" s="12">
        <v>84.2286</v>
      </c>
      <c r="H12" s="9">
        <f t="shared" si="3"/>
        <v>9.0000000000003411</v>
      </c>
      <c r="I12" s="47">
        <f t="shared" si="4"/>
        <v>-97.594643277569276</v>
      </c>
      <c r="J12" s="40">
        <f t="shared" si="15"/>
        <v>187.59464327756925</v>
      </c>
      <c r="K12" s="47">
        <f t="shared" si="5"/>
        <v>60.530984315020788</v>
      </c>
      <c r="L12" s="40">
        <f t="shared" si="6"/>
        <v>61.196405630929824</v>
      </c>
      <c r="M12" s="12">
        <f t="shared" si="7"/>
        <v>-3.999999986262992</v>
      </c>
      <c r="N12" s="12">
        <f t="shared" si="8"/>
        <v>-30.000000260770321</v>
      </c>
      <c r="O12" s="12">
        <f t="shared" si="9"/>
        <v>4.5000000000001705</v>
      </c>
      <c r="P12" s="81">
        <f t="shared" si="10"/>
        <v>30.598202815464912</v>
      </c>
      <c r="Q12" s="12">
        <f t="shared" si="11"/>
        <v>-1.999999993131496</v>
      </c>
      <c r="R12" s="12">
        <f t="shared" si="12"/>
        <v>-15.00000013038516</v>
      </c>
      <c r="S12" s="12">
        <f t="shared" si="13"/>
        <v>2.2500000000000853</v>
      </c>
      <c r="T12" s="12">
        <f t="shared" si="14"/>
        <v>15.299101407732456</v>
      </c>
    </row>
    <row r="13" spans="1:48" ht="15.9" customHeight="1">
      <c r="A13" s="52"/>
      <c r="B13" s="18">
        <v>45859</v>
      </c>
      <c r="C13" s="12">
        <v>401104.24119999999</v>
      </c>
      <c r="D13" s="9">
        <f t="shared" si="1"/>
        <v>3.8000000058673322</v>
      </c>
      <c r="E13" s="11">
        <v>6665797.8870000001</v>
      </c>
      <c r="F13" s="9">
        <f t="shared" si="2"/>
        <v>-47.00000025331974</v>
      </c>
      <c r="G13" s="12">
        <v>84.208399999999997</v>
      </c>
      <c r="H13" s="9">
        <f t="shared" si="3"/>
        <v>-11.200000000002319</v>
      </c>
      <c r="I13" s="47">
        <f t="shared" si="4"/>
        <v>-85.377629776015169</v>
      </c>
      <c r="J13" s="40">
        <f t="shared" ref="J13:J15" si="16">MOD(DEGREES(ATAN2(F13, D13)) + 360, 360)</f>
        <v>175.37762977601517</v>
      </c>
      <c r="K13" s="47">
        <f t="shared" ref="K13:K15" si="17">SQRT(POWER(C13 - $C$9,2) + POWER(E13 - $E$9,2)) *1000</f>
        <v>47.153367046867899</v>
      </c>
      <c r="L13" s="40">
        <f t="shared" ref="L13:L15" si="18">SQRT((D13^2) + (F13^2) + (H13^2))</f>
        <v>48.465245525600089</v>
      </c>
      <c r="M13" s="12">
        <f t="shared" ref="M13:M15" si="19">(D13-$D$9)/(B13-$B$9)</f>
        <v>0.95000000146683306</v>
      </c>
      <c r="N13" s="12">
        <f t="shared" ref="N13:N15" si="20">(F13-$F$9)/(B13-$B$9)</f>
        <v>-11.750000063329935</v>
      </c>
      <c r="O13" s="12">
        <f t="shared" ref="O13:O15" si="21">(H13-$H$9)/(B13-$B$9)</f>
        <v>-2.8000000000005798</v>
      </c>
      <c r="P13" s="81">
        <f t="shared" ref="P13:P15" si="22">(L13-$L$9)/(B13-$B$9)</f>
        <v>12.116311381400022</v>
      </c>
      <c r="Q13" s="12">
        <f t="shared" ref="Q13:Q15" si="23">(M13-0)/(B13-$B$9)</f>
        <v>0.23750000036670826</v>
      </c>
      <c r="R13" s="12">
        <f t="shared" ref="R13:R15" si="24">(N13-0)/(B13-$B$9)</f>
        <v>-2.9375000158324838</v>
      </c>
      <c r="S13" s="12">
        <f t="shared" ref="S13:S15" si="25">(O13-0)/(B13-$B$9)</f>
        <v>-0.70000000000014495</v>
      </c>
      <c r="T13" s="12">
        <f t="shared" ref="T13:T15" si="26">(P13-0)/(B13-$B$9)</f>
        <v>3.0290778453500056</v>
      </c>
    </row>
    <row r="14" spans="1:48" ht="15.9" customHeight="1">
      <c r="A14" s="53"/>
      <c r="B14" s="18">
        <v>45859</v>
      </c>
      <c r="C14" s="11">
        <v>401104.24459999998</v>
      </c>
      <c r="D14" s="9">
        <f t="shared" si="1"/>
        <v>7.1999999927356839</v>
      </c>
      <c r="E14" s="11">
        <v>6665797.8789999997</v>
      </c>
      <c r="F14" s="9">
        <f t="shared" si="2"/>
        <v>-55.000000633299351</v>
      </c>
      <c r="G14" s="12">
        <v>84.195300000000003</v>
      </c>
      <c r="H14" s="9">
        <f t="shared" si="3"/>
        <v>-24.299999999996658</v>
      </c>
      <c r="I14" s="47">
        <f t="shared" si="4"/>
        <v>-82.54187249952696</v>
      </c>
      <c r="J14" s="40">
        <f t="shared" si="16"/>
        <v>172.54187249952702</v>
      </c>
      <c r="K14" s="47">
        <f t="shared" si="17"/>
        <v>55.469271399201943</v>
      </c>
      <c r="L14" s="40">
        <f t="shared" si="18"/>
        <v>60.558484703286297</v>
      </c>
      <c r="M14" s="12">
        <f t="shared" si="19"/>
        <v>1.799999998183921</v>
      </c>
      <c r="N14" s="12">
        <f t="shared" si="20"/>
        <v>-13.750000158324838</v>
      </c>
      <c r="O14" s="12">
        <f t="shared" si="21"/>
        <v>-6.0749999999991644</v>
      </c>
      <c r="P14" s="81">
        <f t="shared" si="22"/>
        <v>15.139621175821574</v>
      </c>
      <c r="Q14" s="12">
        <f t="shared" si="23"/>
        <v>0.44999999954598024</v>
      </c>
      <c r="R14" s="12">
        <f t="shared" si="24"/>
        <v>-3.4375000395812094</v>
      </c>
      <c r="S14" s="12">
        <f t="shared" si="25"/>
        <v>-1.5187499999997911</v>
      </c>
      <c r="T14" s="12">
        <f t="shared" si="26"/>
        <v>3.7849052939553935</v>
      </c>
    </row>
    <row r="15" spans="1:48" ht="15.9" customHeight="1">
      <c r="A15" s="8" t="s">
        <v>173</v>
      </c>
      <c r="B15" s="18">
        <v>45860</v>
      </c>
      <c r="C15" s="11">
        <v>401104.2525</v>
      </c>
      <c r="D15" s="9">
        <f t="shared" si="1"/>
        <v>15.100000018719584</v>
      </c>
      <c r="E15" s="11">
        <v>6665797.9210000001</v>
      </c>
      <c r="F15" s="9">
        <f t="shared" si="2"/>
        <v>-13.000000268220901</v>
      </c>
      <c r="G15" s="12">
        <v>84.222800000000007</v>
      </c>
      <c r="H15" s="9">
        <f t="shared" si="3"/>
        <v>3.200000000006753</v>
      </c>
      <c r="I15" s="47">
        <f t="shared" si="4"/>
        <v>-40.726054451790958</v>
      </c>
      <c r="J15" s="40">
        <f t="shared" si="16"/>
        <v>130.7260544517909</v>
      </c>
      <c r="K15" s="47">
        <f t="shared" si="17"/>
        <v>19.925109975582945</v>
      </c>
      <c r="L15" s="40">
        <f t="shared" si="18"/>
        <v>20.180436257403311</v>
      </c>
      <c r="M15" s="12">
        <f t="shared" si="19"/>
        <v>3.0200000037439167</v>
      </c>
      <c r="N15" s="12">
        <f t="shared" si="20"/>
        <v>-2.6000000536441803</v>
      </c>
      <c r="O15" s="12">
        <f t="shared" si="21"/>
        <v>0.6400000000013506</v>
      </c>
      <c r="P15" s="81">
        <f t="shared" si="22"/>
        <v>4.0360872514806623</v>
      </c>
      <c r="Q15" s="12">
        <f t="shared" si="23"/>
        <v>0.60400000074878335</v>
      </c>
      <c r="R15" s="12">
        <f t="shared" si="24"/>
        <v>-0.52000001072883606</v>
      </c>
      <c r="S15" s="12">
        <f t="shared" si="25"/>
        <v>0.12800000000027012</v>
      </c>
      <c r="T15" s="12">
        <f t="shared" si="26"/>
        <v>0.80721745029613245</v>
      </c>
    </row>
    <row r="16" spans="1:48" ht="15.9" customHeight="1">
      <c r="B16" s="18">
        <v>45860</v>
      </c>
      <c r="C16" s="12">
        <v>401104.2512</v>
      </c>
      <c r="D16" s="9">
        <f t="shared" si="1"/>
        <v>13.800000015180558</v>
      </c>
      <c r="E16" s="12">
        <v>6665797.8959999997</v>
      </c>
      <c r="F16" s="9">
        <f t="shared" si="2"/>
        <v>-38.000000640749931</v>
      </c>
      <c r="G16" s="12">
        <v>84.219300000000004</v>
      </c>
      <c r="H16" s="9">
        <f t="shared" si="3"/>
        <v>-0.29999999999574811</v>
      </c>
      <c r="I16" s="47">
        <f t="shared" si="4"/>
        <v>-70.041110072203082</v>
      </c>
      <c r="J16" s="40">
        <f t="shared" si="15"/>
        <v>160.04111007220308</v>
      </c>
      <c r="K16" s="47">
        <f t="shared" si="5"/>
        <v>40.428208581582972</v>
      </c>
      <c r="L16" s="40">
        <f t="shared" si="6"/>
        <v>40.429321650455329</v>
      </c>
      <c r="M16" s="12">
        <f t="shared" si="7"/>
        <v>2.7600000030361116</v>
      </c>
      <c r="N16" s="12">
        <f t="shared" si="8"/>
        <v>-7.6000001281499863</v>
      </c>
      <c r="O16" s="12">
        <f t="shared" si="9"/>
        <v>-5.9999999999149622E-2</v>
      </c>
      <c r="P16" s="81">
        <f t="shared" si="10"/>
        <v>8.0858643300910664</v>
      </c>
      <c r="Q16" s="12">
        <f t="shared" si="11"/>
        <v>0.55200000060722232</v>
      </c>
      <c r="R16" s="12">
        <f t="shared" si="12"/>
        <v>-1.5200000256299973</v>
      </c>
      <c r="S16" s="12">
        <f t="shared" si="13"/>
        <v>-1.1999999999829924E-2</v>
      </c>
      <c r="T16" s="12">
        <f t="shared" si="14"/>
        <v>1.6171728660182132</v>
      </c>
    </row>
    <row r="17" spans="2:20" ht="15.9" customHeight="1">
      <c r="B17" s="18">
        <v>45861</v>
      </c>
      <c r="C17" s="12">
        <v>401104.25109999999</v>
      </c>
      <c r="D17" s="9">
        <f t="shared" si="1"/>
        <v>13.700000010430813</v>
      </c>
      <c r="E17" s="12">
        <v>6665797.9160000002</v>
      </c>
      <c r="F17" s="9">
        <f t="shared" si="2"/>
        <v>-18.000000156462193</v>
      </c>
      <c r="G17" s="12">
        <v>84.212199999999996</v>
      </c>
      <c r="H17" s="9">
        <f t="shared" si="3"/>
        <v>-7.40000000000407</v>
      </c>
      <c r="I17" s="47">
        <f t="shared" si="4"/>
        <v>-52.724834145312229</v>
      </c>
      <c r="J17" s="40">
        <f t="shared" si="15"/>
        <v>142.72483414531223</v>
      </c>
      <c r="K17" s="47">
        <f t="shared" si="5"/>
        <v>22.620565994652814</v>
      </c>
      <c r="L17" s="40">
        <f t="shared" si="6"/>
        <v>23.800210207443619</v>
      </c>
      <c r="M17" s="12">
        <f t="shared" si="7"/>
        <v>2.2833333350718021</v>
      </c>
      <c r="N17" s="12">
        <f t="shared" si="8"/>
        <v>-3.0000000260770321</v>
      </c>
      <c r="O17" s="12">
        <f t="shared" si="9"/>
        <v>-1.2333333333340117</v>
      </c>
      <c r="P17" s="81">
        <f t="shared" si="10"/>
        <v>3.9667017012406034</v>
      </c>
      <c r="Q17" s="12">
        <f t="shared" si="11"/>
        <v>0.38055555584530038</v>
      </c>
      <c r="R17" s="12">
        <f t="shared" si="12"/>
        <v>-0.50000000434617198</v>
      </c>
      <c r="S17" s="12">
        <f t="shared" si="13"/>
        <v>-0.20555555555566862</v>
      </c>
      <c r="T17" s="12">
        <f t="shared" si="14"/>
        <v>0.6611169502067672</v>
      </c>
    </row>
    <row r="18" spans="2:20" ht="15.9" customHeight="1">
      <c r="B18" s="18">
        <v>45861</v>
      </c>
      <c r="C18" s="12">
        <v>401104.24800000002</v>
      </c>
      <c r="D18" s="9">
        <f t="shared" si="1"/>
        <v>10.600000037811697</v>
      </c>
      <c r="E18" s="12">
        <v>6665797.8997</v>
      </c>
      <c r="F18" s="9">
        <f t="shared" si="2"/>
        <v>-34.300000406801701</v>
      </c>
      <c r="G18" s="12">
        <v>84.226200000000006</v>
      </c>
      <c r="H18" s="9">
        <f t="shared" si="3"/>
        <v>6.6000000000059345</v>
      </c>
      <c r="I18" s="47">
        <f t="shared" si="4"/>
        <v>-72.826868850002825</v>
      </c>
      <c r="J18" s="40">
        <f t="shared" si="15"/>
        <v>162.82686885000282</v>
      </c>
      <c r="K18" s="47">
        <f t="shared" si="5"/>
        <v>35.900557498571033</v>
      </c>
      <c r="L18" s="40">
        <f t="shared" si="6"/>
        <v>36.502192108259514</v>
      </c>
      <c r="M18" s="12">
        <f t="shared" si="7"/>
        <v>1.766666672968616</v>
      </c>
      <c r="N18" s="12">
        <f t="shared" si="8"/>
        <v>-5.7166667344669504</v>
      </c>
      <c r="O18" s="12">
        <f t="shared" si="9"/>
        <v>1.1000000000009891</v>
      </c>
      <c r="P18" s="81">
        <f t="shared" si="10"/>
        <v>6.083698684709919</v>
      </c>
      <c r="Q18" s="12">
        <f t="shared" si="11"/>
        <v>0.29444444549476934</v>
      </c>
      <c r="R18" s="12">
        <f t="shared" si="12"/>
        <v>-0.95277778907782507</v>
      </c>
      <c r="S18" s="12">
        <f t="shared" si="13"/>
        <v>0.18333333333349819</v>
      </c>
      <c r="T18" s="12">
        <f t="shared" si="14"/>
        <v>1.0139497807849864</v>
      </c>
    </row>
    <row r="19" spans="2:20" ht="15.9" customHeight="1">
      <c r="B19" s="18">
        <v>45862</v>
      </c>
      <c r="C19" s="12">
        <v>401104.24410000001</v>
      </c>
      <c r="D19" s="9">
        <f t="shared" si="1"/>
        <v>6.7000000271946192</v>
      </c>
      <c r="E19" s="12">
        <v>6665797.8827999998</v>
      </c>
      <c r="F19" s="9">
        <f t="shared" si="2"/>
        <v>-51.200000569224358</v>
      </c>
      <c r="G19" s="12">
        <v>84.203999999999994</v>
      </c>
      <c r="H19" s="9">
        <f t="shared" si="3"/>
        <v>-15.600000000006276</v>
      </c>
      <c r="I19" s="47">
        <f t="shared" si="4"/>
        <v>-82.54467299587111</v>
      </c>
      <c r="J19" s="40">
        <f t="shared" si="15"/>
        <v>172.544672995871</v>
      </c>
      <c r="K19" s="47">
        <f t="shared" si="5"/>
        <v>51.636518653497376</v>
      </c>
      <c r="L19" s="40">
        <f t="shared" si="6"/>
        <v>53.941542976199507</v>
      </c>
      <c r="M19" s="12">
        <f t="shared" si="7"/>
        <v>0.95714286102780277</v>
      </c>
      <c r="N19" s="12">
        <f t="shared" si="8"/>
        <v>-7.3142857956034799</v>
      </c>
      <c r="O19" s="12">
        <f t="shared" si="9"/>
        <v>-2.2285714285723253</v>
      </c>
      <c r="P19" s="81">
        <f t="shared" si="10"/>
        <v>7.7059347108856437</v>
      </c>
      <c r="Q19" s="12">
        <f t="shared" si="11"/>
        <v>0.13673469443254324</v>
      </c>
      <c r="R19" s="12">
        <f t="shared" si="12"/>
        <v>-1.0448979708004971</v>
      </c>
      <c r="S19" s="12">
        <f t="shared" si="13"/>
        <v>-0.31836734693890362</v>
      </c>
      <c r="T19" s="12">
        <f t="shared" si="14"/>
        <v>1.1008478158408062</v>
      </c>
    </row>
    <row r="20" spans="2:20" ht="15.9" customHeight="1">
      <c r="B20" s="18">
        <v>45862</v>
      </c>
      <c r="C20" s="12">
        <v>401104.24660000001</v>
      </c>
      <c r="D20" s="9">
        <f t="shared" si="1"/>
        <v>9.2000000295229256</v>
      </c>
      <c r="E20" s="12">
        <v>6665797.8787000002</v>
      </c>
      <c r="F20" s="9">
        <f t="shared" si="2"/>
        <v>-55.300000123679638</v>
      </c>
      <c r="G20" s="12">
        <v>84.200100000000006</v>
      </c>
      <c r="H20" s="9">
        <f t="shared" si="3"/>
        <v>-19.499999999993634</v>
      </c>
      <c r="I20" s="47">
        <f t="shared" si="4"/>
        <v>-80.554480063854726</v>
      </c>
      <c r="J20" s="40">
        <f t="shared" si="15"/>
        <v>170.55448006385473</v>
      </c>
      <c r="K20" s="47">
        <f t="shared" si="5"/>
        <v>56.060057208516916</v>
      </c>
      <c r="L20" s="40">
        <f t="shared" si="6"/>
        <v>59.354696648386145</v>
      </c>
      <c r="M20" s="12">
        <f t="shared" si="7"/>
        <v>1.314285718503275</v>
      </c>
      <c r="N20" s="12">
        <f t="shared" si="8"/>
        <v>-7.9000000176685194</v>
      </c>
      <c r="O20" s="12">
        <f t="shared" si="9"/>
        <v>-2.7857142857133761</v>
      </c>
      <c r="P20" s="81">
        <f t="shared" si="10"/>
        <v>8.4792423783408779</v>
      </c>
      <c r="Q20" s="12">
        <f t="shared" si="11"/>
        <v>0.18775510264332501</v>
      </c>
      <c r="R20" s="12">
        <f t="shared" si="12"/>
        <v>-1.1285714310955028</v>
      </c>
      <c r="S20" s="12">
        <f t="shared" si="13"/>
        <v>-0.39795918367333943</v>
      </c>
      <c r="T20" s="12">
        <f t="shared" si="14"/>
        <v>1.2113203397629826</v>
      </c>
    </row>
    <row r="21" spans="2:20" ht="15.9" customHeight="1">
      <c r="B21" s="18">
        <v>45863</v>
      </c>
      <c r="C21" s="12">
        <v>401104.24180000002</v>
      </c>
      <c r="D21" s="9">
        <f t="shared" si="1"/>
        <v>4.400000034365803</v>
      </c>
      <c r="E21" s="12">
        <v>6665797.8529000003</v>
      </c>
      <c r="F21" s="9">
        <f t="shared" si="2"/>
        <v>-81.100000068545341</v>
      </c>
      <c r="G21" s="12">
        <v>84.218400000000003</v>
      </c>
      <c r="H21" s="9">
        <f t="shared" si="3"/>
        <v>-1.1999999999972033</v>
      </c>
      <c r="I21" s="47">
        <f t="shared" si="4"/>
        <v>-86.894518936523468</v>
      </c>
      <c r="J21" s="40">
        <f t="shared" si="15"/>
        <v>176.89451893652347</v>
      </c>
      <c r="K21" s="47">
        <f t="shared" si="5"/>
        <v>81.219271182524622</v>
      </c>
      <c r="L21" s="40">
        <f t="shared" si="6"/>
        <v>81.228135589957176</v>
      </c>
      <c r="M21" s="12">
        <f t="shared" si="7"/>
        <v>0.55000000429572538</v>
      </c>
      <c r="N21" s="12">
        <f t="shared" si="8"/>
        <v>-10.137500008568168</v>
      </c>
      <c r="O21" s="12">
        <f t="shared" si="9"/>
        <v>-0.14999999999965041</v>
      </c>
      <c r="P21" s="81">
        <f t="shared" si="10"/>
        <v>10.153516948744647</v>
      </c>
      <c r="Q21" s="12">
        <f t="shared" si="11"/>
        <v>6.8750000536965672E-2</v>
      </c>
      <c r="R21" s="12">
        <f t="shared" si="12"/>
        <v>-1.267187501071021</v>
      </c>
      <c r="S21" s="12">
        <f t="shared" si="13"/>
        <v>-1.8749999999956302E-2</v>
      </c>
      <c r="T21" s="12">
        <f t="shared" si="14"/>
        <v>1.2691896185930809</v>
      </c>
    </row>
    <row r="22" spans="2:20" ht="15.9" customHeight="1">
      <c r="B22" s="18">
        <v>45863</v>
      </c>
      <c r="C22" s="12">
        <v>401104.25099999999</v>
      </c>
      <c r="D22" s="9">
        <f t="shared" si="1"/>
        <v>13.600000005681068</v>
      </c>
      <c r="E22" s="12">
        <v>6665797.8709000004</v>
      </c>
      <c r="F22" s="9">
        <f t="shared" si="2"/>
        <v>-63.099999912083149</v>
      </c>
      <c r="G22" s="12">
        <v>84.189700000000002</v>
      </c>
      <c r="H22" s="9">
        <f t="shared" si="3"/>
        <v>-29.899999999997817</v>
      </c>
      <c r="I22" s="47">
        <f t="shared" si="4"/>
        <v>-77.837048433207542</v>
      </c>
      <c r="J22" s="40">
        <f t="shared" si="15"/>
        <v>167.83704843320754</v>
      </c>
      <c r="K22" s="47">
        <f t="shared" si="5"/>
        <v>64.548973570920694</v>
      </c>
      <c r="L22" s="40">
        <f t="shared" si="6"/>
        <v>71.137753612686481</v>
      </c>
      <c r="M22" s="12">
        <f t="shared" si="7"/>
        <v>1.7000000007101335</v>
      </c>
      <c r="N22" s="12">
        <f t="shared" si="8"/>
        <v>-7.8874999890103936</v>
      </c>
      <c r="O22" s="12">
        <f t="shared" si="9"/>
        <v>-3.7374999999997272</v>
      </c>
      <c r="P22" s="81">
        <f t="shared" si="10"/>
        <v>8.8922192015858101</v>
      </c>
      <c r="Q22" s="12">
        <f t="shared" si="11"/>
        <v>0.21250000008876668</v>
      </c>
      <c r="R22" s="12">
        <f t="shared" si="12"/>
        <v>-0.9859374986262992</v>
      </c>
      <c r="S22" s="12">
        <f t="shared" si="13"/>
        <v>-0.46718749999996589</v>
      </c>
      <c r="T22" s="12">
        <f t="shared" si="14"/>
        <v>1.1115274001982263</v>
      </c>
    </row>
    <row r="23" spans="2:20" ht="15.9" customHeight="1">
      <c r="B23" s="18">
        <v>45864</v>
      </c>
      <c r="C23" s="12">
        <v>401104.2549</v>
      </c>
      <c r="D23" s="9">
        <f t="shared" si="1"/>
        <v>17.500000016298145</v>
      </c>
      <c r="E23" s="12">
        <v>6665797.8925999999</v>
      </c>
      <c r="F23" s="9">
        <f t="shared" si="2"/>
        <v>-41.4000004529953</v>
      </c>
      <c r="G23" s="12">
        <v>84.214299999999994</v>
      </c>
      <c r="H23" s="9">
        <f t="shared" si="3"/>
        <v>-5.3000000000054115</v>
      </c>
      <c r="I23" s="47">
        <f t="shared" si="4"/>
        <v>-67.08596132618419</v>
      </c>
      <c r="J23" s="40">
        <f t="shared" si="15"/>
        <v>157.08596132618425</v>
      </c>
      <c r="K23" s="47">
        <f t="shared" si="5"/>
        <v>44.94674669070551</v>
      </c>
      <c r="L23" s="40">
        <f t="shared" si="6"/>
        <v>45.258148858283008</v>
      </c>
      <c r="M23" s="12">
        <f t="shared" si="7"/>
        <v>1.9444444462553494</v>
      </c>
      <c r="N23" s="12">
        <f t="shared" si="8"/>
        <v>-4.6000000503328113</v>
      </c>
      <c r="O23" s="12">
        <f t="shared" si="9"/>
        <v>-0.5888888888894902</v>
      </c>
      <c r="P23" s="81">
        <f t="shared" si="10"/>
        <v>5.0286832064758897</v>
      </c>
      <c r="Q23" s="12">
        <f t="shared" si="11"/>
        <v>0.21604938291726106</v>
      </c>
      <c r="R23" s="12">
        <f t="shared" si="12"/>
        <v>-0.51111111670364573</v>
      </c>
      <c r="S23" s="12">
        <f t="shared" si="13"/>
        <v>-6.5432098765498908E-2</v>
      </c>
      <c r="T23" s="12">
        <f t="shared" si="14"/>
        <v>0.55874257849732112</v>
      </c>
    </row>
    <row r="24" spans="2:20" ht="15.9" customHeight="1">
      <c r="B24" s="18">
        <v>45864</v>
      </c>
      <c r="C24" s="12">
        <v>401104.2487</v>
      </c>
      <c r="D24" s="9">
        <f t="shared" si="1"/>
        <v>11.300000012852252</v>
      </c>
      <c r="E24" s="12">
        <v>6665797.8624999998</v>
      </c>
      <c r="F24" s="9">
        <f t="shared" si="2"/>
        <v>-71.500000543892384</v>
      </c>
      <c r="G24" s="12">
        <v>84.212900000000005</v>
      </c>
      <c r="H24" s="9">
        <f t="shared" si="3"/>
        <v>-6.6999999999950433</v>
      </c>
      <c r="I24" s="47">
        <f t="shared" si="4"/>
        <v>-81.019143654967536</v>
      </c>
      <c r="J24" s="40">
        <f t="shared" si="15"/>
        <v>171.01914365496759</v>
      </c>
      <c r="K24" s="47">
        <f t="shared" si="5"/>
        <v>72.387430387236932</v>
      </c>
      <c r="L24" s="40">
        <f t="shared" si="6"/>
        <v>72.696836781712904</v>
      </c>
      <c r="M24" s="12">
        <f t="shared" si="7"/>
        <v>1.2555555569835835</v>
      </c>
      <c r="N24" s="12">
        <f t="shared" si="8"/>
        <v>-7.9444445048769312</v>
      </c>
      <c r="O24" s="12">
        <f t="shared" si="9"/>
        <v>-0.74444444444389368</v>
      </c>
      <c r="P24" s="81">
        <f t="shared" si="10"/>
        <v>8.0774263090792111</v>
      </c>
      <c r="Q24" s="12">
        <f t="shared" si="11"/>
        <v>0.13950617299817594</v>
      </c>
      <c r="R24" s="12">
        <f t="shared" si="12"/>
        <v>-0.88271605609743675</v>
      </c>
      <c r="S24" s="12">
        <f t="shared" si="13"/>
        <v>-8.2716049382654852E-2</v>
      </c>
      <c r="T24" s="12">
        <f t="shared" si="14"/>
        <v>0.89749181211991236</v>
      </c>
    </row>
    <row r="25" spans="2:20" ht="15.9" customHeight="1">
      <c r="B25" s="18">
        <v>45866</v>
      </c>
      <c r="C25" s="12">
        <v>401104.2696</v>
      </c>
      <c r="D25" s="9">
        <f t="shared" si="1"/>
        <v>32.200000016018748</v>
      </c>
      <c r="E25" s="12">
        <v>6665797.8943999996</v>
      </c>
      <c r="F25" s="9">
        <f t="shared" si="2"/>
        <v>-39.600000716745853</v>
      </c>
      <c r="G25" s="12">
        <v>84.201499999999996</v>
      </c>
      <c r="H25" s="9">
        <f t="shared" si="3"/>
        <v>-18.100000000004002</v>
      </c>
      <c r="I25" s="47">
        <f t="shared" si="4"/>
        <v>-50.884360281925638</v>
      </c>
      <c r="J25" s="40">
        <f t="shared" si="15"/>
        <v>140.88436028192564</v>
      </c>
      <c r="K25" s="47">
        <f t="shared" si="5"/>
        <v>51.039201186910041</v>
      </c>
      <c r="L25" s="40">
        <f t="shared" si="6"/>
        <v>54.153578439453334</v>
      </c>
      <c r="M25" s="12">
        <f t="shared" si="7"/>
        <v>2.927272728728977</v>
      </c>
      <c r="N25" s="12">
        <f t="shared" si="8"/>
        <v>-3.6000000651587141</v>
      </c>
      <c r="O25" s="12">
        <f t="shared" si="9"/>
        <v>-1.6454545454549092</v>
      </c>
      <c r="P25" s="81">
        <f t="shared" si="10"/>
        <v>4.9230525854048484</v>
      </c>
      <c r="Q25" s="12">
        <f t="shared" si="11"/>
        <v>0.26611570261172518</v>
      </c>
      <c r="R25" s="12">
        <f t="shared" si="12"/>
        <v>-0.32727273319624672</v>
      </c>
      <c r="S25" s="12">
        <f t="shared" si="13"/>
        <v>-0.1495867768595372</v>
      </c>
      <c r="T25" s="12">
        <f t="shared" si="14"/>
        <v>0.44755023503680441</v>
      </c>
    </row>
    <row r="26" spans="2:20" ht="15.9" customHeight="1">
      <c r="B26" s="18">
        <v>45866</v>
      </c>
      <c r="C26" s="12">
        <v>401104.28289999999</v>
      </c>
      <c r="D26" s="9">
        <f t="shared" si="1"/>
        <v>45.500000007450581</v>
      </c>
      <c r="E26" s="12">
        <v>6665797.9460000005</v>
      </c>
      <c r="F26" s="9">
        <f t="shared" si="2"/>
        <v>12.000000104308128</v>
      </c>
      <c r="G26" s="12">
        <v>84.212999999999994</v>
      </c>
      <c r="H26" s="9">
        <f t="shared" si="3"/>
        <v>-6.6000000000059345</v>
      </c>
      <c r="I26" s="47">
        <f t="shared" si="4"/>
        <v>14.774550395540777</v>
      </c>
      <c r="J26" s="40">
        <f t="shared" si="15"/>
        <v>75.225449604459243</v>
      </c>
      <c r="K26" s="47">
        <f t="shared" si="5"/>
        <v>47.055817952527377</v>
      </c>
      <c r="L26" s="40">
        <f t="shared" si="6"/>
        <v>47.516418248658809</v>
      </c>
      <c r="M26" s="12">
        <f>(D26-$D$9)/(B25-$B$9)</f>
        <v>4.1363636370409615</v>
      </c>
      <c r="N26" s="12">
        <f>(F26-$F$9)/(B25-$B$9)</f>
        <v>1.090909100391648</v>
      </c>
      <c r="O26" s="12">
        <f>(H26-$H$9)/(B25-$B$9)</f>
        <v>-0.60000000000053955</v>
      </c>
      <c r="P26" s="81">
        <f>(L26-$L$9)/(B25-$B$9)</f>
        <v>4.3196743862417097</v>
      </c>
      <c r="Q26" s="12">
        <f>(M26-0)/(B25-$B$9)</f>
        <v>0.37603305791281466</v>
      </c>
      <c r="R26" s="12">
        <f>(N26-0)/(B25-$B$9)</f>
        <v>9.9173554581058906E-2</v>
      </c>
      <c r="S26" s="12">
        <f>(O26-0)/(B25-$B$9)</f>
        <v>-5.4545454545503594E-2</v>
      </c>
      <c r="T26" s="12">
        <f>(P26-0)/(B25-$B$9)</f>
        <v>0.39269767147651907</v>
      </c>
    </row>
    <row r="27" spans="2:20" ht="15.9" customHeight="1">
      <c r="B27" s="18">
        <v>45867</v>
      </c>
      <c r="C27" s="12">
        <v>401104.27559999999</v>
      </c>
      <c r="D27" s="9">
        <f t="shared" si="1"/>
        <v>38.200000009965152</v>
      </c>
      <c r="E27" s="12">
        <v>6665797.9205</v>
      </c>
      <c r="F27" s="9">
        <f t="shared" si="2"/>
        <v>-13.500000350177288</v>
      </c>
      <c r="G27" s="12">
        <v>84.218400000000003</v>
      </c>
      <c r="H27" s="9">
        <f t="shared" si="3"/>
        <v>-1.1999999999972033</v>
      </c>
      <c r="I27" s="47">
        <f t="shared" si="4"/>
        <v>-19.463568604861109</v>
      </c>
      <c r="J27" s="40">
        <f t="shared" si="15"/>
        <v>109.46356860486105</v>
      </c>
      <c r="K27" s="47">
        <f t="shared" si="5"/>
        <v>40.515305875880102</v>
      </c>
      <c r="L27" s="40">
        <f t="shared" si="6"/>
        <v>40.533073041852106</v>
      </c>
      <c r="M27" s="12">
        <f t="shared" ref="M27:M88" si="27">(D27-$D$9)/(B27-$B$9)</f>
        <v>3.1833333341637626</v>
      </c>
      <c r="N27" s="12">
        <f t="shared" ref="N27:N88" si="28">(F27-$F$9)/(B27-$B$9)</f>
        <v>-1.1250000291814406</v>
      </c>
      <c r="O27" s="12">
        <f t="shared" ref="O27:O88" si="29">(H27-$H$9)/(B27-$B$9)</f>
        <v>-9.9999999999766942E-2</v>
      </c>
      <c r="P27" s="81">
        <f t="shared" ref="P27:P88" si="30">(L27-$L$9)/(B27-$B$9)</f>
        <v>3.3777560868210088</v>
      </c>
      <c r="Q27" s="12">
        <f t="shared" ref="Q27:Q88" si="31">(M27-0)/(B27-$B$9)</f>
        <v>0.2652777778469802</v>
      </c>
      <c r="R27" s="12">
        <f t="shared" ref="R27:R88" si="32">(N27-0)/(B27-$B$9)</f>
        <v>-9.3750002431786716E-2</v>
      </c>
      <c r="S27" s="12">
        <f t="shared" ref="S27:S88" si="33">(O27-0)/(B27-$B$9)</f>
        <v>-8.3333333333139113E-3</v>
      </c>
      <c r="T27" s="12">
        <f t="shared" ref="T27:T88" si="34">(P27-0)/(B27-$B$9)</f>
        <v>0.28147967390175072</v>
      </c>
    </row>
    <row r="28" spans="2:20" ht="15.9" customHeight="1">
      <c r="B28" s="18">
        <v>45867</v>
      </c>
      <c r="C28" s="12">
        <v>401104.28200000001</v>
      </c>
      <c r="D28" s="9">
        <f t="shared" si="1"/>
        <v>44.600000022910535</v>
      </c>
      <c r="E28" s="12">
        <v>6665797.9177999999</v>
      </c>
      <c r="F28" s="9">
        <f t="shared" si="2"/>
        <v>-16.200000420212746</v>
      </c>
      <c r="G28" s="12">
        <v>84.179599999999994</v>
      </c>
      <c r="H28" s="9">
        <f t="shared" si="3"/>
        <v>-40.000000000006253</v>
      </c>
      <c r="I28" s="47">
        <f t="shared" si="4"/>
        <v>-19.962474732599333</v>
      </c>
      <c r="J28" s="40">
        <f t="shared" si="15"/>
        <v>109.96247473259933</v>
      </c>
      <c r="K28" s="47">
        <f t="shared" si="5"/>
        <v>47.451027551134366</v>
      </c>
      <c r="L28" s="40">
        <f t="shared" si="6"/>
        <v>62.06126018426481</v>
      </c>
      <c r="M28" s="12">
        <f t="shared" si="27"/>
        <v>3.7166666685758778</v>
      </c>
      <c r="N28" s="12">
        <f t="shared" si="28"/>
        <v>-1.3500000350177288</v>
      </c>
      <c r="O28" s="12">
        <f t="shared" si="29"/>
        <v>-3.3333333333338544</v>
      </c>
      <c r="P28" s="81">
        <f t="shared" si="30"/>
        <v>5.1717716820220678</v>
      </c>
      <c r="Q28" s="12">
        <f t="shared" si="31"/>
        <v>0.30972222238132313</v>
      </c>
      <c r="R28" s="12">
        <f t="shared" si="32"/>
        <v>-0.11250000291814406</v>
      </c>
      <c r="S28" s="12">
        <f t="shared" si="33"/>
        <v>-0.2777777777778212</v>
      </c>
      <c r="T28" s="12">
        <f t="shared" si="34"/>
        <v>0.430980973501839</v>
      </c>
    </row>
    <row r="29" spans="2:20" ht="15.9" customHeight="1">
      <c r="B29" s="18">
        <v>45868</v>
      </c>
      <c r="C29" s="12">
        <v>401104.27220000001</v>
      </c>
      <c r="D29" s="9">
        <f t="shared" si="1"/>
        <v>34.8000000230968</v>
      </c>
      <c r="E29" s="12">
        <v>6665797.8860999998</v>
      </c>
      <c r="F29" s="9">
        <f t="shared" si="2"/>
        <v>-47.900000587105751</v>
      </c>
      <c r="G29" s="12">
        <v>84.2346</v>
      </c>
      <c r="H29" s="9">
        <f t="shared" si="3"/>
        <v>15.000000000000568</v>
      </c>
      <c r="I29" s="47">
        <f t="shared" si="4"/>
        <v>-54.001086275003104</v>
      </c>
      <c r="J29" s="40">
        <f t="shared" si="15"/>
        <v>144.0010862750031</v>
      </c>
      <c r="K29" s="47">
        <f t="shared" si="5"/>
        <v>59.206841309533381</v>
      </c>
      <c r="L29" s="40">
        <f t="shared" si="6"/>
        <v>61.077410372839857</v>
      </c>
      <c r="M29" s="12">
        <f t="shared" si="27"/>
        <v>2.6769230786997538</v>
      </c>
      <c r="N29" s="12">
        <f t="shared" si="28"/>
        <v>-3.6846154297773657</v>
      </c>
      <c r="O29" s="12">
        <f t="shared" si="29"/>
        <v>1.1538461538461975</v>
      </c>
      <c r="P29" s="81">
        <f t="shared" si="30"/>
        <v>4.6982623363722968</v>
      </c>
      <c r="Q29" s="12">
        <f t="shared" si="31"/>
        <v>0.20591715989998105</v>
      </c>
      <c r="R29" s="12">
        <f t="shared" si="32"/>
        <v>-0.28343195613672045</v>
      </c>
      <c r="S29" s="12">
        <f t="shared" si="33"/>
        <v>8.8757396449707496E-2</v>
      </c>
      <c r="T29" s="12">
        <f t="shared" si="34"/>
        <v>0.36140479510556128</v>
      </c>
    </row>
    <row r="30" spans="2:20" ht="15.9" customHeight="1">
      <c r="B30" s="18">
        <v>45868</v>
      </c>
      <c r="C30" s="12">
        <v>401104.28090000001</v>
      </c>
      <c r="D30" s="9">
        <f t="shared" si="1"/>
        <v>43.500000028871</v>
      </c>
      <c r="E30" s="12">
        <v>6665797.8931999998</v>
      </c>
      <c r="F30" s="9">
        <f t="shared" si="2"/>
        <v>-40.800000540912151</v>
      </c>
      <c r="G30" s="12">
        <v>84.195999999999998</v>
      </c>
      <c r="H30" s="9">
        <f t="shared" si="3"/>
        <v>-23.600000000001842</v>
      </c>
      <c r="I30" s="47">
        <f t="shared" si="4"/>
        <v>-43.165531327658869</v>
      </c>
      <c r="J30" s="40">
        <f t="shared" si="15"/>
        <v>133.16553132765887</v>
      </c>
      <c r="K30" s="47">
        <f t="shared" si="5"/>
        <v>59.639668398224757</v>
      </c>
      <c r="L30" s="40">
        <f t="shared" si="6"/>
        <v>64.13930188776844</v>
      </c>
      <c r="M30" s="12">
        <f t="shared" si="27"/>
        <v>3.3461538483746924</v>
      </c>
      <c r="N30" s="12">
        <f t="shared" si="28"/>
        <v>-3.1384615800701656</v>
      </c>
      <c r="O30" s="12">
        <f t="shared" si="29"/>
        <v>-1.815384615384757</v>
      </c>
      <c r="P30" s="81">
        <f t="shared" si="30"/>
        <v>4.9337924529052648</v>
      </c>
      <c r="Q30" s="12">
        <f t="shared" si="31"/>
        <v>0.25739644987497634</v>
      </c>
      <c r="R30" s="12">
        <f t="shared" si="32"/>
        <v>-0.24142012154385889</v>
      </c>
      <c r="S30" s="12">
        <f t="shared" si="33"/>
        <v>-0.13964497041421209</v>
      </c>
      <c r="T30" s="12">
        <f t="shared" si="34"/>
        <v>0.37952249637732804</v>
      </c>
    </row>
    <row r="31" spans="2:20" ht="15.9" customHeight="1">
      <c r="B31" s="18">
        <v>45869</v>
      </c>
      <c r="C31" s="12">
        <v>401104.27169999998</v>
      </c>
      <c r="D31" s="9">
        <f t="shared" si="1"/>
        <v>34.299999999348074</v>
      </c>
      <c r="E31" s="12">
        <v>6665797.8518000003</v>
      </c>
      <c r="F31" s="9">
        <f t="shared" si="2"/>
        <v>-82.200000062584877</v>
      </c>
      <c r="G31" s="12">
        <v>84.220299999999995</v>
      </c>
      <c r="H31" s="9">
        <f t="shared" si="3"/>
        <v>0.69999999999481588</v>
      </c>
      <c r="I31" s="47">
        <f t="shared" si="4"/>
        <v>-67.350445574257492</v>
      </c>
      <c r="J31" s="40">
        <f t="shared" si="15"/>
        <v>157.35044557425749</v>
      </c>
      <c r="K31" s="47">
        <f t="shared" si="5"/>
        <v>89.069242784724693</v>
      </c>
      <c r="L31" s="40">
        <f t="shared" si="6"/>
        <v>89.071993411196459</v>
      </c>
      <c r="M31" s="12">
        <f t="shared" si="27"/>
        <v>2.4499999999534339</v>
      </c>
      <c r="N31" s="12">
        <f t="shared" si="28"/>
        <v>-5.8714285758989195</v>
      </c>
      <c r="O31" s="12">
        <f t="shared" si="29"/>
        <v>4.9999999999629709E-2</v>
      </c>
      <c r="P31" s="81">
        <f t="shared" si="30"/>
        <v>6.3622852436568902</v>
      </c>
      <c r="Q31" s="12">
        <f t="shared" si="31"/>
        <v>0.17499999999667384</v>
      </c>
      <c r="R31" s="12">
        <f t="shared" si="32"/>
        <v>-0.41938775542135137</v>
      </c>
      <c r="S31" s="12">
        <f t="shared" si="33"/>
        <v>3.571428571402122E-3</v>
      </c>
      <c r="T31" s="12">
        <f t="shared" si="34"/>
        <v>0.45444894597549218</v>
      </c>
    </row>
    <row r="32" spans="2:20" ht="15.9" customHeight="1">
      <c r="B32" s="18">
        <v>45869</v>
      </c>
      <c r="C32" s="12">
        <v>401104.2929</v>
      </c>
      <c r="D32" s="9">
        <f t="shared" si="1"/>
        <v>55.500000016763806</v>
      </c>
      <c r="E32" s="12">
        <v>6665797.9040000001</v>
      </c>
      <c r="F32" s="9">
        <f t="shared" si="2"/>
        <v>-30.000000260770321</v>
      </c>
      <c r="G32" s="12">
        <v>84.185299999999998</v>
      </c>
      <c r="H32" s="9">
        <f t="shared" si="3"/>
        <v>-34.300000000001774</v>
      </c>
      <c r="I32" s="47">
        <f t="shared" si="4"/>
        <v>-28.39301962247913</v>
      </c>
      <c r="J32" s="40">
        <f t="shared" si="15"/>
        <v>118.39301962247907</v>
      </c>
      <c r="K32" s="47">
        <f t="shared" si="5"/>
        <v>63.08922267318723</v>
      </c>
      <c r="L32" s="40">
        <f t="shared" si="6"/>
        <v>71.810445044625112</v>
      </c>
      <c r="M32" s="12">
        <f t="shared" si="27"/>
        <v>3.964285715483129</v>
      </c>
      <c r="N32" s="12">
        <f t="shared" si="28"/>
        <v>-2.1428571614835943</v>
      </c>
      <c r="O32" s="12">
        <f t="shared" si="29"/>
        <v>-2.4500000000001267</v>
      </c>
      <c r="P32" s="81">
        <f t="shared" si="30"/>
        <v>5.129317503187508</v>
      </c>
      <c r="Q32" s="12">
        <f t="shared" si="31"/>
        <v>0.2831632653916521</v>
      </c>
      <c r="R32" s="12">
        <f t="shared" si="32"/>
        <v>-0.15306122582025675</v>
      </c>
      <c r="S32" s="12">
        <f t="shared" si="33"/>
        <v>-0.17500000000000906</v>
      </c>
      <c r="T32" s="12">
        <f t="shared" si="34"/>
        <v>0.36637982165625055</v>
      </c>
    </row>
    <row r="33" spans="2:20" ht="15.9" customHeight="1">
      <c r="B33" s="18">
        <v>45870</v>
      </c>
      <c r="C33" s="12">
        <v>401104.28509999998</v>
      </c>
      <c r="D33" s="9">
        <f t="shared" si="1"/>
        <v>47.699999995529652</v>
      </c>
      <c r="E33" s="12">
        <v>6665797.8706</v>
      </c>
      <c r="F33" s="9">
        <f t="shared" si="2"/>
        <v>-63.400000333786011</v>
      </c>
      <c r="G33" s="12">
        <v>84.213300000000004</v>
      </c>
      <c r="H33" s="9">
        <f t="shared" si="3"/>
        <v>-6.2999999999959755</v>
      </c>
      <c r="I33" s="47">
        <f t="shared" si="4"/>
        <v>-53.043443964991582</v>
      </c>
      <c r="J33" s="40">
        <f t="shared" si="15"/>
        <v>143.04344396499158</v>
      </c>
      <c r="K33" s="47">
        <f t="shared" si="5"/>
        <v>79.340091012662668</v>
      </c>
      <c r="L33" s="40">
        <f t="shared" si="6"/>
        <v>79.589823733298616</v>
      </c>
      <c r="M33" s="12">
        <f t="shared" si="27"/>
        <v>3.1799999997019768</v>
      </c>
      <c r="N33" s="12">
        <f t="shared" si="28"/>
        <v>-4.2266666889190674</v>
      </c>
      <c r="O33" s="12">
        <f t="shared" si="29"/>
        <v>-0.4199999999997317</v>
      </c>
      <c r="P33" s="81">
        <f t="shared" si="30"/>
        <v>5.3059882488865746</v>
      </c>
      <c r="Q33" s="12">
        <f t="shared" si="31"/>
        <v>0.21199999998013178</v>
      </c>
      <c r="R33" s="12">
        <f t="shared" si="32"/>
        <v>-0.28177777926127118</v>
      </c>
      <c r="S33" s="12">
        <f t="shared" si="33"/>
        <v>-2.7999999999982112E-2</v>
      </c>
      <c r="T33" s="12">
        <f t="shared" si="34"/>
        <v>0.35373254992577163</v>
      </c>
    </row>
    <row r="34" spans="2:20" ht="15.9" customHeight="1">
      <c r="B34" s="18">
        <v>45870</v>
      </c>
      <c r="C34" s="12">
        <v>401104.3051</v>
      </c>
      <c r="D34" s="9">
        <f t="shared" si="1"/>
        <v>67.700000014156103</v>
      </c>
      <c r="E34" s="12">
        <v>6665797.9221999999</v>
      </c>
      <c r="F34" s="9">
        <f t="shared" si="2"/>
        <v>-11.800000444054604</v>
      </c>
      <c r="G34" s="12">
        <v>84.1999</v>
      </c>
      <c r="H34" s="9">
        <f t="shared" si="3"/>
        <v>-19.700000000000273</v>
      </c>
      <c r="I34" s="47">
        <f t="shared" si="4"/>
        <v>-9.8872356334739493</v>
      </c>
      <c r="J34" s="40">
        <f t="shared" si="15"/>
        <v>99.887235633473949</v>
      </c>
      <c r="K34" s="47">
        <f t="shared" si="5"/>
        <v>68.720666559605078</v>
      </c>
      <c r="L34" s="40">
        <f t="shared" si="6"/>
        <v>71.488600576570505</v>
      </c>
      <c r="M34" s="12">
        <f t="shared" si="27"/>
        <v>4.5133333342770738</v>
      </c>
      <c r="N34" s="12">
        <f t="shared" si="28"/>
        <v>-0.78666669627030694</v>
      </c>
      <c r="O34" s="12">
        <f t="shared" si="29"/>
        <v>-1.3133333333333514</v>
      </c>
      <c r="P34" s="81">
        <f t="shared" si="30"/>
        <v>4.7659067051047002</v>
      </c>
      <c r="Q34" s="12">
        <f t="shared" si="31"/>
        <v>0.30088888895180493</v>
      </c>
      <c r="R34" s="12">
        <f t="shared" si="32"/>
        <v>-5.2444446418020464E-2</v>
      </c>
      <c r="S34" s="12">
        <f t="shared" si="33"/>
        <v>-8.7555555555556761E-2</v>
      </c>
      <c r="T34" s="12">
        <f t="shared" si="34"/>
        <v>0.3177271136736467</v>
      </c>
    </row>
    <row r="35" spans="2:20" ht="15.9" customHeight="1">
      <c r="B35" s="18">
        <v>45871</v>
      </c>
      <c r="C35" s="12">
        <v>401104.28879999998</v>
      </c>
      <c r="D35" s="9">
        <f t="shared" si="1"/>
        <v>51.399999996647239</v>
      </c>
      <c r="E35" s="12">
        <v>6665797.8510999996</v>
      </c>
      <c r="F35" s="9">
        <f t="shared" si="2"/>
        <v>-82.900000736117363</v>
      </c>
      <c r="G35" s="12">
        <v>84.215599999999995</v>
      </c>
      <c r="H35" s="9">
        <f t="shared" si="3"/>
        <v>-4.0000000000048885</v>
      </c>
      <c r="I35" s="47">
        <f t="shared" si="4"/>
        <v>-58.200088942602235</v>
      </c>
      <c r="J35" s="40">
        <f t="shared" si="15"/>
        <v>148.20008894260224</v>
      </c>
      <c r="K35" s="47">
        <f t="shared" si="5"/>
        <v>97.541632761111785</v>
      </c>
      <c r="L35" s="40">
        <f t="shared" si="6"/>
        <v>97.623614569957596</v>
      </c>
      <c r="M35" s="12">
        <f t="shared" si="27"/>
        <v>3.2124999997904524</v>
      </c>
      <c r="N35" s="12">
        <f t="shared" si="28"/>
        <v>-5.1812500460073352</v>
      </c>
      <c r="O35" s="12">
        <f t="shared" si="29"/>
        <v>-0.25000000000030553</v>
      </c>
      <c r="P35" s="81">
        <f t="shared" si="30"/>
        <v>6.1014759106223497</v>
      </c>
      <c r="Q35" s="12">
        <f t="shared" si="31"/>
        <v>0.20078124998690328</v>
      </c>
      <c r="R35" s="12">
        <f t="shared" si="32"/>
        <v>-0.32382812787545845</v>
      </c>
      <c r="S35" s="12">
        <f t="shared" si="33"/>
        <v>-1.5625000000019096E-2</v>
      </c>
      <c r="T35" s="12">
        <f t="shared" si="34"/>
        <v>0.38134224441389686</v>
      </c>
    </row>
    <row r="36" spans="2:20" ht="15.9" customHeight="1">
      <c r="B36" s="18">
        <v>45871</v>
      </c>
      <c r="C36" s="12">
        <v>401104.30959999998</v>
      </c>
      <c r="D36" s="9">
        <f t="shared" ref="D36:D99" si="35">IF(C36="","",(C36-$C$9)*1000)</f>
        <v>72.19999999506399</v>
      </c>
      <c r="E36" s="12">
        <v>6665797.9144000001</v>
      </c>
      <c r="F36" s="9">
        <f t="shared" ref="F36:F99" si="36">IF(E36="","",(E36-$E$9)*1000)</f>
        <v>-19.600000232458115</v>
      </c>
      <c r="G36" s="12">
        <v>84.207700000000003</v>
      </c>
      <c r="H36" s="9">
        <f t="shared" ref="H36:H99" si="37">IF(G36="","",(G36-$G$9)*1000)</f>
        <v>-11.899999999997135</v>
      </c>
      <c r="I36" s="47">
        <f t="shared" si="4"/>
        <v>-15.187949176837719</v>
      </c>
      <c r="J36" s="40">
        <f t="shared" si="15"/>
        <v>105.18794917683772</v>
      </c>
      <c r="K36" s="47">
        <f t="shared" si="5"/>
        <v>74.813100513209562</v>
      </c>
      <c r="L36" s="40">
        <f t="shared" si="6"/>
        <v>75.753613830625468</v>
      </c>
      <c r="M36" s="12">
        <f t="shared" si="27"/>
        <v>4.5124999996914994</v>
      </c>
      <c r="N36" s="12">
        <f t="shared" si="28"/>
        <v>-1.2250000145286322</v>
      </c>
      <c r="O36" s="12">
        <f t="shared" si="29"/>
        <v>-0.74374999999982094</v>
      </c>
      <c r="P36" s="81">
        <f t="shared" si="30"/>
        <v>4.7346008644140918</v>
      </c>
      <c r="Q36" s="12">
        <f t="shared" si="31"/>
        <v>0.28203124998071871</v>
      </c>
      <c r="R36" s="12">
        <f t="shared" si="32"/>
        <v>-7.656250090803951E-2</v>
      </c>
      <c r="S36" s="12">
        <f t="shared" si="33"/>
        <v>-4.6484374999988809E-2</v>
      </c>
      <c r="T36" s="12">
        <f t="shared" si="34"/>
        <v>0.29591255402588074</v>
      </c>
    </row>
    <row r="37" spans="2:20" ht="15.9" customHeight="1">
      <c r="B37" s="18">
        <v>45873</v>
      </c>
      <c r="C37" s="12">
        <v>401104.34019999998</v>
      </c>
      <c r="D37" s="9">
        <f t="shared" si="35"/>
        <v>102.79999999329448</v>
      </c>
      <c r="E37" s="12">
        <v>6665797.9478000002</v>
      </c>
      <c r="F37" s="9">
        <f t="shared" si="36"/>
        <v>13.799999840557575</v>
      </c>
      <c r="G37" s="12">
        <v>84.216499999999996</v>
      </c>
      <c r="H37" s="9">
        <f t="shared" si="37"/>
        <v>-3.1000000000034333</v>
      </c>
      <c r="I37" s="47">
        <f t="shared" si="4"/>
        <v>7.6457480664798485</v>
      </c>
      <c r="J37" s="40">
        <f t="shared" si="15"/>
        <v>82.354251933520175</v>
      </c>
      <c r="K37" s="47">
        <f t="shared" si="5"/>
        <v>103.72212875862476</v>
      </c>
      <c r="L37" s="40">
        <f t="shared" si="6"/>
        <v>103.76844411583299</v>
      </c>
      <c r="M37" s="12">
        <f t="shared" si="27"/>
        <v>5.7111111107385817</v>
      </c>
      <c r="N37" s="12">
        <f t="shared" si="28"/>
        <v>0.7666666578087542</v>
      </c>
      <c r="O37" s="12">
        <f t="shared" si="29"/>
        <v>-0.17222222222241296</v>
      </c>
      <c r="P37" s="81">
        <f t="shared" si="30"/>
        <v>5.7649135619907215</v>
      </c>
      <c r="Q37" s="12">
        <f t="shared" si="31"/>
        <v>0.31728395059658787</v>
      </c>
      <c r="R37" s="12">
        <f t="shared" si="32"/>
        <v>4.2592592100486347E-2</v>
      </c>
      <c r="S37" s="12">
        <f t="shared" si="33"/>
        <v>-9.5679012345784974E-3</v>
      </c>
      <c r="T37" s="12">
        <f t="shared" si="34"/>
        <v>0.32027297566615121</v>
      </c>
    </row>
    <row r="38" spans="2:20" ht="15.9" customHeight="1">
      <c r="B38" s="18">
        <v>45873</v>
      </c>
      <c r="C38" s="12">
        <v>401104.34509999998</v>
      </c>
      <c r="D38" s="9">
        <f t="shared" si="35"/>
        <v>107.69999999320135</v>
      </c>
      <c r="E38" s="12">
        <v>6665797.9446999999</v>
      </c>
      <c r="F38" s="9">
        <f t="shared" si="36"/>
        <v>10.699999518692493</v>
      </c>
      <c r="G38" s="12">
        <v>84.202100000000002</v>
      </c>
      <c r="H38" s="9">
        <f t="shared" si="37"/>
        <v>-17.499999999998295</v>
      </c>
      <c r="I38" s="47">
        <f t="shared" si="4"/>
        <v>5.6737196286997733</v>
      </c>
      <c r="J38" s="40">
        <f t="shared" si="15"/>
        <v>84.326280371300243</v>
      </c>
      <c r="K38" s="47">
        <f t="shared" si="5"/>
        <v>108.23021753759708</v>
      </c>
      <c r="L38" s="40">
        <f t="shared" si="6"/>
        <v>109.63589735226108</v>
      </c>
      <c r="M38" s="12">
        <f t="shared" si="27"/>
        <v>5.9833333329556302</v>
      </c>
      <c r="N38" s="12">
        <f t="shared" si="28"/>
        <v>0.59444441770513856</v>
      </c>
      <c r="O38" s="12">
        <f t="shared" si="29"/>
        <v>-0.97222222222212751</v>
      </c>
      <c r="P38" s="81">
        <f t="shared" si="30"/>
        <v>6.0908831862367272</v>
      </c>
      <c r="Q38" s="12">
        <f t="shared" si="31"/>
        <v>0.33240740738642388</v>
      </c>
      <c r="R38" s="12">
        <f t="shared" si="32"/>
        <v>3.3024689872507701E-2</v>
      </c>
      <c r="S38" s="12">
        <f t="shared" si="33"/>
        <v>-5.4012345679007083E-2</v>
      </c>
      <c r="T38" s="12">
        <f t="shared" si="34"/>
        <v>0.33838239923537372</v>
      </c>
    </row>
    <row r="39" spans="2:20" ht="15.9" customHeight="1">
      <c r="B39" s="18">
        <v>45874</v>
      </c>
      <c r="C39" s="12">
        <v>401104.34860000003</v>
      </c>
      <c r="D39" s="9">
        <f t="shared" si="35"/>
        <v>111.2000000430271</v>
      </c>
      <c r="E39" s="12">
        <v>6665797.8954999996</v>
      </c>
      <c r="F39" s="9">
        <f t="shared" si="36"/>
        <v>-38.500000722706318</v>
      </c>
      <c r="G39" s="12">
        <v>84.184799999999996</v>
      </c>
      <c r="H39" s="9">
        <f t="shared" si="37"/>
        <v>-34.800000000004161</v>
      </c>
      <c r="I39" s="47">
        <f t="shared" si="4"/>
        <v>-19.097031615113963</v>
      </c>
      <c r="J39" s="40">
        <f t="shared" si="15"/>
        <v>109.09703161511396</v>
      </c>
      <c r="K39" s="47">
        <f t="shared" si="5"/>
        <v>117.67620857767987</v>
      </c>
      <c r="L39" s="40">
        <f t="shared" si="6"/>
        <v>122.71401739498998</v>
      </c>
      <c r="M39" s="12">
        <f t="shared" si="27"/>
        <v>5.8526315812119529</v>
      </c>
      <c r="N39" s="12">
        <f t="shared" si="28"/>
        <v>-2.0263158275108588</v>
      </c>
      <c r="O39" s="12">
        <f t="shared" si="29"/>
        <v>-1.8315789473686401</v>
      </c>
      <c r="P39" s="81">
        <f t="shared" si="30"/>
        <v>6.4586324944731572</v>
      </c>
      <c r="Q39" s="12">
        <f t="shared" si="31"/>
        <v>0.30803324111641855</v>
      </c>
      <c r="R39" s="12">
        <f t="shared" si="32"/>
        <v>-0.10664820144793993</v>
      </c>
      <c r="S39" s="12">
        <f t="shared" si="33"/>
        <v>-9.6398891966770539E-2</v>
      </c>
      <c r="T39" s="12">
        <f t="shared" si="34"/>
        <v>0.33992802602490302</v>
      </c>
    </row>
    <row r="40" spans="2:20" ht="15.9" customHeight="1">
      <c r="B40" s="18">
        <v>45874</v>
      </c>
      <c r="C40" s="12">
        <v>401104.40509999997</v>
      </c>
      <c r="D40" s="9">
        <f t="shared" si="35"/>
        <v>167.69999999087304</v>
      </c>
      <c r="E40" s="12">
        <v>6665798.0854000002</v>
      </c>
      <c r="F40" s="9">
        <f t="shared" si="36"/>
        <v>151.39999985694885</v>
      </c>
      <c r="G40" s="12">
        <v>84.182400000000001</v>
      </c>
      <c r="H40" s="9">
        <f t="shared" si="37"/>
        <v>-37.199999999998568</v>
      </c>
      <c r="I40" s="47">
        <f t="shared" si="4"/>
        <v>42.075806347626866</v>
      </c>
      <c r="J40" s="40">
        <f t="shared" si="15"/>
        <v>47.924193652373106</v>
      </c>
      <c r="K40" s="47">
        <f t="shared" si="5"/>
        <v>225.93195868142013</v>
      </c>
      <c r="L40" s="40">
        <f t="shared" si="6"/>
        <v>228.97399405527</v>
      </c>
      <c r="M40" s="12">
        <f t="shared" si="27"/>
        <v>8.8263157889933179</v>
      </c>
      <c r="N40" s="12">
        <f t="shared" si="28"/>
        <v>7.9684210451025708</v>
      </c>
      <c r="O40" s="12">
        <f t="shared" si="29"/>
        <v>-1.9578947368420299</v>
      </c>
      <c r="P40" s="81">
        <f t="shared" si="30"/>
        <v>12.051262845014211</v>
      </c>
      <c r="Q40" s="12">
        <f t="shared" si="31"/>
        <v>0.46454293626280618</v>
      </c>
      <c r="R40" s="12">
        <f t="shared" si="32"/>
        <v>0.41939058132118795</v>
      </c>
      <c r="S40" s="12">
        <f t="shared" si="33"/>
        <v>-0.10304709141273842</v>
      </c>
      <c r="T40" s="12">
        <f t="shared" si="34"/>
        <v>0.63427699184285324</v>
      </c>
    </row>
    <row r="41" spans="2:20" ht="15.9" customHeight="1">
      <c r="B41" s="18">
        <v>45875</v>
      </c>
      <c r="C41" s="12">
        <v>401104.3701</v>
      </c>
      <c r="D41" s="9">
        <f t="shared" si="35"/>
        <v>132.70000001648441</v>
      </c>
      <c r="E41" s="12">
        <v>6665797.8965999996</v>
      </c>
      <c r="F41" s="9">
        <f t="shared" si="36"/>
        <v>-37.400000728666782</v>
      </c>
      <c r="G41" s="12">
        <v>84.209800000000001</v>
      </c>
      <c r="H41" s="9">
        <f t="shared" si="37"/>
        <v>-9.7999999999984766</v>
      </c>
      <c r="I41" s="47">
        <f t="shared" si="4"/>
        <v>-15.739892631947839</v>
      </c>
      <c r="J41" s="40">
        <f t="shared" si="15"/>
        <v>105.73989263194784</v>
      </c>
      <c r="K41" s="47">
        <f t="shared" si="5"/>
        <v>137.86968506121727</v>
      </c>
      <c r="L41" s="40">
        <f t="shared" si="6"/>
        <v>138.21754613246182</v>
      </c>
      <c r="M41" s="12">
        <f t="shared" si="27"/>
        <v>6.6350000008242205</v>
      </c>
      <c r="N41" s="12">
        <f t="shared" si="28"/>
        <v>-1.8700000364333391</v>
      </c>
      <c r="O41" s="12">
        <f t="shared" si="29"/>
        <v>-0.48999999999992383</v>
      </c>
      <c r="P41" s="81">
        <f t="shared" si="30"/>
        <v>6.9108773066230906</v>
      </c>
      <c r="Q41" s="12">
        <f t="shared" si="31"/>
        <v>0.33175000004121102</v>
      </c>
      <c r="R41" s="12">
        <f t="shared" si="32"/>
        <v>-9.3500001821666956E-2</v>
      </c>
      <c r="S41" s="12">
        <f t="shared" si="33"/>
        <v>-2.4499999999996191E-2</v>
      </c>
      <c r="T41" s="12">
        <f t="shared" si="34"/>
        <v>0.34554386533115455</v>
      </c>
    </row>
    <row r="42" spans="2:20" ht="15.9" customHeight="1">
      <c r="B42" s="18">
        <v>45875</v>
      </c>
      <c r="C42" s="12">
        <v>401104.39640000003</v>
      </c>
      <c r="D42" s="9">
        <f t="shared" si="35"/>
        <v>159.0000000433065</v>
      </c>
      <c r="E42" s="12">
        <v>6665797.9129999997</v>
      </c>
      <c r="F42" s="9">
        <f t="shared" si="36"/>
        <v>-21.000000648200512</v>
      </c>
      <c r="G42" s="12">
        <v>84.200800000000001</v>
      </c>
      <c r="H42" s="9">
        <f t="shared" si="37"/>
        <v>-18.799999999998818</v>
      </c>
      <c r="I42" s="47">
        <f t="shared" si="4"/>
        <v>-7.5238206661877598</v>
      </c>
      <c r="J42" s="40">
        <f t="shared" si="15"/>
        <v>97.52382066618776</v>
      </c>
      <c r="K42" s="47">
        <f t="shared" si="5"/>
        <v>160.38079698329187</v>
      </c>
      <c r="L42" s="40">
        <f t="shared" si="6"/>
        <v>161.47891515921157</v>
      </c>
      <c r="M42" s="12">
        <f t="shared" si="27"/>
        <v>7.950000002165325</v>
      </c>
      <c r="N42" s="12">
        <f t="shared" si="28"/>
        <v>-1.0500000324100256</v>
      </c>
      <c r="O42" s="12">
        <f t="shared" si="29"/>
        <v>-0.93999999999994088</v>
      </c>
      <c r="P42" s="81">
        <f t="shared" si="30"/>
        <v>8.073945757960578</v>
      </c>
      <c r="Q42" s="12">
        <f t="shared" si="31"/>
        <v>0.39750000010826625</v>
      </c>
      <c r="R42" s="12">
        <f t="shared" si="32"/>
        <v>-5.250000162050128E-2</v>
      </c>
      <c r="S42" s="12">
        <f t="shared" si="33"/>
        <v>-4.6999999999997044E-2</v>
      </c>
      <c r="T42" s="12">
        <f t="shared" si="34"/>
        <v>0.40369728789802889</v>
      </c>
    </row>
    <row r="43" spans="2:20" ht="15.9" customHeight="1">
      <c r="B43" s="18">
        <v>45876</v>
      </c>
      <c r="C43" s="12">
        <v>401104.41350000002</v>
      </c>
      <c r="D43" s="9">
        <f t="shared" si="35"/>
        <v>176.10000004060566</v>
      </c>
      <c r="E43" s="12">
        <v>6665797.9379000003</v>
      </c>
      <c r="F43" s="9">
        <f t="shared" si="36"/>
        <v>3.8999998942017555</v>
      </c>
      <c r="G43" s="12">
        <v>84.2089</v>
      </c>
      <c r="H43" s="9">
        <f t="shared" si="37"/>
        <v>-10.699999999999932</v>
      </c>
      <c r="I43" s="47">
        <f t="shared" si="4"/>
        <v>1.2686939947878082</v>
      </c>
      <c r="J43" s="40">
        <f t="shared" si="15"/>
        <v>88.731306005212218</v>
      </c>
      <c r="K43" s="47">
        <f t="shared" si="5"/>
        <v>176.14318043420269</v>
      </c>
      <c r="L43" s="40">
        <f t="shared" si="6"/>
        <v>176.46787246826571</v>
      </c>
      <c r="M43" s="12">
        <f t="shared" si="27"/>
        <v>8.3857142876478896</v>
      </c>
      <c r="N43" s="12">
        <f t="shared" si="28"/>
        <v>0.18571428067627407</v>
      </c>
      <c r="O43" s="12">
        <f t="shared" si="29"/>
        <v>-0.50952380952380627</v>
      </c>
      <c r="P43" s="81">
        <f t="shared" si="30"/>
        <v>8.4032320222983667</v>
      </c>
      <c r="Q43" s="12">
        <f t="shared" si="31"/>
        <v>0.39931972798323284</v>
      </c>
      <c r="R43" s="12">
        <f t="shared" si="32"/>
        <v>8.8435371750606694E-3</v>
      </c>
      <c r="S43" s="12">
        <f t="shared" si="33"/>
        <v>-2.4263038548752679E-2</v>
      </c>
      <c r="T43" s="12">
        <f t="shared" si="34"/>
        <v>0.40015390582373173</v>
      </c>
    </row>
    <row r="44" spans="2:20" ht="15.9" customHeight="1">
      <c r="B44" s="18">
        <v>45876</v>
      </c>
      <c r="C44" s="12">
        <v>401104.41850000003</v>
      </c>
      <c r="D44" s="9">
        <f t="shared" si="35"/>
        <v>181.10000004526228</v>
      </c>
      <c r="E44" s="12">
        <v>6665797.9342</v>
      </c>
      <c r="F44" s="9">
        <f t="shared" si="36"/>
        <v>0.19999966025352478</v>
      </c>
      <c r="G44" s="12">
        <v>84.199200000000005</v>
      </c>
      <c r="H44" s="9">
        <f t="shared" si="37"/>
        <v>-20.399999999995089</v>
      </c>
      <c r="I44" s="47">
        <f t="shared" si="4"/>
        <v>6.3275161651854137E-2</v>
      </c>
      <c r="J44" s="40">
        <f t="shared" si="15"/>
        <v>89.936724838348141</v>
      </c>
      <c r="K44" s="47">
        <f t="shared" si="5"/>
        <v>181.10011048107646</v>
      </c>
      <c r="L44" s="40">
        <f t="shared" si="6"/>
        <v>182.24546638053278</v>
      </c>
      <c r="M44" s="12">
        <f t="shared" si="27"/>
        <v>8.6238095259648695</v>
      </c>
      <c r="N44" s="12">
        <f t="shared" si="28"/>
        <v>9.5237933454059426E-3</v>
      </c>
      <c r="O44" s="12">
        <f t="shared" si="29"/>
        <v>-0.97142857142833761</v>
      </c>
      <c r="P44" s="81">
        <f t="shared" si="30"/>
        <v>8.6783555419301326</v>
      </c>
      <c r="Q44" s="12">
        <f t="shared" si="31"/>
        <v>0.41065759647451761</v>
      </c>
      <c r="R44" s="12">
        <f t="shared" si="32"/>
        <v>4.5351396882885439E-4</v>
      </c>
      <c r="S44" s="12">
        <f t="shared" si="33"/>
        <v>-4.6258503401349411E-2</v>
      </c>
      <c r="T44" s="12">
        <f t="shared" si="34"/>
        <v>0.41325502580619677</v>
      </c>
    </row>
    <row r="45" spans="2:20" ht="15.9" customHeight="1">
      <c r="B45" s="18">
        <v>45877</v>
      </c>
      <c r="C45" s="12">
        <v>401104.44500000001</v>
      </c>
      <c r="D45" s="9">
        <f t="shared" si="35"/>
        <v>207.6000000233762</v>
      </c>
      <c r="E45" s="12">
        <v>6665798.0060000001</v>
      </c>
      <c r="F45" s="9">
        <f t="shared" si="36"/>
        <v>71.999999694526196</v>
      </c>
      <c r="G45" s="12">
        <v>84.220600000000005</v>
      </c>
      <c r="H45" s="9">
        <f t="shared" si="37"/>
        <v>1.0000000000047748</v>
      </c>
      <c r="I45" s="47">
        <f t="shared" si="4"/>
        <v>19.127610088818447</v>
      </c>
      <c r="J45" s="40">
        <f t="shared" si="15"/>
        <v>70.872389911181585</v>
      </c>
      <c r="K45" s="47">
        <f t="shared" si="5"/>
        <v>219.73110832496513</v>
      </c>
      <c r="L45" s="40">
        <f t="shared" si="6"/>
        <v>219.73338382166142</v>
      </c>
      <c r="M45" s="12">
        <f t="shared" si="27"/>
        <v>9.4363636374261901</v>
      </c>
      <c r="N45" s="12">
        <f t="shared" si="28"/>
        <v>3.2727272588420999</v>
      </c>
      <c r="O45" s="12">
        <f t="shared" si="29"/>
        <v>4.5454545454762491E-2</v>
      </c>
      <c r="P45" s="81">
        <f t="shared" si="30"/>
        <v>9.987881082802792</v>
      </c>
      <c r="Q45" s="12">
        <f t="shared" si="31"/>
        <v>0.42892561988300865</v>
      </c>
      <c r="R45" s="12">
        <f t="shared" si="32"/>
        <v>0.14876032994736818</v>
      </c>
      <c r="S45" s="12">
        <f t="shared" si="33"/>
        <v>2.0661157024892043E-3</v>
      </c>
      <c r="T45" s="12">
        <f t="shared" si="34"/>
        <v>0.45399459467285419</v>
      </c>
    </row>
    <row r="46" spans="2:20" ht="15.9" customHeight="1">
      <c r="B46" s="18">
        <v>45877</v>
      </c>
      <c r="C46" s="12">
        <v>401104.44929999998</v>
      </c>
      <c r="D46" s="9">
        <f t="shared" si="35"/>
        <v>211.89999999478459</v>
      </c>
      <c r="E46" s="12">
        <v>6665798.0010000002</v>
      </c>
      <c r="F46" s="9">
        <f t="shared" si="36"/>
        <v>66.999999806284904</v>
      </c>
      <c r="G46" s="12">
        <v>84.211100000000002</v>
      </c>
      <c r="H46" s="9">
        <f t="shared" si="37"/>
        <v>-8.4999999999979536</v>
      </c>
      <c r="I46" s="47">
        <f t="shared" si="4"/>
        <v>17.546270940098591</v>
      </c>
      <c r="J46" s="40">
        <f t="shared" si="15"/>
        <v>72.453729059901434</v>
      </c>
      <c r="K46" s="47">
        <f t="shared" si="5"/>
        <v>222.23998283799406</v>
      </c>
      <c r="L46" s="40">
        <f t="shared" si="6"/>
        <v>222.40247294450629</v>
      </c>
      <c r="M46" s="12">
        <f t="shared" si="27"/>
        <v>9.6318181815811172</v>
      </c>
      <c r="N46" s="12">
        <f t="shared" si="28"/>
        <v>3.0454545366493138</v>
      </c>
      <c r="O46" s="12">
        <f t="shared" si="29"/>
        <v>-0.38636363636354337</v>
      </c>
      <c r="P46" s="81">
        <f t="shared" si="30"/>
        <v>10.109203315659377</v>
      </c>
      <c r="Q46" s="12">
        <f t="shared" si="31"/>
        <v>0.43780991734459623</v>
      </c>
      <c r="R46" s="12">
        <f t="shared" si="32"/>
        <v>0.1384297516658779</v>
      </c>
      <c r="S46" s="12">
        <f t="shared" si="33"/>
        <v>-1.7561983471070155E-2</v>
      </c>
      <c r="T46" s="12">
        <f t="shared" si="34"/>
        <v>0.45950924162088075</v>
      </c>
    </row>
    <row r="47" spans="2:20" ht="15.9" customHeight="1">
      <c r="B47" s="18">
        <v>45878</v>
      </c>
      <c r="C47" s="12">
        <v>401104.39750000002</v>
      </c>
      <c r="D47" s="9">
        <f t="shared" si="35"/>
        <v>160.10000003734604</v>
      </c>
      <c r="E47" s="12">
        <v>6665797.7566999998</v>
      </c>
      <c r="F47" s="9">
        <f t="shared" si="36"/>
        <v>-177.30000056326389</v>
      </c>
      <c r="G47" s="12">
        <v>84.1965</v>
      </c>
      <c r="H47" s="9">
        <f t="shared" si="37"/>
        <v>-23.099999999999454</v>
      </c>
      <c r="I47" s="47">
        <f t="shared" si="4"/>
        <v>-47.918301961220891</v>
      </c>
      <c r="J47" s="40">
        <f t="shared" si="15"/>
        <v>137.91830196122089</v>
      </c>
      <c r="K47" s="47">
        <f t="shared" si="5"/>
        <v>238.88763093071935</v>
      </c>
      <c r="L47" s="40">
        <f t="shared" si="6"/>
        <v>240.00189626686608</v>
      </c>
      <c r="M47" s="12">
        <f t="shared" si="27"/>
        <v>6.960869566841132</v>
      </c>
      <c r="N47" s="12">
        <f t="shared" si="28"/>
        <v>-7.7086956766636474</v>
      </c>
      <c r="O47" s="12">
        <f t="shared" si="29"/>
        <v>-1.0043478260869327</v>
      </c>
      <c r="P47" s="81">
        <f t="shared" si="30"/>
        <v>10.434865055081135</v>
      </c>
      <c r="Q47" s="12">
        <f t="shared" si="31"/>
        <v>0.30264650290613615</v>
      </c>
      <c r="R47" s="12">
        <f t="shared" si="32"/>
        <v>-0.33516068159407164</v>
      </c>
      <c r="S47" s="12">
        <f t="shared" si="33"/>
        <v>-4.3667296786388379E-2</v>
      </c>
      <c r="T47" s="12">
        <f t="shared" si="34"/>
        <v>0.45368978500352758</v>
      </c>
    </row>
    <row r="48" spans="2:20" ht="15.9" customHeight="1">
      <c r="B48" s="18">
        <v>45879</v>
      </c>
      <c r="C48" s="12">
        <v>401104.46730000002</v>
      </c>
      <c r="D48" s="9">
        <f t="shared" si="35"/>
        <v>229.90000003483146</v>
      </c>
      <c r="E48" s="12">
        <v>6665797.9742999999</v>
      </c>
      <c r="F48" s="9">
        <f t="shared" si="36"/>
        <v>40.29999952763319</v>
      </c>
      <c r="G48" s="12">
        <v>84.196899999999999</v>
      </c>
      <c r="H48" s="9">
        <f t="shared" si="37"/>
        <v>-22.700000000000387</v>
      </c>
      <c r="I48" s="47">
        <f t="shared" si="4"/>
        <v>9.9425670799604084</v>
      </c>
      <c r="J48" s="40">
        <f t="shared" si="15"/>
        <v>80.05743292003956</v>
      </c>
      <c r="K48" s="47">
        <f t="shared" si="5"/>
        <v>233.40544119180842</v>
      </c>
      <c r="L48" s="40">
        <f t="shared" si="6"/>
        <v>234.5066949533483</v>
      </c>
      <c r="M48" s="12">
        <f t="shared" si="27"/>
        <v>9.5791666681179777</v>
      </c>
      <c r="N48" s="12">
        <f t="shared" si="28"/>
        <v>1.6791666469847162</v>
      </c>
      <c r="O48" s="12">
        <f t="shared" si="29"/>
        <v>-0.9458333333333494</v>
      </c>
      <c r="P48" s="81">
        <f t="shared" si="30"/>
        <v>9.7711122897228453</v>
      </c>
      <c r="Q48" s="12">
        <f t="shared" si="31"/>
        <v>0.39913194450491574</v>
      </c>
      <c r="R48" s="12">
        <f t="shared" si="32"/>
        <v>6.9965276957696512E-2</v>
      </c>
      <c r="S48" s="12">
        <f t="shared" si="33"/>
        <v>-3.9409722222222894E-2</v>
      </c>
      <c r="T48" s="12">
        <f t="shared" si="34"/>
        <v>0.40712967873845191</v>
      </c>
    </row>
    <row r="49" spans="2:20" ht="15.9" customHeight="1">
      <c r="B49" s="18">
        <v>45880</v>
      </c>
      <c r="C49" s="12">
        <v>401104.45809999999</v>
      </c>
      <c r="D49" s="9">
        <f t="shared" si="35"/>
        <v>220.70000000530854</v>
      </c>
      <c r="E49" s="12">
        <v>6665797.9204000002</v>
      </c>
      <c r="F49" s="9">
        <f t="shared" si="36"/>
        <v>-13.60000018030405</v>
      </c>
      <c r="G49" s="12">
        <v>84.212900000000005</v>
      </c>
      <c r="H49" s="9">
        <f t="shared" si="37"/>
        <v>-6.6999999999950433</v>
      </c>
      <c r="I49" s="47">
        <f t="shared" si="4"/>
        <v>-3.5262281049083981</v>
      </c>
      <c r="J49" s="40">
        <f t="shared" si="15"/>
        <v>93.526228104908398</v>
      </c>
      <c r="K49" s="47">
        <f t="shared" si="5"/>
        <v>221.11863333343814</v>
      </c>
      <c r="L49" s="40">
        <f t="shared" si="6"/>
        <v>221.22011664233295</v>
      </c>
      <c r="M49" s="12">
        <f t="shared" si="27"/>
        <v>8.8280000002123415</v>
      </c>
      <c r="N49" s="12">
        <f t="shared" si="28"/>
        <v>-0.54400000721216202</v>
      </c>
      <c r="O49" s="12">
        <f t="shared" si="29"/>
        <v>-0.26799999999980173</v>
      </c>
      <c r="P49" s="81">
        <f t="shared" si="30"/>
        <v>8.8488046656933186</v>
      </c>
      <c r="Q49" s="12">
        <f t="shared" si="31"/>
        <v>0.35312000000849364</v>
      </c>
      <c r="R49" s="12">
        <f t="shared" si="32"/>
        <v>-2.1760000288486479E-2</v>
      </c>
      <c r="S49" s="12">
        <f t="shared" si="33"/>
        <v>-1.0719999999992069E-2</v>
      </c>
      <c r="T49" s="12">
        <f t="shared" si="34"/>
        <v>0.35395218662773276</v>
      </c>
    </row>
    <row r="50" spans="2:20" ht="15.9" customHeight="1">
      <c r="B50" s="18">
        <v>45880</v>
      </c>
      <c r="C50" s="12">
        <v>401104.45939999999</v>
      </c>
      <c r="D50" s="9">
        <f t="shared" si="35"/>
        <v>222.00000000884756</v>
      </c>
      <c r="E50" s="12">
        <v>6665797.8991</v>
      </c>
      <c r="F50" s="9">
        <f t="shared" si="36"/>
        <v>-34.90000031888485</v>
      </c>
      <c r="G50" s="12">
        <v>84.188400000000001</v>
      </c>
      <c r="H50" s="9">
        <f t="shared" si="37"/>
        <v>-31.19999999999834</v>
      </c>
      <c r="I50" s="47">
        <f t="shared" si="4"/>
        <v>-8.9341882800608801</v>
      </c>
      <c r="J50" s="40">
        <f t="shared" si="15"/>
        <v>98.93418828006088</v>
      </c>
      <c r="K50" s="47">
        <f t="shared" si="5"/>
        <v>224.72652274750857</v>
      </c>
      <c r="L50" s="40">
        <f t="shared" si="6"/>
        <v>226.88201785550652</v>
      </c>
      <c r="M50" s="12">
        <f t="shared" si="27"/>
        <v>8.8800000003539026</v>
      </c>
      <c r="N50" s="12">
        <f t="shared" si="28"/>
        <v>-1.396000012755394</v>
      </c>
      <c r="O50" s="12">
        <f t="shared" si="29"/>
        <v>-1.2479999999999336</v>
      </c>
      <c r="P50" s="81">
        <f t="shared" si="30"/>
        <v>9.0752807142202609</v>
      </c>
      <c r="Q50" s="12">
        <f t="shared" si="31"/>
        <v>0.35520000001415608</v>
      </c>
      <c r="R50" s="12">
        <f t="shared" si="32"/>
        <v>-5.5840000510215759E-2</v>
      </c>
      <c r="S50" s="12">
        <f t="shared" si="33"/>
        <v>-4.9919999999997341E-2</v>
      </c>
      <c r="T50" s="12">
        <f t="shared" si="34"/>
        <v>0.36301122856881046</v>
      </c>
    </row>
    <row r="51" spans="2:20" ht="15.9" customHeight="1">
      <c r="B51" s="18">
        <v>45881</v>
      </c>
      <c r="C51" s="12">
        <v>401104.45990000002</v>
      </c>
      <c r="D51" s="9">
        <f t="shared" si="35"/>
        <v>222.50000003259629</v>
      </c>
      <c r="E51" s="12">
        <v>6665797.8912000004</v>
      </c>
      <c r="F51" s="9">
        <f t="shared" si="36"/>
        <v>-42.799999937415123</v>
      </c>
      <c r="G51" s="12">
        <v>84.217100000000002</v>
      </c>
      <c r="H51" s="9">
        <f t="shared" si="37"/>
        <v>-2.4999999999977263</v>
      </c>
      <c r="I51" s="47">
        <f t="shared" si="4"/>
        <v>-10.888392304078252</v>
      </c>
      <c r="J51" s="40">
        <f t="shared" si="15"/>
        <v>100.88839230407825</v>
      </c>
      <c r="K51" s="47">
        <f t="shared" si="5"/>
        <v>226.57910320492508</v>
      </c>
      <c r="L51" s="40">
        <f t="shared" si="6"/>
        <v>226.59289487790227</v>
      </c>
      <c r="M51" s="12">
        <f t="shared" si="27"/>
        <v>8.5576923089460113</v>
      </c>
      <c r="N51" s="12">
        <f t="shared" si="28"/>
        <v>-1.6461538437467356</v>
      </c>
      <c r="O51" s="12">
        <f t="shared" si="29"/>
        <v>-9.6153846153758701E-2</v>
      </c>
      <c r="P51" s="81">
        <f t="shared" si="30"/>
        <v>8.7151113414577797</v>
      </c>
      <c r="Q51" s="12">
        <f t="shared" si="31"/>
        <v>0.32914201188253889</v>
      </c>
      <c r="R51" s="12">
        <f t="shared" si="32"/>
        <v>-6.3313609374874444E-2</v>
      </c>
      <c r="S51" s="12">
        <f t="shared" si="33"/>
        <v>-3.6982248520676425E-3</v>
      </c>
      <c r="T51" s="12">
        <f t="shared" si="34"/>
        <v>0.33519659005606844</v>
      </c>
    </row>
    <row r="52" spans="2:20" ht="15.9" customHeight="1">
      <c r="B52" s="18">
        <v>45881</v>
      </c>
      <c r="C52" s="12">
        <v>401104.44630000001</v>
      </c>
      <c r="D52" s="9">
        <f t="shared" si="35"/>
        <v>208.90000002691522</v>
      </c>
      <c r="E52" s="12">
        <v>6665797.8115999997</v>
      </c>
      <c r="F52" s="9">
        <f t="shared" si="36"/>
        <v>-122.40000069141388</v>
      </c>
      <c r="G52" s="12">
        <v>84.205100000000002</v>
      </c>
      <c r="H52" s="9">
        <f t="shared" si="37"/>
        <v>-14.499999999998181</v>
      </c>
      <c r="I52" s="47">
        <f t="shared" si="4"/>
        <v>-30.367158583216622</v>
      </c>
      <c r="J52" s="40">
        <f t="shared" si="15"/>
        <v>120.36715858321662</v>
      </c>
      <c r="K52" s="47">
        <f t="shared" si="5"/>
        <v>242.11767837252879</v>
      </c>
      <c r="L52" s="40">
        <f t="shared" si="6"/>
        <v>242.55147944406204</v>
      </c>
      <c r="M52" s="12">
        <f t="shared" si="27"/>
        <v>8.0346153856505858</v>
      </c>
      <c r="N52" s="12">
        <f t="shared" si="28"/>
        <v>-4.7076923342851495</v>
      </c>
      <c r="O52" s="12">
        <f t="shared" si="29"/>
        <v>-0.55769230769223777</v>
      </c>
      <c r="P52" s="81">
        <f t="shared" si="30"/>
        <v>9.328903055540847</v>
      </c>
      <c r="Q52" s="12">
        <f t="shared" si="31"/>
        <v>0.30902366867886866</v>
      </c>
      <c r="R52" s="12">
        <f t="shared" si="32"/>
        <v>-0.18106508978019806</v>
      </c>
      <c r="S52" s="12">
        <f t="shared" si="33"/>
        <v>-2.1449704142009144E-2</v>
      </c>
      <c r="T52" s="12">
        <f t="shared" si="34"/>
        <v>0.35880396367464795</v>
      </c>
    </row>
    <row r="53" spans="2:20" ht="15.9" customHeight="1">
      <c r="B53" s="18">
        <v>45882</v>
      </c>
      <c r="C53" s="12">
        <v>401104.4901</v>
      </c>
      <c r="D53" s="9">
        <f t="shared" si="35"/>
        <v>252.7000000118278</v>
      </c>
      <c r="E53" s="12">
        <v>6665797.9757000003</v>
      </c>
      <c r="F53" s="9">
        <f t="shared" si="36"/>
        <v>41.699999943375587</v>
      </c>
      <c r="G53" s="12">
        <v>84.201700000000002</v>
      </c>
      <c r="H53" s="9">
        <f t="shared" si="37"/>
        <v>-17.899999999997362</v>
      </c>
      <c r="I53" s="47">
        <f t="shared" si="4"/>
        <v>9.3703783438678645</v>
      </c>
      <c r="J53" s="40">
        <f t="shared" si="15"/>
        <v>80.629621656132144</v>
      </c>
      <c r="K53" s="47">
        <f t="shared" si="5"/>
        <v>256.11751209406839</v>
      </c>
      <c r="L53" s="40">
        <f t="shared" si="6"/>
        <v>256.74226376125762</v>
      </c>
      <c r="M53" s="12">
        <f t="shared" si="27"/>
        <v>9.3592592596973265</v>
      </c>
      <c r="N53" s="12">
        <f t="shared" si="28"/>
        <v>1.5444444423472439</v>
      </c>
      <c r="O53" s="12">
        <f t="shared" si="29"/>
        <v>-0.66296296296286528</v>
      </c>
      <c r="P53" s="81">
        <f t="shared" si="30"/>
        <v>9.5089727318984298</v>
      </c>
      <c r="Q53" s="12">
        <f t="shared" si="31"/>
        <v>0.34663923184064172</v>
      </c>
      <c r="R53" s="12">
        <f t="shared" si="32"/>
        <v>5.7201646012860881E-2</v>
      </c>
      <c r="S53" s="12">
        <f t="shared" si="33"/>
        <v>-2.4554183813439455E-2</v>
      </c>
      <c r="T53" s="12">
        <f t="shared" si="34"/>
        <v>0.35218417525549739</v>
      </c>
    </row>
    <row r="54" spans="2:20" ht="15.9" customHeight="1">
      <c r="B54" s="18">
        <v>45882</v>
      </c>
      <c r="C54" s="12">
        <v>401104.48009999999</v>
      </c>
      <c r="D54" s="9">
        <f t="shared" si="35"/>
        <v>242.70000000251457</v>
      </c>
      <c r="E54" s="12">
        <v>6665797.9094000002</v>
      </c>
      <c r="F54" s="9">
        <f t="shared" si="36"/>
        <v>-24.600000120699406</v>
      </c>
      <c r="G54" s="12">
        <v>84.198300000000003</v>
      </c>
      <c r="H54" s="9">
        <f t="shared" si="37"/>
        <v>-21.299999999996544</v>
      </c>
      <c r="I54" s="47">
        <f t="shared" si="4"/>
        <v>-5.7877166597705241</v>
      </c>
      <c r="J54" s="40">
        <f t="shared" si="15"/>
        <v>95.787716659770524</v>
      </c>
      <c r="K54" s="47">
        <f t="shared" si="5"/>
        <v>243.94353856406809</v>
      </c>
      <c r="L54" s="40">
        <f t="shared" si="6"/>
        <v>244.87168069656161</v>
      </c>
      <c r="M54" s="12">
        <f t="shared" si="27"/>
        <v>8.9888888889820215</v>
      </c>
      <c r="N54" s="12">
        <f t="shared" si="28"/>
        <v>-0.91111111558145952</v>
      </c>
      <c r="O54" s="12">
        <f t="shared" si="29"/>
        <v>-0.78888888888876085</v>
      </c>
      <c r="P54" s="81">
        <f t="shared" si="30"/>
        <v>9.0693215072800601</v>
      </c>
      <c r="Q54" s="12">
        <f t="shared" si="31"/>
        <v>0.33292181070303783</v>
      </c>
      <c r="R54" s="12">
        <f t="shared" si="32"/>
        <v>-3.3744856132646647E-2</v>
      </c>
      <c r="S54" s="12">
        <f t="shared" si="33"/>
        <v>-2.9218106995880032E-2</v>
      </c>
      <c r="T54" s="12">
        <f t="shared" si="34"/>
        <v>0.33590079656592814</v>
      </c>
    </row>
    <row r="55" spans="2:20" ht="15.9" customHeight="1">
      <c r="B55" s="18">
        <v>45883</v>
      </c>
      <c r="C55" s="12">
        <v>401104.48590000003</v>
      </c>
      <c r="D55" s="9">
        <f t="shared" si="35"/>
        <v>248.50000004516914</v>
      </c>
      <c r="E55" s="12">
        <v>6665797.9483000003</v>
      </c>
      <c r="F55" s="9">
        <f t="shared" si="36"/>
        <v>14.299999922513962</v>
      </c>
      <c r="G55" s="12">
        <v>84.2149</v>
      </c>
      <c r="H55" s="9">
        <f t="shared" si="37"/>
        <v>-4.6999999999997044</v>
      </c>
      <c r="I55" s="47">
        <f t="shared" si="4"/>
        <v>3.2934689865390578</v>
      </c>
      <c r="J55" s="40">
        <f t="shared" si="15"/>
        <v>86.70653101346096</v>
      </c>
      <c r="K55" s="47">
        <f t="shared" si="5"/>
        <v>248.91110867181672</v>
      </c>
      <c r="L55" s="40">
        <f t="shared" si="6"/>
        <v>248.95547798799882</v>
      </c>
      <c r="M55" s="12">
        <f t="shared" si="27"/>
        <v>8.8750000016131843</v>
      </c>
      <c r="N55" s="12">
        <f t="shared" si="28"/>
        <v>0.51071428294692722</v>
      </c>
      <c r="O55" s="12">
        <f t="shared" si="29"/>
        <v>-0.1678571428571323</v>
      </c>
      <c r="P55" s="81">
        <f t="shared" si="30"/>
        <v>8.8912670709999571</v>
      </c>
      <c r="Q55" s="12">
        <f t="shared" si="31"/>
        <v>0.31696428577189945</v>
      </c>
      <c r="R55" s="12">
        <f t="shared" si="32"/>
        <v>1.8239795819533115E-2</v>
      </c>
      <c r="S55" s="12">
        <f t="shared" si="33"/>
        <v>-5.9948979591832961E-3</v>
      </c>
      <c r="T55" s="12">
        <f t="shared" si="34"/>
        <v>0.31754525253571275</v>
      </c>
    </row>
    <row r="56" spans="2:20" ht="15.9" customHeight="1">
      <c r="B56" s="18">
        <v>45883</v>
      </c>
      <c r="C56" s="12">
        <v>401104.49900000001</v>
      </c>
      <c r="D56" s="9">
        <f t="shared" si="35"/>
        <v>261.60000002710149</v>
      </c>
      <c r="E56" s="12">
        <v>6665797.9743999997</v>
      </c>
      <c r="F56" s="9">
        <f t="shared" si="36"/>
        <v>40.399999357759953</v>
      </c>
      <c r="G56" s="12">
        <v>84.189499999999995</v>
      </c>
      <c r="H56" s="9">
        <f t="shared" si="37"/>
        <v>-30.100000000004457</v>
      </c>
      <c r="I56" s="47">
        <f t="shared" si="4"/>
        <v>8.7790755969351775</v>
      </c>
      <c r="J56" s="40">
        <f t="shared" si="15"/>
        <v>81.220924403064828</v>
      </c>
      <c r="K56" s="47">
        <f t="shared" si="5"/>
        <v>264.7011899525321</v>
      </c>
      <c r="L56" s="40">
        <f t="shared" si="6"/>
        <v>266.40707566107693</v>
      </c>
      <c r="M56" s="12">
        <f t="shared" si="27"/>
        <v>9.3428571438250536</v>
      </c>
      <c r="N56" s="12">
        <f t="shared" si="28"/>
        <v>1.4428571199199982</v>
      </c>
      <c r="O56" s="12">
        <f t="shared" si="29"/>
        <v>-1.0750000000001592</v>
      </c>
      <c r="P56" s="81">
        <f t="shared" si="30"/>
        <v>9.5145384164670332</v>
      </c>
      <c r="Q56" s="12">
        <f t="shared" si="31"/>
        <v>0.33367346942232334</v>
      </c>
      <c r="R56" s="12">
        <f t="shared" si="32"/>
        <v>5.1530611425714225E-2</v>
      </c>
      <c r="S56" s="12">
        <f t="shared" si="33"/>
        <v>-3.8392857142862828E-2</v>
      </c>
      <c r="T56" s="12">
        <f t="shared" si="34"/>
        <v>0.3398049434452512</v>
      </c>
    </row>
    <row r="57" spans="2:20" ht="15.9" customHeight="1">
      <c r="B57" s="18">
        <v>45884</v>
      </c>
      <c r="C57" s="12">
        <v>401104.50180000003</v>
      </c>
      <c r="D57" s="9">
        <f t="shared" si="35"/>
        <v>264.40000004367903</v>
      </c>
      <c r="E57" s="12">
        <v>6665797.9804999996</v>
      </c>
      <c r="F57" s="9">
        <f t="shared" si="36"/>
        <v>46.499999240040779</v>
      </c>
      <c r="G57" s="12">
        <v>84.210999999999999</v>
      </c>
      <c r="H57" s="9">
        <f t="shared" si="37"/>
        <v>-8.6000000000012733</v>
      </c>
      <c r="I57" s="47">
        <f t="shared" si="4"/>
        <v>9.9745984202268012</v>
      </c>
      <c r="J57" s="40">
        <f t="shared" si="15"/>
        <v>80.025401579773188</v>
      </c>
      <c r="K57" s="47">
        <f t="shared" si="5"/>
        <v>268.45783645187424</v>
      </c>
      <c r="L57" s="40">
        <f t="shared" si="6"/>
        <v>268.59555087979635</v>
      </c>
      <c r="M57" s="12">
        <f t="shared" si="27"/>
        <v>9.1172413808165178</v>
      </c>
      <c r="N57" s="12">
        <f t="shared" si="28"/>
        <v>1.6034482496565785</v>
      </c>
      <c r="O57" s="12">
        <f t="shared" si="29"/>
        <v>-0.29655172413797493</v>
      </c>
      <c r="P57" s="81">
        <f t="shared" si="30"/>
        <v>9.2619155475791839</v>
      </c>
      <c r="Q57" s="12">
        <f t="shared" si="31"/>
        <v>0.31438763382125923</v>
      </c>
      <c r="R57" s="12">
        <f t="shared" si="32"/>
        <v>5.5291318953675124E-2</v>
      </c>
      <c r="S57" s="12">
        <f t="shared" si="33"/>
        <v>-1.0225921521999136E-2</v>
      </c>
      <c r="T57" s="12">
        <f t="shared" si="34"/>
        <v>0.31937639819238567</v>
      </c>
    </row>
    <row r="58" spans="2:20" ht="15.9" customHeight="1">
      <c r="B58" s="18">
        <v>45884</v>
      </c>
      <c r="C58" s="12">
        <v>401104.50219999999</v>
      </c>
      <c r="D58" s="9">
        <f t="shared" si="35"/>
        <v>264.80000000447035</v>
      </c>
      <c r="E58" s="12">
        <v>6665797.9681000002</v>
      </c>
      <c r="F58" s="9">
        <f t="shared" si="36"/>
        <v>34.099999815225601</v>
      </c>
      <c r="G58" s="12">
        <v>84.188999999999993</v>
      </c>
      <c r="H58" s="9">
        <f t="shared" si="37"/>
        <v>-30.600000000006844</v>
      </c>
      <c r="I58" s="47">
        <f t="shared" si="4"/>
        <v>7.3379613155481263</v>
      </c>
      <c r="J58" s="40">
        <f t="shared" si="15"/>
        <v>82.662038684451886</v>
      </c>
      <c r="K58" s="47">
        <f t="shared" si="5"/>
        <v>266.98661013198</v>
      </c>
      <c r="L58" s="40">
        <f t="shared" si="6"/>
        <v>268.73445999678995</v>
      </c>
      <c r="M58" s="12">
        <f t="shared" si="27"/>
        <v>9.1310344829127708</v>
      </c>
      <c r="N58" s="12">
        <f t="shared" si="28"/>
        <v>1.1758620625939862</v>
      </c>
      <c r="O58" s="12">
        <f t="shared" si="29"/>
        <v>-1.0551724137933394</v>
      </c>
      <c r="P58" s="81">
        <f t="shared" si="30"/>
        <v>9.2667055171306885</v>
      </c>
      <c r="Q58" s="12">
        <f t="shared" si="31"/>
        <v>0.31486325803147486</v>
      </c>
      <c r="R58" s="12">
        <f t="shared" si="32"/>
        <v>4.0546967675654695E-2</v>
      </c>
      <c r="S58" s="12">
        <f t="shared" si="33"/>
        <v>-3.6385255648046184E-2</v>
      </c>
      <c r="T58" s="12">
        <f t="shared" si="34"/>
        <v>0.31954156955623064</v>
      </c>
    </row>
    <row r="59" spans="2:20" ht="15.9" customHeight="1">
      <c r="B59" s="18">
        <v>45885</v>
      </c>
      <c r="C59" s="12">
        <v>401104.51069999998</v>
      </c>
      <c r="D59" s="9">
        <f t="shared" si="35"/>
        <v>273.30000000074506</v>
      </c>
      <c r="E59" s="12">
        <v>6665797.9897999996</v>
      </c>
      <c r="F59" s="9">
        <f t="shared" si="36"/>
        <v>55.79999927431345</v>
      </c>
      <c r="G59" s="12">
        <v>84.201599999999999</v>
      </c>
      <c r="H59" s="9">
        <f t="shared" si="37"/>
        <v>-18.000000000000682</v>
      </c>
      <c r="I59" s="47">
        <f t="shared" si="4"/>
        <v>11.539549282754644</v>
      </c>
      <c r="J59" s="40">
        <f t="shared" si="15"/>
        <v>78.460450717245351</v>
      </c>
      <c r="K59" s="47">
        <f t="shared" si="5"/>
        <v>278.93821882169652</v>
      </c>
      <c r="L59" s="40">
        <f t="shared" si="6"/>
        <v>279.5183892330175</v>
      </c>
      <c r="M59" s="12">
        <f t="shared" si="27"/>
        <v>9.1100000000248347</v>
      </c>
      <c r="N59" s="12">
        <f t="shared" si="28"/>
        <v>1.8599999758104484</v>
      </c>
      <c r="O59" s="12">
        <f t="shared" si="29"/>
        <v>-0.60000000000002274</v>
      </c>
      <c r="P59" s="81">
        <f t="shared" si="30"/>
        <v>9.3172796411005834</v>
      </c>
      <c r="Q59" s="12">
        <f t="shared" si="31"/>
        <v>0.30366666666749448</v>
      </c>
      <c r="R59" s="12">
        <f t="shared" si="32"/>
        <v>6.1999999193681612E-2</v>
      </c>
      <c r="S59" s="12">
        <f t="shared" si="33"/>
        <v>-2.0000000000000757E-2</v>
      </c>
      <c r="T59" s="12">
        <f t="shared" si="34"/>
        <v>0.31057598803668612</v>
      </c>
    </row>
    <row r="60" spans="2:20" ht="15.9" customHeight="1">
      <c r="B60" s="18">
        <v>45885</v>
      </c>
      <c r="C60" s="12">
        <v>401104.50390000001</v>
      </c>
      <c r="D60" s="9">
        <f t="shared" si="35"/>
        <v>266.50000002700835</v>
      </c>
      <c r="E60" s="12">
        <v>6665797.9515000004</v>
      </c>
      <c r="F60" s="9">
        <f t="shared" si="36"/>
        <v>17.500000074505806</v>
      </c>
      <c r="G60" s="12">
        <v>84.192800000000005</v>
      </c>
      <c r="H60" s="9">
        <f t="shared" si="37"/>
        <v>-26.799999999994384</v>
      </c>
      <c r="I60" s="47">
        <f t="shared" si="4"/>
        <v>3.7569931456938717</v>
      </c>
      <c r="J60" s="40">
        <f t="shared" si="15"/>
        <v>86.243006854306145</v>
      </c>
      <c r="K60" s="47">
        <f t="shared" si="5"/>
        <v>267.07395982574405</v>
      </c>
      <c r="L60" s="40">
        <f t="shared" si="6"/>
        <v>268.4152380491891</v>
      </c>
      <c r="M60" s="12">
        <f t="shared" si="27"/>
        <v>8.8833333342336118</v>
      </c>
      <c r="N60" s="12">
        <f t="shared" si="28"/>
        <v>0.5833333358168602</v>
      </c>
      <c r="O60" s="12">
        <f t="shared" si="29"/>
        <v>-0.89333333333314613</v>
      </c>
      <c r="P60" s="81">
        <f t="shared" si="30"/>
        <v>8.9471746016396363</v>
      </c>
      <c r="Q60" s="12">
        <f t="shared" si="31"/>
        <v>0.29611111114112038</v>
      </c>
      <c r="R60" s="12">
        <f t="shared" si="32"/>
        <v>1.9444444527228672E-2</v>
      </c>
      <c r="S60" s="12">
        <f t="shared" si="33"/>
        <v>-2.9777777777771536E-2</v>
      </c>
      <c r="T60" s="12">
        <f t="shared" si="34"/>
        <v>0.2982391533879879</v>
      </c>
    </row>
    <row r="61" spans="2:20" ht="15.9" customHeight="1">
      <c r="B61" s="18">
        <v>45887</v>
      </c>
      <c r="C61" s="12">
        <v>401104.52159999998</v>
      </c>
      <c r="D61" s="9">
        <f t="shared" si="35"/>
        <v>284.19999999459833</v>
      </c>
      <c r="E61" s="12">
        <v>6665798.0026000002</v>
      </c>
      <c r="F61" s="9">
        <f t="shared" si="36"/>
        <v>68.599999882280827</v>
      </c>
      <c r="G61" s="12">
        <v>84.198599999999999</v>
      </c>
      <c r="H61" s="9">
        <f t="shared" si="37"/>
        <v>-21.000000000000796</v>
      </c>
      <c r="I61" s="47">
        <f t="shared" si="4"/>
        <v>13.57043436298388</v>
      </c>
      <c r="J61" s="40">
        <f t="shared" si="15"/>
        <v>76.42956563701614</v>
      </c>
      <c r="K61" s="47">
        <f t="shared" si="5"/>
        <v>292.36210421458287</v>
      </c>
      <c r="L61" s="40">
        <f t="shared" si="6"/>
        <v>293.11533562879072</v>
      </c>
      <c r="M61" s="12">
        <f t="shared" si="27"/>
        <v>8.8812499998311978</v>
      </c>
      <c r="N61" s="12">
        <f t="shared" si="28"/>
        <v>2.1437499963212758</v>
      </c>
      <c r="O61" s="12">
        <f t="shared" si="29"/>
        <v>-0.65625000000002487</v>
      </c>
      <c r="P61" s="81">
        <f t="shared" si="30"/>
        <v>9.1598542383997099</v>
      </c>
      <c r="Q61" s="12">
        <f t="shared" si="31"/>
        <v>0.27753906249472493</v>
      </c>
      <c r="R61" s="12">
        <f t="shared" si="32"/>
        <v>6.699218738503987E-2</v>
      </c>
      <c r="S61" s="12">
        <f t="shared" si="33"/>
        <v>-2.0507812500000777E-2</v>
      </c>
      <c r="T61" s="12">
        <f t="shared" si="34"/>
        <v>0.28624544494999093</v>
      </c>
    </row>
    <row r="62" spans="2:20" ht="15.9" customHeight="1">
      <c r="B62" s="18">
        <v>45887</v>
      </c>
      <c r="C62" s="12">
        <v>401104.51530000003</v>
      </c>
      <c r="D62" s="9">
        <f t="shared" si="35"/>
        <v>277.90000004461035</v>
      </c>
      <c r="E62" s="12">
        <v>6665797.9672999997</v>
      </c>
      <c r="F62" s="9">
        <f t="shared" si="36"/>
        <v>33.299999311566353</v>
      </c>
      <c r="G62" s="12">
        <v>84.208699999999993</v>
      </c>
      <c r="H62" s="9">
        <f t="shared" si="37"/>
        <v>-10.900000000006571</v>
      </c>
      <c r="I62" s="47">
        <f t="shared" si="4"/>
        <v>6.8330172006184302</v>
      </c>
      <c r="J62" s="40">
        <f t="shared" si="15"/>
        <v>83.166982799381572</v>
      </c>
      <c r="K62" s="47">
        <f t="shared" si="5"/>
        <v>279.88801328199952</v>
      </c>
      <c r="L62" s="40">
        <f t="shared" si="6"/>
        <v>280.100178470034</v>
      </c>
      <c r="M62" s="12">
        <f t="shared" si="27"/>
        <v>8.6843750013940735</v>
      </c>
      <c r="N62" s="12">
        <f t="shared" si="28"/>
        <v>1.0406249784864485</v>
      </c>
      <c r="O62" s="12">
        <f t="shared" si="29"/>
        <v>-0.34062500000020535</v>
      </c>
      <c r="P62" s="81">
        <f t="shared" si="30"/>
        <v>8.7531305771885624</v>
      </c>
      <c r="Q62" s="12">
        <f t="shared" si="31"/>
        <v>0.2713867187935648</v>
      </c>
      <c r="R62" s="12">
        <f t="shared" si="32"/>
        <v>3.2519530577701516E-2</v>
      </c>
      <c r="S62" s="12">
        <f t="shared" si="33"/>
        <v>-1.0644531250006417E-2</v>
      </c>
      <c r="T62" s="12">
        <f t="shared" si="34"/>
        <v>0.27353533053714257</v>
      </c>
    </row>
    <row r="63" spans="2:20" ht="15.9" customHeight="1">
      <c r="B63" s="18">
        <v>45888</v>
      </c>
      <c r="C63" s="12">
        <v>401104.28509999998</v>
      </c>
      <c r="D63" s="9">
        <f t="shared" si="35"/>
        <v>47.699999995529652</v>
      </c>
      <c r="E63" s="12">
        <v>6665797.8706</v>
      </c>
      <c r="F63" s="9">
        <f t="shared" si="36"/>
        <v>-63.400000333786011</v>
      </c>
      <c r="G63" s="12">
        <v>84.213300000000004</v>
      </c>
      <c r="H63" s="9">
        <f t="shared" si="37"/>
        <v>-6.2999999999959755</v>
      </c>
      <c r="I63" s="47">
        <f t="shared" si="4"/>
        <v>-53.043443964991582</v>
      </c>
      <c r="J63" s="40">
        <f t="shared" si="15"/>
        <v>143.04344396499158</v>
      </c>
      <c r="K63" s="47">
        <f t="shared" si="5"/>
        <v>79.340091012662668</v>
      </c>
      <c r="L63" s="40">
        <f t="shared" si="6"/>
        <v>79.589823733298616</v>
      </c>
      <c r="M63" s="12">
        <f t="shared" si="27"/>
        <v>1.4454545453190804</v>
      </c>
      <c r="N63" s="12">
        <f t="shared" si="28"/>
        <v>-1.9212121313268489</v>
      </c>
      <c r="O63" s="12">
        <f t="shared" si="29"/>
        <v>-0.19090909090896896</v>
      </c>
      <c r="P63" s="81">
        <f t="shared" si="30"/>
        <v>2.4118128404029884</v>
      </c>
      <c r="Q63" s="12">
        <f t="shared" si="31"/>
        <v>4.3801652888456978E-2</v>
      </c>
      <c r="R63" s="12">
        <f t="shared" si="32"/>
        <v>-5.8218549434146935E-2</v>
      </c>
      <c r="S63" s="12">
        <f t="shared" si="33"/>
        <v>-5.7851239669384534E-3</v>
      </c>
      <c r="T63" s="12">
        <f t="shared" si="34"/>
        <v>7.3085237587969351E-2</v>
      </c>
    </row>
    <row r="64" spans="2:20" ht="15.9" customHeight="1">
      <c r="B64" s="18">
        <v>45888</v>
      </c>
      <c r="C64" s="12">
        <v>401104.52250000002</v>
      </c>
      <c r="D64" s="9">
        <f t="shared" si="35"/>
        <v>285.10000003734604</v>
      </c>
      <c r="E64" s="12">
        <v>6665797.9733999996</v>
      </c>
      <c r="F64" s="9">
        <f t="shared" si="36"/>
        <v>39.399999193847179</v>
      </c>
      <c r="G64" s="12">
        <v>84.209000000000003</v>
      </c>
      <c r="H64" s="9">
        <f t="shared" si="37"/>
        <v>-10.599999999996612</v>
      </c>
      <c r="I64" s="47">
        <f t="shared" si="4"/>
        <v>7.8682737629658952</v>
      </c>
      <c r="J64" s="40">
        <f t="shared" si="15"/>
        <v>82.131726237034115</v>
      </c>
      <c r="K64" s="47">
        <f t="shared" si="5"/>
        <v>287.80960713251017</v>
      </c>
      <c r="L64" s="40">
        <f t="shared" si="6"/>
        <v>288.00473947101949</v>
      </c>
      <c r="M64" s="12">
        <f t="shared" si="27"/>
        <v>8.6393939405256379</v>
      </c>
      <c r="N64" s="12">
        <f t="shared" si="28"/>
        <v>1.1939393695105205</v>
      </c>
      <c r="O64" s="12">
        <f t="shared" si="29"/>
        <v>-0.32121212121201853</v>
      </c>
      <c r="P64" s="81">
        <f t="shared" si="30"/>
        <v>8.7274163476066509</v>
      </c>
      <c r="Q64" s="12">
        <f t="shared" si="31"/>
        <v>0.26179981637956479</v>
      </c>
      <c r="R64" s="12">
        <f t="shared" si="32"/>
        <v>3.6179980894258196E-2</v>
      </c>
      <c r="S64" s="12">
        <f t="shared" si="33"/>
        <v>-9.7337006427884402E-3</v>
      </c>
      <c r="T64" s="12">
        <f t="shared" si="34"/>
        <v>0.26446716204868637</v>
      </c>
    </row>
    <row r="65" spans="2:20" ht="15.9" customHeight="1">
      <c r="B65" s="18">
        <v>45889</v>
      </c>
      <c r="C65" s="12">
        <v>401104.52630000003</v>
      </c>
      <c r="D65" s="9">
        <f t="shared" si="35"/>
        <v>288.90000004321337</v>
      </c>
      <c r="E65" s="12">
        <v>6665797.9874999998</v>
      </c>
      <c r="F65" s="9">
        <f t="shared" si="36"/>
        <v>53.499999456107616</v>
      </c>
      <c r="G65" s="12">
        <v>84.2179</v>
      </c>
      <c r="H65" s="9">
        <f t="shared" si="37"/>
        <v>-1.6999999999995907</v>
      </c>
      <c r="I65" s="47">
        <f t="shared" si="4"/>
        <v>10.491476906506758</v>
      </c>
      <c r="J65" s="40">
        <f t="shared" si="15"/>
        <v>79.508523093493238</v>
      </c>
      <c r="K65" s="47">
        <f t="shared" si="5"/>
        <v>293.81194660321796</v>
      </c>
      <c r="L65" s="40">
        <f t="shared" si="6"/>
        <v>293.81686467385123</v>
      </c>
      <c r="M65" s="12">
        <f t="shared" si="27"/>
        <v>8.4970588248003924</v>
      </c>
      <c r="N65" s="12">
        <f t="shared" si="28"/>
        <v>1.5735293957678711</v>
      </c>
      <c r="O65" s="12">
        <f t="shared" si="29"/>
        <v>-4.9999999999987964E-2</v>
      </c>
      <c r="P65" s="81">
        <f t="shared" si="30"/>
        <v>8.6416724904073892</v>
      </c>
      <c r="Q65" s="12">
        <f t="shared" si="31"/>
        <v>0.24991349484707037</v>
      </c>
      <c r="R65" s="12">
        <f t="shared" si="32"/>
        <v>4.6280276346113855E-2</v>
      </c>
      <c r="S65" s="12">
        <f t="shared" si="33"/>
        <v>-1.4705882352937637E-3</v>
      </c>
      <c r="T65" s="12">
        <f t="shared" si="34"/>
        <v>0.25416683795315853</v>
      </c>
    </row>
    <row r="66" spans="2:20" ht="15.9" customHeight="1">
      <c r="B66" s="18">
        <v>45889</v>
      </c>
      <c r="C66" s="12">
        <v>401104.53320000001</v>
      </c>
      <c r="D66" s="9">
        <f t="shared" si="35"/>
        <v>295.80000002169982</v>
      </c>
      <c r="E66" s="12">
        <v>6665798.0096000005</v>
      </c>
      <c r="F66" s="9">
        <f t="shared" si="36"/>
        <v>75.600000098347664</v>
      </c>
      <c r="G66" s="12">
        <v>84.198400000000007</v>
      </c>
      <c r="H66" s="9">
        <f t="shared" si="37"/>
        <v>-21.199999999993224</v>
      </c>
      <c r="I66" s="47">
        <f t="shared" si="4"/>
        <v>14.336647583713058</v>
      </c>
      <c r="J66" s="40">
        <f t="shared" si="15"/>
        <v>75.663352416286955</v>
      </c>
      <c r="K66" s="47">
        <f t="shared" si="5"/>
        <v>305.30804121036147</v>
      </c>
      <c r="L66" s="40">
        <f t="shared" si="6"/>
        <v>306.04319961029603</v>
      </c>
      <c r="M66" s="12">
        <f t="shared" si="27"/>
        <v>8.7000000006382301</v>
      </c>
      <c r="N66" s="12">
        <f t="shared" si="28"/>
        <v>2.2235294146572842</v>
      </c>
      <c r="O66" s="12">
        <f t="shared" si="29"/>
        <v>-0.6235294117645066</v>
      </c>
      <c r="P66" s="81">
        <f t="shared" si="30"/>
        <v>9.0012705767734129</v>
      </c>
      <c r="Q66" s="12">
        <f t="shared" si="31"/>
        <v>0.25588235295994793</v>
      </c>
      <c r="R66" s="12">
        <f t="shared" si="32"/>
        <v>6.5397923960508364E-2</v>
      </c>
      <c r="S66" s="12">
        <f t="shared" si="33"/>
        <v>-1.8339100346014901E-2</v>
      </c>
      <c r="T66" s="12">
        <f t="shared" si="34"/>
        <v>0.26474325225804157</v>
      </c>
    </row>
    <row r="67" spans="2:20" ht="15.9" customHeight="1">
      <c r="B67" s="18">
        <v>45890</v>
      </c>
      <c r="C67" s="12">
        <v>401104.52340000001</v>
      </c>
      <c r="D67" s="9">
        <f t="shared" si="35"/>
        <v>286.00000002188608</v>
      </c>
      <c r="E67" s="12">
        <v>6665797.9685000004</v>
      </c>
      <c r="F67" s="9">
        <f t="shared" si="36"/>
        <v>34.500000067055225</v>
      </c>
      <c r="G67" s="12">
        <v>84.202299999999994</v>
      </c>
      <c r="H67" s="9">
        <f t="shared" si="37"/>
        <v>-17.300000000005866</v>
      </c>
      <c r="I67" s="47">
        <f t="shared" si="4"/>
        <v>6.8783191584076686</v>
      </c>
      <c r="J67" s="40">
        <f t="shared" si="15"/>
        <v>83.121680841592365</v>
      </c>
      <c r="K67" s="47">
        <f t="shared" si="5"/>
        <v>288.073341385741</v>
      </c>
      <c r="L67" s="40">
        <f t="shared" si="6"/>
        <v>288.59234227045221</v>
      </c>
      <c r="M67" s="12">
        <f t="shared" si="27"/>
        <v>8.1714285720538875</v>
      </c>
      <c r="N67" s="12">
        <f t="shared" si="28"/>
        <v>0.98571428763014934</v>
      </c>
      <c r="O67" s="12">
        <f t="shared" si="29"/>
        <v>-0.49428571428588192</v>
      </c>
      <c r="P67" s="81">
        <f t="shared" si="30"/>
        <v>8.2454954934414921</v>
      </c>
      <c r="Q67" s="12">
        <f t="shared" si="31"/>
        <v>0.23346938777296822</v>
      </c>
      <c r="R67" s="12">
        <f t="shared" si="32"/>
        <v>2.816326536086141E-2</v>
      </c>
      <c r="S67" s="12">
        <f t="shared" si="33"/>
        <v>-1.4122448979596627E-2</v>
      </c>
      <c r="T67" s="12">
        <f t="shared" si="34"/>
        <v>0.23558558552689979</v>
      </c>
    </row>
    <row r="68" spans="2:20" ht="15.9" customHeight="1">
      <c r="B68" s="18">
        <v>45890</v>
      </c>
      <c r="C68" s="12">
        <v>401104.50319999998</v>
      </c>
      <c r="D68" s="9">
        <f t="shared" si="35"/>
        <v>265.79999999376014</v>
      </c>
      <c r="E68" s="12">
        <v>6665797.8799000001</v>
      </c>
      <c r="F68" s="9">
        <f t="shared" si="36"/>
        <v>-54.10000029951334</v>
      </c>
      <c r="G68" s="12">
        <v>84.180199999999999</v>
      </c>
      <c r="H68" s="9">
        <f t="shared" si="37"/>
        <v>-39.400000000000546</v>
      </c>
      <c r="I68" s="47">
        <f t="shared" si="4"/>
        <v>-11.504632216109087</v>
      </c>
      <c r="J68" s="40">
        <f t="shared" si="15"/>
        <v>101.50463221610903</v>
      </c>
      <c r="K68" s="47">
        <f t="shared" si="5"/>
        <v>271.24979268027141</v>
      </c>
      <c r="L68" s="40">
        <f t="shared" si="6"/>
        <v>274.09635172524696</v>
      </c>
      <c r="M68" s="12">
        <f t="shared" si="27"/>
        <v>7.5942857141074329</v>
      </c>
      <c r="N68" s="12">
        <f t="shared" si="28"/>
        <v>-1.5457142942718096</v>
      </c>
      <c r="O68" s="12">
        <f t="shared" si="29"/>
        <v>-1.1257142857143012</v>
      </c>
      <c r="P68" s="81">
        <f t="shared" si="30"/>
        <v>7.8313243350070563</v>
      </c>
      <c r="Q68" s="12">
        <f t="shared" si="31"/>
        <v>0.21697959183164095</v>
      </c>
      <c r="R68" s="12">
        <f t="shared" si="32"/>
        <v>-4.4163265550623131E-2</v>
      </c>
      <c r="S68" s="12">
        <f t="shared" si="33"/>
        <v>-3.2163265306122894E-2</v>
      </c>
      <c r="T68" s="12">
        <f t="shared" si="34"/>
        <v>0.22375212385734447</v>
      </c>
    </row>
    <row r="69" spans="2:20" ht="15.9" customHeight="1">
      <c r="B69" s="18">
        <v>45891</v>
      </c>
      <c r="C69" s="12">
        <v>401104.53610000003</v>
      </c>
      <c r="D69" s="9">
        <f t="shared" si="35"/>
        <v>298.7000000430271</v>
      </c>
      <c r="E69" s="12">
        <v>6665797.9996999996</v>
      </c>
      <c r="F69" s="9">
        <f t="shared" si="36"/>
        <v>65.69999922066927</v>
      </c>
      <c r="G69" s="12">
        <v>84.211299999999994</v>
      </c>
      <c r="H69" s="9">
        <f t="shared" si="37"/>
        <v>-8.3000000000055252</v>
      </c>
      <c r="I69" s="47">
        <f t="shared" si="4"/>
        <v>12.404856892844906</v>
      </c>
      <c r="J69" s="40">
        <f t="shared" si="15"/>
        <v>77.595143107155081</v>
      </c>
      <c r="K69" s="47">
        <f t="shared" si="5"/>
        <v>305.84012150681008</v>
      </c>
      <c r="L69" s="40">
        <f t="shared" si="6"/>
        <v>305.95272498100161</v>
      </c>
      <c r="M69" s="12">
        <f t="shared" si="27"/>
        <v>8.2972222234174193</v>
      </c>
      <c r="N69" s="12">
        <f t="shared" si="28"/>
        <v>1.8249999783519242</v>
      </c>
      <c r="O69" s="12">
        <f t="shared" si="29"/>
        <v>-0.23055555555570903</v>
      </c>
      <c r="P69" s="81">
        <f t="shared" si="30"/>
        <v>8.4986868050278233</v>
      </c>
      <c r="Q69" s="12">
        <f t="shared" si="31"/>
        <v>0.23047839509492832</v>
      </c>
      <c r="R69" s="12">
        <f t="shared" si="32"/>
        <v>5.0694443843109005E-2</v>
      </c>
      <c r="S69" s="12">
        <f t="shared" si="33"/>
        <v>-6.4043209876585841E-3</v>
      </c>
      <c r="T69" s="12">
        <f t="shared" si="34"/>
        <v>0.23607463347299509</v>
      </c>
    </row>
    <row r="70" spans="2:20" ht="15.9" customHeight="1">
      <c r="B70" s="18">
        <v>45891</v>
      </c>
      <c r="C70" s="12">
        <v>401104.52</v>
      </c>
      <c r="D70" s="9">
        <f t="shared" si="35"/>
        <v>282.60000003501773</v>
      </c>
      <c r="E70" s="12">
        <v>6665797.9016000004</v>
      </c>
      <c r="F70" s="9">
        <f t="shared" si="36"/>
        <v>-32.399999909102917</v>
      </c>
      <c r="G70" s="12">
        <v>84.192499999999995</v>
      </c>
      <c r="H70" s="9">
        <f t="shared" si="37"/>
        <v>-27.100000000004343</v>
      </c>
      <c r="I70" s="47">
        <f t="shared" si="4"/>
        <v>-6.5403858092033715</v>
      </c>
      <c r="J70" s="40">
        <f t="shared" si="15"/>
        <v>96.540385809203372</v>
      </c>
      <c r="K70" s="47">
        <f t="shared" si="5"/>
        <v>284.45126122747615</v>
      </c>
      <c r="L70" s="40">
        <f t="shared" si="6"/>
        <v>285.7392692891583</v>
      </c>
      <c r="M70" s="12">
        <f t="shared" si="27"/>
        <v>7.8500000009727149</v>
      </c>
      <c r="N70" s="12">
        <f t="shared" si="28"/>
        <v>-0.89999999747508097</v>
      </c>
      <c r="O70" s="12">
        <f t="shared" si="29"/>
        <v>-0.75277777777789845</v>
      </c>
      <c r="P70" s="81">
        <f t="shared" si="30"/>
        <v>7.9372019246988419</v>
      </c>
      <c r="Q70" s="12">
        <f t="shared" si="31"/>
        <v>0.21805555558257542</v>
      </c>
      <c r="R70" s="12">
        <f t="shared" si="32"/>
        <v>-2.4999999929863362E-2</v>
      </c>
      <c r="S70" s="12">
        <f t="shared" si="33"/>
        <v>-2.0910493827163847E-2</v>
      </c>
      <c r="T70" s="12">
        <f t="shared" si="34"/>
        <v>0.2204778312416345</v>
      </c>
    </row>
    <row r="71" spans="2:20" ht="15.9" customHeight="1">
      <c r="B71" s="18">
        <v>45892</v>
      </c>
      <c r="C71" s="12">
        <v>401104.57</v>
      </c>
      <c r="D71" s="9">
        <f t="shared" si="35"/>
        <v>332.6000000233762</v>
      </c>
      <c r="E71" s="12">
        <v>6665798.0121999998</v>
      </c>
      <c r="F71" s="9">
        <f t="shared" si="36"/>
        <v>78.199999406933784</v>
      </c>
      <c r="G71" s="12">
        <v>84.212100000000007</v>
      </c>
      <c r="H71" s="9">
        <f t="shared" si="37"/>
        <v>-7.4999999999931788</v>
      </c>
      <c r="I71" s="47">
        <f t="shared" si="4"/>
        <v>13.230917709385913</v>
      </c>
      <c r="J71" s="40">
        <f t="shared" si="15"/>
        <v>76.769082290614108</v>
      </c>
      <c r="K71" s="47">
        <f t="shared" si="5"/>
        <v>341.66943077014406</v>
      </c>
      <c r="L71" s="40">
        <f t="shared" si="6"/>
        <v>341.75173726375436</v>
      </c>
      <c r="M71" s="12">
        <f t="shared" si="27"/>
        <v>8.9891891898209781</v>
      </c>
      <c r="N71" s="12">
        <f t="shared" si="28"/>
        <v>2.1135134974846967</v>
      </c>
      <c r="O71" s="12">
        <f t="shared" si="29"/>
        <v>-0.20270270270251833</v>
      </c>
      <c r="P71" s="81">
        <f t="shared" si="30"/>
        <v>9.2365334395609295</v>
      </c>
      <c r="Q71" s="12">
        <f t="shared" si="31"/>
        <v>0.24295105918435075</v>
      </c>
      <c r="R71" s="12">
        <f t="shared" si="32"/>
        <v>5.712198641850532E-2</v>
      </c>
      <c r="S71" s="12">
        <f t="shared" si="33"/>
        <v>-5.4784514243923872E-3</v>
      </c>
      <c r="T71" s="12">
        <f t="shared" si="34"/>
        <v>0.24963603890705216</v>
      </c>
    </row>
    <row r="72" spans="2:20" ht="15.9" customHeight="1">
      <c r="B72" s="18">
        <v>45894</v>
      </c>
      <c r="C72" s="12">
        <v>401104.60369999998</v>
      </c>
      <c r="D72" s="9">
        <f t="shared" si="35"/>
        <v>366.2999999942258</v>
      </c>
      <c r="E72" s="12">
        <v>6665797.9742000001</v>
      </c>
      <c r="F72" s="9">
        <f t="shared" si="36"/>
        <v>40.199999697506428</v>
      </c>
      <c r="G72" s="12">
        <v>84.211100000000002</v>
      </c>
      <c r="H72" s="9">
        <f t="shared" si="37"/>
        <v>-8.4999999999979536</v>
      </c>
      <c r="I72" s="47">
        <f t="shared" si="4"/>
        <v>6.2629251190430351</v>
      </c>
      <c r="J72" s="40">
        <f t="shared" si="15"/>
        <v>83.737074880956982</v>
      </c>
      <c r="K72" s="47">
        <f t="shared" si="5"/>
        <v>368.49929439749178</v>
      </c>
      <c r="L72" s="40">
        <f t="shared" si="6"/>
        <v>368.59731411317864</v>
      </c>
      <c r="M72" s="12">
        <f t="shared" si="27"/>
        <v>9.3923076921596351</v>
      </c>
      <c r="N72" s="12">
        <f t="shared" si="28"/>
        <v>1.0307692230129852</v>
      </c>
      <c r="O72" s="12">
        <f t="shared" si="29"/>
        <v>-0.21794871794866547</v>
      </c>
      <c r="P72" s="81">
        <f t="shared" si="30"/>
        <v>9.4512131823891963</v>
      </c>
      <c r="Q72" s="12">
        <f t="shared" si="31"/>
        <v>0.24082840236306757</v>
      </c>
      <c r="R72" s="12">
        <f t="shared" si="32"/>
        <v>2.642998007725603E-2</v>
      </c>
      <c r="S72" s="12">
        <f t="shared" si="33"/>
        <v>-5.5884286653503966E-3</v>
      </c>
      <c r="T72" s="12">
        <f t="shared" si="34"/>
        <v>0.24233879954844093</v>
      </c>
    </row>
    <row r="73" spans="2:20" ht="15.9" customHeight="1">
      <c r="B73" s="18">
        <v>45894</v>
      </c>
      <c r="C73" s="12">
        <v>401104.62089999998</v>
      </c>
      <c r="D73" s="9">
        <f t="shared" si="35"/>
        <v>383.49999999627471</v>
      </c>
      <c r="E73" s="12">
        <v>6665798.0109999999</v>
      </c>
      <c r="F73" s="9">
        <f t="shared" si="36"/>
        <v>76.999999582767487</v>
      </c>
      <c r="G73" s="12">
        <v>84.216399999999993</v>
      </c>
      <c r="H73" s="9">
        <f t="shared" si="37"/>
        <v>-3.200000000006753</v>
      </c>
      <c r="I73" s="47">
        <f t="shared" si="4"/>
        <v>11.353022739134365</v>
      </c>
      <c r="J73" s="40">
        <f t="shared" si="15"/>
        <v>78.64697726086564</v>
      </c>
      <c r="K73" s="47">
        <f t="shared" si="5"/>
        <v>391.153742066836</v>
      </c>
      <c r="L73" s="40">
        <f t="shared" si="6"/>
        <v>391.1668313301742</v>
      </c>
      <c r="M73" s="12">
        <f t="shared" si="27"/>
        <v>9.8333333332378139</v>
      </c>
      <c r="N73" s="12">
        <f t="shared" si="28"/>
        <v>1.9743589636607048</v>
      </c>
      <c r="O73" s="12">
        <f t="shared" si="29"/>
        <v>-8.2051282051455204E-2</v>
      </c>
      <c r="P73" s="81">
        <f t="shared" si="30"/>
        <v>10.02991875205575</v>
      </c>
      <c r="Q73" s="12">
        <f t="shared" si="31"/>
        <v>0.25213675213430292</v>
      </c>
      <c r="R73" s="12">
        <f t="shared" si="32"/>
        <v>5.0624588811812941E-2</v>
      </c>
      <c r="S73" s="12">
        <f t="shared" si="33"/>
        <v>-2.10387902696039E-3</v>
      </c>
      <c r="T73" s="12">
        <f t="shared" si="34"/>
        <v>0.2571774038988654</v>
      </c>
    </row>
    <row r="74" spans="2:20" ht="15.9" customHeight="1">
      <c r="B74" s="18">
        <v>45895</v>
      </c>
      <c r="C74" s="12">
        <v>401104.61099999998</v>
      </c>
      <c r="D74" s="9">
        <f t="shared" si="35"/>
        <v>373.59999999171123</v>
      </c>
      <c r="E74" s="12">
        <v>6665797.9342</v>
      </c>
      <c r="F74" s="9">
        <f t="shared" si="36"/>
        <v>0.19999966025352478</v>
      </c>
      <c r="G74" s="12">
        <v>84.205299999999994</v>
      </c>
      <c r="H74" s="9">
        <f t="shared" si="37"/>
        <v>-14.300000000005753</v>
      </c>
      <c r="I74" s="47">
        <f t="shared" si="4"/>
        <v>3.0672203806695431E-2</v>
      </c>
      <c r="J74" s="40">
        <f t="shared" si="15"/>
        <v>89.969327796193284</v>
      </c>
      <c r="K74" s="47">
        <f t="shared" si="5"/>
        <v>373.60005352471609</v>
      </c>
      <c r="L74" s="40">
        <f t="shared" si="6"/>
        <v>373.87362837417527</v>
      </c>
      <c r="M74" s="12">
        <f t="shared" si="27"/>
        <v>9.3399999997927807</v>
      </c>
      <c r="N74" s="12">
        <f t="shared" si="28"/>
        <v>4.9999915063381195E-3</v>
      </c>
      <c r="O74" s="12">
        <f t="shared" si="29"/>
        <v>-0.35750000000014381</v>
      </c>
      <c r="P74" s="81">
        <f t="shared" si="30"/>
        <v>9.3468407093543817</v>
      </c>
      <c r="Q74" s="12">
        <f t="shared" si="31"/>
        <v>0.23349999999481952</v>
      </c>
      <c r="R74" s="12">
        <f t="shared" si="32"/>
        <v>1.2499978765845299E-4</v>
      </c>
      <c r="S74" s="12">
        <f t="shared" si="33"/>
        <v>-8.9375000000035953E-3</v>
      </c>
      <c r="T74" s="12">
        <f t="shared" si="34"/>
        <v>0.23367101773385954</v>
      </c>
    </row>
    <row r="75" spans="2:20" ht="15.9" customHeight="1">
      <c r="B75" s="18">
        <v>45895</v>
      </c>
      <c r="C75" s="12">
        <v>401104.64159999997</v>
      </c>
      <c r="D75" s="9">
        <f t="shared" si="35"/>
        <v>404.19999998994172</v>
      </c>
      <c r="E75" s="12">
        <v>6665798.0206000004</v>
      </c>
      <c r="F75" s="9">
        <f t="shared" si="36"/>
        <v>86.600000038743019</v>
      </c>
      <c r="G75" s="12">
        <v>84.203400000000002</v>
      </c>
      <c r="H75" s="9">
        <f t="shared" si="37"/>
        <v>-16.199999999997772</v>
      </c>
      <c r="I75" s="47">
        <f t="shared" si="4"/>
        <v>12.092820956461287</v>
      </c>
      <c r="J75" s="40">
        <f t="shared" si="15"/>
        <v>77.90717904353869</v>
      </c>
      <c r="K75" s="47">
        <f t="shared" si="5"/>
        <v>413.37295508847598</v>
      </c>
      <c r="L75" s="40">
        <f t="shared" si="6"/>
        <v>413.69027061145528</v>
      </c>
      <c r="M75" s="12">
        <f t="shared" si="27"/>
        <v>10.104999999748543</v>
      </c>
      <c r="N75" s="12">
        <f t="shared" si="28"/>
        <v>2.1650000009685755</v>
      </c>
      <c r="O75" s="12">
        <f t="shared" si="29"/>
        <v>-0.40499999999994429</v>
      </c>
      <c r="P75" s="81">
        <f t="shared" si="30"/>
        <v>10.342256765286383</v>
      </c>
      <c r="Q75" s="12">
        <f t="shared" si="31"/>
        <v>0.25262499999371357</v>
      </c>
      <c r="R75" s="12">
        <f t="shared" si="32"/>
        <v>5.4125000024214387E-2</v>
      </c>
      <c r="S75" s="12">
        <f t="shared" si="33"/>
        <v>-1.0124999999998607E-2</v>
      </c>
      <c r="T75" s="12">
        <f t="shared" si="34"/>
        <v>0.25855641913215954</v>
      </c>
    </row>
    <row r="76" spans="2:20" ht="15.9" customHeight="1">
      <c r="B76" s="18">
        <v>45896</v>
      </c>
      <c r="C76" s="12">
        <v>401104.64899999998</v>
      </c>
      <c r="D76" s="9">
        <f t="shared" si="35"/>
        <v>411.59999999217689</v>
      </c>
      <c r="E76" s="12">
        <v>6665798.0083999997</v>
      </c>
      <c r="F76" s="9">
        <f t="shared" si="36"/>
        <v>74.399999342858791</v>
      </c>
      <c r="G76" s="12">
        <v>84.197699999999998</v>
      </c>
      <c r="H76" s="9">
        <f t="shared" si="37"/>
        <v>-21.900000000002251</v>
      </c>
      <c r="I76" s="47">
        <f t="shared" ref="I76:I88" si="38">IF(MOD(DEGREES(ATAN2(D76, F76)), 360) &gt; 180, MOD(DEGREES(ATAN2(D76, F76)), 360) - 360, MOD(DEGREES(ATAN2(D76, F76)), 360))</f>
        <v>10.246036260394066</v>
      </c>
      <c r="J76" s="40">
        <f t="shared" si="15"/>
        <v>79.753963739605922</v>
      </c>
      <c r="K76" s="47">
        <f t="shared" ref="K76:K88" si="39">SQRT(POWER(C76 - $C$9,2) + POWER(E76 - $E$9,2)) *1000</f>
        <v>418.2701518107375</v>
      </c>
      <c r="L76" s="40">
        <f t="shared" ref="L76:L88" si="40">SQRT((D76^2) + (F76^2) + (H76^2))</f>
        <v>418.84308505188136</v>
      </c>
      <c r="M76" s="12">
        <f t="shared" si="27"/>
        <v>10.039024390053095</v>
      </c>
      <c r="N76" s="12">
        <f t="shared" si="28"/>
        <v>1.8146341303136291</v>
      </c>
      <c r="O76" s="12">
        <f t="shared" si="29"/>
        <v>-0.53414634146346951</v>
      </c>
      <c r="P76" s="81">
        <f t="shared" si="30"/>
        <v>10.215685001265399</v>
      </c>
      <c r="Q76" s="12">
        <f t="shared" si="31"/>
        <v>0.24485425341592915</v>
      </c>
      <c r="R76" s="12">
        <f t="shared" si="32"/>
        <v>4.4259369032039732E-2</v>
      </c>
      <c r="S76" s="12">
        <f t="shared" si="33"/>
        <v>-1.30279595478895E-2</v>
      </c>
      <c r="T76" s="12">
        <f t="shared" si="34"/>
        <v>0.24916304881135121</v>
      </c>
    </row>
    <row r="77" spans="2:20" ht="15.9" customHeight="1">
      <c r="B77" s="18">
        <v>45896</v>
      </c>
      <c r="C77" s="12">
        <v>401104.64860000001</v>
      </c>
      <c r="D77" s="9">
        <f t="shared" si="35"/>
        <v>411.20000003138557</v>
      </c>
      <c r="E77" s="12">
        <v>6665797.9905000003</v>
      </c>
      <c r="F77" s="9">
        <f t="shared" si="36"/>
        <v>56.499999947845936</v>
      </c>
      <c r="G77" s="12">
        <v>84.173000000000002</v>
      </c>
      <c r="H77" s="9">
        <f t="shared" si="37"/>
        <v>-46.599999999997976</v>
      </c>
      <c r="I77" s="47">
        <f t="shared" si="38"/>
        <v>7.8236063302218612</v>
      </c>
      <c r="J77" s="40">
        <f t="shared" ref="J77:J88" si="41">MOD(DEGREES(ATAN2(F77, D77)) + 360, 360)</f>
        <v>82.176393669778122</v>
      </c>
      <c r="K77" s="47">
        <f t="shared" si="39"/>
        <v>415.06347709707978</v>
      </c>
      <c r="L77" s="40">
        <f t="shared" si="40"/>
        <v>417.67122239857264</v>
      </c>
      <c r="M77" s="12">
        <f t="shared" si="27"/>
        <v>10.029268293448428</v>
      </c>
      <c r="N77" s="12">
        <f t="shared" si="28"/>
        <v>1.3780487792157545</v>
      </c>
      <c r="O77" s="12">
        <f t="shared" si="29"/>
        <v>-1.1365853658536091</v>
      </c>
      <c r="P77" s="81">
        <f t="shared" si="30"/>
        <v>10.187102985331039</v>
      </c>
      <c r="Q77" s="12">
        <f t="shared" si="31"/>
        <v>0.24461629984020558</v>
      </c>
      <c r="R77" s="12">
        <f t="shared" si="32"/>
        <v>3.3610945834530601E-2</v>
      </c>
      <c r="S77" s="12">
        <f t="shared" si="33"/>
        <v>-2.7721594289112417E-2</v>
      </c>
      <c r="T77" s="12">
        <f t="shared" si="34"/>
        <v>0.24846592647148877</v>
      </c>
    </row>
    <row r="78" spans="2:20" ht="15.9" customHeight="1">
      <c r="B78" s="18">
        <v>45897</v>
      </c>
      <c r="C78" s="12">
        <v>401104.64319999999</v>
      </c>
      <c r="D78" s="9">
        <f t="shared" si="35"/>
        <v>405.80000000772998</v>
      </c>
      <c r="E78" s="12">
        <v>6665797.9451000001</v>
      </c>
      <c r="F78" s="9">
        <f t="shared" si="36"/>
        <v>11.099999770522118</v>
      </c>
      <c r="G78" s="12">
        <v>84.202200000000005</v>
      </c>
      <c r="H78" s="9">
        <f t="shared" si="37"/>
        <v>-17.399999999994975</v>
      </c>
      <c r="I78" s="47">
        <f t="shared" si="38"/>
        <v>1.5668422742548438</v>
      </c>
      <c r="J78" s="40">
        <f t="shared" si="41"/>
        <v>88.433157725745161</v>
      </c>
      <c r="K78" s="47">
        <f t="shared" si="39"/>
        <v>405.9517828525689</v>
      </c>
      <c r="L78" s="40">
        <f t="shared" si="40"/>
        <v>406.32451316795925</v>
      </c>
      <c r="M78" s="12">
        <f t="shared" si="27"/>
        <v>9.6619047620888097</v>
      </c>
      <c r="N78" s="12">
        <f t="shared" si="28"/>
        <v>0.26428570882195518</v>
      </c>
      <c r="O78" s="12">
        <f t="shared" si="29"/>
        <v>-0.41428571428559463</v>
      </c>
      <c r="P78" s="81">
        <f t="shared" si="30"/>
        <v>9.6743931706656969</v>
      </c>
      <c r="Q78" s="12">
        <f t="shared" si="31"/>
        <v>0.23004535147830499</v>
      </c>
      <c r="R78" s="12">
        <f t="shared" si="32"/>
        <v>6.2925168767132183E-3</v>
      </c>
      <c r="S78" s="12">
        <f t="shared" si="33"/>
        <v>-9.8639455782284433E-3</v>
      </c>
      <c r="T78" s="12">
        <f t="shared" si="34"/>
        <v>0.23034269453965944</v>
      </c>
    </row>
    <row r="79" spans="2:20" ht="15.9" customHeight="1">
      <c r="B79" s="18">
        <v>45897</v>
      </c>
      <c r="C79" s="12">
        <v>401104.6557</v>
      </c>
      <c r="D79" s="9">
        <f t="shared" si="35"/>
        <v>418.30000001937151</v>
      </c>
      <c r="E79" s="12">
        <v>6665797.9752000002</v>
      </c>
      <c r="F79" s="9">
        <f t="shared" si="36"/>
        <v>41.199999861419201</v>
      </c>
      <c r="G79" s="12">
        <v>84.167199999999994</v>
      </c>
      <c r="H79" s="9">
        <f t="shared" si="37"/>
        <v>-52.400000000005775</v>
      </c>
      <c r="I79" s="47">
        <f t="shared" si="38"/>
        <v>5.6251418748205131</v>
      </c>
      <c r="J79" s="40">
        <f t="shared" si="41"/>
        <v>84.374858125179458</v>
      </c>
      <c r="K79" s="47">
        <f t="shared" si="39"/>
        <v>420.32407735554142</v>
      </c>
      <c r="L79" s="40">
        <f t="shared" si="40"/>
        <v>423.57772604893631</v>
      </c>
      <c r="M79" s="12">
        <f t="shared" si="27"/>
        <v>9.9595238099850363</v>
      </c>
      <c r="N79" s="12">
        <f t="shared" si="28"/>
        <v>0.98095237765283816</v>
      </c>
      <c r="O79" s="12">
        <f t="shared" si="29"/>
        <v>-1.2476190476191851</v>
      </c>
      <c r="P79" s="81">
        <f t="shared" si="30"/>
        <v>10.085183953546103</v>
      </c>
      <c r="Q79" s="12">
        <f t="shared" si="31"/>
        <v>0.237131519285358</v>
      </c>
      <c r="R79" s="12">
        <f t="shared" si="32"/>
        <v>2.3356008991734241E-2</v>
      </c>
      <c r="S79" s="12">
        <f t="shared" si="33"/>
        <v>-2.9705215419504407E-2</v>
      </c>
      <c r="T79" s="12">
        <f t="shared" si="34"/>
        <v>0.2401234274653834</v>
      </c>
    </row>
    <row r="80" spans="2:20" ht="15.9" customHeight="1">
      <c r="B80" s="18">
        <v>45898</v>
      </c>
      <c r="C80" s="12">
        <v>401104.6556</v>
      </c>
      <c r="D80" s="9">
        <f t="shared" si="35"/>
        <v>418.20000001462176</v>
      </c>
      <c r="E80" s="12">
        <v>6665797.9620000003</v>
      </c>
      <c r="F80" s="9">
        <f t="shared" si="36"/>
        <v>27.999999932944775</v>
      </c>
      <c r="G80" s="12">
        <v>84.215000000000003</v>
      </c>
      <c r="H80" s="9">
        <f t="shared" si="37"/>
        <v>-4.5999999999963848</v>
      </c>
      <c r="I80" s="47">
        <f t="shared" si="38"/>
        <v>3.8304424492480025</v>
      </c>
      <c r="J80" s="40">
        <f t="shared" si="41"/>
        <v>86.169557550752018</v>
      </c>
      <c r="K80" s="47">
        <f t="shared" si="39"/>
        <v>419.1363024225825</v>
      </c>
      <c r="L80" s="40">
        <f t="shared" si="40"/>
        <v>419.16154404772692</v>
      </c>
      <c r="M80" s="12">
        <f t="shared" si="27"/>
        <v>9.725581395688879</v>
      </c>
      <c r="N80" s="12">
        <f t="shared" si="28"/>
        <v>0.65116278913825054</v>
      </c>
      <c r="O80" s="12">
        <f t="shared" si="29"/>
        <v>-0.10697674418596244</v>
      </c>
      <c r="P80" s="81">
        <f t="shared" si="30"/>
        <v>9.7479428848308594</v>
      </c>
      <c r="Q80" s="12">
        <f t="shared" si="31"/>
        <v>0.22617631152764836</v>
      </c>
      <c r="R80" s="12">
        <f t="shared" si="32"/>
        <v>1.5143320677633734E-2</v>
      </c>
      <c r="S80" s="12">
        <f t="shared" si="33"/>
        <v>-2.4878312601386613E-3</v>
      </c>
      <c r="T80" s="12">
        <f t="shared" si="34"/>
        <v>0.2266963461588572</v>
      </c>
    </row>
    <row r="81" spans="2:20" ht="15.9" customHeight="1">
      <c r="B81" s="18">
        <v>45898</v>
      </c>
      <c r="C81" s="12">
        <v>401104.67509999999</v>
      </c>
      <c r="D81" s="9">
        <f t="shared" si="35"/>
        <v>437.70000000949949</v>
      </c>
      <c r="E81" s="12">
        <v>6665798.0136000002</v>
      </c>
      <c r="F81" s="9">
        <f t="shared" si="36"/>
        <v>79.599999822676182</v>
      </c>
      <c r="G81" s="12">
        <v>84.156499999999994</v>
      </c>
      <c r="H81" s="9">
        <f t="shared" si="37"/>
        <v>-63.100000000005707</v>
      </c>
      <c r="I81" s="47">
        <f t="shared" si="38"/>
        <v>10.30715030339268</v>
      </c>
      <c r="J81" s="40">
        <f t="shared" si="41"/>
        <v>79.692849696607311</v>
      </c>
      <c r="K81" s="47">
        <f t="shared" si="39"/>
        <v>444.87914086871496</v>
      </c>
      <c r="L81" s="40">
        <f t="shared" si="40"/>
        <v>449.33179275462646</v>
      </c>
      <c r="M81" s="12">
        <f t="shared" si="27"/>
        <v>10.17906976766278</v>
      </c>
      <c r="N81" s="12">
        <f t="shared" si="28"/>
        <v>1.8511627865738647</v>
      </c>
      <c r="O81" s="12">
        <f t="shared" si="29"/>
        <v>-1.467441860465249</v>
      </c>
      <c r="P81" s="81">
        <f t="shared" si="30"/>
        <v>10.449576575688987</v>
      </c>
      <c r="Q81" s="12">
        <f t="shared" si="31"/>
        <v>0.23672255273634371</v>
      </c>
      <c r="R81" s="12">
        <f t="shared" si="32"/>
        <v>4.3050297362182903E-2</v>
      </c>
      <c r="S81" s="12">
        <f t="shared" si="33"/>
        <v>-3.4126554894540674E-2</v>
      </c>
      <c r="T81" s="12">
        <f t="shared" si="34"/>
        <v>0.24301340873695318</v>
      </c>
    </row>
    <row r="82" spans="2:20" ht="15.9" customHeight="1">
      <c r="B82" s="18">
        <v>45899</v>
      </c>
      <c r="C82" s="12">
        <v>401104.67869999999</v>
      </c>
      <c r="D82" s="9">
        <f t="shared" si="35"/>
        <v>441.30000000586733</v>
      </c>
      <c r="E82" s="12">
        <v>6665798.0126999998</v>
      </c>
      <c r="F82" s="9">
        <f t="shared" si="36"/>
        <v>78.699999488890171</v>
      </c>
      <c r="G82" s="12">
        <v>84.200599999999994</v>
      </c>
      <c r="H82" s="9">
        <f t="shared" si="37"/>
        <v>-19.000000000005457</v>
      </c>
      <c r="I82" s="47">
        <f t="shared" si="38"/>
        <v>10.111639507741852</v>
      </c>
      <c r="J82" s="40">
        <f t="shared" si="41"/>
        <v>79.88836049225813</v>
      </c>
      <c r="K82" s="47">
        <f t="shared" si="39"/>
        <v>448.26262383197843</v>
      </c>
      <c r="L82" s="40">
        <f t="shared" si="40"/>
        <v>448.66510887824785</v>
      </c>
      <c r="M82" s="12">
        <f t="shared" si="27"/>
        <v>10.029545454678804</v>
      </c>
      <c r="N82" s="12">
        <f t="shared" si="28"/>
        <v>1.7886363520202311</v>
      </c>
      <c r="O82" s="12">
        <f t="shared" si="29"/>
        <v>-0.43181818181830584</v>
      </c>
      <c r="P82" s="81">
        <f t="shared" si="30"/>
        <v>10.196934292687452</v>
      </c>
      <c r="Q82" s="12">
        <f t="shared" si="31"/>
        <v>0.22794421487906372</v>
      </c>
      <c r="R82" s="12">
        <f t="shared" si="32"/>
        <v>4.0650826182277978E-2</v>
      </c>
      <c r="S82" s="12">
        <f t="shared" si="33"/>
        <v>-9.8140495867796787E-3</v>
      </c>
      <c r="T82" s="12">
        <f t="shared" si="34"/>
        <v>0.23174850665198754</v>
      </c>
    </row>
    <row r="83" spans="2:20" ht="15.9" customHeight="1">
      <c r="B83" s="18">
        <v>45899</v>
      </c>
      <c r="C83" s="12">
        <v>401104.6986</v>
      </c>
      <c r="D83" s="9">
        <f t="shared" si="35"/>
        <v>461.20000001974404</v>
      </c>
      <c r="E83" s="12">
        <v>6665798.0703999996</v>
      </c>
      <c r="F83" s="9">
        <f t="shared" si="36"/>
        <v>136.3999992609024</v>
      </c>
      <c r="G83" s="12">
        <v>84.189300000000003</v>
      </c>
      <c r="H83" s="9">
        <f t="shared" si="37"/>
        <v>-30.299999999996885</v>
      </c>
      <c r="I83" s="47">
        <f t="shared" si="38"/>
        <v>16.475594110089546</v>
      </c>
      <c r="J83" s="40">
        <f t="shared" si="41"/>
        <v>73.52440588991044</v>
      </c>
      <c r="K83" s="47">
        <f t="shared" si="39"/>
        <v>480.94739818049345</v>
      </c>
      <c r="L83" s="40">
        <f t="shared" si="40"/>
        <v>481.90091286133281</v>
      </c>
      <c r="M83" s="12">
        <f t="shared" si="27"/>
        <v>10.48181818226691</v>
      </c>
      <c r="N83" s="12">
        <f t="shared" si="28"/>
        <v>3.0999999832023275</v>
      </c>
      <c r="O83" s="12">
        <f t="shared" si="29"/>
        <v>-0.68863636363629288</v>
      </c>
      <c r="P83" s="81">
        <f t="shared" si="30"/>
        <v>10.9522934741212</v>
      </c>
      <c r="Q83" s="12">
        <f t="shared" si="31"/>
        <v>0.23822314050606613</v>
      </c>
      <c r="R83" s="12">
        <f t="shared" si="32"/>
        <v>7.0454545072780164E-2</v>
      </c>
      <c r="S83" s="12">
        <f t="shared" si="33"/>
        <v>-1.5650826446279385E-2</v>
      </c>
      <c r="T83" s="12">
        <f t="shared" si="34"/>
        <v>0.24891576077548183</v>
      </c>
    </row>
    <row r="84" spans="2:20" ht="15.9" customHeight="1">
      <c r="B84" s="18">
        <v>45901</v>
      </c>
      <c r="C84" s="12">
        <v>401104.69030000002</v>
      </c>
      <c r="D84" s="9">
        <f t="shared" si="35"/>
        <v>452.90000003296882</v>
      </c>
      <c r="E84" s="12">
        <v>6665798.0126999998</v>
      </c>
      <c r="F84" s="9">
        <f t="shared" si="36"/>
        <v>78.699999488890171</v>
      </c>
      <c r="G84" s="12">
        <v>84.189700000000002</v>
      </c>
      <c r="H84" s="9">
        <f t="shared" si="37"/>
        <v>-29.899999999997817</v>
      </c>
      <c r="I84" s="47">
        <f t="shared" si="38"/>
        <v>9.8577983375941614</v>
      </c>
      <c r="J84" s="40">
        <f t="shared" si="41"/>
        <v>80.142201662405853</v>
      </c>
      <c r="K84" s="47">
        <f t="shared" si="39"/>
        <v>459.68695864622316</v>
      </c>
      <c r="L84" s="40">
        <f t="shared" si="40"/>
        <v>460.65834405708353</v>
      </c>
      <c r="M84" s="12">
        <f t="shared" si="27"/>
        <v>9.8456521746297572</v>
      </c>
      <c r="N84" s="12">
        <f t="shared" si="28"/>
        <v>1.7108695541063081</v>
      </c>
      <c r="O84" s="12">
        <f t="shared" si="29"/>
        <v>-0.6499999999999525</v>
      </c>
      <c r="P84" s="81">
        <f t="shared" si="30"/>
        <v>10.014311827327903</v>
      </c>
      <c r="Q84" s="12">
        <f t="shared" si="31"/>
        <v>0.21403591683977732</v>
      </c>
      <c r="R84" s="12">
        <f t="shared" si="32"/>
        <v>3.7192816393615394E-2</v>
      </c>
      <c r="S84" s="12">
        <f t="shared" si="33"/>
        <v>-1.4130434782607663E-2</v>
      </c>
      <c r="T84" s="12">
        <f t="shared" si="34"/>
        <v>0.21770243102886747</v>
      </c>
    </row>
    <row r="85" spans="2:20" ht="15.9" customHeight="1">
      <c r="B85" s="18">
        <v>45901</v>
      </c>
      <c r="C85" s="12">
        <v>401104.70240000001</v>
      </c>
      <c r="D85" s="9">
        <f t="shared" si="35"/>
        <v>465.00000002561137</v>
      </c>
      <c r="E85" s="12">
        <v>6665798.0515000001</v>
      </c>
      <c r="F85" s="9">
        <f t="shared" si="36"/>
        <v>117.49999970197678</v>
      </c>
      <c r="G85" s="12">
        <v>84.209000000000003</v>
      </c>
      <c r="H85" s="9">
        <f t="shared" si="37"/>
        <v>-10.599999999996612</v>
      </c>
      <c r="I85" s="47">
        <f t="shared" si="38"/>
        <v>14.181112351535798</v>
      </c>
      <c r="J85" s="40">
        <f t="shared" si="41"/>
        <v>75.81888764846417</v>
      </c>
      <c r="K85" s="47">
        <f t="shared" si="39"/>
        <v>479.61573155369194</v>
      </c>
      <c r="L85" s="40">
        <f t="shared" si="40"/>
        <v>479.732852693854</v>
      </c>
      <c r="M85" s="12">
        <f t="shared" si="27"/>
        <v>10.108695652730683</v>
      </c>
      <c r="N85" s="12">
        <f t="shared" si="28"/>
        <v>2.5543478196081906</v>
      </c>
      <c r="O85" s="12">
        <f t="shared" si="29"/>
        <v>-0.23043478260862199</v>
      </c>
      <c r="P85" s="81">
        <f t="shared" si="30"/>
        <v>10.428975058562044</v>
      </c>
      <c r="Q85" s="12">
        <f t="shared" si="31"/>
        <v>0.21975425332023224</v>
      </c>
      <c r="R85" s="12">
        <f t="shared" si="32"/>
        <v>5.5529300426265013E-2</v>
      </c>
      <c r="S85" s="12">
        <f t="shared" si="33"/>
        <v>-5.0094517958396085E-3</v>
      </c>
      <c r="T85" s="12">
        <f t="shared" si="34"/>
        <v>0.22671684909917486</v>
      </c>
    </row>
    <row r="86" spans="2:20" ht="15.9" customHeight="1">
      <c r="B86" s="18">
        <v>45902</v>
      </c>
      <c r="C86" s="12">
        <v>401104.69699999999</v>
      </c>
      <c r="D86" s="9">
        <f t="shared" si="35"/>
        <v>459.60000000195578</v>
      </c>
      <c r="E86" s="12">
        <v>6665798.0289000003</v>
      </c>
      <c r="F86" s="9">
        <f t="shared" si="36"/>
        <v>94.899999909102917</v>
      </c>
      <c r="G86" s="12">
        <v>84.198999999999998</v>
      </c>
      <c r="H86" s="9">
        <f t="shared" si="37"/>
        <v>-20.600000000001728</v>
      </c>
      <c r="I86" s="47">
        <f t="shared" si="38"/>
        <v>11.666694585030154</v>
      </c>
      <c r="J86" s="40">
        <f t="shared" si="41"/>
        <v>78.333305414969857</v>
      </c>
      <c r="K86" s="47">
        <f t="shared" si="39"/>
        <v>469.29539736134797</v>
      </c>
      <c r="L86" s="40">
        <f t="shared" si="40"/>
        <v>469.74730439305932</v>
      </c>
      <c r="M86" s="12">
        <f t="shared" si="27"/>
        <v>9.7787234042969313</v>
      </c>
      <c r="N86" s="12">
        <f t="shared" si="28"/>
        <v>2.0191489342362323</v>
      </c>
      <c r="O86" s="12">
        <f t="shared" si="29"/>
        <v>-0.4382978723404623</v>
      </c>
      <c r="P86" s="81">
        <f t="shared" si="30"/>
        <v>9.9946234977246657</v>
      </c>
      <c r="Q86" s="12">
        <f t="shared" si="31"/>
        <v>0.20805794477227513</v>
      </c>
      <c r="R86" s="12">
        <f t="shared" si="32"/>
        <v>4.2960615622047497E-2</v>
      </c>
      <c r="S86" s="12">
        <f t="shared" si="33"/>
        <v>-9.3254866455417511E-3</v>
      </c>
      <c r="T86" s="12">
        <f t="shared" si="34"/>
        <v>0.21265156378137587</v>
      </c>
    </row>
    <row r="87" spans="2:20" ht="15.9" customHeight="1">
      <c r="B87" s="18">
        <v>45902</v>
      </c>
      <c r="C87" s="12">
        <v>401104.6998</v>
      </c>
      <c r="D87" s="9">
        <f t="shared" si="35"/>
        <v>462.40000001853332</v>
      </c>
      <c r="E87" s="12">
        <v>6665798.0296</v>
      </c>
      <c r="F87" s="9">
        <f t="shared" si="36"/>
        <v>95.599999651312828</v>
      </c>
      <c r="G87" s="12">
        <v>84.197599999999994</v>
      </c>
      <c r="H87" s="9">
        <f t="shared" si="37"/>
        <v>-22.000000000005571</v>
      </c>
      <c r="I87" s="47">
        <f t="shared" si="38"/>
        <v>11.681174188311815</v>
      </c>
      <c r="J87" s="40">
        <f t="shared" si="41"/>
        <v>78.318825811688157</v>
      </c>
      <c r="K87" s="47">
        <f t="shared" si="39"/>
        <v>472.17911850321229</v>
      </c>
      <c r="L87" s="40">
        <f t="shared" si="40"/>
        <v>472.69135802389161</v>
      </c>
      <c r="M87" s="12">
        <f t="shared" si="27"/>
        <v>9.838297872734751</v>
      </c>
      <c r="N87" s="12">
        <f t="shared" si="28"/>
        <v>2.0340425457726132</v>
      </c>
      <c r="O87" s="12">
        <f t="shared" si="29"/>
        <v>-0.46808510638309725</v>
      </c>
      <c r="P87" s="81">
        <f t="shared" si="30"/>
        <v>10.057262936678544</v>
      </c>
      <c r="Q87" s="12">
        <f t="shared" si="31"/>
        <v>0.20932548665393086</v>
      </c>
      <c r="R87" s="12">
        <f t="shared" si="32"/>
        <v>4.3277500973885386E-2</v>
      </c>
      <c r="S87" s="12">
        <f t="shared" si="33"/>
        <v>-9.959257582619091E-3</v>
      </c>
      <c r="T87" s="12">
        <f t="shared" si="34"/>
        <v>0.21398431780167115</v>
      </c>
    </row>
    <row r="88" spans="2:20" ht="15.9" customHeight="1">
      <c r="B88" s="18">
        <v>45903</v>
      </c>
      <c r="C88" s="12">
        <v>401104.6997</v>
      </c>
      <c r="D88" s="9">
        <f t="shared" si="35"/>
        <v>462.30000001378357</v>
      </c>
      <c r="E88" s="12">
        <v>6665798.0257999999</v>
      </c>
      <c r="F88" s="9">
        <f t="shared" si="36"/>
        <v>91.799999587237835</v>
      </c>
      <c r="G88" s="12">
        <v>84.198499999999996</v>
      </c>
      <c r="H88" s="9">
        <f t="shared" si="37"/>
        <v>-21.100000000004115</v>
      </c>
      <c r="I88" s="47">
        <f t="shared" si="38"/>
        <v>11.231258953183358</v>
      </c>
      <c r="J88" s="40">
        <f t="shared" si="41"/>
        <v>78.768741046816672</v>
      </c>
      <c r="K88" s="47">
        <f t="shared" si="39"/>
        <v>471.32635183804558</v>
      </c>
      <c r="L88" s="40">
        <f t="shared" si="40"/>
        <v>471.79841027388096</v>
      </c>
      <c r="M88" s="12">
        <f t="shared" si="27"/>
        <v>9.6312500002871584</v>
      </c>
      <c r="N88" s="12">
        <f t="shared" si="28"/>
        <v>1.9124999914007883</v>
      </c>
      <c r="O88" s="12">
        <f t="shared" si="29"/>
        <v>-0.43958333333341909</v>
      </c>
      <c r="P88" s="81">
        <f t="shared" si="30"/>
        <v>9.8291335473725194</v>
      </c>
      <c r="Q88" s="12">
        <f t="shared" si="31"/>
        <v>0.20065104167264913</v>
      </c>
      <c r="R88" s="12">
        <f t="shared" si="32"/>
        <v>3.9843749820849754E-2</v>
      </c>
      <c r="S88" s="12">
        <f t="shared" si="33"/>
        <v>-9.1579861111128983E-3</v>
      </c>
      <c r="T88" s="12">
        <f t="shared" si="34"/>
        <v>0.20477361557026083</v>
      </c>
    </row>
    <row r="89" spans="2:20" ht="15.9" customHeight="1">
      <c r="B89" s="18">
        <v>45903</v>
      </c>
      <c r="C89" s="12">
        <v>401104.70039999997</v>
      </c>
      <c r="D89" s="9">
        <f t="shared" si="35"/>
        <v>462.99999998882413</v>
      </c>
      <c r="E89" s="12">
        <v>6665798.0186999999</v>
      </c>
      <c r="F89" s="9">
        <f t="shared" si="36"/>
        <v>84.699999541044235</v>
      </c>
      <c r="G89" s="12">
        <v>84.203999999999994</v>
      </c>
      <c r="H89" s="9">
        <f t="shared" si="37"/>
        <v>-15.600000000006276</v>
      </c>
      <c r="I89" s="48"/>
      <c r="J89" s="40">
        <f t="shared" ref="J89" si="42">MOD(DEGREES(ATAN2(F89, D89)) + 360, 360)</f>
        <v>79.633093344324607</v>
      </c>
      <c r="K89" s="47">
        <f t="shared" ref="K89" si="43">SQRT(POWER(C89 - $C$9,2) + POWER(E89 - $E$9,2)) *1000</f>
        <v>470.68364100731606</v>
      </c>
      <c r="L89" s="40">
        <f t="shared" ref="L89" si="44">SQRT((D89^2) + (F89^2) + (H89^2))</f>
        <v>470.9420876412558</v>
      </c>
      <c r="M89" s="12">
        <f t="shared" ref="M89" si="45">(D89-$D$9)/(B89-$B$9)</f>
        <v>9.6458333331005033</v>
      </c>
      <c r="N89" s="12">
        <f t="shared" ref="N89" si="46">(F89-$F$9)/(B89-$B$9)</f>
        <v>1.764583323771755</v>
      </c>
      <c r="O89" s="12">
        <f t="shared" ref="O89" si="47">(H89-$H$9)/(B89-$B$9)</f>
        <v>-0.32500000000013074</v>
      </c>
      <c r="P89" s="81">
        <f t="shared" ref="P89" si="48">(L89-$L$9)/(B89-$B$9)</f>
        <v>9.811293492526163</v>
      </c>
      <c r="Q89" s="12">
        <f t="shared" ref="Q89" si="49">(M89-0)/(B89-$B$9)</f>
        <v>0.20095486110626049</v>
      </c>
      <c r="R89" s="12">
        <f t="shared" ref="R89" si="50">(N89-0)/(B89-$B$9)</f>
        <v>3.6762152578578226E-2</v>
      </c>
      <c r="S89" s="12">
        <f t="shared" ref="S89" si="51">(O89-0)/(B89-$B$9)</f>
        <v>-6.7708333333360571E-3</v>
      </c>
      <c r="T89" s="12">
        <f t="shared" ref="T89" si="52">(P89-0)/(B89-$B$9)</f>
        <v>0.20440194776096174</v>
      </c>
    </row>
    <row r="90" spans="2:20" ht="15.9" customHeight="1">
      <c r="B90" s="18">
        <v>45904</v>
      </c>
      <c r="C90" s="12">
        <v>401104.73300000001</v>
      </c>
      <c r="D90" s="9">
        <f t="shared" si="35"/>
        <v>495.60000002384186</v>
      </c>
      <c r="E90" s="12">
        <v>6665798.0713</v>
      </c>
      <c r="F90" s="9">
        <f t="shared" si="36"/>
        <v>137.29999959468842</v>
      </c>
      <c r="G90" s="12">
        <v>84.21</v>
      </c>
      <c r="H90" s="9">
        <f t="shared" si="37"/>
        <v>-9.6000000000060481</v>
      </c>
      <c r="I90" s="48"/>
      <c r="J90" s="40">
        <f t="shared" ref="J90" si="53">MOD(DEGREES(ATAN2(F90, D90)) + 360, 360)</f>
        <v>74.51524995899797</v>
      </c>
      <c r="K90" s="47">
        <f t="shared" ref="K90" si="54">SQRT(POWER(C90 - $C$9,2) + POWER(E90 - $E$9,2)) *1000</f>
        <v>514.2670997763064</v>
      </c>
      <c r="L90" s="40">
        <f t="shared" ref="L90" si="55">SQRT((D90^2) + (F90^2) + (H90^2))</f>
        <v>514.35669521484181</v>
      </c>
      <c r="M90" s="12">
        <f t="shared" ref="M90" si="56">(D90-$D$9)/(B90-$B$9)</f>
        <v>10.114285714772283</v>
      </c>
      <c r="N90" s="12">
        <f t="shared" ref="N90" si="57">(F90-$F$9)/(B90-$B$9)</f>
        <v>2.8020408080548656</v>
      </c>
      <c r="O90" s="12">
        <f t="shared" ref="O90" si="58">(H90-$H$9)/(B90-$B$9)</f>
        <v>-0.19591836734706219</v>
      </c>
      <c r="P90" s="81">
        <f t="shared" ref="P90" si="59">(L90-$L$9)/(B90-$B$9)</f>
        <v>10.497075412547792</v>
      </c>
      <c r="Q90" s="12">
        <f t="shared" ref="Q90" si="60">(M90-0)/(B90-$B$9)</f>
        <v>0.20641399417902617</v>
      </c>
      <c r="R90" s="12">
        <f t="shared" ref="R90" si="61">(N90-0)/(B90-$B$9)</f>
        <v>5.718450628683399E-2</v>
      </c>
      <c r="S90" s="12">
        <f t="shared" ref="S90" si="62">(O90-0)/(B90-$B$9)</f>
        <v>-3.9983340274910651E-3</v>
      </c>
      <c r="T90" s="12">
        <f t="shared" ref="T90" si="63">(P90-0)/(B90-$B$9)</f>
        <v>0.21422602882750597</v>
      </c>
    </row>
    <row r="91" spans="2:20" ht="15.9" customHeight="1">
      <c r="B91" s="18">
        <v>45904</v>
      </c>
      <c r="C91" s="12">
        <v>401104.73979999998</v>
      </c>
      <c r="D91" s="9">
        <f t="shared" si="35"/>
        <v>502.39999999757856</v>
      </c>
      <c r="E91" s="12">
        <v>6665798.0471999999</v>
      </c>
      <c r="F91" s="9">
        <f t="shared" si="36"/>
        <v>113.1999995559454</v>
      </c>
      <c r="G91" s="12">
        <v>84.196100000000001</v>
      </c>
      <c r="H91" s="9">
        <f t="shared" si="37"/>
        <v>-23.499999999998522</v>
      </c>
      <c r="I91" s="48"/>
      <c r="J91" s="40">
        <f t="shared" ref="J91" si="64">MOD(DEGREES(ATAN2(F91, D91)) + 360, 360)</f>
        <v>77.302249923544025</v>
      </c>
      <c r="K91" s="47">
        <f t="shared" ref="K91" si="65">SQRT(POWER(C91 - $C$9,2) + POWER(E91 - $E$9,2)) *1000</f>
        <v>514.99514550822039</v>
      </c>
      <c r="L91" s="40">
        <f t="shared" ref="L91" si="66">SQRT((D91^2) + (F91^2) + (H91^2))</f>
        <v>515.53103679316234</v>
      </c>
      <c r="M91" s="12">
        <f t="shared" ref="M91" si="67">(D91-$D$9)/(B91-$B$9)</f>
        <v>10.253061224440378</v>
      </c>
      <c r="N91" s="12">
        <f t="shared" ref="N91" si="68">(F91-$F$9)/(B91-$B$9)</f>
        <v>2.3102040725703143</v>
      </c>
      <c r="O91" s="12">
        <f t="shared" ref="O91" si="69">(H91-$H$9)/(B91-$B$9)</f>
        <v>-0.47959183673466371</v>
      </c>
      <c r="P91" s="81">
        <f t="shared" ref="P91" si="70">(L91-$L$9)/(B91-$B$9)</f>
        <v>10.521041567207394</v>
      </c>
      <c r="Q91" s="12">
        <f t="shared" ref="Q91" si="71">(M91-0)/(B91-$B$9)</f>
        <v>0.20924614743755873</v>
      </c>
      <c r="R91" s="12">
        <f t="shared" ref="R91" si="72">(N91-0)/(B91-$B$9)</f>
        <v>4.7147021889190087E-2</v>
      </c>
      <c r="S91" s="12">
        <f t="shared" ref="S91" si="73">(O91-0)/(B91-$B$9)</f>
        <v>-9.7875885047890559E-3</v>
      </c>
      <c r="T91" s="12">
        <f t="shared" ref="T91" si="74">(P91-0)/(B91-$B$9)</f>
        <v>0.21471513402464071</v>
      </c>
    </row>
    <row r="92" spans="2:20" ht="15.9" customHeight="1">
      <c r="B92" s="18">
        <v>45905</v>
      </c>
      <c r="C92" s="12">
        <v>401104.76289999997</v>
      </c>
      <c r="D92" s="9">
        <f t="shared" si="35"/>
        <v>525.49999998882413</v>
      </c>
      <c r="E92" s="12">
        <v>6665798.0290000001</v>
      </c>
      <c r="F92" s="9">
        <f t="shared" si="36"/>
        <v>94.999999739229679</v>
      </c>
      <c r="G92" s="12">
        <v>84.198099999999997</v>
      </c>
      <c r="H92" s="9">
        <f t="shared" si="37"/>
        <v>-21.500000000003183</v>
      </c>
      <c r="I92" s="48"/>
      <c r="J92" s="40">
        <f t="shared" ref="J92" si="75">MOD(DEGREES(ATAN2(F92, D92)) + 360, 360)</f>
        <v>79.752732414821537</v>
      </c>
      <c r="K92" s="47">
        <f t="shared" ref="K92" si="76">SQRT(POWER(C92 - $C$9,2) + POWER(E92 - $E$9,2)) *1000</f>
        <v>534.01802398299981</v>
      </c>
      <c r="L92" s="40">
        <f t="shared" ref="L92" si="77">SQRT((D92^2) + (F92^2) + (H92^2))</f>
        <v>534.45065248225478</v>
      </c>
      <c r="M92" s="12">
        <f t="shared" ref="M92" si="78">(D92-$D$9)/(B92-$B$9)</f>
        <v>10.509999999776483</v>
      </c>
      <c r="N92" s="12">
        <f t="shared" ref="N92" si="79">(F92-$F$9)/(B92-$B$9)</f>
        <v>1.8999999947845936</v>
      </c>
      <c r="O92" s="12">
        <f t="shared" ref="O92" si="80">(H92-$H$9)/(B92-$B$9)</f>
        <v>-0.43000000000006366</v>
      </c>
      <c r="P92" s="81">
        <f t="shared" ref="P92" si="81">(L92-$L$9)/(B92-$B$9)</f>
        <v>10.689013049645096</v>
      </c>
      <c r="Q92" s="12">
        <f t="shared" ref="Q92" si="82">(M92-0)/(B92-$B$9)</f>
        <v>0.21019999999552966</v>
      </c>
      <c r="R92" s="12">
        <f t="shared" ref="R92" si="83">(N92-0)/(B92-$B$9)</f>
        <v>3.7999999895691874E-2</v>
      </c>
      <c r="S92" s="12">
        <f t="shared" ref="S92" si="84">(O92-0)/(B92-$B$9)</f>
        <v>-8.6000000000012733E-3</v>
      </c>
      <c r="T92" s="12">
        <f t="shared" ref="T92" si="85">(P92-0)/(B92-$B$9)</f>
        <v>0.21378026099290193</v>
      </c>
    </row>
    <row r="93" spans="2:20" ht="15.9" customHeight="1">
      <c r="B93" s="18">
        <v>45905</v>
      </c>
      <c r="C93" s="12">
        <v>401104.7794</v>
      </c>
      <c r="D93" s="9">
        <f t="shared" si="35"/>
        <v>542.00000001583248</v>
      </c>
      <c r="E93" s="12">
        <v>6665798.0514000002</v>
      </c>
      <c r="F93" s="9">
        <f t="shared" si="36"/>
        <v>117.39999987185001</v>
      </c>
      <c r="G93" s="12">
        <v>84.200400000000002</v>
      </c>
      <c r="H93" s="9">
        <f t="shared" si="37"/>
        <v>-19.199999999997885</v>
      </c>
      <c r="I93" s="48"/>
      <c r="J93" s="40">
        <f t="shared" ref="J93" si="86">MOD(DEGREES(ATAN2(F93, D93)) + 360, 360)</f>
        <v>77.778243104035141</v>
      </c>
      <c r="K93" s="47">
        <f t="shared" ref="K93" si="87">SQRT(POWER(C93 - $C$9,2) + POWER(E93 - $E$9,2)) *1000</f>
        <v>554.56898577821039</v>
      </c>
      <c r="L93" s="40">
        <f t="shared" ref="L93" si="88">SQRT((D93^2) + (F93^2) + (H93^2))</f>
        <v>554.90125246486218</v>
      </c>
      <c r="M93" s="12">
        <f t="shared" ref="M93" si="89">(D93-$D$9)/(B93-$B$9)</f>
        <v>10.84000000031665</v>
      </c>
      <c r="N93" s="12">
        <f t="shared" ref="N93" si="90">(F93-$F$9)/(B93-$B$9)</f>
        <v>2.3479999974370003</v>
      </c>
      <c r="O93" s="12">
        <f t="shared" ref="O93" si="91">(H93-$H$9)/(B93-$B$9)</f>
        <v>-0.38399999999995771</v>
      </c>
      <c r="P93" s="81">
        <f t="shared" ref="P93" si="92">(L93-$L$9)/(B93-$B$9)</f>
        <v>11.098025049297243</v>
      </c>
      <c r="Q93" s="12">
        <f t="shared" ref="Q93" si="93">(M93-0)/(B93-$B$9)</f>
        <v>0.21680000000633298</v>
      </c>
      <c r="R93" s="12">
        <f t="shared" ref="R93" si="94">(N93-0)/(B93-$B$9)</f>
        <v>4.6959999948740005E-2</v>
      </c>
      <c r="S93" s="12">
        <f t="shared" ref="S93" si="95">(O93-0)/(B93-$B$9)</f>
        <v>-7.6799999999991545E-3</v>
      </c>
      <c r="T93" s="12">
        <f t="shared" ref="T93" si="96">(P93-0)/(B93-$B$9)</f>
        <v>0.22196050098594486</v>
      </c>
    </row>
    <row r="94" spans="2:20" ht="15.9" customHeight="1">
      <c r="B94" s="18">
        <v>45906</v>
      </c>
      <c r="C94" s="12">
        <v>401104.78580000001</v>
      </c>
      <c r="D94" s="9">
        <f t="shared" si="35"/>
        <v>548.40000002877787</v>
      </c>
      <c r="E94" s="12">
        <v>6665798.0203999998</v>
      </c>
      <c r="F94" s="9">
        <f t="shared" si="36"/>
        <v>86.39999944716692</v>
      </c>
      <c r="G94" s="12">
        <v>84.196299999999994</v>
      </c>
      <c r="H94" s="9">
        <f t="shared" si="37"/>
        <v>-23.300000000006094</v>
      </c>
      <c r="I94" s="48"/>
      <c r="J94" s="40">
        <f t="shared" ref="J94" si="97">MOD(DEGREES(ATAN2(F94, D94)) + 360, 360)</f>
        <v>81.046688795564137</v>
      </c>
      <c r="K94" s="47">
        <f t="shared" ref="K94" si="98">SQRT(POWER(C94 - $C$9,2) + POWER(E94 - $E$9,2)) *1000</f>
        <v>555.16440802345574</v>
      </c>
      <c r="L94" s="40">
        <f t="shared" ref="L94" si="99">SQRT((D94^2) + (F94^2) + (H94^2))</f>
        <v>555.65313815008221</v>
      </c>
      <c r="M94" s="12">
        <f t="shared" ref="M94" si="100">(D94-$D$9)/(B94-$B$9)</f>
        <v>10.75294117703486</v>
      </c>
      <c r="N94" s="12">
        <f t="shared" ref="N94" si="101">(F94-$F$9)/(B94-$B$9)</f>
        <v>1.6941176362189592</v>
      </c>
      <c r="O94" s="12">
        <f t="shared" ref="O94" si="102">(H94-$H$9)/(B94-$B$9)</f>
        <v>-0.45686274509815872</v>
      </c>
      <c r="P94" s="81">
        <f t="shared" ref="P94" si="103">(L94-$L$9)/(B94-$B$9)</f>
        <v>10.89515957157024</v>
      </c>
      <c r="Q94" s="12">
        <f t="shared" ref="Q94" si="104">(M94-0)/(B94-$B$9)</f>
        <v>0.21084198386342862</v>
      </c>
      <c r="R94" s="12">
        <f t="shared" ref="R94" si="105">(N94-0)/(B94-$B$9)</f>
        <v>3.3217992867038415E-2</v>
      </c>
      <c r="S94" s="12">
        <f t="shared" ref="S94" si="106">(O94-0)/(B94-$B$9)</f>
        <v>-8.9580930411403675E-3</v>
      </c>
      <c r="T94" s="12">
        <f t="shared" ref="T94" si="107">(P94-0)/(B94-$B$9)</f>
        <v>0.21363057983471059</v>
      </c>
    </row>
    <row r="95" spans="2:20" ht="15.9" customHeight="1">
      <c r="B95" s="18">
        <v>45906</v>
      </c>
      <c r="C95" s="12">
        <v>401104.8101</v>
      </c>
      <c r="D95" s="9">
        <f t="shared" si="35"/>
        <v>572.70000001881272</v>
      </c>
      <c r="E95" s="12">
        <v>6665798.0859000003</v>
      </c>
      <c r="F95" s="9">
        <f t="shared" si="36"/>
        <v>151.89999993890524</v>
      </c>
      <c r="G95" s="12">
        <v>84.189300000000003</v>
      </c>
      <c r="H95" s="9">
        <f t="shared" si="37"/>
        <v>-30.299999999996885</v>
      </c>
      <c r="I95" s="48"/>
      <c r="J95" s="40">
        <f t="shared" ref="J95" si="108">MOD(DEGREES(ATAN2(F95, D95)) + 360, 360)</f>
        <v>75.145200571697558</v>
      </c>
      <c r="K95" s="47">
        <f t="shared" ref="K95" si="109">SQRT(POWER(C95 - $C$9,2) + POWER(E95 - $E$9,2)) *1000</f>
        <v>592.50223628522065</v>
      </c>
      <c r="L95" s="40">
        <f t="shared" ref="L95" si="110">SQRT((D95^2) + (F95^2) + (H95^2))</f>
        <v>593.27648697971108</v>
      </c>
      <c r="M95" s="12">
        <f t="shared" ref="M95" si="111">(D95-$D$9)/(B95-$B$9)</f>
        <v>11.22941176507476</v>
      </c>
      <c r="N95" s="12">
        <f t="shared" ref="N95" si="112">(F95-$F$9)/(B95-$B$9)</f>
        <v>2.9784313713510833</v>
      </c>
      <c r="O95" s="12">
        <f t="shared" ref="O95" si="113">(H95-$H$9)/(B95-$B$9)</f>
        <v>-0.59411764705876247</v>
      </c>
      <c r="P95" s="81">
        <f t="shared" ref="P95" si="114">(L95-$L$9)/(B95-$B$9)</f>
        <v>11.632872293719824</v>
      </c>
      <c r="Q95" s="12">
        <f t="shared" ref="Q95" si="115">(M95-0)/(B95-$B$9)</f>
        <v>0.22018454441323057</v>
      </c>
      <c r="R95" s="12">
        <f t="shared" ref="R95" si="116">(N95-0)/(B95-$B$9)</f>
        <v>5.8400615124531041E-2</v>
      </c>
      <c r="S95" s="12">
        <f t="shared" ref="S95" si="117">(O95-0)/(B95-$B$9)</f>
        <v>-1.1649365628603185E-2</v>
      </c>
      <c r="T95" s="12">
        <f t="shared" ref="T95" si="118">(P95-0)/(B95-$B$9)</f>
        <v>0.22809553517097694</v>
      </c>
    </row>
    <row r="96" spans="2:20" ht="15.9" customHeight="1">
      <c r="B96" s="18">
        <v>45908</v>
      </c>
      <c r="C96" s="12">
        <v>401104.8431</v>
      </c>
      <c r="D96" s="9">
        <f t="shared" si="35"/>
        <v>605.70000001462176</v>
      </c>
      <c r="E96" s="12">
        <v>6665798.0794000002</v>
      </c>
      <c r="F96" s="9">
        <f t="shared" si="36"/>
        <v>145.39999980479479</v>
      </c>
      <c r="G96" s="12">
        <v>84.188400000000001</v>
      </c>
      <c r="H96" s="9">
        <f t="shared" si="37"/>
        <v>-31.19999999999834</v>
      </c>
      <c r="I96" s="48"/>
      <c r="J96" s="40">
        <f t="shared" ref="J96" si="119">MOD(DEGREES(ATAN2(F96, D96)) + 360, 360)</f>
        <v>76.501404613356726</v>
      </c>
      <c r="K96" s="47">
        <f t="shared" ref="K96" si="120">SQRT(POWER(C96 - $C$9,2) + POWER(E96 - $E$9,2)) *1000</f>
        <v>622.90741684535044</v>
      </c>
      <c r="L96" s="40">
        <f t="shared" ref="L96" si="121">SQRT((D96^2) + (F96^2) + (H96^2))</f>
        <v>623.68829551383044</v>
      </c>
      <c r="M96" s="12">
        <f t="shared" ref="M96" si="122">(D96-$D$9)/(B96-$B$9)</f>
        <v>11.428301887068335</v>
      </c>
      <c r="N96" s="12">
        <f t="shared" ref="N96" si="123">(F96-$F$9)/(B96-$B$9)</f>
        <v>2.743396222731977</v>
      </c>
      <c r="O96" s="12">
        <f t="shared" ref="O96" si="124">(H96-$H$9)/(B96-$B$9)</f>
        <v>-0.58867924528298754</v>
      </c>
      <c r="P96" s="81">
        <f t="shared" ref="P96" si="125">(L96-$L$9)/(B96-$B$9)</f>
        <v>11.767703688940196</v>
      </c>
      <c r="Q96" s="12">
        <f t="shared" ref="Q96" si="126">(M96-0)/(B96-$B$9)</f>
        <v>0.21562833749185537</v>
      </c>
      <c r="R96" s="12">
        <f t="shared" ref="R96" si="127">(N96-0)/(B96-$B$9)</f>
        <v>5.1762192881735412E-2</v>
      </c>
      <c r="S96" s="12">
        <f t="shared" ref="S96" si="128">(O96-0)/(B96-$B$9)</f>
        <v>-1.1107155571377123E-2</v>
      </c>
      <c r="T96" s="12">
        <f t="shared" ref="T96" si="129">(P96-0)/(B96-$B$9)</f>
        <v>0.22203214507434332</v>
      </c>
    </row>
    <row r="97" spans="2:20" ht="15.9" customHeight="1">
      <c r="B97" s="18">
        <v>45908</v>
      </c>
      <c r="C97" s="12">
        <v>401104.85200000001</v>
      </c>
      <c r="D97" s="9">
        <f t="shared" si="35"/>
        <v>614.60000002989545</v>
      </c>
      <c r="E97" s="12">
        <v>6665798.1009999998</v>
      </c>
      <c r="F97" s="9">
        <f t="shared" si="36"/>
        <v>166.99999943375587</v>
      </c>
      <c r="G97" s="12">
        <v>84.198400000000007</v>
      </c>
      <c r="H97" s="9">
        <f t="shared" si="37"/>
        <v>-21.199999999993224</v>
      </c>
      <c r="I97" s="48"/>
      <c r="J97" s="40">
        <f t="shared" ref="J97" si="130">MOD(DEGREES(ATAN2(F97, D97)) + 360, 360)</f>
        <v>74.798534975042628</v>
      </c>
      <c r="K97" s="47">
        <f t="shared" ref="K97" si="131">SQRT(POWER(C97 - $C$9,2) + POWER(E97 - $E$9,2)) *1000</f>
        <v>636.88473042429109</v>
      </c>
      <c r="L97" s="40">
        <f t="shared" ref="L97" si="132">SQRT((D97^2) + (F97^2) + (H97^2))</f>
        <v>637.23747523793804</v>
      </c>
      <c r="M97" s="12">
        <f t="shared" ref="M97" si="133">(D97-$D$9)/(B97-$B$9)</f>
        <v>11.596226415658405</v>
      </c>
      <c r="N97" s="12">
        <f t="shared" ref="N97" si="134">(F97-$F$9)/(B97-$B$9)</f>
        <v>3.1509433855425635</v>
      </c>
      <c r="O97" s="12">
        <f t="shared" ref="O97" si="135">(H97-$H$9)/(B97-$B$9)</f>
        <v>-0.39999999999987218</v>
      </c>
      <c r="P97" s="81">
        <f t="shared" ref="P97" si="136">(L97-$L$9)/(B97-$B$9)</f>
        <v>12.023348589395058</v>
      </c>
      <c r="Q97" s="12">
        <f t="shared" ref="Q97" si="137">(M97-0)/(B97-$B$9)</f>
        <v>0.21879672482374349</v>
      </c>
      <c r="R97" s="12">
        <f t="shared" ref="R97" si="138">(N97-0)/(B97-$B$9)</f>
        <v>5.9451761991369124E-2</v>
      </c>
      <c r="S97" s="12">
        <f t="shared" ref="S97" si="139">(O97-0)/(B97-$B$9)</f>
        <v>-7.5471698113183426E-3</v>
      </c>
      <c r="T97" s="12">
        <f t="shared" ref="T97" si="140">(P97-0)/(B97-$B$9)</f>
        <v>0.22685563376217091</v>
      </c>
    </row>
    <row r="98" spans="2:20" ht="15.9" customHeight="1">
      <c r="B98" s="18">
        <v>45909</v>
      </c>
      <c r="C98" s="12">
        <v>401104.86910000001</v>
      </c>
      <c r="D98" s="9">
        <f t="shared" si="35"/>
        <v>631.70000002719462</v>
      </c>
      <c r="E98" s="12">
        <v>6665798.0794000002</v>
      </c>
      <c r="F98" s="9">
        <f t="shared" si="36"/>
        <v>145.39999980479479</v>
      </c>
      <c r="G98" s="12">
        <v>84.142899999999997</v>
      </c>
      <c r="H98" s="9">
        <f t="shared" si="37"/>
        <v>-76.700000000002433</v>
      </c>
      <c r="I98" s="48"/>
      <c r="J98" s="40">
        <f t="shared" ref="J98" si="141">MOD(DEGREES(ATAN2(F98, D98)) + 360, 360)</f>
        <v>77.037846170706416</v>
      </c>
      <c r="K98" s="47">
        <f t="shared" ref="K98" si="142">SQRT(POWER(C98 - $C$9,2) + POWER(E98 - $E$9,2)) *1000</f>
        <v>648.21759462204659</v>
      </c>
      <c r="L98" s="40">
        <f t="shared" ref="L98" si="143">SQRT((D98^2) + (F98^2) + (H98^2))</f>
        <v>652.73956520008221</v>
      </c>
      <c r="M98" s="12">
        <f t="shared" ref="M98" si="144">(D98-$D$9)/(B98-$B$9)</f>
        <v>11.698148148651752</v>
      </c>
      <c r="N98" s="12">
        <f t="shared" ref="N98" si="145">(F98-$F$9)/(B98-$B$9)</f>
        <v>2.6925925889776812</v>
      </c>
      <c r="O98" s="12">
        <f t="shared" ref="O98" si="146">(H98-$H$9)/(B98-$B$9)</f>
        <v>-1.4203703703704154</v>
      </c>
      <c r="P98" s="81">
        <f t="shared" ref="P98" si="147">(L98-$L$9)/(B98-$B$9)</f>
        <v>12.087769725927448</v>
      </c>
      <c r="Q98" s="12">
        <f t="shared" ref="Q98" si="148">(M98-0)/(B98-$B$9)</f>
        <v>0.21663237312318059</v>
      </c>
      <c r="R98" s="12">
        <f t="shared" ref="R98" si="149">(N98-0)/(B98-$B$9)</f>
        <v>4.9862825721808911E-2</v>
      </c>
      <c r="S98" s="12">
        <f t="shared" ref="S98" si="150">(O98-0)/(B98-$B$9)</f>
        <v>-2.6303155006859542E-2</v>
      </c>
      <c r="T98" s="12">
        <f t="shared" ref="T98" si="151">(P98-0)/(B98-$B$9)</f>
        <v>0.22384758751717496</v>
      </c>
    </row>
    <row r="99" spans="2:20" ht="15.9" customHeight="1">
      <c r="B99" s="18">
        <v>45909</v>
      </c>
      <c r="C99" s="12">
        <v>401104.88199999998</v>
      </c>
      <c r="D99" s="9">
        <f t="shared" si="35"/>
        <v>644.59999999962747</v>
      </c>
      <c r="E99" s="12">
        <v>6665798.0949999997</v>
      </c>
      <c r="F99" s="9">
        <f t="shared" si="36"/>
        <v>160.99999938160181</v>
      </c>
      <c r="G99" s="12">
        <v>84.199100000000001</v>
      </c>
      <c r="H99" s="9">
        <f t="shared" si="37"/>
        <v>-20.499999999998408</v>
      </c>
      <c r="I99" s="48"/>
      <c r="J99" s="40">
        <f t="shared" ref="J99" si="152">MOD(DEGREES(ATAN2(F99, D99)) + 360, 360)</f>
        <v>75.976305852680582</v>
      </c>
      <c r="K99" s="47">
        <f t="shared" ref="K99" si="153">SQRT(POWER(C99 - $C$9,2) + POWER(E99 - $E$9,2)) *1000</f>
        <v>664.40210701080377</v>
      </c>
      <c r="L99" s="40">
        <f t="shared" ref="L99" si="154">SQRT((D99^2) + (F99^2) + (H99^2))</f>
        <v>664.71829356532339</v>
      </c>
      <c r="M99" s="12">
        <f t="shared" ref="M99" si="155">(D99-$D$9)/(B99-$B$9)</f>
        <v>11.937037037030139</v>
      </c>
      <c r="N99" s="12">
        <f t="shared" ref="N99" si="156">(F99-$F$9)/(B99-$B$9)</f>
        <v>2.9814814700296632</v>
      </c>
      <c r="O99" s="12">
        <f t="shared" ref="O99" si="157">(H99-$H$9)/(B99-$B$9)</f>
        <v>-0.37962962962960017</v>
      </c>
      <c r="P99" s="81">
        <f t="shared" ref="P99" si="158">(L99-$L$9)/(B99-$B$9)</f>
        <v>12.30959802898747</v>
      </c>
      <c r="Q99" s="12">
        <f t="shared" ref="Q99" si="159">(M99-0)/(B99-$B$9)</f>
        <v>0.22105624142648406</v>
      </c>
      <c r="R99" s="12">
        <f t="shared" ref="R99" si="160">(N99-0)/(B99-$B$9)</f>
        <v>5.5212619815364135E-2</v>
      </c>
      <c r="S99" s="12">
        <f t="shared" ref="S99" si="161">(O99-0)/(B99-$B$9)</f>
        <v>-7.0301783264740776E-3</v>
      </c>
      <c r="T99" s="12">
        <f t="shared" ref="T99" si="162">(P99-0)/(B99-$B$9)</f>
        <v>0.22795551905532352</v>
      </c>
    </row>
    <row r="100" spans="2:20" ht="15.9" customHeight="1">
      <c r="B100" s="18">
        <v>45910</v>
      </c>
      <c r="C100" s="12">
        <v>401104.90279999998</v>
      </c>
      <c r="D100" s="9">
        <f t="shared" ref="D100:D163" si="163">IF(C100="","",(C100-$C$9)*1000)</f>
        <v>665.39999999804422</v>
      </c>
      <c r="E100" s="12">
        <v>6665798.1447999999</v>
      </c>
      <c r="F100" s="9">
        <f t="shared" ref="F100:F163" si="164">IF(E100="","",(E100-$E$9)*1000)</f>
        <v>210.79999953508377</v>
      </c>
      <c r="G100" s="12">
        <v>84.194599999999994</v>
      </c>
      <c r="H100" s="9">
        <f t="shared" ref="H100:H163" si="165">IF(G100="","",(G100-$G$9)*1000)</f>
        <v>-25.000000000005684</v>
      </c>
      <c r="I100" s="48"/>
      <c r="J100" s="40">
        <f t="shared" ref="J100" si="166">MOD(DEGREES(ATAN2(F100, D100)) + 360, 360)</f>
        <v>72.421698170319019</v>
      </c>
      <c r="K100" s="47">
        <f t="shared" ref="K100" si="167">SQRT(POWER(C100 - $C$9,2) + POWER(E100 - $E$9,2)) *1000</f>
        <v>697.99269322922612</v>
      </c>
      <c r="L100" s="40">
        <f t="shared" ref="L100" si="168">SQRT((D100^2) + (F100^2) + (H100^2))</f>
        <v>698.44026215660631</v>
      </c>
      <c r="M100" s="12">
        <f t="shared" ref="M100" si="169">(D100-$D$9)/(B100-$B$9)</f>
        <v>12.098181818146259</v>
      </c>
      <c r="N100" s="12">
        <f t="shared" ref="N100" si="170">(F100-$F$9)/(B100-$B$9)</f>
        <v>3.8327272642742503</v>
      </c>
      <c r="O100" s="12">
        <f t="shared" ref="O100" si="171">(H100-$H$9)/(B100-$B$9)</f>
        <v>-0.45454545454555789</v>
      </c>
      <c r="P100" s="81">
        <f t="shared" ref="P100" si="172">(L100-$L$9)/(B100-$B$9)</f>
        <v>12.698913857392842</v>
      </c>
      <c r="Q100" s="12">
        <f t="shared" ref="Q100" si="173">(M100-0)/(B100-$B$9)</f>
        <v>0.2199669421481138</v>
      </c>
      <c r="R100" s="12">
        <f t="shared" ref="R100" si="174">(N100-0)/(B100-$B$9)</f>
        <v>6.9685950259531823E-2</v>
      </c>
      <c r="S100" s="12">
        <f t="shared" ref="S100" si="175">(O100-0)/(B100-$B$9)</f>
        <v>-8.2644628099192343E-3</v>
      </c>
      <c r="T100" s="12">
        <f t="shared" ref="T100" si="176">(P100-0)/(B100-$B$9)</f>
        <v>0.23088934286168805</v>
      </c>
    </row>
    <row r="101" spans="2:20" ht="15.9" customHeight="1">
      <c r="B101" s="18">
        <v>45910</v>
      </c>
      <c r="C101" s="12">
        <v>401104.89199999999</v>
      </c>
      <c r="D101" s="9">
        <f t="shared" si="163"/>
        <v>654.6000000089407</v>
      </c>
      <c r="E101" s="12">
        <v>6665798.0723000001</v>
      </c>
      <c r="F101" s="9">
        <f t="shared" si="164"/>
        <v>138.29999975860119</v>
      </c>
      <c r="G101" s="12">
        <v>84.144599999999997</v>
      </c>
      <c r="H101" s="9">
        <f t="shared" si="165"/>
        <v>-75.000000000002842</v>
      </c>
      <c r="I101" s="48"/>
      <c r="J101" s="40">
        <f t="shared" ref="J101" si="177">MOD(DEGREES(ATAN2(F101, D101)) + 360, 360)</f>
        <v>78.070323809275692</v>
      </c>
      <c r="K101" s="47">
        <f t="shared" ref="K101" si="178">SQRT(POWER(C101 - $C$9,2) + POWER(E101 - $E$9,2)) *1000</f>
        <v>669.05011018976325</v>
      </c>
      <c r="L101" s="40">
        <f t="shared" ref="L101" si="179">SQRT((D101^2) + (F101^2) + (H101^2))</f>
        <v>673.24070728450067</v>
      </c>
      <c r="M101" s="12">
        <f t="shared" ref="M101" si="180">(D101-$D$9)/(B101-$B$9)</f>
        <v>11.90181818198074</v>
      </c>
      <c r="N101" s="12">
        <f t="shared" ref="N101" si="181">(F101-$F$9)/(B101-$B$9)</f>
        <v>2.5145454501563851</v>
      </c>
      <c r="O101" s="12">
        <f t="shared" ref="O101" si="182">(H101-$H$9)/(B101-$B$9)</f>
        <v>-1.3636363636364153</v>
      </c>
      <c r="P101" s="81">
        <f t="shared" ref="P101" si="183">(L101-$L$9)/(B101-$B$9)</f>
        <v>12.240740132445467</v>
      </c>
      <c r="Q101" s="12">
        <f t="shared" ref="Q101" si="184">(M101-0)/(B101-$B$9)</f>
        <v>0.21639669421783164</v>
      </c>
      <c r="R101" s="12">
        <f t="shared" ref="R101" si="185">(N101-0)/(B101-$B$9)</f>
        <v>4.5719008184661548E-2</v>
      </c>
      <c r="S101" s="12">
        <f t="shared" ref="S101" si="186">(O101-0)/(B101-$B$9)</f>
        <v>-2.4793388429753004E-2</v>
      </c>
      <c r="T101" s="12">
        <f t="shared" ref="T101" si="187">(P101-0)/(B101-$B$9)</f>
        <v>0.2225589114990085</v>
      </c>
    </row>
    <row r="102" spans="2:20" ht="15.9" customHeight="1">
      <c r="B102" s="18">
        <v>45911</v>
      </c>
      <c r="C102" s="12">
        <v>401104.8811</v>
      </c>
      <c r="D102" s="9">
        <f t="shared" si="163"/>
        <v>643.70000001508743</v>
      </c>
      <c r="E102" s="12">
        <v>6665798.0208999999</v>
      </c>
      <c r="F102" s="9">
        <f t="shared" si="164"/>
        <v>86.899999529123306</v>
      </c>
      <c r="G102" s="12">
        <v>84.194500000000005</v>
      </c>
      <c r="H102" s="9">
        <f t="shared" si="165"/>
        <v>-25.099999999994793</v>
      </c>
      <c r="I102" s="48"/>
      <c r="J102" s="40">
        <f t="shared" ref="J102" si="188">MOD(DEGREES(ATAN2(F102, D102)) + 360, 360)</f>
        <v>82.311508562995641</v>
      </c>
      <c r="K102" s="47">
        <f t="shared" ref="K102" si="189">SQRT(POWER(C102 - $C$9,2) + POWER(E102 - $E$9,2)) *1000</f>
        <v>649.53929822419923</v>
      </c>
      <c r="L102" s="40">
        <f t="shared" ref="L102" si="190">SQRT((D102^2) + (F102^2) + (H102^2))</f>
        <v>650.02408412118461</v>
      </c>
      <c r="M102" s="12">
        <f t="shared" ref="M102" si="191">(D102-$D$9)/(B102-$B$9)</f>
        <v>11.494642857412275</v>
      </c>
      <c r="N102" s="12">
        <f t="shared" ref="N102" si="192">(F102-$F$9)/(B102-$B$9)</f>
        <v>1.551785705877202</v>
      </c>
      <c r="O102" s="12">
        <f t="shared" ref="O102" si="193">(H102-$H$9)/(B102-$B$9)</f>
        <v>-0.44821428571419275</v>
      </c>
      <c r="P102" s="81">
        <f t="shared" ref="P102" si="194">(L102-$L$9)/(B102-$B$9)</f>
        <v>11.60757293073544</v>
      </c>
      <c r="Q102" s="12">
        <f t="shared" ref="Q102" si="195">(M102-0)/(B102-$B$9)</f>
        <v>0.20526147959664778</v>
      </c>
      <c r="R102" s="12">
        <f t="shared" ref="R102" si="196">(N102-0)/(B102-$B$9)</f>
        <v>2.7710459033521463E-2</v>
      </c>
      <c r="S102" s="12">
        <f t="shared" ref="S102" si="197">(O102-0)/(B102-$B$9)</f>
        <v>-8.0038265306105853E-3</v>
      </c>
      <c r="T102" s="12">
        <f t="shared" ref="T102" si="198">(P102-0)/(B102-$B$9)</f>
        <v>0.20727808804884715</v>
      </c>
    </row>
    <row r="103" spans="2:20" ht="15.9" customHeight="1">
      <c r="B103" s="18">
        <v>45911</v>
      </c>
      <c r="C103" s="12">
        <v>401104.90330000001</v>
      </c>
      <c r="D103" s="9">
        <f t="shared" si="163"/>
        <v>665.90000002179295</v>
      </c>
      <c r="E103" s="12">
        <v>6665798.0776000004</v>
      </c>
      <c r="F103" s="9">
        <f t="shared" si="164"/>
        <v>143.60000006854534</v>
      </c>
      <c r="G103" s="12">
        <v>84.159899999999993</v>
      </c>
      <c r="H103" s="9">
        <f t="shared" si="165"/>
        <v>-59.700000000006526</v>
      </c>
      <c r="I103" s="48"/>
      <c r="J103" s="40">
        <f t="shared" ref="J103" si="199">MOD(DEGREES(ATAN2(F103, D103)) + 360, 360)</f>
        <v>77.830637550525921</v>
      </c>
      <c r="K103" s="47">
        <f t="shared" ref="K103" si="200">SQRT(POWER(C103 - $C$9,2) + POWER(E103 - $E$9,2)) *1000</f>
        <v>681.2075822014242</v>
      </c>
      <c r="L103" s="40">
        <f t="shared" ref="L103" si="201">SQRT((D103^2) + (F103^2) + (H103^2))</f>
        <v>683.81858708923005</v>
      </c>
      <c r="M103" s="12">
        <f t="shared" ref="M103" si="202">(D103-$D$9)/(B103-$B$9)</f>
        <v>11.891071428960588</v>
      </c>
      <c r="N103" s="12">
        <f t="shared" ref="N103" si="203">(F103-$F$9)/(B103-$B$9)</f>
        <v>2.5642857155097381</v>
      </c>
      <c r="O103" s="12">
        <f t="shared" ref="O103" si="204">(H103-$H$9)/(B103-$B$9)</f>
        <v>-1.0660714285715451</v>
      </c>
      <c r="P103" s="81">
        <f t="shared" ref="P103" si="205">(L103-$L$9)/(B103-$B$9)</f>
        <v>12.211046198021965</v>
      </c>
      <c r="Q103" s="12">
        <f t="shared" ref="Q103" si="206">(M103-0)/(B103-$B$9)</f>
        <v>0.21234056123143907</v>
      </c>
      <c r="R103" s="12">
        <f t="shared" ref="R103" si="207">(N103-0)/(B103-$B$9)</f>
        <v>4.5790816348388177E-2</v>
      </c>
      <c r="S103" s="12">
        <f t="shared" ref="S103" si="208">(O103-0)/(B103-$B$9)</f>
        <v>-1.9036989795920448E-2</v>
      </c>
      <c r="T103" s="12">
        <f t="shared" ref="T103" si="209">(P103-0)/(B103-$B$9)</f>
        <v>0.21805439639324936</v>
      </c>
    </row>
    <row r="104" spans="2:20" ht="15.9" customHeight="1">
      <c r="B104" s="18">
        <v>45912</v>
      </c>
      <c r="C104" s="12">
        <v>401104.9117</v>
      </c>
      <c r="D104" s="9">
        <f t="shared" si="163"/>
        <v>674.30000001331791</v>
      </c>
      <c r="E104" s="12">
        <v>6665798.1138000004</v>
      </c>
      <c r="F104" s="9">
        <f t="shared" si="164"/>
        <v>179.80000004172325</v>
      </c>
      <c r="G104" s="12">
        <v>84.191699999999997</v>
      </c>
      <c r="H104" s="9">
        <f t="shared" si="165"/>
        <v>-27.900000000002478</v>
      </c>
      <c r="J104" s="40">
        <f t="shared" ref="J104" si="210">MOD(DEGREES(ATAN2(F104, D104)) + 360, 360)</f>
        <v>75.069640551271107</v>
      </c>
      <c r="K104" s="47">
        <f t="shared" ref="K104" si="211">SQRT(POWER(C104 - $C$9,2) + POWER(E104 - $E$9,2)) *1000</f>
        <v>697.85996448640344</v>
      </c>
      <c r="L104" s="40">
        <f t="shared" ref="L104" si="212">SQRT((D104^2) + (F104^2) + (H104^2))</f>
        <v>698.41745398648538</v>
      </c>
      <c r="M104" s="12">
        <f t="shared" ref="M104" si="213">(D104-$D$9)/(B104-$B$9)</f>
        <v>11.829824561637157</v>
      </c>
      <c r="N104" s="12">
        <f t="shared" ref="N104" si="214">(F104-$F$9)/(B104-$B$9)</f>
        <v>3.1543859656442677</v>
      </c>
      <c r="O104" s="12">
        <f t="shared" ref="O104" si="215">(H104-$H$9)/(B104-$B$9)</f>
        <v>-0.4894736842105698</v>
      </c>
      <c r="P104" s="81">
        <f t="shared" ref="P104" si="216">(L104-$L$9)/(B104-$B$9)</f>
        <v>12.252937789236586</v>
      </c>
      <c r="Q104" s="12">
        <f t="shared" ref="Q104" si="217">(M104-0)/(B104-$B$9)</f>
        <v>0.207540781783108</v>
      </c>
      <c r="R104" s="12">
        <f t="shared" ref="R104" si="218">(N104-0)/(B104-$B$9)</f>
        <v>5.534010466042575E-2</v>
      </c>
      <c r="S104" s="12">
        <f t="shared" ref="S104" si="219">(O104-0)/(B104-$B$9)</f>
        <v>-8.587257617729294E-3</v>
      </c>
      <c r="T104" s="12">
        <f t="shared" ref="T104" si="220">(P104-0)/(B104-$B$9)</f>
        <v>0.21496382086379975</v>
      </c>
    </row>
    <row r="105" spans="2:20" ht="15.9" customHeight="1">
      <c r="B105" s="18">
        <v>45912</v>
      </c>
      <c r="C105" s="12">
        <v>401104.9106</v>
      </c>
      <c r="D105" s="9">
        <f t="shared" si="163"/>
        <v>673.20000001927838</v>
      </c>
      <c r="E105" s="12">
        <v>6665798.0871000001</v>
      </c>
      <c r="F105" s="9">
        <f t="shared" si="164"/>
        <v>153.09999976307154</v>
      </c>
      <c r="G105" s="12">
        <v>84.156499999999994</v>
      </c>
      <c r="H105" s="9">
        <f t="shared" si="165"/>
        <v>-63.100000000005707</v>
      </c>
      <c r="J105" s="40">
        <f t="shared" ref="J105" si="221">MOD(DEGREES(ATAN2(F105, D105)) + 360, 360)</f>
        <v>77.187641278114029</v>
      </c>
      <c r="K105" s="47">
        <f t="shared" ref="K105" si="222">SQRT(POWER(C105 - $C$9,2) + POWER(E105 - $E$9,2)) *1000</f>
        <v>690.38963633111484</v>
      </c>
      <c r="L105" s="40">
        <f t="shared" ref="L105" si="223">SQRT((D105^2) + (F105^2) + (H105^2))</f>
        <v>693.26723559779577</v>
      </c>
      <c r="M105" s="12">
        <f t="shared" ref="M105" si="224">(D105-$D$9)/(B105-$B$9)</f>
        <v>11.810526316127691</v>
      </c>
      <c r="N105" s="12">
        <f t="shared" ref="N105" si="225">(F105-$F$9)/(B105-$B$9)</f>
        <v>2.685964908124062</v>
      </c>
      <c r="O105" s="12">
        <f t="shared" ref="O105" si="226">(H105-$H$9)/(B105-$B$9)</f>
        <v>-1.1070175438597492</v>
      </c>
      <c r="P105" s="81">
        <f t="shared" ref="P105" si="227">(L105-$L$9)/(B105-$B$9)</f>
        <v>12.162583080663083</v>
      </c>
      <c r="Q105" s="12">
        <f t="shared" ref="Q105" si="228">(M105-0)/(B105-$B$9)</f>
        <v>0.20720221607241562</v>
      </c>
      <c r="R105" s="12">
        <f t="shared" ref="R105" si="229">(N105-0)/(B105-$B$9)</f>
        <v>4.7122191370597581E-2</v>
      </c>
      <c r="S105" s="12">
        <f t="shared" ref="S105" si="230">(O105-0)/(B105-$B$9)</f>
        <v>-1.942136041859209E-2</v>
      </c>
      <c r="T105" s="12">
        <f t="shared" ref="T105" si="231">(P105-0)/(B105-$B$9)</f>
        <v>0.21337865053794883</v>
      </c>
    </row>
    <row r="106" spans="2:20" ht="15.9" customHeight="1">
      <c r="B106" s="18">
        <v>45913</v>
      </c>
      <c r="C106" s="12">
        <v>401104.9216</v>
      </c>
      <c r="D106" s="9">
        <f t="shared" si="163"/>
        <v>684.20000001788139</v>
      </c>
      <c r="E106" s="12">
        <v>6665798.1102999998</v>
      </c>
      <c r="F106" s="9">
        <f t="shared" si="164"/>
        <v>176.29999946802855</v>
      </c>
      <c r="G106" s="12">
        <v>84.190600000000003</v>
      </c>
      <c r="H106" s="9">
        <f t="shared" si="165"/>
        <v>-28.999999999996362</v>
      </c>
      <c r="J106" s="40">
        <f t="shared" ref="J106" si="232">MOD(DEGREES(ATAN2(F106, D106)) + 360, 360)</f>
        <v>75.55072903379272</v>
      </c>
      <c r="K106" s="47">
        <f t="shared" ref="K106" si="233">SQRT(POWER(C106 - $C$9,2) + POWER(E106 - $E$9,2)) *1000</f>
        <v>706.54888708205874</v>
      </c>
      <c r="L106" s="40">
        <f t="shared" ref="L106" si="234">SQRT((D106^2) + (F106^2) + (H106^2))</f>
        <v>707.14378300095063</v>
      </c>
      <c r="M106" s="12">
        <f t="shared" ref="M106" si="235">(D106-$D$9)/(B106-$B$9)</f>
        <v>11.79655172444623</v>
      </c>
      <c r="N106" s="12">
        <f t="shared" ref="N106" si="236">(F106-$F$9)/(B106-$B$9)</f>
        <v>3.0396551632418713</v>
      </c>
      <c r="O106" s="12">
        <f t="shared" ref="O106" si="237">(H106-$H$9)/(B106-$B$9)</f>
        <v>-0.49999999999993727</v>
      </c>
      <c r="P106" s="81">
        <f t="shared" ref="P106" si="238">(L106-$L$9)/(B106-$B$9)</f>
        <v>12.192134189671563</v>
      </c>
      <c r="Q106" s="12">
        <f t="shared" ref="Q106" si="239">(M106-0)/(B106-$B$9)</f>
        <v>0.20338882283527984</v>
      </c>
      <c r="R106" s="12">
        <f t="shared" ref="R106" si="240">(N106-0)/(B106-$B$9)</f>
        <v>5.2407847642101227E-2</v>
      </c>
      <c r="S106" s="12">
        <f t="shared" ref="S106" si="241">(O106-0)/(B106-$B$9)</f>
        <v>-8.6206896551713329E-3</v>
      </c>
      <c r="T106" s="12">
        <f t="shared" ref="T106" si="242">(P106-0)/(B106-$B$9)</f>
        <v>0.21020921016675109</v>
      </c>
    </row>
    <row r="107" spans="2:20" ht="15.9" customHeight="1">
      <c r="B107" s="18">
        <v>45913</v>
      </c>
      <c r="C107" s="12">
        <v>401104.9117</v>
      </c>
      <c r="D107" s="9">
        <f t="shared" si="163"/>
        <v>674.30000001331791</v>
      </c>
      <c r="E107" s="12">
        <v>6665798.1138000004</v>
      </c>
      <c r="F107" s="9">
        <f t="shared" si="164"/>
        <v>179.80000004172325</v>
      </c>
      <c r="G107" s="12">
        <v>84.191699999999997</v>
      </c>
      <c r="H107" s="9">
        <f t="shared" si="165"/>
        <v>-27.900000000002478</v>
      </c>
      <c r="J107" s="40">
        <f t="shared" ref="J107" si="243">MOD(DEGREES(ATAN2(F107, D107)) + 360, 360)</f>
        <v>75.069640551271107</v>
      </c>
      <c r="K107" s="47">
        <f t="shared" ref="K107" si="244">SQRT(POWER(C107 - $C$9,2) + POWER(E107 - $E$9,2)) *1000</f>
        <v>697.85996448640344</v>
      </c>
      <c r="L107" s="40">
        <f t="shared" ref="L107" si="245">SQRT((D107^2) + (F107^2) + (H107^2))</f>
        <v>698.41745398648538</v>
      </c>
      <c r="M107" s="12">
        <f t="shared" ref="M107" si="246">(D107-$D$9)/(B107-$B$9)</f>
        <v>11.625862069195136</v>
      </c>
      <c r="N107" s="12">
        <f t="shared" ref="N107" si="247">(F107-$F$9)/(B107-$B$9)</f>
        <v>3.1000000007193664</v>
      </c>
      <c r="O107" s="12">
        <f t="shared" ref="O107" si="248">(H107-$H$9)/(B107-$B$9)</f>
        <v>-0.4810344827586634</v>
      </c>
      <c r="P107" s="81">
        <f t="shared" ref="P107" si="249">(L107-$L$9)/(B107-$B$9)</f>
        <v>12.041680241146299</v>
      </c>
      <c r="Q107" s="12">
        <f t="shared" ref="Q107" si="250">(M107-0)/(B107-$B$9)</f>
        <v>0.20044589774474372</v>
      </c>
      <c r="R107" s="12">
        <f t="shared" ref="R107" si="251">(N107-0)/(B107-$B$9)</f>
        <v>5.3448275874471832E-2</v>
      </c>
      <c r="S107" s="12">
        <f t="shared" ref="S107" si="252">(O107-0)/(B107-$B$9)</f>
        <v>-8.2936979785976448E-3</v>
      </c>
      <c r="T107" s="12">
        <f t="shared" ref="T107" si="253">(P107-0)/(B107-$B$9)</f>
        <v>0.20761517657148792</v>
      </c>
    </row>
    <row r="108" spans="2:20" ht="15.9" customHeight="1">
      <c r="B108" s="18">
        <v>45915</v>
      </c>
      <c r="C108" s="12">
        <v>401104.94669999997</v>
      </c>
      <c r="D108" s="9">
        <f t="shared" si="163"/>
        <v>709.29999998770654</v>
      </c>
      <c r="E108" s="12">
        <v>6665798.1606999999</v>
      </c>
      <c r="F108" s="9">
        <f t="shared" si="164"/>
        <v>226.69999953359365</v>
      </c>
      <c r="G108" s="12">
        <v>84.190299999999993</v>
      </c>
      <c r="H108" s="9">
        <f t="shared" si="165"/>
        <v>-29.300000000006321</v>
      </c>
      <c r="J108" s="40">
        <f t="shared" ref="J108" si="254">MOD(DEGREES(ATAN2(F108, D108)) + 360, 360)</f>
        <v>72.275554482695668</v>
      </c>
      <c r="K108" s="47">
        <f t="shared" ref="K108" si="255">SQRT(POWER(C108 - $C$9,2) + POWER(E108 - $E$9,2)) *1000</f>
        <v>744.64715118711888</v>
      </c>
      <c r="L108" s="40">
        <f t="shared" ref="L108" si="256">SQRT((D108^2) + (F108^2) + (H108^2))</f>
        <v>745.22336904520932</v>
      </c>
      <c r="M108" s="12">
        <f t="shared" ref="M108" si="257">(D108-$D$9)/(B108-$B$9)</f>
        <v>11.821666666461775</v>
      </c>
      <c r="N108" s="12">
        <f t="shared" ref="N108" si="258">(F108-$F$9)/(B108-$B$9)</f>
        <v>3.7783333255598941</v>
      </c>
      <c r="O108" s="12">
        <f t="shared" ref="O108" si="259">(H108-$H$9)/(B108-$B$9)</f>
        <v>-0.4883333333334387</v>
      </c>
      <c r="P108" s="81">
        <f t="shared" ref="P108" si="260">(L108-$L$9)/(B108-$B$9)</f>
        <v>12.420389484086822</v>
      </c>
      <c r="Q108" s="12">
        <f t="shared" ref="Q108" si="261">(M108-0)/(B108-$B$9)</f>
        <v>0.19702777777436292</v>
      </c>
      <c r="R108" s="12">
        <f t="shared" ref="R108" si="262">(N108-0)/(B108-$B$9)</f>
        <v>6.2972222092664898E-2</v>
      </c>
      <c r="S108" s="12">
        <f t="shared" ref="S108" si="263">(O108-0)/(B108-$B$9)</f>
        <v>-8.1388888888906455E-3</v>
      </c>
      <c r="T108" s="12">
        <f t="shared" ref="T108" si="264">(P108-0)/(B108-$B$9)</f>
        <v>0.20700649140144703</v>
      </c>
    </row>
    <row r="109" spans="2:20" ht="15.9" customHeight="1">
      <c r="B109" s="18">
        <v>45915</v>
      </c>
      <c r="C109" s="12">
        <v>401104.93810000003</v>
      </c>
      <c r="D109" s="9">
        <f t="shared" si="163"/>
        <v>700.70000004488975</v>
      </c>
      <c r="E109" s="12">
        <v>6665798.1209000004</v>
      </c>
      <c r="F109" s="9">
        <f t="shared" si="164"/>
        <v>186.90000008791685</v>
      </c>
      <c r="G109" s="12">
        <v>84.193399999999997</v>
      </c>
      <c r="H109" s="9">
        <f t="shared" si="165"/>
        <v>-26.200000000002888</v>
      </c>
      <c r="J109" s="40">
        <f t="shared" ref="J109" si="265">MOD(DEGREES(ATAN2(F109, D109)) + 360, 360)</f>
        <v>75.06502031034853</v>
      </c>
      <c r="K109" s="47">
        <f t="shared" ref="K109" si="266">SQRT(POWER(C109 - $C$9,2) + POWER(E109 - $E$9,2)) *1000</f>
        <v>725.19797303617156</v>
      </c>
      <c r="L109" s="40">
        <f t="shared" ref="L109" si="267">SQRT((D109^2) + (F109^2) + (H109^2))</f>
        <v>725.67109636237547</v>
      </c>
      <c r="M109" s="12">
        <f t="shared" ref="M109" si="268">(D109-$D$9)/(B109-$B$9)</f>
        <v>11.678333334081495</v>
      </c>
      <c r="N109" s="12">
        <f t="shared" ref="N109" si="269">(F109-$F$9)/(B109-$B$9)</f>
        <v>3.115000001465281</v>
      </c>
      <c r="O109" s="12">
        <f t="shared" ref="O109" si="270">(H109-$H$9)/(B109-$B$9)</f>
        <v>-0.43666666666671478</v>
      </c>
      <c r="P109" s="81">
        <f t="shared" ref="P109" si="271">(L109-$L$9)/(B109-$B$9)</f>
        <v>12.094518272706258</v>
      </c>
      <c r="Q109" s="12">
        <f t="shared" ref="Q109" si="272">(M109-0)/(B109-$B$9)</f>
        <v>0.19463888890135825</v>
      </c>
      <c r="R109" s="12">
        <f t="shared" ref="R109" si="273">(N109-0)/(B109-$B$9)</f>
        <v>5.1916666691088013E-2</v>
      </c>
      <c r="S109" s="12">
        <f t="shared" ref="S109" si="274">(O109-0)/(B109-$B$9)</f>
        <v>-7.2777777777785794E-3</v>
      </c>
      <c r="T109" s="12">
        <f t="shared" ref="T109" si="275">(P109-0)/(B109-$B$9)</f>
        <v>0.20157530454510431</v>
      </c>
    </row>
    <row r="110" spans="2:20" ht="15.9" customHeight="1">
      <c r="B110" s="18">
        <v>45916</v>
      </c>
      <c r="C110" s="12">
        <v>401104.93859999999</v>
      </c>
      <c r="D110" s="9">
        <f t="shared" si="163"/>
        <v>701.20000001043081</v>
      </c>
      <c r="E110" s="12">
        <v>6665798.1223999998</v>
      </c>
      <c r="F110" s="9">
        <f t="shared" si="164"/>
        <v>188.39999940246344</v>
      </c>
      <c r="G110" s="12">
        <v>84.178700000000006</v>
      </c>
      <c r="H110" s="9">
        <f t="shared" si="165"/>
        <v>-40.899999999993497</v>
      </c>
      <c r="J110" s="40">
        <f t="shared" ref="J110" si="276">MOD(DEGREES(ATAN2(F110, D110)) + 360, 360)</f>
        <v>74.960819187802088</v>
      </c>
      <c r="K110" s="47">
        <f t="shared" ref="K110" si="277">SQRT(POWER(C110 - $C$9,2) + POWER(E110 - $E$9,2)) *1000</f>
        <v>726.06886711211928</v>
      </c>
      <c r="L110" s="40">
        <f t="shared" ref="L110" si="278">SQRT((D110^2) + (F110^2) + (H110^2))</f>
        <v>727.21991844934769</v>
      </c>
      <c r="M110" s="12">
        <f t="shared" ref="M110" si="279">(D110-$D$9)/(B110-$B$9)</f>
        <v>11.495081967384111</v>
      </c>
      <c r="N110" s="12">
        <f t="shared" ref="N110" si="280">(F110-$F$9)/(B110-$B$9)</f>
        <v>3.0885245803682531</v>
      </c>
      <c r="O110" s="12">
        <f t="shared" ref="O110" si="281">(H110-$H$9)/(B110-$B$9)</f>
        <v>-0.67049180327858193</v>
      </c>
      <c r="P110" s="81">
        <f t="shared" ref="P110" si="282">(L110-$L$9)/(B110-$B$9)</f>
        <v>11.921638007366356</v>
      </c>
      <c r="Q110" s="12">
        <f t="shared" ref="Q110" si="283">(M110-0)/(B110-$B$9)</f>
        <v>0.18844396667842805</v>
      </c>
      <c r="R110" s="12">
        <f t="shared" ref="R110" si="284">(N110-0)/(B110-$B$9)</f>
        <v>5.0631550497840211E-2</v>
      </c>
      <c r="S110" s="12">
        <f t="shared" ref="S110" si="285">(O110-0)/(B110-$B$9)</f>
        <v>-1.0991668906206261E-2</v>
      </c>
      <c r="T110" s="12">
        <f t="shared" ref="T110" si="286">(P110-0)/(B110-$B$9)</f>
        <v>0.1954366886453501</v>
      </c>
    </row>
    <row r="111" spans="2:20" ht="15.9" customHeight="1">
      <c r="B111" s="18"/>
      <c r="C111" s="12"/>
      <c r="D111" s="9" t="str">
        <f t="shared" si="163"/>
        <v/>
      </c>
      <c r="E111" s="12"/>
      <c r="F111" s="9" t="str">
        <f t="shared" si="164"/>
        <v/>
      </c>
      <c r="G111" s="12"/>
      <c r="H111" s="9" t="str">
        <f t="shared" si="165"/>
        <v/>
      </c>
    </row>
    <row r="112" spans="2:20" ht="15.9" customHeight="1">
      <c r="B112" s="18"/>
      <c r="C112" s="12"/>
      <c r="D112" s="9" t="str">
        <f t="shared" si="163"/>
        <v/>
      </c>
      <c r="E112" s="12"/>
      <c r="F112" s="9" t="str">
        <f t="shared" si="164"/>
        <v/>
      </c>
      <c r="G112" s="12"/>
      <c r="H112" s="9" t="str">
        <f t="shared" si="165"/>
        <v/>
      </c>
    </row>
    <row r="113" spans="2:8" ht="15.9" customHeight="1">
      <c r="B113" s="18"/>
      <c r="C113" s="12"/>
      <c r="D113" s="9" t="str">
        <f t="shared" si="163"/>
        <v/>
      </c>
      <c r="E113" s="12"/>
      <c r="F113" s="9" t="str">
        <f t="shared" si="164"/>
        <v/>
      </c>
      <c r="G113" s="12"/>
      <c r="H113" s="9" t="str">
        <f t="shared" si="165"/>
        <v/>
      </c>
    </row>
    <row r="114" spans="2:8" ht="15.9" customHeight="1">
      <c r="B114" s="18"/>
      <c r="C114" s="12"/>
      <c r="D114" s="9" t="str">
        <f t="shared" si="163"/>
        <v/>
      </c>
      <c r="E114" s="12"/>
      <c r="F114" s="9" t="str">
        <f t="shared" si="164"/>
        <v/>
      </c>
      <c r="G114" s="12"/>
      <c r="H114" s="9" t="str">
        <f t="shared" si="165"/>
        <v/>
      </c>
    </row>
    <row r="115" spans="2:8" ht="15.9" customHeight="1">
      <c r="B115" s="18"/>
      <c r="C115" s="12"/>
      <c r="D115" s="9" t="str">
        <f t="shared" si="163"/>
        <v/>
      </c>
      <c r="E115" s="12"/>
      <c r="F115" s="9" t="str">
        <f t="shared" si="164"/>
        <v/>
      </c>
      <c r="G115" s="12"/>
      <c r="H115" s="9" t="str">
        <f t="shared" si="165"/>
        <v/>
      </c>
    </row>
    <row r="116" spans="2:8" ht="15.9" customHeight="1">
      <c r="B116" s="18"/>
      <c r="C116" s="12"/>
      <c r="D116" s="9" t="str">
        <f t="shared" si="163"/>
        <v/>
      </c>
      <c r="E116" s="12"/>
      <c r="F116" s="9" t="str">
        <f t="shared" si="164"/>
        <v/>
      </c>
      <c r="G116" s="12"/>
      <c r="H116" s="9" t="str">
        <f t="shared" si="165"/>
        <v/>
      </c>
    </row>
    <row r="117" spans="2:8" ht="15.9" customHeight="1">
      <c r="B117" s="18"/>
      <c r="C117" s="12"/>
      <c r="D117" s="9" t="str">
        <f t="shared" si="163"/>
        <v/>
      </c>
      <c r="E117" s="12"/>
      <c r="F117" s="9" t="str">
        <f t="shared" si="164"/>
        <v/>
      </c>
      <c r="G117" s="12"/>
      <c r="H117" s="9" t="str">
        <f t="shared" si="165"/>
        <v/>
      </c>
    </row>
    <row r="118" spans="2:8" ht="15.9" customHeight="1">
      <c r="B118" s="18"/>
      <c r="C118" s="12"/>
      <c r="D118" s="9" t="str">
        <f t="shared" si="163"/>
        <v/>
      </c>
      <c r="E118" s="12"/>
      <c r="F118" s="9" t="str">
        <f t="shared" si="164"/>
        <v/>
      </c>
      <c r="G118" s="12"/>
      <c r="H118" s="9" t="str">
        <f t="shared" si="165"/>
        <v/>
      </c>
    </row>
    <row r="119" spans="2:8" ht="15.9" customHeight="1">
      <c r="B119" s="18"/>
      <c r="C119" s="12"/>
      <c r="D119" s="9" t="str">
        <f t="shared" si="163"/>
        <v/>
      </c>
      <c r="E119" s="12"/>
      <c r="F119" s="9" t="str">
        <f t="shared" si="164"/>
        <v/>
      </c>
      <c r="G119" s="12"/>
      <c r="H119" s="9" t="str">
        <f t="shared" si="165"/>
        <v/>
      </c>
    </row>
    <row r="120" spans="2:8" ht="15.9" customHeight="1">
      <c r="B120" s="18"/>
      <c r="C120" s="12"/>
      <c r="D120" s="9" t="str">
        <f t="shared" si="163"/>
        <v/>
      </c>
      <c r="E120" s="12"/>
      <c r="F120" s="9" t="str">
        <f t="shared" si="164"/>
        <v/>
      </c>
      <c r="G120" s="12"/>
      <c r="H120" s="9" t="str">
        <f t="shared" si="165"/>
        <v/>
      </c>
    </row>
    <row r="121" spans="2:8" ht="15.9" customHeight="1">
      <c r="B121" s="18"/>
      <c r="C121" s="12"/>
      <c r="D121" s="9" t="str">
        <f t="shared" si="163"/>
        <v/>
      </c>
      <c r="E121" s="12"/>
      <c r="F121" s="9" t="str">
        <f t="shared" si="164"/>
        <v/>
      </c>
      <c r="G121" s="12"/>
      <c r="H121" s="9" t="str">
        <f t="shared" si="165"/>
        <v/>
      </c>
    </row>
    <row r="122" spans="2:8" ht="15.9" customHeight="1">
      <c r="B122" s="18"/>
      <c r="C122" s="12"/>
      <c r="D122" s="9" t="str">
        <f t="shared" si="163"/>
        <v/>
      </c>
      <c r="E122" s="12"/>
      <c r="F122" s="9" t="str">
        <f t="shared" si="164"/>
        <v/>
      </c>
      <c r="G122" s="12"/>
      <c r="H122" s="9" t="str">
        <f t="shared" si="165"/>
        <v/>
      </c>
    </row>
    <row r="123" spans="2:8" ht="15.9" customHeight="1">
      <c r="B123" s="18"/>
      <c r="C123" s="12"/>
      <c r="D123" s="9" t="str">
        <f t="shared" si="163"/>
        <v/>
      </c>
      <c r="E123" s="12"/>
      <c r="F123" s="9" t="str">
        <f t="shared" si="164"/>
        <v/>
      </c>
      <c r="G123" s="12"/>
      <c r="H123" s="9" t="str">
        <f t="shared" si="165"/>
        <v/>
      </c>
    </row>
    <row r="124" spans="2:8" ht="15.9" customHeight="1">
      <c r="B124" s="18"/>
      <c r="C124" s="12"/>
      <c r="D124" s="9" t="str">
        <f t="shared" si="163"/>
        <v/>
      </c>
      <c r="E124" s="12"/>
      <c r="F124" s="9" t="str">
        <f t="shared" si="164"/>
        <v/>
      </c>
      <c r="G124" s="12"/>
      <c r="H124" s="9" t="str">
        <f t="shared" si="165"/>
        <v/>
      </c>
    </row>
    <row r="125" spans="2:8" ht="15.9" customHeight="1">
      <c r="B125" s="18"/>
      <c r="C125" s="12"/>
      <c r="D125" s="9" t="str">
        <f t="shared" si="163"/>
        <v/>
      </c>
      <c r="E125" s="12"/>
      <c r="F125" s="9" t="str">
        <f t="shared" si="164"/>
        <v/>
      </c>
      <c r="G125" s="12"/>
      <c r="H125" s="9" t="str">
        <f t="shared" si="165"/>
        <v/>
      </c>
    </row>
    <row r="126" spans="2:8" ht="15.9" customHeight="1">
      <c r="B126" s="18"/>
      <c r="C126" s="12"/>
      <c r="D126" s="9" t="str">
        <f t="shared" si="163"/>
        <v/>
      </c>
      <c r="E126" s="12"/>
      <c r="F126" s="9" t="str">
        <f t="shared" si="164"/>
        <v/>
      </c>
      <c r="G126" s="12"/>
      <c r="H126" s="9" t="str">
        <f t="shared" si="165"/>
        <v/>
      </c>
    </row>
    <row r="127" spans="2:8" ht="15.9" customHeight="1">
      <c r="B127" s="18"/>
      <c r="C127" s="12"/>
      <c r="D127" s="9" t="str">
        <f t="shared" si="163"/>
        <v/>
      </c>
      <c r="E127" s="12"/>
      <c r="F127" s="9" t="str">
        <f t="shared" si="164"/>
        <v/>
      </c>
      <c r="G127" s="12"/>
      <c r="H127" s="9" t="str">
        <f t="shared" si="165"/>
        <v/>
      </c>
    </row>
    <row r="128" spans="2:8" ht="15.9" customHeight="1">
      <c r="B128" s="18"/>
      <c r="C128" s="12"/>
      <c r="D128" s="9" t="str">
        <f t="shared" si="163"/>
        <v/>
      </c>
      <c r="E128" s="12"/>
      <c r="F128" s="9" t="str">
        <f t="shared" si="164"/>
        <v/>
      </c>
      <c r="G128" s="12"/>
      <c r="H128" s="9" t="str">
        <f t="shared" si="165"/>
        <v/>
      </c>
    </row>
    <row r="129" spans="2:8" ht="15.9" customHeight="1">
      <c r="B129" s="18"/>
      <c r="C129" s="12"/>
      <c r="D129" s="9" t="str">
        <f t="shared" si="163"/>
        <v/>
      </c>
      <c r="E129" s="12"/>
      <c r="F129" s="9" t="str">
        <f t="shared" si="164"/>
        <v/>
      </c>
      <c r="G129" s="12"/>
      <c r="H129" s="9" t="str">
        <f t="shared" si="165"/>
        <v/>
      </c>
    </row>
    <row r="130" spans="2:8" ht="15.9" customHeight="1">
      <c r="B130" s="18"/>
      <c r="C130" s="12"/>
      <c r="D130" s="9" t="str">
        <f t="shared" si="163"/>
        <v/>
      </c>
      <c r="E130" s="12"/>
      <c r="F130" s="9" t="str">
        <f t="shared" si="164"/>
        <v/>
      </c>
      <c r="G130" s="12"/>
      <c r="H130" s="9" t="str">
        <f t="shared" si="165"/>
        <v/>
      </c>
    </row>
    <row r="131" spans="2:8" ht="15.9" customHeight="1">
      <c r="B131" s="18"/>
      <c r="C131" s="12"/>
      <c r="D131" s="9" t="str">
        <f t="shared" si="163"/>
        <v/>
      </c>
      <c r="E131" s="12"/>
      <c r="F131" s="9" t="str">
        <f t="shared" si="164"/>
        <v/>
      </c>
      <c r="G131" s="12"/>
      <c r="H131" s="9" t="str">
        <f t="shared" si="165"/>
        <v/>
      </c>
    </row>
    <row r="132" spans="2:8" ht="15.9" customHeight="1">
      <c r="B132" s="18"/>
      <c r="C132" s="12"/>
      <c r="D132" s="9" t="str">
        <f t="shared" si="163"/>
        <v/>
      </c>
      <c r="E132" s="12"/>
      <c r="F132" s="9" t="str">
        <f t="shared" si="164"/>
        <v/>
      </c>
      <c r="G132" s="12"/>
      <c r="H132" s="9" t="str">
        <f t="shared" si="165"/>
        <v/>
      </c>
    </row>
    <row r="133" spans="2:8" ht="15.9" customHeight="1">
      <c r="B133" s="18"/>
      <c r="C133" s="12"/>
      <c r="D133" s="9" t="str">
        <f t="shared" si="163"/>
        <v/>
      </c>
      <c r="E133" s="12"/>
      <c r="F133" s="9" t="str">
        <f t="shared" si="164"/>
        <v/>
      </c>
      <c r="G133" s="12"/>
      <c r="H133" s="9" t="str">
        <f t="shared" si="165"/>
        <v/>
      </c>
    </row>
    <row r="134" spans="2:8" ht="15.9" customHeight="1">
      <c r="B134" s="18"/>
      <c r="C134" s="12"/>
      <c r="D134" s="9" t="str">
        <f t="shared" si="163"/>
        <v/>
      </c>
      <c r="E134" s="12"/>
      <c r="F134" s="9" t="str">
        <f t="shared" si="164"/>
        <v/>
      </c>
      <c r="G134" s="12"/>
      <c r="H134" s="9" t="str">
        <f t="shared" si="165"/>
        <v/>
      </c>
    </row>
    <row r="135" spans="2:8" ht="15.9" customHeight="1">
      <c r="B135" s="18"/>
      <c r="C135" s="12"/>
      <c r="D135" s="9" t="str">
        <f t="shared" si="163"/>
        <v/>
      </c>
      <c r="E135" s="12"/>
      <c r="F135" s="9" t="str">
        <f t="shared" si="164"/>
        <v/>
      </c>
      <c r="G135" s="12"/>
      <c r="H135" s="9" t="str">
        <f t="shared" si="165"/>
        <v/>
      </c>
    </row>
    <row r="136" spans="2:8" ht="15.9" customHeight="1">
      <c r="B136" s="18"/>
      <c r="C136" s="12"/>
      <c r="D136" s="9" t="str">
        <f t="shared" si="163"/>
        <v/>
      </c>
      <c r="E136" s="12"/>
      <c r="F136" s="9" t="str">
        <f t="shared" si="164"/>
        <v/>
      </c>
      <c r="G136" s="12"/>
      <c r="H136" s="9" t="str">
        <f t="shared" si="165"/>
        <v/>
      </c>
    </row>
    <row r="137" spans="2:8" ht="15.9" customHeight="1">
      <c r="B137" s="18"/>
      <c r="C137" s="12"/>
      <c r="D137" s="9" t="str">
        <f t="shared" si="163"/>
        <v/>
      </c>
      <c r="E137" s="12"/>
      <c r="F137" s="9" t="str">
        <f t="shared" si="164"/>
        <v/>
      </c>
      <c r="G137" s="12"/>
      <c r="H137" s="9" t="str">
        <f t="shared" si="165"/>
        <v/>
      </c>
    </row>
    <row r="138" spans="2:8" ht="15.9" customHeight="1">
      <c r="B138" s="18"/>
      <c r="C138" s="12"/>
      <c r="D138" s="9" t="str">
        <f t="shared" si="163"/>
        <v/>
      </c>
      <c r="E138" s="12"/>
      <c r="F138" s="9" t="str">
        <f t="shared" si="164"/>
        <v/>
      </c>
      <c r="G138" s="12"/>
      <c r="H138" s="9" t="str">
        <f t="shared" si="165"/>
        <v/>
      </c>
    </row>
    <row r="139" spans="2:8" ht="15.9" customHeight="1">
      <c r="B139" s="18"/>
      <c r="C139" s="12"/>
      <c r="D139" s="9" t="str">
        <f t="shared" si="163"/>
        <v/>
      </c>
      <c r="E139" s="12"/>
      <c r="F139" s="9" t="str">
        <f t="shared" si="164"/>
        <v/>
      </c>
      <c r="G139" s="12"/>
      <c r="H139" s="9" t="str">
        <f t="shared" si="165"/>
        <v/>
      </c>
    </row>
    <row r="140" spans="2:8" ht="15.9" customHeight="1">
      <c r="B140" s="18"/>
      <c r="C140" s="12"/>
      <c r="D140" s="9" t="str">
        <f t="shared" si="163"/>
        <v/>
      </c>
      <c r="E140" s="12"/>
      <c r="F140" s="9" t="str">
        <f t="shared" si="164"/>
        <v/>
      </c>
      <c r="G140" s="12"/>
      <c r="H140" s="9" t="str">
        <f t="shared" si="165"/>
        <v/>
      </c>
    </row>
    <row r="141" spans="2:8" ht="15.9" customHeight="1">
      <c r="B141" s="18"/>
      <c r="C141" s="12"/>
      <c r="D141" s="9" t="str">
        <f t="shared" si="163"/>
        <v/>
      </c>
      <c r="E141" s="12"/>
      <c r="F141" s="9" t="str">
        <f t="shared" si="164"/>
        <v/>
      </c>
      <c r="G141" s="12"/>
      <c r="H141" s="9" t="str">
        <f t="shared" si="165"/>
        <v/>
      </c>
    </row>
    <row r="142" spans="2:8" ht="15.9" customHeight="1">
      <c r="B142" s="18"/>
      <c r="C142" s="12"/>
      <c r="D142" s="9" t="str">
        <f t="shared" si="163"/>
        <v/>
      </c>
      <c r="E142" s="12"/>
      <c r="F142" s="9" t="str">
        <f t="shared" si="164"/>
        <v/>
      </c>
      <c r="G142" s="12"/>
      <c r="H142" s="9" t="str">
        <f t="shared" si="165"/>
        <v/>
      </c>
    </row>
    <row r="143" spans="2:8" ht="15.9" customHeight="1">
      <c r="B143" s="18"/>
      <c r="C143" s="12"/>
      <c r="D143" s="9" t="str">
        <f t="shared" si="163"/>
        <v/>
      </c>
      <c r="E143" s="12"/>
      <c r="F143" s="9" t="str">
        <f t="shared" si="164"/>
        <v/>
      </c>
      <c r="G143" s="12"/>
      <c r="H143" s="9" t="str">
        <f t="shared" si="165"/>
        <v/>
      </c>
    </row>
    <row r="144" spans="2:8" ht="15.9" customHeight="1">
      <c r="B144" s="18"/>
      <c r="C144" s="12"/>
      <c r="D144" s="9" t="str">
        <f t="shared" si="163"/>
        <v/>
      </c>
      <c r="E144" s="12"/>
      <c r="F144" s="9" t="str">
        <f t="shared" si="164"/>
        <v/>
      </c>
      <c r="G144" s="12"/>
      <c r="H144" s="9" t="str">
        <f t="shared" si="165"/>
        <v/>
      </c>
    </row>
    <row r="145" spans="1:8" ht="15.9" customHeight="1">
      <c r="B145" s="18"/>
      <c r="C145" s="12"/>
      <c r="D145" s="9" t="str">
        <f t="shared" si="163"/>
        <v/>
      </c>
      <c r="E145" s="12"/>
      <c r="F145" s="9" t="str">
        <f t="shared" si="164"/>
        <v/>
      </c>
      <c r="G145" s="12"/>
      <c r="H145" s="9" t="str">
        <f t="shared" si="165"/>
        <v/>
      </c>
    </row>
    <row r="146" spans="1:8" ht="15.9" customHeight="1">
      <c r="B146" s="18"/>
      <c r="C146" s="12"/>
      <c r="D146" s="9" t="str">
        <f t="shared" si="163"/>
        <v/>
      </c>
      <c r="E146" s="12"/>
      <c r="F146" s="9" t="str">
        <f t="shared" si="164"/>
        <v/>
      </c>
      <c r="G146" s="12"/>
      <c r="H146" s="9" t="str">
        <f t="shared" si="165"/>
        <v/>
      </c>
    </row>
    <row r="147" spans="1:8" ht="15.9" customHeight="1">
      <c r="B147" s="18"/>
      <c r="C147" s="12"/>
      <c r="D147" s="9" t="str">
        <f t="shared" si="163"/>
        <v/>
      </c>
      <c r="E147" s="12"/>
      <c r="F147" s="9" t="str">
        <f t="shared" si="164"/>
        <v/>
      </c>
      <c r="G147" s="12"/>
      <c r="H147" s="9" t="str">
        <f t="shared" si="165"/>
        <v/>
      </c>
    </row>
    <row r="148" spans="1:8" ht="15.9" customHeight="1">
      <c r="B148" s="18"/>
      <c r="C148" s="12"/>
      <c r="D148" s="9" t="str">
        <f t="shared" si="163"/>
        <v/>
      </c>
      <c r="E148" s="12"/>
      <c r="F148" s="9" t="str">
        <f t="shared" si="164"/>
        <v/>
      </c>
      <c r="G148" s="12"/>
      <c r="H148" s="9" t="str">
        <f t="shared" si="165"/>
        <v/>
      </c>
    </row>
    <row r="149" spans="1:8" ht="15.9" customHeight="1">
      <c r="B149" s="18"/>
      <c r="C149" s="12"/>
      <c r="D149" s="9" t="str">
        <f t="shared" si="163"/>
        <v/>
      </c>
      <c r="E149" s="12"/>
      <c r="F149" s="9" t="str">
        <f t="shared" si="164"/>
        <v/>
      </c>
      <c r="G149" s="12"/>
      <c r="H149" s="9" t="str">
        <f t="shared" si="165"/>
        <v/>
      </c>
    </row>
    <row r="150" spans="1:8" ht="15.9" customHeight="1">
      <c r="B150" s="18"/>
      <c r="C150" s="12"/>
      <c r="D150" s="9" t="str">
        <f t="shared" si="163"/>
        <v/>
      </c>
      <c r="E150" s="12"/>
      <c r="F150" s="9" t="str">
        <f t="shared" si="164"/>
        <v/>
      </c>
      <c r="G150" s="12"/>
      <c r="H150" s="9" t="str">
        <f t="shared" si="165"/>
        <v/>
      </c>
    </row>
    <row r="151" spans="1:8" ht="15.9" customHeight="1">
      <c r="B151" s="18"/>
      <c r="C151" s="12"/>
      <c r="D151" s="9" t="str">
        <f t="shared" si="163"/>
        <v/>
      </c>
      <c r="E151" s="12"/>
      <c r="F151" s="9" t="str">
        <f t="shared" si="164"/>
        <v/>
      </c>
      <c r="G151" s="12"/>
      <c r="H151" s="9" t="str">
        <f t="shared" si="165"/>
        <v/>
      </c>
    </row>
    <row r="152" spans="1:8" ht="15.9" customHeight="1">
      <c r="B152" s="18"/>
      <c r="C152" s="12"/>
      <c r="D152" s="9" t="str">
        <f t="shared" si="163"/>
        <v/>
      </c>
      <c r="E152" s="12"/>
      <c r="F152" s="9" t="str">
        <f t="shared" si="164"/>
        <v/>
      </c>
      <c r="G152" s="12"/>
      <c r="H152" s="9" t="str">
        <f t="shared" si="165"/>
        <v/>
      </c>
    </row>
    <row r="153" spans="1:8" ht="15.9" customHeight="1">
      <c r="B153" s="18"/>
      <c r="C153" s="12"/>
      <c r="D153" s="9" t="str">
        <f t="shared" si="163"/>
        <v/>
      </c>
      <c r="E153" s="12"/>
      <c r="F153" s="9" t="str">
        <f t="shared" si="164"/>
        <v/>
      </c>
      <c r="G153" s="12"/>
      <c r="H153" s="9" t="str">
        <f t="shared" si="165"/>
        <v/>
      </c>
    </row>
    <row r="154" spans="1:8" ht="15.9" customHeight="1">
      <c r="B154" s="18"/>
      <c r="C154" s="12"/>
      <c r="D154" s="9" t="str">
        <f t="shared" si="163"/>
        <v/>
      </c>
      <c r="E154" s="12"/>
      <c r="F154" s="9" t="str">
        <f t="shared" si="164"/>
        <v/>
      </c>
      <c r="G154" s="12"/>
      <c r="H154" s="9" t="str">
        <f t="shared" si="165"/>
        <v/>
      </c>
    </row>
    <row r="155" spans="1:8" ht="15.9" customHeight="1">
      <c r="B155" s="18"/>
      <c r="C155" s="12"/>
      <c r="D155" s="9" t="str">
        <f t="shared" si="163"/>
        <v/>
      </c>
      <c r="E155" s="12"/>
      <c r="F155" s="9" t="str">
        <f t="shared" si="164"/>
        <v/>
      </c>
      <c r="G155" s="12"/>
      <c r="H155" s="9" t="str">
        <f t="shared" si="165"/>
        <v/>
      </c>
    </row>
    <row r="156" spans="1:8" ht="15.9" customHeight="1">
      <c r="B156" s="18"/>
      <c r="C156" s="12"/>
      <c r="D156" s="9" t="str">
        <f t="shared" si="163"/>
        <v/>
      </c>
      <c r="E156" s="12"/>
      <c r="F156" s="9" t="str">
        <f t="shared" si="164"/>
        <v/>
      </c>
      <c r="G156" s="12"/>
      <c r="H156" s="9" t="str">
        <f t="shared" si="165"/>
        <v/>
      </c>
    </row>
    <row r="157" spans="1:8" ht="15.9" customHeight="1">
      <c r="B157" s="18"/>
      <c r="C157" s="12"/>
      <c r="D157" s="9" t="str">
        <f t="shared" si="163"/>
        <v/>
      </c>
      <c r="E157" s="12"/>
      <c r="F157" s="9" t="str">
        <f t="shared" si="164"/>
        <v/>
      </c>
      <c r="G157" s="12"/>
      <c r="H157" s="9" t="str">
        <f t="shared" si="165"/>
        <v/>
      </c>
    </row>
    <row r="158" spans="1:8" ht="15.9" customHeight="1">
      <c r="A158" s="32">
        <v>44760</v>
      </c>
      <c r="B158" s="18"/>
      <c r="C158" s="12"/>
      <c r="D158" s="9" t="str">
        <f t="shared" si="163"/>
        <v/>
      </c>
      <c r="E158" s="12"/>
      <c r="F158" s="9" t="str">
        <f t="shared" si="164"/>
        <v/>
      </c>
      <c r="G158" s="12"/>
      <c r="H158" s="9" t="str">
        <f t="shared" si="165"/>
        <v/>
      </c>
    </row>
    <row r="159" spans="1:8" ht="15.9" customHeight="1">
      <c r="A159" s="33"/>
      <c r="B159" s="18"/>
      <c r="C159" s="12"/>
      <c r="D159" s="9" t="str">
        <f t="shared" si="163"/>
        <v/>
      </c>
      <c r="E159" s="12"/>
      <c r="F159" s="9" t="str">
        <f t="shared" si="164"/>
        <v/>
      </c>
      <c r="G159" s="12"/>
      <c r="H159" s="9" t="str">
        <f t="shared" si="165"/>
        <v/>
      </c>
    </row>
    <row r="160" spans="1:8" ht="15.9" customHeight="1">
      <c r="A160" s="212" t="s">
        <v>9</v>
      </c>
      <c r="B160" s="18"/>
      <c r="C160" s="12"/>
      <c r="D160" s="9" t="str">
        <f t="shared" si="163"/>
        <v/>
      </c>
      <c r="E160" s="12"/>
      <c r="F160" s="9" t="str">
        <f t="shared" si="164"/>
        <v/>
      </c>
      <c r="G160" s="12"/>
      <c r="H160" s="9" t="str">
        <f t="shared" si="165"/>
        <v/>
      </c>
    </row>
    <row r="161" spans="1:8" ht="15.9" customHeight="1">
      <c r="A161" s="213"/>
      <c r="B161" s="18"/>
      <c r="C161" s="12"/>
      <c r="D161" s="9" t="str">
        <f t="shared" si="163"/>
        <v/>
      </c>
      <c r="E161" s="12"/>
      <c r="F161" s="9" t="str">
        <f t="shared" si="164"/>
        <v/>
      </c>
      <c r="G161" s="12"/>
      <c r="H161" s="9" t="str">
        <f t="shared" si="165"/>
        <v/>
      </c>
    </row>
    <row r="162" spans="1:8" ht="15.9" customHeight="1">
      <c r="B162" s="18"/>
      <c r="C162" s="12"/>
      <c r="D162" s="9" t="str">
        <f t="shared" si="163"/>
        <v/>
      </c>
      <c r="E162" s="12"/>
      <c r="F162" s="9" t="str">
        <f t="shared" si="164"/>
        <v/>
      </c>
      <c r="G162" s="12"/>
      <c r="H162" s="9" t="str">
        <f t="shared" si="165"/>
        <v/>
      </c>
    </row>
    <row r="163" spans="1:8" ht="15.9" customHeight="1">
      <c r="B163" s="18"/>
      <c r="C163" s="12"/>
      <c r="D163" s="9" t="str">
        <f t="shared" si="163"/>
        <v/>
      </c>
      <c r="E163" s="12"/>
      <c r="F163" s="9" t="str">
        <f t="shared" si="164"/>
        <v/>
      </c>
      <c r="G163" s="12"/>
      <c r="H163" s="9" t="str">
        <f t="shared" si="165"/>
        <v/>
      </c>
    </row>
    <row r="164" spans="1:8" ht="15.9" customHeight="1">
      <c r="B164" s="18"/>
      <c r="C164" s="12"/>
      <c r="D164" s="9" t="str">
        <f t="shared" ref="D164:D227" si="287">IF(C164="","",(C164-$C$9)*1000)</f>
        <v/>
      </c>
      <c r="E164" s="12"/>
      <c r="F164" s="9" t="str">
        <f t="shared" ref="F164:F227" si="288">IF(E164="","",(E164-$E$9)*1000)</f>
        <v/>
      </c>
      <c r="G164" s="12"/>
      <c r="H164" s="9" t="str">
        <f t="shared" ref="H164:H227" si="289">IF(G164="","",(G164-$G$9)*1000)</f>
        <v/>
      </c>
    </row>
    <row r="165" spans="1:8" ht="15.9" customHeight="1">
      <c r="B165" s="18"/>
      <c r="C165" s="12"/>
      <c r="D165" s="9" t="str">
        <f t="shared" si="287"/>
        <v/>
      </c>
      <c r="E165" s="12"/>
      <c r="F165" s="9" t="str">
        <f t="shared" si="288"/>
        <v/>
      </c>
      <c r="G165" s="12"/>
      <c r="H165" s="9" t="str">
        <f t="shared" si="289"/>
        <v/>
      </c>
    </row>
    <row r="166" spans="1:8" ht="15.9" customHeight="1">
      <c r="B166" s="18"/>
      <c r="C166" s="12"/>
      <c r="D166" s="9" t="str">
        <f t="shared" si="287"/>
        <v/>
      </c>
      <c r="E166" s="12"/>
      <c r="F166" s="9" t="str">
        <f t="shared" si="288"/>
        <v/>
      </c>
      <c r="G166" s="12"/>
      <c r="H166" s="9" t="str">
        <f t="shared" si="289"/>
        <v/>
      </c>
    </row>
    <row r="167" spans="1:8" ht="15.9" customHeight="1">
      <c r="B167" s="18"/>
      <c r="C167" s="12"/>
      <c r="D167" s="9" t="str">
        <f t="shared" si="287"/>
        <v/>
      </c>
      <c r="E167" s="12"/>
      <c r="F167" s="9" t="str">
        <f t="shared" si="288"/>
        <v/>
      </c>
      <c r="G167" s="12"/>
      <c r="H167" s="9" t="str">
        <f t="shared" si="289"/>
        <v/>
      </c>
    </row>
    <row r="168" spans="1:8" ht="15.9" customHeight="1">
      <c r="B168" s="18"/>
      <c r="C168" s="12"/>
      <c r="D168" s="9" t="str">
        <f t="shared" si="287"/>
        <v/>
      </c>
      <c r="E168" s="12"/>
      <c r="F168" s="9" t="str">
        <f t="shared" si="288"/>
        <v/>
      </c>
      <c r="G168" s="12"/>
      <c r="H168" s="9" t="str">
        <f t="shared" si="289"/>
        <v/>
      </c>
    </row>
    <row r="169" spans="1:8" ht="15.9" customHeight="1">
      <c r="B169" s="18"/>
      <c r="C169" s="12"/>
      <c r="D169" s="9" t="str">
        <f t="shared" si="287"/>
        <v/>
      </c>
      <c r="E169" s="12"/>
      <c r="F169" s="9" t="str">
        <f t="shared" si="288"/>
        <v/>
      </c>
      <c r="G169" s="12"/>
      <c r="H169" s="9" t="str">
        <f t="shared" si="289"/>
        <v/>
      </c>
    </row>
    <row r="170" spans="1:8" ht="15.9" customHeight="1">
      <c r="B170" s="18"/>
      <c r="C170" s="12"/>
      <c r="D170" s="9" t="str">
        <f t="shared" si="287"/>
        <v/>
      </c>
      <c r="E170" s="12"/>
      <c r="F170" s="9" t="str">
        <f t="shared" si="288"/>
        <v/>
      </c>
      <c r="G170" s="12"/>
      <c r="H170" s="9" t="str">
        <f t="shared" si="289"/>
        <v/>
      </c>
    </row>
    <row r="171" spans="1:8" ht="15.9" customHeight="1">
      <c r="B171" s="18"/>
      <c r="C171" s="12"/>
      <c r="D171" s="9" t="str">
        <f t="shared" si="287"/>
        <v/>
      </c>
      <c r="E171" s="12"/>
      <c r="F171" s="9" t="str">
        <f t="shared" si="288"/>
        <v/>
      </c>
      <c r="G171" s="12"/>
      <c r="H171" s="9" t="str">
        <f t="shared" si="289"/>
        <v/>
      </c>
    </row>
    <row r="172" spans="1:8" ht="15.9" customHeight="1">
      <c r="B172" s="18"/>
      <c r="C172" s="12"/>
      <c r="D172" s="9" t="str">
        <f t="shared" si="287"/>
        <v/>
      </c>
      <c r="E172" s="12"/>
      <c r="F172" s="9" t="str">
        <f t="shared" si="288"/>
        <v/>
      </c>
      <c r="G172" s="12"/>
      <c r="H172" s="9" t="str">
        <f t="shared" si="289"/>
        <v/>
      </c>
    </row>
    <row r="173" spans="1:8" ht="15.9" customHeight="1">
      <c r="B173" s="18"/>
      <c r="C173" s="12"/>
      <c r="D173" s="9" t="str">
        <f t="shared" si="287"/>
        <v/>
      </c>
      <c r="E173" s="12"/>
      <c r="F173" s="9" t="str">
        <f t="shared" si="288"/>
        <v/>
      </c>
      <c r="G173" s="12"/>
      <c r="H173" s="9" t="str">
        <f t="shared" si="289"/>
        <v/>
      </c>
    </row>
    <row r="174" spans="1:8" ht="15.9" customHeight="1">
      <c r="B174" s="18"/>
      <c r="C174" s="12"/>
      <c r="D174" s="9" t="str">
        <f t="shared" si="287"/>
        <v/>
      </c>
      <c r="E174" s="12"/>
      <c r="F174" s="9" t="str">
        <f t="shared" si="288"/>
        <v/>
      </c>
      <c r="G174" s="12"/>
      <c r="H174" s="9" t="str">
        <f t="shared" si="289"/>
        <v/>
      </c>
    </row>
    <row r="175" spans="1:8" ht="15.9" customHeight="1">
      <c r="B175" s="18"/>
      <c r="C175" s="12"/>
      <c r="D175" s="9" t="str">
        <f t="shared" si="287"/>
        <v/>
      </c>
      <c r="E175" s="12"/>
      <c r="F175" s="9" t="str">
        <f t="shared" si="288"/>
        <v/>
      </c>
      <c r="G175" s="12"/>
      <c r="H175" s="9" t="str">
        <f t="shared" si="289"/>
        <v/>
      </c>
    </row>
    <row r="176" spans="1:8" ht="15.9" customHeight="1">
      <c r="B176" s="18"/>
      <c r="C176" s="12"/>
      <c r="D176" s="9" t="str">
        <f t="shared" si="287"/>
        <v/>
      </c>
      <c r="E176" s="12"/>
      <c r="F176" s="9" t="str">
        <f t="shared" si="288"/>
        <v/>
      </c>
      <c r="G176" s="12"/>
      <c r="H176" s="9" t="str">
        <f t="shared" si="289"/>
        <v/>
      </c>
    </row>
    <row r="177" spans="2:8" ht="15.9" customHeight="1">
      <c r="B177" s="18"/>
      <c r="C177" s="12"/>
      <c r="D177" s="9" t="str">
        <f t="shared" si="287"/>
        <v/>
      </c>
      <c r="E177" s="12"/>
      <c r="F177" s="9" t="str">
        <f t="shared" si="288"/>
        <v/>
      </c>
      <c r="G177" s="12"/>
      <c r="H177" s="9" t="str">
        <f t="shared" si="289"/>
        <v/>
      </c>
    </row>
    <row r="178" spans="2:8" ht="15.9" customHeight="1">
      <c r="B178" s="18"/>
      <c r="C178" s="12"/>
      <c r="D178" s="9" t="str">
        <f t="shared" si="287"/>
        <v/>
      </c>
      <c r="E178" s="12"/>
      <c r="F178" s="9" t="str">
        <f t="shared" si="288"/>
        <v/>
      </c>
      <c r="G178" s="12"/>
      <c r="H178" s="9" t="str">
        <f t="shared" si="289"/>
        <v/>
      </c>
    </row>
    <row r="179" spans="2:8" ht="15.9" customHeight="1">
      <c r="B179" s="18"/>
      <c r="C179" s="12"/>
      <c r="D179" s="9" t="str">
        <f t="shared" si="287"/>
        <v/>
      </c>
      <c r="E179" s="12"/>
      <c r="F179" s="9" t="str">
        <f t="shared" si="288"/>
        <v/>
      </c>
      <c r="G179" s="12"/>
      <c r="H179" s="9" t="str">
        <f t="shared" si="289"/>
        <v/>
      </c>
    </row>
    <row r="180" spans="2:8" ht="15.9" customHeight="1">
      <c r="B180" s="18"/>
      <c r="C180" s="12"/>
      <c r="D180" s="9" t="str">
        <f t="shared" si="287"/>
        <v/>
      </c>
      <c r="E180" s="12"/>
      <c r="F180" s="9" t="str">
        <f t="shared" si="288"/>
        <v/>
      </c>
      <c r="G180" s="12"/>
      <c r="H180" s="9" t="str">
        <f t="shared" si="289"/>
        <v/>
      </c>
    </row>
    <row r="181" spans="2:8" ht="15.9" customHeight="1">
      <c r="B181" s="18"/>
      <c r="C181" s="12"/>
      <c r="D181" s="9" t="str">
        <f t="shared" si="287"/>
        <v/>
      </c>
      <c r="E181" s="12"/>
      <c r="F181" s="9" t="str">
        <f t="shared" si="288"/>
        <v/>
      </c>
      <c r="G181" s="12"/>
      <c r="H181" s="9" t="str">
        <f t="shared" si="289"/>
        <v/>
      </c>
    </row>
    <row r="182" spans="2:8" ht="15.9" customHeight="1">
      <c r="B182" s="18"/>
      <c r="C182" s="12"/>
      <c r="D182" s="9" t="str">
        <f t="shared" si="287"/>
        <v/>
      </c>
      <c r="E182" s="12"/>
      <c r="F182" s="9" t="str">
        <f t="shared" si="288"/>
        <v/>
      </c>
      <c r="G182" s="12"/>
      <c r="H182" s="9" t="str">
        <f t="shared" si="289"/>
        <v/>
      </c>
    </row>
    <row r="183" spans="2:8" ht="15.9" customHeight="1">
      <c r="B183" s="18"/>
      <c r="C183" s="12"/>
      <c r="D183" s="9" t="str">
        <f t="shared" si="287"/>
        <v/>
      </c>
      <c r="E183" s="12"/>
      <c r="F183" s="9" t="str">
        <f t="shared" si="288"/>
        <v/>
      </c>
      <c r="G183" s="12"/>
      <c r="H183" s="9" t="str">
        <f t="shared" si="289"/>
        <v/>
      </c>
    </row>
    <row r="184" spans="2:8" ht="15.9" customHeight="1">
      <c r="B184" s="18"/>
      <c r="C184" s="12"/>
      <c r="D184" s="9" t="str">
        <f t="shared" si="287"/>
        <v/>
      </c>
      <c r="E184" s="12"/>
      <c r="F184" s="9" t="str">
        <f t="shared" si="288"/>
        <v/>
      </c>
      <c r="G184" s="12"/>
      <c r="H184" s="9" t="str">
        <f t="shared" si="289"/>
        <v/>
      </c>
    </row>
    <row r="185" spans="2:8" ht="15.9" customHeight="1">
      <c r="B185" s="18"/>
      <c r="C185" s="12"/>
      <c r="D185" s="9" t="str">
        <f t="shared" si="287"/>
        <v/>
      </c>
      <c r="E185" s="12"/>
      <c r="F185" s="9" t="str">
        <f t="shared" si="288"/>
        <v/>
      </c>
      <c r="G185" s="12"/>
      <c r="H185" s="9" t="str">
        <f t="shared" si="289"/>
        <v/>
      </c>
    </row>
    <row r="186" spans="2:8" ht="15.9" customHeight="1">
      <c r="B186" s="18"/>
      <c r="C186" s="12"/>
      <c r="D186" s="9" t="str">
        <f t="shared" si="287"/>
        <v/>
      </c>
      <c r="E186" s="12"/>
      <c r="F186" s="9" t="str">
        <f t="shared" si="288"/>
        <v/>
      </c>
      <c r="G186" s="12"/>
      <c r="H186" s="9" t="str">
        <f t="shared" si="289"/>
        <v/>
      </c>
    </row>
    <row r="187" spans="2:8" ht="15.9" customHeight="1">
      <c r="B187" s="18"/>
      <c r="C187" s="12"/>
      <c r="D187" s="9" t="str">
        <f t="shared" si="287"/>
        <v/>
      </c>
      <c r="E187" s="12"/>
      <c r="F187" s="9" t="str">
        <f t="shared" si="288"/>
        <v/>
      </c>
      <c r="G187" s="12"/>
      <c r="H187" s="9" t="str">
        <f t="shared" si="289"/>
        <v/>
      </c>
    </row>
    <row r="188" spans="2:8" ht="15.9" customHeight="1">
      <c r="B188" s="18"/>
      <c r="C188" s="12"/>
      <c r="D188" s="9" t="str">
        <f t="shared" si="287"/>
        <v/>
      </c>
      <c r="E188" s="12"/>
      <c r="F188" s="9" t="str">
        <f t="shared" si="288"/>
        <v/>
      </c>
      <c r="G188" s="12"/>
      <c r="H188" s="9" t="str">
        <f t="shared" si="289"/>
        <v/>
      </c>
    </row>
    <row r="189" spans="2:8" ht="15.9" customHeight="1">
      <c r="B189" s="18"/>
      <c r="C189" s="12"/>
      <c r="D189" s="9" t="str">
        <f t="shared" si="287"/>
        <v/>
      </c>
      <c r="E189" s="12"/>
      <c r="F189" s="9" t="str">
        <f t="shared" si="288"/>
        <v/>
      </c>
      <c r="G189" s="12"/>
      <c r="H189" s="9" t="str">
        <f t="shared" si="289"/>
        <v/>
      </c>
    </row>
    <row r="190" spans="2:8" ht="15.9" customHeight="1">
      <c r="B190" s="18"/>
      <c r="C190" s="12"/>
      <c r="D190" s="9" t="str">
        <f t="shared" si="287"/>
        <v/>
      </c>
      <c r="E190" s="12"/>
      <c r="F190" s="9" t="str">
        <f t="shared" si="288"/>
        <v/>
      </c>
      <c r="G190" s="12"/>
      <c r="H190" s="9" t="str">
        <f t="shared" si="289"/>
        <v/>
      </c>
    </row>
    <row r="191" spans="2:8" ht="15.9" customHeight="1">
      <c r="B191" s="18"/>
      <c r="C191" s="12"/>
      <c r="D191" s="9" t="str">
        <f t="shared" si="287"/>
        <v/>
      </c>
      <c r="E191" s="12"/>
      <c r="F191" s="9" t="str">
        <f t="shared" si="288"/>
        <v/>
      </c>
      <c r="G191" s="12"/>
      <c r="H191" s="9" t="str">
        <f t="shared" si="289"/>
        <v/>
      </c>
    </row>
    <row r="192" spans="2:8" ht="15.9" customHeight="1">
      <c r="B192" s="18"/>
      <c r="C192" s="12"/>
      <c r="D192" s="9" t="str">
        <f t="shared" si="287"/>
        <v/>
      </c>
      <c r="E192" s="12"/>
      <c r="F192" s="9" t="str">
        <f t="shared" si="288"/>
        <v/>
      </c>
      <c r="G192" s="12"/>
      <c r="H192" s="9" t="str">
        <f t="shared" si="289"/>
        <v/>
      </c>
    </row>
    <row r="193" spans="1:8" ht="15.9" customHeight="1">
      <c r="A193" s="15"/>
      <c r="B193" s="18"/>
      <c r="C193" s="12"/>
      <c r="D193" s="9" t="str">
        <f t="shared" si="287"/>
        <v/>
      </c>
      <c r="E193" s="12"/>
      <c r="F193" s="9" t="str">
        <f t="shared" si="288"/>
        <v/>
      </c>
      <c r="G193" s="12"/>
      <c r="H193" s="9" t="str">
        <f t="shared" si="289"/>
        <v/>
      </c>
    </row>
    <row r="194" spans="1:8" ht="15.9" customHeight="1">
      <c r="A194" s="34"/>
      <c r="B194" s="18"/>
      <c r="C194" s="12"/>
      <c r="D194" s="9" t="str">
        <f t="shared" si="287"/>
        <v/>
      </c>
      <c r="E194" s="12"/>
      <c r="F194" s="9" t="str">
        <f t="shared" si="288"/>
        <v/>
      </c>
      <c r="G194" s="12"/>
      <c r="H194" s="9" t="str">
        <f t="shared" si="289"/>
        <v/>
      </c>
    </row>
    <row r="195" spans="1:8" ht="15.9" customHeight="1">
      <c r="A195" s="34"/>
      <c r="B195" s="18"/>
      <c r="C195" s="12"/>
      <c r="D195" s="9" t="str">
        <f t="shared" si="287"/>
        <v/>
      </c>
      <c r="E195" s="12"/>
      <c r="F195" s="9" t="str">
        <f t="shared" si="288"/>
        <v/>
      </c>
      <c r="G195" s="12"/>
      <c r="H195" s="9" t="str">
        <f t="shared" si="289"/>
        <v/>
      </c>
    </row>
    <row r="196" spans="1:8" ht="15.9" customHeight="1">
      <c r="A196" s="180"/>
      <c r="B196" s="18"/>
      <c r="C196" s="12"/>
      <c r="D196" s="9" t="str">
        <f t="shared" si="287"/>
        <v/>
      </c>
      <c r="E196" s="12"/>
      <c r="F196" s="9" t="str">
        <f t="shared" si="288"/>
        <v/>
      </c>
      <c r="G196" s="12"/>
      <c r="H196" s="9" t="str">
        <f t="shared" si="289"/>
        <v/>
      </c>
    </row>
    <row r="197" spans="1:8" ht="15.9" customHeight="1">
      <c r="A197" s="180"/>
      <c r="B197" s="18"/>
      <c r="C197" s="12"/>
      <c r="D197" s="9" t="str">
        <f t="shared" si="287"/>
        <v/>
      </c>
      <c r="E197" s="12"/>
      <c r="F197" s="9" t="str">
        <f t="shared" si="288"/>
        <v/>
      </c>
      <c r="G197" s="12"/>
      <c r="H197" s="9" t="str">
        <f t="shared" si="289"/>
        <v/>
      </c>
    </row>
    <row r="198" spans="1:8" ht="15.9" customHeight="1">
      <c r="A198" s="15"/>
      <c r="B198" s="18"/>
      <c r="C198" s="12"/>
      <c r="D198" s="9" t="str">
        <f t="shared" si="287"/>
        <v/>
      </c>
      <c r="E198" s="12"/>
      <c r="F198" s="9" t="str">
        <f t="shared" si="288"/>
        <v/>
      </c>
      <c r="G198" s="12"/>
      <c r="H198" s="9" t="str">
        <f t="shared" si="289"/>
        <v/>
      </c>
    </row>
    <row r="199" spans="1:8" ht="15.9" customHeight="1">
      <c r="A199" s="15"/>
      <c r="B199" s="18"/>
      <c r="C199" s="12"/>
      <c r="D199" s="9" t="str">
        <f t="shared" si="287"/>
        <v/>
      </c>
      <c r="E199" s="12"/>
      <c r="F199" s="9" t="str">
        <f t="shared" si="288"/>
        <v/>
      </c>
      <c r="G199" s="12"/>
      <c r="H199" s="9" t="str">
        <f t="shared" si="289"/>
        <v/>
      </c>
    </row>
    <row r="200" spans="1:8" ht="15.9" customHeight="1">
      <c r="A200" s="34"/>
      <c r="B200" s="18"/>
      <c r="C200" s="12"/>
      <c r="D200" s="9" t="str">
        <f t="shared" si="287"/>
        <v/>
      </c>
      <c r="E200" s="12"/>
      <c r="F200" s="9" t="str">
        <f t="shared" si="288"/>
        <v/>
      </c>
      <c r="G200" s="12"/>
      <c r="H200" s="9" t="str">
        <f t="shared" si="289"/>
        <v/>
      </c>
    </row>
    <row r="201" spans="1:8" ht="15.9" customHeight="1">
      <c r="A201" s="34"/>
      <c r="B201" s="18"/>
      <c r="C201" s="12"/>
      <c r="D201" s="9" t="str">
        <f t="shared" si="287"/>
        <v/>
      </c>
      <c r="E201" s="12"/>
      <c r="F201" s="9" t="str">
        <f t="shared" si="288"/>
        <v/>
      </c>
      <c r="G201" s="12"/>
      <c r="H201" s="9" t="str">
        <f t="shared" si="289"/>
        <v/>
      </c>
    </row>
    <row r="202" spans="1:8" ht="15.9" customHeight="1">
      <c r="A202" s="181"/>
      <c r="B202" s="18"/>
      <c r="C202" s="12"/>
      <c r="D202" s="9" t="str">
        <f t="shared" si="287"/>
        <v/>
      </c>
      <c r="E202" s="12"/>
      <c r="F202" s="9" t="str">
        <f t="shared" si="288"/>
        <v/>
      </c>
      <c r="G202" s="12"/>
      <c r="H202" s="9" t="str">
        <f t="shared" si="289"/>
        <v/>
      </c>
    </row>
    <row r="203" spans="1:8" ht="15.9" customHeight="1">
      <c r="A203" s="181"/>
      <c r="B203" s="18"/>
      <c r="C203" s="12"/>
      <c r="D203" s="9" t="str">
        <f t="shared" si="287"/>
        <v/>
      </c>
      <c r="E203" s="12"/>
      <c r="F203" s="9" t="str">
        <f t="shared" si="288"/>
        <v/>
      </c>
      <c r="G203" s="12"/>
      <c r="H203" s="9" t="str">
        <f t="shared" si="289"/>
        <v/>
      </c>
    </row>
    <row r="204" spans="1:8" ht="15.9" customHeight="1">
      <c r="A204" s="15"/>
      <c r="B204" s="18"/>
      <c r="C204" s="12"/>
      <c r="D204" s="9" t="str">
        <f t="shared" si="287"/>
        <v/>
      </c>
      <c r="E204" s="12"/>
      <c r="F204" s="9" t="str">
        <f t="shared" si="288"/>
        <v/>
      </c>
      <c r="G204" s="12"/>
      <c r="H204" s="9" t="str">
        <f t="shared" si="289"/>
        <v/>
      </c>
    </row>
    <row r="205" spans="1:8" ht="15.9" customHeight="1">
      <c r="A205" s="15"/>
      <c r="B205" s="18"/>
      <c r="C205" s="12"/>
      <c r="D205" s="9" t="str">
        <f t="shared" si="287"/>
        <v/>
      </c>
      <c r="E205" s="12"/>
      <c r="F205" s="9" t="str">
        <f t="shared" si="288"/>
        <v/>
      </c>
      <c r="G205" s="12"/>
      <c r="H205" s="9" t="str">
        <f t="shared" si="289"/>
        <v/>
      </c>
    </row>
    <row r="206" spans="1:8" ht="15.9" customHeight="1">
      <c r="A206" s="15"/>
      <c r="B206" s="18"/>
      <c r="C206" s="12"/>
      <c r="D206" s="9" t="str">
        <f t="shared" si="287"/>
        <v/>
      </c>
      <c r="E206" s="12"/>
      <c r="F206" s="9" t="str">
        <f t="shared" si="288"/>
        <v/>
      </c>
      <c r="G206" s="12"/>
      <c r="H206" s="9" t="str">
        <f t="shared" si="289"/>
        <v/>
      </c>
    </row>
    <row r="207" spans="1:8" ht="15.9" customHeight="1">
      <c r="B207" s="18"/>
      <c r="C207" s="12"/>
      <c r="D207" s="9" t="str">
        <f t="shared" si="287"/>
        <v/>
      </c>
      <c r="E207" s="12"/>
      <c r="F207" s="9" t="str">
        <f t="shared" si="288"/>
        <v/>
      </c>
      <c r="G207" s="12"/>
      <c r="H207" s="9" t="str">
        <f t="shared" si="289"/>
        <v/>
      </c>
    </row>
    <row r="208" spans="1:8" ht="15.9" customHeight="1">
      <c r="B208" s="18"/>
      <c r="C208" s="12"/>
      <c r="D208" s="9" t="str">
        <f t="shared" si="287"/>
        <v/>
      </c>
      <c r="E208" s="12"/>
      <c r="F208" s="9" t="str">
        <f t="shared" si="288"/>
        <v/>
      </c>
      <c r="G208" s="12"/>
      <c r="H208" s="9" t="str">
        <f t="shared" si="289"/>
        <v/>
      </c>
    </row>
    <row r="209" spans="2:8" ht="15.9" customHeight="1">
      <c r="B209" s="18"/>
      <c r="C209" s="12"/>
      <c r="D209" s="9" t="str">
        <f t="shared" si="287"/>
        <v/>
      </c>
      <c r="E209" s="12"/>
      <c r="F209" s="9" t="str">
        <f t="shared" si="288"/>
        <v/>
      </c>
      <c r="G209" s="12"/>
      <c r="H209" s="9" t="str">
        <f t="shared" si="289"/>
        <v/>
      </c>
    </row>
    <row r="210" spans="2:8" ht="15.9" customHeight="1">
      <c r="B210" s="18"/>
      <c r="C210" s="12"/>
      <c r="D210" s="9" t="str">
        <f t="shared" si="287"/>
        <v/>
      </c>
      <c r="E210" s="12"/>
      <c r="F210" s="9" t="str">
        <f t="shared" si="288"/>
        <v/>
      </c>
      <c r="G210" s="12"/>
      <c r="H210" s="9" t="str">
        <f t="shared" si="289"/>
        <v/>
      </c>
    </row>
    <row r="211" spans="2:8" ht="15.9" customHeight="1">
      <c r="B211" s="18"/>
      <c r="C211" s="12"/>
      <c r="D211" s="9" t="str">
        <f t="shared" si="287"/>
        <v/>
      </c>
      <c r="E211" s="12"/>
      <c r="F211" s="9" t="str">
        <f t="shared" si="288"/>
        <v/>
      </c>
      <c r="G211" s="12"/>
      <c r="H211" s="9" t="str">
        <f t="shared" si="289"/>
        <v/>
      </c>
    </row>
    <row r="212" spans="2:8" ht="15.9" customHeight="1">
      <c r="B212" s="18"/>
      <c r="C212" s="12"/>
      <c r="D212" s="9" t="str">
        <f t="shared" si="287"/>
        <v/>
      </c>
      <c r="E212" s="12"/>
      <c r="F212" s="9" t="str">
        <f t="shared" si="288"/>
        <v/>
      </c>
      <c r="G212" s="12"/>
      <c r="H212" s="9" t="str">
        <f t="shared" si="289"/>
        <v/>
      </c>
    </row>
    <row r="213" spans="2:8" ht="15.9" customHeight="1">
      <c r="B213" s="18"/>
      <c r="C213" s="12"/>
      <c r="D213" s="9" t="str">
        <f t="shared" si="287"/>
        <v/>
      </c>
      <c r="E213" s="12"/>
      <c r="F213" s="9" t="str">
        <f t="shared" si="288"/>
        <v/>
      </c>
      <c r="G213" s="12"/>
      <c r="H213" s="9" t="str">
        <f t="shared" si="289"/>
        <v/>
      </c>
    </row>
    <row r="214" spans="2:8" ht="15.9" customHeight="1">
      <c r="B214" s="18"/>
      <c r="C214" s="12"/>
      <c r="D214" s="9" t="str">
        <f t="shared" si="287"/>
        <v/>
      </c>
      <c r="E214" s="12"/>
      <c r="F214" s="9" t="str">
        <f t="shared" si="288"/>
        <v/>
      </c>
      <c r="G214" s="12"/>
      <c r="H214" s="9" t="str">
        <f t="shared" si="289"/>
        <v/>
      </c>
    </row>
    <row r="215" spans="2:8" ht="15.9" customHeight="1">
      <c r="B215" s="18"/>
      <c r="C215" s="12"/>
      <c r="D215" s="9" t="str">
        <f t="shared" si="287"/>
        <v/>
      </c>
      <c r="E215" s="12"/>
      <c r="F215" s="9" t="str">
        <f t="shared" si="288"/>
        <v/>
      </c>
      <c r="G215" s="12"/>
      <c r="H215" s="9" t="str">
        <f t="shared" si="289"/>
        <v/>
      </c>
    </row>
    <row r="216" spans="2:8" ht="15.9" customHeight="1">
      <c r="B216" s="18"/>
      <c r="C216" s="12"/>
      <c r="D216" s="9" t="str">
        <f t="shared" si="287"/>
        <v/>
      </c>
      <c r="E216" s="12"/>
      <c r="F216" s="9" t="str">
        <f t="shared" si="288"/>
        <v/>
      </c>
      <c r="G216" s="12"/>
      <c r="H216" s="9" t="str">
        <f t="shared" si="289"/>
        <v/>
      </c>
    </row>
    <row r="217" spans="2:8" ht="15.9" customHeight="1">
      <c r="B217" s="18"/>
      <c r="C217" s="12"/>
      <c r="D217" s="9" t="str">
        <f t="shared" si="287"/>
        <v/>
      </c>
      <c r="E217" s="12"/>
      <c r="F217" s="9" t="str">
        <f t="shared" si="288"/>
        <v/>
      </c>
      <c r="G217" s="12"/>
      <c r="H217" s="9" t="str">
        <f t="shared" si="289"/>
        <v/>
      </c>
    </row>
    <row r="218" spans="2:8" ht="15.9" customHeight="1">
      <c r="B218" s="18"/>
      <c r="C218" s="12"/>
      <c r="D218" s="9" t="str">
        <f t="shared" si="287"/>
        <v/>
      </c>
      <c r="E218" s="12"/>
      <c r="F218" s="9" t="str">
        <f t="shared" si="288"/>
        <v/>
      </c>
      <c r="G218" s="12"/>
      <c r="H218" s="9" t="str">
        <f t="shared" si="289"/>
        <v/>
      </c>
    </row>
    <row r="219" spans="2:8" ht="15.9" customHeight="1">
      <c r="B219" s="18"/>
      <c r="C219" s="12"/>
      <c r="D219" s="9" t="str">
        <f t="shared" si="287"/>
        <v/>
      </c>
      <c r="E219" s="12"/>
      <c r="F219" s="9" t="str">
        <f t="shared" si="288"/>
        <v/>
      </c>
      <c r="G219" s="12"/>
      <c r="H219" s="9" t="str">
        <f t="shared" si="289"/>
        <v/>
      </c>
    </row>
    <row r="220" spans="2:8" ht="15.9" customHeight="1">
      <c r="B220" s="18"/>
      <c r="C220" s="12"/>
      <c r="D220" s="9" t="str">
        <f t="shared" si="287"/>
        <v/>
      </c>
      <c r="E220" s="12"/>
      <c r="F220" s="9" t="str">
        <f t="shared" si="288"/>
        <v/>
      </c>
      <c r="G220" s="12"/>
      <c r="H220" s="9" t="str">
        <f t="shared" si="289"/>
        <v/>
      </c>
    </row>
    <row r="221" spans="2:8" ht="15.9" customHeight="1">
      <c r="B221" s="18"/>
      <c r="C221" s="12"/>
      <c r="D221" s="9" t="str">
        <f t="shared" si="287"/>
        <v/>
      </c>
      <c r="E221" s="12"/>
      <c r="F221" s="9" t="str">
        <f t="shared" si="288"/>
        <v/>
      </c>
      <c r="G221" s="12"/>
      <c r="H221" s="9" t="str">
        <f t="shared" si="289"/>
        <v/>
      </c>
    </row>
    <row r="222" spans="2:8" ht="15.9" customHeight="1">
      <c r="B222" s="18"/>
      <c r="C222" s="12"/>
      <c r="D222" s="9" t="str">
        <f t="shared" si="287"/>
        <v/>
      </c>
      <c r="E222" s="12"/>
      <c r="F222" s="9" t="str">
        <f t="shared" si="288"/>
        <v/>
      </c>
      <c r="G222" s="12"/>
      <c r="H222" s="9" t="str">
        <f t="shared" si="289"/>
        <v/>
      </c>
    </row>
    <row r="223" spans="2:8" ht="15.9" customHeight="1">
      <c r="B223" s="18"/>
      <c r="C223" s="12"/>
      <c r="D223" s="9" t="str">
        <f t="shared" si="287"/>
        <v/>
      </c>
      <c r="E223" s="12"/>
      <c r="F223" s="9" t="str">
        <f t="shared" si="288"/>
        <v/>
      </c>
      <c r="G223" s="12"/>
      <c r="H223" s="9" t="str">
        <f t="shared" si="289"/>
        <v/>
      </c>
    </row>
    <row r="224" spans="2:8" ht="15.9" customHeight="1">
      <c r="B224" s="18"/>
      <c r="C224" s="12"/>
      <c r="D224" s="9" t="str">
        <f t="shared" si="287"/>
        <v/>
      </c>
      <c r="E224" s="12"/>
      <c r="F224" s="9" t="str">
        <f t="shared" si="288"/>
        <v/>
      </c>
      <c r="G224" s="12"/>
      <c r="H224" s="9" t="str">
        <f t="shared" si="289"/>
        <v/>
      </c>
    </row>
    <row r="225" spans="2:8" ht="15.9" customHeight="1">
      <c r="B225" s="18"/>
      <c r="C225" s="12"/>
      <c r="D225" s="9" t="str">
        <f t="shared" si="287"/>
        <v/>
      </c>
      <c r="E225" s="12"/>
      <c r="F225" s="9" t="str">
        <f t="shared" si="288"/>
        <v/>
      </c>
      <c r="G225" s="12"/>
      <c r="H225" s="9" t="str">
        <f t="shared" si="289"/>
        <v/>
      </c>
    </row>
    <row r="226" spans="2:8" ht="15.9" customHeight="1">
      <c r="B226" s="18"/>
      <c r="C226" s="12"/>
      <c r="D226" s="9" t="str">
        <f t="shared" si="287"/>
        <v/>
      </c>
      <c r="E226" s="12"/>
      <c r="F226" s="9" t="str">
        <f t="shared" si="288"/>
        <v/>
      </c>
      <c r="G226" s="12"/>
      <c r="H226" s="9" t="str">
        <f t="shared" si="289"/>
        <v/>
      </c>
    </row>
    <row r="227" spans="2:8" ht="15.9" customHeight="1">
      <c r="B227" s="18"/>
      <c r="C227" s="12"/>
      <c r="D227" s="9" t="str">
        <f t="shared" si="287"/>
        <v/>
      </c>
      <c r="E227" s="12"/>
      <c r="F227" s="9" t="str">
        <f t="shared" si="288"/>
        <v/>
      </c>
      <c r="G227" s="12"/>
      <c r="H227" s="9" t="str">
        <f t="shared" si="289"/>
        <v/>
      </c>
    </row>
    <row r="228" spans="2:8" ht="15.9" customHeight="1">
      <c r="B228" s="18"/>
      <c r="C228" s="12"/>
      <c r="D228" s="9" t="str">
        <f t="shared" ref="D228:D291" si="290">IF(C228="","",(C228-$C$9)*1000)</f>
        <v/>
      </c>
      <c r="E228" s="12"/>
      <c r="F228" s="9" t="str">
        <f t="shared" ref="F228:F291" si="291">IF(E228="","",(E228-$E$9)*1000)</f>
        <v/>
      </c>
      <c r="G228" s="12"/>
      <c r="H228" s="9" t="str">
        <f t="shared" ref="H228:H291" si="292">IF(G228="","",(G228-$G$9)*1000)</f>
        <v/>
      </c>
    </row>
    <row r="229" spans="2:8" ht="15.9" customHeight="1">
      <c r="B229" s="18"/>
      <c r="C229" s="12"/>
      <c r="D229" s="9" t="str">
        <f t="shared" si="290"/>
        <v/>
      </c>
      <c r="E229" s="12"/>
      <c r="F229" s="9" t="str">
        <f t="shared" si="291"/>
        <v/>
      </c>
      <c r="G229" s="12"/>
      <c r="H229" s="9" t="str">
        <f t="shared" si="292"/>
        <v/>
      </c>
    </row>
    <row r="230" spans="2:8" ht="15.9" customHeight="1">
      <c r="B230" s="18"/>
      <c r="C230" s="12"/>
      <c r="D230" s="9" t="str">
        <f t="shared" si="290"/>
        <v/>
      </c>
      <c r="E230" s="12"/>
      <c r="F230" s="9" t="str">
        <f t="shared" si="291"/>
        <v/>
      </c>
      <c r="G230" s="12"/>
      <c r="H230" s="9" t="str">
        <f t="shared" si="292"/>
        <v/>
      </c>
    </row>
    <row r="231" spans="2:8" ht="15.9" customHeight="1">
      <c r="B231" s="18"/>
      <c r="C231" s="12"/>
      <c r="D231" s="9" t="str">
        <f t="shared" si="290"/>
        <v/>
      </c>
      <c r="E231" s="12"/>
      <c r="F231" s="9" t="str">
        <f t="shared" si="291"/>
        <v/>
      </c>
      <c r="G231" s="12"/>
      <c r="H231" s="9" t="str">
        <f t="shared" si="292"/>
        <v/>
      </c>
    </row>
    <row r="232" spans="2:8" ht="15.9" customHeight="1">
      <c r="B232" s="18"/>
      <c r="C232" s="12"/>
      <c r="D232" s="9" t="str">
        <f t="shared" si="290"/>
        <v/>
      </c>
      <c r="E232" s="12"/>
      <c r="F232" s="9" t="str">
        <f t="shared" si="291"/>
        <v/>
      </c>
      <c r="G232" s="12"/>
      <c r="H232" s="9" t="str">
        <f t="shared" si="292"/>
        <v/>
      </c>
    </row>
    <row r="233" spans="2:8" ht="15.9" customHeight="1">
      <c r="B233" s="18"/>
      <c r="C233" s="12"/>
      <c r="D233" s="9" t="str">
        <f t="shared" si="290"/>
        <v/>
      </c>
      <c r="E233" s="12"/>
      <c r="F233" s="9" t="str">
        <f t="shared" si="291"/>
        <v/>
      </c>
      <c r="G233" s="12"/>
      <c r="H233" s="9" t="str">
        <f t="shared" si="292"/>
        <v/>
      </c>
    </row>
    <row r="234" spans="2:8" ht="15.9" customHeight="1">
      <c r="B234" s="18"/>
      <c r="C234" s="12"/>
      <c r="D234" s="9" t="str">
        <f t="shared" si="290"/>
        <v/>
      </c>
      <c r="E234" s="12"/>
      <c r="F234" s="9" t="str">
        <f t="shared" si="291"/>
        <v/>
      </c>
      <c r="G234" s="12"/>
      <c r="H234" s="9" t="str">
        <f t="shared" si="292"/>
        <v/>
      </c>
    </row>
    <row r="235" spans="2:8" ht="15.9" customHeight="1">
      <c r="B235" s="18"/>
      <c r="C235" s="12"/>
      <c r="D235" s="9" t="str">
        <f t="shared" si="290"/>
        <v/>
      </c>
      <c r="E235" s="12"/>
      <c r="F235" s="9" t="str">
        <f t="shared" si="291"/>
        <v/>
      </c>
      <c r="G235" s="12"/>
      <c r="H235" s="9" t="str">
        <f t="shared" si="292"/>
        <v/>
      </c>
    </row>
    <row r="236" spans="2:8" ht="15.9" customHeight="1">
      <c r="B236" s="18"/>
      <c r="C236" s="12"/>
      <c r="D236" s="9" t="str">
        <f t="shared" si="290"/>
        <v/>
      </c>
      <c r="E236" s="12"/>
      <c r="F236" s="9" t="str">
        <f t="shared" si="291"/>
        <v/>
      </c>
      <c r="G236" s="12"/>
      <c r="H236" s="9" t="str">
        <f t="shared" si="292"/>
        <v/>
      </c>
    </row>
    <row r="237" spans="2:8" ht="15.9" customHeight="1">
      <c r="B237" s="18"/>
      <c r="C237" s="12"/>
      <c r="D237" s="9" t="str">
        <f t="shared" si="290"/>
        <v/>
      </c>
      <c r="E237" s="12"/>
      <c r="F237" s="9" t="str">
        <f t="shared" si="291"/>
        <v/>
      </c>
      <c r="G237" s="12"/>
      <c r="H237" s="9" t="str">
        <f t="shared" si="292"/>
        <v/>
      </c>
    </row>
    <row r="238" spans="2:8" ht="15.9" customHeight="1">
      <c r="B238" s="18"/>
      <c r="C238" s="12"/>
      <c r="D238" s="9" t="str">
        <f t="shared" si="290"/>
        <v/>
      </c>
      <c r="E238" s="12"/>
      <c r="F238" s="9" t="str">
        <f t="shared" si="291"/>
        <v/>
      </c>
      <c r="G238" s="12"/>
      <c r="H238" s="9" t="str">
        <f t="shared" si="292"/>
        <v/>
      </c>
    </row>
    <row r="239" spans="2:8" ht="15.9" customHeight="1">
      <c r="B239" s="18"/>
      <c r="C239" s="12"/>
      <c r="D239" s="9" t="str">
        <f t="shared" si="290"/>
        <v/>
      </c>
      <c r="E239" s="12"/>
      <c r="F239" s="9" t="str">
        <f t="shared" si="291"/>
        <v/>
      </c>
      <c r="G239" s="12"/>
      <c r="H239" s="9" t="str">
        <f t="shared" si="292"/>
        <v/>
      </c>
    </row>
    <row r="240" spans="2:8" ht="15.9" customHeight="1">
      <c r="B240" s="18"/>
      <c r="C240" s="12"/>
      <c r="D240" s="9" t="str">
        <f t="shared" si="290"/>
        <v/>
      </c>
      <c r="E240" s="12"/>
      <c r="F240" s="9" t="str">
        <f t="shared" si="291"/>
        <v/>
      </c>
      <c r="G240" s="12"/>
      <c r="H240" s="9" t="str">
        <f t="shared" si="292"/>
        <v/>
      </c>
    </row>
    <row r="241" spans="2:8" ht="15.9" customHeight="1">
      <c r="B241" s="18"/>
      <c r="C241" s="12"/>
      <c r="D241" s="9" t="str">
        <f t="shared" si="290"/>
        <v/>
      </c>
      <c r="E241" s="12"/>
      <c r="F241" s="9" t="str">
        <f t="shared" si="291"/>
        <v/>
      </c>
      <c r="G241" s="12"/>
      <c r="H241" s="9" t="str">
        <f t="shared" si="292"/>
        <v/>
      </c>
    </row>
    <row r="242" spans="2:8" ht="15.9" customHeight="1">
      <c r="B242" s="18"/>
      <c r="C242" s="12"/>
      <c r="D242" s="9" t="str">
        <f t="shared" si="290"/>
        <v/>
      </c>
      <c r="E242" s="12"/>
      <c r="F242" s="9" t="str">
        <f t="shared" si="291"/>
        <v/>
      </c>
      <c r="G242" s="12"/>
      <c r="H242" s="9" t="str">
        <f t="shared" si="292"/>
        <v/>
      </c>
    </row>
    <row r="243" spans="2:8" ht="15.9" customHeight="1">
      <c r="B243" s="18"/>
      <c r="C243" s="12"/>
      <c r="D243" s="9" t="str">
        <f t="shared" si="290"/>
        <v/>
      </c>
      <c r="E243" s="12"/>
      <c r="F243" s="9" t="str">
        <f t="shared" si="291"/>
        <v/>
      </c>
      <c r="G243" s="12"/>
      <c r="H243" s="9" t="str">
        <f t="shared" si="292"/>
        <v/>
      </c>
    </row>
    <row r="244" spans="2:8" ht="15.9" customHeight="1">
      <c r="B244" s="18"/>
      <c r="C244" s="12"/>
      <c r="D244" s="9" t="str">
        <f t="shared" si="290"/>
        <v/>
      </c>
      <c r="E244" s="12"/>
      <c r="F244" s="9" t="str">
        <f t="shared" si="291"/>
        <v/>
      </c>
      <c r="G244" s="12"/>
      <c r="H244" s="9" t="str">
        <f t="shared" si="292"/>
        <v/>
      </c>
    </row>
    <row r="245" spans="2:8" ht="15.9" customHeight="1">
      <c r="B245" s="18"/>
      <c r="C245" s="12"/>
      <c r="D245" s="9" t="str">
        <f t="shared" si="290"/>
        <v/>
      </c>
      <c r="E245" s="12"/>
      <c r="F245" s="9" t="str">
        <f t="shared" si="291"/>
        <v/>
      </c>
      <c r="G245" s="12"/>
      <c r="H245" s="9" t="str">
        <f t="shared" si="292"/>
        <v/>
      </c>
    </row>
    <row r="246" spans="2:8" ht="15.9" customHeight="1">
      <c r="B246" s="18"/>
      <c r="C246" s="12"/>
      <c r="D246" s="9" t="str">
        <f t="shared" si="290"/>
        <v/>
      </c>
      <c r="E246" s="12"/>
      <c r="F246" s="9" t="str">
        <f t="shared" si="291"/>
        <v/>
      </c>
      <c r="G246" s="12"/>
      <c r="H246" s="9" t="str">
        <f t="shared" si="292"/>
        <v/>
      </c>
    </row>
    <row r="247" spans="2:8" ht="15.9" customHeight="1">
      <c r="B247" s="18"/>
      <c r="C247" s="12"/>
      <c r="D247" s="9" t="str">
        <f t="shared" si="290"/>
        <v/>
      </c>
      <c r="E247" s="12"/>
      <c r="F247" s="9" t="str">
        <f t="shared" si="291"/>
        <v/>
      </c>
      <c r="G247" s="12"/>
      <c r="H247" s="9" t="str">
        <f t="shared" si="292"/>
        <v/>
      </c>
    </row>
    <row r="248" spans="2:8" ht="15.9" customHeight="1">
      <c r="B248" s="18"/>
      <c r="C248" s="12"/>
      <c r="D248" s="9" t="str">
        <f t="shared" si="290"/>
        <v/>
      </c>
      <c r="E248" s="12"/>
      <c r="F248" s="9" t="str">
        <f t="shared" si="291"/>
        <v/>
      </c>
      <c r="G248" s="12"/>
      <c r="H248" s="9" t="str">
        <f t="shared" si="292"/>
        <v/>
      </c>
    </row>
    <row r="249" spans="2:8" ht="15.9" customHeight="1">
      <c r="B249" s="18"/>
      <c r="C249" s="12"/>
      <c r="D249" s="9" t="str">
        <f t="shared" si="290"/>
        <v/>
      </c>
      <c r="E249" s="12"/>
      <c r="F249" s="9" t="str">
        <f t="shared" si="291"/>
        <v/>
      </c>
      <c r="G249" s="12"/>
      <c r="H249" s="9" t="str">
        <f t="shared" si="292"/>
        <v/>
      </c>
    </row>
    <row r="250" spans="2:8" ht="15.9" customHeight="1">
      <c r="B250" s="18"/>
      <c r="C250" s="12"/>
      <c r="D250" s="9" t="str">
        <f t="shared" si="290"/>
        <v/>
      </c>
      <c r="E250" s="12"/>
      <c r="F250" s="9" t="str">
        <f t="shared" si="291"/>
        <v/>
      </c>
      <c r="G250" s="12"/>
      <c r="H250" s="9" t="str">
        <f t="shared" si="292"/>
        <v/>
      </c>
    </row>
    <row r="251" spans="2:8" ht="15.9" customHeight="1">
      <c r="B251" s="18"/>
      <c r="C251" s="12"/>
      <c r="D251" s="9" t="str">
        <f t="shared" si="290"/>
        <v/>
      </c>
      <c r="E251" s="12"/>
      <c r="F251" s="9" t="str">
        <f t="shared" si="291"/>
        <v/>
      </c>
      <c r="G251" s="12"/>
      <c r="H251" s="9" t="str">
        <f t="shared" si="292"/>
        <v/>
      </c>
    </row>
    <row r="252" spans="2:8" ht="15.9" customHeight="1">
      <c r="B252" s="18"/>
      <c r="C252" s="12"/>
      <c r="D252" s="9" t="str">
        <f t="shared" si="290"/>
        <v/>
      </c>
      <c r="E252" s="12"/>
      <c r="F252" s="9" t="str">
        <f t="shared" si="291"/>
        <v/>
      </c>
      <c r="G252" s="12"/>
      <c r="H252" s="9" t="str">
        <f t="shared" si="292"/>
        <v/>
      </c>
    </row>
    <row r="253" spans="2:8" ht="15.9" customHeight="1">
      <c r="B253" s="18"/>
      <c r="C253" s="12"/>
      <c r="D253" s="9" t="str">
        <f t="shared" si="290"/>
        <v/>
      </c>
      <c r="E253" s="12"/>
      <c r="F253" s="9" t="str">
        <f t="shared" si="291"/>
        <v/>
      </c>
      <c r="G253" s="12"/>
      <c r="H253" s="9" t="str">
        <f t="shared" si="292"/>
        <v/>
      </c>
    </row>
    <row r="254" spans="2:8" ht="15.9" customHeight="1">
      <c r="B254" s="18"/>
      <c r="C254" s="12"/>
      <c r="D254" s="9" t="str">
        <f t="shared" si="290"/>
        <v/>
      </c>
      <c r="E254" s="12"/>
      <c r="F254" s="9" t="str">
        <f t="shared" si="291"/>
        <v/>
      </c>
      <c r="G254" s="12"/>
      <c r="H254" s="9" t="str">
        <f t="shared" si="292"/>
        <v/>
      </c>
    </row>
    <row r="255" spans="2:8" ht="15.9" customHeight="1">
      <c r="B255" s="18"/>
      <c r="C255" s="12"/>
      <c r="D255" s="9" t="str">
        <f t="shared" si="290"/>
        <v/>
      </c>
      <c r="E255" s="12"/>
      <c r="F255" s="9" t="str">
        <f t="shared" si="291"/>
        <v/>
      </c>
      <c r="G255" s="12"/>
      <c r="H255" s="9" t="str">
        <f t="shared" si="292"/>
        <v/>
      </c>
    </row>
    <row r="256" spans="2:8" ht="15.9" customHeight="1">
      <c r="B256" s="18"/>
      <c r="C256" s="12"/>
      <c r="D256" s="9" t="str">
        <f t="shared" si="290"/>
        <v/>
      </c>
      <c r="E256" s="12"/>
      <c r="F256" s="9" t="str">
        <f t="shared" si="291"/>
        <v/>
      </c>
      <c r="G256" s="12"/>
      <c r="H256" s="9" t="str">
        <f t="shared" si="292"/>
        <v/>
      </c>
    </row>
    <row r="257" spans="2:8" ht="15.9" customHeight="1">
      <c r="B257" s="18"/>
      <c r="C257" s="12"/>
      <c r="D257" s="9" t="str">
        <f t="shared" si="290"/>
        <v/>
      </c>
      <c r="E257" s="12"/>
      <c r="F257" s="9" t="str">
        <f t="shared" si="291"/>
        <v/>
      </c>
      <c r="G257" s="12"/>
      <c r="H257" s="9" t="str">
        <f t="shared" si="292"/>
        <v/>
      </c>
    </row>
    <row r="258" spans="2:8" ht="15.9" customHeight="1">
      <c r="B258" s="18"/>
      <c r="C258" s="12"/>
      <c r="D258" s="9" t="str">
        <f t="shared" si="290"/>
        <v/>
      </c>
      <c r="E258" s="12"/>
      <c r="F258" s="9" t="str">
        <f t="shared" si="291"/>
        <v/>
      </c>
      <c r="G258" s="12"/>
      <c r="H258" s="9" t="str">
        <f t="shared" si="292"/>
        <v/>
      </c>
    </row>
    <row r="259" spans="2:8" ht="15.9" customHeight="1">
      <c r="B259" s="18"/>
      <c r="C259" s="12"/>
      <c r="D259" s="9" t="str">
        <f t="shared" si="290"/>
        <v/>
      </c>
      <c r="E259" s="12"/>
      <c r="F259" s="9" t="str">
        <f t="shared" si="291"/>
        <v/>
      </c>
      <c r="G259" s="12"/>
      <c r="H259" s="9" t="str">
        <f t="shared" si="292"/>
        <v/>
      </c>
    </row>
    <row r="260" spans="2:8" ht="15.9" customHeight="1">
      <c r="B260" s="18"/>
      <c r="C260" s="12"/>
      <c r="D260" s="9" t="str">
        <f t="shared" si="290"/>
        <v/>
      </c>
      <c r="E260" s="12"/>
      <c r="F260" s="9" t="str">
        <f t="shared" si="291"/>
        <v/>
      </c>
      <c r="G260" s="12"/>
      <c r="H260" s="9" t="str">
        <f t="shared" si="292"/>
        <v/>
      </c>
    </row>
    <row r="261" spans="2:8" ht="15.9" customHeight="1">
      <c r="B261" s="18"/>
      <c r="C261" s="12"/>
      <c r="D261" s="9" t="str">
        <f t="shared" si="290"/>
        <v/>
      </c>
      <c r="E261" s="12"/>
      <c r="F261" s="9" t="str">
        <f t="shared" si="291"/>
        <v/>
      </c>
      <c r="G261" s="12"/>
      <c r="H261" s="9" t="str">
        <f t="shared" si="292"/>
        <v/>
      </c>
    </row>
    <row r="262" spans="2:8" ht="15.9" customHeight="1">
      <c r="B262" s="18"/>
      <c r="C262" s="12"/>
      <c r="D262" s="9" t="str">
        <f t="shared" si="290"/>
        <v/>
      </c>
      <c r="E262" s="12"/>
      <c r="F262" s="9" t="str">
        <f t="shared" si="291"/>
        <v/>
      </c>
      <c r="G262" s="12"/>
      <c r="H262" s="9" t="str">
        <f t="shared" si="292"/>
        <v/>
      </c>
    </row>
    <row r="263" spans="2:8" ht="15.9" customHeight="1">
      <c r="B263" s="18"/>
      <c r="C263" s="12"/>
      <c r="D263" s="9" t="str">
        <f t="shared" si="290"/>
        <v/>
      </c>
      <c r="E263" s="12"/>
      <c r="F263" s="9" t="str">
        <f t="shared" si="291"/>
        <v/>
      </c>
      <c r="G263" s="12"/>
      <c r="H263" s="9" t="str">
        <f t="shared" si="292"/>
        <v/>
      </c>
    </row>
    <row r="264" spans="2:8" ht="15.9" customHeight="1">
      <c r="B264" s="18"/>
      <c r="C264" s="12"/>
      <c r="D264" s="9" t="str">
        <f t="shared" si="290"/>
        <v/>
      </c>
      <c r="E264" s="12"/>
      <c r="F264" s="9" t="str">
        <f t="shared" si="291"/>
        <v/>
      </c>
      <c r="G264" s="12"/>
      <c r="H264" s="9" t="str">
        <f t="shared" si="292"/>
        <v/>
      </c>
    </row>
    <row r="265" spans="2:8" ht="15.9" customHeight="1">
      <c r="B265" s="18"/>
      <c r="C265" s="12"/>
      <c r="D265" s="9" t="str">
        <f t="shared" si="290"/>
        <v/>
      </c>
      <c r="E265" s="12"/>
      <c r="F265" s="9" t="str">
        <f t="shared" si="291"/>
        <v/>
      </c>
      <c r="G265" s="12"/>
      <c r="H265" s="9" t="str">
        <f t="shared" si="292"/>
        <v/>
      </c>
    </row>
    <row r="266" spans="2:8" ht="15.9" customHeight="1">
      <c r="B266" s="18"/>
      <c r="C266" s="12"/>
      <c r="D266" s="9" t="str">
        <f t="shared" si="290"/>
        <v/>
      </c>
      <c r="E266" s="12"/>
      <c r="F266" s="9" t="str">
        <f t="shared" si="291"/>
        <v/>
      </c>
      <c r="G266" s="12"/>
      <c r="H266" s="9" t="str">
        <f t="shared" si="292"/>
        <v/>
      </c>
    </row>
    <row r="267" spans="2:8" ht="15.9" customHeight="1">
      <c r="B267" s="18"/>
      <c r="C267" s="12"/>
      <c r="D267" s="9" t="str">
        <f t="shared" si="290"/>
        <v/>
      </c>
      <c r="E267" s="12"/>
      <c r="F267" s="9" t="str">
        <f t="shared" si="291"/>
        <v/>
      </c>
      <c r="G267" s="12"/>
      <c r="H267" s="9" t="str">
        <f t="shared" si="292"/>
        <v/>
      </c>
    </row>
    <row r="268" spans="2:8" ht="15.9" customHeight="1">
      <c r="B268" s="18"/>
      <c r="C268" s="12"/>
      <c r="D268" s="9" t="str">
        <f t="shared" si="290"/>
        <v/>
      </c>
      <c r="E268" s="12"/>
      <c r="F268" s="9" t="str">
        <f t="shared" si="291"/>
        <v/>
      </c>
      <c r="G268" s="12"/>
      <c r="H268" s="9" t="str">
        <f t="shared" si="292"/>
        <v/>
      </c>
    </row>
    <row r="269" spans="2:8" ht="15.9" customHeight="1">
      <c r="B269" s="18"/>
      <c r="C269" s="12"/>
      <c r="D269" s="9" t="str">
        <f t="shared" si="290"/>
        <v/>
      </c>
      <c r="E269" s="12"/>
      <c r="F269" s="9" t="str">
        <f t="shared" si="291"/>
        <v/>
      </c>
      <c r="G269" s="12"/>
      <c r="H269" s="9" t="str">
        <f t="shared" si="292"/>
        <v/>
      </c>
    </row>
    <row r="270" spans="2:8" ht="15.9" customHeight="1">
      <c r="B270" s="18"/>
      <c r="C270" s="12"/>
      <c r="D270" s="9" t="str">
        <f t="shared" si="290"/>
        <v/>
      </c>
      <c r="E270" s="12"/>
      <c r="F270" s="9" t="str">
        <f t="shared" si="291"/>
        <v/>
      </c>
      <c r="G270" s="12"/>
      <c r="H270" s="9" t="str">
        <f t="shared" si="292"/>
        <v/>
      </c>
    </row>
    <row r="271" spans="2:8" ht="15.9" customHeight="1">
      <c r="B271" s="18"/>
      <c r="C271" s="12"/>
      <c r="D271" s="9" t="str">
        <f t="shared" si="290"/>
        <v/>
      </c>
      <c r="E271" s="12"/>
      <c r="F271" s="9" t="str">
        <f t="shared" si="291"/>
        <v/>
      </c>
      <c r="G271" s="12"/>
      <c r="H271" s="9" t="str">
        <f t="shared" si="292"/>
        <v/>
      </c>
    </row>
    <row r="272" spans="2:8" ht="15.9" customHeight="1">
      <c r="B272" s="18"/>
      <c r="C272" s="12"/>
      <c r="D272" s="9" t="str">
        <f t="shared" si="290"/>
        <v/>
      </c>
      <c r="E272" s="12"/>
      <c r="F272" s="9" t="str">
        <f t="shared" si="291"/>
        <v/>
      </c>
      <c r="G272" s="12"/>
      <c r="H272" s="9" t="str">
        <f t="shared" si="292"/>
        <v/>
      </c>
    </row>
    <row r="273" spans="2:8" ht="15.9" customHeight="1">
      <c r="B273" s="18"/>
      <c r="C273" s="12"/>
      <c r="D273" s="9" t="str">
        <f t="shared" si="290"/>
        <v/>
      </c>
      <c r="E273" s="12"/>
      <c r="F273" s="9" t="str">
        <f t="shared" si="291"/>
        <v/>
      </c>
      <c r="G273" s="12"/>
      <c r="H273" s="9" t="str">
        <f t="shared" si="292"/>
        <v/>
      </c>
    </row>
    <row r="274" spans="2:8" ht="15.9" customHeight="1">
      <c r="B274" s="18"/>
      <c r="C274" s="12"/>
      <c r="D274" s="9" t="str">
        <f t="shared" si="290"/>
        <v/>
      </c>
      <c r="E274" s="12"/>
      <c r="F274" s="9" t="str">
        <f t="shared" si="291"/>
        <v/>
      </c>
      <c r="G274" s="12"/>
      <c r="H274" s="9" t="str">
        <f t="shared" si="292"/>
        <v/>
      </c>
    </row>
    <row r="275" spans="2:8" ht="15.9" customHeight="1">
      <c r="B275" s="18"/>
      <c r="C275" s="12"/>
      <c r="D275" s="9" t="str">
        <f t="shared" si="290"/>
        <v/>
      </c>
      <c r="E275" s="12"/>
      <c r="F275" s="9" t="str">
        <f t="shared" si="291"/>
        <v/>
      </c>
      <c r="G275" s="12"/>
      <c r="H275" s="9" t="str">
        <f t="shared" si="292"/>
        <v/>
      </c>
    </row>
    <row r="276" spans="2:8" ht="15.9" customHeight="1">
      <c r="B276" s="18"/>
      <c r="C276" s="12"/>
      <c r="D276" s="9" t="str">
        <f t="shared" si="290"/>
        <v/>
      </c>
      <c r="E276" s="12"/>
      <c r="F276" s="9" t="str">
        <f t="shared" si="291"/>
        <v/>
      </c>
      <c r="G276" s="12"/>
      <c r="H276" s="9" t="str">
        <f t="shared" si="292"/>
        <v/>
      </c>
    </row>
    <row r="277" spans="2:8" ht="15.9" customHeight="1">
      <c r="B277" s="18"/>
      <c r="C277" s="12"/>
      <c r="D277" s="9" t="str">
        <f t="shared" si="290"/>
        <v/>
      </c>
      <c r="E277" s="12"/>
      <c r="F277" s="9" t="str">
        <f t="shared" si="291"/>
        <v/>
      </c>
      <c r="G277" s="12"/>
      <c r="H277" s="9" t="str">
        <f t="shared" si="292"/>
        <v/>
      </c>
    </row>
    <row r="278" spans="2:8" ht="15.9" customHeight="1">
      <c r="B278" s="18"/>
      <c r="C278" s="12"/>
      <c r="D278" s="9" t="str">
        <f t="shared" si="290"/>
        <v/>
      </c>
      <c r="E278" s="12"/>
      <c r="F278" s="9" t="str">
        <f t="shared" si="291"/>
        <v/>
      </c>
      <c r="G278" s="12"/>
      <c r="H278" s="9" t="str">
        <f t="shared" si="292"/>
        <v/>
      </c>
    </row>
    <row r="279" spans="2:8" ht="15.9" customHeight="1">
      <c r="B279" s="18"/>
      <c r="C279" s="12"/>
      <c r="D279" s="9" t="str">
        <f t="shared" si="290"/>
        <v/>
      </c>
      <c r="E279" s="12"/>
      <c r="F279" s="9" t="str">
        <f t="shared" si="291"/>
        <v/>
      </c>
      <c r="G279" s="12"/>
      <c r="H279" s="9" t="str">
        <f t="shared" si="292"/>
        <v/>
      </c>
    </row>
    <row r="280" spans="2:8" ht="15.9" customHeight="1">
      <c r="B280" s="18"/>
      <c r="C280" s="12"/>
      <c r="D280" s="9" t="str">
        <f t="shared" si="290"/>
        <v/>
      </c>
      <c r="E280" s="12"/>
      <c r="F280" s="9" t="str">
        <f t="shared" si="291"/>
        <v/>
      </c>
      <c r="G280" s="12"/>
      <c r="H280" s="9" t="str">
        <f t="shared" si="292"/>
        <v/>
      </c>
    </row>
    <row r="281" spans="2:8" ht="15.9" customHeight="1">
      <c r="B281" s="18"/>
      <c r="C281" s="12"/>
      <c r="D281" s="9" t="str">
        <f t="shared" si="290"/>
        <v/>
      </c>
      <c r="E281" s="12"/>
      <c r="F281" s="9" t="str">
        <f t="shared" si="291"/>
        <v/>
      </c>
      <c r="G281" s="12"/>
      <c r="H281" s="9" t="str">
        <f t="shared" si="292"/>
        <v/>
      </c>
    </row>
    <row r="282" spans="2:8" ht="15.9" customHeight="1">
      <c r="B282" s="18"/>
      <c r="C282" s="12"/>
      <c r="D282" s="9" t="str">
        <f t="shared" si="290"/>
        <v/>
      </c>
      <c r="E282" s="12"/>
      <c r="F282" s="9" t="str">
        <f t="shared" si="291"/>
        <v/>
      </c>
      <c r="G282" s="12"/>
      <c r="H282" s="9" t="str">
        <f t="shared" si="292"/>
        <v/>
      </c>
    </row>
    <row r="283" spans="2:8" ht="15.9" customHeight="1">
      <c r="B283" s="18"/>
      <c r="C283" s="12"/>
      <c r="D283" s="9" t="str">
        <f t="shared" si="290"/>
        <v/>
      </c>
      <c r="E283" s="12"/>
      <c r="F283" s="9" t="str">
        <f t="shared" si="291"/>
        <v/>
      </c>
      <c r="G283" s="12"/>
      <c r="H283" s="9" t="str">
        <f t="shared" si="292"/>
        <v/>
      </c>
    </row>
    <row r="284" spans="2:8" ht="15.9" customHeight="1">
      <c r="B284" s="18"/>
      <c r="C284" s="12"/>
      <c r="D284" s="9" t="str">
        <f t="shared" si="290"/>
        <v/>
      </c>
      <c r="E284" s="12"/>
      <c r="F284" s="9" t="str">
        <f t="shared" si="291"/>
        <v/>
      </c>
      <c r="G284" s="12"/>
      <c r="H284" s="9" t="str">
        <f t="shared" si="292"/>
        <v/>
      </c>
    </row>
    <row r="285" spans="2:8" ht="15.9" customHeight="1">
      <c r="B285" s="18"/>
      <c r="C285" s="12"/>
      <c r="D285" s="9" t="str">
        <f t="shared" si="290"/>
        <v/>
      </c>
      <c r="E285" s="12"/>
      <c r="F285" s="9" t="str">
        <f t="shared" si="291"/>
        <v/>
      </c>
      <c r="G285" s="12"/>
      <c r="H285" s="9" t="str">
        <f t="shared" si="292"/>
        <v/>
      </c>
    </row>
    <row r="286" spans="2:8" ht="15.9" customHeight="1">
      <c r="B286" s="18"/>
      <c r="C286" s="12"/>
      <c r="D286" s="9" t="str">
        <f t="shared" si="290"/>
        <v/>
      </c>
      <c r="E286" s="12"/>
      <c r="F286" s="9" t="str">
        <f t="shared" si="291"/>
        <v/>
      </c>
      <c r="G286" s="12"/>
      <c r="H286" s="9" t="str">
        <f t="shared" si="292"/>
        <v/>
      </c>
    </row>
    <row r="287" spans="2:8" ht="15.9" customHeight="1">
      <c r="B287" s="18"/>
      <c r="C287" s="12"/>
      <c r="D287" s="9" t="str">
        <f t="shared" si="290"/>
        <v/>
      </c>
      <c r="E287" s="12"/>
      <c r="F287" s="9" t="str">
        <f t="shared" si="291"/>
        <v/>
      </c>
      <c r="G287" s="12"/>
      <c r="H287" s="9" t="str">
        <f t="shared" si="292"/>
        <v/>
      </c>
    </row>
    <row r="288" spans="2:8" ht="15.9" customHeight="1">
      <c r="B288" s="18"/>
      <c r="C288" s="12"/>
      <c r="D288" s="9" t="str">
        <f t="shared" si="290"/>
        <v/>
      </c>
      <c r="E288" s="12"/>
      <c r="F288" s="9" t="str">
        <f t="shared" si="291"/>
        <v/>
      </c>
      <c r="G288" s="12"/>
      <c r="H288" s="9" t="str">
        <f t="shared" si="292"/>
        <v/>
      </c>
    </row>
    <row r="289" spans="2:8" ht="15.9" customHeight="1">
      <c r="B289" s="18"/>
      <c r="C289" s="12"/>
      <c r="D289" s="9" t="str">
        <f t="shared" si="290"/>
        <v/>
      </c>
      <c r="E289" s="12"/>
      <c r="F289" s="9" t="str">
        <f t="shared" si="291"/>
        <v/>
      </c>
      <c r="G289" s="12"/>
      <c r="H289" s="9" t="str">
        <f t="shared" si="292"/>
        <v/>
      </c>
    </row>
    <row r="290" spans="2:8" ht="15.9" customHeight="1">
      <c r="B290" s="18"/>
      <c r="C290" s="12"/>
      <c r="D290" s="9" t="str">
        <f t="shared" si="290"/>
        <v/>
      </c>
      <c r="E290" s="12"/>
      <c r="F290" s="9" t="str">
        <f t="shared" si="291"/>
        <v/>
      </c>
      <c r="G290" s="12"/>
      <c r="H290" s="9" t="str">
        <f t="shared" si="292"/>
        <v/>
      </c>
    </row>
    <row r="291" spans="2:8" ht="15.9" customHeight="1">
      <c r="B291" s="18"/>
      <c r="C291" s="12"/>
      <c r="D291" s="9" t="str">
        <f t="shared" si="290"/>
        <v/>
      </c>
      <c r="E291" s="12"/>
      <c r="F291" s="9" t="str">
        <f t="shared" si="291"/>
        <v/>
      </c>
      <c r="G291" s="12"/>
      <c r="H291" s="9" t="str">
        <f t="shared" si="292"/>
        <v/>
      </c>
    </row>
    <row r="292" spans="2:8" ht="15.9" customHeight="1">
      <c r="B292" s="18"/>
      <c r="C292" s="12"/>
      <c r="D292" s="9" t="str">
        <f t="shared" ref="D292:D309" si="293">IF(C292="","",(C292-$C$9)*1000)</f>
        <v/>
      </c>
      <c r="E292" s="12"/>
      <c r="F292" s="9" t="str">
        <f t="shared" ref="F292:F309" si="294">IF(E292="","",(E292-$E$9)*1000)</f>
        <v/>
      </c>
      <c r="G292" s="12"/>
      <c r="H292" s="9" t="str">
        <f t="shared" ref="H292:H309" si="295">IF(G292="","",(G292-$G$9)*1000)</f>
        <v/>
      </c>
    </row>
    <row r="293" spans="2:8" ht="15.9" customHeight="1">
      <c r="B293" s="18"/>
      <c r="C293" s="12"/>
      <c r="D293" s="9" t="str">
        <f t="shared" si="293"/>
        <v/>
      </c>
      <c r="E293" s="12"/>
      <c r="F293" s="9" t="str">
        <f t="shared" si="294"/>
        <v/>
      </c>
      <c r="G293" s="12"/>
      <c r="H293" s="9" t="str">
        <f t="shared" si="295"/>
        <v/>
      </c>
    </row>
    <row r="294" spans="2:8" ht="15.9" customHeight="1">
      <c r="B294" s="18"/>
      <c r="C294" s="12"/>
      <c r="D294" s="9" t="str">
        <f t="shared" si="293"/>
        <v/>
      </c>
      <c r="E294" s="12"/>
      <c r="F294" s="9" t="str">
        <f t="shared" si="294"/>
        <v/>
      </c>
      <c r="G294" s="12"/>
      <c r="H294" s="9" t="str">
        <f t="shared" si="295"/>
        <v/>
      </c>
    </row>
    <row r="295" spans="2:8" ht="15.9" customHeight="1">
      <c r="B295" s="18"/>
      <c r="C295" s="12"/>
      <c r="D295" s="9" t="str">
        <f t="shared" si="293"/>
        <v/>
      </c>
      <c r="E295" s="12"/>
      <c r="F295" s="9" t="str">
        <f t="shared" si="294"/>
        <v/>
      </c>
      <c r="G295" s="12"/>
      <c r="H295" s="9" t="str">
        <f t="shared" si="295"/>
        <v/>
      </c>
    </row>
    <row r="296" spans="2:8" ht="15.9" customHeight="1">
      <c r="B296" s="18"/>
      <c r="C296" s="12"/>
      <c r="D296" s="9" t="str">
        <f t="shared" si="293"/>
        <v/>
      </c>
      <c r="E296" s="12"/>
      <c r="F296" s="9" t="str">
        <f t="shared" si="294"/>
        <v/>
      </c>
      <c r="G296" s="12"/>
      <c r="H296" s="9" t="str">
        <f t="shared" si="295"/>
        <v/>
      </c>
    </row>
    <row r="297" spans="2:8" ht="15.9" customHeight="1">
      <c r="B297" s="18"/>
      <c r="C297" s="12"/>
      <c r="D297" s="9" t="str">
        <f t="shared" si="293"/>
        <v/>
      </c>
      <c r="E297" s="12"/>
      <c r="F297" s="9" t="str">
        <f t="shared" si="294"/>
        <v/>
      </c>
      <c r="G297" s="12"/>
      <c r="H297" s="9" t="str">
        <f t="shared" si="295"/>
        <v/>
      </c>
    </row>
    <row r="298" spans="2:8" ht="15.9" customHeight="1">
      <c r="B298" s="18"/>
      <c r="C298" s="12"/>
      <c r="D298" s="9" t="str">
        <f t="shared" si="293"/>
        <v/>
      </c>
      <c r="E298" s="12"/>
      <c r="F298" s="9" t="str">
        <f t="shared" si="294"/>
        <v/>
      </c>
      <c r="G298" s="12"/>
      <c r="H298" s="9" t="str">
        <f t="shared" si="295"/>
        <v/>
      </c>
    </row>
    <row r="299" spans="2:8" ht="15.9" customHeight="1">
      <c r="B299" s="18"/>
      <c r="C299" s="12"/>
      <c r="D299" s="9" t="str">
        <f t="shared" si="293"/>
        <v/>
      </c>
      <c r="E299" s="12"/>
      <c r="F299" s="9" t="str">
        <f t="shared" si="294"/>
        <v/>
      </c>
      <c r="G299" s="12"/>
      <c r="H299" s="9" t="str">
        <f t="shared" si="295"/>
        <v/>
      </c>
    </row>
    <row r="300" spans="2:8" ht="15.9" customHeight="1">
      <c r="B300" s="18"/>
      <c r="C300" s="12"/>
      <c r="D300" s="9" t="str">
        <f t="shared" si="293"/>
        <v/>
      </c>
      <c r="E300" s="12"/>
      <c r="F300" s="9" t="str">
        <f t="shared" si="294"/>
        <v/>
      </c>
      <c r="G300" s="12"/>
      <c r="H300" s="9" t="str">
        <f t="shared" si="295"/>
        <v/>
      </c>
    </row>
    <row r="301" spans="2:8" ht="15.9" customHeight="1">
      <c r="B301" s="18"/>
      <c r="C301" s="12"/>
      <c r="D301" s="9" t="str">
        <f t="shared" si="293"/>
        <v/>
      </c>
      <c r="E301" s="12"/>
      <c r="F301" s="9" t="str">
        <f t="shared" si="294"/>
        <v/>
      </c>
      <c r="G301" s="12"/>
      <c r="H301" s="9" t="str">
        <f t="shared" si="295"/>
        <v/>
      </c>
    </row>
    <row r="302" spans="2:8" ht="15.9" customHeight="1">
      <c r="B302" s="18"/>
      <c r="C302" s="12"/>
      <c r="D302" s="9" t="str">
        <f t="shared" si="293"/>
        <v/>
      </c>
      <c r="E302" s="12"/>
      <c r="F302" s="9" t="str">
        <f t="shared" si="294"/>
        <v/>
      </c>
      <c r="G302" s="12"/>
      <c r="H302" s="9" t="str">
        <f t="shared" si="295"/>
        <v/>
      </c>
    </row>
    <row r="303" spans="2:8" ht="15.9" customHeight="1">
      <c r="B303" s="18"/>
      <c r="C303" s="12"/>
      <c r="D303" s="9" t="str">
        <f t="shared" si="293"/>
        <v/>
      </c>
      <c r="E303" s="12"/>
      <c r="F303" s="9" t="str">
        <f t="shared" si="294"/>
        <v/>
      </c>
      <c r="G303" s="12"/>
      <c r="H303" s="9" t="str">
        <f t="shared" si="295"/>
        <v/>
      </c>
    </row>
    <row r="304" spans="2:8" ht="15.9" customHeight="1">
      <c r="B304" s="18"/>
      <c r="C304" s="12"/>
      <c r="D304" s="9" t="str">
        <f t="shared" si="293"/>
        <v/>
      </c>
      <c r="E304" s="12"/>
      <c r="F304" s="9" t="str">
        <f t="shared" si="294"/>
        <v/>
      </c>
      <c r="G304" s="12"/>
      <c r="H304" s="9" t="str">
        <f t="shared" si="295"/>
        <v/>
      </c>
    </row>
    <row r="305" spans="2:8" ht="15.9" customHeight="1">
      <c r="B305" s="18"/>
      <c r="C305" s="12"/>
      <c r="D305" s="9" t="str">
        <f t="shared" si="293"/>
        <v/>
      </c>
      <c r="E305" s="12"/>
      <c r="F305" s="9" t="str">
        <f t="shared" si="294"/>
        <v/>
      </c>
      <c r="G305" s="12"/>
      <c r="H305" s="9" t="str">
        <f t="shared" si="295"/>
        <v/>
      </c>
    </row>
    <row r="306" spans="2:8" ht="15.9" customHeight="1">
      <c r="B306" s="18"/>
      <c r="C306" s="12"/>
      <c r="D306" s="9" t="str">
        <f t="shared" si="293"/>
        <v/>
      </c>
      <c r="E306" s="12"/>
      <c r="F306" s="9" t="str">
        <f t="shared" si="294"/>
        <v/>
      </c>
      <c r="G306" s="12"/>
      <c r="H306" s="9" t="str">
        <f t="shared" si="295"/>
        <v/>
      </c>
    </row>
    <row r="307" spans="2:8" ht="15.9" customHeight="1">
      <c r="B307" s="18"/>
      <c r="C307" s="12"/>
      <c r="D307" s="9" t="str">
        <f t="shared" si="293"/>
        <v/>
      </c>
      <c r="E307" s="12"/>
      <c r="F307" s="9" t="str">
        <f t="shared" si="294"/>
        <v/>
      </c>
      <c r="G307" s="12"/>
      <c r="H307" s="9" t="str">
        <f t="shared" si="295"/>
        <v/>
      </c>
    </row>
    <row r="308" spans="2:8" ht="15.9" customHeight="1">
      <c r="B308" s="18"/>
      <c r="C308" s="12"/>
      <c r="D308" s="9" t="str">
        <f t="shared" si="293"/>
        <v/>
      </c>
      <c r="E308" s="12"/>
      <c r="F308" s="9" t="str">
        <f t="shared" si="294"/>
        <v/>
      </c>
      <c r="G308" s="12"/>
      <c r="H308" s="9" t="str">
        <f t="shared" si="295"/>
        <v/>
      </c>
    </row>
    <row r="309" spans="2:8" ht="15.9" customHeight="1">
      <c r="B309" s="18"/>
      <c r="C309" s="12"/>
      <c r="D309" s="9" t="str">
        <f t="shared" si="293"/>
        <v/>
      </c>
      <c r="E309" s="12"/>
      <c r="F309" s="9" t="str">
        <f t="shared" si="294"/>
        <v/>
      </c>
      <c r="G309" s="12"/>
      <c r="H309" s="9" t="str">
        <f t="shared" si="295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60:A161"/>
    <mergeCell ref="A196:A197"/>
    <mergeCell ref="A202:A203"/>
    <mergeCell ref="N8:N9"/>
    <mergeCell ref="O8:O9"/>
  </mergeCells>
  <conditionalFormatting sqref="I89:I103">
    <cfRule type="cellIs" dxfId="47" priority="1" operator="lessThan">
      <formula>$L$6</formula>
    </cfRule>
    <cfRule type="cellIs" dxfId="46" priority="2" operator="greaterThan">
      <formula>$L$5</formula>
    </cfRule>
  </conditionalFormatting>
  <conditionalFormatting sqref="I105:I208 J111:K207">
    <cfRule type="cellIs" dxfId="45" priority="3" operator="lessThan">
      <formula>$L$6</formula>
    </cfRule>
    <cfRule type="cellIs" dxfId="44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9"/>
  <sheetViews>
    <sheetView showGridLines="0" zoomScale="90" zoomScaleNormal="90" workbookViewId="0">
      <pane ySplit="9" topLeftCell="A105" activePane="bottomLeft" state="frozen"/>
      <selection pane="bottomLeft" activeCell="E113" sqref="E11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903.37999997427687</v>
      </c>
      <c r="X1" s="85" t="s">
        <v>65</v>
      </c>
      <c r="Y1" s="86">
        <f>AN7</f>
        <v>941.35230358651461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258.48000012338161</v>
      </c>
      <c r="X2" s="87" t="s">
        <v>66</v>
      </c>
      <c r="Y2" s="88">
        <f>IF(MOD(DEGREES(ATAN2(W1, W2)), 360) &gt; 180, MOD(DEGREES(ATAN2(W1, W2)), 360) - 360, MOD(DEGREES(ATAN2(W1, W2)), 360))</f>
        <v>15.96717303106478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903.37999997427687</v>
      </c>
      <c r="AH2" s="43">
        <f>INDEX(D:D,MATCH(9.99999999999999E+307,D:D))</f>
        <v>921.99999996228144</v>
      </c>
      <c r="AI2" s="43">
        <f>INDEX(D:D,MATCH(9.99999999999999E+307,D:D)-1)</f>
        <v>922.29999997653067</v>
      </c>
      <c r="AJ2" s="43">
        <f>INDEX(D:D,MATCH(9.99999999999999E+307,D:D)-2)</f>
        <v>922.8000000002794</v>
      </c>
      <c r="AK2" s="43">
        <f>INDEX(D:D,MATCH(9.99999999999999E+307,D:D)-3)</f>
        <v>887.09999999264255</v>
      </c>
      <c r="AL2" s="43">
        <f>INDEX(D:D,MATCH(9.99999999999999E+307,D:D)-4)</f>
        <v>898.39999994728714</v>
      </c>
      <c r="AM2" s="43">
        <f>INDEX(D:D,MATCH(9.99999999999999E+307,D:D)-5)</f>
        <v>884.99999995110556</v>
      </c>
      <c r="AN2" s="43">
        <f>INDEX(D:D,MATCH(9.99999999999999E+307,D:D)-6)</f>
        <v>887.09999999264255</v>
      </c>
      <c r="AO2" s="43">
        <f>INDEX(D:D,MATCH(9.99999999999999E+307,D:D)-7)</f>
        <v>877.89999996311963</v>
      </c>
      <c r="AP2" s="43">
        <f>INDEX(D:D,MATCH(9.99999999999999E+307,D:D)-8)</f>
        <v>859.99999998603016</v>
      </c>
      <c r="AQ2" s="43">
        <f>INDEX(D:D,MATCH(9.99999999999999E+307,D:D)-9)</f>
        <v>859.29999995278195</v>
      </c>
      <c r="AR2" s="43">
        <f>INDEX(D:D,MATCH(9.99999999999999E+307,D:D)-10)</f>
        <v>869.7999999858439</v>
      </c>
      <c r="AS2" s="43">
        <f>INDEX(D:D,MATCH(9.99999999999999E+307,D:D)-11)</f>
        <v>847.59999997913837</v>
      </c>
      <c r="AT2" s="43">
        <f>INDEX(D:D,MATCH(9.99999999999999E+307,D:D)-12)</f>
        <v>832.69999996991828</v>
      </c>
      <c r="AU2" s="43">
        <f>INDEX(D:D,MATCH(9.99999999999999E+307,D:D)-13)</f>
        <v>803.69999998947605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-59.220000000007644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258.48000012338161</v>
      </c>
      <c r="AH3" s="43">
        <f>INDEX(F:F,MATCH(9.99999999999999E+307,F:F))</f>
        <v>265.49999974668026</v>
      </c>
      <c r="AI3" s="43">
        <f>INDEX(F:F,MATCH(9.99999999999999E+307,F:F)-1)</f>
        <v>273.00000004470348</v>
      </c>
      <c r="AJ3" s="43">
        <f>INDEX(F:F,MATCH(9.99999999999999E+307,F:F)-2)</f>
        <v>285.30000057071447</v>
      </c>
      <c r="AK3" s="43">
        <f>INDEX(F:F,MATCH(9.99999999999999E+307,F:F)-3)</f>
        <v>256.90000038594007</v>
      </c>
      <c r="AL3" s="43">
        <f>INDEX(F:F,MATCH(9.99999999999999E+307,F:F)-4)</f>
        <v>240.10000005364418</v>
      </c>
      <c r="AM3" s="43">
        <f>INDEX(F:F,MATCH(9.99999999999999E+307,F:F)-5)</f>
        <v>214.499999769032</v>
      </c>
      <c r="AN3" s="43">
        <f>INDEX(F:F,MATCH(9.99999999999999E+307,F:F)-6)</f>
        <v>256.90000038594007</v>
      </c>
      <c r="AO3" s="43">
        <f>INDEX(F:F,MATCH(9.99999999999999E+307,F:F)-7)</f>
        <v>215.30000027269125</v>
      </c>
      <c r="AP3" s="43">
        <f>INDEX(F:F,MATCH(9.99999999999999E+307,F:F)-8)</f>
        <v>164.30000029504299</v>
      </c>
      <c r="AQ3" s="43">
        <f>INDEX(F:F,MATCH(9.99999999999999E+307,F:F)-9)</f>
        <v>190.40000066161156</v>
      </c>
      <c r="AR3" s="43">
        <f>INDEX(F:F,MATCH(9.99999999999999E+307,F:F)-10)</f>
        <v>291.90000053495169</v>
      </c>
      <c r="AS3" s="43">
        <f>INDEX(F:F,MATCH(9.99999999999999E+307,F:F)-11)</f>
        <v>237.49999981373549</v>
      </c>
      <c r="AT3" s="43">
        <f>INDEX(F:F,MATCH(9.99999999999999E+307,F:F)-12)</f>
        <v>222.69999980926514</v>
      </c>
      <c r="AU3" s="43">
        <f>INDEX(F:F,MATCH(9.99999999999999E+307,F:F)-13)</f>
        <v>227.5000000372529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-59.220000000007644</v>
      </c>
      <c r="AH4" s="43">
        <f>INDEX(H:H,MATCH(9.99999999999999E+307,H:H))</f>
        <v>-58.600000000012642</v>
      </c>
      <c r="AI4" s="43">
        <f>INDEX(H:H,MATCH(9.99999999999999E+307,H:H)-1)</f>
        <v>-47.800000000009391</v>
      </c>
      <c r="AJ4" s="43">
        <f>INDEX(H:H,MATCH(9.99999999999999E+307,H:H)-2)</f>
        <v>-63.800000000000523</v>
      </c>
      <c r="AK4" s="43">
        <f>INDEX(H:H,MATCH(9.99999999999999E+307,H:H)-3)</f>
        <v>-59.400000000010778</v>
      </c>
      <c r="AL4" s="43">
        <f>INDEX(H:H,MATCH(9.99999999999999E+307,H:H)-4)</f>
        <v>-54.900000000003502</v>
      </c>
      <c r="AM4" s="43">
        <f>INDEX(H:H,MATCH(9.99999999999999E+307,H:H)-5)</f>
        <v>-80.500000000000682</v>
      </c>
      <c r="AN4" s="43">
        <f>INDEX(H:H,MATCH(9.99999999999999E+307,H:H)-6)</f>
        <v>-59.400000000010778</v>
      </c>
      <c r="AO4" s="43">
        <f>INDEX(H:H,MATCH(9.99999999999999E+307,H:H)-7)</f>
        <v>-76.900000000009072</v>
      </c>
      <c r="AP4" s="43">
        <f>INDEX(H:H,MATCH(9.99999999999999E+307,H:H)-8)</f>
        <v>-47.300000000007003</v>
      </c>
      <c r="AQ4" s="43">
        <f>INDEX(H:H,MATCH(9.99999999999999E+307,H:H)-9)</f>
        <v>-88.500000000010459</v>
      </c>
      <c r="AR4" s="43">
        <f>INDEX(H:H,MATCH(9.99999999999999E+307,H:H)-10)</f>
        <v>-44.499999999999318</v>
      </c>
      <c r="AS4" s="43">
        <f>INDEX(H:H,MATCH(9.99999999999999E+307,H:H)-11)</f>
        <v>-44.000000000011141</v>
      </c>
      <c r="AT4" s="43">
        <f>INDEX(H:H,MATCH(9.99999999999999E+307,H:H)-12)</f>
        <v>-94.700000000003115</v>
      </c>
      <c r="AU4" s="43">
        <f>INDEX(H:H,MATCH(9.99999999999999E+307,H:H)-13)</f>
        <v>-38.900000000012369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961.25345762495738</v>
      </c>
      <c r="AI5" s="72">
        <f>INDEX(L:L,MATCH(9.99999999999999E+307,L:L)-1)</f>
        <v>963.04264182907161</v>
      </c>
      <c r="AJ5" s="72">
        <f>INDEX(L:L,MATCH(9.99999999999999E+307,L:L)-2)</f>
        <v>968.00122434125331</v>
      </c>
      <c r="AK5" s="72">
        <f>INDEX(L:L,MATCH(9.99999999999999E+307,L:L)-3)</f>
        <v>925.4579299920897</v>
      </c>
      <c r="AL5" s="72">
        <f>INDEX(L:L,MATCH(9.99999999999999E+307,L:L)-4)</f>
        <v>931.54955849436465</v>
      </c>
      <c r="AM5" s="72">
        <f>INDEX(L:L,MATCH(9.99999999999999E+307,L:L)-5)</f>
        <v>914.17476437187418</v>
      </c>
      <c r="AN5" s="72">
        <f>INDEX(L:L,MATCH(9.99999999999999E+307,L:L)-6)</f>
        <v>925.4579299920897</v>
      </c>
      <c r="AO5" s="72">
        <f>INDEX(L:L,MATCH(9.99999999999999E+307,L:L)-7)</f>
        <v>907.18030735497541</v>
      </c>
      <c r="AP5" s="72">
        <f>INDEX(L:L,MATCH(9.99999999999999E+307,L:L)-8)</f>
        <v>876.83053098812866</v>
      </c>
      <c r="AQ5" s="72">
        <f>INDEX(L:L,MATCH(9.99999999999999E+307,L:L)-9)</f>
        <v>884.57950472006451</v>
      </c>
      <c r="AR5" s="72">
        <f>INDEX(L:L,MATCH(9.99999999999999E+307,L:L)-10)</f>
        <v>918.55206727091888</v>
      </c>
      <c r="AS5" s="72">
        <f>INDEX(L:L,MATCH(9.99999999999999E+307,L:L)-11)</f>
        <v>881.34443316796455</v>
      </c>
      <c r="AT5" s="72">
        <f>INDEX(L:L,MATCH(9.99999999999999E+307,L:L)-12)</f>
        <v>867.15204541357627</v>
      </c>
      <c r="AU5" s="73">
        <f>INDEX(L:L,MATCH(9.99999999999999E+307,L:L)-13)</f>
        <v>836.18368197426275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73.935665299879588</v>
      </c>
      <c r="AI6" s="75">
        <f>INDEX(J:J,MATCH(9.99999999999999E+307,J:J)-1)</f>
        <v>73.511291985763364</v>
      </c>
      <c r="AJ6" s="75">
        <f>INDEX(J:J,MATCH(9.99999999999999E+307,J:J)-2)</f>
        <v>72.820077699697663</v>
      </c>
      <c r="AK6" s="75">
        <f>INDEX(J:J,MATCH(9.99999999999999E+307,J:J)-3)</f>
        <v>73.849231521095362</v>
      </c>
      <c r="AL6" s="75">
        <f>INDEX(J:J,MATCH(9.99999999999999E+307,J:J)-4)</f>
        <v>75.037228975254266</v>
      </c>
      <c r="AM6" s="75">
        <f>INDEX(J:J,MATCH(9.99999999999999E+307,J:J)-5)</f>
        <v>76.375784613072028</v>
      </c>
      <c r="AN6" s="75">
        <f>INDEX(J:J,MATCH(9.99999999999999E+307,J:J)-6)</f>
        <v>73.849231521095362</v>
      </c>
      <c r="AO6" s="75">
        <f>INDEX(J:J,MATCH(9.99999999999999E+307,J:J)-7)</f>
        <v>76.220493511666916</v>
      </c>
      <c r="AP6" s="75">
        <f>INDEX(J:J,MATCH(9.99999999999999E+307,J:J)-8)</f>
        <v>79.184172479092524</v>
      </c>
      <c r="AQ6" s="75">
        <f>INDEX(J:J,MATCH(9.99999999999999E+307,J:J)-9)</f>
        <v>77.506496809265968</v>
      </c>
      <c r="AR6" s="75">
        <f>INDEX(J:J,MATCH(9.99999999999999E+307,J:J)-10)</f>
        <v>71.448536261058337</v>
      </c>
      <c r="AS6" s="75">
        <f>INDEX(J:J,MATCH(9.99999999999999E+307,J:J)-11)</f>
        <v>74.346972595823502</v>
      </c>
      <c r="AT6" s="75">
        <f>INDEX(J:J,MATCH(9.99999999999999E+307,J:J)-12)</f>
        <v>75.027049577188848</v>
      </c>
      <c r="AU6" s="76">
        <f>INDEX(J:J,MATCH(9.99999999999999E+307,J:J)-13)</f>
        <v>74.194995388206507</v>
      </c>
      <c r="AV6" s="8" t="s">
        <v>53</v>
      </c>
    </row>
    <row r="7" spans="1:48" ht="15.9" customHeight="1">
      <c r="B7" s="185" t="s">
        <v>59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470.6761517932573</v>
      </c>
      <c r="Y7" s="36"/>
      <c r="AF7" s="8" t="s">
        <v>33</v>
      </c>
      <c r="AG7" s="69">
        <f>(SUM(AO2:AU2)-MIN(AO2:AU2)-MAX(AO2:AU2))/(COUNTA(AO2:AU2)-2)</f>
        <v>853.87999997474253</v>
      </c>
      <c r="AK7" s="8" t="s">
        <v>54</v>
      </c>
      <c r="AN7" s="78">
        <f>(SUM(AH5:AN5)-MIN(AH5:AN5)-MAX(AH5:AN5))/(COUNTA(AH5:AN5)-2)</f>
        <v>941.35230358651461</v>
      </c>
      <c r="AO7" s="8" t="s">
        <v>54</v>
      </c>
      <c r="AR7" s="78">
        <f>(SUM(AO5:AU5)-MIN(AO5:AU5)-MAX(AO5:AU5))/(COUNTA(AO5:AU5)-2)</f>
        <v>883.41736432894197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15.96717303106478</v>
      </c>
      <c r="Y8" s="36"/>
      <c r="AF8" s="8" t="s">
        <v>34</v>
      </c>
      <c r="AG8" s="69">
        <f>(SUM(AO3:AU3)-MIN(AO3:AU3)-MAX(AO3:AU3))/(COUNTA(AO3:AU3)-2)</f>
        <v>218.68000011891127</v>
      </c>
      <c r="AK8" s="8" t="s">
        <v>55</v>
      </c>
      <c r="AN8" s="78">
        <f>(SUM(AH6:AN6)-MIN(AH6:AN6)-MAX(AH6:AN6))/(COUNTA(AH6:AN6)-2)</f>
        <v>74.036529860617591</v>
      </c>
      <c r="AO8" s="8" t="s">
        <v>55</v>
      </c>
      <c r="AR8" s="78">
        <f>(SUM(AO6:AU6)-MIN(AO6:AU6)-MAX(AO6:AU6))/(COUNTA(AO6:AU6)-2)</f>
        <v>75.459201576430331</v>
      </c>
    </row>
    <row r="9" spans="1:48" ht="30" customHeight="1">
      <c r="A9" s="5" t="s">
        <v>4</v>
      </c>
      <c r="B9" s="14">
        <v>45855</v>
      </c>
      <c r="C9" s="35">
        <v>401107.24070000002</v>
      </c>
      <c r="D9" s="9">
        <f t="shared" ref="D9:D36" si="1">IF(C9="","",(C9-$C$9)*1000)</f>
        <v>0</v>
      </c>
      <c r="E9" s="35">
        <v>6665761.2089999998</v>
      </c>
      <c r="F9" s="9">
        <f t="shared" ref="F9:F36" si="2">IF(E9="","",(E9-$E$9)*1000)</f>
        <v>0</v>
      </c>
      <c r="G9" s="35">
        <v>85.102500000000006</v>
      </c>
      <c r="H9" s="9">
        <f t="shared" ref="H9:H36" si="3">IF(G9="","",(G9-$G$9)*1000)</f>
        <v>0</v>
      </c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-60.240000000007399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45855</v>
      </c>
      <c r="C10" s="11">
        <v>401107.26</v>
      </c>
      <c r="D10" s="9">
        <f t="shared" si="1"/>
        <v>19.299999985378236</v>
      </c>
      <c r="E10" s="12">
        <v>6665761.2520000003</v>
      </c>
      <c r="F10" s="9">
        <f t="shared" si="2"/>
        <v>43.000000528991222</v>
      </c>
      <c r="G10" s="12">
        <v>85.085099999999997</v>
      </c>
      <c r="H10" s="9">
        <f t="shared" si="3"/>
        <v>-17.400000000009186</v>
      </c>
      <c r="I10" s="47">
        <f t="shared" ref="I10:I73" si="4">IF(MOD(DEGREES(ATAN2(D10, F10)), 360) &gt; 180, MOD(DEGREES(ATAN2(D10, F10)), 360) - 360, MOD(DEGREES(ATAN2(D10, F10)), 360))</f>
        <v>65.827682804901656</v>
      </c>
      <c r="J10" s="40">
        <f>MOD(DEGREES(ATAN2(F10, D10)) + 360, 360)</f>
        <v>24.172317195098344</v>
      </c>
      <c r="K10" s="47">
        <f t="shared" ref="K10:K73" si="5">SQRT(POWER(C10 - $C$9,2) + POWER(E10 - $E$9,2)) *1000</f>
        <v>47.132685526382275</v>
      </c>
      <c r="L10" s="40">
        <f t="shared" ref="L10:L73" si="6">SQRT((D10^2) + (F10^2) + (H10^2))</f>
        <v>50.241915219557114</v>
      </c>
      <c r="M10" s="12" t="e">
        <f t="shared" ref="M10:M23" si="7">(D10-$D$9)/(B10-$B$9)</f>
        <v>#DIV/0!</v>
      </c>
      <c r="N10" s="12" t="e">
        <f t="shared" ref="N10:N23" si="8">(F10-$F$9)/(B10-$B$9)</f>
        <v>#DIV/0!</v>
      </c>
      <c r="O10" s="12" t="e">
        <f t="shared" ref="O10:O23" si="9">(H10-$H$9)/(B10-$B$9)</f>
        <v>#DIV/0!</v>
      </c>
      <c r="P10" s="81" t="e">
        <f t="shared" ref="P10:P23" si="10">(L10-$L$9)/(B10-$B$9)</f>
        <v>#DIV/0!</v>
      </c>
      <c r="Q10" s="12" t="e">
        <f t="shared" ref="Q10:Q23" si="11">(M10-0)/(B10-$B$9)</f>
        <v>#DIV/0!</v>
      </c>
      <c r="R10" s="12" t="e">
        <f t="shared" ref="R10:R23" si="12">(N10-0)/(B10-$B$9)</f>
        <v>#DIV/0!</v>
      </c>
      <c r="S10" s="12" t="e">
        <f t="shared" ref="S10:S23" si="13">(O10-0)/(B10-$B$9)</f>
        <v>#DIV/0!</v>
      </c>
      <c r="T10" s="12" t="e">
        <f t="shared" ref="T10:T23" si="14">(P10-0)/(B10-$B$9)</f>
        <v>#DIV/0!</v>
      </c>
    </row>
    <row r="11" spans="1:48" ht="15.9" customHeight="1">
      <c r="A11" s="51"/>
      <c r="B11" s="18">
        <v>45856</v>
      </c>
      <c r="C11" s="11">
        <v>401107.26730000001</v>
      </c>
      <c r="D11" s="9">
        <f t="shared" si="1"/>
        <v>26.599999982863665</v>
      </c>
      <c r="E11" s="12">
        <v>6665761.2609999999</v>
      </c>
      <c r="F11" s="9">
        <f t="shared" si="2"/>
        <v>52.000000141561031</v>
      </c>
      <c r="G11" s="12">
        <v>85.062600000000003</v>
      </c>
      <c r="H11" s="9">
        <f t="shared" si="3"/>
        <v>-39.900000000002933</v>
      </c>
      <c r="I11" s="47">
        <f t="shared" si="4"/>
        <v>62.908509386482862</v>
      </c>
      <c r="J11" s="40">
        <f t="shared" ref="J11:J74" si="15">MOD(DEGREES(ATAN2(F11, D11)) + 360, 360)</f>
        <v>27.091490613517124</v>
      </c>
      <c r="K11" s="47">
        <f t="shared" si="5"/>
        <v>58.408561134569084</v>
      </c>
      <c r="L11" s="40">
        <f t="shared" si="6"/>
        <v>70.735917423971586</v>
      </c>
      <c r="M11" s="12">
        <f t="shared" si="7"/>
        <v>26.599999982863665</v>
      </c>
      <c r="N11" s="12">
        <f t="shared" si="8"/>
        <v>52.000000141561031</v>
      </c>
      <c r="O11" s="12">
        <f t="shared" si="9"/>
        <v>-39.900000000002933</v>
      </c>
      <c r="P11" s="81">
        <f t="shared" si="10"/>
        <v>70.735917423971586</v>
      </c>
      <c r="Q11" s="12">
        <f t="shared" si="11"/>
        <v>26.599999982863665</v>
      </c>
      <c r="R11" s="12">
        <f t="shared" si="12"/>
        <v>52.000000141561031</v>
      </c>
      <c r="S11" s="12">
        <f t="shared" si="13"/>
        <v>-39.900000000002933</v>
      </c>
      <c r="T11" s="12">
        <f t="shared" si="14"/>
        <v>70.735917423971586</v>
      </c>
    </row>
    <row r="12" spans="1:48" ht="15.9" customHeight="1">
      <c r="A12" s="52"/>
      <c r="B12" s="18">
        <v>45856</v>
      </c>
      <c r="C12" s="11">
        <v>401107.26250000001</v>
      </c>
      <c r="D12" s="9">
        <f t="shared" si="1"/>
        <v>21.799999987706542</v>
      </c>
      <c r="E12" s="12">
        <v>6665761.2180000003</v>
      </c>
      <c r="F12" s="9">
        <f t="shared" si="2"/>
        <v>9.0000005438923836</v>
      </c>
      <c r="G12" s="12">
        <v>85.086699999999993</v>
      </c>
      <c r="H12" s="9">
        <f t="shared" si="3"/>
        <v>-15.800000000012915</v>
      </c>
      <c r="I12" s="47">
        <f t="shared" si="4"/>
        <v>22.432992154843198</v>
      </c>
      <c r="J12" s="40">
        <f t="shared" si="15"/>
        <v>67.567007845156809</v>
      </c>
      <c r="K12" s="47">
        <f t="shared" si="5"/>
        <v>23.584741025800312</v>
      </c>
      <c r="L12" s="40">
        <f t="shared" si="6"/>
        <v>28.388025807626647</v>
      </c>
      <c r="M12" s="12">
        <f t="shared" si="7"/>
        <v>21.799999987706542</v>
      </c>
      <c r="N12" s="12">
        <f t="shared" si="8"/>
        <v>9.0000005438923836</v>
      </c>
      <c r="O12" s="12">
        <f t="shared" si="9"/>
        <v>-15.800000000012915</v>
      </c>
      <c r="P12" s="81">
        <f t="shared" si="10"/>
        <v>28.388025807626647</v>
      </c>
      <c r="Q12" s="12">
        <f t="shared" si="11"/>
        <v>21.799999987706542</v>
      </c>
      <c r="R12" s="12">
        <f t="shared" si="12"/>
        <v>9.0000005438923836</v>
      </c>
      <c r="S12" s="12">
        <f t="shared" si="13"/>
        <v>-15.800000000012915</v>
      </c>
      <c r="T12" s="12">
        <f t="shared" si="14"/>
        <v>28.388025807626647</v>
      </c>
    </row>
    <row r="13" spans="1:48" ht="15.9" customHeight="1">
      <c r="A13" s="52"/>
      <c r="B13" s="18">
        <v>45857</v>
      </c>
      <c r="C13" s="12">
        <v>401107.25839999999</v>
      </c>
      <c r="D13" s="9">
        <f t="shared" si="1"/>
        <v>17.699999967589974</v>
      </c>
      <c r="E13" s="11">
        <v>6665761.1940000001</v>
      </c>
      <c r="F13" s="9">
        <f t="shared" si="2"/>
        <v>-14.999999664723873</v>
      </c>
      <c r="G13" s="12">
        <v>85.105599999999995</v>
      </c>
      <c r="H13" s="9">
        <f t="shared" si="3"/>
        <v>3.0999999999892225</v>
      </c>
      <c r="I13" s="47">
        <f t="shared" si="4"/>
        <v>-40.279862489044149</v>
      </c>
      <c r="J13" s="40">
        <f t="shared" si="15"/>
        <v>130.27986248904415</v>
      </c>
      <c r="K13" s="47">
        <f t="shared" si="5"/>
        <v>23.201077319693614</v>
      </c>
      <c r="L13" s="40">
        <f t="shared" si="6"/>
        <v>23.407263590482646</v>
      </c>
      <c r="M13" s="12">
        <f t="shared" si="7"/>
        <v>8.8499999837949872</v>
      </c>
      <c r="N13" s="12">
        <f t="shared" si="8"/>
        <v>-7.4999998323619366</v>
      </c>
      <c r="O13" s="12">
        <f t="shared" si="9"/>
        <v>1.5499999999946112</v>
      </c>
      <c r="P13" s="81">
        <f t="shared" si="10"/>
        <v>11.703631795241323</v>
      </c>
      <c r="Q13" s="12">
        <f t="shared" si="11"/>
        <v>4.4249999918974936</v>
      </c>
      <c r="R13" s="12">
        <f t="shared" si="12"/>
        <v>-3.7499999161809683</v>
      </c>
      <c r="S13" s="12">
        <f t="shared" si="13"/>
        <v>0.77499999999730562</v>
      </c>
      <c r="T13" s="12">
        <f t="shared" si="14"/>
        <v>5.8518158976206616</v>
      </c>
    </row>
    <row r="14" spans="1:48" ht="15.9" customHeight="1">
      <c r="A14" s="53"/>
      <c r="B14" s="18">
        <v>45859</v>
      </c>
      <c r="C14" s="11">
        <v>401107.27889999998</v>
      </c>
      <c r="D14" s="9">
        <f t="shared" si="1"/>
        <v>38.199999951757491</v>
      </c>
      <c r="E14" s="11">
        <v>6665761.2259999998</v>
      </c>
      <c r="F14" s="9">
        <f t="shared" si="2"/>
        <v>16.999999992549419</v>
      </c>
      <c r="G14" s="12">
        <v>85.088800000000006</v>
      </c>
      <c r="H14" s="9">
        <f t="shared" si="3"/>
        <v>-13.700000000000045</v>
      </c>
      <c r="I14" s="47">
        <f t="shared" si="4"/>
        <v>23.990315983390534</v>
      </c>
      <c r="J14" s="40">
        <f t="shared" si="15"/>
        <v>66.009684016609469</v>
      </c>
      <c r="K14" s="47">
        <f t="shared" si="5"/>
        <v>41.811959964356518</v>
      </c>
      <c r="L14" s="40">
        <f t="shared" si="6"/>
        <v>43.999204493501402</v>
      </c>
      <c r="M14" s="12">
        <f t="shared" si="7"/>
        <v>9.5499999879393727</v>
      </c>
      <c r="N14" s="12">
        <f t="shared" si="8"/>
        <v>4.2499999981373549</v>
      </c>
      <c r="O14" s="12">
        <f t="shared" si="9"/>
        <v>-3.4250000000000114</v>
      </c>
      <c r="P14" s="81">
        <f t="shared" si="10"/>
        <v>10.999801123375351</v>
      </c>
      <c r="Q14" s="12">
        <f t="shared" si="11"/>
        <v>2.3874999969848432</v>
      </c>
      <c r="R14" s="12">
        <f t="shared" si="12"/>
        <v>1.0624999995343387</v>
      </c>
      <c r="S14" s="12">
        <f t="shared" si="13"/>
        <v>-0.85625000000000284</v>
      </c>
      <c r="T14" s="12">
        <f t="shared" si="14"/>
        <v>2.7499502808438376</v>
      </c>
    </row>
    <row r="15" spans="1:48" ht="15.9" customHeight="1">
      <c r="B15" s="18">
        <v>45859</v>
      </c>
      <c r="C15" s="11">
        <v>401107.28389999998</v>
      </c>
      <c r="D15" s="9">
        <f t="shared" si="1"/>
        <v>43.199999956414104</v>
      </c>
      <c r="E15" s="11">
        <v>6665761.216</v>
      </c>
      <c r="F15" s="9">
        <f t="shared" si="2"/>
        <v>7.0000002160668373</v>
      </c>
      <c r="G15" s="12">
        <v>85.055999999999997</v>
      </c>
      <c r="H15" s="9">
        <f t="shared" si="3"/>
        <v>-46.500000000008868</v>
      </c>
      <c r="I15" s="47">
        <f t="shared" si="4"/>
        <v>9.2040412428315648</v>
      </c>
      <c r="J15" s="40">
        <f t="shared" si="15"/>
        <v>80.795958757168421</v>
      </c>
      <c r="K15" s="47">
        <f t="shared" si="5"/>
        <v>43.763455065375197</v>
      </c>
      <c r="L15" s="40">
        <f t="shared" si="6"/>
        <v>63.855226875017358</v>
      </c>
      <c r="M15" s="12">
        <f t="shared" si="7"/>
        <v>10.799999989103526</v>
      </c>
      <c r="N15" s="12">
        <f t="shared" si="8"/>
        <v>1.7500000540167093</v>
      </c>
      <c r="O15" s="12">
        <f t="shared" si="9"/>
        <v>-11.625000000002217</v>
      </c>
      <c r="P15" s="81">
        <f t="shared" si="10"/>
        <v>15.96380671875434</v>
      </c>
      <c r="Q15" s="12">
        <f t="shared" si="11"/>
        <v>2.6999999972758815</v>
      </c>
      <c r="R15" s="12">
        <f t="shared" si="12"/>
        <v>0.43750001350417733</v>
      </c>
      <c r="S15" s="12">
        <f t="shared" si="13"/>
        <v>-2.9062500000005542</v>
      </c>
      <c r="T15" s="12">
        <f t="shared" si="14"/>
        <v>3.9909516796885849</v>
      </c>
    </row>
    <row r="16" spans="1:48" ht="15.9" customHeight="1">
      <c r="A16" s="8" t="s">
        <v>173</v>
      </c>
      <c r="B16" s="18">
        <v>45860</v>
      </c>
      <c r="C16" s="11">
        <v>401107.28600000002</v>
      </c>
      <c r="D16" s="9">
        <f t="shared" si="1"/>
        <v>45.29999999795109</v>
      </c>
      <c r="E16" s="11">
        <v>6665761.2350000003</v>
      </c>
      <c r="F16" s="9">
        <f t="shared" si="2"/>
        <v>26.000000536441803</v>
      </c>
      <c r="G16" s="12">
        <v>85.085800000000006</v>
      </c>
      <c r="H16" s="9">
        <f t="shared" si="3"/>
        <v>-16.700000000000159</v>
      </c>
      <c r="I16" s="47">
        <f t="shared" si="4"/>
        <v>29.85373141295744</v>
      </c>
      <c r="J16" s="40">
        <f t="shared" si="15"/>
        <v>60.146268587042584</v>
      </c>
      <c r="K16" s="47">
        <f t="shared" si="5"/>
        <v>52.231121256482162</v>
      </c>
      <c r="L16" s="40">
        <f t="shared" si="6"/>
        <v>54.835937374219732</v>
      </c>
      <c r="M16" s="12">
        <f t="shared" si="7"/>
        <v>9.0599999995902181</v>
      </c>
      <c r="N16" s="12">
        <f t="shared" si="8"/>
        <v>5.2000001072883606</v>
      </c>
      <c r="O16" s="12">
        <f t="shared" si="9"/>
        <v>-3.3400000000000318</v>
      </c>
      <c r="P16" s="81">
        <f t="shared" si="10"/>
        <v>10.967187474843946</v>
      </c>
      <c r="Q16" s="12">
        <f t="shared" si="11"/>
        <v>1.8119999999180436</v>
      </c>
      <c r="R16" s="12">
        <f t="shared" si="12"/>
        <v>1.0400000214576721</v>
      </c>
      <c r="S16" s="12">
        <f t="shared" si="13"/>
        <v>-0.66800000000000637</v>
      </c>
      <c r="T16" s="12">
        <f t="shared" si="14"/>
        <v>2.1934374949687894</v>
      </c>
    </row>
    <row r="17" spans="2:20" ht="15.9" customHeight="1">
      <c r="B17" s="18">
        <v>45860</v>
      </c>
      <c r="C17" s="11">
        <v>401107.2893</v>
      </c>
      <c r="D17" s="9">
        <f t="shared" si="1"/>
        <v>48.599999980069697</v>
      </c>
      <c r="E17" s="11">
        <v>6665761.2240000004</v>
      </c>
      <c r="F17" s="9">
        <f t="shared" si="2"/>
        <v>15.000000596046448</v>
      </c>
      <c r="G17" s="12">
        <v>85.069800000000001</v>
      </c>
      <c r="H17" s="9">
        <f t="shared" si="3"/>
        <v>-32.700000000005502</v>
      </c>
      <c r="I17" s="47">
        <f t="shared" si="4"/>
        <v>17.152422388410798</v>
      </c>
      <c r="J17" s="40">
        <f t="shared" si="15"/>
        <v>72.847577611589202</v>
      </c>
      <c r="K17" s="47">
        <f t="shared" si="5"/>
        <v>50.862166842793556</v>
      </c>
      <c r="L17" s="40">
        <f t="shared" si="6"/>
        <v>60.466933244084146</v>
      </c>
      <c r="M17" s="12">
        <f t="shared" si="7"/>
        <v>9.7199999960139394</v>
      </c>
      <c r="N17" s="12">
        <f t="shared" si="8"/>
        <v>3.0000001192092896</v>
      </c>
      <c r="O17" s="12">
        <f t="shared" si="9"/>
        <v>-6.5400000000011005</v>
      </c>
      <c r="P17" s="81">
        <f t="shared" si="10"/>
        <v>12.093386648816828</v>
      </c>
      <c r="Q17" s="12">
        <f t="shared" si="11"/>
        <v>1.9439999992027879</v>
      </c>
      <c r="R17" s="12">
        <f t="shared" si="12"/>
        <v>0.60000002384185791</v>
      </c>
      <c r="S17" s="12">
        <f t="shared" si="13"/>
        <v>-1.3080000000002201</v>
      </c>
      <c r="T17" s="12">
        <f t="shared" si="14"/>
        <v>2.4186773297633657</v>
      </c>
    </row>
    <row r="18" spans="2:20" ht="15.9" customHeight="1">
      <c r="B18" s="18">
        <v>45861</v>
      </c>
      <c r="C18" s="11">
        <v>401107.28649999999</v>
      </c>
      <c r="D18" s="9">
        <f t="shared" si="1"/>
        <v>45.799999963492155</v>
      </c>
      <c r="E18" s="12">
        <v>6665761.233</v>
      </c>
      <c r="F18" s="9">
        <f t="shared" si="2"/>
        <v>24.000000208616257</v>
      </c>
      <c r="G18" s="12">
        <v>85.073099999999997</v>
      </c>
      <c r="H18" s="9">
        <f t="shared" si="3"/>
        <v>-29.400000000009641</v>
      </c>
      <c r="I18" s="47">
        <f t="shared" si="4"/>
        <v>27.65532389515106</v>
      </c>
      <c r="J18" s="40">
        <f t="shared" si="15"/>
        <v>62.344676104848929</v>
      </c>
      <c r="K18" s="47">
        <f t="shared" si="5"/>
        <v>51.707252940660666</v>
      </c>
      <c r="L18" s="40">
        <f t="shared" si="6"/>
        <v>59.481089487920684</v>
      </c>
      <c r="M18" s="12">
        <f t="shared" si="7"/>
        <v>7.6333333272486925</v>
      </c>
      <c r="N18" s="12">
        <f t="shared" si="8"/>
        <v>4.0000000347693758</v>
      </c>
      <c r="O18" s="12">
        <f t="shared" si="9"/>
        <v>-4.9000000000016071</v>
      </c>
      <c r="P18" s="81">
        <f t="shared" si="10"/>
        <v>9.9135149146534474</v>
      </c>
      <c r="Q18" s="12">
        <f t="shared" si="11"/>
        <v>1.2722222212081153</v>
      </c>
      <c r="R18" s="12">
        <f t="shared" si="12"/>
        <v>0.66666667246156264</v>
      </c>
      <c r="S18" s="12">
        <f t="shared" si="13"/>
        <v>-0.81666666666693455</v>
      </c>
      <c r="T18" s="12">
        <f t="shared" si="14"/>
        <v>1.6522524857755745</v>
      </c>
    </row>
    <row r="19" spans="2:20" ht="15.9" customHeight="1">
      <c r="B19" s="18">
        <v>45861</v>
      </c>
      <c r="C19" s="11">
        <v>401107.28639999998</v>
      </c>
      <c r="D19" s="9">
        <f t="shared" si="1"/>
        <v>45.69999995874241</v>
      </c>
      <c r="E19" s="11">
        <v>6665761.2263000002</v>
      </c>
      <c r="F19" s="9">
        <f t="shared" si="2"/>
        <v>17.300000414252281</v>
      </c>
      <c r="G19" s="12">
        <v>85.094700000000003</v>
      </c>
      <c r="H19" s="9">
        <f t="shared" si="3"/>
        <v>-7.8000000000031378</v>
      </c>
      <c r="I19" s="47">
        <f t="shared" si="4"/>
        <v>20.73445113443638</v>
      </c>
      <c r="J19" s="40">
        <f t="shared" si="15"/>
        <v>69.26554886556363</v>
      </c>
      <c r="K19" s="47">
        <f t="shared" si="5"/>
        <v>48.864915947560839</v>
      </c>
      <c r="L19" s="40">
        <f t="shared" si="6"/>
        <v>49.483532721120817</v>
      </c>
      <c r="M19" s="12">
        <f t="shared" si="7"/>
        <v>7.6166666597904014</v>
      </c>
      <c r="N19" s="12">
        <f t="shared" si="8"/>
        <v>2.8833334023753801</v>
      </c>
      <c r="O19" s="12">
        <f t="shared" si="9"/>
        <v>-1.300000000000523</v>
      </c>
      <c r="P19" s="81">
        <f t="shared" si="10"/>
        <v>8.2472554535201361</v>
      </c>
      <c r="Q19" s="12">
        <f t="shared" si="11"/>
        <v>1.2694444432984002</v>
      </c>
      <c r="R19" s="12">
        <f t="shared" si="12"/>
        <v>0.48055556706256336</v>
      </c>
      <c r="S19" s="12">
        <f t="shared" si="13"/>
        <v>-0.21666666666675383</v>
      </c>
      <c r="T19" s="12">
        <f t="shared" si="14"/>
        <v>1.3745425755866894</v>
      </c>
    </row>
    <row r="20" spans="2:20" ht="15.9" customHeight="1">
      <c r="B20" s="18">
        <v>45862</v>
      </c>
      <c r="C20" s="11">
        <v>401107.28200000001</v>
      </c>
      <c r="D20" s="9">
        <f t="shared" si="1"/>
        <v>41.299999982584268</v>
      </c>
      <c r="E20" s="11">
        <v>6665761.1979999999</v>
      </c>
      <c r="F20" s="9">
        <f t="shared" si="2"/>
        <v>-10.999999940395355</v>
      </c>
      <c r="G20" s="12">
        <v>85.063500000000005</v>
      </c>
      <c r="H20" s="9">
        <f t="shared" si="3"/>
        <v>-39.000000000001478</v>
      </c>
      <c r="I20" s="47">
        <f t="shared" si="4"/>
        <v>-14.914146337445459</v>
      </c>
      <c r="J20" s="40">
        <f t="shared" si="15"/>
        <v>104.91414633744546</v>
      </c>
      <c r="K20" s="47">
        <f t="shared" si="5"/>
        <v>42.739794071218434</v>
      </c>
      <c r="L20" s="40">
        <f t="shared" si="6"/>
        <v>57.859225688305521</v>
      </c>
      <c r="M20" s="12">
        <f t="shared" si="7"/>
        <v>5.8999999975120385</v>
      </c>
      <c r="N20" s="12">
        <f t="shared" si="8"/>
        <v>-1.5714285629136222</v>
      </c>
      <c r="O20" s="12">
        <f t="shared" si="9"/>
        <v>-5.5714285714287826</v>
      </c>
      <c r="P20" s="81">
        <f t="shared" si="10"/>
        <v>8.2656036697579314</v>
      </c>
      <c r="Q20" s="12">
        <f t="shared" si="11"/>
        <v>0.84285714250171984</v>
      </c>
      <c r="R20" s="12">
        <f t="shared" si="12"/>
        <v>-0.22448979470194602</v>
      </c>
      <c r="S20" s="12">
        <f t="shared" si="13"/>
        <v>-0.79591836734696897</v>
      </c>
      <c r="T20" s="12">
        <f t="shared" si="14"/>
        <v>1.180800524251133</v>
      </c>
    </row>
    <row r="21" spans="2:20" ht="15.9" customHeight="1">
      <c r="B21" s="18">
        <v>45862</v>
      </c>
      <c r="C21" s="11">
        <v>401107.28989999997</v>
      </c>
      <c r="D21" s="9">
        <f t="shared" si="1"/>
        <v>49.199999950360507</v>
      </c>
      <c r="E21" s="12">
        <v>6665761.2160999998</v>
      </c>
      <c r="F21" s="9">
        <f t="shared" si="2"/>
        <v>7.1000000461935997</v>
      </c>
      <c r="G21" s="12">
        <v>85.061000000000007</v>
      </c>
      <c r="H21" s="9">
        <f t="shared" si="3"/>
        <v>-41.499999999999204</v>
      </c>
      <c r="I21" s="47">
        <f t="shared" si="4"/>
        <v>8.2116041801295587</v>
      </c>
      <c r="J21" s="40">
        <f t="shared" si="15"/>
        <v>81.788395819870459</v>
      </c>
      <c r="K21" s="47">
        <f t="shared" si="5"/>
        <v>49.709656966945801</v>
      </c>
      <c r="L21" s="40">
        <f t="shared" si="6"/>
        <v>64.755694697619901</v>
      </c>
      <c r="M21" s="12">
        <f t="shared" si="7"/>
        <v>7.0285714214800725</v>
      </c>
      <c r="N21" s="12">
        <f t="shared" si="8"/>
        <v>1.0142857208848</v>
      </c>
      <c r="O21" s="12">
        <f t="shared" si="9"/>
        <v>-5.9285714285713151</v>
      </c>
      <c r="P21" s="81">
        <f t="shared" si="10"/>
        <v>9.250813528231415</v>
      </c>
      <c r="Q21" s="12">
        <f t="shared" si="11"/>
        <v>1.0040816316400103</v>
      </c>
      <c r="R21" s="12">
        <f t="shared" si="12"/>
        <v>0.14489796012639999</v>
      </c>
      <c r="S21" s="12">
        <f t="shared" si="13"/>
        <v>-0.84693877551018792</v>
      </c>
      <c r="T21" s="12">
        <f t="shared" si="14"/>
        <v>1.3215447897473449</v>
      </c>
    </row>
    <row r="22" spans="2:20" ht="15.9" customHeight="1">
      <c r="B22" s="18">
        <v>45863</v>
      </c>
      <c r="C22" s="12">
        <v>401107.28899999999</v>
      </c>
      <c r="D22" s="9">
        <f t="shared" si="1"/>
        <v>48.299999965820462</v>
      </c>
      <c r="E22" s="12">
        <v>6665761.1991999997</v>
      </c>
      <c r="F22" s="9">
        <f t="shared" si="2"/>
        <v>-9.8000001162290573</v>
      </c>
      <c r="G22" s="12">
        <v>85.077799999999996</v>
      </c>
      <c r="H22" s="9">
        <f t="shared" si="3"/>
        <v>-24.700000000009936</v>
      </c>
      <c r="I22" s="47">
        <f t="shared" si="4"/>
        <v>-11.469530473193061</v>
      </c>
      <c r="J22" s="40">
        <f t="shared" si="15"/>
        <v>101.46953047319306</v>
      </c>
      <c r="K22" s="47">
        <f t="shared" si="5"/>
        <v>49.284175949044197</v>
      </c>
      <c r="L22" s="40">
        <f t="shared" si="6"/>
        <v>55.127307198672753</v>
      </c>
      <c r="M22" s="12">
        <f t="shared" si="7"/>
        <v>6.0374999957275577</v>
      </c>
      <c r="N22" s="12">
        <f t="shared" si="8"/>
        <v>-1.2250000145286322</v>
      </c>
      <c r="O22" s="12">
        <f t="shared" si="9"/>
        <v>-3.087500000001242</v>
      </c>
      <c r="P22" s="81">
        <f t="shared" si="10"/>
        <v>6.8909133998340941</v>
      </c>
      <c r="Q22" s="12">
        <f t="shared" si="11"/>
        <v>0.75468749946594471</v>
      </c>
      <c r="R22" s="12">
        <f t="shared" si="12"/>
        <v>-0.15312500181607902</v>
      </c>
      <c r="S22" s="12">
        <f t="shared" si="13"/>
        <v>-0.38593750000015525</v>
      </c>
      <c r="T22" s="12">
        <f t="shared" si="14"/>
        <v>0.86136417497926177</v>
      </c>
    </row>
    <row r="23" spans="2:20" ht="15.9" customHeight="1">
      <c r="B23" s="18">
        <v>45863</v>
      </c>
      <c r="C23" s="12">
        <v>401107.29009999998</v>
      </c>
      <c r="D23" s="9">
        <f t="shared" si="1"/>
        <v>49.399999959859997</v>
      </c>
      <c r="E23" s="12">
        <v>6665761.1842999998</v>
      </c>
      <c r="F23" s="9">
        <f t="shared" si="2"/>
        <v>-24.699999950826168</v>
      </c>
      <c r="G23" s="12">
        <v>85.063500000000005</v>
      </c>
      <c r="H23" s="9">
        <f t="shared" si="3"/>
        <v>-39.000000000001478</v>
      </c>
      <c r="I23" s="47">
        <f t="shared" si="4"/>
        <v>-26.565051150073486</v>
      </c>
      <c r="J23" s="40">
        <f t="shared" si="15"/>
        <v>116.56505115007349</v>
      </c>
      <c r="K23" s="47">
        <f t="shared" si="5"/>
        <v>55.230878986351293</v>
      </c>
      <c r="L23" s="40">
        <f t="shared" si="6"/>
        <v>67.612498797227531</v>
      </c>
      <c r="M23" s="12">
        <f t="shared" si="7"/>
        <v>6.1749999949824996</v>
      </c>
      <c r="N23" s="12">
        <f t="shared" si="8"/>
        <v>-3.087499993853271</v>
      </c>
      <c r="O23" s="12">
        <f t="shared" si="9"/>
        <v>-4.8750000000001847</v>
      </c>
      <c r="P23" s="81">
        <f t="shared" si="10"/>
        <v>8.4515623496534413</v>
      </c>
      <c r="Q23" s="12">
        <f t="shared" si="11"/>
        <v>0.77187499937281245</v>
      </c>
      <c r="R23" s="12">
        <f t="shared" si="12"/>
        <v>-0.38593749923165888</v>
      </c>
      <c r="S23" s="12">
        <f t="shared" si="13"/>
        <v>-0.60937500000002309</v>
      </c>
      <c r="T23" s="12">
        <f t="shared" si="14"/>
        <v>1.0564452937066802</v>
      </c>
    </row>
    <row r="24" spans="2:20" ht="15.9" customHeight="1">
      <c r="B24" s="18">
        <v>45864</v>
      </c>
      <c r="C24" s="12">
        <v>401107.29950000002</v>
      </c>
      <c r="D24" s="9">
        <f t="shared" si="1"/>
        <v>58.799999998882413</v>
      </c>
      <c r="E24" s="12">
        <v>6665761.2388000004</v>
      </c>
      <c r="F24" s="9">
        <f t="shared" si="2"/>
        <v>29.800000600516796</v>
      </c>
      <c r="G24" s="12">
        <v>85.0762</v>
      </c>
      <c r="H24" s="9">
        <f t="shared" si="3"/>
        <v>-26.300000000006207</v>
      </c>
      <c r="I24" s="47">
        <f t="shared" si="4"/>
        <v>26.876016185506533</v>
      </c>
      <c r="J24" s="40">
        <f t="shared" si="15"/>
        <v>63.123983814493499</v>
      </c>
      <c r="K24" s="47">
        <f t="shared" si="5"/>
        <v>65.920255124349865</v>
      </c>
      <c r="L24" s="40">
        <f t="shared" si="6"/>
        <v>70.973023295190828</v>
      </c>
      <c r="M24" s="12">
        <f>(D24-$D$9)/(B23-$B$9)</f>
        <v>7.3499999998603016</v>
      </c>
      <c r="N24" s="12">
        <f>(F24-$F$9)/(B23-$B$9)</f>
        <v>3.7250000750645995</v>
      </c>
      <c r="O24" s="12">
        <f>(H24-$H$9)/(B23-$B$9)</f>
        <v>-3.2875000000007759</v>
      </c>
      <c r="P24" s="81">
        <f>(L24-$L$9)/(B23-$B$9)</f>
        <v>8.8716279118988535</v>
      </c>
      <c r="Q24" s="12">
        <f>(M24-0)/(B23-$B$9)</f>
        <v>0.9187499999825377</v>
      </c>
      <c r="R24" s="12">
        <f>(N24-0)/(B23-$B$9)</f>
        <v>0.46562500938307494</v>
      </c>
      <c r="S24" s="12">
        <f>(O24-0)/(B23-$B$9)</f>
        <v>-0.41093750000009699</v>
      </c>
      <c r="T24" s="12">
        <f>(P24-0)/(B23-$B$9)</f>
        <v>1.1089534889873567</v>
      </c>
    </row>
    <row r="25" spans="2:20" ht="15.9" customHeight="1">
      <c r="B25" s="18">
        <v>45864</v>
      </c>
      <c r="C25" s="12">
        <v>401107.29460000002</v>
      </c>
      <c r="D25" s="9">
        <f t="shared" si="1"/>
        <v>53.899999998975545</v>
      </c>
      <c r="E25" s="12">
        <v>6665761.2017000001</v>
      </c>
      <c r="F25" s="9">
        <f t="shared" si="2"/>
        <v>-7.2999997064471245</v>
      </c>
      <c r="G25" s="12">
        <v>85.073599999999999</v>
      </c>
      <c r="H25" s="9">
        <f t="shared" si="3"/>
        <v>-28.900000000007253</v>
      </c>
      <c r="I25" s="47">
        <f t="shared" si="4"/>
        <v>-7.712979457249503</v>
      </c>
      <c r="J25" s="40">
        <f t="shared" si="15"/>
        <v>97.712979457249503</v>
      </c>
      <c r="K25" s="47">
        <f t="shared" si="5"/>
        <v>54.392094973476539</v>
      </c>
      <c r="L25" s="40">
        <f t="shared" si="6"/>
        <v>61.593100227250382</v>
      </c>
      <c r="M25" s="12">
        <f t="shared" ref="M25:M86" si="16">(D25-$D$9)/(B25-$B$9)</f>
        <v>5.9888888887750609</v>
      </c>
      <c r="N25" s="12">
        <f t="shared" ref="N25:N86" si="17">(F25-$F$9)/(B25-$B$9)</f>
        <v>-0.81111107849412489</v>
      </c>
      <c r="O25" s="12">
        <f t="shared" ref="O25:O86" si="18">(H25-$H$9)/(B25-$B$9)</f>
        <v>-3.2111111111119168</v>
      </c>
      <c r="P25" s="81">
        <f t="shared" ref="P25:P86" si="19">(L25-$L$9)/(B25-$B$9)</f>
        <v>6.8436778030278198</v>
      </c>
      <c r="Q25" s="12">
        <f t="shared" ref="Q25:Q86" si="20">(M25-0)/(B25-$B$9)</f>
        <v>0.66543209875278453</v>
      </c>
      <c r="R25" s="12">
        <f t="shared" ref="R25:R86" si="21">(N25-0)/(B25-$B$9)</f>
        <v>-9.0123453166013875E-2</v>
      </c>
      <c r="S25" s="12">
        <f t="shared" ref="S25:S86" si="22">(O25-0)/(B25-$B$9)</f>
        <v>-0.35679012345687966</v>
      </c>
      <c r="T25" s="12">
        <f t="shared" ref="T25:T86" si="23">(P25-0)/(B25-$B$9)</f>
        <v>0.76040864478086889</v>
      </c>
    </row>
    <row r="26" spans="2:20" ht="15.9" customHeight="1">
      <c r="B26" s="18">
        <v>45866</v>
      </c>
      <c r="C26" s="12">
        <v>401107.3149</v>
      </c>
      <c r="D26" s="9">
        <f t="shared" si="1"/>
        <v>74.199999973643571</v>
      </c>
      <c r="E26" s="12">
        <v>6665761.2197000002</v>
      </c>
      <c r="F26" s="9">
        <f t="shared" si="2"/>
        <v>10.700000450015068</v>
      </c>
      <c r="G26" s="12">
        <v>85.046199999999999</v>
      </c>
      <c r="H26" s="9">
        <f t="shared" si="3"/>
        <v>-56.300000000007344</v>
      </c>
      <c r="I26" s="47">
        <f t="shared" si="4"/>
        <v>8.2057620491656333</v>
      </c>
      <c r="J26" s="40">
        <f t="shared" si="15"/>
        <v>81.794237950834372</v>
      </c>
      <c r="K26" s="47">
        <f t="shared" si="5"/>
        <v>74.967526341203424</v>
      </c>
      <c r="L26" s="40">
        <f t="shared" si="6"/>
        <v>93.754039943459802</v>
      </c>
      <c r="M26" s="12">
        <f t="shared" si="16"/>
        <v>6.7454545430585062</v>
      </c>
      <c r="N26" s="12">
        <f t="shared" si="17"/>
        <v>0.97272731363773346</v>
      </c>
      <c r="O26" s="12">
        <f t="shared" si="18"/>
        <v>-5.1181818181824861</v>
      </c>
      <c r="P26" s="81">
        <f t="shared" si="19"/>
        <v>8.5230945403145277</v>
      </c>
      <c r="Q26" s="12">
        <f t="shared" si="20"/>
        <v>0.61322314027804603</v>
      </c>
      <c r="R26" s="12">
        <f t="shared" si="21"/>
        <v>8.842975578524849E-2</v>
      </c>
      <c r="S26" s="12">
        <f t="shared" si="22"/>
        <v>-0.46528925619840783</v>
      </c>
      <c r="T26" s="12">
        <f t="shared" si="23"/>
        <v>0.77482677639222974</v>
      </c>
    </row>
    <row r="27" spans="2:20" ht="15.9" customHeight="1">
      <c r="B27" s="18">
        <v>45866</v>
      </c>
      <c r="C27" s="12">
        <v>401107.32500000001</v>
      </c>
      <c r="D27" s="9">
        <f t="shared" si="1"/>
        <v>84.299999987706542</v>
      </c>
      <c r="E27" s="12">
        <v>6665761.2664999999</v>
      </c>
      <c r="F27" s="9">
        <f t="shared" si="2"/>
        <v>57.500000111758709</v>
      </c>
      <c r="G27" s="12">
        <v>85.051699999999997</v>
      </c>
      <c r="H27" s="9">
        <f t="shared" si="3"/>
        <v>-50.800000000009504</v>
      </c>
      <c r="I27" s="47">
        <f t="shared" si="4"/>
        <v>34.297420586519053</v>
      </c>
      <c r="J27" s="40">
        <f t="shared" si="15"/>
        <v>55.702579413480976</v>
      </c>
      <c r="K27" s="47">
        <f t="shared" si="5"/>
        <v>102.04283419613341</v>
      </c>
      <c r="L27" s="40">
        <f t="shared" si="6"/>
        <v>113.98850823999996</v>
      </c>
      <c r="M27" s="12">
        <f t="shared" si="16"/>
        <v>7.6636363625187762</v>
      </c>
      <c r="N27" s="12">
        <f t="shared" si="17"/>
        <v>5.2272727374326102</v>
      </c>
      <c r="O27" s="12">
        <f t="shared" si="18"/>
        <v>-4.6181818181826824</v>
      </c>
      <c r="P27" s="81">
        <f t="shared" si="19"/>
        <v>10.362591658181815</v>
      </c>
      <c r="Q27" s="12">
        <f t="shared" si="20"/>
        <v>0.69669421477443416</v>
      </c>
      <c r="R27" s="12">
        <f t="shared" si="21"/>
        <v>0.47520661249387364</v>
      </c>
      <c r="S27" s="12">
        <f t="shared" si="22"/>
        <v>-0.41983471074388024</v>
      </c>
      <c r="T27" s="12">
        <f t="shared" si="23"/>
        <v>0.9420537871074377</v>
      </c>
    </row>
    <row r="28" spans="2:20" ht="15.9" customHeight="1">
      <c r="B28" s="18">
        <v>45867</v>
      </c>
      <c r="C28" s="12">
        <v>401107.32770000002</v>
      </c>
      <c r="D28" s="9">
        <f t="shared" si="1"/>
        <v>86.999999999534339</v>
      </c>
      <c r="E28" s="12">
        <v>6665761.2726999996</v>
      </c>
      <c r="F28" s="9">
        <f t="shared" si="2"/>
        <v>63.699999824166298</v>
      </c>
      <c r="G28" s="12">
        <v>85.0501</v>
      </c>
      <c r="H28" s="9">
        <f t="shared" si="3"/>
        <v>-52.400000000005775</v>
      </c>
      <c r="I28" s="47">
        <f t="shared" si="4"/>
        <v>36.210987957241272</v>
      </c>
      <c r="J28" s="40">
        <f t="shared" si="15"/>
        <v>53.789012042758714</v>
      </c>
      <c r="K28" s="47">
        <f t="shared" si="5"/>
        <v>107.82713006251144</v>
      </c>
      <c r="L28" s="40">
        <f t="shared" si="6"/>
        <v>119.88515328229082</v>
      </c>
      <c r="M28" s="12">
        <f t="shared" si="16"/>
        <v>7.2499999999611946</v>
      </c>
      <c r="N28" s="12">
        <f t="shared" si="17"/>
        <v>5.3083333186805248</v>
      </c>
      <c r="O28" s="12">
        <f t="shared" si="18"/>
        <v>-4.3666666666671476</v>
      </c>
      <c r="P28" s="81">
        <f t="shared" si="19"/>
        <v>9.9904294401909013</v>
      </c>
      <c r="Q28" s="12">
        <f t="shared" si="20"/>
        <v>0.60416666666343288</v>
      </c>
      <c r="R28" s="12">
        <f t="shared" si="21"/>
        <v>0.44236110989004374</v>
      </c>
      <c r="S28" s="12">
        <f t="shared" si="22"/>
        <v>-0.36388888888892895</v>
      </c>
      <c r="T28" s="12">
        <f t="shared" si="23"/>
        <v>0.83253578668257511</v>
      </c>
    </row>
    <row r="29" spans="2:20" ht="15.9" customHeight="1">
      <c r="B29" s="18">
        <v>45867</v>
      </c>
      <c r="C29" s="12">
        <v>401107.32919999998</v>
      </c>
      <c r="D29" s="9">
        <f t="shared" si="1"/>
        <v>88.499999954365194</v>
      </c>
      <c r="E29" s="12">
        <v>6665761.2429</v>
      </c>
      <c r="F29" s="9">
        <f t="shared" si="2"/>
        <v>33.900000154972076</v>
      </c>
      <c r="G29" s="12">
        <v>85.049099999999996</v>
      </c>
      <c r="H29" s="9">
        <f t="shared" si="3"/>
        <v>-53.40000000001055</v>
      </c>
      <c r="I29" s="47">
        <f t="shared" si="4"/>
        <v>20.959380562784681</v>
      </c>
      <c r="J29" s="40">
        <f t="shared" si="15"/>
        <v>69.040619437215298</v>
      </c>
      <c r="K29" s="47">
        <f t="shared" si="5"/>
        <v>94.770565063366305</v>
      </c>
      <c r="L29" s="40">
        <f t="shared" si="6"/>
        <v>108.77968561469037</v>
      </c>
      <c r="M29" s="12">
        <f t="shared" si="16"/>
        <v>7.3749999961970998</v>
      </c>
      <c r="N29" s="12">
        <f t="shared" si="17"/>
        <v>2.8250000129143396</v>
      </c>
      <c r="O29" s="12">
        <f t="shared" si="18"/>
        <v>-4.4500000000008795</v>
      </c>
      <c r="P29" s="81">
        <f t="shared" si="19"/>
        <v>9.0649738012241965</v>
      </c>
      <c r="Q29" s="12">
        <f t="shared" si="20"/>
        <v>0.61458333301642498</v>
      </c>
      <c r="R29" s="12">
        <f t="shared" si="21"/>
        <v>0.23541666774286163</v>
      </c>
      <c r="S29" s="12">
        <f t="shared" si="22"/>
        <v>-0.37083333333340662</v>
      </c>
      <c r="T29" s="12">
        <f t="shared" si="23"/>
        <v>0.75541448343534967</v>
      </c>
    </row>
    <row r="30" spans="2:20" ht="15.9" customHeight="1">
      <c r="B30" s="18">
        <v>45868</v>
      </c>
      <c r="C30" s="12">
        <v>401107.32530000003</v>
      </c>
      <c r="D30" s="9">
        <f t="shared" si="1"/>
        <v>84.600000001955777</v>
      </c>
      <c r="E30" s="12">
        <v>6665761.2186000003</v>
      </c>
      <c r="F30" s="9">
        <f t="shared" si="2"/>
        <v>9.6000004559755325</v>
      </c>
      <c r="G30" s="12">
        <v>85.075999999999993</v>
      </c>
      <c r="H30" s="9">
        <f t="shared" si="3"/>
        <v>-26.500000000012847</v>
      </c>
      <c r="I30" s="47">
        <f t="shared" si="4"/>
        <v>6.4739562734097644</v>
      </c>
      <c r="J30" s="40">
        <f t="shared" si="15"/>
        <v>83.526043726590217</v>
      </c>
      <c r="K30" s="47">
        <f t="shared" si="5"/>
        <v>85.14293869185893</v>
      </c>
      <c r="L30" s="40">
        <f t="shared" si="6"/>
        <v>89.171576239776812</v>
      </c>
      <c r="M30" s="12">
        <f t="shared" si="16"/>
        <v>6.5076923078427518</v>
      </c>
      <c r="N30" s="12">
        <f t="shared" si="17"/>
        <v>0.73846157353657937</v>
      </c>
      <c r="O30" s="12">
        <f t="shared" si="18"/>
        <v>-2.0384615384625269</v>
      </c>
      <c r="P30" s="81">
        <f t="shared" si="19"/>
        <v>6.8593520184443699</v>
      </c>
      <c r="Q30" s="12">
        <f t="shared" si="20"/>
        <v>0.50059171598790397</v>
      </c>
      <c r="R30" s="12">
        <f t="shared" si="21"/>
        <v>5.680473642589072E-2</v>
      </c>
      <c r="S30" s="12">
        <f t="shared" si="22"/>
        <v>-0.15680473372788667</v>
      </c>
      <c r="T30" s="12">
        <f t="shared" si="23"/>
        <v>0.52764246295725925</v>
      </c>
    </row>
    <row r="31" spans="2:20" ht="15.9" customHeight="1">
      <c r="B31" s="18">
        <v>45868</v>
      </c>
      <c r="C31" s="12">
        <v>401107.33390000003</v>
      </c>
      <c r="D31" s="9">
        <f t="shared" si="1"/>
        <v>93.200000002980232</v>
      </c>
      <c r="E31" s="12">
        <v>6665761.2264999999</v>
      </c>
      <c r="F31" s="9">
        <f t="shared" si="2"/>
        <v>17.500000074505806</v>
      </c>
      <c r="G31" s="12">
        <v>85.075400000000002</v>
      </c>
      <c r="H31" s="9">
        <f t="shared" si="3"/>
        <v>-27.100000000004343</v>
      </c>
      <c r="I31" s="47">
        <f t="shared" si="4"/>
        <v>10.634501670582745</v>
      </c>
      <c r="J31" s="40">
        <f t="shared" si="15"/>
        <v>79.365498329417278</v>
      </c>
      <c r="K31" s="47">
        <f t="shared" si="5"/>
        <v>94.828740385830386</v>
      </c>
      <c r="L31" s="40">
        <f t="shared" si="6"/>
        <v>98.625047544543435</v>
      </c>
      <c r="M31" s="12">
        <f t="shared" si="16"/>
        <v>7.1692307694600181</v>
      </c>
      <c r="N31" s="12">
        <f t="shared" si="17"/>
        <v>1.346153851885062</v>
      </c>
      <c r="O31" s="12">
        <f t="shared" si="18"/>
        <v>-2.0846153846157187</v>
      </c>
      <c r="P31" s="81">
        <f t="shared" si="19"/>
        <v>7.5865421188110336</v>
      </c>
      <c r="Q31" s="12">
        <f t="shared" si="20"/>
        <v>0.55147928995846296</v>
      </c>
      <c r="R31" s="12">
        <f t="shared" si="21"/>
        <v>0.10355029629885092</v>
      </c>
      <c r="S31" s="12">
        <f t="shared" si="22"/>
        <v>-0.16035502958582451</v>
      </c>
      <c r="T31" s="12">
        <f t="shared" si="23"/>
        <v>0.58358016298546411</v>
      </c>
    </row>
    <row r="32" spans="2:20" ht="15.9" customHeight="1">
      <c r="B32" s="18">
        <v>45869</v>
      </c>
      <c r="C32" s="12">
        <v>401107.33100000001</v>
      </c>
      <c r="D32" s="9">
        <f t="shared" si="1"/>
        <v>90.299999981652945</v>
      </c>
      <c r="E32" s="12">
        <v>6665761.1906000003</v>
      </c>
      <c r="F32" s="9">
        <f t="shared" si="2"/>
        <v>-18.399999476969242</v>
      </c>
      <c r="G32" s="12">
        <v>85.076099999999997</v>
      </c>
      <c r="H32" s="9">
        <f t="shared" si="3"/>
        <v>-26.400000000009527</v>
      </c>
      <c r="I32" s="47">
        <f t="shared" si="4"/>
        <v>-11.517215409899052</v>
      </c>
      <c r="J32" s="40">
        <f t="shared" si="15"/>
        <v>101.51721540989899</v>
      </c>
      <c r="K32" s="47">
        <f t="shared" si="5"/>
        <v>92.155574858165735</v>
      </c>
      <c r="L32" s="40">
        <f t="shared" si="6"/>
        <v>95.862453429064146</v>
      </c>
      <c r="M32" s="12">
        <f t="shared" si="16"/>
        <v>6.4499999986894965</v>
      </c>
      <c r="N32" s="12">
        <f t="shared" si="17"/>
        <v>-1.3142856769263744</v>
      </c>
      <c r="O32" s="12">
        <f t="shared" si="18"/>
        <v>-1.8857142857149662</v>
      </c>
      <c r="P32" s="81">
        <f t="shared" si="19"/>
        <v>6.8473181020760103</v>
      </c>
      <c r="Q32" s="12">
        <f t="shared" si="20"/>
        <v>0.46071428562067834</v>
      </c>
      <c r="R32" s="12">
        <f t="shared" si="21"/>
        <v>-9.3877548351883888E-2</v>
      </c>
      <c r="S32" s="12">
        <f t="shared" si="22"/>
        <v>-0.13469387755106901</v>
      </c>
      <c r="T32" s="12">
        <f t="shared" si="23"/>
        <v>0.48909415014828644</v>
      </c>
    </row>
    <row r="33" spans="2:20" ht="15.9" customHeight="1">
      <c r="B33" s="18">
        <v>45869</v>
      </c>
      <c r="C33" s="12">
        <v>401107.34519999998</v>
      </c>
      <c r="D33" s="9">
        <f t="shared" si="1"/>
        <v>104.49999995762482</v>
      </c>
      <c r="E33" s="12">
        <v>6665761.2237</v>
      </c>
      <c r="F33" s="9">
        <f t="shared" si="2"/>
        <v>14.700000174343586</v>
      </c>
      <c r="G33" s="12">
        <v>85.052800000000005</v>
      </c>
      <c r="H33" s="9">
        <f t="shared" si="3"/>
        <v>-49.70000000000141</v>
      </c>
      <c r="I33" s="47">
        <f t="shared" si="4"/>
        <v>8.0072491855779315</v>
      </c>
      <c r="J33" s="40">
        <f t="shared" si="15"/>
        <v>81.992750814422095</v>
      </c>
      <c r="K33" s="47">
        <f t="shared" si="5"/>
        <v>105.5288585945536</v>
      </c>
      <c r="L33" s="40">
        <f t="shared" si="6"/>
        <v>116.64660302070278</v>
      </c>
      <c r="M33" s="12">
        <f t="shared" si="16"/>
        <v>7.464285711258916</v>
      </c>
      <c r="N33" s="12">
        <f t="shared" si="17"/>
        <v>1.0500000124531133</v>
      </c>
      <c r="O33" s="12">
        <f t="shared" si="18"/>
        <v>-3.5500000000001006</v>
      </c>
      <c r="P33" s="81">
        <f t="shared" si="19"/>
        <v>8.3319002157644846</v>
      </c>
      <c r="Q33" s="12">
        <f t="shared" si="20"/>
        <v>0.53316326508992262</v>
      </c>
      <c r="R33" s="12">
        <f t="shared" si="21"/>
        <v>7.5000000889508089E-2</v>
      </c>
      <c r="S33" s="12">
        <f t="shared" si="22"/>
        <v>-0.25357142857143578</v>
      </c>
      <c r="T33" s="12">
        <f t="shared" si="23"/>
        <v>0.5951357296974632</v>
      </c>
    </row>
    <row r="34" spans="2:20" ht="15.9" customHeight="1">
      <c r="B34" s="18">
        <v>45870</v>
      </c>
      <c r="C34" s="12">
        <v>401107.34100000001</v>
      </c>
      <c r="D34" s="9">
        <f t="shared" si="1"/>
        <v>100.29999999096617</v>
      </c>
      <c r="E34" s="12">
        <v>6665761.1871999996</v>
      </c>
      <c r="F34" s="9">
        <f t="shared" si="2"/>
        <v>-21.800000220537186</v>
      </c>
      <c r="G34" s="12">
        <v>85.070099999999996</v>
      </c>
      <c r="H34" s="9">
        <f t="shared" si="3"/>
        <v>-32.400000000009754</v>
      </c>
      <c r="I34" s="47">
        <f t="shared" si="4"/>
        <v>-12.262402237047013</v>
      </c>
      <c r="J34" s="40">
        <f t="shared" si="15"/>
        <v>102.26240223704701</v>
      </c>
      <c r="K34" s="47">
        <f t="shared" si="5"/>
        <v>102.6417556738155</v>
      </c>
      <c r="L34" s="40">
        <f t="shared" si="6"/>
        <v>107.63405598510104</v>
      </c>
      <c r="M34" s="12">
        <f t="shared" si="16"/>
        <v>6.6866666660644114</v>
      </c>
      <c r="N34" s="12">
        <f t="shared" si="17"/>
        <v>-1.4533333480358124</v>
      </c>
      <c r="O34" s="12">
        <f t="shared" si="18"/>
        <v>-2.1600000000006503</v>
      </c>
      <c r="P34" s="81">
        <f t="shared" si="19"/>
        <v>7.1756037323400692</v>
      </c>
      <c r="Q34" s="12">
        <f t="shared" si="20"/>
        <v>0.44577777773762745</v>
      </c>
      <c r="R34" s="12">
        <f t="shared" si="21"/>
        <v>-9.6888889869054154E-2</v>
      </c>
      <c r="S34" s="12">
        <f t="shared" si="22"/>
        <v>-0.14400000000004334</v>
      </c>
      <c r="T34" s="12">
        <f t="shared" si="23"/>
        <v>0.47837358215600462</v>
      </c>
    </row>
    <row r="35" spans="2:20" ht="15.9" customHeight="1">
      <c r="B35" s="18">
        <v>45870</v>
      </c>
      <c r="C35" s="12">
        <v>401107.35690000001</v>
      </c>
      <c r="D35" s="9">
        <f t="shared" si="1"/>
        <v>116.19999998947605</v>
      </c>
      <c r="E35" s="12">
        <v>6665761.2331999997</v>
      </c>
      <c r="F35" s="9">
        <f t="shared" si="2"/>
        <v>24.199999868869781</v>
      </c>
      <c r="G35" s="12">
        <v>85.051699999999997</v>
      </c>
      <c r="H35" s="9">
        <f t="shared" si="3"/>
        <v>-50.800000000009504</v>
      </c>
      <c r="I35" s="47">
        <f t="shared" si="4"/>
        <v>11.764350746169297</v>
      </c>
      <c r="J35" s="40">
        <f t="shared" si="15"/>
        <v>78.235649253830729</v>
      </c>
      <c r="K35" s="47">
        <f t="shared" si="5"/>
        <v>118.69321796635026</v>
      </c>
      <c r="L35" s="40">
        <f t="shared" si="6"/>
        <v>129.10739712041482</v>
      </c>
      <c r="M35" s="12">
        <f t="shared" si="16"/>
        <v>7.74666666596507</v>
      </c>
      <c r="N35" s="12">
        <f t="shared" si="17"/>
        <v>1.6133333245913188</v>
      </c>
      <c r="O35" s="12">
        <f t="shared" si="18"/>
        <v>-3.3866666666673004</v>
      </c>
      <c r="P35" s="81">
        <f t="shared" si="19"/>
        <v>8.6071598080276548</v>
      </c>
      <c r="Q35" s="12">
        <f t="shared" si="20"/>
        <v>0.51644444439767134</v>
      </c>
      <c r="R35" s="12">
        <f t="shared" si="21"/>
        <v>0.10755555497275458</v>
      </c>
      <c r="S35" s="12">
        <f t="shared" si="22"/>
        <v>-0.22577777777782002</v>
      </c>
      <c r="T35" s="12">
        <f t="shared" si="23"/>
        <v>0.57381065386851027</v>
      </c>
    </row>
    <row r="36" spans="2:20" ht="15.9" customHeight="1">
      <c r="B36" s="18">
        <v>45871</v>
      </c>
      <c r="C36" s="12">
        <v>401107.34850000002</v>
      </c>
      <c r="D36" s="9">
        <f t="shared" si="1"/>
        <v>107.79999999795109</v>
      </c>
      <c r="E36" s="12">
        <v>6665761.1692000004</v>
      </c>
      <c r="F36" s="9">
        <f t="shared" si="2"/>
        <v>-39.799999445676804</v>
      </c>
      <c r="G36" s="12">
        <v>85.085400000000007</v>
      </c>
      <c r="H36" s="9">
        <f t="shared" si="3"/>
        <v>-17.099999999999227</v>
      </c>
      <c r="I36" s="47">
        <f t="shared" si="4"/>
        <v>-20.264258017338364</v>
      </c>
      <c r="J36" s="40">
        <f t="shared" si="15"/>
        <v>110.26425801733836</v>
      </c>
      <c r="K36" s="47">
        <f t="shared" si="5"/>
        <v>114.91248824838026</v>
      </c>
      <c r="L36" s="40">
        <f t="shared" si="6"/>
        <v>116.17783762591772</v>
      </c>
      <c r="M36" s="12">
        <f t="shared" si="16"/>
        <v>6.7374999998719431</v>
      </c>
      <c r="N36" s="12">
        <f t="shared" si="17"/>
        <v>-2.4874999653548002</v>
      </c>
      <c r="O36" s="12">
        <f t="shared" si="18"/>
        <v>-1.0687499999999517</v>
      </c>
      <c r="P36" s="81">
        <f t="shared" si="19"/>
        <v>7.2611148516198574</v>
      </c>
      <c r="Q36" s="12">
        <f t="shared" si="20"/>
        <v>0.42109374999199645</v>
      </c>
      <c r="R36" s="12">
        <f t="shared" si="21"/>
        <v>-0.15546874783467501</v>
      </c>
      <c r="S36" s="12">
        <f t="shared" si="22"/>
        <v>-6.679687499999698E-2</v>
      </c>
      <c r="T36" s="12">
        <f t="shared" si="23"/>
        <v>0.45381967822624109</v>
      </c>
    </row>
    <row r="37" spans="2:20" ht="15.9" customHeight="1">
      <c r="B37" s="18">
        <v>45871</v>
      </c>
      <c r="C37" s="12">
        <v>401107.36719999998</v>
      </c>
      <c r="D37" s="9">
        <f t="shared" ref="D37:D100" si="24">IF(C37="","",(C37-$C$9)*1000)</f>
        <v>126.49999995483086</v>
      </c>
      <c r="E37" s="12">
        <v>6665761.2421000004</v>
      </c>
      <c r="F37" s="9">
        <f t="shared" ref="F37:F100" si="25">IF(E37="","",(E37-$E$9)*1000)</f>
        <v>33.100000582635403</v>
      </c>
      <c r="G37" s="12">
        <v>85.043300000000002</v>
      </c>
      <c r="H37" s="9">
        <f t="shared" ref="H37:H100" si="26">IF(G37="","",(G37-$G$9)*1000)</f>
        <v>-59.200000000004138</v>
      </c>
      <c r="I37" s="47">
        <f t="shared" si="4"/>
        <v>14.663273220331963</v>
      </c>
      <c r="J37" s="40">
        <f t="shared" si="15"/>
        <v>75.336726779668027</v>
      </c>
      <c r="K37" s="47">
        <f t="shared" si="5"/>
        <v>130.75878565948321</v>
      </c>
      <c r="L37" s="40">
        <f t="shared" si="6"/>
        <v>143.53570993708556</v>
      </c>
      <c r="M37" s="12">
        <f t="shared" si="16"/>
        <v>7.9062499971769284</v>
      </c>
      <c r="N37" s="12">
        <f t="shared" si="17"/>
        <v>2.0687500364147127</v>
      </c>
      <c r="O37" s="12">
        <f t="shared" si="18"/>
        <v>-3.7000000000002586</v>
      </c>
      <c r="P37" s="81">
        <f t="shared" si="19"/>
        <v>8.9709818710678473</v>
      </c>
      <c r="Q37" s="12">
        <f t="shared" si="20"/>
        <v>0.49414062482355803</v>
      </c>
      <c r="R37" s="12">
        <f t="shared" si="21"/>
        <v>0.12929687727591954</v>
      </c>
      <c r="S37" s="12">
        <f t="shared" si="22"/>
        <v>-0.23125000000001616</v>
      </c>
      <c r="T37" s="12">
        <f t="shared" si="23"/>
        <v>0.56068636694174045</v>
      </c>
    </row>
    <row r="38" spans="2:20" ht="15.9" customHeight="1">
      <c r="B38" s="18">
        <v>45873</v>
      </c>
      <c r="C38" s="12">
        <v>401107.4045</v>
      </c>
      <c r="D38" s="9">
        <f t="shared" si="24"/>
        <v>163.79999998025596</v>
      </c>
      <c r="E38" s="12">
        <v>6665761.2728000004</v>
      </c>
      <c r="F38" s="9">
        <f t="shared" si="25"/>
        <v>63.800000585615635</v>
      </c>
      <c r="G38" s="12">
        <v>85.070099999999996</v>
      </c>
      <c r="H38" s="9">
        <f t="shared" si="26"/>
        <v>-32.400000000009754</v>
      </c>
      <c r="I38" s="47">
        <f t="shared" si="4"/>
        <v>21.280883417361302</v>
      </c>
      <c r="J38" s="40">
        <f t="shared" si="15"/>
        <v>68.719116582638719</v>
      </c>
      <c r="K38" s="47">
        <f t="shared" si="5"/>
        <v>175.78646156133985</v>
      </c>
      <c r="L38" s="40">
        <f t="shared" si="6"/>
        <v>178.74741975272551</v>
      </c>
      <c r="M38" s="12">
        <f t="shared" si="16"/>
        <v>9.0999999989031082</v>
      </c>
      <c r="N38" s="12">
        <f t="shared" si="17"/>
        <v>3.5444444769786463</v>
      </c>
      <c r="O38" s="12">
        <f t="shared" si="18"/>
        <v>-1.8000000000005418</v>
      </c>
      <c r="P38" s="81">
        <f t="shared" si="19"/>
        <v>9.9304122084847499</v>
      </c>
      <c r="Q38" s="12">
        <f t="shared" si="20"/>
        <v>0.50555555549461717</v>
      </c>
      <c r="R38" s="12">
        <f t="shared" si="21"/>
        <v>0.19691358205436924</v>
      </c>
      <c r="S38" s="12">
        <f t="shared" si="22"/>
        <v>-0.10000000000003011</v>
      </c>
      <c r="T38" s="12">
        <f t="shared" si="23"/>
        <v>0.55168956713804163</v>
      </c>
    </row>
    <row r="39" spans="2:20" ht="15.9" customHeight="1">
      <c r="B39" s="18">
        <v>45873</v>
      </c>
      <c r="C39" s="12">
        <v>401107.41119999997</v>
      </c>
      <c r="D39" s="9">
        <f t="shared" si="24"/>
        <v>170.49999994924292</v>
      </c>
      <c r="E39" s="12">
        <v>6665761.2680000002</v>
      </c>
      <c r="F39" s="9">
        <f t="shared" si="25"/>
        <v>59.000000357627869</v>
      </c>
      <c r="G39" s="12">
        <v>85.053299999999993</v>
      </c>
      <c r="H39" s="9">
        <f t="shared" si="26"/>
        <v>-49.200000000013233</v>
      </c>
      <c r="I39" s="47">
        <f t="shared" si="4"/>
        <v>19.087720983015743</v>
      </c>
      <c r="J39" s="40">
        <f t="shared" si="15"/>
        <v>70.912279016984257</v>
      </c>
      <c r="K39" s="47">
        <f t="shared" si="5"/>
        <v>180.41964977488433</v>
      </c>
      <c r="L39" s="40">
        <f t="shared" si="6"/>
        <v>187.00772717963616</v>
      </c>
      <c r="M39" s="12">
        <f t="shared" si="16"/>
        <v>9.4722222194023846</v>
      </c>
      <c r="N39" s="12">
        <f t="shared" si="17"/>
        <v>3.2777777976459928</v>
      </c>
      <c r="O39" s="12">
        <f t="shared" si="18"/>
        <v>-2.7333333333340684</v>
      </c>
      <c r="P39" s="81">
        <f t="shared" si="19"/>
        <v>10.389318176646453</v>
      </c>
      <c r="Q39" s="12">
        <f t="shared" si="20"/>
        <v>0.52623456774457689</v>
      </c>
      <c r="R39" s="12">
        <f t="shared" si="21"/>
        <v>0.1820987665358885</v>
      </c>
      <c r="S39" s="12">
        <f t="shared" si="22"/>
        <v>-0.15185185185189268</v>
      </c>
      <c r="T39" s="12">
        <f t="shared" si="23"/>
        <v>0.57718434314702516</v>
      </c>
    </row>
    <row r="40" spans="2:20" ht="15.9" customHeight="1">
      <c r="B40" s="18">
        <v>45874</v>
      </c>
      <c r="C40" s="12">
        <v>401107.43040000001</v>
      </c>
      <c r="D40" s="9">
        <f t="shared" si="24"/>
        <v>189.69999998807907</v>
      </c>
      <c r="E40" s="12">
        <v>6665761.2489</v>
      </c>
      <c r="F40" s="9">
        <f t="shared" si="25"/>
        <v>39.900000207126141</v>
      </c>
      <c r="G40" s="12">
        <v>85.034800000000004</v>
      </c>
      <c r="H40" s="9">
        <f t="shared" si="26"/>
        <v>-67.700000000002092</v>
      </c>
      <c r="I40" s="47">
        <f t="shared" si="4"/>
        <v>11.878002385392566</v>
      </c>
      <c r="J40" s="40">
        <f t="shared" si="15"/>
        <v>78.121997614607437</v>
      </c>
      <c r="K40" s="47">
        <f t="shared" si="5"/>
        <v>193.85071578925331</v>
      </c>
      <c r="L40" s="40">
        <f t="shared" si="6"/>
        <v>205.33238909632877</v>
      </c>
      <c r="M40" s="12">
        <f t="shared" si="16"/>
        <v>9.984210525688372</v>
      </c>
      <c r="N40" s="12">
        <f t="shared" si="17"/>
        <v>2.1000000109013759</v>
      </c>
      <c r="O40" s="12">
        <f t="shared" si="18"/>
        <v>-3.563157894736952</v>
      </c>
      <c r="P40" s="81">
        <f t="shared" si="19"/>
        <v>10.806967847175198</v>
      </c>
      <c r="Q40" s="12">
        <f t="shared" si="20"/>
        <v>0.52548476450991433</v>
      </c>
      <c r="R40" s="12">
        <f t="shared" si="21"/>
        <v>0.11052631636323031</v>
      </c>
      <c r="S40" s="12">
        <f t="shared" si="22"/>
        <v>-0.18753462603878696</v>
      </c>
      <c r="T40" s="12">
        <f t="shared" si="23"/>
        <v>0.56878778143027353</v>
      </c>
    </row>
    <row r="41" spans="2:20" ht="15.9" customHeight="1">
      <c r="B41" s="18">
        <v>45874</v>
      </c>
      <c r="C41" s="12">
        <v>401107.46750000003</v>
      </c>
      <c r="D41" s="9">
        <f t="shared" si="24"/>
        <v>226.80000000400469</v>
      </c>
      <c r="E41" s="12">
        <v>6665761.3975</v>
      </c>
      <c r="F41" s="9">
        <f t="shared" si="25"/>
        <v>188.50000016391277</v>
      </c>
      <c r="G41" s="12">
        <v>85.043300000000002</v>
      </c>
      <c r="H41" s="9">
        <f t="shared" si="26"/>
        <v>-59.200000000004138</v>
      </c>
      <c r="I41" s="47">
        <f t="shared" si="4"/>
        <v>39.730944605886883</v>
      </c>
      <c r="J41" s="40">
        <f t="shared" si="15"/>
        <v>50.269055394113138</v>
      </c>
      <c r="K41" s="47">
        <f t="shared" si="5"/>
        <v>294.90759580521433</v>
      </c>
      <c r="L41" s="40">
        <f t="shared" si="6"/>
        <v>300.79084105672524</v>
      </c>
      <c r="M41" s="12">
        <f t="shared" si="16"/>
        <v>11.93684210547393</v>
      </c>
      <c r="N41" s="12">
        <f t="shared" si="17"/>
        <v>9.9210526402059358</v>
      </c>
      <c r="O41" s="12">
        <f t="shared" si="18"/>
        <v>-3.1157894736844285</v>
      </c>
      <c r="P41" s="81">
        <f t="shared" si="19"/>
        <v>15.83109689772238</v>
      </c>
      <c r="Q41" s="12">
        <f t="shared" si="20"/>
        <v>0.62825484765652262</v>
      </c>
      <c r="R41" s="12">
        <f t="shared" si="21"/>
        <v>0.52216066527399663</v>
      </c>
      <c r="S41" s="12">
        <f t="shared" si="22"/>
        <v>-0.16398891966760151</v>
      </c>
      <c r="T41" s="12">
        <f t="shared" si="23"/>
        <v>0.83321562619591472</v>
      </c>
    </row>
    <row r="42" spans="2:20" ht="15.9" customHeight="1">
      <c r="B42" s="18">
        <v>45875</v>
      </c>
      <c r="C42" s="12">
        <v>401107.45549999998</v>
      </c>
      <c r="D42" s="9">
        <f t="shared" si="24"/>
        <v>214.79999995790422</v>
      </c>
      <c r="E42" s="12">
        <v>6665761.2301000003</v>
      </c>
      <c r="F42" s="9">
        <f t="shared" si="25"/>
        <v>21.100000478327274</v>
      </c>
      <c r="G42" s="12">
        <v>85.073400000000007</v>
      </c>
      <c r="H42" s="9">
        <f t="shared" si="26"/>
        <v>-29.099999999999682</v>
      </c>
      <c r="I42" s="47">
        <f t="shared" si="4"/>
        <v>5.6102181142482346</v>
      </c>
      <c r="J42" s="40">
        <f t="shared" si="15"/>
        <v>84.389781885751745</v>
      </c>
      <c r="K42" s="47">
        <f t="shared" si="5"/>
        <v>215.8338481381015</v>
      </c>
      <c r="L42" s="40">
        <f t="shared" si="6"/>
        <v>217.78673054642482</v>
      </c>
      <c r="M42" s="12">
        <f t="shared" si="16"/>
        <v>10.739999997895211</v>
      </c>
      <c r="N42" s="12">
        <f t="shared" si="17"/>
        <v>1.0550000239163637</v>
      </c>
      <c r="O42" s="12">
        <f t="shared" si="18"/>
        <v>-1.4549999999999841</v>
      </c>
      <c r="P42" s="81">
        <f t="shared" si="19"/>
        <v>10.889336527321241</v>
      </c>
      <c r="Q42" s="12">
        <f t="shared" si="20"/>
        <v>0.53699999989476055</v>
      </c>
      <c r="R42" s="12">
        <f t="shared" si="21"/>
        <v>5.2750001195818186E-2</v>
      </c>
      <c r="S42" s="12">
        <f t="shared" si="22"/>
        <v>-7.2749999999999204E-2</v>
      </c>
      <c r="T42" s="12">
        <f t="shared" si="23"/>
        <v>0.54446682636606203</v>
      </c>
    </row>
    <row r="43" spans="2:20" ht="15.9" customHeight="1">
      <c r="B43" s="18">
        <v>45875</v>
      </c>
      <c r="C43" s="12">
        <v>401107.45309999998</v>
      </c>
      <c r="D43" s="9">
        <f t="shared" si="24"/>
        <v>212.39999996032566</v>
      </c>
      <c r="E43" s="12">
        <v>6665761.2496999996</v>
      </c>
      <c r="F43" s="9">
        <f t="shared" si="25"/>
        <v>40.699999779462814</v>
      </c>
      <c r="G43" s="12">
        <v>85.072699999999998</v>
      </c>
      <c r="H43" s="9">
        <f t="shared" si="26"/>
        <v>-29.800000000008708</v>
      </c>
      <c r="I43" s="47">
        <f t="shared" si="4"/>
        <v>10.847502596070097</v>
      </c>
      <c r="J43" s="40">
        <f t="shared" si="15"/>
        <v>79.152497403929942</v>
      </c>
      <c r="K43" s="47">
        <f t="shared" si="5"/>
        <v>216.26430580471344</v>
      </c>
      <c r="L43" s="40">
        <f t="shared" si="6"/>
        <v>218.30778722985383</v>
      </c>
      <c r="M43" s="12">
        <f t="shared" si="16"/>
        <v>10.619999998016283</v>
      </c>
      <c r="N43" s="12">
        <f t="shared" si="17"/>
        <v>2.0349999889731407</v>
      </c>
      <c r="O43" s="12">
        <f t="shared" si="18"/>
        <v>-1.4900000000004354</v>
      </c>
      <c r="P43" s="81">
        <f t="shared" si="19"/>
        <v>10.915389361492691</v>
      </c>
      <c r="Q43" s="12">
        <f t="shared" si="20"/>
        <v>0.53099999990081415</v>
      </c>
      <c r="R43" s="12">
        <f t="shared" si="21"/>
        <v>0.10174999944865704</v>
      </c>
      <c r="S43" s="12">
        <f t="shared" si="22"/>
        <v>-7.4500000000021771E-2</v>
      </c>
      <c r="T43" s="12">
        <f t="shared" si="23"/>
        <v>0.54576946807463456</v>
      </c>
    </row>
    <row r="44" spans="2:20" ht="15.9" customHeight="1">
      <c r="B44" s="18">
        <v>45876</v>
      </c>
      <c r="C44" s="12">
        <v>401107.473</v>
      </c>
      <c r="D44" s="9">
        <f t="shared" si="24"/>
        <v>232.29999997420236</v>
      </c>
      <c r="E44" s="12">
        <v>6665761.2740000002</v>
      </c>
      <c r="F44" s="9">
        <f t="shared" si="25"/>
        <v>65.000000409781933</v>
      </c>
      <c r="G44" s="12">
        <v>85.092600000000004</v>
      </c>
      <c r="H44" s="9">
        <f t="shared" si="26"/>
        <v>-9.9000000000017963</v>
      </c>
      <c r="I44" s="47">
        <f t="shared" si="4"/>
        <v>15.632182623359975</v>
      </c>
      <c r="J44" s="40">
        <f t="shared" si="15"/>
        <v>74.367817376640005</v>
      </c>
      <c r="K44" s="47">
        <f t="shared" si="5"/>
        <v>241.2224907451336</v>
      </c>
      <c r="L44" s="40">
        <f t="shared" si="6"/>
        <v>241.42555797033194</v>
      </c>
      <c r="M44" s="12">
        <f t="shared" si="16"/>
        <v>11.061904760676303</v>
      </c>
      <c r="N44" s="12">
        <f t="shared" si="17"/>
        <v>3.0952381147515204</v>
      </c>
      <c r="O44" s="12">
        <f t="shared" si="18"/>
        <v>-0.47142857142865696</v>
      </c>
      <c r="P44" s="81">
        <f t="shared" si="19"/>
        <v>11.496455141444377</v>
      </c>
      <c r="Q44" s="12">
        <f t="shared" si="20"/>
        <v>0.52675736955601438</v>
      </c>
      <c r="R44" s="12">
        <f t="shared" si="21"/>
        <v>0.14739229117864383</v>
      </c>
      <c r="S44" s="12">
        <f t="shared" si="22"/>
        <v>-2.2448979591840806E-2</v>
      </c>
      <c r="T44" s="12">
        <f t="shared" si="23"/>
        <v>0.54745024483068461</v>
      </c>
    </row>
    <row r="45" spans="2:20" ht="15.9" customHeight="1">
      <c r="B45" s="18">
        <v>45876</v>
      </c>
      <c r="C45" s="12">
        <v>401107.47690000001</v>
      </c>
      <c r="D45" s="9">
        <f t="shared" si="24"/>
        <v>236.19999998481944</v>
      </c>
      <c r="E45" s="12">
        <v>6665761.2549000001</v>
      </c>
      <c r="F45" s="9">
        <f t="shared" si="25"/>
        <v>45.900000259280205</v>
      </c>
      <c r="G45" s="12">
        <v>85.064499999999995</v>
      </c>
      <c r="H45" s="9">
        <f t="shared" si="26"/>
        <v>-38.000000000010914</v>
      </c>
      <c r="I45" s="47">
        <f t="shared" si="4"/>
        <v>10.997048105603284</v>
      </c>
      <c r="J45" s="40">
        <f t="shared" si="15"/>
        <v>79.002951894396688</v>
      </c>
      <c r="K45" s="47">
        <f t="shared" si="5"/>
        <v>240.61847397203445</v>
      </c>
      <c r="L45" s="40">
        <f t="shared" si="6"/>
        <v>243.60059527150474</v>
      </c>
      <c r="M45" s="12">
        <f t="shared" si="16"/>
        <v>11.247619046896164</v>
      </c>
      <c r="N45" s="12">
        <f t="shared" si="17"/>
        <v>2.1857142980609621</v>
      </c>
      <c r="O45" s="12">
        <f t="shared" si="18"/>
        <v>-1.8095238095243293</v>
      </c>
      <c r="P45" s="81">
        <f t="shared" si="19"/>
        <v>11.60002834626213</v>
      </c>
      <c r="Q45" s="12">
        <f t="shared" si="20"/>
        <v>0.53560090699505536</v>
      </c>
      <c r="R45" s="12">
        <f t="shared" si="21"/>
        <v>0.1040816332409982</v>
      </c>
      <c r="S45" s="12">
        <f t="shared" si="22"/>
        <v>-8.6167800453539486E-2</v>
      </c>
      <c r="T45" s="12">
        <f t="shared" si="23"/>
        <v>0.55238230220295859</v>
      </c>
    </row>
    <row r="46" spans="2:20" ht="15.9" customHeight="1">
      <c r="B46" s="18">
        <v>45877</v>
      </c>
      <c r="C46" s="12">
        <v>401107.50199999998</v>
      </c>
      <c r="D46" s="9">
        <f t="shared" si="24"/>
        <v>261.29999995464459</v>
      </c>
      <c r="E46" s="12">
        <v>6665761.3164999997</v>
      </c>
      <c r="F46" s="9">
        <f t="shared" si="25"/>
        <v>107.49999992549419</v>
      </c>
      <c r="G46" s="12">
        <v>85.085499999999996</v>
      </c>
      <c r="H46" s="9">
        <f t="shared" si="26"/>
        <v>-17.000000000010118</v>
      </c>
      <c r="I46" s="47">
        <f t="shared" si="4"/>
        <v>22.362487244866681</v>
      </c>
      <c r="J46" s="40">
        <f t="shared" si="15"/>
        <v>67.637512755133343</v>
      </c>
      <c r="K46" s="47">
        <f t="shared" si="5"/>
        <v>282.54900452891093</v>
      </c>
      <c r="L46" s="40">
        <f t="shared" si="6"/>
        <v>283.05995824255831</v>
      </c>
      <c r="M46" s="12">
        <f t="shared" si="16"/>
        <v>11.877272725211117</v>
      </c>
      <c r="N46" s="12">
        <f t="shared" si="17"/>
        <v>4.8863636329770088</v>
      </c>
      <c r="O46" s="12">
        <f t="shared" si="18"/>
        <v>-0.77272727272773267</v>
      </c>
      <c r="P46" s="81">
        <f t="shared" si="19"/>
        <v>12.866361738298105</v>
      </c>
      <c r="Q46" s="12">
        <f t="shared" si="20"/>
        <v>0.53987603296414166</v>
      </c>
      <c r="R46" s="12">
        <f t="shared" si="21"/>
        <v>0.22210743786259132</v>
      </c>
      <c r="S46" s="12">
        <f t="shared" si="22"/>
        <v>-3.5123966942169668E-2</v>
      </c>
      <c r="T46" s="12">
        <f t="shared" si="23"/>
        <v>0.58483462446809564</v>
      </c>
    </row>
    <row r="47" spans="2:20" ht="15.9" customHeight="1">
      <c r="B47" s="18">
        <v>45877</v>
      </c>
      <c r="C47" s="12">
        <v>401107.50199999998</v>
      </c>
      <c r="D47" s="9">
        <f t="shared" si="24"/>
        <v>261.29999995464459</v>
      </c>
      <c r="E47" s="12">
        <v>6665761.3164999997</v>
      </c>
      <c r="F47" s="9">
        <f t="shared" si="25"/>
        <v>107.49999992549419</v>
      </c>
      <c r="G47" s="12">
        <v>85.085499999999996</v>
      </c>
      <c r="H47" s="9">
        <f t="shared" si="26"/>
        <v>-17.000000000010118</v>
      </c>
      <c r="I47" s="47">
        <f t="shared" si="4"/>
        <v>22.362487244866681</v>
      </c>
      <c r="J47" s="40">
        <f t="shared" si="15"/>
        <v>67.637512755133343</v>
      </c>
      <c r="K47" s="47">
        <f t="shared" si="5"/>
        <v>282.54900452891093</v>
      </c>
      <c r="L47" s="40">
        <f t="shared" si="6"/>
        <v>283.05995824255831</v>
      </c>
      <c r="M47" s="12">
        <f t="shared" si="16"/>
        <v>11.877272725211117</v>
      </c>
      <c r="N47" s="12">
        <f t="shared" si="17"/>
        <v>4.8863636329770088</v>
      </c>
      <c r="O47" s="12">
        <f t="shared" si="18"/>
        <v>-0.77272727272773267</v>
      </c>
      <c r="P47" s="81">
        <f t="shared" si="19"/>
        <v>12.866361738298105</v>
      </c>
      <c r="Q47" s="12">
        <f t="shared" si="20"/>
        <v>0.53987603296414166</v>
      </c>
      <c r="R47" s="12">
        <f t="shared" si="21"/>
        <v>0.22210743786259132</v>
      </c>
      <c r="S47" s="12">
        <f t="shared" si="22"/>
        <v>-3.5123966942169668E-2</v>
      </c>
      <c r="T47" s="12">
        <f t="shared" si="23"/>
        <v>0.58483462446809564</v>
      </c>
    </row>
    <row r="48" spans="2:20" ht="15.9" customHeight="1">
      <c r="B48" s="18">
        <v>45878</v>
      </c>
      <c r="C48" s="12">
        <v>401107.48220000003</v>
      </c>
      <c r="D48" s="9">
        <f t="shared" si="24"/>
        <v>241.50000000372529</v>
      </c>
      <c r="E48" s="12">
        <v>6665761.0928999996</v>
      </c>
      <c r="F48" s="9">
        <f t="shared" si="25"/>
        <v>-116.10000021755695</v>
      </c>
      <c r="G48" s="12">
        <v>85.081000000000003</v>
      </c>
      <c r="H48" s="9">
        <f t="shared" si="26"/>
        <v>-21.500000000003183</v>
      </c>
      <c r="I48" s="47">
        <f t="shared" si="4"/>
        <v>-25.67570393959204</v>
      </c>
      <c r="J48" s="40">
        <f t="shared" si="15"/>
        <v>115.67570393959204</v>
      </c>
      <c r="K48" s="47">
        <f t="shared" si="5"/>
        <v>267.95794455905957</v>
      </c>
      <c r="L48" s="40">
        <f t="shared" si="6"/>
        <v>268.81910284114144</v>
      </c>
      <c r="M48" s="12">
        <f t="shared" si="16"/>
        <v>10.50000000016197</v>
      </c>
      <c r="N48" s="12">
        <f t="shared" si="17"/>
        <v>-5.0478260964155197</v>
      </c>
      <c r="O48" s="12">
        <f t="shared" si="18"/>
        <v>-0.93478260869579055</v>
      </c>
      <c r="P48" s="81">
        <f t="shared" si="19"/>
        <v>11.687787080049628</v>
      </c>
      <c r="Q48" s="12">
        <f t="shared" si="20"/>
        <v>0.45652173913747696</v>
      </c>
      <c r="R48" s="12">
        <f t="shared" si="21"/>
        <v>-0.21947069984415304</v>
      </c>
      <c r="S48" s="12">
        <f t="shared" si="22"/>
        <v>-4.0642722117208284E-2</v>
      </c>
      <c r="T48" s="12">
        <f t="shared" si="23"/>
        <v>0.50816465565433167</v>
      </c>
    </row>
    <row r="49" spans="2:20" ht="15.9" customHeight="1">
      <c r="B49" s="18">
        <v>45879</v>
      </c>
      <c r="C49" s="12">
        <v>401107.5405</v>
      </c>
      <c r="D49" s="9">
        <f t="shared" si="24"/>
        <v>299.79999997885898</v>
      </c>
      <c r="E49" s="12">
        <v>6665761.3079000004</v>
      </c>
      <c r="F49" s="9">
        <f t="shared" si="25"/>
        <v>98.900000564754009</v>
      </c>
      <c r="G49" s="12">
        <v>85.083200000000005</v>
      </c>
      <c r="H49" s="9">
        <f t="shared" si="26"/>
        <v>-19.300000000001205</v>
      </c>
      <c r="I49" s="47">
        <f t="shared" si="4"/>
        <v>18.25703011390204</v>
      </c>
      <c r="J49" s="40">
        <f t="shared" si="15"/>
        <v>71.742969886097967</v>
      </c>
      <c r="K49" s="47">
        <f t="shared" si="5"/>
        <v>315.6917010297106</v>
      </c>
      <c r="L49" s="40">
        <f t="shared" si="6"/>
        <v>316.28110929840915</v>
      </c>
      <c r="M49" s="12">
        <f t="shared" si="16"/>
        <v>12.491666665785791</v>
      </c>
      <c r="N49" s="12">
        <f t="shared" si="17"/>
        <v>4.1208333568647504</v>
      </c>
      <c r="O49" s="12">
        <f t="shared" si="18"/>
        <v>-0.80416666666671688</v>
      </c>
      <c r="P49" s="81">
        <f t="shared" si="19"/>
        <v>13.178379554100381</v>
      </c>
      <c r="Q49" s="12">
        <f t="shared" si="20"/>
        <v>0.52048611107440801</v>
      </c>
      <c r="R49" s="12">
        <f t="shared" si="21"/>
        <v>0.17170138986936459</v>
      </c>
      <c r="S49" s="12">
        <f t="shared" si="22"/>
        <v>-3.3506944444446539E-2</v>
      </c>
      <c r="T49" s="12">
        <f t="shared" si="23"/>
        <v>0.54909914808751592</v>
      </c>
    </row>
    <row r="50" spans="2:20" ht="15.9" customHeight="1">
      <c r="B50" s="18">
        <v>45880</v>
      </c>
      <c r="C50" s="12">
        <v>401107.54109999997</v>
      </c>
      <c r="D50" s="9">
        <f t="shared" si="24"/>
        <v>300.39999994914979</v>
      </c>
      <c r="E50" s="12">
        <v>6665761.2608000003</v>
      </c>
      <c r="F50" s="9">
        <f t="shared" si="25"/>
        <v>51.800000481307507</v>
      </c>
      <c r="G50" s="12">
        <v>85.072599999999994</v>
      </c>
      <c r="H50" s="9">
        <f t="shared" si="26"/>
        <v>-29.900000000012028</v>
      </c>
      <c r="I50" s="47">
        <f t="shared" si="4"/>
        <v>9.7836845350062713</v>
      </c>
      <c r="J50" s="40">
        <f t="shared" si="15"/>
        <v>80.216315464993727</v>
      </c>
      <c r="K50" s="47">
        <f t="shared" si="5"/>
        <v>304.83339715213725</v>
      </c>
      <c r="L50" s="40">
        <f t="shared" si="6"/>
        <v>306.29627816758295</v>
      </c>
      <c r="M50" s="12">
        <f t="shared" si="16"/>
        <v>12.015999997965991</v>
      </c>
      <c r="N50" s="12">
        <f t="shared" si="17"/>
        <v>2.0720000192523003</v>
      </c>
      <c r="O50" s="12">
        <f t="shared" si="18"/>
        <v>-1.1960000000004811</v>
      </c>
      <c r="P50" s="81">
        <f t="shared" si="19"/>
        <v>12.251851126703318</v>
      </c>
      <c r="Q50" s="12">
        <f t="shared" si="20"/>
        <v>0.48063999991863965</v>
      </c>
      <c r="R50" s="12">
        <f t="shared" si="21"/>
        <v>8.2880000770092013E-2</v>
      </c>
      <c r="S50" s="12">
        <f t="shared" si="22"/>
        <v>-4.7840000000019242E-2</v>
      </c>
      <c r="T50" s="12">
        <f t="shared" si="23"/>
        <v>0.49007404506813274</v>
      </c>
    </row>
    <row r="51" spans="2:20" ht="15.9" customHeight="1">
      <c r="B51" s="18">
        <v>45880</v>
      </c>
      <c r="C51" s="12">
        <v>401107.54009999998</v>
      </c>
      <c r="D51" s="9">
        <f t="shared" si="24"/>
        <v>299.39999995986</v>
      </c>
      <c r="E51" s="12">
        <v>6665761.2216999996</v>
      </c>
      <c r="F51" s="9">
        <f t="shared" si="25"/>
        <v>12.69999984651804</v>
      </c>
      <c r="G51" s="12">
        <v>85.066299999999998</v>
      </c>
      <c r="H51" s="9">
        <f t="shared" si="26"/>
        <v>-36.200000000008004</v>
      </c>
      <c r="I51" s="47">
        <f t="shared" si="4"/>
        <v>2.4289259764908668</v>
      </c>
      <c r="J51" s="40">
        <f t="shared" si="15"/>
        <v>87.571074023509141</v>
      </c>
      <c r="K51" s="47">
        <f t="shared" si="5"/>
        <v>299.66923427683685</v>
      </c>
      <c r="L51" s="40">
        <f t="shared" si="6"/>
        <v>301.84779272352864</v>
      </c>
      <c r="M51" s="12">
        <f t="shared" si="16"/>
        <v>11.9759999983944</v>
      </c>
      <c r="N51" s="12">
        <f t="shared" si="17"/>
        <v>0.50799999386072159</v>
      </c>
      <c r="O51" s="12">
        <f t="shared" si="18"/>
        <v>-1.4480000000003201</v>
      </c>
      <c r="P51" s="81">
        <f t="shared" si="19"/>
        <v>12.073911708941147</v>
      </c>
      <c r="Q51" s="12">
        <f t="shared" si="20"/>
        <v>0.47903999993577601</v>
      </c>
      <c r="R51" s="12">
        <f t="shared" si="21"/>
        <v>2.0319999754428865E-2</v>
      </c>
      <c r="S51" s="12">
        <f t="shared" si="22"/>
        <v>-5.7920000000012808E-2</v>
      </c>
      <c r="T51" s="12">
        <f t="shared" si="23"/>
        <v>0.48295646835764589</v>
      </c>
    </row>
    <row r="52" spans="2:20" ht="15.9" customHeight="1">
      <c r="B52" s="18">
        <v>45881</v>
      </c>
      <c r="C52" s="12">
        <v>401107.54629999999</v>
      </c>
      <c r="D52" s="9">
        <f t="shared" si="24"/>
        <v>305.59999996330589</v>
      </c>
      <c r="E52" s="12">
        <v>6665761.2242000001</v>
      </c>
      <c r="F52" s="9">
        <f t="shared" si="25"/>
        <v>15.200000256299973</v>
      </c>
      <c r="G52" s="12">
        <v>85.079099999999997</v>
      </c>
      <c r="H52" s="9">
        <f t="shared" si="26"/>
        <v>-23.400000000009413</v>
      </c>
      <c r="I52" s="47">
        <f t="shared" si="4"/>
        <v>2.8474435879501341</v>
      </c>
      <c r="J52" s="40">
        <f t="shared" si="15"/>
        <v>87.152556412049876</v>
      </c>
      <c r="K52" s="47">
        <f t="shared" si="5"/>
        <v>305.9777769468954</v>
      </c>
      <c r="L52" s="40">
        <f t="shared" si="6"/>
        <v>306.87124333401545</v>
      </c>
      <c r="M52" s="12">
        <f t="shared" si="16"/>
        <v>11.753846152434843</v>
      </c>
      <c r="N52" s="12">
        <f t="shared" si="17"/>
        <v>0.58461539447307587</v>
      </c>
      <c r="O52" s="12">
        <f t="shared" si="18"/>
        <v>-0.90000000000036207</v>
      </c>
      <c r="P52" s="81">
        <f t="shared" si="19"/>
        <v>11.802740128231363</v>
      </c>
      <c r="Q52" s="12">
        <f t="shared" si="20"/>
        <v>0.45207100586287857</v>
      </c>
      <c r="R52" s="12">
        <f t="shared" si="21"/>
        <v>2.2485207479733687E-2</v>
      </c>
      <c r="S52" s="12">
        <f t="shared" si="22"/>
        <v>-3.4615384615398544E-2</v>
      </c>
      <c r="T52" s="12">
        <f t="shared" si="23"/>
        <v>0.45395154339351396</v>
      </c>
    </row>
    <row r="53" spans="2:20" ht="15.9" customHeight="1">
      <c r="B53" s="18">
        <v>45881</v>
      </c>
      <c r="C53" s="12">
        <v>401107.5404</v>
      </c>
      <c r="D53" s="9">
        <f t="shared" si="24"/>
        <v>299.69999997410923</v>
      </c>
      <c r="E53" s="12">
        <v>6665761.1560000004</v>
      </c>
      <c r="F53" s="9">
        <f t="shared" si="25"/>
        <v>-52.99999937415123</v>
      </c>
      <c r="G53" s="12">
        <v>85.071799999999996</v>
      </c>
      <c r="H53" s="9">
        <f t="shared" si="26"/>
        <v>-30.700000000010164</v>
      </c>
      <c r="I53" s="47">
        <f t="shared" si="4"/>
        <v>-10.028699908644228</v>
      </c>
      <c r="J53" s="40">
        <f t="shared" si="15"/>
        <v>100.02869990864423</v>
      </c>
      <c r="K53" s="47">
        <f t="shared" si="5"/>
        <v>304.35027504200008</v>
      </c>
      <c r="L53" s="40">
        <f t="shared" si="6"/>
        <v>305.89472031753303</v>
      </c>
      <c r="M53" s="12">
        <f t="shared" si="16"/>
        <v>11.526923075927279</v>
      </c>
      <c r="N53" s="12">
        <f t="shared" si="17"/>
        <v>-2.0384615143904319</v>
      </c>
      <c r="O53" s="12">
        <f t="shared" si="18"/>
        <v>-1.1807692307696216</v>
      </c>
      <c r="P53" s="81">
        <f t="shared" si="19"/>
        <v>11.765181550674347</v>
      </c>
      <c r="Q53" s="12">
        <f t="shared" si="20"/>
        <v>0.44334319522797228</v>
      </c>
      <c r="R53" s="12">
        <f t="shared" si="21"/>
        <v>-7.8402365938093535E-2</v>
      </c>
      <c r="S53" s="12">
        <f t="shared" si="22"/>
        <v>-4.5414201183446981E-2</v>
      </c>
      <c r="T53" s="12">
        <f t="shared" si="23"/>
        <v>0.45250698271824413</v>
      </c>
    </row>
    <row r="54" spans="2:20" ht="15.9" customHeight="1">
      <c r="B54" s="18">
        <v>45882</v>
      </c>
      <c r="C54" s="12">
        <v>401107.5772</v>
      </c>
      <c r="D54" s="9">
        <f t="shared" si="24"/>
        <v>336.49999997578561</v>
      </c>
      <c r="E54" s="12">
        <v>6665761.3302999996</v>
      </c>
      <c r="F54" s="9">
        <f t="shared" si="25"/>
        <v>121.29999976605177</v>
      </c>
      <c r="G54" s="12">
        <v>85.0715</v>
      </c>
      <c r="H54" s="9">
        <f t="shared" si="26"/>
        <v>-31.000000000005912</v>
      </c>
      <c r="I54" s="47">
        <f t="shared" si="4"/>
        <v>19.822990197033125</v>
      </c>
      <c r="J54" s="40">
        <f t="shared" si="15"/>
        <v>70.177009802966836</v>
      </c>
      <c r="K54" s="47">
        <f t="shared" si="5"/>
        <v>357.69531717223788</v>
      </c>
      <c r="L54" s="40">
        <f t="shared" si="6"/>
        <v>359.03612621426862</v>
      </c>
      <c r="M54" s="12">
        <f t="shared" si="16"/>
        <v>12.462962962066134</v>
      </c>
      <c r="N54" s="12">
        <f t="shared" si="17"/>
        <v>4.4925925839278431</v>
      </c>
      <c r="O54" s="12">
        <f t="shared" si="18"/>
        <v>-1.1481481481483671</v>
      </c>
      <c r="P54" s="81">
        <f t="shared" si="19"/>
        <v>13.297634304232171</v>
      </c>
      <c r="Q54" s="12">
        <f t="shared" si="20"/>
        <v>0.46159122081726423</v>
      </c>
      <c r="R54" s="12">
        <f t="shared" si="21"/>
        <v>0.16639231792325346</v>
      </c>
      <c r="S54" s="12">
        <f t="shared" si="22"/>
        <v>-4.252400548697656E-2</v>
      </c>
      <c r="T54" s="12">
        <f t="shared" si="23"/>
        <v>0.49250497423082112</v>
      </c>
    </row>
    <row r="55" spans="2:20" ht="15.9" customHeight="1">
      <c r="B55" s="18">
        <v>45882</v>
      </c>
      <c r="C55" s="12">
        <v>401107.57010000001</v>
      </c>
      <c r="D55" s="9">
        <f t="shared" si="24"/>
        <v>329.39999998779967</v>
      </c>
      <c r="E55" s="12">
        <v>6665761.2532000002</v>
      </c>
      <c r="F55" s="9">
        <f t="shared" si="25"/>
        <v>44.20000035315752</v>
      </c>
      <c r="G55" s="12">
        <v>85.066500000000005</v>
      </c>
      <c r="H55" s="9">
        <f t="shared" si="26"/>
        <v>-36.000000000001364</v>
      </c>
      <c r="I55" s="47">
        <f t="shared" si="4"/>
        <v>7.6424905318524754</v>
      </c>
      <c r="J55" s="40">
        <f t="shared" si="15"/>
        <v>82.357509468147555</v>
      </c>
      <c r="K55" s="47">
        <f t="shared" si="5"/>
        <v>332.35222283472325</v>
      </c>
      <c r="L55" s="40">
        <f t="shared" si="6"/>
        <v>334.29627581410722</v>
      </c>
      <c r="M55" s="12">
        <f t="shared" si="16"/>
        <v>12.199999999548137</v>
      </c>
      <c r="N55" s="12">
        <f t="shared" si="17"/>
        <v>1.6370370501169451</v>
      </c>
      <c r="O55" s="12">
        <f t="shared" si="18"/>
        <v>-1.3333333333333839</v>
      </c>
      <c r="P55" s="81">
        <f t="shared" si="19"/>
        <v>12.381343548670637</v>
      </c>
      <c r="Q55" s="12">
        <f t="shared" si="20"/>
        <v>0.45185185183511617</v>
      </c>
      <c r="R55" s="12">
        <f t="shared" si="21"/>
        <v>6.0631001856183149E-2</v>
      </c>
      <c r="S55" s="12">
        <f t="shared" si="22"/>
        <v>-4.9382716049384587E-2</v>
      </c>
      <c r="T55" s="12">
        <f t="shared" si="23"/>
        <v>0.45856827958039398</v>
      </c>
    </row>
    <row r="56" spans="2:20" ht="15.9" customHeight="1">
      <c r="B56" s="18">
        <v>45883</v>
      </c>
      <c r="C56" s="12">
        <v>401107.57429999998</v>
      </c>
      <c r="D56" s="9">
        <f t="shared" si="24"/>
        <v>333.59999995445833</v>
      </c>
      <c r="E56" s="12">
        <v>6665761.2845000001</v>
      </c>
      <c r="F56" s="9">
        <f t="shared" si="25"/>
        <v>75.500000268220901</v>
      </c>
      <c r="G56" s="12">
        <v>85.084299999999999</v>
      </c>
      <c r="H56" s="9">
        <f t="shared" si="26"/>
        <v>-18.200000000007321</v>
      </c>
      <c r="I56" s="47">
        <f t="shared" si="4"/>
        <v>12.752291776351951</v>
      </c>
      <c r="J56" s="40">
        <f t="shared" si="15"/>
        <v>77.247708223648033</v>
      </c>
      <c r="K56" s="47">
        <f t="shared" si="5"/>
        <v>342.03685475415654</v>
      </c>
      <c r="L56" s="40">
        <f t="shared" si="6"/>
        <v>342.52072931446969</v>
      </c>
      <c r="M56" s="12">
        <f t="shared" si="16"/>
        <v>11.914285712659225</v>
      </c>
      <c r="N56" s="12">
        <f t="shared" si="17"/>
        <v>2.6964285810078894</v>
      </c>
      <c r="O56" s="12">
        <f t="shared" si="18"/>
        <v>-0.65000000000026148</v>
      </c>
      <c r="P56" s="81">
        <f t="shared" si="19"/>
        <v>12.232883189802489</v>
      </c>
      <c r="Q56" s="12">
        <f t="shared" si="20"/>
        <v>0.42551020402354378</v>
      </c>
      <c r="R56" s="12">
        <f t="shared" si="21"/>
        <v>9.6301020750281768E-2</v>
      </c>
      <c r="S56" s="12">
        <f t="shared" si="22"/>
        <v>-2.3214285714295051E-2</v>
      </c>
      <c r="T56" s="12">
        <f t="shared" si="23"/>
        <v>0.4368886853500889</v>
      </c>
    </row>
    <row r="57" spans="2:20" ht="15.9" customHeight="1">
      <c r="B57" s="18">
        <v>45883</v>
      </c>
      <c r="C57" s="12">
        <v>401107.58439999999</v>
      </c>
      <c r="D57" s="9">
        <f t="shared" si="24"/>
        <v>343.6999999685213</v>
      </c>
      <c r="E57" s="12">
        <v>6665761.3027999997</v>
      </c>
      <c r="F57" s="9">
        <f t="shared" si="25"/>
        <v>93.799999915063381</v>
      </c>
      <c r="G57" s="12">
        <v>85.052099999999996</v>
      </c>
      <c r="H57" s="9">
        <f t="shared" si="26"/>
        <v>-50.400000000010436</v>
      </c>
      <c r="I57" s="47">
        <f t="shared" si="4"/>
        <v>15.26499216681969</v>
      </c>
      <c r="J57" s="40">
        <f t="shared" si="15"/>
        <v>74.735007833180305</v>
      </c>
      <c r="K57" s="47">
        <f t="shared" si="5"/>
        <v>356.26974325983315</v>
      </c>
      <c r="L57" s="40">
        <f t="shared" si="6"/>
        <v>359.81702289139753</v>
      </c>
      <c r="M57" s="12">
        <f t="shared" si="16"/>
        <v>12.27499999887576</v>
      </c>
      <c r="N57" s="12">
        <f t="shared" si="17"/>
        <v>3.3499999969665493</v>
      </c>
      <c r="O57" s="12">
        <f t="shared" si="18"/>
        <v>-1.8000000000003726</v>
      </c>
      <c r="P57" s="81">
        <f t="shared" si="19"/>
        <v>12.850607960407055</v>
      </c>
      <c r="Q57" s="12">
        <f t="shared" si="20"/>
        <v>0.4383928571027057</v>
      </c>
      <c r="R57" s="12">
        <f t="shared" si="21"/>
        <v>0.11964285703451961</v>
      </c>
      <c r="S57" s="12">
        <f t="shared" si="22"/>
        <v>-6.4285714285727588E-2</v>
      </c>
      <c r="T57" s="12">
        <f t="shared" si="23"/>
        <v>0.45895028430025198</v>
      </c>
    </row>
    <row r="58" spans="2:20" ht="15.9" customHeight="1">
      <c r="B58" s="18">
        <v>45884</v>
      </c>
      <c r="C58" s="12">
        <v>401107.58639999997</v>
      </c>
      <c r="D58" s="9">
        <f t="shared" si="24"/>
        <v>345.69999994710088</v>
      </c>
      <c r="E58" s="12">
        <v>6665761.3008000003</v>
      </c>
      <c r="F58" s="9">
        <f t="shared" si="25"/>
        <v>91.80000051856041</v>
      </c>
      <c r="G58" s="12">
        <v>85.091200000000001</v>
      </c>
      <c r="H58" s="9">
        <f t="shared" si="26"/>
        <v>-11.300000000005639</v>
      </c>
      <c r="I58" s="47">
        <f t="shared" si="4"/>
        <v>14.871569726906991</v>
      </c>
      <c r="J58" s="40">
        <f t="shared" si="15"/>
        <v>75.128430273093045</v>
      </c>
      <c r="K58" s="47">
        <f t="shared" si="5"/>
        <v>357.68104514865365</v>
      </c>
      <c r="L58" s="40">
        <f t="shared" si="6"/>
        <v>357.85949765045132</v>
      </c>
      <c r="M58" s="12">
        <f t="shared" si="16"/>
        <v>11.920689653348306</v>
      </c>
      <c r="N58" s="12">
        <f t="shared" si="17"/>
        <v>3.1655172592607039</v>
      </c>
      <c r="O58" s="12">
        <f t="shared" si="18"/>
        <v>-0.38965517241398756</v>
      </c>
      <c r="P58" s="81">
        <f t="shared" si="19"/>
        <v>12.339982677601769</v>
      </c>
      <c r="Q58" s="12">
        <f t="shared" si="20"/>
        <v>0.41105826390856232</v>
      </c>
      <c r="R58" s="12">
        <f t="shared" si="21"/>
        <v>0.10915576756071393</v>
      </c>
      <c r="S58" s="12">
        <f t="shared" si="22"/>
        <v>-1.3436385255654744E-2</v>
      </c>
      <c r="T58" s="12">
        <f t="shared" si="23"/>
        <v>0.42551664405523343</v>
      </c>
    </row>
    <row r="59" spans="2:20" ht="15.9" customHeight="1">
      <c r="B59" s="18">
        <v>45884</v>
      </c>
      <c r="C59" s="12">
        <v>401107.58960000001</v>
      </c>
      <c r="D59" s="9">
        <f t="shared" si="24"/>
        <v>348.8999999826774</v>
      </c>
      <c r="E59" s="12">
        <v>6665761.2971999999</v>
      </c>
      <c r="F59" s="9">
        <f t="shared" si="25"/>
        <v>88.200000114738941</v>
      </c>
      <c r="G59" s="12">
        <v>85.066299999999998</v>
      </c>
      <c r="H59" s="9">
        <f t="shared" si="26"/>
        <v>-36.200000000008004</v>
      </c>
      <c r="I59" s="47">
        <f t="shared" si="4"/>
        <v>14.186838597199197</v>
      </c>
      <c r="J59" s="40">
        <f t="shared" si="15"/>
        <v>75.813161402800802</v>
      </c>
      <c r="K59" s="47">
        <f t="shared" si="5"/>
        <v>359.87560351898298</v>
      </c>
      <c r="L59" s="40">
        <f t="shared" si="6"/>
        <v>361.69170574973492</v>
      </c>
      <c r="M59" s="12">
        <f t="shared" si="16"/>
        <v>12.03103448216129</v>
      </c>
      <c r="N59" s="12">
        <f t="shared" si="17"/>
        <v>3.0413793143013428</v>
      </c>
      <c r="O59" s="12">
        <f t="shared" si="18"/>
        <v>-1.2482758620692416</v>
      </c>
      <c r="P59" s="81">
        <f t="shared" si="19"/>
        <v>12.472127784473617</v>
      </c>
      <c r="Q59" s="12">
        <f t="shared" si="20"/>
        <v>0.41486325800556173</v>
      </c>
      <c r="R59" s="12">
        <f t="shared" si="21"/>
        <v>0.10487514876901181</v>
      </c>
      <c r="S59" s="12">
        <f t="shared" si="22"/>
        <v>-4.3043995243766953E-2</v>
      </c>
      <c r="T59" s="12">
        <f t="shared" si="23"/>
        <v>0.43007337187840061</v>
      </c>
    </row>
    <row r="60" spans="2:20" ht="15.9" customHeight="1">
      <c r="B60" s="18">
        <v>45885</v>
      </c>
      <c r="C60" s="12">
        <v>401107.60129999998</v>
      </c>
      <c r="D60" s="9">
        <f t="shared" si="24"/>
        <v>360.59999995632097</v>
      </c>
      <c r="E60" s="12">
        <v>6665761.3371000001</v>
      </c>
      <c r="F60" s="9">
        <f t="shared" si="25"/>
        <v>128.10000032186508</v>
      </c>
      <c r="G60" s="12">
        <v>85.082999999999998</v>
      </c>
      <c r="H60" s="9">
        <f t="shared" si="26"/>
        <v>-19.500000000007844</v>
      </c>
      <c r="I60" s="47">
        <f t="shared" si="4"/>
        <v>19.557137758341458</v>
      </c>
      <c r="J60" s="40">
        <f t="shared" si="15"/>
        <v>70.442862241658531</v>
      </c>
      <c r="K60" s="47">
        <f t="shared" si="5"/>
        <v>382.67737070665743</v>
      </c>
      <c r="L60" s="40">
        <f t="shared" si="6"/>
        <v>383.17387704664947</v>
      </c>
      <c r="M60" s="12">
        <f t="shared" si="16"/>
        <v>12.019999998544032</v>
      </c>
      <c r="N60" s="12">
        <f t="shared" si="17"/>
        <v>4.2700000107288361</v>
      </c>
      <c r="O60" s="12">
        <f t="shared" si="18"/>
        <v>-0.65000000000026148</v>
      </c>
      <c r="P60" s="81">
        <f t="shared" si="19"/>
        <v>12.772462568221648</v>
      </c>
      <c r="Q60" s="12">
        <f t="shared" si="20"/>
        <v>0.40066666661813438</v>
      </c>
      <c r="R60" s="12">
        <f t="shared" si="21"/>
        <v>0.14233333369096121</v>
      </c>
      <c r="S60" s="12">
        <f t="shared" si="22"/>
        <v>-2.1666666666675383E-2</v>
      </c>
      <c r="T60" s="12">
        <f t="shared" si="23"/>
        <v>0.42574875227405495</v>
      </c>
    </row>
    <row r="61" spans="2:20" ht="15.9" customHeight="1">
      <c r="B61" s="18">
        <v>45885</v>
      </c>
      <c r="C61" s="12">
        <v>401107.59169999999</v>
      </c>
      <c r="D61" s="9">
        <f t="shared" si="24"/>
        <v>350.99999996600673</v>
      </c>
      <c r="E61" s="12">
        <v>6665761.2692</v>
      </c>
      <c r="F61" s="9">
        <f t="shared" si="25"/>
        <v>60.200000181794167</v>
      </c>
      <c r="G61" s="12">
        <v>85.077100000000002</v>
      </c>
      <c r="H61" s="9">
        <f t="shared" si="26"/>
        <v>-25.400000000004752</v>
      </c>
      <c r="I61" s="47">
        <f t="shared" si="4"/>
        <v>9.7321092527697211</v>
      </c>
      <c r="J61" s="40">
        <f t="shared" si="15"/>
        <v>80.267890747230297</v>
      </c>
      <c r="K61" s="47">
        <f t="shared" si="5"/>
        <v>356.12503421975936</v>
      </c>
      <c r="L61" s="40">
        <f t="shared" si="6"/>
        <v>357.02969063934302</v>
      </c>
      <c r="M61" s="12">
        <f t="shared" si="16"/>
        <v>11.699999998866891</v>
      </c>
      <c r="N61" s="12">
        <f t="shared" si="17"/>
        <v>2.0066666727264724</v>
      </c>
      <c r="O61" s="12">
        <f t="shared" si="18"/>
        <v>-0.84666666666682511</v>
      </c>
      <c r="P61" s="81">
        <f t="shared" si="19"/>
        <v>11.9009896879781</v>
      </c>
      <c r="Q61" s="12">
        <f t="shared" si="20"/>
        <v>0.38999999996222973</v>
      </c>
      <c r="R61" s="12">
        <f t="shared" si="21"/>
        <v>6.6888889090882406E-2</v>
      </c>
      <c r="S61" s="12">
        <f t="shared" si="22"/>
        <v>-2.8222222222227502E-2</v>
      </c>
      <c r="T61" s="12">
        <f t="shared" si="23"/>
        <v>0.39669965626593667</v>
      </c>
    </row>
    <row r="62" spans="2:20" ht="15.9" customHeight="1">
      <c r="B62" s="18">
        <v>45887</v>
      </c>
      <c r="C62" s="12">
        <v>401107.6128</v>
      </c>
      <c r="D62" s="9">
        <f t="shared" si="24"/>
        <v>372.09999997867271</v>
      </c>
      <c r="E62" s="12">
        <v>6665761.3404000001</v>
      </c>
      <c r="F62" s="9">
        <f t="shared" si="25"/>
        <v>131.40000030398369</v>
      </c>
      <c r="G62" s="12">
        <v>85.077799999999996</v>
      </c>
      <c r="H62" s="9">
        <f t="shared" si="26"/>
        <v>-24.700000000009936</v>
      </c>
      <c r="I62" s="47">
        <f t="shared" si="4"/>
        <v>19.449699471373499</v>
      </c>
      <c r="J62" s="40">
        <f t="shared" si="15"/>
        <v>70.550300528626508</v>
      </c>
      <c r="K62" s="47">
        <f t="shared" si="5"/>
        <v>394.61927229168003</v>
      </c>
      <c r="L62" s="40">
        <f t="shared" si="6"/>
        <v>395.39152755719948</v>
      </c>
      <c r="M62" s="12">
        <f t="shared" si="16"/>
        <v>11.628124999333522</v>
      </c>
      <c r="N62" s="12">
        <f t="shared" si="17"/>
        <v>4.1062500094994903</v>
      </c>
      <c r="O62" s="12">
        <f t="shared" si="18"/>
        <v>-0.77187500000031051</v>
      </c>
      <c r="P62" s="81">
        <f t="shared" si="19"/>
        <v>12.355985236162484</v>
      </c>
      <c r="Q62" s="12">
        <f t="shared" si="20"/>
        <v>0.36337890622917257</v>
      </c>
      <c r="R62" s="12">
        <f t="shared" si="21"/>
        <v>0.12832031279685907</v>
      </c>
      <c r="S62" s="12">
        <f t="shared" si="22"/>
        <v>-2.4121093750009703E-2</v>
      </c>
      <c r="T62" s="12">
        <f t="shared" si="23"/>
        <v>0.38612453863007762</v>
      </c>
    </row>
    <row r="63" spans="2:20" ht="15.9" customHeight="1">
      <c r="B63" s="18">
        <v>45887</v>
      </c>
      <c r="C63" s="12">
        <v>401107.60859999998</v>
      </c>
      <c r="D63" s="9">
        <f t="shared" si="24"/>
        <v>367.8999999538064</v>
      </c>
      <c r="E63" s="12">
        <v>6665761.2999</v>
      </c>
      <c r="F63" s="9">
        <f t="shared" si="25"/>
        <v>90.900000184774399</v>
      </c>
      <c r="G63" s="12">
        <v>85.083600000000004</v>
      </c>
      <c r="H63" s="9">
        <f t="shared" si="26"/>
        <v>-18.900000000002137</v>
      </c>
      <c r="I63" s="47">
        <f t="shared" si="4"/>
        <v>13.878565909558812</v>
      </c>
      <c r="J63" s="40">
        <f t="shared" si="15"/>
        <v>76.121434090441198</v>
      </c>
      <c r="K63" s="47">
        <f t="shared" si="5"/>
        <v>378.9633491508153</v>
      </c>
      <c r="L63" s="40">
        <f t="shared" si="6"/>
        <v>379.43435532329278</v>
      </c>
      <c r="M63" s="12">
        <f t="shared" si="16"/>
        <v>11.49687499855645</v>
      </c>
      <c r="N63" s="12">
        <f t="shared" si="17"/>
        <v>2.8406250057742</v>
      </c>
      <c r="O63" s="12">
        <f t="shared" si="18"/>
        <v>-0.59062500000006679</v>
      </c>
      <c r="P63" s="81">
        <f t="shared" si="19"/>
        <v>11.857323603852899</v>
      </c>
      <c r="Q63" s="12">
        <f t="shared" si="20"/>
        <v>0.35927734370488906</v>
      </c>
      <c r="R63" s="12">
        <f t="shared" si="21"/>
        <v>8.8769531430443749E-2</v>
      </c>
      <c r="S63" s="12">
        <f t="shared" si="22"/>
        <v>-1.8457031250002087E-2</v>
      </c>
      <c r="T63" s="12">
        <f t="shared" si="23"/>
        <v>0.3705413626204031</v>
      </c>
    </row>
    <row r="64" spans="2:20" ht="15.9" customHeight="1">
      <c r="B64" s="18">
        <v>45888</v>
      </c>
      <c r="C64" s="12">
        <v>401107.34100000001</v>
      </c>
      <c r="D64" s="9">
        <f t="shared" si="24"/>
        <v>100.29999999096617</v>
      </c>
      <c r="E64" s="12">
        <v>6665761.1871999996</v>
      </c>
      <c r="F64" s="9">
        <f t="shared" si="25"/>
        <v>-21.800000220537186</v>
      </c>
      <c r="G64" s="12">
        <v>85.070099999999996</v>
      </c>
      <c r="H64" s="9">
        <f t="shared" si="26"/>
        <v>-32.400000000009754</v>
      </c>
      <c r="I64" s="47">
        <f t="shared" si="4"/>
        <v>-12.262402237047013</v>
      </c>
      <c r="J64" s="40">
        <f t="shared" si="15"/>
        <v>102.26240223704701</v>
      </c>
      <c r="K64" s="47">
        <f t="shared" si="5"/>
        <v>102.6417556738155</v>
      </c>
      <c r="L64" s="40">
        <f t="shared" si="6"/>
        <v>107.63405598510104</v>
      </c>
      <c r="M64" s="12">
        <f t="shared" si="16"/>
        <v>3.039393939120187</v>
      </c>
      <c r="N64" s="12">
        <f t="shared" si="17"/>
        <v>-0.66060606728900562</v>
      </c>
      <c r="O64" s="12">
        <f t="shared" si="18"/>
        <v>-0.98181818181847735</v>
      </c>
      <c r="P64" s="81">
        <f t="shared" si="19"/>
        <v>3.2616380601545769</v>
      </c>
      <c r="Q64" s="12">
        <f t="shared" si="20"/>
        <v>9.2102846640005662E-2</v>
      </c>
      <c r="R64" s="12">
        <f t="shared" si="21"/>
        <v>-2.0018365675424414E-2</v>
      </c>
      <c r="S64" s="12">
        <f t="shared" si="22"/>
        <v>-2.9752066115711434E-2</v>
      </c>
      <c r="T64" s="12">
        <f t="shared" si="23"/>
        <v>9.8837516974381118E-2</v>
      </c>
    </row>
    <row r="65" spans="2:20" ht="15.9" customHeight="1">
      <c r="B65" s="18">
        <v>45888</v>
      </c>
      <c r="C65" s="12">
        <v>401107.61849999998</v>
      </c>
      <c r="D65" s="9">
        <f t="shared" si="24"/>
        <v>377.79999995836988</v>
      </c>
      <c r="E65" s="12">
        <v>6665761.3174000001</v>
      </c>
      <c r="F65" s="9">
        <f t="shared" si="25"/>
        <v>108.4000002592802</v>
      </c>
      <c r="G65" s="12">
        <v>85.084500000000006</v>
      </c>
      <c r="H65" s="9">
        <f t="shared" si="26"/>
        <v>-18.000000000000682</v>
      </c>
      <c r="I65" s="47">
        <f t="shared" si="4"/>
        <v>16.009471712327059</v>
      </c>
      <c r="J65" s="40">
        <f t="shared" si="15"/>
        <v>73.99052828767293</v>
      </c>
      <c r="K65" s="47">
        <f t="shared" si="5"/>
        <v>393.04376349810741</v>
      </c>
      <c r="L65" s="40">
        <f t="shared" si="6"/>
        <v>393.45571545569936</v>
      </c>
      <c r="M65" s="12">
        <f t="shared" si="16"/>
        <v>11.44848484722333</v>
      </c>
      <c r="N65" s="12">
        <f t="shared" si="17"/>
        <v>3.2848484927054606</v>
      </c>
      <c r="O65" s="12">
        <f t="shared" si="18"/>
        <v>-0.54545454545456618</v>
      </c>
      <c r="P65" s="81">
        <f t="shared" si="19"/>
        <v>11.922900468354527</v>
      </c>
      <c r="Q65" s="12">
        <f t="shared" si="20"/>
        <v>0.34692378324919182</v>
      </c>
      <c r="R65" s="12">
        <f t="shared" si="21"/>
        <v>9.9540863415316982E-2</v>
      </c>
      <c r="S65" s="12">
        <f t="shared" si="22"/>
        <v>-1.6528925619835339E-2</v>
      </c>
      <c r="T65" s="12">
        <f t="shared" si="23"/>
        <v>0.36130001419256141</v>
      </c>
    </row>
    <row r="66" spans="2:20" ht="15.9" customHeight="1">
      <c r="B66" s="18">
        <v>45889</v>
      </c>
      <c r="C66" s="12">
        <v>401107.62329999998</v>
      </c>
      <c r="D66" s="9">
        <f t="shared" si="24"/>
        <v>382.599999953527</v>
      </c>
      <c r="E66" s="12">
        <v>6665761.3332000002</v>
      </c>
      <c r="F66" s="9">
        <f t="shared" si="25"/>
        <v>124.20000042766333</v>
      </c>
      <c r="G66" s="12">
        <v>85.074200000000005</v>
      </c>
      <c r="H66" s="9">
        <f t="shared" si="26"/>
        <v>-28.300000000001546</v>
      </c>
      <c r="I66" s="47">
        <f t="shared" si="4"/>
        <v>17.984519644206291</v>
      </c>
      <c r="J66" s="40">
        <f t="shared" si="15"/>
        <v>72.015480355793727</v>
      </c>
      <c r="K66" s="47">
        <f t="shared" si="5"/>
        <v>402.2541486059161</v>
      </c>
      <c r="L66" s="40">
        <f t="shared" si="6"/>
        <v>403.24842227920806</v>
      </c>
      <c r="M66" s="12">
        <f t="shared" si="16"/>
        <v>11.252941175103736</v>
      </c>
      <c r="N66" s="12">
        <f t="shared" si="17"/>
        <v>3.6529411890489212</v>
      </c>
      <c r="O66" s="12">
        <f t="shared" si="18"/>
        <v>-0.83235294117651604</v>
      </c>
      <c r="P66" s="81">
        <f t="shared" si="19"/>
        <v>11.860247714094355</v>
      </c>
      <c r="Q66" s="12">
        <f t="shared" si="20"/>
        <v>0.33096885809128634</v>
      </c>
      <c r="R66" s="12">
        <f t="shared" si="21"/>
        <v>0.10743944673673297</v>
      </c>
      <c r="S66" s="12">
        <f t="shared" si="22"/>
        <v>-2.4480968858132824E-2</v>
      </c>
      <c r="T66" s="12">
        <f t="shared" si="23"/>
        <v>0.34883081512042219</v>
      </c>
    </row>
    <row r="67" spans="2:20" ht="15.9" customHeight="1">
      <c r="B67" s="18">
        <v>45889</v>
      </c>
      <c r="C67" s="12">
        <v>401107.63150000002</v>
      </c>
      <c r="D67" s="9">
        <f t="shared" si="24"/>
        <v>390.79999999376014</v>
      </c>
      <c r="E67" s="12">
        <v>6665761.3744000001</v>
      </c>
      <c r="F67" s="9">
        <f t="shared" si="25"/>
        <v>165.40000028908253</v>
      </c>
      <c r="G67" s="12">
        <v>85.081699999999998</v>
      </c>
      <c r="H67" s="9">
        <f t="shared" si="26"/>
        <v>-20.800000000008367</v>
      </c>
      <c r="I67" s="47">
        <f t="shared" si="4"/>
        <v>22.939752536989534</v>
      </c>
      <c r="J67" s="40">
        <f t="shared" si="15"/>
        <v>67.060247463010455</v>
      </c>
      <c r="K67" s="47">
        <f t="shared" si="5"/>
        <v>424.36046009348166</v>
      </c>
      <c r="L67" s="40">
        <f t="shared" si="6"/>
        <v>424.86990960851972</v>
      </c>
      <c r="M67" s="12">
        <f t="shared" si="16"/>
        <v>11.494117646875297</v>
      </c>
      <c r="N67" s="12">
        <f t="shared" si="17"/>
        <v>4.8647058908553689</v>
      </c>
      <c r="O67" s="12">
        <f t="shared" si="18"/>
        <v>-0.61176470588259901</v>
      </c>
      <c r="P67" s="81">
        <f t="shared" si="19"/>
        <v>12.496173812015286</v>
      </c>
      <c r="Q67" s="12">
        <f t="shared" si="20"/>
        <v>0.33806228373162639</v>
      </c>
      <c r="R67" s="12">
        <f t="shared" si="21"/>
        <v>0.14307958502515791</v>
      </c>
      <c r="S67" s="12">
        <f t="shared" si="22"/>
        <v>-1.7993079584782325E-2</v>
      </c>
      <c r="T67" s="12">
        <f t="shared" si="23"/>
        <v>0.3675345238828025</v>
      </c>
    </row>
    <row r="68" spans="2:20" ht="15.9" customHeight="1">
      <c r="B68" s="18">
        <v>45890</v>
      </c>
      <c r="C68" s="12">
        <v>401107.6018</v>
      </c>
      <c r="D68" s="9">
        <f t="shared" si="24"/>
        <v>361.0999999800697</v>
      </c>
      <c r="E68" s="12">
        <v>6665761.1908999998</v>
      </c>
      <c r="F68" s="9">
        <f t="shared" si="25"/>
        <v>-18.099999986588955</v>
      </c>
      <c r="G68" s="12">
        <v>85.045900000000003</v>
      </c>
      <c r="H68" s="9">
        <f t="shared" si="26"/>
        <v>-56.600000000003092</v>
      </c>
      <c r="I68" s="47">
        <f t="shared" si="4"/>
        <v>-2.8695275292668043</v>
      </c>
      <c r="J68" s="40">
        <f t="shared" si="15"/>
        <v>92.869527529266861</v>
      </c>
      <c r="K68" s="47">
        <f t="shared" si="5"/>
        <v>361.55334320833055</v>
      </c>
      <c r="L68" s="40">
        <f t="shared" si="6"/>
        <v>365.95680070893775</v>
      </c>
      <c r="M68" s="12">
        <f t="shared" si="16"/>
        <v>10.317142856573421</v>
      </c>
      <c r="N68" s="12">
        <f t="shared" si="17"/>
        <v>-0.51714285675968441</v>
      </c>
      <c r="O68" s="12">
        <f t="shared" si="18"/>
        <v>-1.6171428571429456</v>
      </c>
      <c r="P68" s="81">
        <f t="shared" si="19"/>
        <v>10.455908591683936</v>
      </c>
      <c r="Q68" s="12">
        <f t="shared" si="20"/>
        <v>0.29477551018781201</v>
      </c>
      <c r="R68" s="12">
        <f t="shared" si="21"/>
        <v>-1.4775510193133841E-2</v>
      </c>
      <c r="S68" s="12">
        <f t="shared" si="22"/>
        <v>-4.6204081632655589E-2</v>
      </c>
      <c r="T68" s="12">
        <f t="shared" si="23"/>
        <v>0.29874024547668387</v>
      </c>
    </row>
    <row r="69" spans="2:20" ht="15.9" customHeight="1">
      <c r="B69" s="18">
        <v>45891</v>
      </c>
      <c r="C69" s="12">
        <v>401107.63380000001</v>
      </c>
      <c r="D69" s="9">
        <f t="shared" si="24"/>
        <v>393.09999998658895</v>
      </c>
      <c r="E69" s="12">
        <v>6665761.3460999997</v>
      </c>
      <c r="F69" s="9">
        <f t="shared" si="25"/>
        <v>137.09999993443489</v>
      </c>
      <c r="G69" s="12">
        <v>85.075000000000003</v>
      </c>
      <c r="H69" s="9">
        <f t="shared" si="26"/>
        <v>-27.500000000003411</v>
      </c>
      <c r="I69" s="47">
        <f t="shared" si="4"/>
        <v>19.227046014342196</v>
      </c>
      <c r="J69" s="40">
        <f t="shared" si="15"/>
        <v>70.772953985657807</v>
      </c>
      <c r="K69" s="47">
        <f t="shared" si="5"/>
        <v>416.32201475718085</v>
      </c>
      <c r="L69" s="40">
        <f t="shared" si="6"/>
        <v>417.22927746201901</v>
      </c>
      <c r="M69" s="12">
        <f t="shared" si="16"/>
        <v>10.919444444071916</v>
      </c>
      <c r="N69" s="12">
        <f t="shared" si="17"/>
        <v>3.8083333315120802</v>
      </c>
      <c r="O69" s="12">
        <f t="shared" si="18"/>
        <v>-0.76388888888898365</v>
      </c>
      <c r="P69" s="81">
        <f t="shared" si="19"/>
        <v>11.589702151722751</v>
      </c>
      <c r="Q69" s="12">
        <f t="shared" si="20"/>
        <v>0.30331790122421987</v>
      </c>
      <c r="R69" s="12">
        <f t="shared" si="21"/>
        <v>0.10578703698644668</v>
      </c>
      <c r="S69" s="12">
        <f t="shared" si="22"/>
        <v>-2.121913580247177E-2</v>
      </c>
      <c r="T69" s="12">
        <f t="shared" si="23"/>
        <v>0.32193617088118753</v>
      </c>
    </row>
    <row r="70" spans="2:20" ht="15.9" customHeight="1">
      <c r="B70" s="18">
        <v>45891</v>
      </c>
      <c r="C70" s="12">
        <v>401107.62390000001</v>
      </c>
      <c r="D70" s="9">
        <f t="shared" si="24"/>
        <v>383.19999998202547</v>
      </c>
      <c r="E70" s="12">
        <v>6665761.2351000002</v>
      </c>
      <c r="F70" s="9">
        <f t="shared" si="25"/>
        <v>26.100000366568565</v>
      </c>
      <c r="G70" s="12">
        <v>85.053600000000003</v>
      </c>
      <c r="H70" s="9">
        <f t="shared" si="26"/>
        <v>-48.900000000003274</v>
      </c>
      <c r="I70" s="47">
        <f t="shared" si="4"/>
        <v>3.8964348485749438</v>
      </c>
      <c r="J70" s="40">
        <f t="shared" si="15"/>
        <v>86.103565151425073</v>
      </c>
      <c r="K70" s="47">
        <f t="shared" si="5"/>
        <v>384.08781548671806</v>
      </c>
      <c r="L70" s="40">
        <f t="shared" si="6"/>
        <v>387.18814548660902</v>
      </c>
      <c r="M70" s="12">
        <f t="shared" si="16"/>
        <v>10.644444443945153</v>
      </c>
      <c r="N70" s="12">
        <f t="shared" si="17"/>
        <v>0.72500001018246019</v>
      </c>
      <c r="O70" s="12">
        <f t="shared" si="18"/>
        <v>-1.3583333333334242</v>
      </c>
      <c r="P70" s="81">
        <f t="shared" si="19"/>
        <v>10.755226263516917</v>
      </c>
      <c r="Q70" s="12">
        <f t="shared" si="20"/>
        <v>0.29567901233180982</v>
      </c>
      <c r="R70" s="12">
        <f t="shared" si="21"/>
        <v>2.0138889171735005E-2</v>
      </c>
      <c r="S70" s="12">
        <f t="shared" si="22"/>
        <v>-3.7731481481484003E-2</v>
      </c>
      <c r="T70" s="12">
        <f t="shared" si="23"/>
        <v>0.29875628509769214</v>
      </c>
    </row>
    <row r="71" spans="2:20" ht="15.9" customHeight="1">
      <c r="B71" s="18">
        <v>45892</v>
      </c>
      <c r="C71" s="12">
        <v>401107.6569</v>
      </c>
      <c r="D71" s="9">
        <f t="shared" si="24"/>
        <v>416.19999997783452</v>
      </c>
      <c r="E71" s="12">
        <v>6665761.3307999996</v>
      </c>
      <c r="F71" s="9">
        <f t="shared" si="25"/>
        <v>121.79999984800816</v>
      </c>
      <c r="G71" s="12">
        <v>85.095600000000005</v>
      </c>
      <c r="H71" s="9">
        <f t="shared" si="26"/>
        <v>-6.9000000000016826</v>
      </c>
      <c r="I71" s="47">
        <f t="shared" si="4"/>
        <v>16.31199675419732</v>
      </c>
      <c r="J71" s="40">
        <f t="shared" si="15"/>
        <v>73.68800324580269</v>
      </c>
      <c r="K71" s="47">
        <f t="shared" si="5"/>
        <v>433.65617710869088</v>
      </c>
      <c r="L71" s="40">
        <f t="shared" si="6"/>
        <v>433.71106735305278</v>
      </c>
      <c r="M71" s="12">
        <f t="shared" si="16"/>
        <v>11.248648648049581</v>
      </c>
      <c r="N71" s="12">
        <f t="shared" si="17"/>
        <v>3.2918918877840042</v>
      </c>
      <c r="O71" s="12">
        <f t="shared" si="18"/>
        <v>-0.18648648648653196</v>
      </c>
      <c r="P71" s="81">
        <f t="shared" si="19"/>
        <v>11.721920739271697</v>
      </c>
      <c r="Q71" s="12">
        <f t="shared" si="20"/>
        <v>0.30401753102836704</v>
      </c>
      <c r="R71" s="12">
        <f t="shared" si="21"/>
        <v>8.8970051021189309E-2</v>
      </c>
      <c r="S71" s="12">
        <f t="shared" si="22"/>
        <v>-5.0401753104468098E-3</v>
      </c>
      <c r="T71" s="12">
        <f t="shared" si="23"/>
        <v>0.31680866862896478</v>
      </c>
    </row>
    <row r="72" spans="2:20" ht="15.9" customHeight="1">
      <c r="B72" s="18">
        <v>45892</v>
      </c>
      <c r="C72" s="12">
        <v>401107.67489999998</v>
      </c>
      <c r="D72" s="9">
        <f t="shared" si="24"/>
        <v>434.19999995967373</v>
      </c>
      <c r="E72" s="12">
        <v>6665761.3403000003</v>
      </c>
      <c r="F72" s="9">
        <f t="shared" si="25"/>
        <v>131.30000047385693</v>
      </c>
      <c r="G72" s="12">
        <v>85.074100000000001</v>
      </c>
      <c r="H72" s="9">
        <f t="shared" si="26"/>
        <v>-28.400000000004866</v>
      </c>
      <c r="I72" s="47">
        <f t="shared" si="4"/>
        <v>16.82506518194301</v>
      </c>
      <c r="J72" s="40">
        <f t="shared" si="15"/>
        <v>73.174934818057011</v>
      </c>
      <c r="K72" s="47">
        <f t="shared" si="5"/>
        <v>453.6180442722881</v>
      </c>
      <c r="L72" s="40">
        <f t="shared" si="6"/>
        <v>454.50620467647718</v>
      </c>
      <c r="M72" s="12">
        <f t="shared" si="16"/>
        <v>11.735135134045237</v>
      </c>
      <c r="N72" s="12">
        <f t="shared" si="17"/>
        <v>3.5486486614555925</v>
      </c>
      <c r="O72" s="12">
        <f t="shared" si="18"/>
        <v>-0.76756756756769906</v>
      </c>
      <c r="P72" s="81">
        <f t="shared" si="19"/>
        <v>12.283951477742626</v>
      </c>
      <c r="Q72" s="12">
        <f t="shared" si="20"/>
        <v>0.31716581443365505</v>
      </c>
      <c r="R72" s="12">
        <f t="shared" si="21"/>
        <v>9.5909423282583589E-2</v>
      </c>
      <c r="S72" s="12">
        <f t="shared" si="22"/>
        <v>-2.0745069393721595E-2</v>
      </c>
      <c r="T72" s="12">
        <f t="shared" si="23"/>
        <v>0.33199868858763854</v>
      </c>
    </row>
    <row r="73" spans="2:20" ht="15.9" customHeight="1">
      <c r="B73" s="18">
        <v>45894</v>
      </c>
      <c r="C73" s="12">
        <v>401107.73550000001</v>
      </c>
      <c r="D73" s="9">
        <f t="shared" si="24"/>
        <v>494.7999999858439</v>
      </c>
      <c r="E73" s="12">
        <v>6665761.3377999999</v>
      </c>
      <c r="F73" s="9">
        <f t="shared" si="25"/>
        <v>128.80000006407499</v>
      </c>
      <c r="G73" s="12">
        <v>85.082800000000006</v>
      </c>
      <c r="H73" s="9">
        <f t="shared" si="26"/>
        <v>-19.700000000000273</v>
      </c>
      <c r="I73" s="47">
        <f t="shared" si="4"/>
        <v>14.590701452535784</v>
      </c>
      <c r="J73" s="40">
        <f t="shared" si="15"/>
        <v>75.409298547464232</v>
      </c>
      <c r="K73" s="47">
        <f t="shared" si="5"/>
        <v>511.28903763184366</v>
      </c>
      <c r="L73" s="40">
        <f t="shared" si="6"/>
        <v>511.66841802332965</v>
      </c>
      <c r="M73" s="12">
        <f t="shared" si="16"/>
        <v>12.687179486816509</v>
      </c>
      <c r="N73" s="12">
        <f t="shared" si="17"/>
        <v>3.3025641042070513</v>
      </c>
      <c r="O73" s="12">
        <f t="shared" si="18"/>
        <v>-0.5051282051282121</v>
      </c>
      <c r="P73" s="81">
        <f t="shared" si="19"/>
        <v>13.119703026239222</v>
      </c>
      <c r="Q73" s="12">
        <f t="shared" si="20"/>
        <v>0.32531229453375665</v>
      </c>
      <c r="R73" s="12">
        <f t="shared" si="21"/>
        <v>8.4681130877103883E-2</v>
      </c>
      <c r="S73" s="12">
        <f t="shared" si="22"/>
        <v>-1.2952005259697747E-2</v>
      </c>
      <c r="T73" s="12">
        <f t="shared" si="23"/>
        <v>0.33640264169844158</v>
      </c>
    </row>
    <row r="74" spans="2:20" ht="15.9" customHeight="1">
      <c r="B74" s="18">
        <v>45894</v>
      </c>
      <c r="C74" s="12">
        <v>401107.75140000001</v>
      </c>
      <c r="D74" s="9">
        <f t="shared" si="24"/>
        <v>510.69999998435378</v>
      </c>
      <c r="E74" s="12">
        <v>6665761.3716000002</v>
      </c>
      <c r="F74" s="9">
        <f t="shared" si="25"/>
        <v>162.60000038892031</v>
      </c>
      <c r="G74" s="12">
        <v>85.076300000000003</v>
      </c>
      <c r="H74" s="9">
        <f t="shared" si="26"/>
        <v>-26.200000000002888</v>
      </c>
      <c r="I74" s="47">
        <f t="shared" ref="I74:I86" si="27">IF(MOD(DEGREES(ATAN2(D74, F74)), 360) &gt; 180, MOD(DEGREES(ATAN2(D74, F74)), 360) - 360, MOD(DEGREES(ATAN2(D74, F74)), 360))</f>
        <v>17.660774377349878</v>
      </c>
      <c r="J74" s="40">
        <f t="shared" si="15"/>
        <v>72.339225622650133</v>
      </c>
      <c r="K74" s="47">
        <f t="shared" ref="K74:K86" si="28">SQRT(POWER(C74 - $C$9,2) + POWER(E74 - $E$9,2)) *1000</f>
        <v>535.96011988812734</v>
      </c>
      <c r="L74" s="40">
        <f t="shared" ref="L74:L86" si="29">SQRT((D74^2) + (F74^2) + (H74^2))</f>
        <v>536.60012123600575</v>
      </c>
      <c r="M74" s="12">
        <f t="shared" si="16"/>
        <v>13.09487179447061</v>
      </c>
      <c r="N74" s="12">
        <f t="shared" si="17"/>
        <v>4.1692307792030849</v>
      </c>
      <c r="O74" s="12">
        <f t="shared" si="18"/>
        <v>-0.67179487179494579</v>
      </c>
      <c r="P74" s="81">
        <f t="shared" si="19"/>
        <v>13.75897746758989</v>
      </c>
      <c r="Q74" s="12">
        <f t="shared" si="20"/>
        <v>0.33576594344796434</v>
      </c>
      <c r="R74" s="12">
        <f t="shared" si="21"/>
        <v>0.10690335331289962</v>
      </c>
      <c r="S74" s="12">
        <f t="shared" si="22"/>
        <v>-1.7225509533203738E-2</v>
      </c>
      <c r="T74" s="12">
        <f t="shared" si="23"/>
        <v>0.3527942940407664</v>
      </c>
    </row>
    <row r="75" spans="2:20" ht="15.9" customHeight="1">
      <c r="B75" s="18">
        <v>45895</v>
      </c>
      <c r="C75" s="12">
        <v>401107.74900000001</v>
      </c>
      <c r="D75" s="9">
        <f t="shared" si="24"/>
        <v>508.29999998677522</v>
      </c>
      <c r="E75" s="12">
        <v>6665761.2806000002</v>
      </c>
      <c r="F75" s="9">
        <f t="shared" si="25"/>
        <v>71.600000374019146</v>
      </c>
      <c r="G75" s="12">
        <v>85.075100000000006</v>
      </c>
      <c r="H75" s="9">
        <f t="shared" si="26"/>
        <v>-27.400000000000091</v>
      </c>
      <c r="I75" s="47">
        <f t="shared" si="27"/>
        <v>8.0180271509971632</v>
      </c>
      <c r="J75" s="40">
        <f t="shared" ref="J75:J86" si="30">MOD(DEGREES(ATAN2(F75, D75)) + 360, 360)</f>
        <v>81.98197284900283</v>
      </c>
      <c r="K75" s="47">
        <f t="shared" si="28"/>
        <v>513.31807881674615</v>
      </c>
      <c r="L75" s="40">
        <f t="shared" si="29"/>
        <v>514.04884013108642</v>
      </c>
      <c r="M75" s="12">
        <f t="shared" si="16"/>
        <v>12.70749999966938</v>
      </c>
      <c r="N75" s="12">
        <f t="shared" si="17"/>
        <v>1.7900000093504786</v>
      </c>
      <c r="O75" s="12">
        <f t="shared" si="18"/>
        <v>-0.68500000000000227</v>
      </c>
      <c r="P75" s="81">
        <f t="shared" si="19"/>
        <v>12.851221003277161</v>
      </c>
      <c r="Q75" s="12">
        <f t="shared" si="20"/>
        <v>0.31768749999173451</v>
      </c>
      <c r="R75" s="12">
        <f t="shared" si="21"/>
        <v>4.4750000233761966E-2</v>
      </c>
      <c r="S75" s="12">
        <f t="shared" si="22"/>
        <v>-1.7125000000000057E-2</v>
      </c>
      <c r="T75" s="12">
        <f t="shared" si="23"/>
        <v>0.321280525081929</v>
      </c>
    </row>
    <row r="76" spans="2:20" ht="15.9" customHeight="1">
      <c r="B76" s="18">
        <v>45895</v>
      </c>
      <c r="C76" s="12">
        <v>401107.77340000001</v>
      </c>
      <c r="D76" s="9">
        <f t="shared" si="24"/>
        <v>532.69999998155981</v>
      </c>
      <c r="E76" s="12">
        <v>6665761.3573000003</v>
      </c>
      <c r="F76" s="9">
        <f t="shared" si="25"/>
        <v>148.30000046640635</v>
      </c>
      <c r="G76" s="12">
        <v>85.073499999999996</v>
      </c>
      <c r="H76" s="9">
        <f t="shared" si="26"/>
        <v>-29.000000000010573</v>
      </c>
      <c r="I76" s="47">
        <f t="shared" si="27"/>
        <v>15.556835321649723</v>
      </c>
      <c r="J76" s="40">
        <f t="shared" si="30"/>
        <v>74.443164678350286</v>
      </c>
      <c r="K76" s="47">
        <f t="shared" si="28"/>
        <v>552.9576657563307</v>
      </c>
      <c r="L76" s="40">
        <f t="shared" si="29"/>
        <v>553.71759961074974</v>
      </c>
      <c r="M76" s="12">
        <f t="shared" si="16"/>
        <v>13.317499999538995</v>
      </c>
      <c r="N76" s="12">
        <f t="shared" si="17"/>
        <v>3.7075000116601586</v>
      </c>
      <c r="O76" s="12">
        <f t="shared" si="18"/>
        <v>-0.72500000000026432</v>
      </c>
      <c r="P76" s="81">
        <f t="shared" si="19"/>
        <v>13.842939990268743</v>
      </c>
      <c r="Q76" s="12">
        <f t="shared" si="20"/>
        <v>0.33293749998847488</v>
      </c>
      <c r="R76" s="12">
        <f t="shared" si="21"/>
        <v>9.2687500291503966E-2</v>
      </c>
      <c r="S76" s="12">
        <f t="shared" si="22"/>
        <v>-1.8125000000006608E-2</v>
      </c>
      <c r="T76" s="12">
        <f t="shared" si="23"/>
        <v>0.34607349975671858</v>
      </c>
    </row>
    <row r="77" spans="2:20" ht="15.9" customHeight="1">
      <c r="B77" s="18">
        <v>45896</v>
      </c>
      <c r="C77" s="12">
        <v>401107.78619999997</v>
      </c>
      <c r="D77" s="9">
        <f t="shared" si="24"/>
        <v>545.49999994924292</v>
      </c>
      <c r="E77" s="12">
        <v>6665761.3492000001</v>
      </c>
      <c r="F77" s="9">
        <f t="shared" si="25"/>
        <v>140.20000025629997</v>
      </c>
      <c r="G77" s="12">
        <v>85.063299999999998</v>
      </c>
      <c r="H77" s="9">
        <f t="shared" si="26"/>
        <v>-39.200000000008117</v>
      </c>
      <c r="I77" s="47">
        <f t="shared" si="27"/>
        <v>14.413735847530175</v>
      </c>
      <c r="J77" s="40">
        <f t="shared" si="30"/>
        <v>75.586264152469823</v>
      </c>
      <c r="K77" s="47">
        <f t="shared" si="28"/>
        <v>563.22845277603869</v>
      </c>
      <c r="L77" s="40">
        <f t="shared" si="29"/>
        <v>564.59094043076107</v>
      </c>
      <c r="M77" s="12">
        <f t="shared" si="16"/>
        <v>13.304878047542511</v>
      </c>
      <c r="N77" s="12">
        <f t="shared" si="17"/>
        <v>3.4195122013731702</v>
      </c>
      <c r="O77" s="12">
        <f t="shared" si="18"/>
        <v>-0.95609756097580778</v>
      </c>
      <c r="P77" s="81">
        <f t="shared" si="19"/>
        <v>13.770510742213684</v>
      </c>
      <c r="Q77" s="12">
        <f t="shared" si="20"/>
        <v>0.32450922067176857</v>
      </c>
      <c r="R77" s="12">
        <f t="shared" si="21"/>
        <v>8.3402736618857817E-2</v>
      </c>
      <c r="S77" s="12">
        <f t="shared" si="22"/>
        <v>-2.3319452706727018E-2</v>
      </c>
      <c r="T77" s="12">
        <f t="shared" si="23"/>
        <v>0.33586611566374841</v>
      </c>
    </row>
    <row r="78" spans="2:20" ht="15.9" customHeight="1">
      <c r="B78" s="18">
        <v>45896</v>
      </c>
      <c r="C78" s="12">
        <v>401107.78659999999</v>
      </c>
      <c r="D78" s="9">
        <f t="shared" si="24"/>
        <v>545.8999999682419</v>
      </c>
      <c r="E78" s="12">
        <v>6665761.3218</v>
      </c>
      <c r="F78" s="9">
        <f t="shared" si="25"/>
        <v>112.80000023543835</v>
      </c>
      <c r="G78" s="12">
        <v>85.037300000000002</v>
      </c>
      <c r="H78" s="9">
        <f t="shared" si="26"/>
        <v>-65.200000000004366</v>
      </c>
      <c r="I78" s="47">
        <f t="shared" si="27"/>
        <v>11.674791799356303</v>
      </c>
      <c r="J78" s="40">
        <f t="shared" si="30"/>
        <v>78.325208200643715</v>
      </c>
      <c r="K78" s="47">
        <f t="shared" si="28"/>
        <v>557.43219320240325</v>
      </c>
      <c r="L78" s="40">
        <f t="shared" si="29"/>
        <v>561.23229595100986</v>
      </c>
      <c r="M78" s="12">
        <f t="shared" si="16"/>
        <v>13.314634145566876</v>
      </c>
      <c r="N78" s="12">
        <f t="shared" si="17"/>
        <v>2.7512195179375207</v>
      </c>
      <c r="O78" s="12">
        <f t="shared" si="18"/>
        <v>-1.5902439024391308</v>
      </c>
      <c r="P78" s="81">
        <f t="shared" si="19"/>
        <v>13.688592584170973</v>
      </c>
      <c r="Q78" s="12">
        <f t="shared" si="20"/>
        <v>0.32474717428211891</v>
      </c>
      <c r="R78" s="12">
        <f t="shared" si="21"/>
        <v>6.710291507164684E-2</v>
      </c>
      <c r="S78" s="12">
        <f t="shared" si="22"/>
        <v>-3.8786436644856849E-2</v>
      </c>
      <c r="T78" s="12">
        <f t="shared" si="23"/>
        <v>0.33386811180904813</v>
      </c>
    </row>
    <row r="79" spans="2:20" ht="15.9" customHeight="1">
      <c r="B79" s="18">
        <v>45897</v>
      </c>
      <c r="C79" s="12">
        <v>401107.7867</v>
      </c>
      <c r="D79" s="9">
        <f t="shared" si="24"/>
        <v>545.99999997299165</v>
      </c>
      <c r="E79" s="12">
        <v>6665761.2768000001</v>
      </c>
      <c r="F79" s="9">
        <f t="shared" si="25"/>
        <v>67.800000309944153</v>
      </c>
      <c r="G79" s="12">
        <v>85.077299999999994</v>
      </c>
      <c r="H79" s="9">
        <f t="shared" si="26"/>
        <v>-25.200000000012324</v>
      </c>
      <c r="I79" s="47">
        <f t="shared" si="27"/>
        <v>7.0785163675362401</v>
      </c>
      <c r="J79" s="40">
        <f t="shared" si="30"/>
        <v>82.921483632463776</v>
      </c>
      <c r="K79" s="47">
        <f t="shared" si="28"/>
        <v>550.19345689724014</v>
      </c>
      <c r="L79" s="40">
        <f t="shared" si="29"/>
        <v>550.77026064642951</v>
      </c>
      <c r="M79" s="12">
        <f t="shared" si="16"/>
        <v>12.999999999356945</v>
      </c>
      <c r="N79" s="12">
        <f t="shared" si="17"/>
        <v>1.614285721665337</v>
      </c>
      <c r="O79" s="12">
        <f t="shared" si="18"/>
        <v>-0.60000000000029341</v>
      </c>
      <c r="P79" s="81">
        <f t="shared" si="19"/>
        <v>13.113577634438798</v>
      </c>
      <c r="Q79" s="12">
        <f t="shared" si="20"/>
        <v>0.30952380950849867</v>
      </c>
      <c r="R79" s="12">
        <f t="shared" si="21"/>
        <v>3.8435374325365167E-2</v>
      </c>
      <c r="S79" s="12">
        <f t="shared" si="22"/>
        <v>-1.4285714285721271E-2</v>
      </c>
      <c r="T79" s="12">
        <f t="shared" si="23"/>
        <v>0.31222803891520945</v>
      </c>
    </row>
    <row r="80" spans="2:20" ht="15.9" customHeight="1">
      <c r="B80" s="18">
        <v>45897</v>
      </c>
      <c r="C80" s="12">
        <v>401107.79889999999</v>
      </c>
      <c r="D80" s="9">
        <f t="shared" si="24"/>
        <v>558.19999997038394</v>
      </c>
      <c r="E80" s="12">
        <v>6665761.3117000004</v>
      </c>
      <c r="F80" s="9">
        <f t="shared" si="25"/>
        <v>102.700000628829</v>
      </c>
      <c r="G80" s="12">
        <v>85.039000000000001</v>
      </c>
      <c r="H80" s="9">
        <f t="shared" si="26"/>
        <v>-63.500000000004775</v>
      </c>
      <c r="I80" s="47">
        <f t="shared" si="27"/>
        <v>10.424934900319494</v>
      </c>
      <c r="J80" s="40">
        <f t="shared" si="30"/>
        <v>79.575065099680501</v>
      </c>
      <c r="K80" s="47">
        <f t="shared" si="28"/>
        <v>567.56896505719749</v>
      </c>
      <c r="L80" s="40">
        <f t="shared" si="29"/>
        <v>571.11012956880631</v>
      </c>
      <c r="M80" s="12">
        <f t="shared" si="16"/>
        <v>13.290476189771047</v>
      </c>
      <c r="N80" s="12">
        <f t="shared" si="17"/>
        <v>2.4452381102102145</v>
      </c>
      <c r="O80" s="12">
        <f t="shared" si="18"/>
        <v>-1.5119047619048755</v>
      </c>
      <c r="P80" s="81">
        <f t="shared" si="19"/>
        <v>13.597860227828722</v>
      </c>
      <c r="Q80" s="12">
        <f t="shared" si="20"/>
        <v>0.316439909280263</v>
      </c>
      <c r="R80" s="12">
        <f t="shared" si="21"/>
        <v>5.8219955005005111E-2</v>
      </c>
      <c r="S80" s="12">
        <f t="shared" si="22"/>
        <v>-3.5997732426306564E-2</v>
      </c>
      <c r="T80" s="12">
        <f t="shared" si="23"/>
        <v>0.32375857685306481</v>
      </c>
    </row>
    <row r="81" spans="2:20" ht="15.9" customHeight="1">
      <c r="B81" s="18">
        <v>45898</v>
      </c>
      <c r="C81" s="12">
        <v>401107.80469999998</v>
      </c>
      <c r="D81" s="9">
        <f t="shared" si="24"/>
        <v>563.99999995483086</v>
      </c>
      <c r="E81" s="12">
        <v>6665761.3074000003</v>
      </c>
      <c r="F81" s="9">
        <f t="shared" si="25"/>
        <v>98.400000482797623</v>
      </c>
      <c r="G81" s="12">
        <v>85.067499999999995</v>
      </c>
      <c r="H81" s="9">
        <f t="shared" si="26"/>
        <v>-35.0000000000108</v>
      </c>
      <c r="I81" s="47">
        <f t="shared" si="27"/>
        <v>9.8966720160437625</v>
      </c>
      <c r="J81" s="40">
        <f t="shared" si="30"/>
        <v>80.103327983956206</v>
      </c>
      <c r="K81" s="47">
        <f t="shared" si="28"/>
        <v>572.51948442307514</v>
      </c>
      <c r="L81" s="40">
        <f t="shared" si="29"/>
        <v>573.58831930581061</v>
      </c>
      <c r="M81" s="12">
        <f t="shared" si="16"/>
        <v>13.116279068716997</v>
      </c>
      <c r="N81" s="12">
        <f t="shared" si="17"/>
        <v>2.2883721042511076</v>
      </c>
      <c r="O81" s="12">
        <f t="shared" si="18"/>
        <v>-0.81395348837234416</v>
      </c>
      <c r="P81" s="81">
        <f t="shared" si="19"/>
        <v>13.339263239670014</v>
      </c>
      <c r="Q81" s="12">
        <f t="shared" si="20"/>
        <v>0.30502974578411624</v>
      </c>
      <c r="R81" s="12">
        <f t="shared" si="21"/>
        <v>5.3217955912816459E-2</v>
      </c>
      <c r="S81" s="12">
        <f t="shared" si="22"/>
        <v>-1.8929150892380096E-2</v>
      </c>
      <c r="T81" s="12">
        <f t="shared" si="23"/>
        <v>0.31021542417837245</v>
      </c>
    </row>
    <row r="82" spans="2:20" ht="15.9" customHeight="1">
      <c r="B82" s="18">
        <v>45898</v>
      </c>
      <c r="C82" s="12">
        <v>401107.81530000002</v>
      </c>
      <c r="D82" s="9">
        <f t="shared" si="24"/>
        <v>574.59999999264255</v>
      </c>
      <c r="E82" s="12">
        <v>6665761.3324999996</v>
      </c>
      <c r="F82" s="9">
        <f t="shared" si="25"/>
        <v>123.49999975413084</v>
      </c>
      <c r="G82" s="12">
        <v>85.035600000000002</v>
      </c>
      <c r="H82" s="9">
        <f t="shared" si="26"/>
        <v>-66.900000000003956</v>
      </c>
      <c r="I82" s="47">
        <f t="shared" si="27"/>
        <v>12.130163061589087</v>
      </c>
      <c r="J82" s="40">
        <f t="shared" si="30"/>
        <v>77.869836938410913</v>
      </c>
      <c r="K82" s="47">
        <f t="shared" si="28"/>
        <v>587.72222174324429</v>
      </c>
      <c r="L82" s="40">
        <f t="shared" si="29"/>
        <v>591.5175567392871</v>
      </c>
      <c r="M82" s="12">
        <f t="shared" si="16"/>
        <v>13.362790697503316</v>
      </c>
      <c r="N82" s="12">
        <f t="shared" si="17"/>
        <v>2.8720930175379267</v>
      </c>
      <c r="O82" s="12">
        <f t="shared" si="18"/>
        <v>-1.5558139534884641</v>
      </c>
      <c r="P82" s="81">
        <f t="shared" si="19"/>
        <v>13.756222249750863</v>
      </c>
      <c r="Q82" s="12">
        <f t="shared" si="20"/>
        <v>0.31076257436054222</v>
      </c>
      <c r="R82" s="12">
        <f t="shared" si="21"/>
        <v>6.6792860872975035E-2</v>
      </c>
      <c r="S82" s="12">
        <f t="shared" si="22"/>
        <v>-3.6181719848568931E-2</v>
      </c>
      <c r="T82" s="12">
        <f t="shared" si="23"/>
        <v>0.3199121453430433</v>
      </c>
    </row>
    <row r="83" spans="2:20" ht="15.9" customHeight="1">
      <c r="B83" s="18">
        <v>45899</v>
      </c>
      <c r="C83" s="12">
        <v>401107.82630000002</v>
      </c>
      <c r="D83" s="9">
        <f t="shared" si="24"/>
        <v>585.59999999124557</v>
      </c>
      <c r="E83" s="12">
        <v>6665761.3550000004</v>
      </c>
      <c r="F83" s="9">
        <f t="shared" si="25"/>
        <v>146.00000064820051</v>
      </c>
      <c r="G83" s="12">
        <v>85.066299999999998</v>
      </c>
      <c r="H83" s="9">
        <f t="shared" si="26"/>
        <v>-36.200000000008004</v>
      </c>
      <c r="I83" s="47">
        <f t="shared" si="27"/>
        <v>13.999403295322887</v>
      </c>
      <c r="J83" s="40">
        <f t="shared" si="30"/>
        <v>76.000596704677093</v>
      </c>
      <c r="K83" s="47">
        <f t="shared" si="28"/>
        <v>603.5257742458241</v>
      </c>
      <c r="L83" s="40">
        <f t="shared" si="29"/>
        <v>604.6104532498772</v>
      </c>
      <c r="M83" s="12">
        <f t="shared" si="16"/>
        <v>13.309090908891944</v>
      </c>
      <c r="N83" s="12">
        <f t="shared" si="17"/>
        <v>3.3181818329136479</v>
      </c>
      <c r="O83" s="12">
        <f t="shared" si="18"/>
        <v>-0.82272727272745461</v>
      </c>
      <c r="P83" s="81">
        <f t="shared" si="19"/>
        <v>13.741146664769936</v>
      </c>
      <c r="Q83" s="12">
        <f t="shared" si="20"/>
        <v>0.30247933883845329</v>
      </c>
      <c r="R83" s="12">
        <f t="shared" si="21"/>
        <v>7.5413223475310182E-2</v>
      </c>
      <c r="S83" s="12">
        <f t="shared" si="22"/>
        <v>-1.869834710744215E-2</v>
      </c>
      <c r="T83" s="12">
        <f t="shared" si="23"/>
        <v>0.31229878783568038</v>
      </c>
    </row>
    <row r="84" spans="2:20" ht="15.9" customHeight="1">
      <c r="B84" s="18">
        <v>45899</v>
      </c>
      <c r="C84" s="12">
        <v>401107.83929999999</v>
      </c>
      <c r="D84" s="9">
        <f t="shared" si="24"/>
        <v>598.59999996842816</v>
      </c>
      <c r="E84" s="12">
        <v>6665761.3952000001</v>
      </c>
      <c r="F84" s="9">
        <f t="shared" si="25"/>
        <v>186.20000034570694</v>
      </c>
      <c r="G84" s="12">
        <v>85.048100000000005</v>
      </c>
      <c r="H84" s="9">
        <f t="shared" si="26"/>
        <v>-54.400000000001114</v>
      </c>
      <c r="I84" s="47">
        <f t="shared" si="27"/>
        <v>17.278783312325846</v>
      </c>
      <c r="J84" s="40">
        <f t="shared" si="30"/>
        <v>72.721216687674143</v>
      </c>
      <c r="K84" s="47">
        <f t="shared" si="28"/>
        <v>626.89105918887014</v>
      </c>
      <c r="L84" s="40">
        <f t="shared" si="29"/>
        <v>629.24697861089771</v>
      </c>
      <c r="M84" s="12">
        <f t="shared" si="16"/>
        <v>13.604545453827912</v>
      </c>
      <c r="N84" s="12">
        <f t="shared" si="17"/>
        <v>4.2318181896751579</v>
      </c>
      <c r="O84" s="12">
        <f t="shared" si="18"/>
        <v>-1.2363636363636616</v>
      </c>
      <c r="P84" s="81">
        <f t="shared" si="19"/>
        <v>14.301067695702221</v>
      </c>
      <c r="Q84" s="12">
        <f t="shared" si="20"/>
        <v>0.30919421485972526</v>
      </c>
      <c r="R84" s="12">
        <f t="shared" si="21"/>
        <v>9.6177686128980866E-2</v>
      </c>
      <c r="S84" s="12">
        <f t="shared" si="22"/>
        <v>-2.8099173553719582E-2</v>
      </c>
      <c r="T84" s="12">
        <f t="shared" si="23"/>
        <v>0.32502426581141414</v>
      </c>
    </row>
    <row r="85" spans="2:20" ht="15.9" customHeight="1">
      <c r="B85" s="18">
        <v>45901</v>
      </c>
      <c r="C85" s="12">
        <v>401107.84159999999</v>
      </c>
      <c r="D85" s="9">
        <f t="shared" si="24"/>
        <v>600.89999996125698</v>
      </c>
      <c r="E85" s="12">
        <v>6665761.3563999999</v>
      </c>
      <c r="F85" s="9">
        <f t="shared" si="25"/>
        <v>147.40000013262033</v>
      </c>
      <c r="G85" s="12">
        <v>85.067400000000006</v>
      </c>
      <c r="H85" s="9">
        <f t="shared" si="26"/>
        <v>-35.099999999999909</v>
      </c>
      <c r="I85" s="47">
        <f t="shared" si="27"/>
        <v>13.782445725352307</v>
      </c>
      <c r="J85" s="40">
        <f t="shared" si="30"/>
        <v>76.217554274647682</v>
      </c>
      <c r="K85" s="47">
        <f t="shared" si="28"/>
        <v>618.71444947773364</v>
      </c>
      <c r="L85" s="40">
        <f t="shared" si="29"/>
        <v>619.70927053944831</v>
      </c>
      <c r="M85" s="12">
        <f t="shared" si="16"/>
        <v>13.063043477418629</v>
      </c>
      <c r="N85" s="12">
        <f t="shared" si="17"/>
        <v>3.2043478289700071</v>
      </c>
      <c r="O85" s="12">
        <f t="shared" si="18"/>
        <v>-0.7630434782608676</v>
      </c>
      <c r="P85" s="81">
        <f t="shared" si="19"/>
        <v>13.47194066390105</v>
      </c>
      <c r="Q85" s="12">
        <f t="shared" si="20"/>
        <v>0.28397920603083976</v>
      </c>
      <c r="R85" s="12">
        <f t="shared" si="21"/>
        <v>6.9659735412391455E-2</v>
      </c>
      <c r="S85" s="12">
        <f t="shared" si="22"/>
        <v>-1.658790170132321E-2</v>
      </c>
      <c r="T85" s="12">
        <f t="shared" si="23"/>
        <v>0.29286827530219672</v>
      </c>
    </row>
    <row r="86" spans="2:20" ht="15.9" customHeight="1">
      <c r="B86" s="18">
        <v>45901</v>
      </c>
      <c r="C86" s="12">
        <v>401107.8481</v>
      </c>
      <c r="D86" s="9">
        <f t="shared" si="24"/>
        <v>607.39999997895211</v>
      </c>
      <c r="E86" s="12">
        <v>6665761.3733000001</v>
      </c>
      <c r="F86" s="9">
        <f t="shared" si="25"/>
        <v>164.30000029504299</v>
      </c>
      <c r="G86" s="12">
        <v>85.066999999999993</v>
      </c>
      <c r="H86" s="9">
        <f t="shared" si="26"/>
        <v>-35.500000000013188</v>
      </c>
      <c r="I86" s="47">
        <f t="shared" si="27"/>
        <v>15.136123721295236</v>
      </c>
      <c r="J86" s="40">
        <f t="shared" si="30"/>
        <v>74.863876278704765</v>
      </c>
      <c r="K86" s="47">
        <f t="shared" si="28"/>
        <v>629.22909188258473</v>
      </c>
      <c r="L86" s="40">
        <f t="shared" si="29"/>
        <v>630.22972007941917</v>
      </c>
      <c r="M86" s="12">
        <f t="shared" si="16"/>
        <v>13.204347825629394</v>
      </c>
      <c r="N86" s="12">
        <f t="shared" si="17"/>
        <v>3.5717391368487608</v>
      </c>
      <c r="O86" s="12">
        <f t="shared" si="18"/>
        <v>-0.77173913043506925</v>
      </c>
      <c r="P86" s="81">
        <f t="shared" si="19"/>
        <v>13.700646088683026</v>
      </c>
      <c r="Q86" s="12">
        <f t="shared" si="20"/>
        <v>0.28705103968759554</v>
      </c>
      <c r="R86" s="12">
        <f t="shared" si="21"/>
        <v>7.7646502974973067E-2</v>
      </c>
      <c r="S86" s="12">
        <f t="shared" si="22"/>
        <v>-1.677693761815368E-2</v>
      </c>
      <c r="T86" s="12">
        <f t="shared" si="23"/>
        <v>0.29784013236267448</v>
      </c>
    </row>
    <row r="87" spans="2:20" ht="15.9" customHeight="1">
      <c r="B87" s="18">
        <v>45902</v>
      </c>
      <c r="C87" s="12">
        <v>401107.84789999999</v>
      </c>
      <c r="D87" s="9">
        <f t="shared" si="24"/>
        <v>607.19999996945262</v>
      </c>
      <c r="E87" s="12">
        <v>6665761.3668</v>
      </c>
      <c r="F87" s="9">
        <f t="shared" si="25"/>
        <v>157.80000016093254</v>
      </c>
      <c r="G87" s="12">
        <v>85.061000000000007</v>
      </c>
      <c r="H87" s="9">
        <f t="shared" si="26"/>
        <v>-41.499999999999204</v>
      </c>
      <c r="I87" s="48"/>
      <c r="J87" s="40">
        <f t="shared" ref="J87" si="31">MOD(DEGREES(ATAN2(F87, D87)) + 360, 360)</f>
        <v>75.432147745561508</v>
      </c>
      <c r="K87" s="47">
        <f t="shared" ref="K87" si="32">SQRT(POWER(C87 - $C$9,2) + POWER(E87 - $E$9,2)) *1000</f>
        <v>627.3696518111899</v>
      </c>
      <c r="L87" s="40">
        <f t="shared" ref="L87" si="33">SQRT((D87^2) + (F87^2) + (H87^2))</f>
        <v>628.74074944582162</v>
      </c>
      <c r="M87" s="12">
        <f t="shared" ref="M87" si="34">(D87-$D$9)/(B87-$B$9)</f>
        <v>12.919148935520269</v>
      </c>
      <c r="N87" s="12">
        <f t="shared" ref="N87" si="35">(F87-$F$9)/(B87-$B$9)</f>
        <v>3.3574468119347349</v>
      </c>
      <c r="O87" s="12">
        <f t="shared" ref="O87" si="36">(H87-$H$9)/(B87-$B$9)</f>
        <v>-0.88297872340423844</v>
      </c>
      <c r="P87" s="81">
        <f t="shared" ref="P87" si="37">(L87-$L$9)/(B87-$B$9)</f>
        <v>13.377462754166418</v>
      </c>
      <c r="Q87" s="12">
        <f t="shared" ref="Q87" si="38">(M87-0)/(B87-$B$9)</f>
        <v>0.27487550926638871</v>
      </c>
      <c r="R87" s="12">
        <f t="shared" ref="R87" si="39">(N87-0)/(B87-$B$9)</f>
        <v>7.1435038551802874E-2</v>
      </c>
      <c r="S87" s="12">
        <f t="shared" ref="S87" si="40">(O87-0)/(B87-$B$9)</f>
        <v>-1.8786781349026348E-2</v>
      </c>
      <c r="T87" s="12">
        <f t="shared" ref="T87" si="41">(P87-0)/(B87-$B$9)</f>
        <v>0.2846268671099238</v>
      </c>
    </row>
    <row r="88" spans="2:20" ht="15.9" customHeight="1">
      <c r="B88" s="18">
        <v>45902</v>
      </c>
      <c r="C88" s="12">
        <v>401107.84869999997</v>
      </c>
      <c r="D88" s="9">
        <f t="shared" si="24"/>
        <v>607.99999994924292</v>
      </c>
      <c r="E88" s="12">
        <v>6665761.3573000003</v>
      </c>
      <c r="F88" s="9">
        <f t="shared" si="25"/>
        <v>148.30000046640635</v>
      </c>
      <c r="G88" s="12">
        <v>85.066299999999998</v>
      </c>
      <c r="H88" s="9">
        <f t="shared" si="26"/>
        <v>-36.200000000008004</v>
      </c>
      <c r="I88" s="48"/>
      <c r="J88" s="40">
        <f t="shared" ref="J88" si="42">MOD(DEGREES(ATAN2(F88, D88)) + 360, 360)</f>
        <v>76.292388136104933</v>
      </c>
      <c r="K88" s="47">
        <f t="shared" ref="K88" si="43">SQRT(POWER(C88 - $C$9,2) + POWER(E88 - $E$9,2)) *1000</f>
        <v>625.82496760405411</v>
      </c>
      <c r="L88" s="40">
        <f t="shared" ref="L88" si="44">SQRT((D88^2) + (F88^2) + (H88^2))</f>
        <v>626.87106335881867</v>
      </c>
      <c r="M88" s="12">
        <f t="shared" ref="M88" si="45">(D88-$D$9)/(B88-$B$9)</f>
        <v>12.93617021168602</v>
      </c>
      <c r="N88" s="12">
        <f t="shared" ref="N88" si="46">(F88-$F$9)/(B88-$B$9)</f>
        <v>3.1553191588597094</v>
      </c>
      <c r="O88" s="12">
        <f t="shared" ref="O88" si="47">(H88-$H$9)/(B88-$B$9)</f>
        <v>-0.77021276595761712</v>
      </c>
      <c r="P88" s="81">
        <f t="shared" ref="P88" si="48">(L88-$L$9)/(B88-$B$9)</f>
        <v>13.337682199123801</v>
      </c>
      <c r="Q88" s="12">
        <f t="shared" ref="Q88" si="49">(M88-0)/(B88-$B$9)</f>
        <v>0.27523766407842598</v>
      </c>
      <c r="R88" s="12">
        <f t="shared" ref="R88" si="50">(N88-0)/(B88-$B$9)</f>
        <v>6.713445018850446E-2</v>
      </c>
      <c r="S88" s="12">
        <f t="shared" ref="S88" si="51">(O88-0)/(B88-$B$9)</f>
        <v>-1.6387505658672703E-2</v>
      </c>
      <c r="T88" s="12">
        <f t="shared" ref="T88" si="52">(P88-0)/(B88-$B$9)</f>
        <v>0.28378047232178299</v>
      </c>
    </row>
    <row r="89" spans="2:20" ht="15.9" customHeight="1">
      <c r="B89" s="18">
        <v>45903</v>
      </c>
      <c r="C89" s="12">
        <v>401107.85269999999</v>
      </c>
      <c r="D89" s="9">
        <f t="shared" si="24"/>
        <v>611.99999996460974</v>
      </c>
      <c r="E89" s="12">
        <v>6665761.3702999996</v>
      </c>
      <c r="F89" s="9">
        <f t="shared" si="25"/>
        <v>161.29999980330467</v>
      </c>
      <c r="G89" s="12">
        <v>85.068700000000007</v>
      </c>
      <c r="H89" s="9">
        <f t="shared" si="26"/>
        <v>-33.799999999999386</v>
      </c>
      <c r="I89" s="48"/>
      <c r="J89" s="40">
        <f t="shared" ref="J89" si="53">MOD(DEGREES(ATAN2(F89, D89)) + 360, 360)</f>
        <v>75.234780486788338</v>
      </c>
      <c r="K89" s="47">
        <f t="shared" ref="K89" si="54">SQRT(POWER(C89 - $C$9,2) + POWER(E89 - $E$9,2)) *1000</f>
        <v>632.89943110515469</v>
      </c>
      <c r="L89" s="40">
        <f t="shared" ref="L89" si="55">SQRT((D89^2) + (F89^2) + (H89^2))</f>
        <v>633.8013331425143</v>
      </c>
      <c r="M89" s="12">
        <f t="shared" ref="M89" si="56">(D89-$D$9)/(B89-$B$9)</f>
        <v>12.749999999262704</v>
      </c>
      <c r="N89" s="12">
        <f t="shared" ref="N89" si="57">(F89-$F$9)/(B89-$B$9)</f>
        <v>3.3604166625688472</v>
      </c>
      <c r="O89" s="12">
        <f t="shared" ref="O89" si="58">(H89-$H$9)/(B89-$B$9)</f>
        <v>-0.70416666666665384</v>
      </c>
      <c r="P89" s="81">
        <f t="shared" ref="P89" si="59">(L89-$L$9)/(B89-$B$9)</f>
        <v>13.204194440469047</v>
      </c>
      <c r="Q89" s="12">
        <f t="shared" ref="Q89" si="60">(M89-0)/(B89-$B$9)</f>
        <v>0.26562499998463968</v>
      </c>
      <c r="R89" s="12">
        <f t="shared" ref="R89" si="61">(N89-0)/(B89-$B$9)</f>
        <v>7.0008680470184312E-2</v>
      </c>
      <c r="S89" s="12">
        <f t="shared" ref="S89" si="62">(O89-0)/(B89-$B$9)</f>
        <v>-1.4670138888888622E-2</v>
      </c>
      <c r="T89" s="12">
        <f t="shared" ref="T89" si="63">(P89-0)/(B89-$B$9)</f>
        <v>0.27508738417643847</v>
      </c>
    </row>
    <row r="90" spans="2:20" ht="15.9" customHeight="1">
      <c r="B90" s="18">
        <v>45903</v>
      </c>
      <c r="C90" s="12">
        <v>401107.85450000002</v>
      </c>
      <c r="D90" s="9">
        <f t="shared" si="24"/>
        <v>613.79999999189749</v>
      </c>
      <c r="E90" s="12">
        <v>6665761.3627000004</v>
      </c>
      <c r="F90" s="9">
        <f t="shared" si="25"/>
        <v>153.70000060647726</v>
      </c>
      <c r="G90" s="12">
        <v>85.076599999999999</v>
      </c>
      <c r="H90" s="9">
        <f t="shared" si="26"/>
        <v>-25.90000000000714</v>
      </c>
      <c r="I90" s="48"/>
      <c r="J90" s="40">
        <f t="shared" ref="J90" si="64">MOD(DEGREES(ATAN2(F90, D90)) + 360, 360)</f>
        <v>75.941794817882453</v>
      </c>
      <c r="K90" s="47">
        <f t="shared" ref="K90" si="65">SQRT(POWER(C90 - $C$9,2) + POWER(E90 - $E$9,2)) *1000</f>
        <v>632.75123877909914</v>
      </c>
      <c r="L90" s="40">
        <f t="shared" ref="L90" si="66">SQRT((D90^2) + (F90^2) + (H90^2))</f>
        <v>633.28109096710352</v>
      </c>
      <c r="M90" s="12">
        <f t="shared" ref="M90" si="67">(D90-$D$9)/(B90-$B$9)</f>
        <v>12.787499999831198</v>
      </c>
      <c r="N90" s="12">
        <f t="shared" ref="N90" si="68">(F90-$F$9)/(B90-$B$9)</f>
        <v>3.2020833459682763</v>
      </c>
      <c r="O90" s="12">
        <f t="shared" ref="O90" si="69">(H90-$H$9)/(B90-$B$9)</f>
        <v>-0.53958333333348207</v>
      </c>
      <c r="P90" s="81">
        <f t="shared" ref="P90" si="70">(L90-$L$9)/(B90-$B$9)</f>
        <v>13.193356061814656</v>
      </c>
      <c r="Q90" s="12">
        <f t="shared" ref="Q90" si="71">(M90-0)/(B90-$B$9)</f>
        <v>0.26640624999648327</v>
      </c>
      <c r="R90" s="12">
        <f t="shared" ref="R90" si="72">(N90-0)/(B90-$B$9)</f>
        <v>6.6710069707672418E-2</v>
      </c>
      <c r="S90" s="12">
        <f t="shared" ref="S90" si="73">(O90-0)/(B90-$B$9)</f>
        <v>-1.1241319444447543E-2</v>
      </c>
      <c r="T90" s="12">
        <f t="shared" ref="T90" si="74">(P90-0)/(B90-$B$9)</f>
        <v>0.27486158462113869</v>
      </c>
    </row>
    <row r="91" spans="2:20" ht="15.9" customHeight="1">
      <c r="B91" s="18">
        <v>45904</v>
      </c>
      <c r="C91" s="12">
        <v>401107.85269999999</v>
      </c>
      <c r="D91" s="9">
        <f t="shared" si="24"/>
        <v>611.99999996460974</v>
      </c>
      <c r="E91" s="12">
        <v>6665761.3702999996</v>
      </c>
      <c r="F91" s="9">
        <f t="shared" si="25"/>
        <v>161.29999980330467</v>
      </c>
      <c r="G91" s="12">
        <v>85.068700000000007</v>
      </c>
      <c r="H91" s="9">
        <f t="shared" si="26"/>
        <v>-33.799999999999386</v>
      </c>
      <c r="I91" s="48"/>
      <c r="J91" s="40">
        <f t="shared" ref="J91" si="75">MOD(DEGREES(ATAN2(F91, D91)) + 360, 360)</f>
        <v>75.234780486788338</v>
      </c>
      <c r="K91" s="47">
        <f t="shared" ref="K91" si="76">SQRT(POWER(C91 - $C$9,2) + POWER(E91 - $E$9,2)) *1000</f>
        <v>632.89943110515469</v>
      </c>
      <c r="L91" s="40">
        <f t="shared" ref="L91" si="77">SQRT((D91^2) + (F91^2) + (H91^2))</f>
        <v>633.8013331425143</v>
      </c>
      <c r="M91" s="12">
        <f t="shared" ref="M91" si="78">(D91-$D$9)/(B91-$B$9)</f>
        <v>12.489795917645097</v>
      </c>
      <c r="N91" s="12">
        <f t="shared" ref="N91" si="79">(F91-$F$9)/(B91-$B$9)</f>
        <v>3.2918367306796874</v>
      </c>
      <c r="O91" s="12">
        <f t="shared" ref="O91" si="80">(H91-$H$9)/(B91-$B$9)</f>
        <v>-0.68979591836733445</v>
      </c>
      <c r="P91" s="81">
        <f t="shared" ref="P91" si="81">(L91-$L$9)/(B91-$B$9)</f>
        <v>12.934721084541108</v>
      </c>
      <c r="Q91" s="12">
        <f t="shared" ref="Q91" si="82">(M91-0)/(B91-$B$9)</f>
        <v>0.25489379423765501</v>
      </c>
      <c r="R91" s="12">
        <f t="shared" ref="R91" si="83">(N91-0)/(B91-$B$9)</f>
        <v>6.7180341442442601E-2</v>
      </c>
      <c r="S91" s="12">
        <f t="shared" ref="S91" si="84">(O91-0)/(B91-$B$9)</f>
        <v>-1.4077467721782335E-2</v>
      </c>
      <c r="T91" s="12">
        <f t="shared" ref="T91" si="85">(P91-0)/(B91-$B$9)</f>
        <v>0.2639738996845124</v>
      </c>
    </row>
    <row r="92" spans="2:20" ht="15.9" customHeight="1">
      <c r="B92" s="18">
        <v>45904</v>
      </c>
      <c r="C92" s="12">
        <v>401107.90149999998</v>
      </c>
      <c r="D92" s="9">
        <f t="shared" si="24"/>
        <v>660.79999995417893</v>
      </c>
      <c r="E92" s="12">
        <v>6665761.3844999997</v>
      </c>
      <c r="F92" s="9">
        <f t="shared" si="25"/>
        <v>175.49999989569187</v>
      </c>
      <c r="G92" s="12">
        <v>85.076099999999997</v>
      </c>
      <c r="H92" s="9">
        <f t="shared" si="26"/>
        <v>-26.400000000009527</v>
      </c>
      <c r="I92" s="48"/>
      <c r="J92" s="40">
        <f t="shared" ref="J92" si="86">MOD(DEGREES(ATAN2(F92, D92)) + 360, 360)</f>
        <v>75.126342828676002</v>
      </c>
      <c r="K92" s="47">
        <f t="shared" ref="K92" si="87">SQRT(POWER(C92 - $C$9,2) + POWER(E92 - $E$9,2)) *1000</f>
        <v>683.70819060680469</v>
      </c>
      <c r="L92" s="40">
        <f t="shared" ref="L92" si="88">SQRT((D92^2) + (F92^2) + (H92^2))</f>
        <v>684.2176918955189</v>
      </c>
      <c r="M92" s="12">
        <f t="shared" ref="M92" si="89">(D92-$D$9)/(B92-$B$9)</f>
        <v>13.485714284779162</v>
      </c>
      <c r="N92" s="12">
        <f t="shared" ref="N92" si="90">(F92-$F$9)/(B92-$B$9)</f>
        <v>3.5816326509324874</v>
      </c>
      <c r="O92" s="12">
        <f t="shared" ref="O92" si="91">(H92-$H$9)/(B92-$B$9)</f>
        <v>-0.53877551020427605</v>
      </c>
      <c r="P92" s="81">
        <f t="shared" ref="P92" si="92">(L92-$L$9)/(B92-$B$9)</f>
        <v>13.963626365214671</v>
      </c>
      <c r="Q92" s="12">
        <f t="shared" ref="Q92" si="93">(M92-0)/(B92-$B$9)</f>
        <v>0.27521865887304414</v>
      </c>
      <c r="R92" s="12">
        <f t="shared" ref="R92" si="94">(N92-0)/(B92-$B$9)</f>
        <v>7.3094543896581377E-2</v>
      </c>
      <c r="S92" s="12">
        <f t="shared" ref="S92" si="95">(O92-0)/(B92-$B$9)</f>
        <v>-1.0995418575597471E-2</v>
      </c>
      <c r="T92" s="12">
        <f t="shared" ref="T92" si="96">(P92-0)/(B92-$B$9)</f>
        <v>0.28497196663703411</v>
      </c>
    </row>
    <row r="93" spans="2:20" ht="15.9" customHeight="1">
      <c r="B93" s="18">
        <v>45905</v>
      </c>
      <c r="C93" s="12">
        <v>401107.9412</v>
      </c>
      <c r="D93" s="9">
        <f t="shared" si="24"/>
        <v>700.4999999771826</v>
      </c>
      <c r="E93" s="12">
        <v>6665761.3852000004</v>
      </c>
      <c r="F93" s="9">
        <f t="shared" si="25"/>
        <v>176.20000056922436</v>
      </c>
      <c r="G93" s="12">
        <v>85.059899999999999</v>
      </c>
      <c r="H93" s="9">
        <f t="shared" si="26"/>
        <v>-42.600000000007299</v>
      </c>
      <c r="I93" s="48"/>
      <c r="J93" s="40">
        <f t="shared" ref="J93" si="97">MOD(DEGREES(ATAN2(F93, D93)) + 360, 360)</f>
        <v>75.881031459065525</v>
      </c>
      <c r="K93" s="47">
        <f t="shared" ref="K93" si="98">SQRT(POWER(C93 - $C$9,2) + POWER(E93 - $E$9,2)) *1000</f>
        <v>722.32035148445561</v>
      </c>
      <c r="L93" s="40">
        <f t="shared" ref="L93" si="99">SQRT((D93^2) + (F93^2) + (H93^2))</f>
        <v>723.57546266345162</v>
      </c>
      <c r="M93" s="12">
        <f t="shared" ref="M93" si="100">(D93-$D$9)/(B93-$B$9)</f>
        <v>14.009999999543652</v>
      </c>
      <c r="N93" s="12">
        <f t="shared" ref="N93" si="101">(F93-$F$9)/(B93-$B$9)</f>
        <v>3.5240000113844872</v>
      </c>
      <c r="O93" s="12">
        <f t="shared" ref="O93" si="102">(H93-$H$9)/(B93-$B$9)</f>
        <v>-0.85200000000014597</v>
      </c>
      <c r="P93" s="81">
        <f t="shared" ref="P93" si="103">(L93-$L$9)/(B93-$B$9)</f>
        <v>14.471509253269032</v>
      </c>
      <c r="Q93" s="12">
        <f t="shared" ref="Q93" si="104">(M93-0)/(B93-$B$9)</f>
        <v>0.28019999999087303</v>
      </c>
      <c r="R93" s="12">
        <f t="shared" ref="R93" si="105">(N93-0)/(B93-$B$9)</f>
        <v>7.0480000227689743E-2</v>
      </c>
      <c r="S93" s="12">
        <f t="shared" ref="S93" si="106">(O93-0)/(B93-$B$9)</f>
        <v>-1.7040000000002921E-2</v>
      </c>
      <c r="T93" s="12">
        <f t="shared" ref="T93" si="107">(P93-0)/(B93-$B$9)</f>
        <v>0.28943018506538065</v>
      </c>
    </row>
    <row r="94" spans="2:20" ht="15.9" customHeight="1">
      <c r="B94" s="18">
        <v>45905</v>
      </c>
      <c r="C94" s="12">
        <v>401107.95600000001</v>
      </c>
      <c r="D94" s="9">
        <f t="shared" si="24"/>
        <v>715.29999998165295</v>
      </c>
      <c r="E94" s="12">
        <v>6665761.3905999996</v>
      </c>
      <c r="F94" s="9">
        <f t="shared" si="25"/>
        <v>181.5999997779727</v>
      </c>
      <c r="G94" s="12">
        <v>85.067300000000003</v>
      </c>
      <c r="H94" s="9">
        <f t="shared" si="26"/>
        <v>-35.200000000003229</v>
      </c>
      <c r="I94" s="48"/>
      <c r="J94" s="40">
        <f t="shared" ref="J94" si="108">MOD(DEGREES(ATAN2(F94, D94)) + 360, 360)</f>
        <v>75.754745002655284</v>
      </c>
      <c r="K94" s="47">
        <f t="shared" ref="K94" si="109">SQRT(POWER(C94 - $C$9,2) + POWER(E94 - $E$9,2)) *1000</f>
        <v>737.99231018562273</v>
      </c>
      <c r="L94" s="40">
        <f t="shared" ref="L94" si="110">SQRT((D94^2) + (F94^2) + (H94^2))</f>
        <v>738.83130002261862</v>
      </c>
      <c r="M94" s="12">
        <f t="shared" ref="M94" si="111">(D94-$D$9)/(B94-$B$9)</f>
        <v>14.305999999633059</v>
      </c>
      <c r="N94" s="12">
        <f t="shared" ref="N94" si="112">(F94-$F$9)/(B94-$B$9)</f>
        <v>3.631999995559454</v>
      </c>
      <c r="O94" s="12">
        <f t="shared" ref="O94" si="113">(H94-$H$9)/(B94-$B$9)</f>
        <v>-0.70400000000006457</v>
      </c>
      <c r="P94" s="81">
        <f t="shared" ref="P94" si="114">(L94-$L$9)/(B94-$B$9)</f>
        <v>14.776626000452373</v>
      </c>
      <c r="Q94" s="12">
        <f t="shared" ref="Q94" si="115">(M94-0)/(B94-$B$9)</f>
        <v>0.28611999999266119</v>
      </c>
      <c r="R94" s="12">
        <f t="shared" ref="R94" si="116">(N94-0)/(B94-$B$9)</f>
        <v>7.2639999911189079E-2</v>
      </c>
      <c r="S94" s="12">
        <f t="shared" ref="S94" si="117">(O94-0)/(B94-$B$9)</f>
        <v>-1.4080000000001291E-2</v>
      </c>
      <c r="T94" s="12">
        <f t="shared" ref="T94" si="118">(P94-0)/(B94-$B$9)</f>
        <v>0.29553252000904745</v>
      </c>
    </row>
    <row r="95" spans="2:20" ht="15.9" customHeight="1">
      <c r="B95" s="18">
        <v>45906</v>
      </c>
      <c r="C95" s="12">
        <v>401107.97259999998</v>
      </c>
      <c r="D95" s="9">
        <f t="shared" si="24"/>
        <v>731.89999995520338</v>
      </c>
      <c r="E95" s="12">
        <v>6665761.3662</v>
      </c>
      <c r="F95" s="9">
        <f t="shared" si="25"/>
        <v>157.20000024884939</v>
      </c>
      <c r="G95" s="12">
        <v>85.053100000000001</v>
      </c>
      <c r="H95" s="9">
        <f t="shared" si="26"/>
        <v>-49.400000000005662</v>
      </c>
      <c r="I95" s="48"/>
      <c r="J95" s="40">
        <f t="shared" ref="J95" si="119">MOD(DEGREES(ATAN2(F95, D95)) + 360, 360)</f>
        <v>77.877980074676373</v>
      </c>
      <c r="K95" s="47">
        <f t="shared" ref="K95" si="120">SQRT(POWER(C95 - $C$9,2) + POWER(E95 - $E$9,2)) *1000</f>
        <v>748.59164436471303</v>
      </c>
      <c r="L95" s="40">
        <f t="shared" ref="L95" si="121">SQRT((D95^2) + (F95^2) + (H95^2))</f>
        <v>750.21984112169787</v>
      </c>
      <c r="M95" s="12">
        <f t="shared" ref="M95" si="122">(D95-$D$9)/(B95-$B$9)</f>
        <v>14.350980391278497</v>
      </c>
      <c r="N95" s="12">
        <f t="shared" ref="N95" si="123">(F95-$F$9)/(B95-$B$9)</f>
        <v>3.0823529460558703</v>
      </c>
      <c r="O95" s="12">
        <f t="shared" ref="O95" si="124">(H95-$H$9)/(B95-$B$9)</f>
        <v>-0.96862745098050318</v>
      </c>
      <c r="P95" s="81">
        <f t="shared" ref="P95" si="125">(L95-$L$9)/(B95-$B$9)</f>
        <v>14.710192963170547</v>
      </c>
      <c r="Q95" s="12">
        <f t="shared" ref="Q95" si="126">(M95-0)/(B95-$B$9)</f>
        <v>0.28139177237800977</v>
      </c>
      <c r="R95" s="12">
        <f t="shared" ref="R95" si="127">(N95-0)/(B95-$B$9)</f>
        <v>6.0438293059919025E-2</v>
      </c>
      <c r="S95" s="12">
        <f t="shared" ref="S95" si="128">(O95-0)/(B95-$B$9)</f>
        <v>-1.8992695117264768E-2</v>
      </c>
      <c r="T95" s="12">
        <f t="shared" ref="T95" si="129">(P95-0)/(B95-$B$9)</f>
        <v>0.28843515614059895</v>
      </c>
    </row>
    <row r="96" spans="2:20" ht="15.9" customHeight="1">
      <c r="B96" s="18">
        <v>45906</v>
      </c>
      <c r="C96" s="12">
        <v>401107.99160000001</v>
      </c>
      <c r="D96" s="9">
        <f t="shared" si="24"/>
        <v>750.89999998454005</v>
      </c>
      <c r="E96" s="12">
        <v>6665761.4226000002</v>
      </c>
      <c r="F96" s="9">
        <f t="shared" si="25"/>
        <v>213.60000036656857</v>
      </c>
      <c r="G96" s="12">
        <v>85.047499999999999</v>
      </c>
      <c r="H96" s="9">
        <f t="shared" si="26"/>
        <v>-55.000000000006821</v>
      </c>
      <c r="I96" s="48"/>
      <c r="J96" s="40">
        <f t="shared" ref="J96" si="130">MOD(DEGREES(ATAN2(F96, D96)) + 360, 360)</f>
        <v>74.121139126080266</v>
      </c>
      <c r="K96" s="47">
        <f t="shared" ref="K96" si="131">SQRT(POWER(C96 - $C$9,2) + POWER(E96 - $E$9,2)) *1000</f>
        <v>780.68929167331385</v>
      </c>
      <c r="L96" s="40">
        <f t="shared" ref="L96" si="132">SQRT((D96^2) + (F96^2) + (H96^2))</f>
        <v>782.62428414494082</v>
      </c>
      <c r="M96" s="12">
        <f t="shared" ref="M96" si="133">(D96-$D$9)/(B96-$B$9)</f>
        <v>14.72352941146157</v>
      </c>
      <c r="N96" s="12">
        <f t="shared" ref="N96" si="134">(F96-$F$9)/(B96-$B$9)</f>
        <v>4.1882353013052658</v>
      </c>
      <c r="O96" s="12">
        <f t="shared" ref="O96" si="135">(H96-$H$9)/(B96-$B$9)</f>
        <v>-1.0784313725491534</v>
      </c>
      <c r="P96" s="81">
        <f t="shared" ref="P96" si="136">(L96-$L$9)/(B96-$B$9)</f>
        <v>15.345574198920408</v>
      </c>
      <c r="Q96" s="12">
        <f t="shared" ref="Q96" si="137">(M96-0)/(B96-$B$9)</f>
        <v>0.28869665512669745</v>
      </c>
      <c r="R96" s="12">
        <f t="shared" ref="R96" si="138">(N96-0)/(B96-$B$9)</f>
        <v>8.2122260809907172E-2</v>
      </c>
      <c r="S96" s="12">
        <f t="shared" ref="S96" si="139">(O96-0)/(B96-$B$9)</f>
        <v>-2.1145713187238301E-2</v>
      </c>
      <c r="T96" s="12">
        <f t="shared" ref="T96" si="140">(P96-0)/(B96-$B$9)</f>
        <v>0.3008936117435374</v>
      </c>
    </row>
    <row r="97" spans="2:20" ht="15.9" customHeight="1">
      <c r="B97" s="18">
        <v>45908</v>
      </c>
      <c r="C97" s="12">
        <v>401108.03899999999</v>
      </c>
      <c r="D97" s="9">
        <f t="shared" si="24"/>
        <v>798.29999996582046</v>
      </c>
      <c r="E97" s="12">
        <v>6665761.4293999998</v>
      </c>
      <c r="F97" s="9">
        <f t="shared" si="25"/>
        <v>220.3999999910593</v>
      </c>
      <c r="G97" s="12">
        <v>85.054500000000004</v>
      </c>
      <c r="H97" s="9">
        <f t="shared" si="26"/>
        <v>-48.000000000001819</v>
      </c>
      <c r="I97" s="48"/>
      <c r="J97" s="40">
        <f t="shared" ref="J97" si="141">MOD(DEGREES(ATAN2(F97, D97)) + 360, 360)</f>
        <v>74.565879973473102</v>
      </c>
      <c r="K97" s="47">
        <f t="shared" ref="K97" si="142">SQRT(POWER(C97 - $C$9,2) + POWER(E97 - $E$9,2)) *1000</f>
        <v>828.16607630443775</v>
      </c>
      <c r="L97" s="40">
        <f t="shared" ref="L97" si="143">SQRT((D97^2) + (F97^2) + (H97^2))</f>
        <v>829.55593539042809</v>
      </c>
      <c r="M97" s="12">
        <f t="shared" ref="M97" si="144">(D97-$D$9)/(B97-$B$9)</f>
        <v>15.0622641502985</v>
      </c>
      <c r="N97" s="12">
        <f t="shared" ref="N97" si="145">(F97-$F$9)/(B97-$B$9)</f>
        <v>4.1584905658690436</v>
      </c>
      <c r="O97" s="12">
        <f t="shared" ref="O97" si="146">(H97-$H$9)/(B97-$B$9)</f>
        <v>-0.90566037735852489</v>
      </c>
      <c r="P97" s="81">
        <f t="shared" ref="P97" si="147">(L97-$L$9)/(B97-$B$9)</f>
        <v>15.651998780951473</v>
      </c>
      <c r="Q97" s="12">
        <f t="shared" ref="Q97" si="148">(M97-0)/(B97-$B$9)</f>
        <v>0.28419366321317924</v>
      </c>
      <c r="R97" s="12">
        <f t="shared" ref="R97" si="149">(N97-0)/(B97-$B$9)</f>
        <v>7.8462086148472526E-2</v>
      </c>
      <c r="S97" s="12">
        <f t="shared" ref="S97" si="150">(O97-0)/(B97-$B$9)</f>
        <v>-1.7087931648274053E-2</v>
      </c>
      <c r="T97" s="12">
        <f t="shared" ref="T97" si="151">(P97-0)/(B97-$B$9)</f>
        <v>0.29532073171606554</v>
      </c>
    </row>
    <row r="98" spans="2:20" ht="15.9" customHeight="1">
      <c r="B98" s="18">
        <v>45908</v>
      </c>
      <c r="C98" s="12">
        <v>401108.04440000001</v>
      </c>
      <c r="D98" s="9">
        <f t="shared" si="24"/>
        <v>803.69999998947605</v>
      </c>
      <c r="E98" s="12">
        <v>6665761.4364999998</v>
      </c>
      <c r="F98" s="9">
        <f t="shared" si="25"/>
        <v>227.5000000372529</v>
      </c>
      <c r="G98" s="12">
        <v>85.063599999999994</v>
      </c>
      <c r="H98" s="9">
        <f t="shared" si="26"/>
        <v>-38.900000000012369</v>
      </c>
      <c r="I98" s="48"/>
      <c r="J98" s="40">
        <f t="shared" ref="J98" si="152">MOD(DEGREES(ATAN2(F98, D98)) + 360, 360)</f>
        <v>74.194995388206507</v>
      </c>
      <c r="K98" s="47">
        <f t="shared" ref="K98" si="153">SQRT(POWER(C98 - $C$9,2) + POWER(E98 - $E$9,2)) *1000</f>
        <v>835.27836078760822</v>
      </c>
      <c r="L98" s="40">
        <f t="shared" ref="L98" si="154">SQRT((D98^2) + (F98^2) + (H98^2))</f>
        <v>836.18368197426275</v>
      </c>
      <c r="M98" s="12">
        <f t="shared" ref="M98" si="155">(D98-$D$9)/(B98-$B$9)</f>
        <v>15.164150943197662</v>
      </c>
      <c r="N98" s="12">
        <f t="shared" ref="N98" si="156">(F98-$F$9)/(B98-$B$9)</f>
        <v>4.2924528308915644</v>
      </c>
      <c r="O98" s="12">
        <f t="shared" ref="O98" si="157">(H98-$H$9)/(B98-$B$9)</f>
        <v>-0.73396226415117682</v>
      </c>
      <c r="P98" s="81">
        <f t="shared" ref="P98" si="158">(L98-$L$9)/(B98-$B$9)</f>
        <v>15.777050603287977</v>
      </c>
      <c r="Q98" s="12">
        <f t="shared" ref="Q98" si="159">(M98-0)/(B98-$B$9)</f>
        <v>0.28611605553203134</v>
      </c>
      <c r="R98" s="12">
        <f t="shared" ref="R98" si="160">(N98-0)/(B98-$B$9)</f>
        <v>8.0989676054557813E-2</v>
      </c>
      <c r="S98" s="12">
        <f t="shared" ref="S98" si="161">(O98-0)/(B98-$B$9)</f>
        <v>-1.3848344606625977E-2</v>
      </c>
      <c r="T98" s="12">
        <f t="shared" ref="T98" si="162">(P98-0)/(B98-$B$9)</f>
        <v>0.29768020006203733</v>
      </c>
    </row>
    <row r="99" spans="2:20" ht="15.9" customHeight="1">
      <c r="B99" s="18">
        <v>45909</v>
      </c>
      <c r="C99" s="12">
        <v>401108.07339999999</v>
      </c>
      <c r="D99" s="9">
        <f t="shared" si="24"/>
        <v>832.69999996991828</v>
      </c>
      <c r="E99" s="12">
        <v>6665761.4316999996</v>
      </c>
      <c r="F99" s="9">
        <f t="shared" si="25"/>
        <v>222.69999980926514</v>
      </c>
      <c r="G99" s="12">
        <v>85.007800000000003</v>
      </c>
      <c r="H99" s="9">
        <f t="shared" si="26"/>
        <v>-94.700000000003115</v>
      </c>
      <c r="I99" s="48"/>
      <c r="J99" s="40">
        <f t="shared" ref="J99" si="163">MOD(DEGREES(ATAN2(F99, D99)) + 360, 360)</f>
        <v>75.027049577188848</v>
      </c>
      <c r="K99" s="47">
        <f t="shared" ref="K99" si="164">SQRT(POWER(C99 - $C$9,2) + POWER(E99 - $E$9,2)) *1000</f>
        <v>861.96553287527024</v>
      </c>
      <c r="L99" s="40">
        <f t="shared" ref="L99" si="165">SQRT((D99^2) + (F99^2) + (H99^2))</f>
        <v>867.15204541357627</v>
      </c>
      <c r="M99" s="12">
        <f t="shared" ref="M99" si="166">(D99-$D$9)/(B99-$B$9)</f>
        <v>15.420370369813302</v>
      </c>
      <c r="N99" s="12">
        <f t="shared" ref="N99" si="167">(F99-$F$9)/(B99-$B$9)</f>
        <v>4.1240740705419467</v>
      </c>
      <c r="O99" s="12">
        <f t="shared" ref="O99" si="168">(H99-$H$9)/(B99-$B$9)</f>
        <v>-1.7537037037037615</v>
      </c>
      <c r="P99" s="81">
        <f t="shared" ref="P99" si="169">(L99-$L$9)/(B99-$B$9)</f>
        <v>16.058371211362523</v>
      </c>
      <c r="Q99" s="12">
        <f t="shared" ref="Q99" si="170">(M99-0)/(B99-$B$9)</f>
        <v>0.28556241425580187</v>
      </c>
      <c r="R99" s="12">
        <f t="shared" ref="R99" si="171">(N99-0)/(B99-$B$9)</f>
        <v>7.6371742047073088E-2</v>
      </c>
      <c r="S99" s="12">
        <f t="shared" ref="S99" si="172">(O99-0)/(B99-$B$9)</f>
        <v>-3.2475994513032617E-2</v>
      </c>
      <c r="T99" s="12">
        <f t="shared" ref="T99" si="173">(P99-0)/(B99-$B$9)</f>
        <v>0.29737724465486154</v>
      </c>
    </row>
    <row r="100" spans="2:20" ht="15.9" customHeight="1">
      <c r="B100" s="18">
        <v>45909</v>
      </c>
      <c r="C100" s="12">
        <v>401108.0883</v>
      </c>
      <c r="D100" s="9">
        <f t="shared" si="24"/>
        <v>847.59999997913837</v>
      </c>
      <c r="E100" s="12">
        <v>6665761.4464999996</v>
      </c>
      <c r="F100" s="9">
        <f t="shared" si="25"/>
        <v>237.49999981373549</v>
      </c>
      <c r="G100" s="12">
        <v>85.058499999999995</v>
      </c>
      <c r="H100" s="9">
        <f t="shared" si="26"/>
        <v>-44.000000000011141</v>
      </c>
      <c r="I100" s="48"/>
      <c r="J100" s="40">
        <f t="shared" ref="J100" si="174">MOD(DEGREES(ATAN2(F100, D100)) + 360, 360)</f>
        <v>74.346972595823502</v>
      </c>
      <c r="K100" s="47">
        <f t="shared" ref="K100" si="175">SQRT(POWER(C100 - $C$9,2) + POWER(E100 - $E$9,2)) *1000</f>
        <v>880.24542593310866</v>
      </c>
      <c r="L100" s="40">
        <f t="shared" ref="L100" si="176">SQRT((D100^2) + (F100^2) + (H100^2))</f>
        <v>881.34443316796455</v>
      </c>
      <c r="M100" s="12">
        <f t="shared" ref="M100" si="177">(D100-$D$9)/(B100-$B$9)</f>
        <v>15.696296295909971</v>
      </c>
      <c r="N100" s="12">
        <f t="shared" ref="N100" si="178">(F100-$F$9)/(B100-$B$9)</f>
        <v>4.3981481446988049</v>
      </c>
      <c r="O100" s="12">
        <f t="shared" ref="O100" si="179">(H100-$H$9)/(B100-$B$9)</f>
        <v>-0.81481481481502116</v>
      </c>
      <c r="P100" s="81">
        <f t="shared" ref="P100" si="180">(L100-$L$9)/(B100-$B$9)</f>
        <v>16.321193206814158</v>
      </c>
      <c r="Q100" s="12">
        <f t="shared" ref="Q100" si="181">(M100-0)/(B100-$B$9)</f>
        <v>0.29067215362796239</v>
      </c>
      <c r="R100" s="12">
        <f t="shared" ref="R100" si="182">(N100-0)/(B100-$B$9)</f>
        <v>8.1447187864792686E-2</v>
      </c>
      <c r="S100" s="12">
        <f t="shared" ref="S100" si="183">(O100-0)/(B100-$B$9)</f>
        <v>-1.5089163237315207E-2</v>
      </c>
      <c r="T100" s="12">
        <f t="shared" ref="T100" si="184">(P100-0)/(B100-$B$9)</f>
        <v>0.30224431864470663</v>
      </c>
    </row>
    <row r="101" spans="2:20" ht="15.9" customHeight="1">
      <c r="B101" s="18">
        <v>45910</v>
      </c>
      <c r="C101" s="12">
        <v>401108.11050000001</v>
      </c>
      <c r="D101" s="9">
        <f t="shared" ref="D101:D164" si="185">IF(C101="","",(C101-$C$9)*1000)</f>
        <v>869.7999999858439</v>
      </c>
      <c r="E101" s="12">
        <v>6665761.5009000003</v>
      </c>
      <c r="F101" s="9">
        <f t="shared" ref="F101:F164" si="186">IF(E101="","",(E101-$E$9)*1000)</f>
        <v>291.90000053495169</v>
      </c>
      <c r="G101" s="12">
        <v>85.058000000000007</v>
      </c>
      <c r="H101" s="9">
        <f t="shared" ref="H101:H164" si="187">IF(G101="","",(G101-$G$9)*1000)</f>
        <v>-44.499999999999318</v>
      </c>
      <c r="I101" s="48"/>
      <c r="J101" s="40">
        <f t="shared" ref="J101" si="188">MOD(DEGREES(ATAN2(F101, D101)) + 360, 360)</f>
        <v>71.448536261058337</v>
      </c>
      <c r="K101" s="47">
        <f t="shared" ref="K101" si="189">SQRT(POWER(C101 - $C$9,2) + POWER(E101 - $E$9,2)) *1000</f>
        <v>917.47351476087795</v>
      </c>
      <c r="L101" s="40">
        <f t="shared" ref="L101" si="190">SQRT((D101^2) + (F101^2) + (H101^2))</f>
        <v>918.55206727091888</v>
      </c>
      <c r="M101" s="12">
        <f t="shared" ref="M101" si="191">(D101-$D$9)/(B101-$B$9)</f>
        <v>15.814545454288071</v>
      </c>
      <c r="N101" s="12">
        <f t="shared" ref="N101" si="192">(F101-$F$9)/(B101-$B$9)</f>
        <v>5.3072727369991215</v>
      </c>
      <c r="O101" s="12">
        <f t="shared" ref="O101" si="193">(H101-$H$9)/(B101-$B$9)</f>
        <v>-0.80909090909089665</v>
      </c>
      <c r="P101" s="81">
        <f t="shared" ref="P101" si="194">(L101-$L$9)/(B101-$B$9)</f>
        <v>16.700946677653072</v>
      </c>
      <c r="Q101" s="12">
        <f t="shared" ref="Q101" si="195">(M101-0)/(B101-$B$9)</f>
        <v>0.28753719007796491</v>
      </c>
      <c r="R101" s="12">
        <f t="shared" ref="R101" si="196">(N101-0)/(B101-$B$9)</f>
        <v>9.6495867945438574E-2</v>
      </c>
      <c r="S101" s="12">
        <f t="shared" ref="S101" si="197">(O101-0)/(B101-$B$9)</f>
        <v>-1.4710743801652666E-2</v>
      </c>
      <c r="T101" s="12">
        <f t="shared" ref="T101" si="198">(P101-0)/(B101-$B$9)</f>
        <v>0.30365357595732856</v>
      </c>
    </row>
    <row r="102" spans="2:20" ht="15.9" customHeight="1">
      <c r="B102" s="18">
        <v>45910</v>
      </c>
      <c r="C102" s="12">
        <v>401108.1</v>
      </c>
      <c r="D102" s="9">
        <f t="shared" si="185"/>
        <v>859.29999995278195</v>
      </c>
      <c r="E102" s="12">
        <v>6665761.3994000005</v>
      </c>
      <c r="F102" s="9">
        <f t="shared" si="186"/>
        <v>190.40000066161156</v>
      </c>
      <c r="G102" s="12">
        <v>85.013999999999996</v>
      </c>
      <c r="H102" s="9">
        <f t="shared" si="187"/>
        <v>-88.500000000010459</v>
      </c>
      <c r="I102" s="48"/>
      <c r="J102" s="40">
        <f t="shared" ref="J102" si="199">MOD(DEGREES(ATAN2(F102, D102)) + 360, 360)</f>
        <v>77.506496809265968</v>
      </c>
      <c r="K102" s="47">
        <f t="shared" ref="K102" si="200">SQRT(POWER(C102 - $C$9,2) + POWER(E102 - $E$9,2)) *1000</f>
        <v>880.1412671672615</v>
      </c>
      <c r="L102" s="40">
        <f t="shared" ref="L102" si="201">SQRT((D102^2) + (F102^2) + (H102^2))</f>
        <v>884.57950472006451</v>
      </c>
      <c r="M102" s="12">
        <f t="shared" ref="M102" si="202">(D102-$D$9)/(B102-$B$9)</f>
        <v>15.623636362777853</v>
      </c>
      <c r="N102" s="12">
        <f t="shared" ref="N102" si="203">(F102-$F$9)/(B102-$B$9)</f>
        <v>3.461818193847483</v>
      </c>
      <c r="O102" s="12">
        <f t="shared" ref="O102" si="204">(H102-$H$9)/(B102-$B$9)</f>
        <v>-1.6090909090910992</v>
      </c>
      <c r="P102" s="81">
        <f t="shared" ref="P102" si="205">(L102-$L$9)/(B102-$B$9)</f>
        <v>16.083263722182991</v>
      </c>
      <c r="Q102" s="12">
        <f t="shared" ref="Q102" si="206">(M102-0)/(B102-$B$9)</f>
        <v>0.28406611568687007</v>
      </c>
      <c r="R102" s="12">
        <f t="shared" ref="R102" si="207">(N102-0)/(B102-$B$9)</f>
        <v>6.294214897904514E-2</v>
      </c>
      <c r="S102" s="12">
        <f t="shared" ref="S102" si="208">(O102-0)/(B102-$B$9)</f>
        <v>-2.9256198347110896E-2</v>
      </c>
      <c r="T102" s="12">
        <f t="shared" ref="T102" si="209">(P102-0)/(B102-$B$9)</f>
        <v>0.29242297676696349</v>
      </c>
    </row>
    <row r="103" spans="2:20" ht="15.9" customHeight="1">
      <c r="B103" s="18">
        <v>45911</v>
      </c>
      <c r="C103" s="12">
        <v>401108.10070000001</v>
      </c>
      <c r="D103" s="9">
        <f t="shared" si="185"/>
        <v>859.99999998603016</v>
      </c>
      <c r="E103" s="12">
        <v>6665761.3733000001</v>
      </c>
      <c r="F103" s="9">
        <f t="shared" si="186"/>
        <v>164.30000029504299</v>
      </c>
      <c r="G103" s="12">
        <v>85.055199999999999</v>
      </c>
      <c r="H103" s="9">
        <f t="shared" si="187"/>
        <v>-47.300000000007003</v>
      </c>
      <c r="J103" s="40">
        <f t="shared" ref="J103" si="210">MOD(DEGREES(ATAN2(F103, D103)) + 360, 360)</f>
        <v>79.184172479092524</v>
      </c>
      <c r="K103" s="47">
        <f t="shared" ref="K103" si="211">SQRT(POWER(C103 - $C$9,2) + POWER(E103 - $E$9,2)) *1000</f>
        <v>875.55381906135449</v>
      </c>
      <c r="L103" s="40">
        <f t="shared" ref="L103" si="212">SQRT((D103^2) + (F103^2) + (H103^2))</f>
        <v>876.83053098812866</v>
      </c>
      <c r="M103" s="12">
        <f t="shared" ref="M103" si="213">(D103-$D$9)/(B103-$B$9)</f>
        <v>15.357142856893395</v>
      </c>
      <c r="N103" s="12">
        <f t="shared" ref="N103" si="214">(F103-$F$9)/(B103-$B$9)</f>
        <v>2.9339285766971961</v>
      </c>
      <c r="O103" s="12">
        <f t="shared" ref="O103" si="215">(H103-$H$9)/(B103-$B$9)</f>
        <v>-0.84464285714298215</v>
      </c>
      <c r="P103" s="81">
        <f t="shared" ref="P103" si="216">(L103-$L$9)/(B103-$B$9)</f>
        <v>15.65768805335944</v>
      </c>
      <c r="Q103" s="12">
        <f t="shared" ref="Q103" si="217">(M103-0)/(B103-$B$9)</f>
        <v>0.27423469387309635</v>
      </c>
      <c r="R103" s="12">
        <f t="shared" ref="R103" si="218">(N103-0)/(B103-$B$9)</f>
        <v>5.2391581726735643E-2</v>
      </c>
      <c r="S103" s="12">
        <f t="shared" ref="S103" si="219">(O103-0)/(B103-$B$9)</f>
        <v>-1.5082908163267539E-2</v>
      </c>
      <c r="T103" s="12">
        <f t="shared" ref="T103" si="220">(P103-0)/(B103-$B$9)</f>
        <v>0.27960157238141858</v>
      </c>
    </row>
    <row r="104" spans="2:20" ht="15.9" customHeight="1">
      <c r="B104" s="18">
        <v>45911</v>
      </c>
      <c r="C104" s="12">
        <v>401108.11859999999</v>
      </c>
      <c r="D104" s="9">
        <f t="shared" si="185"/>
        <v>877.89999996311963</v>
      </c>
      <c r="E104" s="12">
        <v>6665761.4243000001</v>
      </c>
      <c r="F104" s="9">
        <f t="shared" si="186"/>
        <v>215.30000027269125</v>
      </c>
      <c r="G104" s="12">
        <v>85.025599999999997</v>
      </c>
      <c r="H104" s="9">
        <f t="shared" si="187"/>
        <v>-76.900000000009072</v>
      </c>
      <c r="J104" s="40">
        <f t="shared" ref="J104" si="221">MOD(DEGREES(ATAN2(F104, D104)) + 360, 360)</f>
        <v>76.220493511666916</v>
      </c>
      <c r="K104" s="47">
        <f t="shared" ref="K104" si="222">SQRT(POWER(C104 - $C$9,2) + POWER(E104 - $E$9,2)) *1000</f>
        <v>903.91509559950725</v>
      </c>
      <c r="L104" s="40">
        <f t="shared" ref="L104" si="223">SQRT((D104^2) + (F104^2) + (H104^2))</f>
        <v>907.18030735497541</v>
      </c>
      <c r="M104" s="12">
        <f t="shared" ref="M104" si="224">(D104-$D$9)/(B104-$B$9)</f>
        <v>15.676785713627137</v>
      </c>
      <c r="N104" s="12">
        <f t="shared" ref="N104" si="225">(F104-$F$9)/(B104-$B$9)</f>
        <v>3.8446428620123436</v>
      </c>
      <c r="O104" s="12">
        <f t="shared" ref="O104" si="226">(H104-$H$9)/(B104-$B$9)</f>
        <v>-1.3732142857144478</v>
      </c>
      <c r="P104" s="81">
        <f t="shared" ref="P104" si="227">(L104-$L$9)/(B104-$B$9)</f>
        <v>16.19964834562456</v>
      </c>
      <c r="Q104" s="12">
        <f t="shared" ref="Q104" si="228">(M104-0)/(B104-$B$9)</f>
        <v>0.27994260202905602</v>
      </c>
      <c r="R104" s="12">
        <f t="shared" ref="R104" si="229">(N104-0)/(B104-$B$9)</f>
        <v>6.8654336821648995E-2</v>
      </c>
      <c r="S104" s="12">
        <f t="shared" ref="S104" si="230">(O104-0)/(B104-$B$9)</f>
        <v>-2.4521683673472284E-2</v>
      </c>
      <c r="T104" s="12">
        <f t="shared" ref="T104" si="231">(P104-0)/(B104-$B$9)</f>
        <v>0.2892794347432957</v>
      </c>
    </row>
    <row r="105" spans="2:20" ht="15.9" customHeight="1">
      <c r="B105" s="18">
        <v>45912</v>
      </c>
      <c r="C105" s="12">
        <v>401108.12780000002</v>
      </c>
      <c r="D105" s="9">
        <f t="shared" si="185"/>
        <v>887.09999999264255</v>
      </c>
      <c r="E105" s="12">
        <v>6665761.4659000002</v>
      </c>
      <c r="F105" s="9">
        <f t="shared" si="186"/>
        <v>256.90000038594007</v>
      </c>
      <c r="G105" s="12">
        <v>85.043099999999995</v>
      </c>
      <c r="H105" s="9">
        <f t="shared" si="187"/>
        <v>-59.400000000010778</v>
      </c>
      <c r="J105" s="40">
        <f t="shared" ref="J105" si="232">MOD(DEGREES(ATAN2(F105, D105)) + 360, 360)</f>
        <v>73.849231521095362</v>
      </c>
      <c r="K105" s="47">
        <f t="shared" ref="K105" si="233">SQRT(POWER(C105 - $C$9,2) + POWER(E105 - $E$9,2)) *1000</f>
        <v>923.5496847410227</v>
      </c>
      <c r="L105" s="40">
        <f t="shared" ref="L105" si="234">SQRT((D105^2) + (F105^2) + (H105^2))</f>
        <v>925.4579299920897</v>
      </c>
      <c r="M105" s="12">
        <f t="shared" ref="M105" si="235">(D105-$D$9)/(B105-$B$9)</f>
        <v>15.563157894607764</v>
      </c>
      <c r="N105" s="12">
        <f t="shared" ref="N105" si="236">(F105-$F$9)/(B105-$B$9)</f>
        <v>4.5070175506305272</v>
      </c>
      <c r="O105" s="12">
        <f t="shared" ref="O105" si="237">(H105-$H$9)/(B105-$B$9)</f>
        <v>-1.0421052631580838</v>
      </c>
      <c r="P105" s="81">
        <f t="shared" ref="P105" si="238">(L105-$L$9)/(B105-$B$9)</f>
        <v>16.236104034948941</v>
      </c>
      <c r="Q105" s="12">
        <f t="shared" ref="Q105" si="239">(M105-0)/(B105-$B$9)</f>
        <v>0.27303785780013623</v>
      </c>
      <c r="R105" s="12">
        <f t="shared" ref="R105" si="240">(N105-0)/(B105-$B$9)</f>
        <v>7.9070483344395218E-2</v>
      </c>
      <c r="S105" s="12">
        <f t="shared" ref="S105" si="241">(O105-0)/(B105-$B$9)</f>
        <v>-1.8282548476457612E-2</v>
      </c>
      <c r="T105" s="12">
        <f t="shared" ref="T105" si="242">(P105-0)/(B105-$B$9)</f>
        <v>0.28484393043770073</v>
      </c>
    </row>
    <row r="106" spans="2:20" ht="15.9" customHeight="1">
      <c r="B106" s="18">
        <v>45912</v>
      </c>
      <c r="C106" s="12">
        <v>401108.12569999998</v>
      </c>
      <c r="D106" s="9">
        <f t="shared" si="185"/>
        <v>884.99999995110556</v>
      </c>
      <c r="E106" s="12">
        <v>6665761.4234999996</v>
      </c>
      <c r="F106" s="9">
        <f t="shared" si="186"/>
        <v>214.499999769032</v>
      </c>
      <c r="G106" s="12">
        <v>85.022000000000006</v>
      </c>
      <c r="H106" s="9">
        <f t="shared" si="187"/>
        <v>-80.500000000000682</v>
      </c>
      <c r="J106" s="40">
        <f t="shared" ref="J106" si="243">MOD(DEGREES(ATAN2(F106, D106)) + 360, 360)</f>
        <v>76.375784613072028</v>
      </c>
      <c r="K106" s="47">
        <f t="shared" ref="K106" si="244">SQRT(POWER(C106 - $C$9,2) + POWER(E106 - $E$9,2)) *1000</f>
        <v>910.62354999987315</v>
      </c>
      <c r="L106" s="40">
        <f t="shared" ref="L106" si="245">SQRT((D106^2) + (F106^2) + (H106^2))</f>
        <v>914.17476437187418</v>
      </c>
      <c r="M106" s="12">
        <f t="shared" ref="M106" si="246">(D106-$D$9)/(B106-$B$9)</f>
        <v>15.526315788615888</v>
      </c>
      <c r="N106" s="12">
        <f t="shared" ref="N106" si="247">(F106-$F$9)/(B106-$B$9)</f>
        <v>3.7631578906847718</v>
      </c>
      <c r="O106" s="12">
        <f t="shared" ref="O106" si="248">(H106-$H$9)/(B106-$B$9)</f>
        <v>-1.4122807017543979</v>
      </c>
      <c r="P106" s="81">
        <f t="shared" ref="P106" si="249">(L106-$L$9)/(B106-$B$9)</f>
        <v>16.038153760910074</v>
      </c>
      <c r="Q106" s="12">
        <f t="shared" ref="Q106" si="250">(M106-0)/(B106-$B$9)</f>
        <v>0.27239150506343662</v>
      </c>
      <c r="R106" s="12">
        <f t="shared" ref="R106" si="251">(N106-0)/(B106-$B$9)</f>
        <v>6.602031387166267E-2</v>
      </c>
      <c r="S106" s="12">
        <f t="shared" ref="S106" si="252">(O106-0)/(B106-$B$9)</f>
        <v>-2.4776854416743824E-2</v>
      </c>
      <c r="T106" s="12">
        <f t="shared" ref="T106" si="253">(P106-0)/(B106-$B$9)</f>
        <v>0.28137111861245745</v>
      </c>
    </row>
    <row r="107" spans="2:20" ht="15.9" customHeight="1">
      <c r="B107" s="18">
        <v>45913</v>
      </c>
      <c r="C107" s="12">
        <v>401108.13909999997</v>
      </c>
      <c r="D107" s="9">
        <f t="shared" si="185"/>
        <v>898.39999994728714</v>
      </c>
      <c r="E107" s="12">
        <v>6665761.4490999999</v>
      </c>
      <c r="F107" s="9">
        <f t="shared" si="186"/>
        <v>240.10000005364418</v>
      </c>
      <c r="G107" s="12">
        <v>85.047600000000003</v>
      </c>
      <c r="H107" s="9">
        <f t="shared" si="187"/>
        <v>-54.900000000003502</v>
      </c>
      <c r="J107" s="40">
        <f t="shared" ref="J107" si="254">MOD(DEGREES(ATAN2(F107, D107)) + 360, 360)</f>
        <v>75.037228975254266</v>
      </c>
      <c r="K107" s="47">
        <f t="shared" ref="K107" si="255">SQRT(POWER(C107 - $C$9,2) + POWER(E107 - $E$9,2)) *1000</f>
        <v>929.9304113378837</v>
      </c>
      <c r="L107" s="40">
        <f t="shared" ref="L107" si="256">SQRT((D107^2) + (F107^2) + (H107^2))</f>
        <v>931.54955849436465</v>
      </c>
      <c r="M107" s="12">
        <f t="shared" ref="M107" si="257">(D107-$D$9)/(B107-$B$9)</f>
        <v>15.489655171504952</v>
      </c>
      <c r="N107" s="12">
        <f t="shared" ref="N107" si="258">(F107-$F$9)/(B107-$B$9)</f>
        <v>4.139655173338693</v>
      </c>
      <c r="O107" s="12">
        <f t="shared" ref="O107" si="259">(H107-$H$9)/(B107-$B$9)</f>
        <v>-0.94655172413799138</v>
      </c>
      <c r="P107" s="81">
        <f t="shared" ref="P107" si="260">(L107-$L$9)/(B107-$B$9)</f>
        <v>16.061199284385598</v>
      </c>
      <c r="Q107" s="12">
        <f t="shared" ref="Q107" si="261">(M107-0)/(B107-$B$9)</f>
        <v>0.26706302019836126</v>
      </c>
      <c r="R107" s="12">
        <f t="shared" ref="R107" si="262">(N107-0)/(B107-$B$9)</f>
        <v>7.137336505756367E-2</v>
      </c>
      <c r="S107" s="12">
        <f t="shared" ref="S107" si="263">(O107-0)/(B107-$B$9)</f>
        <v>-1.6319857312723989E-2</v>
      </c>
      <c r="T107" s="12">
        <f t="shared" ref="T107" si="264">(P107-0)/(B107-$B$9)</f>
        <v>0.27691722904113097</v>
      </c>
    </row>
    <row r="108" spans="2:20" ht="15.9" customHeight="1">
      <c r="B108" s="18">
        <v>45913</v>
      </c>
      <c r="C108" s="12">
        <v>401108.12780000002</v>
      </c>
      <c r="D108" s="9">
        <f t="shared" si="185"/>
        <v>887.09999999264255</v>
      </c>
      <c r="E108" s="12">
        <v>6665761.4659000002</v>
      </c>
      <c r="F108" s="9">
        <f t="shared" si="186"/>
        <v>256.90000038594007</v>
      </c>
      <c r="G108" s="12">
        <v>85.043099999999995</v>
      </c>
      <c r="H108" s="9">
        <f t="shared" si="187"/>
        <v>-59.400000000010778</v>
      </c>
      <c r="J108" s="40">
        <f t="shared" ref="J108" si="265">MOD(DEGREES(ATAN2(F108, D108)) + 360, 360)</f>
        <v>73.849231521095362</v>
      </c>
      <c r="K108" s="47">
        <f t="shared" ref="K108" si="266">SQRT(POWER(C108 - $C$9,2) + POWER(E108 - $E$9,2)) *1000</f>
        <v>923.5496847410227</v>
      </c>
      <c r="L108" s="40">
        <f t="shared" ref="L108" si="267">SQRT((D108^2) + (F108^2) + (H108^2))</f>
        <v>925.4579299920897</v>
      </c>
      <c r="M108" s="12">
        <f t="shared" ref="M108" si="268">(D108-$D$9)/(B108-$B$9)</f>
        <v>15.294827586080045</v>
      </c>
      <c r="N108" s="12">
        <f t="shared" ref="N108" si="269">(F108-$F$9)/(B108-$B$9)</f>
        <v>4.4293103514817256</v>
      </c>
      <c r="O108" s="12">
        <f t="shared" ref="O108" si="270">(H108-$H$9)/(B108-$B$9)</f>
        <v>-1.0241379310346685</v>
      </c>
      <c r="P108" s="81">
        <f t="shared" ref="P108" si="271">(L108-$L$9)/(B108-$B$9)</f>
        <v>15.956171206760168</v>
      </c>
      <c r="Q108" s="12">
        <f t="shared" ref="Q108" si="272">(M108-0)/(B108-$B$9)</f>
        <v>0.26370392389793179</v>
      </c>
      <c r="R108" s="12">
        <f t="shared" ref="R108" si="273">(N108-0)/(B108-$B$9)</f>
        <v>7.6367419853133195E-2</v>
      </c>
      <c r="S108" s="12">
        <f t="shared" ref="S108" si="274">(O108-0)/(B108-$B$9)</f>
        <v>-1.7657550535080491E-2</v>
      </c>
      <c r="T108" s="12">
        <f t="shared" ref="T108" si="275">(P108-0)/(B108-$B$9)</f>
        <v>0.27510640011655463</v>
      </c>
    </row>
    <row r="109" spans="2:20" ht="15.9" customHeight="1">
      <c r="B109" s="18">
        <v>45915</v>
      </c>
      <c r="C109" s="12">
        <v>401108.16350000002</v>
      </c>
      <c r="D109" s="9">
        <f t="shared" si="185"/>
        <v>922.8000000002794</v>
      </c>
      <c r="E109" s="12">
        <v>6665761.4943000004</v>
      </c>
      <c r="F109" s="9">
        <f t="shared" si="186"/>
        <v>285.30000057071447</v>
      </c>
      <c r="G109" s="12">
        <v>85.038700000000006</v>
      </c>
      <c r="H109" s="9">
        <f t="shared" si="187"/>
        <v>-63.800000000000523</v>
      </c>
      <c r="J109" s="40">
        <f t="shared" ref="J109" si="276">MOD(DEGREES(ATAN2(F109, D109)) + 360, 360)</f>
        <v>72.820077699697663</v>
      </c>
      <c r="K109" s="47">
        <f t="shared" ref="K109" si="277">SQRT(POWER(C109 - $C$9,2) + POWER(E109 - $E$9,2)) *1000</f>
        <v>965.8964387169907</v>
      </c>
      <c r="L109" s="40">
        <f t="shared" ref="L109" si="278">SQRT((D109^2) + (F109^2) + (H109^2))</f>
        <v>968.00122434125331</v>
      </c>
      <c r="M109" s="12">
        <f t="shared" ref="M109" si="279">(D109-$D$9)/(B109-$B$9)</f>
        <v>15.380000000004657</v>
      </c>
      <c r="N109" s="12">
        <f t="shared" ref="N109" si="280">(F109-$F$9)/(B109-$B$9)</f>
        <v>4.7550000095119076</v>
      </c>
      <c r="O109" s="12">
        <f t="shared" ref="O109" si="281">(H109-$H$9)/(B109-$B$9)</f>
        <v>-1.0633333333333421</v>
      </c>
      <c r="P109" s="81">
        <f t="shared" ref="P109" si="282">(L109-$L$9)/(B109-$B$9)</f>
        <v>16.133353739020887</v>
      </c>
      <c r="Q109" s="12">
        <f t="shared" ref="Q109" si="283">(M109-0)/(B109-$B$9)</f>
        <v>0.25633333333341096</v>
      </c>
      <c r="R109" s="12">
        <f t="shared" ref="R109" si="284">(N109-0)/(B109-$B$9)</f>
        <v>7.92500001585318E-2</v>
      </c>
      <c r="S109" s="12">
        <f t="shared" ref="S109" si="285">(O109-0)/(B109-$B$9)</f>
        <v>-1.7722222222222368E-2</v>
      </c>
      <c r="T109" s="12">
        <f t="shared" ref="T109" si="286">(P109-0)/(B109-$B$9)</f>
        <v>0.26888922898368145</v>
      </c>
    </row>
    <row r="110" spans="2:20" ht="15.9" customHeight="1">
      <c r="B110" s="18">
        <v>45915</v>
      </c>
      <c r="C110" s="12">
        <v>401108.163</v>
      </c>
      <c r="D110" s="9">
        <f t="shared" si="185"/>
        <v>922.29999997653067</v>
      </c>
      <c r="E110" s="12">
        <v>6665761.4819999998</v>
      </c>
      <c r="F110" s="9">
        <f t="shared" si="186"/>
        <v>273.00000004470348</v>
      </c>
      <c r="G110" s="12">
        <v>85.054699999999997</v>
      </c>
      <c r="H110" s="9">
        <f t="shared" si="187"/>
        <v>-47.800000000009391</v>
      </c>
      <c r="J110" s="40">
        <f t="shared" ref="J110" si="287">MOD(DEGREES(ATAN2(F110, D110)) + 360, 360)</f>
        <v>73.511291985763364</v>
      </c>
      <c r="K110" s="47">
        <f t="shared" ref="K110" si="288">SQRT(POWER(C110 - $C$9,2) + POWER(E110 - $E$9,2)) *1000</f>
        <v>961.85564924323057</v>
      </c>
      <c r="L110" s="40">
        <f t="shared" ref="L110" si="289">SQRT((D110^2) + (F110^2) + (H110^2))</f>
        <v>963.04264182907161</v>
      </c>
      <c r="M110" s="12">
        <f t="shared" ref="M110" si="290">(D110-$D$9)/(B110-$B$9)</f>
        <v>15.371666666275511</v>
      </c>
      <c r="N110" s="12">
        <f t="shared" ref="N110" si="291">(F110-$F$9)/(B110-$B$9)</f>
        <v>4.5500000007450581</v>
      </c>
      <c r="O110" s="12">
        <f t="shared" ref="O110" si="292">(H110-$H$9)/(B110-$B$9)</f>
        <v>-0.79666666666682318</v>
      </c>
      <c r="P110" s="81">
        <f t="shared" ref="P110" si="293">(L110-$L$9)/(B110-$B$9)</f>
        <v>16.050710697151192</v>
      </c>
      <c r="Q110" s="12">
        <f t="shared" ref="Q110" si="294">(M110-0)/(B110-$B$9)</f>
        <v>0.25619444443792516</v>
      </c>
      <c r="R110" s="12">
        <f t="shared" ref="R110" si="295">(N110-0)/(B110-$B$9)</f>
        <v>7.5833333345750972E-2</v>
      </c>
      <c r="S110" s="12">
        <f t="shared" ref="S110" si="296">(O110-0)/(B110-$B$9)</f>
        <v>-1.3277777777780386E-2</v>
      </c>
      <c r="T110" s="12">
        <f t="shared" ref="T110" si="297">(P110-0)/(B110-$B$9)</f>
        <v>0.26751184495251989</v>
      </c>
    </row>
    <row r="111" spans="2:20" ht="15.9" customHeight="1">
      <c r="B111" s="18">
        <v>45916</v>
      </c>
      <c r="C111" s="12">
        <v>401108.16269999999</v>
      </c>
      <c r="D111" s="9">
        <f t="shared" si="185"/>
        <v>921.99999996228144</v>
      </c>
      <c r="E111" s="12">
        <v>6665761.4744999995</v>
      </c>
      <c r="F111" s="9">
        <f t="shared" si="186"/>
        <v>265.49999974668026</v>
      </c>
      <c r="G111" s="12">
        <v>85.043899999999994</v>
      </c>
      <c r="H111" s="9">
        <f t="shared" si="187"/>
        <v>-58.600000000012642</v>
      </c>
      <c r="J111" s="40">
        <f t="shared" ref="J111" si="298">MOD(DEGREES(ATAN2(F111, D111)) + 360, 360)</f>
        <v>73.935665299879588</v>
      </c>
      <c r="K111" s="47">
        <f t="shared" ref="K111" si="299">SQRT(POWER(C111 - $C$9,2) + POWER(E111 - $E$9,2)) *1000</f>
        <v>959.46560636425852</v>
      </c>
      <c r="L111" s="40">
        <f t="shared" ref="L111" si="300">SQRT((D111^2) + (F111^2) + (H111^2))</f>
        <v>961.25345762495738</v>
      </c>
      <c r="M111" s="12">
        <f t="shared" ref="M111" si="301">(D111-$D$9)/(B111-$B$9)</f>
        <v>15.114754097742319</v>
      </c>
      <c r="N111" s="12">
        <f t="shared" ref="N111" si="302">(F111-$F$9)/(B111-$B$9)</f>
        <v>4.3524590122406597</v>
      </c>
      <c r="O111" s="12">
        <f t="shared" ref="O111" si="303">(H111-$H$9)/(B111-$B$9)</f>
        <v>-0.96065573770512525</v>
      </c>
      <c r="P111" s="81">
        <f t="shared" ref="P111" si="304">(L111-$L$9)/(B111-$B$9)</f>
        <v>15.758253403687826</v>
      </c>
      <c r="Q111" s="12">
        <f t="shared" ref="Q111" si="305">(M111-0)/(B111-$B$9)</f>
        <v>0.24778285406134948</v>
      </c>
      <c r="R111" s="12">
        <f t="shared" ref="R111" si="306">(N111-0)/(B111-$B$9)</f>
        <v>7.1351787085912458E-2</v>
      </c>
      <c r="S111" s="12">
        <f t="shared" ref="S111" si="307">(O111-0)/(B111-$B$9)</f>
        <v>-1.5748454716477463E-2</v>
      </c>
      <c r="T111" s="12">
        <f t="shared" ref="T111" si="308">(P111-0)/(B111-$B$9)</f>
        <v>0.25833202301127584</v>
      </c>
    </row>
    <row r="112" spans="2:20" ht="15.9" customHeight="1">
      <c r="B112" s="18"/>
      <c r="C112" s="12"/>
      <c r="D112" s="9" t="str">
        <f t="shared" si="185"/>
        <v/>
      </c>
      <c r="E112" s="12"/>
      <c r="F112" s="9" t="str">
        <f t="shared" si="186"/>
        <v/>
      </c>
      <c r="G112" s="12"/>
      <c r="H112" s="9" t="str">
        <f t="shared" si="187"/>
        <v/>
      </c>
    </row>
    <row r="113" spans="2:8" ht="15.9" customHeight="1">
      <c r="B113" s="18"/>
      <c r="C113" s="12"/>
      <c r="D113" s="9" t="str">
        <f t="shared" si="185"/>
        <v/>
      </c>
      <c r="E113" s="12"/>
      <c r="F113" s="9" t="str">
        <f t="shared" si="186"/>
        <v/>
      </c>
      <c r="G113" s="12"/>
      <c r="H113" s="9" t="str">
        <f t="shared" si="187"/>
        <v/>
      </c>
    </row>
    <row r="114" spans="2:8" ht="15.9" customHeight="1">
      <c r="B114" s="18"/>
      <c r="C114" s="12"/>
      <c r="D114" s="9" t="str">
        <f t="shared" si="185"/>
        <v/>
      </c>
      <c r="E114" s="12"/>
      <c r="F114" s="9" t="str">
        <f t="shared" si="186"/>
        <v/>
      </c>
      <c r="G114" s="12"/>
      <c r="H114" s="9" t="str">
        <f t="shared" si="187"/>
        <v/>
      </c>
    </row>
    <row r="115" spans="2:8" ht="15.9" customHeight="1">
      <c r="B115" s="18"/>
      <c r="C115" s="12"/>
      <c r="D115" s="9" t="str">
        <f t="shared" si="185"/>
        <v/>
      </c>
      <c r="E115" s="12"/>
      <c r="F115" s="9" t="str">
        <f t="shared" si="186"/>
        <v/>
      </c>
      <c r="G115" s="12"/>
      <c r="H115" s="9" t="str">
        <f t="shared" si="187"/>
        <v/>
      </c>
    </row>
    <row r="116" spans="2:8" ht="15.9" customHeight="1">
      <c r="B116" s="18"/>
      <c r="C116" s="12"/>
      <c r="D116" s="9" t="str">
        <f t="shared" si="185"/>
        <v/>
      </c>
      <c r="E116" s="12"/>
      <c r="F116" s="9" t="str">
        <f t="shared" si="186"/>
        <v/>
      </c>
      <c r="G116" s="12"/>
      <c r="H116" s="9" t="str">
        <f t="shared" si="187"/>
        <v/>
      </c>
    </row>
    <row r="117" spans="2:8" ht="15.9" customHeight="1">
      <c r="B117" s="18"/>
      <c r="C117" s="12"/>
      <c r="D117" s="9" t="str">
        <f t="shared" si="185"/>
        <v/>
      </c>
      <c r="E117" s="12"/>
      <c r="F117" s="9" t="str">
        <f t="shared" si="186"/>
        <v/>
      </c>
      <c r="G117" s="12"/>
      <c r="H117" s="9" t="str">
        <f t="shared" si="187"/>
        <v/>
      </c>
    </row>
    <row r="118" spans="2:8" ht="15.9" customHeight="1">
      <c r="B118" s="18"/>
      <c r="C118" s="12"/>
      <c r="D118" s="9" t="str">
        <f t="shared" si="185"/>
        <v/>
      </c>
      <c r="E118" s="12"/>
      <c r="F118" s="9" t="str">
        <f t="shared" si="186"/>
        <v/>
      </c>
      <c r="G118" s="12"/>
      <c r="H118" s="9" t="str">
        <f t="shared" si="187"/>
        <v/>
      </c>
    </row>
    <row r="119" spans="2:8" ht="15.9" customHeight="1">
      <c r="B119" s="18"/>
      <c r="C119" s="12"/>
      <c r="D119" s="9" t="str">
        <f t="shared" si="185"/>
        <v/>
      </c>
      <c r="E119" s="12"/>
      <c r="F119" s="9" t="str">
        <f t="shared" si="186"/>
        <v/>
      </c>
      <c r="G119" s="12"/>
      <c r="H119" s="9" t="str">
        <f t="shared" si="187"/>
        <v/>
      </c>
    </row>
    <row r="120" spans="2:8" ht="15.9" customHeight="1">
      <c r="B120" s="18"/>
      <c r="C120" s="12"/>
      <c r="D120" s="9" t="str">
        <f t="shared" si="185"/>
        <v/>
      </c>
      <c r="E120" s="12"/>
      <c r="F120" s="9" t="str">
        <f t="shared" si="186"/>
        <v/>
      </c>
      <c r="G120" s="12"/>
      <c r="H120" s="9" t="str">
        <f t="shared" si="187"/>
        <v/>
      </c>
    </row>
    <row r="121" spans="2:8" ht="15.9" customHeight="1">
      <c r="B121" s="18"/>
      <c r="C121" s="12"/>
      <c r="D121" s="9" t="str">
        <f t="shared" si="185"/>
        <v/>
      </c>
      <c r="E121" s="12"/>
      <c r="F121" s="9" t="str">
        <f t="shared" si="186"/>
        <v/>
      </c>
      <c r="G121" s="12"/>
      <c r="H121" s="9" t="str">
        <f t="shared" si="187"/>
        <v/>
      </c>
    </row>
    <row r="122" spans="2:8" ht="15.9" customHeight="1">
      <c r="B122" s="18"/>
      <c r="C122" s="12"/>
      <c r="D122" s="9" t="str">
        <f t="shared" si="185"/>
        <v/>
      </c>
      <c r="E122" s="12"/>
      <c r="F122" s="9" t="str">
        <f t="shared" si="186"/>
        <v/>
      </c>
      <c r="G122" s="12"/>
      <c r="H122" s="9" t="str">
        <f t="shared" si="187"/>
        <v/>
      </c>
    </row>
    <row r="123" spans="2:8" ht="15.9" customHeight="1">
      <c r="B123" s="18"/>
      <c r="C123" s="12"/>
      <c r="D123" s="9" t="str">
        <f t="shared" si="185"/>
        <v/>
      </c>
      <c r="E123" s="12"/>
      <c r="F123" s="9" t="str">
        <f t="shared" si="186"/>
        <v/>
      </c>
      <c r="G123" s="12"/>
      <c r="H123" s="9" t="str">
        <f t="shared" si="187"/>
        <v/>
      </c>
    </row>
    <row r="124" spans="2:8" ht="15.9" customHeight="1">
      <c r="B124" s="18"/>
      <c r="C124" s="12"/>
      <c r="D124" s="9" t="str">
        <f t="shared" si="185"/>
        <v/>
      </c>
      <c r="E124" s="12"/>
      <c r="F124" s="9" t="str">
        <f t="shared" si="186"/>
        <v/>
      </c>
      <c r="G124" s="12"/>
      <c r="H124" s="9" t="str">
        <f t="shared" si="187"/>
        <v/>
      </c>
    </row>
    <row r="125" spans="2:8" ht="15.9" customHeight="1">
      <c r="B125" s="18"/>
      <c r="C125" s="12"/>
      <c r="D125" s="9" t="str">
        <f t="shared" si="185"/>
        <v/>
      </c>
      <c r="E125" s="12"/>
      <c r="F125" s="9" t="str">
        <f t="shared" si="186"/>
        <v/>
      </c>
      <c r="G125" s="12"/>
      <c r="H125" s="9" t="str">
        <f t="shared" si="187"/>
        <v/>
      </c>
    </row>
    <row r="126" spans="2:8" ht="15.9" customHeight="1">
      <c r="B126" s="18"/>
      <c r="C126" s="12"/>
      <c r="D126" s="9" t="str">
        <f t="shared" si="185"/>
        <v/>
      </c>
      <c r="E126" s="12"/>
      <c r="F126" s="9" t="str">
        <f t="shared" si="186"/>
        <v/>
      </c>
      <c r="G126" s="12"/>
      <c r="H126" s="9" t="str">
        <f t="shared" si="187"/>
        <v/>
      </c>
    </row>
    <row r="127" spans="2:8" ht="15.9" customHeight="1">
      <c r="B127" s="18"/>
      <c r="C127" s="12"/>
      <c r="D127" s="9" t="str">
        <f t="shared" si="185"/>
        <v/>
      </c>
      <c r="E127" s="12"/>
      <c r="F127" s="9" t="str">
        <f t="shared" si="186"/>
        <v/>
      </c>
      <c r="G127" s="12"/>
      <c r="H127" s="9" t="str">
        <f t="shared" si="187"/>
        <v/>
      </c>
    </row>
    <row r="128" spans="2:8" ht="15.9" customHeight="1">
      <c r="B128" s="18"/>
      <c r="C128" s="12"/>
      <c r="D128" s="9" t="str">
        <f t="shared" si="185"/>
        <v/>
      </c>
      <c r="E128" s="12"/>
      <c r="F128" s="9" t="str">
        <f t="shared" si="186"/>
        <v/>
      </c>
      <c r="G128" s="12"/>
      <c r="H128" s="9" t="str">
        <f t="shared" si="187"/>
        <v/>
      </c>
    </row>
    <row r="129" spans="2:8" ht="15.9" customHeight="1">
      <c r="B129" s="18"/>
      <c r="C129" s="12"/>
      <c r="D129" s="9" t="str">
        <f t="shared" si="185"/>
        <v/>
      </c>
      <c r="E129" s="12"/>
      <c r="F129" s="9" t="str">
        <f t="shared" si="186"/>
        <v/>
      </c>
      <c r="G129" s="12"/>
      <c r="H129" s="9" t="str">
        <f t="shared" si="187"/>
        <v/>
      </c>
    </row>
    <row r="130" spans="2:8" ht="15.9" customHeight="1">
      <c r="B130" s="18"/>
      <c r="C130" s="12"/>
      <c r="D130" s="9" t="str">
        <f t="shared" si="185"/>
        <v/>
      </c>
      <c r="E130" s="12"/>
      <c r="F130" s="9" t="str">
        <f t="shared" si="186"/>
        <v/>
      </c>
      <c r="G130" s="12"/>
      <c r="H130" s="9" t="str">
        <f t="shared" si="187"/>
        <v/>
      </c>
    </row>
    <row r="131" spans="2:8" ht="15.9" customHeight="1">
      <c r="B131" s="18"/>
      <c r="C131" s="12"/>
      <c r="D131" s="9" t="str">
        <f t="shared" si="185"/>
        <v/>
      </c>
      <c r="E131" s="12"/>
      <c r="F131" s="9" t="str">
        <f t="shared" si="186"/>
        <v/>
      </c>
      <c r="G131" s="12"/>
      <c r="H131" s="9" t="str">
        <f t="shared" si="187"/>
        <v/>
      </c>
    </row>
    <row r="132" spans="2:8" ht="15.9" customHeight="1">
      <c r="B132" s="18"/>
      <c r="C132" s="12"/>
      <c r="D132" s="9" t="str">
        <f t="shared" si="185"/>
        <v/>
      </c>
      <c r="E132" s="12"/>
      <c r="F132" s="9" t="str">
        <f t="shared" si="186"/>
        <v/>
      </c>
      <c r="G132" s="12"/>
      <c r="H132" s="9" t="str">
        <f t="shared" si="187"/>
        <v/>
      </c>
    </row>
    <row r="133" spans="2:8" ht="15.9" customHeight="1">
      <c r="B133" s="18"/>
      <c r="C133" s="12"/>
      <c r="D133" s="9" t="str">
        <f t="shared" si="185"/>
        <v/>
      </c>
      <c r="E133" s="12"/>
      <c r="F133" s="9" t="str">
        <f t="shared" si="186"/>
        <v/>
      </c>
      <c r="G133" s="12"/>
      <c r="H133" s="9" t="str">
        <f t="shared" si="187"/>
        <v/>
      </c>
    </row>
    <row r="134" spans="2:8" ht="15.9" customHeight="1">
      <c r="B134" s="18"/>
      <c r="C134" s="12"/>
      <c r="D134" s="9" t="str">
        <f t="shared" si="185"/>
        <v/>
      </c>
      <c r="E134" s="12"/>
      <c r="F134" s="9" t="str">
        <f t="shared" si="186"/>
        <v/>
      </c>
      <c r="G134" s="12"/>
      <c r="H134" s="9" t="str">
        <f t="shared" si="187"/>
        <v/>
      </c>
    </row>
    <row r="135" spans="2:8" ht="15.9" customHeight="1">
      <c r="B135" s="18"/>
      <c r="C135" s="12"/>
      <c r="D135" s="9" t="str">
        <f t="shared" si="185"/>
        <v/>
      </c>
      <c r="E135" s="12"/>
      <c r="F135" s="9" t="str">
        <f t="shared" si="186"/>
        <v/>
      </c>
      <c r="G135" s="12"/>
      <c r="H135" s="9" t="str">
        <f t="shared" si="187"/>
        <v/>
      </c>
    </row>
    <row r="136" spans="2:8" ht="15.9" customHeight="1">
      <c r="B136" s="18"/>
      <c r="C136" s="12"/>
      <c r="D136" s="9" t="str">
        <f t="shared" si="185"/>
        <v/>
      </c>
      <c r="E136" s="12"/>
      <c r="F136" s="9" t="str">
        <f t="shared" si="186"/>
        <v/>
      </c>
      <c r="G136" s="12"/>
      <c r="H136" s="9" t="str">
        <f t="shared" si="187"/>
        <v/>
      </c>
    </row>
    <row r="137" spans="2:8" ht="15.9" customHeight="1">
      <c r="B137" s="18"/>
      <c r="C137" s="12"/>
      <c r="D137" s="9" t="str">
        <f t="shared" si="185"/>
        <v/>
      </c>
      <c r="E137" s="12"/>
      <c r="F137" s="9" t="str">
        <f t="shared" si="186"/>
        <v/>
      </c>
      <c r="G137" s="12"/>
      <c r="H137" s="9" t="str">
        <f t="shared" si="187"/>
        <v/>
      </c>
    </row>
    <row r="138" spans="2:8" ht="15.9" customHeight="1">
      <c r="B138" s="18"/>
      <c r="C138" s="12"/>
      <c r="D138" s="9" t="str">
        <f t="shared" si="185"/>
        <v/>
      </c>
      <c r="E138" s="12"/>
      <c r="F138" s="9" t="str">
        <f t="shared" si="186"/>
        <v/>
      </c>
      <c r="G138" s="12"/>
      <c r="H138" s="9" t="str">
        <f t="shared" si="187"/>
        <v/>
      </c>
    </row>
    <row r="139" spans="2:8" ht="15.9" customHeight="1">
      <c r="B139" s="18"/>
      <c r="C139" s="12"/>
      <c r="D139" s="9" t="str">
        <f t="shared" si="185"/>
        <v/>
      </c>
      <c r="E139" s="12"/>
      <c r="F139" s="9" t="str">
        <f t="shared" si="186"/>
        <v/>
      </c>
      <c r="G139" s="12"/>
      <c r="H139" s="9" t="str">
        <f t="shared" si="187"/>
        <v/>
      </c>
    </row>
    <row r="140" spans="2:8" ht="15.9" customHeight="1">
      <c r="B140" s="18"/>
      <c r="C140" s="12"/>
      <c r="D140" s="9" t="str">
        <f t="shared" si="185"/>
        <v/>
      </c>
      <c r="E140" s="12"/>
      <c r="F140" s="9" t="str">
        <f t="shared" si="186"/>
        <v/>
      </c>
      <c r="G140" s="12"/>
      <c r="H140" s="9" t="str">
        <f t="shared" si="187"/>
        <v/>
      </c>
    </row>
    <row r="141" spans="2:8" ht="15.9" customHeight="1">
      <c r="B141" s="18"/>
      <c r="C141" s="12"/>
      <c r="D141" s="9" t="str">
        <f t="shared" si="185"/>
        <v/>
      </c>
      <c r="E141" s="12"/>
      <c r="F141" s="9" t="str">
        <f t="shared" si="186"/>
        <v/>
      </c>
      <c r="G141" s="12"/>
      <c r="H141" s="9" t="str">
        <f t="shared" si="187"/>
        <v/>
      </c>
    </row>
    <row r="142" spans="2:8" ht="15.9" customHeight="1">
      <c r="B142" s="18"/>
      <c r="C142" s="12"/>
      <c r="D142" s="9" t="str">
        <f t="shared" si="185"/>
        <v/>
      </c>
      <c r="E142" s="12"/>
      <c r="F142" s="9" t="str">
        <f t="shared" si="186"/>
        <v/>
      </c>
      <c r="G142" s="12"/>
      <c r="H142" s="9" t="str">
        <f t="shared" si="187"/>
        <v/>
      </c>
    </row>
    <row r="143" spans="2:8" ht="15.9" customHeight="1">
      <c r="B143" s="18"/>
      <c r="C143" s="12"/>
      <c r="D143" s="9" t="str">
        <f t="shared" si="185"/>
        <v/>
      </c>
      <c r="E143" s="12"/>
      <c r="F143" s="9" t="str">
        <f t="shared" si="186"/>
        <v/>
      </c>
      <c r="G143" s="12"/>
      <c r="H143" s="9" t="str">
        <f t="shared" si="187"/>
        <v/>
      </c>
    </row>
    <row r="144" spans="2:8" ht="15.9" customHeight="1">
      <c r="B144" s="18"/>
      <c r="C144" s="12"/>
      <c r="D144" s="9" t="str">
        <f t="shared" si="185"/>
        <v/>
      </c>
      <c r="E144" s="12"/>
      <c r="F144" s="9" t="str">
        <f t="shared" si="186"/>
        <v/>
      </c>
      <c r="G144" s="12"/>
      <c r="H144" s="9" t="str">
        <f t="shared" si="187"/>
        <v/>
      </c>
    </row>
    <row r="145" spans="1:8" ht="15.9" customHeight="1">
      <c r="B145" s="18"/>
      <c r="C145" s="12"/>
      <c r="D145" s="9" t="str">
        <f t="shared" si="185"/>
        <v/>
      </c>
      <c r="E145" s="12"/>
      <c r="F145" s="9" t="str">
        <f t="shared" si="186"/>
        <v/>
      </c>
      <c r="G145" s="12"/>
      <c r="H145" s="9" t="str">
        <f t="shared" si="187"/>
        <v/>
      </c>
    </row>
    <row r="146" spans="1:8" ht="15.9" customHeight="1">
      <c r="B146" s="18"/>
      <c r="C146" s="12"/>
      <c r="D146" s="9" t="str">
        <f t="shared" si="185"/>
        <v/>
      </c>
      <c r="E146" s="12"/>
      <c r="F146" s="9" t="str">
        <f t="shared" si="186"/>
        <v/>
      </c>
      <c r="G146" s="12"/>
      <c r="H146" s="9" t="str">
        <f t="shared" si="187"/>
        <v/>
      </c>
    </row>
    <row r="147" spans="1:8" ht="15.9" customHeight="1">
      <c r="B147" s="18"/>
      <c r="C147" s="12"/>
      <c r="D147" s="9" t="str">
        <f t="shared" si="185"/>
        <v/>
      </c>
      <c r="E147" s="12"/>
      <c r="F147" s="9" t="str">
        <f t="shared" si="186"/>
        <v/>
      </c>
      <c r="G147" s="12"/>
      <c r="H147" s="9" t="str">
        <f t="shared" si="187"/>
        <v/>
      </c>
    </row>
    <row r="148" spans="1:8" ht="15.9" customHeight="1">
      <c r="B148" s="18"/>
      <c r="C148" s="12"/>
      <c r="D148" s="9" t="str">
        <f t="shared" si="185"/>
        <v/>
      </c>
      <c r="E148" s="12"/>
      <c r="F148" s="9" t="str">
        <f t="shared" si="186"/>
        <v/>
      </c>
      <c r="G148" s="12"/>
      <c r="H148" s="9" t="str">
        <f t="shared" si="187"/>
        <v/>
      </c>
    </row>
    <row r="149" spans="1:8" ht="15.9" customHeight="1">
      <c r="B149" s="18"/>
      <c r="C149" s="12"/>
      <c r="D149" s="9" t="str">
        <f t="shared" si="185"/>
        <v/>
      </c>
      <c r="E149" s="12"/>
      <c r="F149" s="9" t="str">
        <f t="shared" si="186"/>
        <v/>
      </c>
      <c r="G149" s="12"/>
      <c r="H149" s="9" t="str">
        <f t="shared" si="187"/>
        <v/>
      </c>
    </row>
    <row r="150" spans="1:8" ht="15.9" customHeight="1">
      <c r="B150" s="18"/>
      <c r="C150" s="12"/>
      <c r="D150" s="9" t="str">
        <f t="shared" si="185"/>
        <v/>
      </c>
      <c r="E150" s="12"/>
      <c r="F150" s="9" t="str">
        <f t="shared" si="186"/>
        <v/>
      </c>
      <c r="G150" s="12"/>
      <c r="H150" s="9" t="str">
        <f t="shared" si="187"/>
        <v/>
      </c>
    </row>
    <row r="151" spans="1:8" ht="15.9" customHeight="1">
      <c r="B151" s="18"/>
      <c r="C151" s="12"/>
      <c r="D151" s="9" t="str">
        <f t="shared" si="185"/>
        <v/>
      </c>
      <c r="E151" s="12"/>
      <c r="F151" s="9" t="str">
        <f t="shared" si="186"/>
        <v/>
      </c>
      <c r="G151" s="12"/>
      <c r="H151" s="9" t="str">
        <f t="shared" si="187"/>
        <v/>
      </c>
    </row>
    <row r="152" spans="1:8" ht="15.9" customHeight="1">
      <c r="B152" s="18"/>
      <c r="C152" s="12"/>
      <c r="D152" s="9" t="str">
        <f t="shared" si="185"/>
        <v/>
      </c>
      <c r="E152" s="12"/>
      <c r="F152" s="9" t="str">
        <f t="shared" si="186"/>
        <v/>
      </c>
      <c r="G152" s="12"/>
      <c r="H152" s="9" t="str">
        <f t="shared" si="187"/>
        <v/>
      </c>
    </row>
    <row r="153" spans="1:8" ht="15.9" customHeight="1">
      <c r="B153" s="18"/>
      <c r="C153" s="12"/>
      <c r="D153" s="9" t="str">
        <f t="shared" si="185"/>
        <v/>
      </c>
      <c r="E153" s="12"/>
      <c r="F153" s="9" t="str">
        <f t="shared" si="186"/>
        <v/>
      </c>
      <c r="G153" s="12"/>
      <c r="H153" s="9" t="str">
        <f t="shared" si="187"/>
        <v/>
      </c>
    </row>
    <row r="154" spans="1:8" ht="15.9" customHeight="1">
      <c r="B154" s="18"/>
      <c r="C154" s="12"/>
      <c r="D154" s="9" t="str">
        <f t="shared" si="185"/>
        <v/>
      </c>
      <c r="E154" s="12"/>
      <c r="F154" s="9" t="str">
        <f t="shared" si="186"/>
        <v/>
      </c>
      <c r="G154" s="12"/>
      <c r="H154" s="9" t="str">
        <f t="shared" si="187"/>
        <v/>
      </c>
    </row>
    <row r="155" spans="1:8" ht="15.9" customHeight="1">
      <c r="B155" s="18"/>
      <c r="C155" s="12"/>
      <c r="D155" s="9" t="str">
        <f t="shared" si="185"/>
        <v/>
      </c>
      <c r="E155" s="12"/>
      <c r="F155" s="9" t="str">
        <f t="shared" si="186"/>
        <v/>
      </c>
      <c r="G155" s="12"/>
      <c r="H155" s="9" t="str">
        <f t="shared" si="187"/>
        <v/>
      </c>
    </row>
    <row r="156" spans="1:8" ht="15.9" customHeight="1">
      <c r="A156" s="32">
        <v>44760</v>
      </c>
      <c r="B156" s="18"/>
      <c r="C156" s="12"/>
      <c r="D156" s="9" t="str">
        <f t="shared" si="185"/>
        <v/>
      </c>
      <c r="E156" s="12"/>
      <c r="F156" s="9" t="str">
        <f t="shared" si="186"/>
        <v/>
      </c>
      <c r="G156" s="12"/>
      <c r="H156" s="9" t="str">
        <f t="shared" si="187"/>
        <v/>
      </c>
    </row>
    <row r="157" spans="1:8" ht="15.9" customHeight="1">
      <c r="A157" s="33"/>
      <c r="B157" s="18"/>
      <c r="C157" s="12"/>
      <c r="D157" s="9" t="str">
        <f t="shared" si="185"/>
        <v/>
      </c>
      <c r="E157" s="12"/>
      <c r="F157" s="9" t="str">
        <f t="shared" si="186"/>
        <v/>
      </c>
      <c r="G157" s="12"/>
      <c r="H157" s="9" t="str">
        <f t="shared" si="187"/>
        <v/>
      </c>
    </row>
    <row r="158" spans="1:8" ht="15.9" customHeight="1">
      <c r="A158" s="212" t="s">
        <v>9</v>
      </c>
      <c r="B158" s="18"/>
      <c r="C158" s="12"/>
      <c r="D158" s="9" t="str">
        <f t="shared" si="185"/>
        <v/>
      </c>
      <c r="E158" s="12"/>
      <c r="F158" s="9" t="str">
        <f t="shared" si="186"/>
        <v/>
      </c>
      <c r="G158" s="12"/>
      <c r="H158" s="9" t="str">
        <f t="shared" si="187"/>
        <v/>
      </c>
    </row>
    <row r="159" spans="1:8" ht="15.9" customHeight="1">
      <c r="A159" s="213"/>
      <c r="B159" s="18"/>
      <c r="C159" s="12"/>
      <c r="D159" s="9" t="str">
        <f t="shared" si="185"/>
        <v/>
      </c>
      <c r="E159" s="12"/>
      <c r="F159" s="9" t="str">
        <f t="shared" si="186"/>
        <v/>
      </c>
      <c r="G159" s="12"/>
      <c r="H159" s="9" t="str">
        <f t="shared" si="187"/>
        <v/>
      </c>
    </row>
    <row r="160" spans="1:8" ht="15.9" customHeight="1">
      <c r="B160" s="18"/>
      <c r="C160" s="12"/>
      <c r="D160" s="9" t="str">
        <f t="shared" si="185"/>
        <v/>
      </c>
      <c r="E160" s="12"/>
      <c r="F160" s="9" t="str">
        <f t="shared" si="186"/>
        <v/>
      </c>
      <c r="G160" s="12"/>
      <c r="H160" s="9" t="str">
        <f t="shared" si="187"/>
        <v/>
      </c>
    </row>
    <row r="161" spans="2:8" ht="15.9" customHeight="1">
      <c r="B161" s="18"/>
      <c r="C161" s="12"/>
      <c r="D161" s="9" t="str">
        <f t="shared" si="185"/>
        <v/>
      </c>
      <c r="E161" s="12"/>
      <c r="F161" s="9" t="str">
        <f t="shared" si="186"/>
        <v/>
      </c>
      <c r="G161" s="12"/>
      <c r="H161" s="9" t="str">
        <f t="shared" si="187"/>
        <v/>
      </c>
    </row>
    <row r="162" spans="2:8" ht="15.9" customHeight="1">
      <c r="B162" s="18"/>
      <c r="C162" s="12"/>
      <c r="D162" s="9" t="str">
        <f t="shared" si="185"/>
        <v/>
      </c>
      <c r="E162" s="12"/>
      <c r="F162" s="9" t="str">
        <f t="shared" si="186"/>
        <v/>
      </c>
      <c r="G162" s="12"/>
      <c r="H162" s="9" t="str">
        <f t="shared" si="187"/>
        <v/>
      </c>
    </row>
    <row r="163" spans="2:8" ht="15.9" customHeight="1">
      <c r="B163" s="18"/>
      <c r="C163" s="12"/>
      <c r="D163" s="9" t="str">
        <f t="shared" si="185"/>
        <v/>
      </c>
      <c r="E163" s="12"/>
      <c r="F163" s="9" t="str">
        <f t="shared" si="186"/>
        <v/>
      </c>
      <c r="G163" s="12"/>
      <c r="H163" s="9" t="str">
        <f t="shared" si="187"/>
        <v/>
      </c>
    </row>
    <row r="164" spans="2:8" ht="15.9" customHeight="1">
      <c r="B164" s="18"/>
      <c r="C164" s="12"/>
      <c r="D164" s="9" t="str">
        <f t="shared" si="185"/>
        <v/>
      </c>
      <c r="E164" s="12"/>
      <c r="F164" s="9" t="str">
        <f t="shared" si="186"/>
        <v/>
      </c>
      <c r="G164" s="12"/>
      <c r="H164" s="9" t="str">
        <f t="shared" si="187"/>
        <v/>
      </c>
    </row>
    <row r="165" spans="2:8" ht="15.9" customHeight="1">
      <c r="B165" s="18"/>
      <c r="C165" s="12"/>
      <c r="D165" s="9" t="str">
        <f t="shared" ref="D165:D228" si="309">IF(C165="","",(C165-$C$9)*1000)</f>
        <v/>
      </c>
      <c r="E165" s="12"/>
      <c r="F165" s="9" t="str">
        <f t="shared" ref="F165:F228" si="310">IF(E165="","",(E165-$E$9)*1000)</f>
        <v/>
      </c>
      <c r="G165" s="12"/>
      <c r="H165" s="9" t="str">
        <f t="shared" ref="H165:H228" si="311">IF(G165="","",(G165-$G$9)*1000)</f>
        <v/>
      </c>
    </row>
    <row r="166" spans="2:8" ht="15.9" customHeight="1">
      <c r="B166" s="18"/>
      <c r="C166" s="12"/>
      <c r="D166" s="9" t="str">
        <f t="shared" si="309"/>
        <v/>
      </c>
      <c r="E166" s="12"/>
      <c r="F166" s="9" t="str">
        <f t="shared" si="310"/>
        <v/>
      </c>
      <c r="G166" s="12"/>
      <c r="H166" s="9" t="str">
        <f t="shared" si="311"/>
        <v/>
      </c>
    </row>
    <row r="167" spans="2:8" ht="15.9" customHeight="1">
      <c r="B167" s="18"/>
      <c r="C167" s="12"/>
      <c r="D167" s="9" t="str">
        <f t="shared" si="309"/>
        <v/>
      </c>
      <c r="E167" s="12"/>
      <c r="F167" s="9" t="str">
        <f t="shared" si="310"/>
        <v/>
      </c>
      <c r="G167" s="12"/>
      <c r="H167" s="9" t="str">
        <f t="shared" si="311"/>
        <v/>
      </c>
    </row>
    <row r="168" spans="2:8" ht="15.9" customHeight="1">
      <c r="B168" s="18"/>
      <c r="C168" s="12"/>
      <c r="D168" s="9" t="str">
        <f t="shared" si="309"/>
        <v/>
      </c>
      <c r="E168" s="12"/>
      <c r="F168" s="9" t="str">
        <f t="shared" si="310"/>
        <v/>
      </c>
      <c r="G168" s="12"/>
      <c r="H168" s="9" t="str">
        <f t="shared" si="311"/>
        <v/>
      </c>
    </row>
    <row r="169" spans="2:8" ht="15.9" customHeight="1">
      <c r="B169" s="18"/>
      <c r="C169" s="12"/>
      <c r="D169" s="9" t="str">
        <f t="shared" si="309"/>
        <v/>
      </c>
      <c r="E169" s="12"/>
      <c r="F169" s="9" t="str">
        <f t="shared" si="310"/>
        <v/>
      </c>
      <c r="G169" s="12"/>
      <c r="H169" s="9" t="str">
        <f t="shared" si="311"/>
        <v/>
      </c>
    </row>
    <row r="170" spans="2:8" ht="15.9" customHeight="1">
      <c r="B170" s="18"/>
      <c r="C170" s="12"/>
      <c r="D170" s="9" t="str">
        <f t="shared" si="309"/>
        <v/>
      </c>
      <c r="E170" s="12"/>
      <c r="F170" s="9" t="str">
        <f t="shared" si="310"/>
        <v/>
      </c>
      <c r="G170" s="12"/>
      <c r="H170" s="9" t="str">
        <f t="shared" si="311"/>
        <v/>
      </c>
    </row>
    <row r="171" spans="2:8" ht="15.9" customHeight="1">
      <c r="B171" s="18"/>
      <c r="C171" s="12"/>
      <c r="D171" s="9" t="str">
        <f t="shared" si="309"/>
        <v/>
      </c>
      <c r="E171" s="12"/>
      <c r="F171" s="9" t="str">
        <f t="shared" si="310"/>
        <v/>
      </c>
      <c r="G171" s="12"/>
      <c r="H171" s="9" t="str">
        <f t="shared" si="311"/>
        <v/>
      </c>
    </row>
    <row r="172" spans="2:8" ht="15.9" customHeight="1">
      <c r="B172" s="18"/>
      <c r="C172" s="12"/>
      <c r="D172" s="9" t="str">
        <f t="shared" si="309"/>
        <v/>
      </c>
      <c r="E172" s="12"/>
      <c r="F172" s="9" t="str">
        <f t="shared" si="310"/>
        <v/>
      </c>
      <c r="G172" s="12"/>
      <c r="H172" s="9" t="str">
        <f t="shared" si="311"/>
        <v/>
      </c>
    </row>
    <row r="173" spans="2:8" ht="15.9" customHeight="1">
      <c r="B173" s="18"/>
      <c r="C173" s="12"/>
      <c r="D173" s="9" t="str">
        <f t="shared" si="309"/>
        <v/>
      </c>
      <c r="E173" s="12"/>
      <c r="F173" s="9" t="str">
        <f t="shared" si="310"/>
        <v/>
      </c>
      <c r="G173" s="12"/>
      <c r="H173" s="9" t="str">
        <f t="shared" si="311"/>
        <v/>
      </c>
    </row>
    <row r="174" spans="2:8" ht="15.9" customHeight="1">
      <c r="B174" s="18"/>
      <c r="C174" s="12"/>
      <c r="D174" s="9" t="str">
        <f t="shared" si="309"/>
        <v/>
      </c>
      <c r="E174" s="12"/>
      <c r="F174" s="9" t="str">
        <f t="shared" si="310"/>
        <v/>
      </c>
      <c r="G174" s="12"/>
      <c r="H174" s="9" t="str">
        <f t="shared" si="311"/>
        <v/>
      </c>
    </row>
    <row r="175" spans="2:8" ht="15.9" customHeight="1">
      <c r="B175" s="18"/>
      <c r="C175" s="12"/>
      <c r="D175" s="9" t="str">
        <f t="shared" si="309"/>
        <v/>
      </c>
      <c r="E175" s="12"/>
      <c r="F175" s="9" t="str">
        <f t="shared" si="310"/>
        <v/>
      </c>
      <c r="G175" s="12"/>
      <c r="H175" s="9" t="str">
        <f t="shared" si="311"/>
        <v/>
      </c>
    </row>
    <row r="176" spans="2:8" ht="15.9" customHeight="1">
      <c r="B176" s="18"/>
      <c r="C176" s="12"/>
      <c r="D176" s="9" t="str">
        <f t="shared" si="309"/>
        <v/>
      </c>
      <c r="E176" s="12"/>
      <c r="F176" s="9" t="str">
        <f t="shared" si="310"/>
        <v/>
      </c>
      <c r="G176" s="12"/>
      <c r="H176" s="9" t="str">
        <f t="shared" si="311"/>
        <v/>
      </c>
    </row>
    <row r="177" spans="1:8" ht="15.9" customHeight="1">
      <c r="B177" s="18"/>
      <c r="C177" s="12"/>
      <c r="D177" s="9" t="str">
        <f t="shared" si="309"/>
        <v/>
      </c>
      <c r="E177" s="12"/>
      <c r="F177" s="9" t="str">
        <f t="shared" si="310"/>
        <v/>
      </c>
      <c r="G177" s="12"/>
      <c r="H177" s="9" t="str">
        <f t="shared" si="311"/>
        <v/>
      </c>
    </row>
    <row r="178" spans="1:8" ht="15.9" customHeight="1">
      <c r="B178" s="18"/>
      <c r="C178" s="12"/>
      <c r="D178" s="9" t="str">
        <f t="shared" si="309"/>
        <v/>
      </c>
      <c r="E178" s="12"/>
      <c r="F178" s="9" t="str">
        <f t="shared" si="310"/>
        <v/>
      </c>
      <c r="G178" s="12"/>
      <c r="H178" s="9" t="str">
        <f t="shared" si="311"/>
        <v/>
      </c>
    </row>
    <row r="179" spans="1:8" ht="15.9" customHeight="1">
      <c r="B179" s="18"/>
      <c r="C179" s="12"/>
      <c r="D179" s="9" t="str">
        <f t="shared" si="309"/>
        <v/>
      </c>
      <c r="E179" s="12"/>
      <c r="F179" s="9" t="str">
        <f t="shared" si="310"/>
        <v/>
      </c>
      <c r="G179" s="12"/>
      <c r="H179" s="9" t="str">
        <f t="shared" si="311"/>
        <v/>
      </c>
    </row>
    <row r="180" spans="1:8" ht="15.9" customHeight="1">
      <c r="B180" s="18"/>
      <c r="C180" s="12"/>
      <c r="D180" s="9" t="str">
        <f t="shared" si="309"/>
        <v/>
      </c>
      <c r="E180" s="12"/>
      <c r="F180" s="9" t="str">
        <f t="shared" si="310"/>
        <v/>
      </c>
      <c r="G180" s="12"/>
      <c r="H180" s="9" t="str">
        <f t="shared" si="311"/>
        <v/>
      </c>
    </row>
    <row r="181" spans="1:8" ht="15.9" customHeight="1">
      <c r="B181" s="18"/>
      <c r="C181" s="12"/>
      <c r="D181" s="9" t="str">
        <f t="shared" si="309"/>
        <v/>
      </c>
      <c r="E181" s="12"/>
      <c r="F181" s="9" t="str">
        <f t="shared" si="310"/>
        <v/>
      </c>
      <c r="G181" s="12"/>
      <c r="H181" s="9" t="str">
        <f t="shared" si="311"/>
        <v/>
      </c>
    </row>
    <row r="182" spans="1:8" ht="15.9" customHeight="1">
      <c r="B182" s="18"/>
      <c r="C182" s="12"/>
      <c r="D182" s="9" t="str">
        <f t="shared" si="309"/>
        <v/>
      </c>
      <c r="E182" s="12"/>
      <c r="F182" s="9" t="str">
        <f t="shared" si="310"/>
        <v/>
      </c>
      <c r="G182" s="12"/>
      <c r="H182" s="9" t="str">
        <f t="shared" si="311"/>
        <v/>
      </c>
    </row>
    <row r="183" spans="1:8" ht="15.9" customHeight="1">
      <c r="B183" s="18"/>
      <c r="C183" s="12"/>
      <c r="D183" s="9" t="str">
        <f t="shared" si="309"/>
        <v/>
      </c>
      <c r="E183" s="12"/>
      <c r="F183" s="9" t="str">
        <f t="shared" si="310"/>
        <v/>
      </c>
      <c r="G183" s="12"/>
      <c r="H183" s="9" t="str">
        <f t="shared" si="311"/>
        <v/>
      </c>
    </row>
    <row r="184" spans="1:8" ht="15.9" customHeight="1">
      <c r="B184" s="18"/>
      <c r="C184" s="12"/>
      <c r="D184" s="9" t="str">
        <f t="shared" si="309"/>
        <v/>
      </c>
      <c r="E184" s="12"/>
      <c r="F184" s="9" t="str">
        <f t="shared" si="310"/>
        <v/>
      </c>
      <c r="G184" s="12"/>
      <c r="H184" s="9" t="str">
        <f t="shared" si="311"/>
        <v/>
      </c>
    </row>
    <row r="185" spans="1:8" ht="15.9" customHeight="1">
      <c r="B185" s="18"/>
      <c r="C185" s="12"/>
      <c r="D185" s="9" t="str">
        <f t="shared" si="309"/>
        <v/>
      </c>
      <c r="E185" s="12"/>
      <c r="F185" s="9" t="str">
        <f t="shared" si="310"/>
        <v/>
      </c>
      <c r="G185" s="12"/>
      <c r="H185" s="9" t="str">
        <f t="shared" si="311"/>
        <v/>
      </c>
    </row>
    <row r="186" spans="1:8" ht="15.9" customHeight="1">
      <c r="B186" s="18"/>
      <c r="C186" s="12"/>
      <c r="D186" s="9" t="str">
        <f t="shared" si="309"/>
        <v/>
      </c>
      <c r="E186" s="12"/>
      <c r="F186" s="9" t="str">
        <f t="shared" si="310"/>
        <v/>
      </c>
      <c r="G186" s="12"/>
      <c r="H186" s="9" t="str">
        <f t="shared" si="311"/>
        <v/>
      </c>
    </row>
    <row r="187" spans="1:8" ht="15.9" customHeight="1">
      <c r="B187" s="18"/>
      <c r="C187" s="12"/>
      <c r="D187" s="9" t="str">
        <f t="shared" si="309"/>
        <v/>
      </c>
      <c r="E187" s="12"/>
      <c r="F187" s="9" t="str">
        <f t="shared" si="310"/>
        <v/>
      </c>
      <c r="G187" s="12"/>
      <c r="H187" s="9" t="str">
        <f t="shared" si="311"/>
        <v/>
      </c>
    </row>
    <row r="188" spans="1:8" ht="15.9" customHeight="1">
      <c r="B188" s="18"/>
      <c r="C188" s="12"/>
      <c r="D188" s="9" t="str">
        <f t="shared" si="309"/>
        <v/>
      </c>
      <c r="E188" s="12"/>
      <c r="F188" s="9" t="str">
        <f t="shared" si="310"/>
        <v/>
      </c>
      <c r="G188" s="12"/>
      <c r="H188" s="9" t="str">
        <f t="shared" si="311"/>
        <v/>
      </c>
    </row>
    <row r="189" spans="1:8" ht="15.9" customHeight="1">
      <c r="B189" s="18"/>
      <c r="C189" s="12"/>
      <c r="D189" s="9" t="str">
        <f t="shared" si="309"/>
        <v/>
      </c>
      <c r="E189" s="12"/>
      <c r="F189" s="9" t="str">
        <f t="shared" si="310"/>
        <v/>
      </c>
      <c r="G189" s="12"/>
      <c r="H189" s="9" t="str">
        <f t="shared" si="311"/>
        <v/>
      </c>
    </row>
    <row r="190" spans="1:8" ht="15.9" customHeight="1">
      <c r="B190" s="18"/>
      <c r="C190" s="12"/>
      <c r="D190" s="9" t="str">
        <f t="shared" si="309"/>
        <v/>
      </c>
      <c r="E190" s="12"/>
      <c r="F190" s="9" t="str">
        <f t="shared" si="310"/>
        <v/>
      </c>
      <c r="G190" s="12"/>
      <c r="H190" s="9" t="str">
        <f t="shared" si="311"/>
        <v/>
      </c>
    </row>
    <row r="191" spans="1:8" ht="15.9" customHeight="1">
      <c r="A191" s="15"/>
      <c r="B191" s="18"/>
      <c r="C191" s="12"/>
      <c r="D191" s="9" t="str">
        <f t="shared" si="309"/>
        <v/>
      </c>
      <c r="E191" s="12"/>
      <c r="F191" s="9" t="str">
        <f t="shared" si="310"/>
        <v/>
      </c>
      <c r="G191" s="12"/>
      <c r="H191" s="9" t="str">
        <f t="shared" si="311"/>
        <v/>
      </c>
    </row>
    <row r="192" spans="1:8" ht="15.9" customHeight="1">
      <c r="A192" s="34"/>
      <c r="B192" s="18"/>
      <c r="C192" s="12"/>
      <c r="D192" s="9" t="str">
        <f t="shared" si="309"/>
        <v/>
      </c>
      <c r="E192" s="12"/>
      <c r="F192" s="9" t="str">
        <f t="shared" si="310"/>
        <v/>
      </c>
      <c r="G192" s="12"/>
      <c r="H192" s="9" t="str">
        <f t="shared" si="311"/>
        <v/>
      </c>
    </row>
    <row r="193" spans="1:8" ht="15.9" customHeight="1">
      <c r="A193" s="34"/>
      <c r="B193" s="18"/>
      <c r="C193" s="12"/>
      <c r="D193" s="9" t="str">
        <f t="shared" si="309"/>
        <v/>
      </c>
      <c r="E193" s="12"/>
      <c r="F193" s="9" t="str">
        <f t="shared" si="310"/>
        <v/>
      </c>
      <c r="G193" s="12"/>
      <c r="H193" s="9" t="str">
        <f t="shared" si="311"/>
        <v/>
      </c>
    </row>
    <row r="194" spans="1:8" ht="15.9" customHeight="1">
      <c r="A194" s="180"/>
      <c r="B194" s="18"/>
      <c r="C194" s="12"/>
      <c r="D194" s="9" t="str">
        <f t="shared" si="309"/>
        <v/>
      </c>
      <c r="E194" s="12"/>
      <c r="F194" s="9" t="str">
        <f t="shared" si="310"/>
        <v/>
      </c>
      <c r="G194" s="12"/>
      <c r="H194" s="9" t="str">
        <f t="shared" si="311"/>
        <v/>
      </c>
    </row>
    <row r="195" spans="1:8" ht="15.9" customHeight="1">
      <c r="A195" s="180"/>
      <c r="B195" s="18"/>
      <c r="C195" s="12"/>
      <c r="D195" s="9" t="str">
        <f t="shared" si="309"/>
        <v/>
      </c>
      <c r="E195" s="12"/>
      <c r="F195" s="9" t="str">
        <f t="shared" si="310"/>
        <v/>
      </c>
      <c r="G195" s="12"/>
      <c r="H195" s="9" t="str">
        <f t="shared" si="311"/>
        <v/>
      </c>
    </row>
    <row r="196" spans="1:8" ht="15.9" customHeight="1">
      <c r="A196" s="15"/>
      <c r="B196" s="18"/>
      <c r="C196" s="12"/>
      <c r="D196" s="9" t="str">
        <f t="shared" si="309"/>
        <v/>
      </c>
      <c r="E196" s="12"/>
      <c r="F196" s="9" t="str">
        <f t="shared" si="310"/>
        <v/>
      </c>
      <c r="G196" s="12"/>
      <c r="H196" s="9" t="str">
        <f t="shared" si="311"/>
        <v/>
      </c>
    </row>
    <row r="197" spans="1:8" ht="15.9" customHeight="1">
      <c r="A197" s="15"/>
      <c r="B197" s="18"/>
      <c r="C197" s="12"/>
      <c r="D197" s="9" t="str">
        <f t="shared" si="309"/>
        <v/>
      </c>
      <c r="E197" s="12"/>
      <c r="F197" s="9" t="str">
        <f t="shared" si="310"/>
        <v/>
      </c>
      <c r="G197" s="12"/>
      <c r="H197" s="9" t="str">
        <f t="shared" si="311"/>
        <v/>
      </c>
    </row>
    <row r="198" spans="1:8" ht="15.9" customHeight="1">
      <c r="A198" s="34"/>
      <c r="B198" s="18"/>
      <c r="C198" s="12"/>
      <c r="D198" s="9" t="str">
        <f t="shared" si="309"/>
        <v/>
      </c>
      <c r="E198" s="12"/>
      <c r="F198" s="9" t="str">
        <f t="shared" si="310"/>
        <v/>
      </c>
      <c r="G198" s="12"/>
      <c r="H198" s="9" t="str">
        <f t="shared" si="311"/>
        <v/>
      </c>
    </row>
    <row r="199" spans="1:8" ht="15.9" customHeight="1">
      <c r="A199" s="34"/>
      <c r="B199" s="18"/>
      <c r="C199" s="12"/>
      <c r="D199" s="9" t="str">
        <f t="shared" si="309"/>
        <v/>
      </c>
      <c r="E199" s="12"/>
      <c r="F199" s="9" t="str">
        <f t="shared" si="310"/>
        <v/>
      </c>
      <c r="G199" s="12"/>
      <c r="H199" s="9" t="str">
        <f t="shared" si="311"/>
        <v/>
      </c>
    </row>
    <row r="200" spans="1:8" ht="15.9" customHeight="1">
      <c r="A200" s="181"/>
      <c r="B200" s="18"/>
      <c r="C200" s="12"/>
      <c r="D200" s="9" t="str">
        <f t="shared" si="309"/>
        <v/>
      </c>
      <c r="E200" s="12"/>
      <c r="F200" s="9" t="str">
        <f t="shared" si="310"/>
        <v/>
      </c>
      <c r="G200" s="12"/>
      <c r="H200" s="9" t="str">
        <f t="shared" si="311"/>
        <v/>
      </c>
    </row>
    <row r="201" spans="1:8" ht="15.9" customHeight="1">
      <c r="A201" s="181"/>
      <c r="B201" s="18"/>
      <c r="C201" s="12"/>
      <c r="D201" s="9" t="str">
        <f t="shared" si="309"/>
        <v/>
      </c>
      <c r="E201" s="12"/>
      <c r="F201" s="9" t="str">
        <f t="shared" si="310"/>
        <v/>
      </c>
      <c r="G201" s="12"/>
      <c r="H201" s="9" t="str">
        <f t="shared" si="311"/>
        <v/>
      </c>
    </row>
    <row r="202" spans="1:8" ht="15.9" customHeight="1">
      <c r="A202" s="15"/>
      <c r="B202" s="18"/>
      <c r="C202" s="12"/>
      <c r="D202" s="9" t="str">
        <f t="shared" si="309"/>
        <v/>
      </c>
      <c r="E202" s="12"/>
      <c r="F202" s="9" t="str">
        <f t="shared" si="310"/>
        <v/>
      </c>
      <c r="G202" s="12"/>
      <c r="H202" s="9" t="str">
        <f t="shared" si="311"/>
        <v/>
      </c>
    </row>
    <row r="203" spans="1:8" ht="15.9" customHeight="1">
      <c r="A203" s="15"/>
      <c r="B203" s="18"/>
      <c r="C203" s="12"/>
      <c r="D203" s="9" t="str">
        <f t="shared" si="309"/>
        <v/>
      </c>
      <c r="E203" s="12"/>
      <c r="F203" s="9" t="str">
        <f t="shared" si="310"/>
        <v/>
      </c>
      <c r="G203" s="12"/>
      <c r="H203" s="9" t="str">
        <f t="shared" si="311"/>
        <v/>
      </c>
    </row>
    <row r="204" spans="1:8" ht="15.9" customHeight="1">
      <c r="A204" s="15"/>
      <c r="B204" s="18"/>
      <c r="C204" s="12"/>
      <c r="D204" s="9" t="str">
        <f t="shared" si="309"/>
        <v/>
      </c>
      <c r="E204" s="12"/>
      <c r="F204" s="9" t="str">
        <f t="shared" si="310"/>
        <v/>
      </c>
      <c r="G204" s="12"/>
      <c r="H204" s="9" t="str">
        <f t="shared" si="311"/>
        <v/>
      </c>
    </row>
    <row r="205" spans="1:8" ht="15.9" customHeight="1">
      <c r="B205" s="18"/>
      <c r="C205" s="12"/>
      <c r="D205" s="9" t="str">
        <f t="shared" si="309"/>
        <v/>
      </c>
      <c r="E205" s="12"/>
      <c r="F205" s="9" t="str">
        <f t="shared" si="310"/>
        <v/>
      </c>
      <c r="G205" s="12"/>
      <c r="H205" s="9" t="str">
        <f t="shared" si="311"/>
        <v/>
      </c>
    </row>
    <row r="206" spans="1:8" ht="15.9" customHeight="1">
      <c r="B206" s="18"/>
      <c r="C206" s="12"/>
      <c r="D206" s="9" t="str">
        <f t="shared" si="309"/>
        <v/>
      </c>
      <c r="E206" s="12"/>
      <c r="F206" s="9" t="str">
        <f t="shared" si="310"/>
        <v/>
      </c>
      <c r="G206" s="12"/>
      <c r="H206" s="9" t="str">
        <f t="shared" si="311"/>
        <v/>
      </c>
    </row>
    <row r="207" spans="1:8" ht="15.9" customHeight="1">
      <c r="B207" s="18"/>
      <c r="C207" s="12"/>
      <c r="D207" s="9" t="str">
        <f t="shared" si="309"/>
        <v/>
      </c>
      <c r="E207" s="12"/>
      <c r="F207" s="9" t="str">
        <f t="shared" si="310"/>
        <v/>
      </c>
      <c r="G207" s="12"/>
      <c r="H207" s="9" t="str">
        <f t="shared" si="311"/>
        <v/>
      </c>
    </row>
    <row r="208" spans="1:8" ht="15.9" customHeight="1">
      <c r="B208" s="18"/>
      <c r="C208" s="12"/>
      <c r="D208" s="9" t="str">
        <f t="shared" si="309"/>
        <v/>
      </c>
      <c r="E208" s="12"/>
      <c r="F208" s="9" t="str">
        <f t="shared" si="310"/>
        <v/>
      </c>
      <c r="G208" s="12"/>
      <c r="H208" s="9" t="str">
        <f t="shared" si="311"/>
        <v/>
      </c>
    </row>
    <row r="209" spans="2:8" ht="15.9" customHeight="1">
      <c r="B209" s="18"/>
      <c r="C209" s="12"/>
      <c r="D209" s="9" t="str">
        <f t="shared" si="309"/>
        <v/>
      </c>
      <c r="E209" s="12"/>
      <c r="F209" s="9" t="str">
        <f t="shared" si="310"/>
        <v/>
      </c>
      <c r="G209" s="12"/>
      <c r="H209" s="9" t="str">
        <f t="shared" si="311"/>
        <v/>
      </c>
    </row>
    <row r="210" spans="2:8" ht="15.9" customHeight="1">
      <c r="B210" s="18"/>
      <c r="C210" s="12"/>
      <c r="D210" s="9" t="str">
        <f t="shared" si="309"/>
        <v/>
      </c>
      <c r="E210" s="12"/>
      <c r="F210" s="9" t="str">
        <f t="shared" si="310"/>
        <v/>
      </c>
      <c r="G210" s="12"/>
      <c r="H210" s="9" t="str">
        <f t="shared" si="311"/>
        <v/>
      </c>
    </row>
    <row r="211" spans="2:8" ht="15.9" customHeight="1">
      <c r="B211" s="18"/>
      <c r="C211" s="12"/>
      <c r="D211" s="9" t="str">
        <f t="shared" si="309"/>
        <v/>
      </c>
      <c r="E211" s="12"/>
      <c r="F211" s="9" t="str">
        <f t="shared" si="310"/>
        <v/>
      </c>
      <c r="G211" s="12"/>
      <c r="H211" s="9" t="str">
        <f t="shared" si="311"/>
        <v/>
      </c>
    </row>
    <row r="212" spans="2:8" ht="15.9" customHeight="1">
      <c r="B212" s="18"/>
      <c r="C212" s="12"/>
      <c r="D212" s="9" t="str">
        <f t="shared" si="309"/>
        <v/>
      </c>
      <c r="E212" s="12"/>
      <c r="F212" s="9" t="str">
        <f t="shared" si="310"/>
        <v/>
      </c>
      <c r="G212" s="12"/>
      <c r="H212" s="9" t="str">
        <f t="shared" si="311"/>
        <v/>
      </c>
    </row>
    <row r="213" spans="2:8" ht="15.9" customHeight="1">
      <c r="B213" s="18"/>
      <c r="C213" s="12"/>
      <c r="D213" s="9" t="str">
        <f t="shared" si="309"/>
        <v/>
      </c>
      <c r="E213" s="12"/>
      <c r="F213" s="9" t="str">
        <f t="shared" si="310"/>
        <v/>
      </c>
      <c r="G213" s="12"/>
      <c r="H213" s="9" t="str">
        <f t="shared" si="311"/>
        <v/>
      </c>
    </row>
    <row r="214" spans="2:8" ht="15.9" customHeight="1">
      <c r="B214" s="18"/>
      <c r="C214" s="12"/>
      <c r="D214" s="9" t="str">
        <f t="shared" si="309"/>
        <v/>
      </c>
      <c r="E214" s="12"/>
      <c r="F214" s="9" t="str">
        <f t="shared" si="310"/>
        <v/>
      </c>
      <c r="G214" s="12"/>
      <c r="H214" s="9" t="str">
        <f t="shared" si="311"/>
        <v/>
      </c>
    </row>
    <row r="215" spans="2:8" ht="15.9" customHeight="1">
      <c r="B215" s="18"/>
      <c r="C215" s="12"/>
      <c r="D215" s="9" t="str">
        <f t="shared" si="309"/>
        <v/>
      </c>
      <c r="E215" s="12"/>
      <c r="F215" s="9" t="str">
        <f t="shared" si="310"/>
        <v/>
      </c>
      <c r="G215" s="12"/>
      <c r="H215" s="9" t="str">
        <f t="shared" si="311"/>
        <v/>
      </c>
    </row>
    <row r="216" spans="2:8" ht="15.9" customHeight="1">
      <c r="B216" s="18"/>
      <c r="C216" s="12"/>
      <c r="D216" s="9" t="str">
        <f t="shared" si="309"/>
        <v/>
      </c>
      <c r="E216" s="12"/>
      <c r="F216" s="9" t="str">
        <f t="shared" si="310"/>
        <v/>
      </c>
      <c r="G216" s="12"/>
      <c r="H216" s="9" t="str">
        <f t="shared" si="311"/>
        <v/>
      </c>
    </row>
    <row r="217" spans="2:8" ht="15.9" customHeight="1">
      <c r="B217" s="18"/>
      <c r="C217" s="12"/>
      <c r="D217" s="9" t="str">
        <f t="shared" si="309"/>
        <v/>
      </c>
      <c r="E217" s="12"/>
      <c r="F217" s="9" t="str">
        <f t="shared" si="310"/>
        <v/>
      </c>
      <c r="G217" s="12"/>
      <c r="H217" s="9" t="str">
        <f t="shared" si="311"/>
        <v/>
      </c>
    </row>
    <row r="218" spans="2:8" ht="15.9" customHeight="1">
      <c r="B218" s="18"/>
      <c r="C218" s="12"/>
      <c r="D218" s="9" t="str">
        <f t="shared" si="309"/>
        <v/>
      </c>
      <c r="E218" s="12"/>
      <c r="F218" s="9" t="str">
        <f t="shared" si="310"/>
        <v/>
      </c>
      <c r="G218" s="12"/>
      <c r="H218" s="9" t="str">
        <f t="shared" si="311"/>
        <v/>
      </c>
    </row>
    <row r="219" spans="2:8" ht="15.9" customHeight="1">
      <c r="B219" s="18"/>
      <c r="C219" s="12"/>
      <c r="D219" s="9" t="str">
        <f t="shared" si="309"/>
        <v/>
      </c>
      <c r="E219" s="12"/>
      <c r="F219" s="9" t="str">
        <f t="shared" si="310"/>
        <v/>
      </c>
      <c r="G219" s="12"/>
      <c r="H219" s="9" t="str">
        <f t="shared" si="311"/>
        <v/>
      </c>
    </row>
    <row r="220" spans="2:8" ht="15.9" customHeight="1">
      <c r="B220" s="18"/>
      <c r="C220" s="12"/>
      <c r="D220" s="9" t="str">
        <f t="shared" si="309"/>
        <v/>
      </c>
      <c r="E220" s="12"/>
      <c r="F220" s="9" t="str">
        <f t="shared" si="310"/>
        <v/>
      </c>
      <c r="G220" s="12"/>
      <c r="H220" s="9" t="str">
        <f t="shared" si="311"/>
        <v/>
      </c>
    </row>
    <row r="221" spans="2:8" ht="15.9" customHeight="1">
      <c r="B221" s="18"/>
      <c r="C221" s="12"/>
      <c r="D221" s="9" t="str">
        <f t="shared" si="309"/>
        <v/>
      </c>
      <c r="E221" s="12"/>
      <c r="F221" s="9" t="str">
        <f t="shared" si="310"/>
        <v/>
      </c>
      <c r="G221" s="12"/>
      <c r="H221" s="9" t="str">
        <f t="shared" si="311"/>
        <v/>
      </c>
    </row>
    <row r="222" spans="2:8" ht="15.9" customHeight="1">
      <c r="B222" s="18"/>
      <c r="C222" s="12"/>
      <c r="D222" s="9" t="str">
        <f t="shared" si="309"/>
        <v/>
      </c>
      <c r="E222" s="12"/>
      <c r="F222" s="9" t="str">
        <f t="shared" si="310"/>
        <v/>
      </c>
      <c r="G222" s="12"/>
      <c r="H222" s="9" t="str">
        <f t="shared" si="311"/>
        <v/>
      </c>
    </row>
    <row r="223" spans="2:8" ht="15.9" customHeight="1">
      <c r="B223" s="18"/>
      <c r="C223" s="12"/>
      <c r="D223" s="9" t="str">
        <f t="shared" si="309"/>
        <v/>
      </c>
      <c r="E223" s="12"/>
      <c r="F223" s="9" t="str">
        <f t="shared" si="310"/>
        <v/>
      </c>
      <c r="G223" s="12"/>
      <c r="H223" s="9" t="str">
        <f t="shared" si="311"/>
        <v/>
      </c>
    </row>
    <row r="224" spans="2:8" ht="15.9" customHeight="1">
      <c r="B224" s="18"/>
      <c r="C224" s="12"/>
      <c r="D224" s="9" t="str">
        <f t="shared" si="309"/>
        <v/>
      </c>
      <c r="E224" s="12"/>
      <c r="F224" s="9" t="str">
        <f t="shared" si="310"/>
        <v/>
      </c>
      <c r="G224" s="12"/>
      <c r="H224" s="9" t="str">
        <f t="shared" si="311"/>
        <v/>
      </c>
    </row>
    <row r="225" spans="2:8" ht="15.9" customHeight="1">
      <c r="B225" s="18"/>
      <c r="C225" s="12"/>
      <c r="D225" s="9" t="str">
        <f t="shared" si="309"/>
        <v/>
      </c>
      <c r="E225" s="12"/>
      <c r="F225" s="9" t="str">
        <f t="shared" si="310"/>
        <v/>
      </c>
      <c r="G225" s="12"/>
      <c r="H225" s="9" t="str">
        <f t="shared" si="311"/>
        <v/>
      </c>
    </row>
    <row r="226" spans="2:8" ht="15.9" customHeight="1">
      <c r="B226" s="18"/>
      <c r="C226" s="12"/>
      <c r="D226" s="9" t="str">
        <f t="shared" si="309"/>
        <v/>
      </c>
      <c r="E226" s="12"/>
      <c r="F226" s="9" t="str">
        <f t="shared" si="310"/>
        <v/>
      </c>
      <c r="G226" s="12"/>
      <c r="H226" s="9" t="str">
        <f t="shared" si="311"/>
        <v/>
      </c>
    </row>
    <row r="227" spans="2:8" ht="15.9" customHeight="1">
      <c r="B227" s="18"/>
      <c r="C227" s="12"/>
      <c r="D227" s="9" t="str">
        <f t="shared" si="309"/>
        <v/>
      </c>
      <c r="E227" s="12"/>
      <c r="F227" s="9" t="str">
        <f t="shared" si="310"/>
        <v/>
      </c>
      <c r="G227" s="12"/>
      <c r="H227" s="9" t="str">
        <f t="shared" si="311"/>
        <v/>
      </c>
    </row>
    <row r="228" spans="2:8" ht="15.9" customHeight="1">
      <c r="B228" s="18"/>
      <c r="C228" s="12"/>
      <c r="D228" s="9" t="str">
        <f t="shared" si="309"/>
        <v/>
      </c>
      <c r="E228" s="12"/>
      <c r="F228" s="9" t="str">
        <f t="shared" si="310"/>
        <v/>
      </c>
      <c r="G228" s="12"/>
      <c r="H228" s="9" t="str">
        <f t="shared" si="311"/>
        <v/>
      </c>
    </row>
    <row r="229" spans="2:8" ht="15.9" customHeight="1">
      <c r="B229" s="18"/>
      <c r="C229" s="12"/>
      <c r="D229" s="9" t="str">
        <f t="shared" ref="D229:D292" si="312">IF(C229="","",(C229-$C$9)*1000)</f>
        <v/>
      </c>
      <c r="E229" s="12"/>
      <c r="F229" s="9" t="str">
        <f t="shared" ref="F229:F292" si="313">IF(E229="","",(E229-$E$9)*1000)</f>
        <v/>
      </c>
      <c r="G229" s="12"/>
      <c r="H229" s="9" t="str">
        <f t="shared" ref="H229:H292" si="314">IF(G229="","",(G229-$G$9)*1000)</f>
        <v/>
      </c>
    </row>
    <row r="230" spans="2:8" ht="15.9" customHeight="1">
      <c r="B230" s="18"/>
      <c r="C230" s="12"/>
      <c r="D230" s="9" t="str">
        <f t="shared" si="312"/>
        <v/>
      </c>
      <c r="E230" s="12"/>
      <c r="F230" s="9" t="str">
        <f t="shared" si="313"/>
        <v/>
      </c>
      <c r="G230" s="12"/>
      <c r="H230" s="9" t="str">
        <f t="shared" si="314"/>
        <v/>
      </c>
    </row>
    <row r="231" spans="2:8" ht="15.9" customHeight="1">
      <c r="B231" s="18"/>
      <c r="C231" s="12"/>
      <c r="D231" s="9" t="str">
        <f t="shared" si="312"/>
        <v/>
      </c>
      <c r="E231" s="12"/>
      <c r="F231" s="9" t="str">
        <f t="shared" si="313"/>
        <v/>
      </c>
      <c r="G231" s="12"/>
      <c r="H231" s="9" t="str">
        <f t="shared" si="314"/>
        <v/>
      </c>
    </row>
    <row r="232" spans="2:8" ht="15.9" customHeight="1">
      <c r="B232" s="18"/>
      <c r="C232" s="12"/>
      <c r="D232" s="9" t="str">
        <f t="shared" si="312"/>
        <v/>
      </c>
      <c r="E232" s="12"/>
      <c r="F232" s="9" t="str">
        <f t="shared" si="313"/>
        <v/>
      </c>
      <c r="G232" s="12"/>
      <c r="H232" s="9" t="str">
        <f t="shared" si="314"/>
        <v/>
      </c>
    </row>
    <row r="233" spans="2:8" ht="15.9" customHeight="1">
      <c r="B233" s="18"/>
      <c r="C233" s="12"/>
      <c r="D233" s="9" t="str">
        <f t="shared" si="312"/>
        <v/>
      </c>
      <c r="E233" s="12"/>
      <c r="F233" s="9" t="str">
        <f t="shared" si="313"/>
        <v/>
      </c>
      <c r="G233" s="12"/>
      <c r="H233" s="9" t="str">
        <f t="shared" si="314"/>
        <v/>
      </c>
    </row>
    <row r="234" spans="2:8" ht="15.9" customHeight="1">
      <c r="B234" s="18"/>
      <c r="C234" s="12"/>
      <c r="D234" s="9" t="str">
        <f t="shared" si="312"/>
        <v/>
      </c>
      <c r="E234" s="12"/>
      <c r="F234" s="9" t="str">
        <f t="shared" si="313"/>
        <v/>
      </c>
      <c r="G234" s="12"/>
      <c r="H234" s="9" t="str">
        <f t="shared" si="314"/>
        <v/>
      </c>
    </row>
    <row r="235" spans="2:8" ht="15.9" customHeight="1">
      <c r="B235" s="18"/>
      <c r="C235" s="12"/>
      <c r="D235" s="9" t="str">
        <f t="shared" si="312"/>
        <v/>
      </c>
      <c r="E235" s="12"/>
      <c r="F235" s="9" t="str">
        <f t="shared" si="313"/>
        <v/>
      </c>
      <c r="G235" s="12"/>
      <c r="H235" s="9" t="str">
        <f t="shared" si="314"/>
        <v/>
      </c>
    </row>
    <row r="236" spans="2:8" ht="15.9" customHeight="1">
      <c r="B236" s="18"/>
      <c r="C236" s="12"/>
      <c r="D236" s="9" t="str">
        <f t="shared" si="312"/>
        <v/>
      </c>
      <c r="E236" s="12"/>
      <c r="F236" s="9" t="str">
        <f t="shared" si="313"/>
        <v/>
      </c>
      <c r="G236" s="12"/>
      <c r="H236" s="9" t="str">
        <f t="shared" si="314"/>
        <v/>
      </c>
    </row>
    <row r="237" spans="2:8" ht="15.9" customHeight="1">
      <c r="B237" s="18"/>
      <c r="C237" s="12"/>
      <c r="D237" s="9" t="str">
        <f t="shared" si="312"/>
        <v/>
      </c>
      <c r="E237" s="12"/>
      <c r="F237" s="9" t="str">
        <f t="shared" si="313"/>
        <v/>
      </c>
      <c r="G237" s="12"/>
      <c r="H237" s="9" t="str">
        <f t="shared" si="314"/>
        <v/>
      </c>
    </row>
    <row r="238" spans="2:8" ht="15.9" customHeight="1">
      <c r="B238" s="18"/>
      <c r="C238" s="12"/>
      <c r="D238" s="9" t="str">
        <f t="shared" si="312"/>
        <v/>
      </c>
      <c r="E238" s="12"/>
      <c r="F238" s="9" t="str">
        <f t="shared" si="313"/>
        <v/>
      </c>
      <c r="G238" s="12"/>
      <c r="H238" s="9" t="str">
        <f t="shared" si="314"/>
        <v/>
      </c>
    </row>
    <row r="239" spans="2:8" ht="15.9" customHeight="1">
      <c r="B239" s="18"/>
      <c r="C239" s="12"/>
      <c r="D239" s="9" t="str">
        <f t="shared" si="312"/>
        <v/>
      </c>
      <c r="E239" s="12"/>
      <c r="F239" s="9" t="str">
        <f t="shared" si="313"/>
        <v/>
      </c>
      <c r="G239" s="12"/>
      <c r="H239" s="9" t="str">
        <f t="shared" si="314"/>
        <v/>
      </c>
    </row>
    <row r="240" spans="2:8" ht="15.9" customHeight="1">
      <c r="B240" s="18"/>
      <c r="C240" s="12"/>
      <c r="D240" s="9" t="str">
        <f t="shared" si="312"/>
        <v/>
      </c>
      <c r="E240" s="12"/>
      <c r="F240" s="9" t="str">
        <f t="shared" si="313"/>
        <v/>
      </c>
      <c r="G240" s="12"/>
      <c r="H240" s="9" t="str">
        <f t="shared" si="314"/>
        <v/>
      </c>
    </row>
    <row r="241" spans="2:8" ht="15.9" customHeight="1">
      <c r="B241" s="18"/>
      <c r="C241" s="12"/>
      <c r="D241" s="9" t="str">
        <f t="shared" si="312"/>
        <v/>
      </c>
      <c r="E241" s="12"/>
      <c r="F241" s="9" t="str">
        <f t="shared" si="313"/>
        <v/>
      </c>
      <c r="G241" s="12"/>
      <c r="H241" s="9" t="str">
        <f t="shared" si="314"/>
        <v/>
      </c>
    </row>
    <row r="242" spans="2:8" ht="15.9" customHeight="1">
      <c r="B242" s="18"/>
      <c r="C242" s="12"/>
      <c r="D242" s="9" t="str">
        <f t="shared" si="312"/>
        <v/>
      </c>
      <c r="E242" s="12"/>
      <c r="F242" s="9" t="str">
        <f t="shared" si="313"/>
        <v/>
      </c>
      <c r="G242" s="12"/>
      <c r="H242" s="9" t="str">
        <f t="shared" si="314"/>
        <v/>
      </c>
    </row>
    <row r="243" spans="2:8" ht="15.9" customHeight="1">
      <c r="B243" s="18"/>
      <c r="C243" s="12"/>
      <c r="D243" s="9" t="str">
        <f t="shared" si="312"/>
        <v/>
      </c>
      <c r="E243" s="12"/>
      <c r="F243" s="9" t="str">
        <f t="shared" si="313"/>
        <v/>
      </c>
      <c r="G243" s="12"/>
      <c r="H243" s="9" t="str">
        <f t="shared" si="314"/>
        <v/>
      </c>
    </row>
    <row r="244" spans="2:8" ht="15.9" customHeight="1">
      <c r="B244" s="18"/>
      <c r="C244" s="12"/>
      <c r="D244" s="9" t="str">
        <f t="shared" si="312"/>
        <v/>
      </c>
      <c r="E244" s="12"/>
      <c r="F244" s="9" t="str">
        <f t="shared" si="313"/>
        <v/>
      </c>
      <c r="G244" s="12"/>
      <c r="H244" s="9" t="str">
        <f t="shared" si="314"/>
        <v/>
      </c>
    </row>
    <row r="245" spans="2:8" ht="15.9" customHeight="1">
      <c r="B245" s="18"/>
      <c r="C245" s="12"/>
      <c r="D245" s="9" t="str">
        <f t="shared" si="312"/>
        <v/>
      </c>
      <c r="E245" s="12"/>
      <c r="F245" s="9" t="str">
        <f t="shared" si="313"/>
        <v/>
      </c>
      <c r="G245" s="12"/>
      <c r="H245" s="9" t="str">
        <f t="shared" si="314"/>
        <v/>
      </c>
    </row>
    <row r="246" spans="2:8" ht="15.9" customHeight="1">
      <c r="B246" s="18"/>
      <c r="C246" s="12"/>
      <c r="D246" s="9" t="str">
        <f t="shared" si="312"/>
        <v/>
      </c>
      <c r="E246" s="12"/>
      <c r="F246" s="9" t="str">
        <f t="shared" si="313"/>
        <v/>
      </c>
      <c r="G246" s="12"/>
      <c r="H246" s="9" t="str">
        <f t="shared" si="314"/>
        <v/>
      </c>
    </row>
    <row r="247" spans="2:8" ht="15.9" customHeight="1">
      <c r="B247" s="18"/>
      <c r="C247" s="12"/>
      <c r="D247" s="9" t="str">
        <f t="shared" si="312"/>
        <v/>
      </c>
      <c r="E247" s="12"/>
      <c r="F247" s="9" t="str">
        <f t="shared" si="313"/>
        <v/>
      </c>
      <c r="G247" s="12"/>
      <c r="H247" s="9" t="str">
        <f t="shared" si="314"/>
        <v/>
      </c>
    </row>
    <row r="248" spans="2:8" ht="15.9" customHeight="1">
      <c r="B248" s="18"/>
      <c r="C248" s="12"/>
      <c r="D248" s="9" t="str">
        <f t="shared" si="312"/>
        <v/>
      </c>
      <c r="E248" s="12"/>
      <c r="F248" s="9" t="str">
        <f t="shared" si="313"/>
        <v/>
      </c>
      <c r="G248" s="12"/>
      <c r="H248" s="9" t="str">
        <f t="shared" si="314"/>
        <v/>
      </c>
    </row>
    <row r="249" spans="2:8" ht="15.9" customHeight="1">
      <c r="B249" s="18"/>
      <c r="C249" s="12"/>
      <c r="D249" s="9" t="str">
        <f t="shared" si="312"/>
        <v/>
      </c>
      <c r="E249" s="12"/>
      <c r="F249" s="9" t="str">
        <f t="shared" si="313"/>
        <v/>
      </c>
      <c r="G249" s="12"/>
      <c r="H249" s="9" t="str">
        <f t="shared" si="314"/>
        <v/>
      </c>
    </row>
    <row r="250" spans="2:8" ht="15.9" customHeight="1">
      <c r="B250" s="18"/>
      <c r="C250" s="12"/>
      <c r="D250" s="9" t="str">
        <f t="shared" si="312"/>
        <v/>
      </c>
      <c r="E250" s="12"/>
      <c r="F250" s="9" t="str">
        <f t="shared" si="313"/>
        <v/>
      </c>
      <c r="G250" s="12"/>
      <c r="H250" s="9" t="str">
        <f t="shared" si="314"/>
        <v/>
      </c>
    </row>
    <row r="251" spans="2:8" ht="15.9" customHeight="1">
      <c r="B251" s="18"/>
      <c r="C251" s="12"/>
      <c r="D251" s="9" t="str">
        <f t="shared" si="312"/>
        <v/>
      </c>
      <c r="E251" s="12"/>
      <c r="F251" s="9" t="str">
        <f t="shared" si="313"/>
        <v/>
      </c>
      <c r="G251" s="12"/>
      <c r="H251" s="9" t="str">
        <f t="shared" si="314"/>
        <v/>
      </c>
    </row>
    <row r="252" spans="2:8" ht="15.9" customHeight="1">
      <c r="B252" s="18"/>
      <c r="C252" s="12"/>
      <c r="D252" s="9" t="str">
        <f t="shared" si="312"/>
        <v/>
      </c>
      <c r="E252" s="12"/>
      <c r="F252" s="9" t="str">
        <f t="shared" si="313"/>
        <v/>
      </c>
      <c r="G252" s="12"/>
      <c r="H252" s="9" t="str">
        <f t="shared" si="314"/>
        <v/>
      </c>
    </row>
    <row r="253" spans="2:8" ht="15.9" customHeight="1">
      <c r="B253" s="18"/>
      <c r="C253" s="12"/>
      <c r="D253" s="9" t="str">
        <f t="shared" si="312"/>
        <v/>
      </c>
      <c r="E253" s="12"/>
      <c r="F253" s="9" t="str">
        <f t="shared" si="313"/>
        <v/>
      </c>
      <c r="G253" s="12"/>
      <c r="H253" s="9" t="str">
        <f t="shared" si="314"/>
        <v/>
      </c>
    </row>
    <row r="254" spans="2:8" ht="15.9" customHeight="1">
      <c r="B254" s="18"/>
      <c r="C254" s="12"/>
      <c r="D254" s="9" t="str">
        <f t="shared" si="312"/>
        <v/>
      </c>
      <c r="E254" s="12"/>
      <c r="F254" s="9" t="str">
        <f t="shared" si="313"/>
        <v/>
      </c>
      <c r="G254" s="12"/>
      <c r="H254" s="9" t="str">
        <f t="shared" si="314"/>
        <v/>
      </c>
    </row>
    <row r="255" spans="2:8" ht="15.9" customHeight="1">
      <c r="B255" s="18"/>
      <c r="C255" s="12"/>
      <c r="D255" s="9" t="str">
        <f t="shared" si="312"/>
        <v/>
      </c>
      <c r="E255" s="12"/>
      <c r="F255" s="9" t="str">
        <f t="shared" si="313"/>
        <v/>
      </c>
      <c r="G255" s="12"/>
      <c r="H255" s="9" t="str">
        <f t="shared" si="314"/>
        <v/>
      </c>
    </row>
    <row r="256" spans="2:8" ht="15.9" customHeight="1">
      <c r="B256" s="18"/>
      <c r="C256" s="12"/>
      <c r="D256" s="9" t="str">
        <f t="shared" si="312"/>
        <v/>
      </c>
      <c r="E256" s="12"/>
      <c r="F256" s="9" t="str">
        <f t="shared" si="313"/>
        <v/>
      </c>
      <c r="G256" s="12"/>
      <c r="H256" s="9" t="str">
        <f t="shared" si="314"/>
        <v/>
      </c>
    </row>
    <row r="257" spans="2:8" ht="15.9" customHeight="1">
      <c r="B257" s="18"/>
      <c r="C257" s="12"/>
      <c r="D257" s="9" t="str">
        <f t="shared" si="312"/>
        <v/>
      </c>
      <c r="E257" s="12"/>
      <c r="F257" s="9" t="str">
        <f t="shared" si="313"/>
        <v/>
      </c>
      <c r="G257" s="12"/>
      <c r="H257" s="9" t="str">
        <f t="shared" si="314"/>
        <v/>
      </c>
    </row>
    <row r="258" spans="2:8" ht="15.9" customHeight="1">
      <c r="B258" s="18"/>
      <c r="C258" s="12"/>
      <c r="D258" s="9" t="str">
        <f t="shared" si="312"/>
        <v/>
      </c>
      <c r="E258" s="12"/>
      <c r="F258" s="9" t="str">
        <f t="shared" si="313"/>
        <v/>
      </c>
      <c r="G258" s="12"/>
      <c r="H258" s="9" t="str">
        <f t="shared" si="314"/>
        <v/>
      </c>
    </row>
    <row r="259" spans="2:8" ht="15.9" customHeight="1">
      <c r="B259" s="18"/>
      <c r="C259" s="12"/>
      <c r="D259" s="9" t="str">
        <f t="shared" si="312"/>
        <v/>
      </c>
      <c r="E259" s="12"/>
      <c r="F259" s="9" t="str">
        <f t="shared" si="313"/>
        <v/>
      </c>
      <c r="G259" s="12"/>
      <c r="H259" s="9" t="str">
        <f t="shared" si="314"/>
        <v/>
      </c>
    </row>
    <row r="260" spans="2:8" ht="15.9" customHeight="1">
      <c r="B260" s="18"/>
      <c r="C260" s="12"/>
      <c r="D260" s="9" t="str">
        <f t="shared" si="312"/>
        <v/>
      </c>
      <c r="E260" s="12"/>
      <c r="F260" s="9" t="str">
        <f t="shared" si="313"/>
        <v/>
      </c>
      <c r="G260" s="12"/>
      <c r="H260" s="9" t="str">
        <f t="shared" si="314"/>
        <v/>
      </c>
    </row>
    <row r="261" spans="2:8" ht="15.9" customHeight="1">
      <c r="B261" s="18"/>
      <c r="C261" s="12"/>
      <c r="D261" s="9" t="str">
        <f t="shared" si="312"/>
        <v/>
      </c>
      <c r="E261" s="12"/>
      <c r="F261" s="9" t="str">
        <f t="shared" si="313"/>
        <v/>
      </c>
      <c r="G261" s="12"/>
      <c r="H261" s="9" t="str">
        <f t="shared" si="314"/>
        <v/>
      </c>
    </row>
    <row r="262" spans="2:8" ht="15.9" customHeight="1">
      <c r="B262" s="18"/>
      <c r="C262" s="12"/>
      <c r="D262" s="9" t="str">
        <f t="shared" si="312"/>
        <v/>
      </c>
      <c r="E262" s="12"/>
      <c r="F262" s="9" t="str">
        <f t="shared" si="313"/>
        <v/>
      </c>
      <c r="G262" s="12"/>
      <c r="H262" s="9" t="str">
        <f t="shared" si="314"/>
        <v/>
      </c>
    </row>
    <row r="263" spans="2:8" ht="15.9" customHeight="1">
      <c r="B263" s="18"/>
      <c r="C263" s="12"/>
      <c r="D263" s="9" t="str">
        <f t="shared" si="312"/>
        <v/>
      </c>
      <c r="E263" s="12"/>
      <c r="F263" s="9" t="str">
        <f t="shared" si="313"/>
        <v/>
      </c>
      <c r="G263" s="12"/>
      <c r="H263" s="9" t="str">
        <f t="shared" si="314"/>
        <v/>
      </c>
    </row>
    <row r="264" spans="2:8" ht="15.9" customHeight="1">
      <c r="B264" s="18"/>
      <c r="C264" s="12"/>
      <c r="D264" s="9" t="str">
        <f t="shared" si="312"/>
        <v/>
      </c>
      <c r="E264" s="12"/>
      <c r="F264" s="9" t="str">
        <f t="shared" si="313"/>
        <v/>
      </c>
      <c r="G264" s="12"/>
      <c r="H264" s="9" t="str">
        <f t="shared" si="314"/>
        <v/>
      </c>
    </row>
    <row r="265" spans="2:8" ht="15.9" customHeight="1">
      <c r="B265" s="18"/>
      <c r="C265" s="12"/>
      <c r="D265" s="9" t="str">
        <f t="shared" si="312"/>
        <v/>
      </c>
      <c r="E265" s="12"/>
      <c r="F265" s="9" t="str">
        <f t="shared" si="313"/>
        <v/>
      </c>
      <c r="G265" s="12"/>
      <c r="H265" s="9" t="str">
        <f t="shared" si="314"/>
        <v/>
      </c>
    </row>
    <row r="266" spans="2:8" ht="15.9" customHeight="1">
      <c r="B266" s="18"/>
      <c r="C266" s="12"/>
      <c r="D266" s="9" t="str">
        <f t="shared" si="312"/>
        <v/>
      </c>
      <c r="E266" s="12"/>
      <c r="F266" s="9" t="str">
        <f t="shared" si="313"/>
        <v/>
      </c>
      <c r="G266" s="12"/>
      <c r="H266" s="9" t="str">
        <f t="shared" si="314"/>
        <v/>
      </c>
    </row>
    <row r="267" spans="2:8" ht="15.9" customHeight="1">
      <c r="B267" s="18"/>
      <c r="C267" s="12"/>
      <c r="D267" s="9" t="str">
        <f t="shared" si="312"/>
        <v/>
      </c>
      <c r="E267" s="12"/>
      <c r="F267" s="9" t="str">
        <f t="shared" si="313"/>
        <v/>
      </c>
      <c r="G267" s="12"/>
      <c r="H267" s="9" t="str">
        <f t="shared" si="314"/>
        <v/>
      </c>
    </row>
    <row r="268" spans="2:8" ht="15.9" customHeight="1">
      <c r="B268" s="18"/>
      <c r="C268" s="12"/>
      <c r="D268" s="9" t="str">
        <f t="shared" si="312"/>
        <v/>
      </c>
      <c r="E268" s="12"/>
      <c r="F268" s="9" t="str">
        <f t="shared" si="313"/>
        <v/>
      </c>
      <c r="G268" s="12"/>
      <c r="H268" s="9" t="str">
        <f t="shared" si="314"/>
        <v/>
      </c>
    </row>
    <row r="269" spans="2:8" ht="15.9" customHeight="1">
      <c r="B269" s="18"/>
      <c r="C269" s="12"/>
      <c r="D269" s="9" t="str">
        <f t="shared" si="312"/>
        <v/>
      </c>
      <c r="E269" s="12"/>
      <c r="F269" s="9" t="str">
        <f t="shared" si="313"/>
        <v/>
      </c>
      <c r="G269" s="12"/>
      <c r="H269" s="9" t="str">
        <f t="shared" si="314"/>
        <v/>
      </c>
    </row>
    <row r="270" spans="2:8" ht="15.9" customHeight="1">
      <c r="B270" s="18"/>
      <c r="C270" s="12"/>
      <c r="D270" s="9" t="str">
        <f t="shared" si="312"/>
        <v/>
      </c>
      <c r="E270" s="12"/>
      <c r="F270" s="9" t="str">
        <f t="shared" si="313"/>
        <v/>
      </c>
      <c r="G270" s="12"/>
      <c r="H270" s="9" t="str">
        <f t="shared" si="314"/>
        <v/>
      </c>
    </row>
    <row r="271" spans="2:8" ht="15.9" customHeight="1">
      <c r="B271" s="18"/>
      <c r="C271" s="12"/>
      <c r="D271" s="9" t="str">
        <f t="shared" si="312"/>
        <v/>
      </c>
      <c r="E271" s="12"/>
      <c r="F271" s="9" t="str">
        <f t="shared" si="313"/>
        <v/>
      </c>
      <c r="G271" s="12"/>
      <c r="H271" s="9" t="str">
        <f t="shared" si="314"/>
        <v/>
      </c>
    </row>
    <row r="272" spans="2:8" ht="15.9" customHeight="1">
      <c r="B272" s="18"/>
      <c r="C272" s="12"/>
      <c r="D272" s="9" t="str">
        <f t="shared" si="312"/>
        <v/>
      </c>
      <c r="E272" s="12"/>
      <c r="F272" s="9" t="str">
        <f t="shared" si="313"/>
        <v/>
      </c>
      <c r="G272" s="12"/>
      <c r="H272" s="9" t="str">
        <f t="shared" si="314"/>
        <v/>
      </c>
    </row>
    <row r="273" spans="2:8" ht="15.9" customHeight="1">
      <c r="B273" s="18"/>
      <c r="C273" s="12"/>
      <c r="D273" s="9" t="str">
        <f t="shared" si="312"/>
        <v/>
      </c>
      <c r="E273" s="12"/>
      <c r="F273" s="9" t="str">
        <f t="shared" si="313"/>
        <v/>
      </c>
      <c r="G273" s="12"/>
      <c r="H273" s="9" t="str">
        <f t="shared" si="314"/>
        <v/>
      </c>
    </row>
    <row r="274" spans="2:8" ht="15.9" customHeight="1">
      <c r="B274" s="18"/>
      <c r="C274" s="12"/>
      <c r="D274" s="9" t="str">
        <f t="shared" si="312"/>
        <v/>
      </c>
      <c r="E274" s="12"/>
      <c r="F274" s="9" t="str">
        <f t="shared" si="313"/>
        <v/>
      </c>
      <c r="G274" s="12"/>
      <c r="H274" s="9" t="str">
        <f t="shared" si="314"/>
        <v/>
      </c>
    </row>
    <row r="275" spans="2:8" ht="15.9" customHeight="1">
      <c r="B275" s="18"/>
      <c r="C275" s="12"/>
      <c r="D275" s="9" t="str">
        <f t="shared" si="312"/>
        <v/>
      </c>
      <c r="E275" s="12"/>
      <c r="F275" s="9" t="str">
        <f t="shared" si="313"/>
        <v/>
      </c>
      <c r="G275" s="12"/>
      <c r="H275" s="9" t="str">
        <f t="shared" si="314"/>
        <v/>
      </c>
    </row>
    <row r="276" spans="2:8" ht="15.9" customHeight="1">
      <c r="B276" s="18"/>
      <c r="C276" s="12"/>
      <c r="D276" s="9" t="str">
        <f t="shared" si="312"/>
        <v/>
      </c>
      <c r="E276" s="12"/>
      <c r="F276" s="9" t="str">
        <f t="shared" si="313"/>
        <v/>
      </c>
      <c r="G276" s="12"/>
      <c r="H276" s="9" t="str">
        <f t="shared" si="314"/>
        <v/>
      </c>
    </row>
    <row r="277" spans="2:8" ht="15.9" customHeight="1">
      <c r="B277" s="18"/>
      <c r="C277" s="12"/>
      <c r="D277" s="9" t="str">
        <f t="shared" si="312"/>
        <v/>
      </c>
      <c r="E277" s="12"/>
      <c r="F277" s="9" t="str">
        <f t="shared" si="313"/>
        <v/>
      </c>
      <c r="G277" s="12"/>
      <c r="H277" s="9" t="str">
        <f t="shared" si="314"/>
        <v/>
      </c>
    </row>
    <row r="278" spans="2:8" ht="15.9" customHeight="1">
      <c r="B278" s="18"/>
      <c r="C278" s="12"/>
      <c r="D278" s="9" t="str">
        <f t="shared" si="312"/>
        <v/>
      </c>
      <c r="E278" s="12"/>
      <c r="F278" s="9" t="str">
        <f t="shared" si="313"/>
        <v/>
      </c>
      <c r="G278" s="12"/>
      <c r="H278" s="9" t="str">
        <f t="shared" si="314"/>
        <v/>
      </c>
    </row>
    <row r="279" spans="2:8" ht="15.9" customHeight="1">
      <c r="B279" s="18"/>
      <c r="C279" s="12"/>
      <c r="D279" s="9" t="str">
        <f t="shared" si="312"/>
        <v/>
      </c>
      <c r="E279" s="12"/>
      <c r="F279" s="9" t="str">
        <f t="shared" si="313"/>
        <v/>
      </c>
      <c r="G279" s="12"/>
      <c r="H279" s="9" t="str">
        <f t="shared" si="314"/>
        <v/>
      </c>
    </row>
    <row r="280" spans="2:8" ht="15.9" customHeight="1">
      <c r="B280" s="18"/>
      <c r="C280" s="12"/>
      <c r="D280" s="9" t="str">
        <f t="shared" si="312"/>
        <v/>
      </c>
      <c r="E280" s="12"/>
      <c r="F280" s="9" t="str">
        <f t="shared" si="313"/>
        <v/>
      </c>
      <c r="G280" s="12"/>
      <c r="H280" s="9" t="str">
        <f t="shared" si="314"/>
        <v/>
      </c>
    </row>
    <row r="281" spans="2:8" ht="15.9" customHeight="1">
      <c r="B281" s="18"/>
      <c r="C281" s="12"/>
      <c r="D281" s="9" t="str">
        <f t="shared" si="312"/>
        <v/>
      </c>
      <c r="E281" s="12"/>
      <c r="F281" s="9" t="str">
        <f t="shared" si="313"/>
        <v/>
      </c>
      <c r="G281" s="12"/>
      <c r="H281" s="9" t="str">
        <f t="shared" si="314"/>
        <v/>
      </c>
    </row>
    <row r="282" spans="2:8" ht="15.9" customHeight="1">
      <c r="B282" s="18"/>
      <c r="C282" s="12"/>
      <c r="D282" s="9" t="str">
        <f t="shared" si="312"/>
        <v/>
      </c>
      <c r="E282" s="12"/>
      <c r="F282" s="9" t="str">
        <f t="shared" si="313"/>
        <v/>
      </c>
      <c r="G282" s="12"/>
      <c r="H282" s="9" t="str">
        <f t="shared" si="314"/>
        <v/>
      </c>
    </row>
    <row r="283" spans="2:8" ht="15.9" customHeight="1">
      <c r="B283" s="18"/>
      <c r="C283" s="12"/>
      <c r="D283" s="9" t="str">
        <f t="shared" si="312"/>
        <v/>
      </c>
      <c r="E283" s="12"/>
      <c r="F283" s="9" t="str">
        <f t="shared" si="313"/>
        <v/>
      </c>
      <c r="G283" s="12"/>
      <c r="H283" s="9" t="str">
        <f t="shared" si="314"/>
        <v/>
      </c>
    </row>
    <row r="284" spans="2:8" ht="15.9" customHeight="1">
      <c r="B284" s="18"/>
      <c r="C284" s="12"/>
      <c r="D284" s="9" t="str">
        <f t="shared" si="312"/>
        <v/>
      </c>
      <c r="E284" s="12"/>
      <c r="F284" s="9" t="str">
        <f t="shared" si="313"/>
        <v/>
      </c>
      <c r="G284" s="12"/>
      <c r="H284" s="9" t="str">
        <f t="shared" si="314"/>
        <v/>
      </c>
    </row>
    <row r="285" spans="2:8" ht="15.9" customHeight="1">
      <c r="B285" s="18"/>
      <c r="C285" s="12"/>
      <c r="D285" s="9" t="str">
        <f t="shared" si="312"/>
        <v/>
      </c>
      <c r="E285" s="12"/>
      <c r="F285" s="9" t="str">
        <f t="shared" si="313"/>
        <v/>
      </c>
      <c r="G285" s="12"/>
      <c r="H285" s="9" t="str">
        <f t="shared" si="314"/>
        <v/>
      </c>
    </row>
    <row r="286" spans="2:8" ht="15.9" customHeight="1">
      <c r="B286" s="18"/>
      <c r="C286" s="12"/>
      <c r="D286" s="9" t="str">
        <f t="shared" si="312"/>
        <v/>
      </c>
      <c r="E286" s="12"/>
      <c r="F286" s="9" t="str">
        <f t="shared" si="313"/>
        <v/>
      </c>
      <c r="G286" s="12"/>
      <c r="H286" s="9" t="str">
        <f t="shared" si="314"/>
        <v/>
      </c>
    </row>
    <row r="287" spans="2:8" ht="15.9" customHeight="1">
      <c r="B287" s="18"/>
      <c r="C287" s="12"/>
      <c r="D287" s="9" t="str">
        <f t="shared" si="312"/>
        <v/>
      </c>
      <c r="E287" s="12"/>
      <c r="F287" s="9" t="str">
        <f t="shared" si="313"/>
        <v/>
      </c>
      <c r="G287" s="12"/>
      <c r="H287" s="9" t="str">
        <f t="shared" si="314"/>
        <v/>
      </c>
    </row>
    <row r="288" spans="2:8" ht="15.9" customHeight="1">
      <c r="B288" s="18"/>
      <c r="C288" s="12"/>
      <c r="D288" s="9" t="str">
        <f t="shared" si="312"/>
        <v/>
      </c>
      <c r="E288" s="12"/>
      <c r="F288" s="9" t="str">
        <f t="shared" si="313"/>
        <v/>
      </c>
      <c r="G288" s="12"/>
      <c r="H288" s="9" t="str">
        <f t="shared" si="314"/>
        <v/>
      </c>
    </row>
    <row r="289" spans="2:8" ht="15.9" customHeight="1">
      <c r="B289" s="18"/>
      <c r="C289" s="12"/>
      <c r="D289" s="9" t="str">
        <f t="shared" si="312"/>
        <v/>
      </c>
      <c r="E289" s="12"/>
      <c r="F289" s="9" t="str">
        <f t="shared" si="313"/>
        <v/>
      </c>
      <c r="G289" s="12"/>
      <c r="H289" s="9" t="str">
        <f t="shared" si="314"/>
        <v/>
      </c>
    </row>
    <row r="290" spans="2:8" ht="15.9" customHeight="1">
      <c r="B290" s="18"/>
      <c r="C290" s="12"/>
      <c r="D290" s="9" t="str">
        <f t="shared" si="312"/>
        <v/>
      </c>
      <c r="E290" s="12"/>
      <c r="F290" s="9" t="str">
        <f t="shared" si="313"/>
        <v/>
      </c>
      <c r="G290" s="12"/>
      <c r="H290" s="9" t="str">
        <f t="shared" si="314"/>
        <v/>
      </c>
    </row>
    <row r="291" spans="2:8" ht="15.9" customHeight="1">
      <c r="B291" s="18"/>
      <c r="C291" s="12"/>
      <c r="D291" s="9" t="str">
        <f t="shared" si="312"/>
        <v/>
      </c>
      <c r="E291" s="12"/>
      <c r="F291" s="9" t="str">
        <f t="shared" si="313"/>
        <v/>
      </c>
      <c r="G291" s="12"/>
      <c r="H291" s="9" t="str">
        <f t="shared" si="314"/>
        <v/>
      </c>
    </row>
    <row r="292" spans="2:8" ht="15.9" customHeight="1">
      <c r="B292" s="18"/>
      <c r="C292" s="12"/>
      <c r="D292" s="9" t="str">
        <f t="shared" si="312"/>
        <v/>
      </c>
      <c r="E292" s="12"/>
      <c r="F292" s="9" t="str">
        <f t="shared" si="313"/>
        <v/>
      </c>
      <c r="G292" s="12"/>
      <c r="H292" s="9" t="str">
        <f t="shared" si="314"/>
        <v/>
      </c>
    </row>
    <row r="293" spans="2:8" ht="15.9" customHeight="1">
      <c r="B293" s="18"/>
      <c r="C293" s="12"/>
      <c r="D293" s="9" t="str">
        <f t="shared" ref="D293:D309" si="315">IF(C293="","",(C293-$C$9)*1000)</f>
        <v/>
      </c>
      <c r="E293" s="12"/>
      <c r="F293" s="9" t="str">
        <f t="shared" ref="F293:F309" si="316">IF(E293="","",(E293-$E$9)*1000)</f>
        <v/>
      </c>
      <c r="G293" s="12"/>
      <c r="H293" s="9" t="str">
        <f t="shared" ref="H293:H309" si="317">IF(G293="","",(G293-$G$9)*1000)</f>
        <v/>
      </c>
    </row>
    <row r="294" spans="2:8" ht="15.9" customHeight="1">
      <c r="B294" s="18"/>
      <c r="C294" s="12"/>
      <c r="D294" s="9" t="str">
        <f t="shared" si="315"/>
        <v/>
      </c>
      <c r="E294" s="12"/>
      <c r="F294" s="9" t="str">
        <f t="shared" si="316"/>
        <v/>
      </c>
      <c r="G294" s="12"/>
      <c r="H294" s="9" t="str">
        <f t="shared" si="317"/>
        <v/>
      </c>
    </row>
    <row r="295" spans="2:8" ht="15.9" customHeight="1">
      <c r="B295" s="18"/>
      <c r="C295" s="12"/>
      <c r="D295" s="9" t="str">
        <f t="shared" si="315"/>
        <v/>
      </c>
      <c r="E295" s="12"/>
      <c r="F295" s="9" t="str">
        <f t="shared" si="316"/>
        <v/>
      </c>
      <c r="G295" s="12"/>
      <c r="H295" s="9" t="str">
        <f t="shared" si="317"/>
        <v/>
      </c>
    </row>
    <row r="296" spans="2:8" ht="15.9" customHeight="1">
      <c r="B296" s="18"/>
      <c r="C296" s="12"/>
      <c r="D296" s="9" t="str">
        <f t="shared" si="315"/>
        <v/>
      </c>
      <c r="E296" s="12"/>
      <c r="F296" s="9" t="str">
        <f t="shared" si="316"/>
        <v/>
      </c>
      <c r="G296" s="12"/>
      <c r="H296" s="9" t="str">
        <f t="shared" si="317"/>
        <v/>
      </c>
    </row>
    <row r="297" spans="2:8" ht="15.9" customHeight="1">
      <c r="B297" s="18"/>
      <c r="C297" s="12"/>
      <c r="D297" s="9" t="str">
        <f t="shared" si="315"/>
        <v/>
      </c>
      <c r="E297" s="12"/>
      <c r="F297" s="9" t="str">
        <f t="shared" si="316"/>
        <v/>
      </c>
      <c r="G297" s="12"/>
      <c r="H297" s="9" t="str">
        <f t="shared" si="317"/>
        <v/>
      </c>
    </row>
    <row r="298" spans="2:8" ht="15.9" customHeight="1">
      <c r="B298" s="18"/>
      <c r="C298" s="12"/>
      <c r="D298" s="9" t="str">
        <f t="shared" si="315"/>
        <v/>
      </c>
      <c r="E298" s="12"/>
      <c r="F298" s="9" t="str">
        <f t="shared" si="316"/>
        <v/>
      </c>
      <c r="G298" s="12"/>
      <c r="H298" s="9" t="str">
        <f t="shared" si="317"/>
        <v/>
      </c>
    </row>
    <row r="299" spans="2:8" ht="15.9" customHeight="1">
      <c r="B299" s="18"/>
      <c r="C299" s="12"/>
      <c r="D299" s="9" t="str">
        <f t="shared" si="315"/>
        <v/>
      </c>
      <c r="E299" s="12"/>
      <c r="F299" s="9" t="str">
        <f t="shared" si="316"/>
        <v/>
      </c>
      <c r="G299" s="12"/>
      <c r="H299" s="9" t="str">
        <f t="shared" si="317"/>
        <v/>
      </c>
    </row>
    <row r="300" spans="2:8" ht="15.9" customHeight="1">
      <c r="B300" s="18"/>
      <c r="C300" s="12"/>
      <c r="D300" s="9" t="str">
        <f t="shared" si="315"/>
        <v/>
      </c>
      <c r="E300" s="12"/>
      <c r="F300" s="9" t="str">
        <f t="shared" si="316"/>
        <v/>
      </c>
      <c r="G300" s="12"/>
      <c r="H300" s="9" t="str">
        <f t="shared" si="317"/>
        <v/>
      </c>
    </row>
    <row r="301" spans="2:8" ht="15.9" customHeight="1">
      <c r="B301" s="18"/>
      <c r="C301" s="12"/>
      <c r="D301" s="9" t="str">
        <f t="shared" si="315"/>
        <v/>
      </c>
      <c r="E301" s="12"/>
      <c r="F301" s="9" t="str">
        <f t="shared" si="316"/>
        <v/>
      </c>
      <c r="G301" s="12"/>
      <c r="H301" s="9" t="str">
        <f t="shared" si="317"/>
        <v/>
      </c>
    </row>
    <row r="302" spans="2:8" ht="15.9" customHeight="1">
      <c r="B302" s="18"/>
      <c r="C302" s="12"/>
      <c r="D302" s="9" t="str">
        <f t="shared" si="315"/>
        <v/>
      </c>
      <c r="E302" s="12"/>
      <c r="F302" s="9" t="str">
        <f t="shared" si="316"/>
        <v/>
      </c>
      <c r="G302" s="12"/>
      <c r="H302" s="9" t="str">
        <f t="shared" si="317"/>
        <v/>
      </c>
    </row>
    <row r="303" spans="2:8" ht="15.9" customHeight="1">
      <c r="B303" s="18"/>
      <c r="C303" s="12"/>
      <c r="D303" s="9" t="str">
        <f t="shared" si="315"/>
        <v/>
      </c>
      <c r="E303" s="12"/>
      <c r="F303" s="9" t="str">
        <f t="shared" si="316"/>
        <v/>
      </c>
      <c r="G303" s="12"/>
      <c r="H303" s="9" t="str">
        <f t="shared" si="317"/>
        <v/>
      </c>
    </row>
    <row r="304" spans="2:8" ht="15.9" customHeight="1">
      <c r="B304" s="18"/>
      <c r="C304" s="12"/>
      <c r="D304" s="9" t="str">
        <f t="shared" si="315"/>
        <v/>
      </c>
      <c r="E304" s="12"/>
      <c r="F304" s="9" t="str">
        <f t="shared" si="316"/>
        <v/>
      </c>
      <c r="G304" s="12"/>
      <c r="H304" s="9" t="str">
        <f t="shared" si="317"/>
        <v/>
      </c>
    </row>
    <row r="305" spans="2:8" ht="15.9" customHeight="1">
      <c r="B305" s="18"/>
      <c r="C305" s="12"/>
      <c r="D305" s="9" t="str">
        <f t="shared" si="315"/>
        <v/>
      </c>
      <c r="E305" s="12"/>
      <c r="F305" s="9" t="str">
        <f t="shared" si="316"/>
        <v/>
      </c>
      <c r="G305" s="12"/>
      <c r="H305" s="9" t="str">
        <f t="shared" si="317"/>
        <v/>
      </c>
    </row>
    <row r="306" spans="2:8" ht="15.9" customHeight="1">
      <c r="B306" s="18"/>
      <c r="C306" s="12"/>
      <c r="D306" s="9" t="str">
        <f t="shared" si="315"/>
        <v/>
      </c>
      <c r="E306" s="12"/>
      <c r="F306" s="9" t="str">
        <f t="shared" si="316"/>
        <v/>
      </c>
      <c r="G306" s="12"/>
      <c r="H306" s="9" t="str">
        <f t="shared" si="317"/>
        <v/>
      </c>
    </row>
    <row r="307" spans="2:8" ht="15.9" customHeight="1">
      <c r="B307" s="18"/>
      <c r="C307" s="12"/>
      <c r="D307" s="9" t="str">
        <f t="shared" si="315"/>
        <v/>
      </c>
      <c r="E307" s="12"/>
      <c r="F307" s="9" t="str">
        <f t="shared" si="316"/>
        <v/>
      </c>
      <c r="G307" s="12"/>
      <c r="H307" s="9" t="str">
        <f t="shared" si="317"/>
        <v/>
      </c>
    </row>
    <row r="308" spans="2:8" ht="15.9" customHeight="1">
      <c r="B308" s="18"/>
      <c r="C308" s="12"/>
      <c r="D308" s="9" t="str">
        <f t="shared" si="315"/>
        <v/>
      </c>
      <c r="E308" s="12"/>
      <c r="F308" s="9" t="str">
        <f t="shared" si="316"/>
        <v/>
      </c>
      <c r="G308" s="12"/>
      <c r="H308" s="9" t="str">
        <f t="shared" si="317"/>
        <v/>
      </c>
    </row>
    <row r="309" spans="2:8" ht="15.9" customHeight="1">
      <c r="B309" s="18"/>
      <c r="C309" s="12"/>
      <c r="D309" s="9" t="str">
        <f t="shared" si="315"/>
        <v/>
      </c>
      <c r="E309" s="12"/>
      <c r="F309" s="9" t="str">
        <f t="shared" si="316"/>
        <v/>
      </c>
      <c r="G309" s="12"/>
      <c r="H309" s="9" t="str">
        <f t="shared" si="317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58:A159"/>
    <mergeCell ref="A194:A195"/>
    <mergeCell ref="A200:A201"/>
    <mergeCell ref="N8:N9"/>
    <mergeCell ref="O8:O9"/>
  </mergeCells>
  <conditionalFormatting sqref="I87:I101">
    <cfRule type="cellIs" dxfId="43" priority="3" operator="lessThan">
      <formula>$L$6</formula>
    </cfRule>
    <cfRule type="cellIs" dxfId="42" priority="4" operator="greaterThan">
      <formula>$L$5</formula>
    </cfRule>
  </conditionalFormatting>
  <conditionalFormatting sqref="I103:I206 J112:K205">
    <cfRule type="cellIs" dxfId="41" priority="5" operator="lessThan">
      <formula>$L$6</formula>
    </cfRule>
    <cfRule type="cellIs" dxfId="40" priority="6" operator="greaterThan">
      <formula>$L$5</formula>
    </cfRule>
  </conditionalFormatting>
  <conditionalFormatting sqref="I102">
    <cfRule type="cellIs" dxfId="39" priority="1" operator="lessThan">
      <formula>$L$6</formula>
    </cfRule>
    <cfRule type="cellIs" dxfId="38" priority="2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07"/>
  <sheetViews>
    <sheetView showGridLines="0" zoomScale="90" zoomScaleNormal="90" workbookViewId="0">
      <pane ySplit="9" topLeftCell="A105" activePane="bottomLeft" state="frozen"/>
      <selection pane="bottomLeft" activeCell="E113" sqref="E113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1074.5800000149757</v>
      </c>
      <c r="X1" s="85" t="s">
        <v>65</v>
      </c>
      <c r="Y1" s="86">
        <f>AN7</f>
        <v>1090.7950458286798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183.27999990433455</v>
      </c>
      <c r="X2" s="87" t="s">
        <v>66</v>
      </c>
      <c r="Y2" s="88">
        <f>IF(MOD(DEGREES(ATAN2(W1, W2)), 360) &gt; 180, MOD(DEGREES(ATAN2(W1, W2)), 360) - 360, MOD(DEGREES(ATAN2(W1, W2)), 360))</f>
        <v>9.6792079289770143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1074.5800000149757</v>
      </c>
      <c r="AH2" s="43">
        <f>INDEX(D:D,MATCH(9.99999999999999E+307,D:D))</f>
        <v>1098.3000000123866</v>
      </c>
      <c r="AI2" s="43">
        <f>INDEX(D:D,MATCH(9.99999999999999E+307,D:D)-1)</f>
        <v>1095.8000000100583</v>
      </c>
      <c r="AJ2" s="43">
        <f>INDEX(D:D,MATCH(9.99999999999999E+307,D:D)-2)</f>
        <v>1093.6000000219792</v>
      </c>
      <c r="AK2" s="43">
        <f>INDEX(D:D,MATCH(9.99999999999999E+307,D:D)-3)</f>
        <v>1054.3000000179745</v>
      </c>
      <c r="AL2" s="43">
        <f>INDEX(D:D,MATCH(9.99999999999999E+307,D:D)-4)</f>
        <v>1070.4000000259839</v>
      </c>
      <c r="AM2" s="43">
        <f>INDEX(D:D,MATCH(9.99999999999999E+307,D:D)-5)</f>
        <v>1058.7999999988824</v>
      </c>
      <c r="AN2" s="43">
        <f>INDEX(D:D,MATCH(9.99999999999999E+307,D:D)-6)</f>
        <v>1054.3000000179745</v>
      </c>
      <c r="AO2" s="43">
        <f>INDEX(D:D,MATCH(9.99999999999999E+307,D:D)-7)</f>
        <v>1046.6000000014901</v>
      </c>
      <c r="AP2" s="43">
        <f>INDEX(D:D,MATCH(9.99999999999999E+307,D:D)-8)</f>
        <v>1035.1999999838881</v>
      </c>
      <c r="AQ2" s="43">
        <f>INDEX(D:D,MATCH(9.99999999999999E+307,D:D)-9)</f>
        <v>1025.8000000030734</v>
      </c>
      <c r="AR2" s="43">
        <f>INDEX(D:D,MATCH(9.99999999999999E+307,D:D)-10)</f>
        <v>1029.500000004191</v>
      </c>
      <c r="AS2" s="43">
        <f>INDEX(D:D,MATCH(9.99999999999999E+307,D:D)-11)</f>
        <v>1008.7000000057742</v>
      </c>
      <c r="AT2" s="43">
        <f>INDEX(D:D,MATCH(9.99999999999999E+307,D:D)-12)</f>
        <v>989.50000002514571</v>
      </c>
      <c r="AU2" s="43">
        <f>INDEX(D:D,MATCH(9.99999999999999E+307,D:D)-13)</f>
        <v>953.19999998901039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-42.160000000001219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183.27999990433455</v>
      </c>
      <c r="AH3" s="43">
        <f>INDEX(F:F,MATCH(9.99999999999999E+307,F:F))</f>
        <v>203.90000008046627</v>
      </c>
      <c r="AI3" s="43">
        <f>INDEX(F:F,MATCH(9.99999999999999E+307,F:F)-1)</f>
        <v>196.9999996945262</v>
      </c>
      <c r="AJ3" s="43">
        <f>INDEX(F:F,MATCH(9.99999999999999E+307,F:F)-2)</f>
        <v>196.49999961256981</v>
      </c>
      <c r="AK3" s="43">
        <f>INDEX(F:F,MATCH(9.99999999999999E+307,F:F)-3)</f>
        <v>178.60000021755695</v>
      </c>
      <c r="AL3" s="43">
        <f>INDEX(F:F,MATCH(9.99999999999999E+307,F:F)-4)</f>
        <v>165.69999977946281</v>
      </c>
      <c r="AM3" s="43">
        <f>INDEX(F:F,MATCH(9.99999999999999E+307,F:F)-5)</f>
        <v>155.60000017285347</v>
      </c>
      <c r="AN3" s="43">
        <f>INDEX(F:F,MATCH(9.99999999999999E+307,F:F)-6)</f>
        <v>178.60000021755695</v>
      </c>
      <c r="AO3" s="43">
        <f>INDEX(F:F,MATCH(9.99999999999999E+307,F:F)-7)</f>
        <v>131.69999979436398</v>
      </c>
      <c r="AP3" s="43">
        <f>INDEX(F:F,MATCH(9.99999999999999E+307,F:F)-8)</f>
        <v>111.70000024139881</v>
      </c>
      <c r="AQ3" s="43">
        <f>INDEX(F:F,MATCH(9.99999999999999E+307,F:F)-9)</f>
        <v>104.19999994337559</v>
      </c>
      <c r="AR3" s="43">
        <f>INDEX(F:F,MATCH(9.99999999999999E+307,F:F)-10)</f>
        <v>220.1999993994832</v>
      </c>
      <c r="AS3" s="43">
        <f>INDEX(F:F,MATCH(9.99999999999999E+307,F:F)-11)</f>
        <v>179.80000004172325</v>
      </c>
      <c r="AT3" s="43">
        <f>INDEX(F:F,MATCH(9.99999999999999E+307,F:F)-12)</f>
        <v>143.29999964684248</v>
      </c>
      <c r="AU3" s="43">
        <f>INDEX(F:F,MATCH(9.99999999999999E+307,F:F)-13)</f>
        <v>157.30000007897615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-42.160000000001219</v>
      </c>
      <c r="AH4" s="43">
        <f>INDEX(H:H,MATCH(9.99999999999999E+307,H:H))</f>
        <v>-49.000000000006594</v>
      </c>
      <c r="AI4" s="43">
        <f>INDEX(H:H,MATCH(9.99999999999999E+307,H:H)-1)</f>
        <v>-40.199999999998681</v>
      </c>
      <c r="AJ4" s="43">
        <f>INDEX(H:H,MATCH(9.99999999999999E+307,H:H)-2)</f>
        <v>-49.199999999999022</v>
      </c>
      <c r="AK4" s="43">
        <f>INDEX(H:H,MATCH(9.99999999999999E+307,H:H)-3)</f>
        <v>-34.999999999996589</v>
      </c>
      <c r="AL4" s="43">
        <f>INDEX(H:H,MATCH(9.99999999999999E+307,H:H)-4)</f>
        <v>-37.400000000005207</v>
      </c>
      <c r="AM4" s="43">
        <f>INDEX(H:H,MATCH(9.99999999999999E+307,H:H)-5)</f>
        <v>-90.500000000005798</v>
      </c>
      <c r="AN4" s="43">
        <f>INDEX(H:H,MATCH(9.99999999999999E+307,H:H)-6)</f>
        <v>-34.999999999996589</v>
      </c>
      <c r="AO4" s="43">
        <f>INDEX(H:H,MATCH(9.99999999999999E+307,H:H)-7)</f>
        <v>-89.799999999996771</v>
      </c>
      <c r="AP4" s="43">
        <f>INDEX(H:H,MATCH(9.99999999999999E+307,H:H)-8)</f>
        <v>-44.800000000009277</v>
      </c>
      <c r="AQ4" s="43">
        <f>INDEX(H:H,MATCH(9.99999999999999E+307,H:H)-9)</f>
        <v>-79.300000000003479</v>
      </c>
      <c r="AR4" s="43">
        <f>INDEX(H:H,MATCH(9.99999999999999E+307,H:H)-10)</f>
        <v>-44.300000000006889</v>
      </c>
      <c r="AS4" s="43">
        <f>INDEX(H:H,MATCH(9.99999999999999E+307,H:H)-11)</f>
        <v>-39.799999999999613</v>
      </c>
      <c r="AT4" s="43">
        <f>INDEX(H:H,MATCH(9.99999999999999E+307,H:H)-12)</f>
        <v>-83.399999999997476</v>
      </c>
      <c r="AU4" s="43">
        <f>INDEX(H:H,MATCH(9.99999999999999E+307,H:H)-13)</f>
        <v>-26.700000000005275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1118.1409124345748</v>
      </c>
      <c r="AI5" s="72">
        <f>INDEX(L:L,MATCH(9.99999999999999E+307,L:L)-1)</f>
        <v>1114.0927609053417</v>
      </c>
      <c r="AJ5" s="72">
        <f>INDEX(L:L,MATCH(9.99999999999999E+307,L:L)-2)</f>
        <v>1112.2022522436343</v>
      </c>
      <c r="AK5" s="72">
        <f>INDEX(L:L,MATCH(9.99999999999999E+307,L:L)-3)</f>
        <v>1069.8931956581519</v>
      </c>
      <c r="AL5" s="72">
        <f>INDEX(L:L,MATCH(9.99999999999999E+307,L:L)-4)</f>
        <v>1083.7949114027713</v>
      </c>
      <c r="AM5" s="72">
        <f>INDEX(L:L,MATCH(9.99999999999999E+307,L:L)-5)</f>
        <v>1073.9921089334998</v>
      </c>
      <c r="AN5" s="72">
        <f>INDEX(L:L,MATCH(9.99999999999999E+307,L:L)-6)</f>
        <v>1069.8931956581519</v>
      </c>
      <c r="AO5" s="72">
        <f>INDEX(L:L,MATCH(9.99999999999999E+307,L:L)-7)</f>
        <v>1058.6692070467309</v>
      </c>
      <c r="AP5" s="72">
        <f>INDEX(L:L,MATCH(9.99999999999999E+307,L:L)-8)</f>
        <v>1042.1722362549153</v>
      </c>
      <c r="AQ5" s="72">
        <f>INDEX(L:L,MATCH(9.99999999999999E+307,L:L)-9)</f>
        <v>1034.1236724853104</v>
      </c>
      <c r="AR5" s="72">
        <f>INDEX(L:L,MATCH(9.99999999999999E+307,L:L)-10)</f>
        <v>1053.7175996177355</v>
      </c>
      <c r="AS5" s="72">
        <f>INDEX(L:L,MATCH(9.99999999999999E+307,L:L)-11)</f>
        <v>1025.3720154298403</v>
      </c>
      <c r="AT5" s="72">
        <f>INDEX(L:L,MATCH(9.99999999999999E+307,L:L)-12)</f>
        <v>1003.2949217197045</v>
      </c>
      <c r="AU5" s="73">
        <f>INDEX(L:L,MATCH(9.99999999999999E+307,L:L)-13)</f>
        <v>966.460770028404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79.482745712589917</v>
      </c>
      <c r="AI6" s="75">
        <f>INDEX(J:J,MATCH(9.99999999999999E+307,J:J)-1)</f>
        <v>79.8083843459018</v>
      </c>
      <c r="AJ6" s="75">
        <f>INDEX(J:J,MATCH(9.99999999999999E+307,J:J)-2)</f>
        <v>79.813687467728357</v>
      </c>
      <c r="AK6" s="75">
        <f>INDEX(J:J,MATCH(9.99999999999999E+307,J:J)-3)</f>
        <v>80.385286376634156</v>
      </c>
      <c r="AL6" s="75">
        <f>INDEX(J:J,MATCH(9.99999999999999E+307,J:J)-4)</f>
        <v>81.200348941598179</v>
      </c>
      <c r="AM6" s="75">
        <f>INDEX(J:J,MATCH(9.99999999999999E+307,J:J)-5)</f>
        <v>81.639722363523163</v>
      </c>
      <c r="AN6" s="75">
        <f>INDEX(J:J,MATCH(9.99999999999999E+307,J:J)-6)</f>
        <v>80.385286376634156</v>
      </c>
      <c r="AO6" s="75">
        <f>INDEX(J:J,MATCH(9.99999999999999E+307,J:J)-7)</f>
        <v>82.827823880190351</v>
      </c>
      <c r="AP6" s="75">
        <f>INDEX(J:J,MATCH(9.99999999999999E+307,J:J)-8)</f>
        <v>83.84150607868321</v>
      </c>
      <c r="AQ6" s="75">
        <f>INDEX(J:J,MATCH(9.99999999999999E+307,J:J)-9)</f>
        <v>84.199832173796608</v>
      </c>
      <c r="AR6" s="75">
        <f>INDEX(J:J,MATCH(9.99999999999999E+307,J:J)-10)</f>
        <v>77.926909041905446</v>
      </c>
      <c r="AS6" s="75">
        <f>INDEX(J:J,MATCH(9.99999999999999E+307,J:J)-11)</f>
        <v>79.893219387657155</v>
      </c>
      <c r="AT6" s="75">
        <f>INDEX(J:J,MATCH(9.99999999999999E+307,J:J)-12)</f>
        <v>81.759679323240789</v>
      </c>
      <c r="AU6" s="76">
        <f>INDEX(J:J,MATCH(9.99999999999999E+307,J:J)-13)</f>
        <v>80.629327556339035</v>
      </c>
      <c r="AV6" s="8" t="s">
        <v>53</v>
      </c>
    </row>
    <row r="7" spans="1:48" ht="15.9" customHeight="1">
      <c r="B7" s="185" t="s">
        <v>60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545.3975229143399</v>
      </c>
      <c r="Y7" s="36"/>
      <c r="AF7" s="8" t="s">
        <v>33</v>
      </c>
      <c r="AG7" s="69">
        <f>(SUM(AO2:AU2)-MIN(AO2:AU2)-MAX(AO2:AU2))/(COUNTA(AO2:AU2)-2)</f>
        <v>1017.7400000044145</v>
      </c>
      <c r="AK7" s="8" t="s">
        <v>54</v>
      </c>
      <c r="AN7" s="78">
        <f>(SUM(AH5:AN5)-MIN(AH5:AN5)-MAX(AH5:AN5))/(COUNTA(AH5:AN5)-2)</f>
        <v>1090.7950458286798</v>
      </c>
      <c r="AO7" s="8" t="s">
        <v>54</v>
      </c>
      <c r="AR7" s="78">
        <f>(SUM(AO5:AU5)-MIN(AO5:AU5)-MAX(AO5:AU5))/(COUNTA(AO5:AU5)-2)</f>
        <v>1031.7360891015012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9.6792079289770143</v>
      </c>
      <c r="Y8" s="36"/>
      <c r="AF8" s="8" t="s">
        <v>34</v>
      </c>
      <c r="AG8" s="69">
        <f>(SUM(AO3:AU3)-MIN(AO3:AU3)-MAX(AO3:AU3))/(COUNTA(AO3:AU3)-2)</f>
        <v>144.75999996066093</v>
      </c>
      <c r="AK8" s="8" t="s">
        <v>55</v>
      </c>
      <c r="AN8" s="78">
        <f>(SUM(AH6:AN6)-MIN(AH6:AN6)-MAX(AH6:AN6))/(COUNTA(AH6:AN6)-2)</f>
        <v>80.318598701699344</v>
      </c>
      <c r="AO8" s="8" t="s">
        <v>55</v>
      </c>
      <c r="AR8" s="78">
        <f>(SUM(AO6:AU6)-MIN(AO6:AU6)-MAX(AO6:AU6))/(COUNTA(AO6:AU6)-2)</f>
        <v>81.7903112452221</v>
      </c>
    </row>
    <row r="9" spans="1:48" ht="30" customHeight="1">
      <c r="A9" s="5" t="s">
        <v>4</v>
      </c>
      <c r="B9" s="14">
        <v>45855</v>
      </c>
      <c r="C9" s="35">
        <v>401105.86739999999</v>
      </c>
      <c r="D9" s="9"/>
      <c r="E9" s="35">
        <v>6665724.0010000002</v>
      </c>
      <c r="F9" s="9"/>
      <c r="G9" s="35">
        <v>85.479100000000003</v>
      </c>
      <c r="H9" s="9">
        <f t="shared" ref="H9:H35" si="1">IF(G9="","",(G9-$G$9)*1000)</f>
        <v>0</v>
      </c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-58.320000000003347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45856</v>
      </c>
      <c r="C10" s="11">
        <v>401105.87719999999</v>
      </c>
      <c r="D10" s="9">
        <f t="shared" ref="D10:D35" si="2">IF(C10="","",(C10-$C$9)*1000)</f>
        <v>9.7999999998137355</v>
      </c>
      <c r="E10" s="12">
        <v>6665724.0029999996</v>
      </c>
      <c r="F10" s="9">
        <f t="shared" ref="F10:F35" si="3">IF(E10="","",(E10-$E$9)*1000)</f>
        <v>1.9999993965029716</v>
      </c>
      <c r="G10" s="12">
        <v>85.443399999999997</v>
      </c>
      <c r="H10" s="9">
        <f t="shared" si="1"/>
        <v>-35.700000000005616</v>
      </c>
      <c r="I10" s="47">
        <f t="shared" ref="I10:I73" si="4">IF(MOD(DEGREES(ATAN2(D10, F10)), 360) &gt; 180, MOD(DEGREES(ATAN2(D10, F10)), 360) - 360, MOD(DEGREES(ATAN2(D10, F10)), 360))</f>
        <v>11.534617266585339</v>
      </c>
      <c r="J10" s="40">
        <f>MOD(DEGREES(ATAN2(F10, D10)) + 360, 360)</f>
        <v>78.465382733414685</v>
      </c>
      <c r="K10" s="47">
        <f t="shared" ref="K10:K73" si="5">SQRT(POWER(C10 - $C$9,2) + POWER(E10 - $E$9,2)) *1000</f>
        <v>10.001999679182232</v>
      </c>
      <c r="L10" s="40">
        <f t="shared" ref="L10:L73" si="6">SQRT((D10^2) + (F10^2) + (H10^2))</f>
        <v>37.074654382512627</v>
      </c>
      <c r="M10" s="12">
        <f t="shared" ref="M10:M23" si="7">(D10-$D$9)/(B10-$B$9)</f>
        <v>9.7999999998137355</v>
      </c>
      <c r="N10" s="12">
        <f t="shared" ref="N10:N23" si="8">(F10-$F$9)/(B10-$B$9)</f>
        <v>1.9999993965029716</v>
      </c>
      <c r="O10" s="12">
        <f t="shared" ref="O10:O23" si="9">(H10-$H$9)/(B10-$B$9)</f>
        <v>-35.700000000005616</v>
      </c>
      <c r="P10" s="81">
        <f t="shared" ref="P10:P23" si="10">(L10-$L$9)/(B10-$B$9)</f>
        <v>37.074654382512627</v>
      </c>
      <c r="Q10" s="12">
        <f t="shared" ref="Q10:Q23" si="11">(M10-0)/(B10-$B$9)</f>
        <v>9.7999999998137355</v>
      </c>
      <c r="R10" s="12">
        <f t="shared" ref="R10:R23" si="12">(N10-0)/(B10-$B$9)</f>
        <v>1.9999993965029716</v>
      </c>
      <c r="S10" s="12">
        <f t="shared" ref="S10:S23" si="13">(O10-0)/(B10-$B$9)</f>
        <v>-35.700000000005616</v>
      </c>
      <c r="T10" s="12">
        <f t="shared" ref="T10:T23" si="14">(P10-0)/(B10-$B$9)</f>
        <v>37.074654382512627</v>
      </c>
    </row>
    <row r="11" spans="1:48" ht="15.9" customHeight="1">
      <c r="A11" s="51"/>
      <c r="B11" s="18">
        <v>45856</v>
      </c>
      <c r="C11" s="11">
        <v>401105.87439999997</v>
      </c>
      <c r="D11" s="9">
        <f t="shared" si="2"/>
        <v>6.9999999832361937</v>
      </c>
      <c r="E11" s="12">
        <v>6665723.9539999999</v>
      </c>
      <c r="F11" s="9">
        <f t="shared" si="3"/>
        <v>-47.00000025331974</v>
      </c>
      <c r="G11" s="12">
        <v>85.460700000000003</v>
      </c>
      <c r="H11" s="9">
        <f t="shared" si="1"/>
        <v>-18.39999999999975</v>
      </c>
      <c r="I11" s="47">
        <f t="shared" si="4"/>
        <v>-81.528855431972943</v>
      </c>
      <c r="J11" s="40">
        <f t="shared" ref="J11:J74" si="15">MOD(DEGREES(ATAN2(F11, D11)) + 360, 360)</f>
        <v>171.52885543197294</v>
      </c>
      <c r="K11" s="47">
        <f t="shared" si="5"/>
        <v>47.518417730153459</v>
      </c>
      <c r="L11" s="40">
        <f t="shared" si="6"/>
        <v>50.956452227145419</v>
      </c>
      <c r="M11" s="12">
        <f t="shared" si="7"/>
        <v>6.9999999832361937</v>
      </c>
      <c r="N11" s="12">
        <f t="shared" si="8"/>
        <v>-47.00000025331974</v>
      </c>
      <c r="O11" s="12">
        <f t="shared" si="9"/>
        <v>-18.39999999999975</v>
      </c>
      <c r="P11" s="81">
        <f t="shared" si="10"/>
        <v>50.956452227145419</v>
      </c>
      <c r="Q11" s="12">
        <f t="shared" si="11"/>
        <v>6.9999999832361937</v>
      </c>
      <c r="R11" s="12">
        <f t="shared" si="12"/>
        <v>-47.00000025331974</v>
      </c>
      <c r="S11" s="12">
        <f t="shared" si="13"/>
        <v>-18.39999999999975</v>
      </c>
      <c r="T11" s="12">
        <f t="shared" si="14"/>
        <v>50.956452227145419</v>
      </c>
    </row>
    <row r="12" spans="1:48" ht="15.9" customHeight="1">
      <c r="A12" s="52"/>
      <c r="B12" s="18">
        <v>45857</v>
      </c>
      <c r="C12" s="11">
        <v>401105.87390000001</v>
      </c>
      <c r="D12" s="9">
        <f t="shared" si="2"/>
        <v>6.5000000176951289</v>
      </c>
      <c r="E12" s="12">
        <v>6665723.9400000004</v>
      </c>
      <c r="F12" s="9">
        <f t="shared" si="3"/>
        <v>-60.99999975413084</v>
      </c>
      <c r="G12" s="12">
        <v>85.474000000000004</v>
      </c>
      <c r="H12" s="9">
        <f t="shared" si="1"/>
        <v>-5.0999999999987722</v>
      </c>
      <c r="I12" s="47">
        <f t="shared" si="4"/>
        <v>-83.917663265952001</v>
      </c>
      <c r="J12" s="40">
        <f t="shared" si="15"/>
        <v>173.917663265952</v>
      </c>
      <c r="K12" s="47">
        <f t="shared" si="5"/>
        <v>61.345333728279606</v>
      </c>
      <c r="L12" s="40">
        <f t="shared" si="6"/>
        <v>61.556965245486126</v>
      </c>
      <c r="M12" s="12">
        <f t="shared" si="7"/>
        <v>3.2500000088475645</v>
      </c>
      <c r="N12" s="12">
        <f t="shared" si="8"/>
        <v>-30.49999987706542</v>
      </c>
      <c r="O12" s="12">
        <f t="shared" si="9"/>
        <v>-2.5499999999993861</v>
      </c>
      <c r="P12" s="81">
        <f t="shared" si="10"/>
        <v>30.778482622743063</v>
      </c>
      <c r="Q12" s="12">
        <f t="shared" si="11"/>
        <v>1.6250000044237822</v>
      </c>
      <c r="R12" s="12">
        <f t="shared" si="12"/>
        <v>-15.24999993853271</v>
      </c>
      <c r="S12" s="12">
        <f t="shared" si="13"/>
        <v>-1.274999999999693</v>
      </c>
      <c r="T12" s="12">
        <f t="shared" si="14"/>
        <v>15.389241311371531</v>
      </c>
    </row>
    <row r="13" spans="1:48" ht="15.9" customHeight="1">
      <c r="A13" s="52"/>
      <c r="B13" s="18">
        <v>45859</v>
      </c>
      <c r="C13" s="12">
        <v>401105.8885</v>
      </c>
      <c r="D13" s="9">
        <f t="shared" si="2"/>
        <v>21.100000012665987</v>
      </c>
      <c r="E13" s="11">
        <v>6665723.9749999996</v>
      </c>
      <c r="F13" s="9">
        <f t="shared" si="3"/>
        <v>-26.000000536441803</v>
      </c>
      <c r="G13" s="12">
        <v>85.454300000000003</v>
      </c>
      <c r="H13" s="9">
        <f t="shared" si="1"/>
        <v>-24.799999999999045</v>
      </c>
      <c r="I13" s="47">
        <f t="shared" si="4"/>
        <v>-50.939342181283621</v>
      </c>
      <c r="J13" s="40">
        <f t="shared" si="15"/>
        <v>140.93934218128362</v>
      </c>
      <c r="K13" s="47">
        <f t="shared" si="5"/>
        <v>33.484474438603314</v>
      </c>
      <c r="L13" s="40">
        <f t="shared" si="6"/>
        <v>41.668333641140862</v>
      </c>
      <c r="M13" s="12">
        <f t="shared" si="7"/>
        <v>5.2750000031664968</v>
      </c>
      <c r="N13" s="12">
        <f t="shared" si="8"/>
        <v>-6.5000001341104507</v>
      </c>
      <c r="O13" s="12">
        <f t="shared" si="9"/>
        <v>-6.1999999999997613</v>
      </c>
      <c r="P13" s="81">
        <f t="shared" si="10"/>
        <v>10.417083410285215</v>
      </c>
      <c r="Q13" s="12">
        <f t="shared" si="11"/>
        <v>1.3187500007916242</v>
      </c>
      <c r="R13" s="12">
        <f t="shared" si="12"/>
        <v>-1.6250000335276127</v>
      </c>
      <c r="S13" s="12">
        <f t="shared" si="13"/>
        <v>-1.5499999999999403</v>
      </c>
      <c r="T13" s="12">
        <f t="shared" si="14"/>
        <v>2.6042708525713039</v>
      </c>
    </row>
    <row r="14" spans="1:48" ht="15.9" customHeight="1">
      <c r="A14" s="53"/>
      <c r="B14" s="18">
        <v>45859</v>
      </c>
      <c r="C14" s="11">
        <v>401105.88929999998</v>
      </c>
      <c r="D14" s="9">
        <f t="shared" si="2"/>
        <v>21.899999992456287</v>
      </c>
      <c r="E14" s="11">
        <v>6665723.932</v>
      </c>
      <c r="F14" s="9">
        <f t="shared" si="3"/>
        <v>-69.000000134110451</v>
      </c>
      <c r="G14" s="12">
        <v>85.433499999999995</v>
      </c>
      <c r="H14" s="9">
        <f t="shared" si="1"/>
        <v>-45.600000000007412</v>
      </c>
      <c r="I14" s="47">
        <f t="shared" si="4"/>
        <v>-72.391014406754493</v>
      </c>
      <c r="J14" s="40">
        <f t="shared" si="15"/>
        <v>162.39101440675449</v>
      </c>
      <c r="K14" s="47">
        <f t="shared" si="5"/>
        <v>72.392057700944164</v>
      </c>
      <c r="L14" s="40">
        <f t="shared" si="6"/>
        <v>85.556823329162384</v>
      </c>
      <c r="M14" s="12">
        <f t="shared" si="7"/>
        <v>5.4749999981140718</v>
      </c>
      <c r="N14" s="12">
        <f t="shared" si="8"/>
        <v>-17.250000033527613</v>
      </c>
      <c r="O14" s="12">
        <f t="shared" si="9"/>
        <v>-11.400000000001853</v>
      </c>
      <c r="P14" s="81">
        <f t="shared" si="10"/>
        <v>21.389205832290596</v>
      </c>
      <c r="Q14" s="12">
        <f t="shared" si="11"/>
        <v>1.3687499995285179</v>
      </c>
      <c r="R14" s="12">
        <f t="shared" si="12"/>
        <v>-4.3125000083819032</v>
      </c>
      <c r="S14" s="12">
        <f t="shared" si="13"/>
        <v>-2.8500000000004633</v>
      </c>
      <c r="T14" s="12">
        <f t="shared" si="14"/>
        <v>5.347301458072649</v>
      </c>
    </row>
    <row r="15" spans="1:48" ht="15.9" customHeight="1">
      <c r="A15" s="8" t="s">
        <v>173</v>
      </c>
      <c r="B15" s="18">
        <v>45860</v>
      </c>
      <c r="C15" s="11">
        <v>401105.89429999999</v>
      </c>
      <c r="D15" s="9">
        <f t="shared" si="2"/>
        <v>26.8999999971129</v>
      </c>
      <c r="E15" s="11">
        <v>6665723.977</v>
      </c>
      <c r="F15" s="9">
        <f t="shared" si="3"/>
        <v>-24.000000208616257</v>
      </c>
      <c r="G15" s="12">
        <v>85.462999999999994</v>
      </c>
      <c r="H15" s="9">
        <f t="shared" si="1"/>
        <v>-16.100000000008663</v>
      </c>
      <c r="I15" s="47">
        <f t="shared" si="4"/>
        <v>-41.73912947811499</v>
      </c>
      <c r="J15" s="40">
        <f t="shared" si="15"/>
        <v>131.73912947811493</v>
      </c>
      <c r="K15" s="47">
        <f t="shared" si="5"/>
        <v>36.050104158771227</v>
      </c>
      <c r="L15" s="40">
        <f t="shared" si="6"/>
        <v>39.481894709582178</v>
      </c>
      <c r="M15" s="12">
        <f t="shared" si="7"/>
        <v>5.37999999942258</v>
      </c>
      <c r="N15" s="12">
        <f t="shared" si="8"/>
        <v>-4.8000000417232513</v>
      </c>
      <c r="O15" s="12">
        <f t="shared" si="9"/>
        <v>-3.2200000000017326</v>
      </c>
      <c r="P15" s="81">
        <f t="shared" si="10"/>
        <v>7.8963789419164359</v>
      </c>
      <c r="Q15" s="12">
        <f t="shared" si="11"/>
        <v>1.075999999884516</v>
      </c>
      <c r="R15" s="12">
        <f t="shared" si="12"/>
        <v>-0.96000000834465027</v>
      </c>
      <c r="S15" s="12">
        <f t="shared" si="13"/>
        <v>-0.64400000000034652</v>
      </c>
      <c r="T15" s="12">
        <f t="shared" si="14"/>
        <v>1.5792757883832871</v>
      </c>
    </row>
    <row r="16" spans="1:48" ht="15.9" customHeight="1">
      <c r="B16" s="18">
        <v>45860</v>
      </c>
      <c r="C16" s="12">
        <v>401105.89669999998</v>
      </c>
      <c r="D16" s="9">
        <f t="shared" si="2"/>
        <v>29.299999994691461</v>
      </c>
      <c r="E16" s="12">
        <v>6665723.9649999999</v>
      </c>
      <c r="F16" s="9">
        <f t="shared" si="3"/>
        <v>-36.000000312924385</v>
      </c>
      <c r="G16" s="12">
        <v>85.448999999999998</v>
      </c>
      <c r="H16" s="9">
        <f t="shared" si="1"/>
        <v>-30.100000000004457</v>
      </c>
      <c r="I16" s="47">
        <f t="shared" si="4"/>
        <v>-50.85824021007295</v>
      </c>
      <c r="J16" s="40">
        <f t="shared" si="15"/>
        <v>140.85824021007295</v>
      </c>
      <c r="K16" s="47">
        <f t="shared" si="5"/>
        <v>46.41648438022289</v>
      </c>
      <c r="L16" s="40">
        <f t="shared" si="6"/>
        <v>55.321786144517638</v>
      </c>
      <c r="M16" s="12">
        <f t="shared" si="7"/>
        <v>5.8599999989382923</v>
      </c>
      <c r="N16" s="12">
        <f t="shared" si="8"/>
        <v>-7.200000062584877</v>
      </c>
      <c r="O16" s="12">
        <f t="shared" si="9"/>
        <v>-6.0200000000008913</v>
      </c>
      <c r="P16" s="81">
        <f t="shared" si="10"/>
        <v>11.064357228903528</v>
      </c>
      <c r="Q16" s="12">
        <f t="shared" si="11"/>
        <v>1.1719999997876585</v>
      </c>
      <c r="R16" s="12">
        <f t="shared" si="12"/>
        <v>-1.4400000125169754</v>
      </c>
      <c r="S16" s="12">
        <f t="shared" si="13"/>
        <v>-1.2040000000001783</v>
      </c>
      <c r="T16" s="12">
        <f t="shared" si="14"/>
        <v>2.2128714457807055</v>
      </c>
    </row>
    <row r="17" spans="2:20" ht="15.9" customHeight="1">
      <c r="B17" s="18">
        <v>45861</v>
      </c>
      <c r="C17" s="12">
        <v>401105.8933</v>
      </c>
      <c r="D17" s="9">
        <f t="shared" si="2"/>
        <v>25.90000000782311</v>
      </c>
      <c r="E17" s="12">
        <v>6665723.9740000004</v>
      </c>
      <c r="F17" s="9">
        <f t="shared" si="3"/>
        <v>-26.999999769032001</v>
      </c>
      <c r="G17" s="12">
        <v>85.443299999999994</v>
      </c>
      <c r="H17" s="9">
        <f t="shared" si="1"/>
        <v>-35.800000000008936</v>
      </c>
      <c r="I17" s="47">
        <f t="shared" si="4"/>
        <v>-46.191233697528276</v>
      </c>
      <c r="J17" s="40">
        <f t="shared" si="15"/>
        <v>136.19123369752828</v>
      </c>
      <c r="K17" s="47">
        <f t="shared" si="5"/>
        <v>37.414034638527895</v>
      </c>
      <c r="L17" s="40">
        <f t="shared" si="6"/>
        <v>51.782719008696375</v>
      </c>
      <c r="M17" s="12">
        <f t="shared" si="7"/>
        <v>4.3166666679705186</v>
      </c>
      <c r="N17" s="12">
        <f t="shared" si="8"/>
        <v>-4.4999999615053339</v>
      </c>
      <c r="O17" s="12">
        <f t="shared" si="9"/>
        <v>-5.9666666666681563</v>
      </c>
      <c r="P17" s="81">
        <f t="shared" si="10"/>
        <v>8.6304531681160626</v>
      </c>
      <c r="Q17" s="12">
        <f t="shared" si="11"/>
        <v>0.71944444466175306</v>
      </c>
      <c r="R17" s="12">
        <f t="shared" si="12"/>
        <v>-0.74999999358422231</v>
      </c>
      <c r="S17" s="12">
        <f t="shared" si="13"/>
        <v>-0.99444444444469271</v>
      </c>
      <c r="T17" s="12">
        <f t="shared" si="14"/>
        <v>1.4384088613526771</v>
      </c>
    </row>
    <row r="18" spans="2:20" ht="15.9" customHeight="1">
      <c r="B18" s="18">
        <v>45861</v>
      </c>
      <c r="C18" s="12">
        <v>401105.89270000003</v>
      </c>
      <c r="D18" s="9">
        <f t="shared" si="2"/>
        <v>25.3000000375323</v>
      </c>
      <c r="E18" s="12">
        <v>6665723.9578</v>
      </c>
      <c r="F18" s="9">
        <f t="shared" si="3"/>
        <v>-43.200000189244747</v>
      </c>
      <c r="G18" s="12">
        <v>85.468400000000003</v>
      </c>
      <c r="H18" s="9">
        <f t="shared" si="1"/>
        <v>-10.699999999999932</v>
      </c>
      <c r="I18" s="47">
        <f t="shared" si="4"/>
        <v>-59.644706162359739</v>
      </c>
      <c r="J18" s="40">
        <f t="shared" si="15"/>
        <v>149.64470616235974</v>
      </c>
      <c r="K18" s="47">
        <f t="shared" si="5"/>
        <v>50.06326016401529</v>
      </c>
      <c r="L18" s="40">
        <f t="shared" si="6"/>
        <v>51.193945132699817</v>
      </c>
      <c r="M18" s="12">
        <f t="shared" si="7"/>
        <v>4.2166666729220497</v>
      </c>
      <c r="N18" s="12">
        <f t="shared" si="8"/>
        <v>-7.2000000315407915</v>
      </c>
      <c r="O18" s="12">
        <f t="shared" si="9"/>
        <v>-1.7833333333333219</v>
      </c>
      <c r="P18" s="81">
        <f t="shared" si="10"/>
        <v>8.5323241887833028</v>
      </c>
      <c r="Q18" s="12">
        <f t="shared" si="11"/>
        <v>0.70277777882034165</v>
      </c>
      <c r="R18" s="12">
        <f t="shared" si="12"/>
        <v>-1.2000000052567985</v>
      </c>
      <c r="S18" s="12">
        <f t="shared" si="13"/>
        <v>-0.29722222222222033</v>
      </c>
      <c r="T18" s="12">
        <f t="shared" si="14"/>
        <v>1.4220540314638839</v>
      </c>
    </row>
    <row r="19" spans="2:20" ht="15.9" customHeight="1">
      <c r="B19" s="18">
        <v>45862</v>
      </c>
      <c r="C19" s="12">
        <v>401105.89130000002</v>
      </c>
      <c r="D19" s="9">
        <f t="shared" si="2"/>
        <v>23.900000029243529</v>
      </c>
      <c r="E19" s="12">
        <v>6665723.9305999996</v>
      </c>
      <c r="F19" s="9">
        <f t="shared" si="3"/>
        <v>-70.400000549852848</v>
      </c>
      <c r="G19" s="12">
        <v>85.436800000000005</v>
      </c>
      <c r="H19" s="9">
        <f t="shared" si="1"/>
        <v>-42.29999999999734</v>
      </c>
      <c r="I19" s="47">
        <f t="shared" si="4"/>
        <v>-71.248233962170673</v>
      </c>
      <c r="J19" s="40">
        <f t="shared" si="15"/>
        <v>161.24823396217062</v>
      </c>
      <c r="K19" s="47">
        <f t="shared" si="5"/>
        <v>74.346284902590284</v>
      </c>
      <c r="L19" s="40">
        <f t="shared" si="6"/>
        <v>85.537477627159987</v>
      </c>
      <c r="M19" s="12">
        <f t="shared" si="7"/>
        <v>3.4142857184633613</v>
      </c>
      <c r="N19" s="12">
        <f t="shared" si="8"/>
        <v>-10.057142935693264</v>
      </c>
      <c r="O19" s="12">
        <f t="shared" si="9"/>
        <v>-6.0428571428567626</v>
      </c>
      <c r="P19" s="81">
        <f t="shared" si="10"/>
        <v>12.219639661022855</v>
      </c>
      <c r="Q19" s="12">
        <f t="shared" si="11"/>
        <v>0.48775510263762306</v>
      </c>
      <c r="R19" s="12">
        <f t="shared" si="12"/>
        <v>-1.4367347050990378</v>
      </c>
      <c r="S19" s="12">
        <f t="shared" si="13"/>
        <v>-0.8632653061223946</v>
      </c>
      <c r="T19" s="12">
        <f t="shared" si="14"/>
        <v>1.7456628087175508</v>
      </c>
    </row>
    <row r="20" spans="2:20" ht="15.9" customHeight="1">
      <c r="B20" s="18">
        <v>45862</v>
      </c>
      <c r="C20" s="12">
        <v>401105.8983</v>
      </c>
      <c r="D20" s="9">
        <f t="shared" si="2"/>
        <v>30.900000012479722</v>
      </c>
      <c r="E20" s="12">
        <v>6665723.9500000002</v>
      </c>
      <c r="F20" s="9">
        <f t="shared" si="3"/>
        <v>-50.999999977648258</v>
      </c>
      <c r="G20" s="12">
        <v>85.414400000000001</v>
      </c>
      <c r="H20" s="9">
        <f t="shared" si="1"/>
        <v>-64.700000000001978</v>
      </c>
      <c r="I20" s="47">
        <f t="shared" si="4"/>
        <v>-58.789067328896067</v>
      </c>
      <c r="J20" s="40">
        <f t="shared" si="15"/>
        <v>148.78906732889607</v>
      </c>
      <c r="K20" s="47">
        <f t="shared" si="5"/>
        <v>59.630612930703379</v>
      </c>
      <c r="L20" s="40">
        <f t="shared" si="6"/>
        <v>87.988067364226296</v>
      </c>
      <c r="M20" s="12">
        <f t="shared" si="7"/>
        <v>4.414285716068532</v>
      </c>
      <c r="N20" s="12">
        <f t="shared" si="8"/>
        <v>-7.2857142825211794</v>
      </c>
      <c r="O20" s="12">
        <f t="shared" si="9"/>
        <v>-9.2428571428574262</v>
      </c>
      <c r="P20" s="81">
        <f t="shared" si="10"/>
        <v>12.569723909175185</v>
      </c>
      <c r="Q20" s="12">
        <f t="shared" si="11"/>
        <v>0.63061224515264747</v>
      </c>
      <c r="R20" s="12">
        <f t="shared" si="12"/>
        <v>-1.0408163260744543</v>
      </c>
      <c r="S20" s="12">
        <f t="shared" si="13"/>
        <v>-1.3204081632653466</v>
      </c>
      <c r="T20" s="12">
        <f t="shared" si="14"/>
        <v>1.7956748441678836</v>
      </c>
    </row>
    <row r="21" spans="2:20" ht="15.9" customHeight="1">
      <c r="B21" s="18">
        <v>45863</v>
      </c>
      <c r="C21" s="12">
        <v>401105.89939999999</v>
      </c>
      <c r="D21" s="9">
        <f t="shared" si="2"/>
        <v>32.000000006519258</v>
      </c>
      <c r="E21" s="12">
        <v>6665723.9374000002</v>
      </c>
      <c r="F21" s="9">
        <f t="shared" si="3"/>
        <v>-63.599999994039536</v>
      </c>
      <c r="G21" s="12">
        <v>85.442099999999996</v>
      </c>
      <c r="H21" s="9">
        <f t="shared" si="1"/>
        <v>-37.000000000006139</v>
      </c>
      <c r="I21" s="47">
        <f t="shared" si="4"/>
        <v>-63.290989874007494</v>
      </c>
      <c r="J21" s="40">
        <f t="shared" si="15"/>
        <v>153.29098987400744</v>
      </c>
      <c r="K21" s="47">
        <f t="shared" si="5"/>
        <v>71.196629131294273</v>
      </c>
      <c r="L21" s="40">
        <f t="shared" si="6"/>
        <v>80.236899240059842</v>
      </c>
      <c r="M21" s="12">
        <f t="shared" si="7"/>
        <v>4.0000000008149073</v>
      </c>
      <c r="N21" s="12">
        <f t="shared" si="8"/>
        <v>-7.9499999992549419</v>
      </c>
      <c r="O21" s="12">
        <f t="shared" si="9"/>
        <v>-4.6250000000007674</v>
      </c>
      <c r="P21" s="81">
        <f t="shared" si="10"/>
        <v>10.02961240500748</v>
      </c>
      <c r="Q21" s="12">
        <f t="shared" si="11"/>
        <v>0.50000000010186341</v>
      </c>
      <c r="R21" s="12">
        <f t="shared" si="12"/>
        <v>-0.99374999990686774</v>
      </c>
      <c r="S21" s="12">
        <f t="shared" si="13"/>
        <v>-0.57812500000009592</v>
      </c>
      <c r="T21" s="12">
        <f t="shared" si="14"/>
        <v>1.253701550625935</v>
      </c>
    </row>
    <row r="22" spans="2:20" ht="15.9" customHeight="1">
      <c r="B22" s="18">
        <v>45863</v>
      </c>
      <c r="C22" s="12">
        <v>401105.89939999999</v>
      </c>
      <c r="D22" s="9">
        <f t="shared" si="2"/>
        <v>32.000000006519258</v>
      </c>
      <c r="E22" s="12">
        <v>6665723.9374000002</v>
      </c>
      <c r="F22" s="9">
        <f t="shared" si="3"/>
        <v>-63.599999994039536</v>
      </c>
      <c r="G22" s="12">
        <v>85.442099999999996</v>
      </c>
      <c r="H22" s="9">
        <f t="shared" si="1"/>
        <v>-37.000000000006139</v>
      </c>
      <c r="I22" s="47">
        <f t="shared" si="4"/>
        <v>-63.290989874007494</v>
      </c>
      <c r="J22" s="40">
        <f t="shared" si="15"/>
        <v>153.29098987400744</v>
      </c>
      <c r="K22" s="47">
        <f t="shared" si="5"/>
        <v>71.196629131294273</v>
      </c>
      <c r="L22" s="40">
        <f t="shared" si="6"/>
        <v>80.236899240059842</v>
      </c>
      <c r="M22" s="12">
        <f t="shared" si="7"/>
        <v>4.0000000008149073</v>
      </c>
      <c r="N22" s="12">
        <f t="shared" si="8"/>
        <v>-7.9499999992549419</v>
      </c>
      <c r="O22" s="12">
        <f t="shared" si="9"/>
        <v>-4.6250000000007674</v>
      </c>
      <c r="P22" s="81">
        <f t="shared" si="10"/>
        <v>10.02961240500748</v>
      </c>
      <c r="Q22" s="12">
        <f t="shared" si="11"/>
        <v>0.50000000010186341</v>
      </c>
      <c r="R22" s="12">
        <f t="shared" si="12"/>
        <v>-0.99374999990686774</v>
      </c>
      <c r="S22" s="12">
        <f t="shared" si="13"/>
        <v>-0.57812500000009592</v>
      </c>
      <c r="T22" s="12">
        <f t="shared" si="14"/>
        <v>1.253701550625935</v>
      </c>
    </row>
    <row r="23" spans="2:20" ht="15.9" customHeight="1">
      <c r="B23" s="18">
        <v>45864</v>
      </c>
      <c r="C23" s="12">
        <v>401105.90879999998</v>
      </c>
      <c r="D23" s="9">
        <f t="shared" si="2"/>
        <v>41.399999987334013</v>
      </c>
      <c r="E23" s="12">
        <v>6665723.9932000004</v>
      </c>
      <c r="F23" s="9">
        <f t="shared" si="3"/>
        <v>-7.799999788403511</v>
      </c>
      <c r="G23" s="12">
        <v>85.447199999999995</v>
      </c>
      <c r="H23" s="9">
        <f t="shared" si="1"/>
        <v>-31.900000000007367</v>
      </c>
      <c r="I23" s="47">
        <f t="shared" si="4"/>
        <v>-10.66978252488434</v>
      </c>
      <c r="J23" s="40">
        <f t="shared" si="15"/>
        <v>100.66978252488434</v>
      </c>
      <c r="K23" s="47">
        <f t="shared" si="5"/>
        <v>42.128375184076958</v>
      </c>
      <c r="L23" s="40">
        <f t="shared" si="6"/>
        <v>52.843258753135402</v>
      </c>
      <c r="M23" s="12">
        <f t="shared" si="7"/>
        <v>4.5999999985926685</v>
      </c>
      <c r="N23" s="12">
        <f t="shared" si="8"/>
        <v>-0.86666664315594566</v>
      </c>
      <c r="O23" s="12">
        <f t="shared" si="9"/>
        <v>-3.5444444444452632</v>
      </c>
      <c r="P23" s="81">
        <f t="shared" si="10"/>
        <v>5.8714731947928227</v>
      </c>
      <c r="Q23" s="12">
        <f t="shared" si="11"/>
        <v>0.51111111095474093</v>
      </c>
      <c r="R23" s="12">
        <f t="shared" si="12"/>
        <v>-9.6296293683993964E-2</v>
      </c>
      <c r="S23" s="12">
        <f t="shared" si="13"/>
        <v>-0.39382716049391814</v>
      </c>
      <c r="T23" s="12">
        <f t="shared" si="14"/>
        <v>0.65238591053253581</v>
      </c>
    </row>
    <row r="24" spans="2:20" ht="15.9" customHeight="1">
      <c r="B24" s="18">
        <v>45864</v>
      </c>
      <c r="C24" s="12">
        <v>401105.9044</v>
      </c>
      <c r="D24" s="9">
        <f t="shared" si="2"/>
        <v>37.000000011175871</v>
      </c>
      <c r="E24" s="12">
        <v>6665723.9314000001</v>
      </c>
      <c r="F24" s="9">
        <f t="shared" si="3"/>
        <v>-69.6000000461936</v>
      </c>
      <c r="G24" s="12">
        <v>85.446700000000007</v>
      </c>
      <c r="H24" s="9">
        <f t="shared" si="1"/>
        <v>-32.399999999995543</v>
      </c>
      <c r="I24" s="47">
        <f t="shared" si="4"/>
        <v>-62.004477506386536</v>
      </c>
      <c r="J24" s="40">
        <f t="shared" si="15"/>
        <v>152.00447750638659</v>
      </c>
      <c r="K24" s="47">
        <f t="shared" si="5"/>
        <v>78.823600572779995</v>
      </c>
      <c r="L24" s="40">
        <f t="shared" si="6"/>
        <v>85.222766953771654</v>
      </c>
      <c r="M24" s="12">
        <f>(D24-$D$9)/(B23-$B$9)</f>
        <v>4.1111111123528747</v>
      </c>
      <c r="N24" s="12">
        <f>(F24-$F$9)/(B23-$B$9)</f>
        <v>-7.7333333384659557</v>
      </c>
      <c r="O24" s="12">
        <f>(H24-$H$9)/(B23-$B$9)</f>
        <v>-3.5999999999995049</v>
      </c>
      <c r="P24" s="81">
        <f>(L24-$L$9)/(B23-$B$9)</f>
        <v>9.4691963281968512</v>
      </c>
      <c r="Q24" s="12">
        <f>(M24-0)/(B23-$B$9)</f>
        <v>0.45679012359476384</v>
      </c>
      <c r="R24" s="12">
        <f>(N24-0)/(B23-$B$9)</f>
        <v>-0.85925925982955065</v>
      </c>
      <c r="S24" s="12">
        <f>(O24-0)/(B23-$B$9)</f>
        <v>-0.39999999999994501</v>
      </c>
      <c r="T24" s="12">
        <f>(P24-0)/(B23-$B$9)</f>
        <v>1.0521329253552056</v>
      </c>
    </row>
    <row r="25" spans="2:20" ht="15.9" customHeight="1">
      <c r="B25" s="18">
        <v>45866</v>
      </c>
      <c r="C25" s="12">
        <v>401105.92969999998</v>
      </c>
      <c r="D25" s="9">
        <f t="shared" si="2"/>
        <v>62.29999999050051</v>
      </c>
      <c r="E25" s="12">
        <v>6665723.9725000001</v>
      </c>
      <c r="F25" s="9">
        <f t="shared" si="3"/>
        <v>-28.500000014901161</v>
      </c>
      <c r="G25" s="12">
        <v>85.431299999999993</v>
      </c>
      <c r="H25" s="9">
        <f t="shared" si="1"/>
        <v>-47.800000000009391</v>
      </c>
      <c r="I25" s="47">
        <f t="shared" si="4"/>
        <v>-24.582383565360942</v>
      </c>
      <c r="J25" s="40">
        <f t="shared" si="15"/>
        <v>114.58238356536094</v>
      </c>
      <c r="K25" s="47">
        <f t="shared" si="5"/>
        <v>68.509415408874489</v>
      </c>
      <c r="L25" s="40">
        <f t="shared" si="6"/>
        <v>83.536698520270889</v>
      </c>
      <c r="M25" s="12">
        <f t="shared" ref="M25:M86" si="16">(D25-$D$9)/(B25-$B$9)</f>
        <v>5.6636363627727739</v>
      </c>
      <c r="N25" s="12">
        <f t="shared" ref="N25:N86" si="17">(F25-$F$9)/(B25-$B$9)</f>
        <v>-2.5909090922637419</v>
      </c>
      <c r="O25" s="12">
        <f t="shared" ref="O25:O86" si="18">(H25-$H$9)/(B25-$B$9)</f>
        <v>-4.3454545454553992</v>
      </c>
      <c r="P25" s="81">
        <f t="shared" ref="P25:P86" si="19">(L25-$L$9)/(B25-$B$9)</f>
        <v>7.5942453200246263</v>
      </c>
      <c r="Q25" s="12">
        <f t="shared" ref="Q25:Q86" si="20">(M25-0)/(B25-$B$9)</f>
        <v>0.51487603297934303</v>
      </c>
      <c r="R25" s="12">
        <f t="shared" ref="R25:R86" si="21">(N25-0)/(B25-$B$9)</f>
        <v>-0.23553719020579472</v>
      </c>
      <c r="S25" s="12">
        <f t="shared" ref="S25:S86" si="22">(O25-0)/(B25-$B$9)</f>
        <v>-0.3950413223141272</v>
      </c>
      <c r="T25" s="12">
        <f t="shared" ref="T25:T86" si="23">(P25-0)/(B25-$B$9)</f>
        <v>0.69038593818405691</v>
      </c>
    </row>
    <row r="26" spans="2:20" ht="15.9" customHeight="1">
      <c r="B26" s="18">
        <v>45866</v>
      </c>
      <c r="C26" s="12">
        <v>401105.93569999997</v>
      </c>
      <c r="D26" s="9">
        <f t="shared" si="2"/>
        <v>68.299999984446913</v>
      </c>
      <c r="E26" s="12">
        <v>6665724.0054000001</v>
      </c>
      <c r="F26" s="9">
        <f t="shared" si="3"/>
        <v>4.3999999761581421</v>
      </c>
      <c r="G26" s="12">
        <v>85.433800000000005</v>
      </c>
      <c r="H26" s="9">
        <f t="shared" si="1"/>
        <v>-45.299999999997453</v>
      </c>
      <c r="I26" s="47">
        <f t="shared" si="4"/>
        <v>3.6859962134224475</v>
      </c>
      <c r="J26" s="40">
        <f t="shared" si="15"/>
        <v>86.314003786577587</v>
      </c>
      <c r="K26" s="47">
        <f t="shared" si="5"/>
        <v>68.441580911501745</v>
      </c>
      <c r="L26" s="40">
        <f t="shared" si="6"/>
        <v>82.075209397633643</v>
      </c>
      <c r="M26" s="12">
        <f t="shared" si="16"/>
        <v>6.209090907676992</v>
      </c>
      <c r="N26" s="12">
        <f t="shared" si="17"/>
        <v>0.39999999783255835</v>
      </c>
      <c r="O26" s="12">
        <f t="shared" si="18"/>
        <v>-4.1181818181815864</v>
      </c>
      <c r="P26" s="81">
        <f t="shared" si="19"/>
        <v>7.4613826725121495</v>
      </c>
      <c r="Q26" s="12">
        <f t="shared" si="20"/>
        <v>0.56446280978881747</v>
      </c>
      <c r="R26" s="12">
        <f t="shared" si="21"/>
        <v>3.6363636166596214E-2</v>
      </c>
      <c r="S26" s="12">
        <f t="shared" si="22"/>
        <v>-0.37438016528923512</v>
      </c>
      <c r="T26" s="12">
        <f t="shared" si="23"/>
        <v>0.67830751568292269</v>
      </c>
    </row>
    <row r="27" spans="2:20" ht="15.9" customHeight="1">
      <c r="B27" s="18">
        <v>45867</v>
      </c>
      <c r="C27" s="12">
        <v>401105.93790000002</v>
      </c>
      <c r="D27" s="9">
        <f t="shared" si="2"/>
        <v>70.500000030733645</v>
      </c>
      <c r="E27" s="12">
        <v>6665723.9963999996</v>
      </c>
      <c r="F27" s="9">
        <f t="shared" si="3"/>
        <v>-4.6000005677342415</v>
      </c>
      <c r="G27" s="12">
        <v>85.419200000000004</v>
      </c>
      <c r="H27" s="9">
        <f t="shared" si="1"/>
        <v>-59.899999999998954</v>
      </c>
      <c r="I27" s="47">
        <f t="shared" si="4"/>
        <v>-3.7331567231179861</v>
      </c>
      <c r="J27" s="40">
        <f t="shared" si="15"/>
        <v>93.733156723117986</v>
      </c>
      <c r="K27" s="47">
        <f t="shared" si="5"/>
        <v>70.649911603317662</v>
      </c>
      <c r="L27" s="40">
        <f t="shared" si="6"/>
        <v>92.625158620951751</v>
      </c>
      <c r="M27" s="12">
        <f t="shared" si="16"/>
        <v>5.8750000025611371</v>
      </c>
      <c r="N27" s="12">
        <f t="shared" si="17"/>
        <v>-0.38333338064452011</v>
      </c>
      <c r="O27" s="12">
        <f t="shared" si="18"/>
        <v>-4.9916666666665792</v>
      </c>
      <c r="P27" s="81">
        <f t="shared" si="19"/>
        <v>7.7187632184126462</v>
      </c>
      <c r="Q27" s="12">
        <f t="shared" si="20"/>
        <v>0.48958333354676142</v>
      </c>
      <c r="R27" s="12">
        <f t="shared" si="21"/>
        <v>-3.1944448387043342E-2</v>
      </c>
      <c r="S27" s="12">
        <f t="shared" si="22"/>
        <v>-0.41597222222221492</v>
      </c>
      <c r="T27" s="12">
        <f t="shared" si="23"/>
        <v>0.64323026820105389</v>
      </c>
    </row>
    <row r="28" spans="2:20" ht="15.9" customHeight="1">
      <c r="B28" s="18">
        <v>45867</v>
      </c>
      <c r="C28" s="12">
        <v>401105.94160000002</v>
      </c>
      <c r="D28" s="9">
        <f t="shared" si="2"/>
        <v>74.200000031851232</v>
      </c>
      <c r="E28" s="12">
        <v>6665723.9631000003</v>
      </c>
      <c r="F28" s="9">
        <f t="shared" si="3"/>
        <v>-37.899999879300594</v>
      </c>
      <c r="G28" s="12">
        <v>85.434100000000001</v>
      </c>
      <c r="H28" s="9">
        <f t="shared" si="1"/>
        <v>-45.000000000001705</v>
      </c>
      <c r="I28" s="47">
        <f t="shared" si="4"/>
        <v>-27.057112249481406</v>
      </c>
      <c r="J28" s="40">
        <f t="shared" si="15"/>
        <v>117.05711224948141</v>
      </c>
      <c r="K28" s="47">
        <f t="shared" si="5"/>
        <v>83.318965401508123</v>
      </c>
      <c r="L28" s="40">
        <f t="shared" si="6"/>
        <v>94.694508793160026</v>
      </c>
      <c r="M28" s="12">
        <f t="shared" si="16"/>
        <v>6.1833333359876024</v>
      </c>
      <c r="N28" s="12">
        <f t="shared" si="17"/>
        <v>-3.1583333232750497</v>
      </c>
      <c r="O28" s="12">
        <f t="shared" si="18"/>
        <v>-3.7500000000001421</v>
      </c>
      <c r="P28" s="81">
        <f t="shared" si="19"/>
        <v>7.8912090660966685</v>
      </c>
      <c r="Q28" s="12">
        <f t="shared" si="20"/>
        <v>0.5152777779989669</v>
      </c>
      <c r="R28" s="12">
        <f t="shared" si="21"/>
        <v>-0.26319444360625416</v>
      </c>
      <c r="S28" s="12">
        <f t="shared" si="22"/>
        <v>-0.31250000000001182</v>
      </c>
      <c r="T28" s="12">
        <f t="shared" si="23"/>
        <v>0.65760075550805575</v>
      </c>
    </row>
    <row r="29" spans="2:20" ht="15.9" customHeight="1">
      <c r="B29" s="18">
        <v>45868</v>
      </c>
      <c r="C29" s="12">
        <v>401105.94510000001</v>
      </c>
      <c r="D29" s="9">
        <f t="shared" si="2"/>
        <v>77.700000023469329</v>
      </c>
      <c r="E29" s="12">
        <v>6665723.9771999996</v>
      </c>
      <c r="F29" s="9">
        <f t="shared" si="3"/>
        <v>-23.800000548362732</v>
      </c>
      <c r="G29" s="12">
        <v>85.462100000000007</v>
      </c>
      <c r="H29" s="9">
        <f t="shared" si="1"/>
        <v>-16.999999999995907</v>
      </c>
      <c r="I29" s="47">
        <f t="shared" si="4"/>
        <v>-17.030157137717595</v>
      </c>
      <c r="J29" s="40">
        <f t="shared" si="15"/>
        <v>107.03015713771759</v>
      </c>
      <c r="K29" s="47">
        <f t="shared" si="5"/>
        <v>81.263337549901308</v>
      </c>
      <c r="L29" s="40">
        <f t="shared" si="6"/>
        <v>83.022467017964843</v>
      </c>
      <c r="M29" s="12">
        <f t="shared" si="16"/>
        <v>5.9769230787284098</v>
      </c>
      <c r="N29" s="12">
        <f t="shared" si="17"/>
        <v>-1.8307692729509795</v>
      </c>
      <c r="O29" s="12">
        <f t="shared" si="18"/>
        <v>-1.3076923076919929</v>
      </c>
      <c r="P29" s="81">
        <f t="shared" si="19"/>
        <v>6.386343616766526</v>
      </c>
      <c r="Q29" s="12">
        <f t="shared" si="20"/>
        <v>0.45976331374833923</v>
      </c>
      <c r="R29" s="12">
        <f t="shared" si="21"/>
        <v>-0.1408284056116138</v>
      </c>
      <c r="S29" s="12">
        <f t="shared" si="22"/>
        <v>-0.10059171597630714</v>
      </c>
      <c r="T29" s="12">
        <f t="shared" si="23"/>
        <v>0.49125720128973277</v>
      </c>
    </row>
    <row r="30" spans="2:20" ht="15.9" customHeight="1">
      <c r="B30" s="18">
        <v>45868</v>
      </c>
      <c r="C30" s="12">
        <v>401105.95250000001</v>
      </c>
      <c r="D30" s="9">
        <f t="shared" si="2"/>
        <v>85.100000025704503</v>
      </c>
      <c r="E30" s="12">
        <v>6665723.9720000001</v>
      </c>
      <c r="F30" s="9">
        <f t="shared" si="3"/>
        <v>-29.000000096857548</v>
      </c>
      <c r="G30" s="12">
        <v>85.427099999999996</v>
      </c>
      <c r="H30" s="9">
        <f t="shared" si="1"/>
        <v>-52.000000000006708</v>
      </c>
      <c r="I30" s="47">
        <f t="shared" si="4"/>
        <v>-18.817855525366838</v>
      </c>
      <c r="J30" s="40">
        <f t="shared" si="15"/>
        <v>108.81785552536689</v>
      </c>
      <c r="K30" s="47">
        <f t="shared" si="5"/>
        <v>89.905561618804441</v>
      </c>
      <c r="L30" s="40">
        <f t="shared" si="6"/>
        <v>103.86053153144047</v>
      </c>
      <c r="M30" s="12">
        <f t="shared" si="16"/>
        <v>6.5461538481311159</v>
      </c>
      <c r="N30" s="12">
        <f t="shared" si="17"/>
        <v>-2.2307692382198114</v>
      </c>
      <c r="O30" s="12">
        <f t="shared" si="18"/>
        <v>-4.000000000000516</v>
      </c>
      <c r="P30" s="81">
        <f t="shared" si="19"/>
        <v>7.989271656264652</v>
      </c>
      <c r="Q30" s="12">
        <f t="shared" si="20"/>
        <v>0.50355029601008583</v>
      </c>
      <c r="R30" s="12">
        <f t="shared" si="21"/>
        <v>-0.17159763370921627</v>
      </c>
      <c r="S30" s="12">
        <f t="shared" si="22"/>
        <v>-0.3076923076923474</v>
      </c>
      <c r="T30" s="12">
        <f t="shared" si="23"/>
        <v>0.61455935817420404</v>
      </c>
    </row>
    <row r="31" spans="2:20" ht="15.9" customHeight="1">
      <c r="B31" s="18">
        <v>45869</v>
      </c>
      <c r="C31" s="12">
        <v>401105.95559999999</v>
      </c>
      <c r="D31" s="9">
        <f t="shared" si="2"/>
        <v>88.199999998323619</v>
      </c>
      <c r="E31" s="12">
        <v>6665723.9572999999</v>
      </c>
      <c r="F31" s="9">
        <f t="shared" si="3"/>
        <v>-43.700000271201134</v>
      </c>
      <c r="G31" s="12">
        <v>85.435199999999995</v>
      </c>
      <c r="H31" s="9">
        <f t="shared" si="1"/>
        <v>-43.900000000007822</v>
      </c>
      <c r="I31" s="47">
        <f t="shared" si="4"/>
        <v>-26.356798607645317</v>
      </c>
      <c r="J31" s="40">
        <f t="shared" si="15"/>
        <v>116.35679860764532</v>
      </c>
      <c r="K31" s="47">
        <f t="shared" si="5"/>
        <v>98.432362683252023</v>
      </c>
      <c r="L31" s="40">
        <f t="shared" si="6"/>
        <v>107.77819827501271</v>
      </c>
      <c r="M31" s="12">
        <f t="shared" si="16"/>
        <v>6.2999999998802583</v>
      </c>
      <c r="N31" s="12">
        <f t="shared" si="17"/>
        <v>-3.1214285908000812</v>
      </c>
      <c r="O31" s="12">
        <f t="shared" si="18"/>
        <v>-3.1357142857148443</v>
      </c>
      <c r="P31" s="81">
        <f t="shared" si="19"/>
        <v>7.6984427339294799</v>
      </c>
      <c r="Q31" s="12">
        <f t="shared" si="20"/>
        <v>0.44999999999144702</v>
      </c>
      <c r="R31" s="12">
        <f t="shared" si="21"/>
        <v>-0.22295918505714865</v>
      </c>
      <c r="S31" s="12">
        <f t="shared" si="22"/>
        <v>-0.2239795918367746</v>
      </c>
      <c r="T31" s="12">
        <f t="shared" si="23"/>
        <v>0.54988876670924858</v>
      </c>
    </row>
    <row r="32" spans="2:20" ht="15.9" customHeight="1">
      <c r="B32" s="18">
        <v>45869</v>
      </c>
      <c r="C32" s="12">
        <v>401105.96519999998</v>
      </c>
      <c r="D32" s="9">
        <f t="shared" si="2"/>
        <v>97.799999988637865</v>
      </c>
      <c r="E32" s="12">
        <v>6665723.9632999999</v>
      </c>
      <c r="F32" s="9">
        <f t="shared" si="3"/>
        <v>-37.70000021904707</v>
      </c>
      <c r="G32" s="12">
        <v>85.402799999999999</v>
      </c>
      <c r="H32" s="9">
        <f t="shared" si="1"/>
        <v>-76.300000000003365</v>
      </c>
      <c r="I32" s="47">
        <f t="shared" si="4"/>
        <v>-21.080682141188277</v>
      </c>
      <c r="J32" s="40">
        <f t="shared" si="15"/>
        <v>111.08068214118828</v>
      </c>
      <c r="K32" s="47">
        <f t="shared" si="5"/>
        <v>104.81474139782874</v>
      </c>
      <c r="L32" s="40">
        <f t="shared" si="6"/>
        <v>129.64497681859575</v>
      </c>
      <c r="M32" s="12">
        <f t="shared" si="16"/>
        <v>6.9857142849027047</v>
      </c>
      <c r="N32" s="12">
        <f t="shared" si="17"/>
        <v>-2.692857158503362</v>
      </c>
      <c r="O32" s="12">
        <f t="shared" si="18"/>
        <v>-5.45000000000024</v>
      </c>
      <c r="P32" s="81">
        <f t="shared" si="19"/>
        <v>9.2603554870425544</v>
      </c>
      <c r="Q32" s="12">
        <f t="shared" si="20"/>
        <v>0.49897959177876461</v>
      </c>
      <c r="R32" s="12">
        <f t="shared" si="21"/>
        <v>-0.19234693989309729</v>
      </c>
      <c r="S32" s="12">
        <f t="shared" si="22"/>
        <v>-0.38928571428573144</v>
      </c>
      <c r="T32" s="12">
        <f t="shared" si="23"/>
        <v>0.66145396336018247</v>
      </c>
    </row>
    <row r="33" spans="2:20" ht="15.9" customHeight="1">
      <c r="B33" s="18">
        <v>45870</v>
      </c>
      <c r="C33" s="12">
        <v>401105.96409999998</v>
      </c>
      <c r="D33" s="9">
        <f t="shared" si="2"/>
        <v>96.699999994598329</v>
      </c>
      <c r="E33" s="12">
        <v>6665723.9219000004</v>
      </c>
      <c r="F33" s="9">
        <f t="shared" si="3"/>
        <v>-79.099999740719795</v>
      </c>
      <c r="G33" s="12">
        <v>85.435699999999997</v>
      </c>
      <c r="H33" s="9">
        <f t="shared" si="1"/>
        <v>-43.400000000005434</v>
      </c>
      <c r="I33" s="47">
        <f t="shared" si="4"/>
        <v>-39.282953091101149</v>
      </c>
      <c r="J33" s="40">
        <f t="shared" si="15"/>
        <v>129.28295309110115</v>
      </c>
      <c r="K33" s="47">
        <f t="shared" si="5"/>
        <v>124.93078066648422</v>
      </c>
      <c r="L33" s="40">
        <f t="shared" si="6"/>
        <v>132.25452717369512</v>
      </c>
      <c r="M33" s="12">
        <f t="shared" si="16"/>
        <v>6.4466666663065553</v>
      </c>
      <c r="N33" s="12">
        <f t="shared" si="17"/>
        <v>-5.2733333160479861</v>
      </c>
      <c r="O33" s="12">
        <f t="shared" si="18"/>
        <v>-2.8933333333336955</v>
      </c>
      <c r="P33" s="81">
        <f t="shared" si="19"/>
        <v>8.8169684782463413</v>
      </c>
      <c r="Q33" s="12">
        <f t="shared" si="20"/>
        <v>0.42977777775377035</v>
      </c>
      <c r="R33" s="12">
        <f t="shared" si="21"/>
        <v>-0.35155555440319908</v>
      </c>
      <c r="S33" s="12">
        <f t="shared" si="22"/>
        <v>-0.19288888888891303</v>
      </c>
      <c r="T33" s="12">
        <f t="shared" si="23"/>
        <v>0.58779789854975606</v>
      </c>
    </row>
    <row r="34" spans="2:20" ht="15.9" customHeight="1">
      <c r="B34" s="18">
        <v>45870</v>
      </c>
      <c r="C34" s="12">
        <v>401105.98019999999</v>
      </c>
      <c r="D34" s="9">
        <f t="shared" si="2"/>
        <v>112.8000000026077</v>
      </c>
      <c r="E34" s="12">
        <v>6665723.9989</v>
      </c>
      <c r="F34" s="9">
        <f t="shared" si="3"/>
        <v>-2.1000001579523087</v>
      </c>
      <c r="G34" s="12">
        <v>85.411600000000007</v>
      </c>
      <c r="H34" s="9">
        <f t="shared" si="1"/>
        <v>-67.499999999995453</v>
      </c>
      <c r="I34" s="47">
        <f t="shared" si="4"/>
        <v>-1.0665536176509818</v>
      </c>
      <c r="J34" s="40">
        <f t="shared" si="15"/>
        <v>91.066553617650982</v>
      </c>
      <c r="K34" s="47">
        <f t="shared" si="5"/>
        <v>112.81954618438995</v>
      </c>
      <c r="L34" s="40">
        <f t="shared" si="6"/>
        <v>131.47052902172061</v>
      </c>
      <c r="M34" s="12">
        <f t="shared" si="16"/>
        <v>7.5200000001738472</v>
      </c>
      <c r="N34" s="12">
        <f t="shared" si="17"/>
        <v>-0.1400000105301539</v>
      </c>
      <c r="O34" s="12">
        <f t="shared" si="18"/>
        <v>-4.4999999999996971</v>
      </c>
      <c r="P34" s="81">
        <f t="shared" si="19"/>
        <v>8.7647019347813746</v>
      </c>
      <c r="Q34" s="12">
        <f t="shared" si="20"/>
        <v>0.50133333334492314</v>
      </c>
      <c r="R34" s="12">
        <f t="shared" si="21"/>
        <v>-9.3333340353435931E-3</v>
      </c>
      <c r="S34" s="12">
        <f t="shared" si="22"/>
        <v>-0.29999999999997978</v>
      </c>
      <c r="T34" s="12">
        <f t="shared" si="23"/>
        <v>0.58431346231875836</v>
      </c>
    </row>
    <row r="35" spans="2:20" ht="15.9" customHeight="1">
      <c r="B35" s="18">
        <v>45871</v>
      </c>
      <c r="C35" s="12">
        <v>401105.97369999997</v>
      </c>
      <c r="D35" s="9">
        <f t="shared" si="2"/>
        <v>106.29999998491257</v>
      </c>
      <c r="E35" s="12">
        <v>6665723.9051999999</v>
      </c>
      <c r="F35" s="9">
        <f t="shared" si="3"/>
        <v>-95.800000242888927</v>
      </c>
      <c r="G35" s="12">
        <v>85.456199999999995</v>
      </c>
      <c r="H35" s="9">
        <f t="shared" si="1"/>
        <v>-22.900000000007026</v>
      </c>
      <c r="I35" s="47">
        <f t="shared" si="4"/>
        <v>-42.025901800259021</v>
      </c>
      <c r="J35" s="40">
        <f t="shared" si="15"/>
        <v>132.02590180025902</v>
      </c>
      <c r="K35" s="47">
        <f t="shared" si="5"/>
        <v>143.09902181122669</v>
      </c>
      <c r="L35" s="40">
        <f t="shared" si="6"/>
        <v>144.91977105740352</v>
      </c>
      <c r="M35" s="12">
        <f t="shared" si="16"/>
        <v>6.6437499990570359</v>
      </c>
      <c r="N35" s="12">
        <f t="shared" si="17"/>
        <v>-5.987500015180558</v>
      </c>
      <c r="O35" s="12">
        <f t="shared" si="18"/>
        <v>-1.4312500000004391</v>
      </c>
      <c r="P35" s="81">
        <f t="shared" si="19"/>
        <v>9.0574856910877202</v>
      </c>
      <c r="Q35" s="12">
        <f t="shared" si="20"/>
        <v>0.41523437494106474</v>
      </c>
      <c r="R35" s="12">
        <f t="shared" si="21"/>
        <v>-0.37421875094878487</v>
      </c>
      <c r="S35" s="12">
        <f t="shared" si="22"/>
        <v>-8.9453125000027445E-2</v>
      </c>
      <c r="T35" s="12">
        <f t="shared" si="23"/>
        <v>0.56609285569298251</v>
      </c>
    </row>
    <row r="36" spans="2:20" ht="15.9" customHeight="1">
      <c r="B36" s="18">
        <v>45871</v>
      </c>
      <c r="C36" s="12">
        <v>401105.98800000001</v>
      </c>
      <c r="D36" s="9">
        <f t="shared" ref="D36:D99" si="24">IF(C36="","",(C36-$C$9)*1000)</f>
        <v>120.60000002384186</v>
      </c>
      <c r="E36" s="12">
        <v>6665723.9795000004</v>
      </c>
      <c r="F36" s="9">
        <f t="shared" ref="F36:F99" si="25">IF(E36="","",(E36-$E$9)*1000)</f>
        <v>-21.499999798834324</v>
      </c>
      <c r="G36" s="12">
        <v>85.414500000000004</v>
      </c>
      <c r="H36" s="9">
        <f t="shared" ref="H36:H99" si="26">IF(G36="","",(G36-$G$9)*1000)</f>
        <v>-64.599999999998658</v>
      </c>
      <c r="I36" s="47">
        <f t="shared" si="4"/>
        <v>-10.108227575524666</v>
      </c>
      <c r="J36" s="40">
        <f t="shared" si="15"/>
        <v>100.10822757552467</v>
      </c>
      <c r="K36" s="47">
        <f t="shared" si="5"/>
        <v>122.50146936710813</v>
      </c>
      <c r="L36" s="40">
        <f t="shared" si="6"/>
        <v>138.49104663154353</v>
      </c>
      <c r="M36" s="12">
        <f t="shared" si="16"/>
        <v>7.5375000014901161</v>
      </c>
      <c r="N36" s="12">
        <f t="shared" si="17"/>
        <v>-1.3437499874271452</v>
      </c>
      <c r="O36" s="12">
        <f t="shared" si="18"/>
        <v>-4.0374999999999162</v>
      </c>
      <c r="P36" s="81">
        <f t="shared" si="19"/>
        <v>8.6556904144714704</v>
      </c>
      <c r="Q36" s="12">
        <f t="shared" si="20"/>
        <v>0.47109375009313226</v>
      </c>
      <c r="R36" s="12">
        <f t="shared" si="21"/>
        <v>-8.3984374214196578E-2</v>
      </c>
      <c r="S36" s="12">
        <f t="shared" si="22"/>
        <v>-0.25234374999999476</v>
      </c>
      <c r="T36" s="12">
        <f t="shared" si="23"/>
        <v>0.5409806509044669</v>
      </c>
    </row>
    <row r="37" spans="2:20" ht="15.9" customHeight="1">
      <c r="B37" s="18">
        <v>45873</v>
      </c>
      <c r="C37" s="12">
        <v>401106.02980000002</v>
      </c>
      <c r="D37" s="9">
        <f t="shared" si="24"/>
        <v>162.40000003017485</v>
      </c>
      <c r="E37" s="12">
        <v>6665723.9950999999</v>
      </c>
      <c r="F37" s="9">
        <f t="shared" si="25"/>
        <v>-5.9000002220273018</v>
      </c>
      <c r="G37" s="12">
        <v>85.445700000000002</v>
      </c>
      <c r="H37" s="9">
        <f t="shared" si="26"/>
        <v>-33.400000000000318</v>
      </c>
      <c r="I37" s="47">
        <f t="shared" si="4"/>
        <v>-2.0806434973080172</v>
      </c>
      <c r="J37" s="40">
        <f t="shared" si="15"/>
        <v>92.080643497308017</v>
      </c>
      <c r="K37" s="47">
        <f t="shared" si="5"/>
        <v>162.50713834296855</v>
      </c>
      <c r="L37" s="40">
        <f t="shared" si="6"/>
        <v>165.90397828991544</v>
      </c>
      <c r="M37" s="12">
        <f t="shared" si="16"/>
        <v>9.0222222238986021</v>
      </c>
      <c r="N37" s="12">
        <f t="shared" si="17"/>
        <v>-0.32777779011262786</v>
      </c>
      <c r="O37" s="12">
        <f t="shared" si="18"/>
        <v>-1.8555555555555732</v>
      </c>
      <c r="P37" s="81">
        <f t="shared" si="19"/>
        <v>9.2168876827730806</v>
      </c>
      <c r="Q37" s="12">
        <f t="shared" si="20"/>
        <v>0.50123456799436683</v>
      </c>
      <c r="R37" s="12">
        <f t="shared" si="21"/>
        <v>-1.8209877228479325E-2</v>
      </c>
      <c r="S37" s="12">
        <f t="shared" si="22"/>
        <v>-0.1030864197530874</v>
      </c>
      <c r="T37" s="12">
        <f t="shared" si="23"/>
        <v>0.51204931570961554</v>
      </c>
    </row>
    <row r="38" spans="2:20" ht="15.9" customHeight="1">
      <c r="B38" s="18">
        <v>45873</v>
      </c>
      <c r="C38" s="12">
        <v>401106.0405</v>
      </c>
      <c r="D38" s="9">
        <f t="shared" si="24"/>
        <v>173.10000001452863</v>
      </c>
      <c r="E38" s="12">
        <v>6665724.0071</v>
      </c>
      <c r="F38" s="9">
        <f t="shared" si="25"/>
        <v>6.0999998822808266</v>
      </c>
      <c r="G38" s="12">
        <v>85.438500000000005</v>
      </c>
      <c r="H38" s="9">
        <f t="shared" si="26"/>
        <v>-40.599999999997749</v>
      </c>
      <c r="I38" s="47">
        <f t="shared" si="4"/>
        <v>2.01825349441126</v>
      </c>
      <c r="J38" s="40">
        <f t="shared" si="15"/>
        <v>87.981746505588717</v>
      </c>
      <c r="K38" s="47">
        <f t="shared" si="5"/>
        <v>173.20744788719</v>
      </c>
      <c r="L38" s="40">
        <f t="shared" si="6"/>
        <v>177.90216413409215</v>
      </c>
      <c r="M38" s="12">
        <f t="shared" si="16"/>
        <v>9.6166666674738135</v>
      </c>
      <c r="N38" s="12">
        <f t="shared" si="17"/>
        <v>0.33888888234893483</v>
      </c>
      <c r="O38" s="12">
        <f t="shared" si="18"/>
        <v>-2.2555555555554303</v>
      </c>
      <c r="P38" s="81">
        <f t="shared" si="19"/>
        <v>9.8834535630051192</v>
      </c>
      <c r="Q38" s="12">
        <f t="shared" si="20"/>
        <v>0.53425925930410079</v>
      </c>
      <c r="R38" s="12">
        <f t="shared" si="21"/>
        <v>1.882716013049638E-2</v>
      </c>
      <c r="S38" s="12">
        <f t="shared" si="22"/>
        <v>-0.12530864197530167</v>
      </c>
      <c r="T38" s="12">
        <f t="shared" si="23"/>
        <v>0.5490807535002844</v>
      </c>
    </row>
    <row r="39" spans="2:20" ht="15.9" customHeight="1">
      <c r="B39" s="18">
        <v>45874</v>
      </c>
      <c r="C39" s="12">
        <v>401106.06540000002</v>
      </c>
      <c r="D39" s="9">
        <f t="shared" si="24"/>
        <v>198.00000003306195</v>
      </c>
      <c r="E39" s="12">
        <v>6665723.9740000004</v>
      </c>
      <c r="F39" s="9">
        <f t="shared" si="25"/>
        <v>-26.999999769032001</v>
      </c>
      <c r="G39" s="12">
        <v>85.428100000000001</v>
      </c>
      <c r="H39" s="9">
        <f t="shared" si="26"/>
        <v>-51.000000000001933</v>
      </c>
      <c r="I39" s="47">
        <f t="shared" si="4"/>
        <v>-7.7651659515288429</v>
      </c>
      <c r="J39" s="40">
        <f t="shared" si="15"/>
        <v>97.765165951528843</v>
      </c>
      <c r="K39" s="47">
        <f t="shared" si="5"/>
        <v>199.83242980212259</v>
      </c>
      <c r="L39" s="40">
        <f t="shared" si="6"/>
        <v>206.23772690907077</v>
      </c>
      <c r="M39" s="12">
        <f t="shared" si="16"/>
        <v>10.42105263331905</v>
      </c>
      <c r="N39" s="12">
        <f t="shared" si="17"/>
        <v>-1.4210526194227369</v>
      </c>
      <c r="O39" s="12">
        <f t="shared" si="18"/>
        <v>-2.6842105263158911</v>
      </c>
      <c r="P39" s="81">
        <f t="shared" si="19"/>
        <v>10.854617205740567</v>
      </c>
      <c r="Q39" s="12">
        <f t="shared" si="20"/>
        <v>0.5484764543852132</v>
      </c>
      <c r="R39" s="12">
        <f t="shared" si="21"/>
        <v>-7.4792243127512467E-2</v>
      </c>
      <c r="S39" s="12">
        <f t="shared" si="22"/>
        <v>-0.14127423822715215</v>
      </c>
      <c r="T39" s="12">
        <f t="shared" si="23"/>
        <v>0.57129564240739827</v>
      </c>
    </row>
    <row r="40" spans="2:20" ht="15.9" customHeight="1">
      <c r="B40" s="18">
        <v>45874</v>
      </c>
      <c r="C40" s="12">
        <v>401106.09409999999</v>
      </c>
      <c r="D40" s="9">
        <f t="shared" si="24"/>
        <v>226.69999999925494</v>
      </c>
      <c r="E40" s="12">
        <v>6665724.1305</v>
      </c>
      <c r="F40" s="9">
        <f t="shared" si="25"/>
        <v>129.4999998062849</v>
      </c>
      <c r="G40" s="12">
        <v>85.422799999999995</v>
      </c>
      <c r="H40" s="9">
        <f t="shared" si="26"/>
        <v>-56.300000000007344</v>
      </c>
      <c r="I40" s="47">
        <f t="shared" si="4"/>
        <v>29.736715202939397</v>
      </c>
      <c r="J40" s="40">
        <f t="shared" si="15"/>
        <v>60.263284797060578</v>
      </c>
      <c r="K40" s="47">
        <f t="shared" si="5"/>
        <v>261.08071539179218</v>
      </c>
      <c r="L40" s="40">
        <f t="shared" si="6"/>
        <v>267.08206594507766</v>
      </c>
      <c r="M40" s="12">
        <f t="shared" si="16"/>
        <v>11.931578947329207</v>
      </c>
      <c r="N40" s="12">
        <f t="shared" si="17"/>
        <v>6.8157894634886791</v>
      </c>
      <c r="O40" s="12">
        <f t="shared" si="18"/>
        <v>-2.9631578947372286</v>
      </c>
      <c r="P40" s="81">
        <f t="shared" si="19"/>
        <v>14.056950839214613</v>
      </c>
      <c r="Q40" s="12">
        <f t="shared" si="20"/>
        <v>0.62797783933311613</v>
      </c>
      <c r="R40" s="12">
        <f t="shared" si="21"/>
        <v>0.35872576123624628</v>
      </c>
      <c r="S40" s="12">
        <f t="shared" si="22"/>
        <v>-0.15595567867038046</v>
      </c>
      <c r="T40" s="12">
        <f t="shared" si="23"/>
        <v>0.73983951785340063</v>
      </c>
    </row>
    <row r="41" spans="2:20" ht="15.9" customHeight="1">
      <c r="B41" s="18">
        <v>45875</v>
      </c>
      <c r="C41" s="12">
        <v>401106.09879999998</v>
      </c>
      <c r="D41" s="9">
        <f t="shared" si="24"/>
        <v>231.39999998966232</v>
      </c>
      <c r="E41" s="12">
        <v>6665723.9594999999</v>
      </c>
      <c r="F41" s="9">
        <f t="shared" si="25"/>
        <v>-41.500000283122063</v>
      </c>
      <c r="G41" s="12">
        <v>85.434299999999993</v>
      </c>
      <c r="H41" s="9">
        <f t="shared" si="26"/>
        <v>-44.800000000009277</v>
      </c>
      <c r="I41" s="47">
        <f t="shared" si="4"/>
        <v>-10.167514806921361</v>
      </c>
      <c r="J41" s="40">
        <f t="shared" si="15"/>
        <v>100.16751480692136</v>
      </c>
      <c r="K41" s="47">
        <f t="shared" si="5"/>
        <v>235.09191823351745</v>
      </c>
      <c r="L41" s="40">
        <f t="shared" si="6"/>
        <v>239.32248122296343</v>
      </c>
      <c r="M41" s="12">
        <f t="shared" si="16"/>
        <v>11.569999999483116</v>
      </c>
      <c r="N41" s="12">
        <f t="shared" si="17"/>
        <v>-2.0750000141561031</v>
      </c>
      <c r="O41" s="12">
        <f t="shared" si="18"/>
        <v>-2.2400000000004638</v>
      </c>
      <c r="P41" s="81">
        <f t="shared" si="19"/>
        <v>11.966124061148172</v>
      </c>
      <c r="Q41" s="12">
        <f t="shared" si="20"/>
        <v>0.5784999999741558</v>
      </c>
      <c r="R41" s="12">
        <f t="shared" si="21"/>
        <v>-0.10375000070780516</v>
      </c>
      <c r="S41" s="12">
        <f t="shared" si="22"/>
        <v>-0.11200000000002319</v>
      </c>
      <c r="T41" s="12">
        <f t="shared" si="23"/>
        <v>0.59830620305740856</v>
      </c>
    </row>
    <row r="42" spans="2:20" ht="15.9" customHeight="1">
      <c r="B42" s="18">
        <v>45875</v>
      </c>
      <c r="C42" s="12">
        <v>401106.10330000002</v>
      </c>
      <c r="D42" s="9">
        <f t="shared" si="24"/>
        <v>235.90000002877787</v>
      </c>
      <c r="E42" s="12">
        <v>6665723.9866000004</v>
      </c>
      <c r="F42" s="9">
        <f t="shared" si="25"/>
        <v>-14.399999752640724</v>
      </c>
      <c r="G42" s="12">
        <v>85.440600000000003</v>
      </c>
      <c r="H42" s="9">
        <f t="shared" si="26"/>
        <v>-38.499999999999091</v>
      </c>
      <c r="I42" s="47">
        <f t="shared" si="4"/>
        <v>-3.4931611290192564</v>
      </c>
      <c r="J42" s="40">
        <f t="shared" si="15"/>
        <v>93.493161129019256</v>
      </c>
      <c r="K42" s="47">
        <f t="shared" si="5"/>
        <v>236.33909961420571</v>
      </c>
      <c r="L42" s="40">
        <f t="shared" si="6"/>
        <v>239.4544215637986</v>
      </c>
      <c r="M42" s="12">
        <f t="shared" si="16"/>
        <v>11.795000001438893</v>
      </c>
      <c r="N42" s="12">
        <f t="shared" si="17"/>
        <v>-0.71999998763203621</v>
      </c>
      <c r="O42" s="12">
        <f t="shared" si="18"/>
        <v>-1.9249999999999545</v>
      </c>
      <c r="P42" s="81">
        <f t="shared" si="19"/>
        <v>11.972721078189931</v>
      </c>
      <c r="Q42" s="12">
        <f t="shared" si="20"/>
        <v>0.58975000007194467</v>
      </c>
      <c r="R42" s="12">
        <f t="shared" si="21"/>
        <v>-3.599999938160181E-2</v>
      </c>
      <c r="S42" s="12">
        <f t="shared" si="22"/>
        <v>-9.6249999999997726E-2</v>
      </c>
      <c r="T42" s="12">
        <f t="shared" si="23"/>
        <v>0.59863605390949659</v>
      </c>
    </row>
    <row r="43" spans="2:20" ht="15.9" customHeight="1">
      <c r="B43" s="18">
        <v>45876</v>
      </c>
      <c r="C43" s="12">
        <v>401106.12599999999</v>
      </c>
      <c r="D43" s="9">
        <f t="shared" si="24"/>
        <v>258.60000000102445</v>
      </c>
      <c r="E43" s="12">
        <v>6665724.0146000003</v>
      </c>
      <c r="F43" s="9">
        <f t="shared" si="25"/>
        <v>13.60000018030405</v>
      </c>
      <c r="G43" s="12">
        <v>85.471100000000007</v>
      </c>
      <c r="H43" s="9">
        <f t="shared" si="26"/>
        <v>-7.9999999999955662</v>
      </c>
      <c r="I43" s="47">
        <f t="shared" si="4"/>
        <v>3.0104617563302867</v>
      </c>
      <c r="J43" s="40">
        <f t="shared" si="15"/>
        <v>86.989538243669699</v>
      </c>
      <c r="K43" s="47">
        <f t="shared" si="5"/>
        <v>258.95737101969911</v>
      </c>
      <c r="L43" s="40">
        <f t="shared" si="6"/>
        <v>259.08091401227153</v>
      </c>
      <c r="M43" s="12">
        <f t="shared" si="16"/>
        <v>12.314285714334497</v>
      </c>
      <c r="N43" s="12">
        <f t="shared" si="17"/>
        <v>0.64761905620495475</v>
      </c>
      <c r="O43" s="12">
        <f t="shared" si="18"/>
        <v>-0.38095238095216982</v>
      </c>
      <c r="P43" s="81">
        <f t="shared" si="19"/>
        <v>12.337186381536739</v>
      </c>
      <c r="Q43" s="12">
        <f t="shared" si="20"/>
        <v>0.58639455782545225</v>
      </c>
      <c r="R43" s="12">
        <f t="shared" si="21"/>
        <v>3.0839002676426416E-2</v>
      </c>
      <c r="S43" s="12">
        <f t="shared" si="22"/>
        <v>-1.8140589569150944E-2</v>
      </c>
      <c r="T43" s="12">
        <f t="shared" si="23"/>
        <v>0.58748506578746373</v>
      </c>
    </row>
    <row r="44" spans="2:20" ht="15.9" customHeight="1">
      <c r="B44" s="18">
        <v>45876</v>
      </c>
      <c r="C44" s="12">
        <v>401106.13520000002</v>
      </c>
      <c r="D44" s="9">
        <f t="shared" si="24"/>
        <v>267.80000003054738</v>
      </c>
      <c r="E44" s="12">
        <v>6665724.0190000003</v>
      </c>
      <c r="F44" s="9">
        <f t="shared" si="25"/>
        <v>18.000000156462193</v>
      </c>
      <c r="G44" s="12">
        <v>85.4482</v>
      </c>
      <c r="H44" s="9">
        <f t="shared" si="26"/>
        <v>-30.900000000002592</v>
      </c>
      <c r="I44" s="47">
        <f t="shared" si="4"/>
        <v>3.8453141986368431</v>
      </c>
      <c r="J44" s="40">
        <f t="shared" si="15"/>
        <v>86.154685801363144</v>
      </c>
      <c r="K44" s="47">
        <f t="shared" si="5"/>
        <v>268.40424739931711</v>
      </c>
      <c r="L44" s="40">
        <f t="shared" si="6"/>
        <v>270.17707160674087</v>
      </c>
      <c r="M44" s="12">
        <f t="shared" si="16"/>
        <v>12.752380953835589</v>
      </c>
      <c r="N44" s="12">
        <f t="shared" si="17"/>
        <v>0.85714286459343769</v>
      </c>
      <c r="O44" s="12">
        <f t="shared" si="18"/>
        <v>-1.4714285714286948</v>
      </c>
      <c r="P44" s="81">
        <f t="shared" si="19"/>
        <v>12.865574838416231</v>
      </c>
      <c r="Q44" s="12">
        <f t="shared" si="20"/>
        <v>0.60725623589693278</v>
      </c>
      <c r="R44" s="12">
        <f t="shared" si="21"/>
        <v>4.0816326885401794E-2</v>
      </c>
      <c r="S44" s="12">
        <f t="shared" si="22"/>
        <v>-7.0068027210890227E-2</v>
      </c>
      <c r="T44" s="12">
        <f t="shared" si="23"/>
        <v>0.61264642087696342</v>
      </c>
    </row>
    <row r="45" spans="2:20" ht="15.9" customHeight="1">
      <c r="B45" s="18">
        <v>45877</v>
      </c>
      <c r="C45" s="12">
        <v>401106.15509999997</v>
      </c>
      <c r="D45" s="9">
        <f t="shared" si="24"/>
        <v>287.69999998621643</v>
      </c>
      <c r="E45" s="12">
        <v>6665724.0409000004</v>
      </c>
      <c r="F45" s="9">
        <f t="shared" si="25"/>
        <v>39.900000207126141</v>
      </c>
      <c r="G45" s="12">
        <v>85.473100000000002</v>
      </c>
      <c r="H45" s="9">
        <f t="shared" si="26"/>
        <v>-6.0000000000002274</v>
      </c>
      <c r="I45" s="47">
        <f t="shared" si="4"/>
        <v>7.8957651351382863</v>
      </c>
      <c r="J45" s="40">
        <f t="shared" si="15"/>
        <v>82.104234864861724</v>
      </c>
      <c r="K45" s="47">
        <f t="shared" si="5"/>
        <v>290.45361076873803</v>
      </c>
      <c r="L45" s="40">
        <f t="shared" si="6"/>
        <v>290.51557618929422</v>
      </c>
      <c r="M45" s="12">
        <f t="shared" si="16"/>
        <v>13.077272726646202</v>
      </c>
      <c r="N45" s="12">
        <f t="shared" si="17"/>
        <v>1.8136363730511882</v>
      </c>
      <c r="O45" s="12">
        <f t="shared" si="18"/>
        <v>-0.27272727272728309</v>
      </c>
      <c r="P45" s="81">
        <f t="shared" si="19"/>
        <v>13.205253463149738</v>
      </c>
      <c r="Q45" s="12">
        <f t="shared" si="20"/>
        <v>0.59442148757482738</v>
      </c>
      <c r="R45" s="12">
        <f t="shared" si="21"/>
        <v>8.2438016956872195E-2</v>
      </c>
      <c r="S45" s="12">
        <f t="shared" si="22"/>
        <v>-1.2396694214876504E-2</v>
      </c>
      <c r="T45" s="12">
        <f t="shared" si="23"/>
        <v>0.6002387937795336</v>
      </c>
    </row>
    <row r="46" spans="2:20" ht="15.9" customHeight="1">
      <c r="B46" s="18">
        <v>45877</v>
      </c>
      <c r="C46" s="12">
        <v>401106.16649999999</v>
      </c>
      <c r="D46" s="9">
        <f t="shared" si="24"/>
        <v>299.10000000381842</v>
      </c>
      <c r="E46" s="12">
        <v>6665724.0652000001</v>
      </c>
      <c r="F46" s="9">
        <f t="shared" si="25"/>
        <v>64.199999906122684</v>
      </c>
      <c r="G46" s="12">
        <v>85.444100000000006</v>
      </c>
      <c r="H46" s="9">
        <f t="shared" si="26"/>
        <v>-34.999999999996589</v>
      </c>
      <c r="I46" s="47">
        <f t="shared" si="4"/>
        <v>12.114378901202748</v>
      </c>
      <c r="J46" s="40">
        <f t="shared" si="15"/>
        <v>77.885621098797287</v>
      </c>
      <c r="K46" s="47">
        <f t="shared" si="5"/>
        <v>305.91248747024099</v>
      </c>
      <c r="L46" s="40">
        <f t="shared" si="6"/>
        <v>307.90818435083878</v>
      </c>
      <c r="M46" s="12">
        <f t="shared" si="16"/>
        <v>13.59545454562811</v>
      </c>
      <c r="N46" s="12">
        <f t="shared" si="17"/>
        <v>2.9181818139146674</v>
      </c>
      <c r="O46" s="12">
        <f t="shared" si="18"/>
        <v>-1.5909090909089358</v>
      </c>
      <c r="P46" s="81">
        <f t="shared" si="19"/>
        <v>13.995826561401763</v>
      </c>
      <c r="Q46" s="12">
        <f t="shared" si="20"/>
        <v>0.61797520661945959</v>
      </c>
      <c r="R46" s="12">
        <f t="shared" si="21"/>
        <v>0.13264462790521214</v>
      </c>
      <c r="S46" s="12">
        <f t="shared" si="22"/>
        <v>-7.2314049586769805E-2</v>
      </c>
      <c r="T46" s="12">
        <f t="shared" si="23"/>
        <v>0.63617393460917104</v>
      </c>
    </row>
    <row r="47" spans="2:20" ht="15.9" customHeight="1">
      <c r="B47" s="18">
        <v>45878</v>
      </c>
      <c r="C47" s="12">
        <v>401106.15870000003</v>
      </c>
      <c r="D47" s="9">
        <f t="shared" si="24"/>
        <v>291.30000004079193</v>
      </c>
      <c r="E47" s="12">
        <v>6665723.8240999999</v>
      </c>
      <c r="F47" s="9">
        <f t="shared" si="25"/>
        <v>-176.90000031143427</v>
      </c>
      <c r="G47" s="12">
        <v>85.455200000000005</v>
      </c>
      <c r="H47" s="9">
        <f t="shared" si="26"/>
        <v>-23.89999999999759</v>
      </c>
      <c r="I47" s="47">
        <f t="shared" si="4"/>
        <v>-31.269377297279675</v>
      </c>
      <c r="J47" s="40">
        <f t="shared" si="15"/>
        <v>121.26937729727968</v>
      </c>
      <c r="K47" s="47">
        <f t="shared" si="5"/>
        <v>340.80683698240387</v>
      </c>
      <c r="L47" s="40">
        <f t="shared" si="6"/>
        <v>341.64383520554077</v>
      </c>
      <c r="M47" s="12">
        <f t="shared" si="16"/>
        <v>12.66521739307791</v>
      </c>
      <c r="N47" s="12">
        <f t="shared" si="17"/>
        <v>-7.6913043613667069</v>
      </c>
      <c r="O47" s="12">
        <f t="shared" si="18"/>
        <v>-1.0391304347825039</v>
      </c>
      <c r="P47" s="81">
        <f t="shared" si="19"/>
        <v>14.854079791545251</v>
      </c>
      <c r="Q47" s="12">
        <f t="shared" si="20"/>
        <v>0.55066162578599609</v>
      </c>
      <c r="R47" s="12">
        <f t="shared" si="21"/>
        <v>-0.3344045374507264</v>
      </c>
      <c r="S47" s="12">
        <f t="shared" si="22"/>
        <v>-4.517958412097843E-2</v>
      </c>
      <c r="T47" s="12">
        <f t="shared" si="23"/>
        <v>0.64582955615414139</v>
      </c>
    </row>
    <row r="48" spans="2:20" ht="15.9" customHeight="1">
      <c r="B48" s="18">
        <v>45879</v>
      </c>
      <c r="C48" s="12">
        <v>401106.20770000003</v>
      </c>
      <c r="D48" s="9">
        <f t="shared" si="24"/>
        <v>340.30000003986061</v>
      </c>
      <c r="E48" s="12">
        <v>6665724.0625999998</v>
      </c>
      <c r="F48" s="9">
        <f t="shared" si="25"/>
        <v>61.599999666213989</v>
      </c>
      <c r="G48" s="12">
        <v>85.457999999999998</v>
      </c>
      <c r="H48" s="9">
        <f t="shared" si="26"/>
        <v>-21.100000000004115</v>
      </c>
      <c r="I48" s="47">
        <f t="shared" si="4"/>
        <v>10.26039088387169</v>
      </c>
      <c r="J48" s="40">
        <f t="shared" si="15"/>
        <v>79.739609116128349</v>
      </c>
      <c r="K48" s="47">
        <f t="shared" si="5"/>
        <v>345.83037747717691</v>
      </c>
      <c r="L48" s="40">
        <f t="shared" si="6"/>
        <v>346.47346216702783</v>
      </c>
      <c r="M48" s="12">
        <f t="shared" si="16"/>
        <v>14.179166668327525</v>
      </c>
      <c r="N48" s="12">
        <f t="shared" si="17"/>
        <v>2.5666666527589164</v>
      </c>
      <c r="O48" s="12">
        <f t="shared" si="18"/>
        <v>-0.87916666666683818</v>
      </c>
      <c r="P48" s="81">
        <f t="shared" si="19"/>
        <v>14.436394256959494</v>
      </c>
      <c r="Q48" s="12">
        <f t="shared" si="20"/>
        <v>0.59079861118031352</v>
      </c>
      <c r="R48" s="12">
        <f t="shared" si="21"/>
        <v>0.10694444386495484</v>
      </c>
      <c r="S48" s="12">
        <f t="shared" si="22"/>
        <v>-3.6631944444451593E-2</v>
      </c>
      <c r="T48" s="12">
        <f t="shared" si="23"/>
        <v>0.60151642737331223</v>
      </c>
    </row>
    <row r="49" spans="2:20" ht="15.9" customHeight="1">
      <c r="B49" s="18">
        <v>45880</v>
      </c>
      <c r="C49" s="12">
        <v>401106.21340000001</v>
      </c>
      <c r="D49" s="9">
        <f t="shared" si="24"/>
        <v>346.00000001955777</v>
      </c>
      <c r="E49" s="12">
        <v>6665724.0014000004</v>
      </c>
      <c r="F49" s="9">
        <f t="shared" si="25"/>
        <v>0.40000025182962418</v>
      </c>
      <c r="G49" s="12">
        <v>85.447199999999995</v>
      </c>
      <c r="H49" s="9">
        <f t="shared" si="26"/>
        <v>-31.900000000007367</v>
      </c>
      <c r="I49" s="47">
        <f t="shared" si="4"/>
        <v>6.6237907579828836E-2</v>
      </c>
      <c r="J49" s="40">
        <f t="shared" si="15"/>
        <v>89.933762092420181</v>
      </c>
      <c r="K49" s="47">
        <f t="shared" si="5"/>
        <v>346.00023123364446</v>
      </c>
      <c r="L49" s="40">
        <f t="shared" si="6"/>
        <v>347.46765319053213</v>
      </c>
      <c r="M49" s="12">
        <f t="shared" si="16"/>
        <v>13.840000000782311</v>
      </c>
      <c r="N49" s="12">
        <f t="shared" si="17"/>
        <v>1.6000010073184967E-2</v>
      </c>
      <c r="O49" s="12">
        <f t="shared" si="18"/>
        <v>-1.2760000000002947</v>
      </c>
      <c r="P49" s="81">
        <f t="shared" si="19"/>
        <v>13.898706127621285</v>
      </c>
      <c r="Q49" s="12">
        <f t="shared" si="20"/>
        <v>0.55360000003129239</v>
      </c>
      <c r="R49" s="12">
        <f t="shared" si="21"/>
        <v>6.4000040292739864E-4</v>
      </c>
      <c r="S49" s="12">
        <f t="shared" si="22"/>
        <v>-5.1040000000011784E-2</v>
      </c>
      <c r="T49" s="12">
        <f t="shared" si="23"/>
        <v>0.55594824510485141</v>
      </c>
    </row>
    <row r="50" spans="2:20" ht="15.9" customHeight="1">
      <c r="B50" s="18">
        <v>45880</v>
      </c>
      <c r="C50" s="12">
        <v>401106.21629999997</v>
      </c>
      <c r="D50" s="9">
        <f t="shared" si="24"/>
        <v>348.8999999826774</v>
      </c>
      <c r="E50" s="12">
        <v>6665723.9583999999</v>
      </c>
      <c r="F50" s="9">
        <f t="shared" si="25"/>
        <v>-42.600000277161598</v>
      </c>
      <c r="G50" s="12">
        <v>85.446100000000001</v>
      </c>
      <c r="H50" s="9">
        <f t="shared" si="26"/>
        <v>-33.000000000001251</v>
      </c>
      <c r="I50" s="47">
        <f t="shared" si="4"/>
        <v>-6.9612452916320535</v>
      </c>
      <c r="J50" s="40">
        <f t="shared" si="15"/>
        <v>96.961245291632054</v>
      </c>
      <c r="K50" s="47">
        <f t="shared" si="5"/>
        <v>351.49106675920859</v>
      </c>
      <c r="L50" s="40">
        <f t="shared" si="6"/>
        <v>353.03678280248158</v>
      </c>
      <c r="M50" s="12">
        <f t="shared" si="16"/>
        <v>13.955999999307096</v>
      </c>
      <c r="N50" s="12">
        <f t="shared" si="17"/>
        <v>-1.7040000110864639</v>
      </c>
      <c r="O50" s="12">
        <f t="shared" si="18"/>
        <v>-1.32000000000005</v>
      </c>
      <c r="P50" s="81">
        <f t="shared" si="19"/>
        <v>14.121471312099263</v>
      </c>
      <c r="Q50" s="12">
        <f t="shared" si="20"/>
        <v>0.5582399999722838</v>
      </c>
      <c r="R50" s="12">
        <f t="shared" si="21"/>
        <v>-6.816000044345856E-2</v>
      </c>
      <c r="S50" s="12">
        <f t="shared" si="22"/>
        <v>-5.2800000000001998E-2</v>
      </c>
      <c r="T50" s="12">
        <f t="shared" si="23"/>
        <v>0.5648588524839705</v>
      </c>
    </row>
    <row r="51" spans="2:20" ht="15.9" customHeight="1">
      <c r="B51" s="18">
        <v>45881</v>
      </c>
      <c r="C51" s="12">
        <v>401106.2243</v>
      </c>
      <c r="D51" s="9">
        <f t="shared" si="24"/>
        <v>356.90000001341105</v>
      </c>
      <c r="E51" s="12">
        <v>6665723.9654000001</v>
      </c>
      <c r="F51" s="9">
        <f t="shared" si="25"/>
        <v>-35.600000061094761</v>
      </c>
      <c r="G51" s="12">
        <v>85.466399999999993</v>
      </c>
      <c r="H51" s="9">
        <f t="shared" si="26"/>
        <v>-12.700000000009481</v>
      </c>
      <c r="I51" s="47">
        <f t="shared" si="4"/>
        <v>-5.6962874818787554</v>
      </c>
      <c r="J51" s="40">
        <f t="shared" si="15"/>
        <v>95.696287481878755</v>
      </c>
      <c r="K51" s="47">
        <f t="shared" si="5"/>
        <v>358.67111678238433</v>
      </c>
      <c r="L51" s="40">
        <f t="shared" si="6"/>
        <v>358.89589021598312</v>
      </c>
      <c r="M51" s="12">
        <f t="shared" si="16"/>
        <v>13.726923077438887</v>
      </c>
      <c r="N51" s="12">
        <f t="shared" si="17"/>
        <v>-1.3692307715805678</v>
      </c>
      <c r="O51" s="12">
        <f t="shared" si="18"/>
        <v>-0.48846153846190316</v>
      </c>
      <c r="P51" s="81">
        <f t="shared" si="19"/>
        <v>13.803688085230119</v>
      </c>
      <c r="Q51" s="12">
        <f t="shared" si="20"/>
        <v>0.52795857990149564</v>
      </c>
      <c r="R51" s="12">
        <f t="shared" si="21"/>
        <v>-5.2662721983867997E-2</v>
      </c>
      <c r="S51" s="12">
        <f t="shared" si="22"/>
        <v>-1.8786982248534735E-2</v>
      </c>
      <c r="T51" s="12">
        <f t="shared" si="23"/>
        <v>0.5309110802011584</v>
      </c>
    </row>
    <row r="52" spans="2:20" ht="15.9" customHeight="1">
      <c r="B52" s="18">
        <v>45881</v>
      </c>
      <c r="C52" s="12">
        <v>401106.22629999998</v>
      </c>
      <c r="D52" s="9">
        <f t="shared" si="24"/>
        <v>358.89999999199063</v>
      </c>
      <c r="E52" s="12">
        <v>6665723.9104000004</v>
      </c>
      <c r="F52" s="9">
        <f t="shared" si="25"/>
        <v>-90.599999763071537</v>
      </c>
      <c r="G52" s="12">
        <v>85.449200000000005</v>
      </c>
      <c r="H52" s="9">
        <f t="shared" si="26"/>
        <v>-29.899999999997817</v>
      </c>
      <c r="I52" s="47">
        <f t="shared" si="4"/>
        <v>-14.167638319810294</v>
      </c>
      <c r="J52" s="40">
        <f t="shared" si="15"/>
        <v>104.16763831981029</v>
      </c>
      <c r="K52" s="47">
        <f t="shared" si="5"/>
        <v>370.15884421599253</v>
      </c>
      <c r="L52" s="40">
        <f t="shared" si="6"/>
        <v>371.36448396598092</v>
      </c>
      <c r="M52" s="12">
        <f t="shared" si="16"/>
        <v>13.803846153538101</v>
      </c>
      <c r="N52" s="12">
        <f t="shared" si="17"/>
        <v>-3.4846153755027514</v>
      </c>
      <c r="O52" s="12">
        <f t="shared" si="18"/>
        <v>-1.149999999999916</v>
      </c>
      <c r="P52" s="81">
        <f t="shared" si="19"/>
        <v>14.283249383306959</v>
      </c>
      <c r="Q52" s="12">
        <f t="shared" si="20"/>
        <v>0.53091715975146547</v>
      </c>
      <c r="R52" s="12">
        <f t="shared" si="21"/>
        <v>-0.13402366828856735</v>
      </c>
      <c r="S52" s="12">
        <f t="shared" si="22"/>
        <v>-4.4230769230766E-2</v>
      </c>
      <c r="T52" s="12">
        <f t="shared" si="23"/>
        <v>0.5493557455118061</v>
      </c>
    </row>
    <row r="53" spans="2:20" ht="15.9" customHeight="1">
      <c r="B53" s="18">
        <v>45882</v>
      </c>
      <c r="C53" s="12">
        <v>401106.24949999998</v>
      </c>
      <c r="D53" s="9">
        <f t="shared" si="24"/>
        <v>382.09999998798594</v>
      </c>
      <c r="E53" s="12">
        <v>6665724.0687999995</v>
      </c>
      <c r="F53" s="9">
        <f t="shared" si="25"/>
        <v>67.799999378621578</v>
      </c>
      <c r="G53" s="12">
        <v>85.459599999999995</v>
      </c>
      <c r="H53" s="9">
        <f t="shared" si="26"/>
        <v>-19.500000000007844</v>
      </c>
      <c r="I53" s="47">
        <f t="shared" si="4"/>
        <v>10.061862069426217</v>
      </c>
      <c r="J53" s="40">
        <f t="shared" si="15"/>
        <v>79.938137930573816</v>
      </c>
      <c r="K53" s="47">
        <f t="shared" si="5"/>
        <v>388.06861494658381</v>
      </c>
      <c r="L53" s="40">
        <f t="shared" si="6"/>
        <v>388.55823232375383</v>
      </c>
      <c r="M53" s="12">
        <f t="shared" si="16"/>
        <v>14.151851851406887</v>
      </c>
      <c r="N53" s="12">
        <f t="shared" si="17"/>
        <v>2.5111110880970955</v>
      </c>
      <c r="O53" s="12">
        <f t="shared" si="18"/>
        <v>-0.72222222222251276</v>
      </c>
      <c r="P53" s="81">
        <f t="shared" si="19"/>
        <v>14.391045641620511</v>
      </c>
      <c r="Q53" s="12">
        <f t="shared" si="20"/>
        <v>0.52414266116321806</v>
      </c>
      <c r="R53" s="12">
        <f t="shared" si="21"/>
        <v>9.3004114373966495E-2</v>
      </c>
      <c r="S53" s="12">
        <f t="shared" si="22"/>
        <v>-2.67489711934264E-2</v>
      </c>
      <c r="T53" s="12">
        <f t="shared" si="23"/>
        <v>0.53300169043038936</v>
      </c>
    </row>
    <row r="54" spans="2:20" ht="15.9" customHeight="1">
      <c r="B54" s="18">
        <v>45882</v>
      </c>
      <c r="C54" s="12">
        <v>401106.24819999997</v>
      </c>
      <c r="D54" s="9">
        <f t="shared" si="24"/>
        <v>380.79999998444691</v>
      </c>
      <c r="E54" s="12">
        <v>6665723.9797</v>
      </c>
      <c r="F54" s="9">
        <f t="shared" si="25"/>
        <v>-21.300000138580799</v>
      </c>
      <c r="G54" s="12">
        <v>85.449399999999997</v>
      </c>
      <c r="H54" s="9">
        <f t="shared" si="26"/>
        <v>-29.700000000005389</v>
      </c>
      <c r="I54" s="47">
        <f t="shared" si="4"/>
        <v>-3.2014961558241453</v>
      </c>
      <c r="J54" s="40">
        <f t="shared" si="15"/>
        <v>93.201496155824088</v>
      </c>
      <c r="K54" s="47">
        <f t="shared" si="5"/>
        <v>381.39524117909275</v>
      </c>
      <c r="L54" s="40">
        <f t="shared" si="6"/>
        <v>382.54989216317733</v>
      </c>
      <c r="M54" s="12">
        <f t="shared" si="16"/>
        <v>14.103703703127664</v>
      </c>
      <c r="N54" s="12">
        <f t="shared" si="17"/>
        <v>-0.78888889402151108</v>
      </c>
      <c r="O54" s="12">
        <f t="shared" si="18"/>
        <v>-1.1000000000001995</v>
      </c>
      <c r="P54" s="81">
        <f t="shared" si="19"/>
        <v>14.168514524562124</v>
      </c>
      <c r="Q54" s="12">
        <f t="shared" si="20"/>
        <v>0.52235939641213569</v>
      </c>
      <c r="R54" s="12">
        <f t="shared" si="21"/>
        <v>-2.9218107185981893E-2</v>
      </c>
      <c r="S54" s="12">
        <f t="shared" si="22"/>
        <v>-4.0740740740748127E-2</v>
      </c>
      <c r="T54" s="12">
        <f t="shared" si="23"/>
        <v>0.52475979720600463</v>
      </c>
    </row>
    <row r="55" spans="2:20" ht="15.9" customHeight="1">
      <c r="B55" s="18">
        <v>45883</v>
      </c>
      <c r="C55" s="12">
        <v>401106.25410000002</v>
      </c>
      <c r="D55" s="9">
        <f t="shared" si="24"/>
        <v>386.70000003185123</v>
      </c>
      <c r="E55" s="12">
        <v>6665724.0346999997</v>
      </c>
      <c r="F55" s="9">
        <f t="shared" si="25"/>
        <v>33.699999563395977</v>
      </c>
      <c r="G55" s="12">
        <v>85.457099999999997</v>
      </c>
      <c r="H55" s="9">
        <f t="shared" si="26"/>
        <v>-22.000000000005571</v>
      </c>
      <c r="I55" s="47">
        <f t="shared" si="4"/>
        <v>4.9806096948008651</v>
      </c>
      <c r="J55" s="40">
        <f t="shared" si="15"/>
        <v>85.019390305199124</v>
      </c>
      <c r="K55" s="47">
        <f t="shared" si="5"/>
        <v>388.16566050490178</v>
      </c>
      <c r="L55" s="40">
        <f t="shared" si="6"/>
        <v>388.78860579395439</v>
      </c>
      <c r="M55" s="12">
        <f t="shared" si="16"/>
        <v>13.81071428685183</v>
      </c>
      <c r="N55" s="12">
        <f t="shared" si="17"/>
        <v>1.2035714129784278</v>
      </c>
      <c r="O55" s="12">
        <f t="shared" si="18"/>
        <v>-0.78571428571448465</v>
      </c>
      <c r="P55" s="81">
        <f t="shared" si="19"/>
        <v>13.885307349784085</v>
      </c>
      <c r="Q55" s="12">
        <f t="shared" si="20"/>
        <v>0.49323979595899392</v>
      </c>
      <c r="R55" s="12">
        <f t="shared" si="21"/>
        <v>4.2984693320658136E-2</v>
      </c>
      <c r="S55" s="12">
        <f t="shared" si="22"/>
        <v>-2.8061224489803024E-2</v>
      </c>
      <c r="T55" s="12">
        <f t="shared" si="23"/>
        <v>0.49590383392086018</v>
      </c>
    </row>
    <row r="56" spans="2:20" ht="15.9" customHeight="1">
      <c r="B56" s="18">
        <v>45883</v>
      </c>
      <c r="C56" s="12">
        <v>401106.25870000001</v>
      </c>
      <c r="D56" s="9">
        <f t="shared" si="24"/>
        <v>391.30000001750886</v>
      </c>
      <c r="E56" s="12">
        <v>6665724.0168000003</v>
      </c>
      <c r="F56" s="9">
        <f t="shared" si="25"/>
        <v>15.800000168383121</v>
      </c>
      <c r="G56" s="12">
        <v>85.4512</v>
      </c>
      <c r="H56" s="9">
        <f t="shared" si="26"/>
        <v>-27.900000000002478</v>
      </c>
      <c r="I56" s="47">
        <f t="shared" si="4"/>
        <v>2.3122458992970047</v>
      </c>
      <c r="J56" s="40">
        <f t="shared" si="15"/>
        <v>87.687754100702989</v>
      </c>
      <c r="K56" s="47">
        <f t="shared" si="5"/>
        <v>391.61885809933023</v>
      </c>
      <c r="L56" s="40">
        <f t="shared" si="6"/>
        <v>392.61143643432433</v>
      </c>
      <c r="M56" s="12">
        <f t="shared" si="16"/>
        <v>13.975000000625316</v>
      </c>
      <c r="N56" s="12">
        <f t="shared" si="17"/>
        <v>0.56428572029939716</v>
      </c>
      <c r="O56" s="12">
        <f t="shared" si="18"/>
        <v>-0.99642857142865993</v>
      </c>
      <c r="P56" s="81">
        <f t="shared" si="19"/>
        <v>14.021837015511583</v>
      </c>
      <c r="Q56" s="12">
        <f t="shared" si="20"/>
        <v>0.49910714287947561</v>
      </c>
      <c r="R56" s="12">
        <f t="shared" si="21"/>
        <v>2.0153061439264184E-2</v>
      </c>
      <c r="S56" s="12">
        <f t="shared" si="22"/>
        <v>-3.5586734693880712E-2</v>
      </c>
      <c r="T56" s="12">
        <f t="shared" si="23"/>
        <v>0.50077989341112794</v>
      </c>
    </row>
    <row r="57" spans="2:20" ht="15.9" customHeight="1">
      <c r="B57" s="18">
        <v>45884</v>
      </c>
      <c r="C57" s="12">
        <v>401106.26530000003</v>
      </c>
      <c r="D57" s="9">
        <f t="shared" si="24"/>
        <v>397.90000003995374</v>
      </c>
      <c r="E57" s="12">
        <v>6665724.0405000001</v>
      </c>
      <c r="F57" s="9">
        <f t="shared" si="25"/>
        <v>39.499999955296516</v>
      </c>
      <c r="G57" s="12">
        <v>85.467200000000005</v>
      </c>
      <c r="H57" s="9">
        <f t="shared" si="26"/>
        <v>-11.899999999997135</v>
      </c>
      <c r="I57" s="47">
        <f t="shared" si="4"/>
        <v>5.6692449330375654</v>
      </c>
      <c r="J57" s="40">
        <f t="shared" si="15"/>
        <v>84.330755066962411</v>
      </c>
      <c r="K57" s="47">
        <f t="shared" si="5"/>
        <v>399.85579904293451</v>
      </c>
      <c r="L57" s="40">
        <f t="shared" si="6"/>
        <v>400.03283618756041</v>
      </c>
      <c r="M57" s="12">
        <f t="shared" si="16"/>
        <v>13.720689656550128</v>
      </c>
      <c r="N57" s="12">
        <f t="shared" si="17"/>
        <v>1.362068963975742</v>
      </c>
      <c r="O57" s="12">
        <f t="shared" si="18"/>
        <v>-0.41034482758610813</v>
      </c>
      <c r="P57" s="81">
        <f t="shared" si="19"/>
        <v>13.794235730605532</v>
      </c>
      <c r="Q57" s="12">
        <f t="shared" si="20"/>
        <v>0.47312722953621134</v>
      </c>
      <c r="R57" s="12">
        <f t="shared" si="21"/>
        <v>4.6967895309508345E-2</v>
      </c>
      <c r="S57" s="12">
        <f t="shared" si="22"/>
        <v>-1.4149821640900281E-2</v>
      </c>
      <c r="T57" s="12">
        <f t="shared" si="23"/>
        <v>0.4756633010553632</v>
      </c>
    </row>
    <row r="58" spans="2:20" ht="15.9" customHeight="1">
      <c r="B58" s="18">
        <v>45884</v>
      </c>
      <c r="C58" s="12">
        <v>401106.2684</v>
      </c>
      <c r="D58" s="9">
        <f t="shared" si="24"/>
        <v>401.00000001257285</v>
      </c>
      <c r="E58" s="12">
        <v>6665724.0294000003</v>
      </c>
      <c r="F58" s="9">
        <f t="shared" si="25"/>
        <v>28.400000184774399</v>
      </c>
      <c r="G58" s="12">
        <v>85.448400000000007</v>
      </c>
      <c r="H58" s="9">
        <f t="shared" si="26"/>
        <v>-30.699999999995953</v>
      </c>
      <c r="I58" s="47">
        <f t="shared" si="4"/>
        <v>4.051091492994308</v>
      </c>
      <c r="J58" s="40">
        <f t="shared" si="15"/>
        <v>85.948908507005683</v>
      </c>
      <c r="K58" s="47">
        <f t="shared" si="5"/>
        <v>402.00442786190632</v>
      </c>
      <c r="L58" s="40">
        <f t="shared" si="6"/>
        <v>403.17496204573314</v>
      </c>
      <c r="M58" s="12">
        <f t="shared" si="16"/>
        <v>13.827586207330098</v>
      </c>
      <c r="N58" s="12">
        <f t="shared" si="17"/>
        <v>0.97931035119911725</v>
      </c>
      <c r="O58" s="12">
        <f t="shared" si="18"/>
        <v>-1.0586206896550328</v>
      </c>
      <c r="P58" s="81">
        <f t="shared" si="19"/>
        <v>13.90258489812873</v>
      </c>
      <c r="Q58" s="12">
        <f t="shared" si="20"/>
        <v>0.4768133174941413</v>
      </c>
      <c r="R58" s="12">
        <f t="shared" si="21"/>
        <v>3.3769322455141977E-2</v>
      </c>
      <c r="S58" s="12">
        <f t="shared" si="22"/>
        <v>-3.6504161712242508E-2</v>
      </c>
      <c r="T58" s="12">
        <f t="shared" si="23"/>
        <v>0.47939947924581827</v>
      </c>
    </row>
    <row r="59" spans="2:20" ht="15.9" customHeight="1">
      <c r="B59" s="18">
        <v>45885</v>
      </c>
      <c r="C59" s="12">
        <v>401106.27879999997</v>
      </c>
      <c r="D59" s="9">
        <f t="shared" si="24"/>
        <v>411.3999999826774</v>
      </c>
      <c r="E59" s="12">
        <v>6665724.0761000002</v>
      </c>
      <c r="F59" s="9">
        <f t="shared" si="25"/>
        <v>75.100000016391277</v>
      </c>
      <c r="G59" s="12">
        <v>85.468699999999998</v>
      </c>
      <c r="H59" s="9">
        <f t="shared" si="26"/>
        <v>-10.400000000004184</v>
      </c>
      <c r="I59" s="47">
        <f t="shared" si="4"/>
        <v>10.345285354325034</v>
      </c>
      <c r="J59" s="40">
        <f t="shared" si="15"/>
        <v>79.654714645674972</v>
      </c>
      <c r="K59" s="47">
        <f t="shared" si="5"/>
        <v>418.19848157090308</v>
      </c>
      <c r="L59" s="40">
        <f t="shared" si="6"/>
        <v>418.32777816947447</v>
      </c>
      <c r="M59" s="12">
        <f t="shared" si="16"/>
        <v>13.713333332755914</v>
      </c>
      <c r="N59" s="12">
        <f t="shared" si="17"/>
        <v>2.5033333338797092</v>
      </c>
      <c r="O59" s="12">
        <f t="shared" si="18"/>
        <v>-0.34666666666680612</v>
      </c>
      <c r="P59" s="81">
        <f t="shared" si="19"/>
        <v>13.944259272315815</v>
      </c>
      <c r="Q59" s="12">
        <f t="shared" si="20"/>
        <v>0.45711111109186381</v>
      </c>
      <c r="R59" s="12">
        <f t="shared" si="21"/>
        <v>8.3444444462656975E-2</v>
      </c>
      <c r="S59" s="12">
        <f t="shared" si="22"/>
        <v>-1.1555555555560204E-2</v>
      </c>
      <c r="T59" s="12">
        <f t="shared" si="23"/>
        <v>0.46480864241052716</v>
      </c>
    </row>
    <row r="60" spans="2:20" ht="15.9" customHeight="1">
      <c r="B60" s="18">
        <v>45885</v>
      </c>
      <c r="C60" s="12">
        <v>401106.27470000001</v>
      </c>
      <c r="D60" s="9">
        <f t="shared" si="24"/>
        <v>407.30000002076849</v>
      </c>
      <c r="E60" s="12">
        <v>6665724.0039999997</v>
      </c>
      <c r="F60" s="9">
        <f t="shared" si="25"/>
        <v>2.9999995604157448</v>
      </c>
      <c r="G60" s="12">
        <v>85.448599999999999</v>
      </c>
      <c r="H60" s="9">
        <f t="shared" si="26"/>
        <v>-30.500000000003524</v>
      </c>
      <c r="I60" s="47">
        <f t="shared" si="4"/>
        <v>0.42200885109463659</v>
      </c>
      <c r="J60" s="40">
        <f t="shared" si="15"/>
        <v>89.577991148905369</v>
      </c>
      <c r="K60" s="47">
        <f t="shared" si="5"/>
        <v>407.31104823498288</v>
      </c>
      <c r="L60" s="40">
        <f t="shared" si="6"/>
        <v>408.45139247440534</v>
      </c>
      <c r="M60" s="12">
        <f t="shared" si="16"/>
        <v>13.57666666735895</v>
      </c>
      <c r="N60" s="12">
        <f t="shared" si="17"/>
        <v>9.9999985347191497E-2</v>
      </c>
      <c r="O60" s="12">
        <f t="shared" si="18"/>
        <v>-1.0166666666667841</v>
      </c>
      <c r="P60" s="81">
        <f t="shared" si="19"/>
        <v>13.615046415813511</v>
      </c>
      <c r="Q60" s="12">
        <f t="shared" si="20"/>
        <v>0.45255555557863164</v>
      </c>
      <c r="R60" s="12">
        <f t="shared" si="21"/>
        <v>3.3333328449063832E-3</v>
      </c>
      <c r="S60" s="12">
        <f t="shared" si="22"/>
        <v>-3.3888888888892806E-2</v>
      </c>
      <c r="T60" s="12">
        <f t="shared" si="23"/>
        <v>0.45383488052711701</v>
      </c>
    </row>
    <row r="61" spans="2:20" ht="15.9" customHeight="1">
      <c r="B61" s="18">
        <v>45887</v>
      </c>
      <c r="C61" s="12">
        <v>401106.29259999999</v>
      </c>
      <c r="D61" s="9">
        <f t="shared" si="24"/>
        <v>425.19999999785796</v>
      </c>
      <c r="E61" s="12">
        <v>6665724.0751</v>
      </c>
      <c r="F61" s="9">
        <f t="shared" si="25"/>
        <v>74.099999852478504</v>
      </c>
      <c r="G61" s="12">
        <v>85.463899999999995</v>
      </c>
      <c r="H61" s="9">
        <f t="shared" si="26"/>
        <v>-15.200000000007208</v>
      </c>
      <c r="I61" s="47">
        <f t="shared" si="4"/>
        <v>9.8857091886510347</v>
      </c>
      <c r="J61" s="40">
        <f t="shared" si="15"/>
        <v>80.114290811348951</v>
      </c>
      <c r="K61" s="47">
        <f t="shared" si="5"/>
        <v>431.60844520967811</v>
      </c>
      <c r="L61" s="40">
        <f t="shared" si="6"/>
        <v>431.87601227240663</v>
      </c>
      <c r="M61" s="12">
        <f t="shared" si="16"/>
        <v>13.287499999933061</v>
      </c>
      <c r="N61" s="12">
        <f t="shared" si="17"/>
        <v>2.3156249953899533</v>
      </c>
      <c r="O61" s="12">
        <f t="shared" si="18"/>
        <v>-0.47500000000022524</v>
      </c>
      <c r="P61" s="81">
        <f t="shared" si="19"/>
        <v>13.496125383512707</v>
      </c>
      <c r="Q61" s="12">
        <f t="shared" si="20"/>
        <v>0.41523437499790816</v>
      </c>
      <c r="R61" s="12">
        <f t="shared" si="21"/>
        <v>7.2363281105936039E-2</v>
      </c>
      <c r="S61" s="12">
        <f t="shared" si="22"/>
        <v>-1.4843750000007039E-2</v>
      </c>
      <c r="T61" s="12">
        <f t="shared" si="23"/>
        <v>0.4217539182347721</v>
      </c>
    </row>
    <row r="62" spans="2:20" ht="15.9" customHeight="1">
      <c r="B62" s="18">
        <v>45887</v>
      </c>
      <c r="C62" s="12">
        <v>401106.29100000003</v>
      </c>
      <c r="D62" s="9">
        <f t="shared" si="24"/>
        <v>423.60000003827736</v>
      </c>
      <c r="E62" s="12">
        <v>6665724.0284000002</v>
      </c>
      <c r="F62" s="9">
        <f t="shared" si="25"/>
        <v>27.400000020861626</v>
      </c>
      <c r="G62" s="12">
        <v>85.462800000000001</v>
      </c>
      <c r="H62" s="9">
        <f t="shared" si="26"/>
        <v>-16.300000000001091</v>
      </c>
      <c r="I62" s="47">
        <f t="shared" si="4"/>
        <v>3.700945134241044</v>
      </c>
      <c r="J62" s="40">
        <f t="shared" si="15"/>
        <v>86.29905486575899</v>
      </c>
      <c r="K62" s="47">
        <f t="shared" si="5"/>
        <v>424.48524124352281</v>
      </c>
      <c r="L62" s="40">
        <f t="shared" si="6"/>
        <v>424.79808148527673</v>
      </c>
      <c r="M62" s="12">
        <f t="shared" si="16"/>
        <v>13.237500001196167</v>
      </c>
      <c r="N62" s="12">
        <f t="shared" si="17"/>
        <v>0.8562500006519258</v>
      </c>
      <c r="O62" s="12">
        <f t="shared" si="18"/>
        <v>-0.50937500000003411</v>
      </c>
      <c r="P62" s="81">
        <f t="shared" si="19"/>
        <v>13.274940046414898</v>
      </c>
      <c r="Q62" s="12">
        <f t="shared" si="20"/>
        <v>0.41367187503738023</v>
      </c>
      <c r="R62" s="12">
        <f t="shared" si="21"/>
        <v>2.6757812520372681E-2</v>
      </c>
      <c r="S62" s="12">
        <f t="shared" si="22"/>
        <v>-1.5917968750001066E-2</v>
      </c>
      <c r="T62" s="12">
        <f t="shared" si="23"/>
        <v>0.41484187645046555</v>
      </c>
    </row>
    <row r="63" spans="2:20" ht="15.9" customHeight="1">
      <c r="B63" s="18">
        <v>45888</v>
      </c>
      <c r="C63" s="12">
        <v>401105.96409999998</v>
      </c>
      <c r="D63" s="9">
        <f t="shared" si="24"/>
        <v>96.699999994598329</v>
      </c>
      <c r="E63" s="12">
        <v>6665723.9219000004</v>
      </c>
      <c r="F63" s="9">
        <f t="shared" si="25"/>
        <v>-79.099999740719795</v>
      </c>
      <c r="G63" s="12">
        <v>85.435699999999997</v>
      </c>
      <c r="H63" s="9">
        <f t="shared" si="26"/>
        <v>-43.400000000005434</v>
      </c>
      <c r="I63" s="47">
        <f t="shared" si="4"/>
        <v>-39.282953091101149</v>
      </c>
      <c r="J63" s="40">
        <f t="shared" si="15"/>
        <v>129.28295309110115</v>
      </c>
      <c r="K63" s="47">
        <f t="shared" si="5"/>
        <v>124.93078066648422</v>
      </c>
      <c r="L63" s="40">
        <f t="shared" si="6"/>
        <v>132.25452717369512</v>
      </c>
      <c r="M63" s="12">
        <f t="shared" si="16"/>
        <v>2.9303030301393433</v>
      </c>
      <c r="N63" s="12">
        <f t="shared" si="17"/>
        <v>-2.396969689112721</v>
      </c>
      <c r="O63" s="12">
        <f t="shared" si="18"/>
        <v>-1.3151515151516797</v>
      </c>
      <c r="P63" s="81">
        <f t="shared" si="19"/>
        <v>4.0077129446574276</v>
      </c>
      <c r="Q63" s="12">
        <f t="shared" si="20"/>
        <v>8.879706151937404E-2</v>
      </c>
      <c r="R63" s="12">
        <f t="shared" si="21"/>
        <v>-7.2635445124627912E-2</v>
      </c>
      <c r="S63" s="12">
        <f t="shared" si="22"/>
        <v>-3.9853076216717569E-2</v>
      </c>
      <c r="T63" s="12">
        <f t="shared" si="23"/>
        <v>0.12144584680780084</v>
      </c>
    </row>
    <row r="64" spans="2:20" ht="15.9" customHeight="1">
      <c r="B64" s="18">
        <v>45888</v>
      </c>
      <c r="C64" s="12">
        <v>401106.29960000003</v>
      </c>
      <c r="D64" s="9">
        <f t="shared" si="24"/>
        <v>432.20000003930181</v>
      </c>
      <c r="E64" s="12">
        <v>6665724.0379999997</v>
      </c>
      <c r="F64" s="9">
        <f t="shared" si="25"/>
        <v>36.999999545514584</v>
      </c>
      <c r="G64" s="12">
        <v>85.463300000000004</v>
      </c>
      <c r="H64" s="9">
        <f t="shared" si="26"/>
        <v>-15.799999999998704</v>
      </c>
      <c r="I64" s="47">
        <f t="shared" si="4"/>
        <v>4.8930762991058643</v>
      </c>
      <c r="J64" s="40">
        <f t="shared" si="15"/>
        <v>85.106923700894129</v>
      </c>
      <c r="K64" s="47">
        <f t="shared" si="5"/>
        <v>433.78086633730231</v>
      </c>
      <c r="L64" s="40">
        <f t="shared" si="6"/>
        <v>434.06851993704925</v>
      </c>
      <c r="M64" s="12">
        <f t="shared" si="16"/>
        <v>13.096969698160661</v>
      </c>
      <c r="N64" s="12">
        <f t="shared" si="17"/>
        <v>1.1212121074398358</v>
      </c>
      <c r="O64" s="12">
        <f t="shared" si="18"/>
        <v>-0.47878787878783952</v>
      </c>
      <c r="P64" s="81">
        <f t="shared" si="19"/>
        <v>13.153591513243917</v>
      </c>
      <c r="Q64" s="12">
        <f t="shared" si="20"/>
        <v>0.39687786964123217</v>
      </c>
      <c r="R64" s="12">
        <f t="shared" si="21"/>
        <v>3.3976124467873813E-2</v>
      </c>
      <c r="S64" s="12">
        <f t="shared" si="22"/>
        <v>-1.45087235996315E-2</v>
      </c>
      <c r="T64" s="12">
        <f t="shared" si="23"/>
        <v>0.39859368221951264</v>
      </c>
    </row>
    <row r="65" spans="2:20" ht="15.9" customHeight="1">
      <c r="B65" s="18">
        <v>45889</v>
      </c>
      <c r="C65" s="12">
        <v>401106.30369999999</v>
      </c>
      <c r="D65" s="9">
        <f t="shared" si="24"/>
        <v>436.30000000121072</v>
      </c>
      <c r="E65" s="12">
        <v>6665724.0537</v>
      </c>
      <c r="F65" s="9">
        <f t="shared" si="25"/>
        <v>52.699999883770943</v>
      </c>
      <c r="G65" s="12">
        <v>85.459299999999999</v>
      </c>
      <c r="H65" s="9">
        <f t="shared" si="26"/>
        <v>-19.800000000003593</v>
      </c>
      <c r="I65" s="47">
        <f t="shared" si="4"/>
        <v>6.8873027140628409</v>
      </c>
      <c r="J65" s="40">
        <f t="shared" si="15"/>
        <v>83.112697285937202</v>
      </c>
      <c r="K65" s="47">
        <f t="shared" si="5"/>
        <v>439.4712504690221</v>
      </c>
      <c r="L65" s="40">
        <f t="shared" si="6"/>
        <v>439.9170603520692</v>
      </c>
      <c r="M65" s="12">
        <f t="shared" si="16"/>
        <v>12.832352941212079</v>
      </c>
      <c r="N65" s="12">
        <f t="shared" si="17"/>
        <v>1.5499999965814983</v>
      </c>
      <c r="O65" s="12">
        <f t="shared" si="18"/>
        <v>-0.58235294117657621</v>
      </c>
      <c r="P65" s="81">
        <f t="shared" si="19"/>
        <v>12.938737069178506</v>
      </c>
      <c r="Q65" s="12">
        <f t="shared" si="20"/>
        <v>0.37742214532976703</v>
      </c>
      <c r="R65" s="12">
        <f t="shared" si="21"/>
        <v>4.5588235193573481E-2</v>
      </c>
      <c r="S65" s="12">
        <f t="shared" si="22"/>
        <v>-1.7128027681664007E-2</v>
      </c>
      <c r="T65" s="12">
        <f t="shared" si="23"/>
        <v>0.38055109026995604</v>
      </c>
    </row>
    <row r="66" spans="2:20" ht="15.9" customHeight="1">
      <c r="B66" s="18">
        <v>45889</v>
      </c>
      <c r="C66" s="12">
        <v>401106.31069999997</v>
      </c>
      <c r="D66" s="9">
        <f t="shared" si="24"/>
        <v>443.29999998444691</v>
      </c>
      <c r="E66" s="12">
        <v>6665724.1041000001</v>
      </c>
      <c r="F66" s="9">
        <f t="shared" si="25"/>
        <v>103.09999994933605</v>
      </c>
      <c r="G66" s="12">
        <v>85.446700000000007</v>
      </c>
      <c r="H66" s="9">
        <f t="shared" si="26"/>
        <v>-32.399999999995543</v>
      </c>
      <c r="I66" s="47">
        <f t="shared" si="4"/>
        <v>13.092748521644857</v>
      </c>
      <c r="J66" s="40">
        <f t="shared" si="15"/>
        <v>76.907251478355136</v>
      </c>
      <c r="K66" s="47">
        <f t="shared" si="5"/>
        <v>455.1312997100548</v>
      </c>
      <c r="L66" s="40">
        <f t="shared" si="6"/>
        <v>456.28309192404163</v>
      </c>
      <c r="M66" s="12">
        <f t="shared" si="16"/>
        <v>13.038235293660204</v>
      </c>
      <c r="N66" s="12">
        <f t="shared" si="17"/>
        <v>3.0323529396863544</v>
      </c>
      <c r="O66" s="12">
        <f t="shared" si="18"/>
        <v>-0.95294117647045717</v>
      </c>
      <c r="P66" s="81">
        <f t="shared" si="19"/>
        <v>13.420090938942401</v>
      </c>
      <c r="Q66" s="12">
        <f t="shared" si="20"/>
        <v>0.38347750863706481</v>
      </c>
      <c r="R66" s="12">
        <f t="shared" si="21"/>
        <v>8.9186851167245715E-2</v>
      </c>
      <c r="S66" s="12">
        <f t="shared" si="22"/>
        <v>-2.8027681660895799E-2</v>
      </c>
      <c r="T66" s="12">
        <f t="shared" si="23"/>
        <v>0.39470855702771768</v>
      </c>
    </row>
    <row r="67" spans="2:20" ht="15.9" customHeight="1">
      <c r="B67" s="18">
        <v>45890</v>
      </c>
      <c r="C67" s="12">
        <v>401106.30359999998</v>
      </c>
      <c r="D67" s="9">
        <f t="shared" si="24"/>
        <v>436.19999999646097</v>
      </c>
      <c r="E67" s="12">
        <v>6665724.0272000004</v>
      </c>
      <c r="F67" s="9">
        <f t="shared" si="25"/>
        <v>26.200000196695328</v>
      </c>
      <c r="G67" s="12">
        <v>85.465299999999999</v>
      </c>
      <c r="H67" s="9">
        <f t="shared" si="26"/>
        <v>-13.800000000003365</v>
      </c>
      <c r="I67" s="47">
        <f t="shared" si="4"/>
        <v>3.4372950397394457</v>
      </c>
      <c r="J67" s="40">
        <f t="shared" si="15"/>
        <v>86.562704960260533</v>
      </c>
      <c r="K67" s="47">
        <f t="shared" si="5"/>
        <v>436.98613251134111</v>
      </c>
      <c r="L67" s="40">
        <f t="shared" si="6"/>
        <v>437.20397986205415</v>
      </c>
      <c r="M67" s="12">
        <f t="shared" si="16"/>
        <v>12.462857142756027</v>
      </c>
      <c r="N67" s="12">
        <f t="shared" si="17"/>
        <v>0.74857143419129513</v>
      </c>
      <c r="O67" s="12">
        <f t="shared" si="18"/>
        <v>-0.39428571428581044</v>
      </c>
      <c r="P67" s="81">
        <f t="shared" si="19"/>
        <v>12.491542281772976</v>
      </c>
      <c r="Q67" s="12">
        <f t="shared" si="20"/>
        <v>0.35608163265017218</v>
      </c>
      <c r="R67" s="12">
        <f t="shared" si="21"/>
        <v>2.1387755262608433E-2</v>
      </c>
      <c r="S67" s="12">
        <f t="shared" si="22"/>
        <v>-1.1265306122451727E-2</v>
      </c>
      <c r="T67" s="12">
        <f t="shared" si="23"/>
        <v>0.35690120805065645</v>
      </c>
    </row>
    <row r="68" spans="2:20" ht="15.9" customHeight="1">
      <c r="B68" s="18">
        <v>45890</v>
      </c>
      <c r="C68" s="12">
        <v>401106.29690000002</v>
      </c>
      <c r="D68" s="9">
        <f t="shared" si="24"/>
        <v>429.50000002747402</v>
      </c>
      <c r="E68" s="12">
        <v>6665723.9400000004</v>
      </c>
      <c r="F68" s="9">
        <f t="shared" si="25"/>
        <v>-60.99999975413084</v>
      </c>
      <c r="G68" s="12">
        <v>85.418000000000006</v>
      </c>
      <c r="H68" s="9">
        <f t="shared" si="26"/>
        <v>-61.099999999996157</v>
      </c>
      <c r="I68" s="47">
        <f t="shared" si="4"/>
        <v>-8.0834065050097479</v>
      </c>
      <c r="J68" s="40">
        <f t="shared" si="15"/>
        <v>98.083406505009748</v>
      </c>
      <c r="K68" s="47">
        <f t="shared" si="5"/>
        <v>433.8101543228376</v>
      </c>
      <c r="L68" s="40">
        <f t="shared" si="6"/>
        <v>438.09183967931159</v>
      </c>
      <c r="M68" s="12">
        <f t="shared" si="16"/>
        <v>12.271428572213543</v>
      </c>
      <c r="N68" s="12">
        <f t="shared" si="17"/>
        <v>-1.7428571358323097</v>
      </c>
      <c r="O68" s="12">
        <f t="shared" si="18"/>
        <v>-1.7457142857141759</v>
      </c>
      <c r="P68" s="81">
        <f t="shared" si="19"/>
        <v>12.516909705123188</v>
      </c>
      <c r="Q68" s="12">
        <f t="shared" si="20"/>
        <v>0.35061224492038695</v>
      </c>
      <c r="R68" s="12">
        <f t="shared" si="21"/>
        <v>-4.9795918166637421E-2</v>
      </c>
      <c r="S68" s="12">
        <f t="shared" si="22"/>
        <v>-4.9877551020405024E-2</v>
      </c>
      <c r="T68" s="12">
        <f t="shared" si="23"/>
        <v>0.35762599157494823</v>
      </c>
    </row>
    <row r="69" spans="2:20" ht="15.9" customHeight="1">
      <c r="B69" s="18">
        <v>45891</v>
      </c>
      <c r="C69" s="12">
        <v>401106.3149</v>
      </c>
      <c r="D69" s="9">
        <f t="shared" si="24"/>
        <v>447.50000000931323</v>
      </c>
      <c r="E69" s="12">
        <v>6665724.0623000003</v>
      </c>
      <c r="F69" s="9">
        <f t="shared" si="25"/>
        <v>61.300000175833702</v>
      </c>
      <c r="G69" s="12">
        <v>85.456400000000002</v>
      </c>
      <c r="H69" s="9">
        <f t="shared" si="26"/>
        <v>-22.700000000000387</v>
      </c>
      <c r="I69" s="47">
        <f t="shared" si="4"/>
        <v>7.8000157459071433</v>
      </c>
      <c r="J69" s="40">
        <f t="shared" si="15"/>
        <v>82.199984254092897</v>
      </c>
      <c r="K69" s="47">
        <f t="shared" si="5"/>
        <v>451.67902323430138</v>
      </c>
      <c r="L69" s="40">
        <f t="shared" si="6"/>
        <v>452.24907963410226</v>
      </c>
      <c r="M69" s="12">
        <f t="shared" si="16"/>
        <v>12.430555555814257</v>
      </c>
      <c r="N69" s="12">
        <f t="shared" si="17"/>
        <v>1.7027777826620474</v>
      </c>
      <c r="O69" s="12">
        <f t="shared" si="18"/>
        <v>-0.6305555555555663</v>
      </c>
      <c r="P69" s="81">
        <f t="shared" si="19"/>
        <v>12.562474434280618</v>
      </c>
      <c r="Q69" s="12">
        <f t="shared" si="20"/>
        <v>0.34529320988372936</v>
      </c>
      <c r="R69" s="12">
        <f t="shared" si="21"/>
        <v>4.729938285172354E-2</v>
      </c>
      <c r="S69" s="12">
        <f t="shared" si="22"/>
        <v>-1.7515432098765729E-2</v>
      </c>
      <c r="T69" s="12">
        <f t="shared" si="23"/>
        <v>0.34895762317446161</v>
      </c>
    </row>
    <row r="70" spans="2:20" ht="15.9" customHeight="1">
      <c r="B70" s="18">
        <v>45891</v>
      </c>
      <c r="C70" s="12">
        <v>401106.31430000003</v>
      </c>
      <c r="D70" s="9">
        <f t="shared" si="24"/>
        <v>446.90000003902242</v>
      </c>
      <c r="E70" s="12">
        <v>6665723.9513999997</v>
      </c>
      <c r="F70" s="9">
        <f t="shared" si="25"/>
        <v>-49.600000493228436</v>
      </c>
      <c r="G70" s="12">
        <v>85.452299999999994</v>
      </c>
      <c r="H70" s="9">
        <f t="shared" si="26"/>
        <v>-26.800000000008595</v>
      </c>
      <c r="I70" s="47">
        <f t="shared" si="4"/>
        <v>-6.3331559531198423</v>
      </c>
      <c r="J70" s="40">
        <f t="shared" si="15"/>
        <v>96.333155953119842</v>
      </c>
      <c r="K70" s="47">
        <f t="shared" si="5"/>
        <v>449.64404820236024</v>
      </c>
      <c r="L70" s="40">
        <f t="shared" si="6"/>
        <v>450.44201633929197</v>
      </c>
      <c r="M70" s="12">
        <f t="shared" si="16"/>
        <v>12.413888889972846</v>
      </c>
      <c r="N70" s="12">
        <f t="shared" si="17"/>
        <v>-1.3777777914785676</v>
      </c>
      <c r="O70" s="12">
        <f t="shared" si="18"/>
        <v>-0.74444444444468316</v>
      </c>
      <c r="P70" s="81">
        <f t="shared" si="19"/>
        <v>12.512278231646999</v>
      </c>
      <c r="Q70" s="12">
        <f t="shared" si="20"/>
        <v>0.34483024694369013</v>
      </c>
      <c r="R70" s="12">
        <f t="shared" si="21"/>
        <v>-3.82716053188491E-2</v>
      </c>
      <c r="S70" s="12">
        <f t="shared" si="22"/>
        <v>-2.0679012345685643E-2</v>
      </c>
      <c r="T70" s="12">
        <f t="shared" si="23"/>
        <v>0.34756328421241661</v>
      </c>
    </row>
    <row r="71" spans="2:20" ht="15.9" customHeight="1">
      <c r="B71" s="18">
        <v>45892</v>
      </c>
      <c r="C71" s="12">
        <v>401106.35110000003</v>
      </c>
      <c r="D71" s="9">
        <f t="shared" si="24"/>
        <v>483.7000000406988</v>
      </c>
      <c r="E71" s="12">
        <v>6665724.0681999996</v>
      </c>
      <c r="F71" s="9">
        <f t="shared" si="25"/>
        <v>67.199999466538429</v>
      </c>
      <c r="G71" s="12">
        <v>85.466700000000003</v>
      </c>
      <c r="H71" s="9">
        <f t="shared" si="26"/>
        <v>-12.399999999999523</v>
      </c>
      <c r="I71" s="47">
        <f t="shared" si="4"/>
        <v>7.9094222940182375</v>
      </c>
      <c r="J71" s="40">
        <f t="shared" si="15"/>
        <v>82.090577705981786</v>
      </c>
      <c r="K71" s="47">
        <f t="shared" si="5"/>
        <v>488.34570743242409</v>
      </c>
      <c r="L71" s="40">
        <f t="shared" si="6"/>
        <v>488.50311152302271</v>
      </c>
      <c r="M71" s="12">
        <f t="shared" si="16"/>
        <v>13.07297297407294</v>
      </c>
      <c r="N71" s="12">
        <f t="shared" si="17"/>
        <v>1.8162162017983359</v>
      </c>
      <c r="O71" s="12">
        <f t="shared" si="18"/>
        <v>-0.33513513513512222</v>
      </c>
      <c r="P71" s="81">
        <f t="shared" si="19"/>
        <v>13.202786797919533</v>
      </c>
      <c r="Q71" s="12">
        <f t="shared" si="20"/>
        <v>0.35332359389386325</v>
      </c>
      <c r="R71" s="12">
        <f t="shared" si="21"/>
        <v>4.9086924372927998E-2</v>
      </c>
      <c r="S71" s="12">
        <f t="shared" si="22"/>
        <v>-9.0577063550033032E-3</v>
      </c>
      <c r="T71" s="12">
        <f t="shared" si="23"/>
        <v>0.35683207561944685</v>
      </c>
    </row>
    <row r="72" spans="2:20" ht="15.9" customHeight="1">
      <c r="B72" s="18">
        <v>45892</v>
      </c>
      <c r="C72" s="12">
        <v>401106.36979999999</v>
      </c>
      <c r="D72" s="9">
        <f t="shared" si="24"/>
        <v>502.39999999757856</v>
      </c>
      <c r="E72" s="12">
        <v>6665724.0686999997</v>
      </c>
      <c r="F72" s="9">
        <f t="shared" si="25"/>
        <v>67.699999548494816</v>
      </c>
      <c r="G72" s="12">
        <v>85.468800000000002</v>
      </c>
      <c r="H72" s="9">
        <f t="shared" si="26"/>
        <v>-10.300000000000864</v>
      </c>
      <c r="I72" s="47">
        <f t="shared" si="4"/>
        <v>7.6745589062433615</v>
      </c>
      <c r="J72" s="40">
        <f t="shared" si="15"/>
        <v>82.325441093756638</v>
      </c>
      <c r="K72" s="47">
        <f t="shared" si="5"/>
        <v>506.94087420174861</v>
      </c>
      <c r="L72" s="40">
        <f t="shared" si="6"/>
        <v>507.04550085414735</v>
      </c>
      <c r="M72" s="12">
        <f t="shared" si="16"/>
        <v>13.578378378312934</v>
      </c>
      <c r="N72" s="12">
        <f t="shared" si="17"/>
        <v>1.829729717526887</v>
      </c>
      <c r="O72" s="12">
        <f t="shared" si="18"/>
        <v>-0.27837837837840174</v>
      </c>
      <c r="P72" s="81">
        <f t="shared" si="19"/>
        <v>13.703932455517496</v>
      </c>
      <c r="Q72" s="12">
        <f t="shared" si="20"/>
        <v>0.36698319941386309</v>
      </c>
      <c r="R72" s="12">
        <f t="shared" si="21"/>
        <v>4.94521545277537E-2</v>
      </c>
      <c r="S72" s="12">
        <f t="shared" si="22"/>
        <v>-7.5237399561730199E-3</v>
      </c>
      <c r="T72" s="12">
        <f t="shared" si="23"/>
        <v>0.37037655285182419</v>
      </c>
    </row>
    <row r="73" spans="2:20" ht="15.9" customHeight="1">
      <c r="B73" s="18">
        <v>45894</v>
      </c>
      <c r="C73" s="12">
        <v>401106.44459999999</v>
      </c>
      <c r="D73" s="9">
        <f t="shared" si="24"/>
        <v>577.1999999997206</v>
      </c>
      <c r="E73" s="12">
        <v>6665724.0426000003</v>
      </c>
      <c r="F73" s="9">
        <f t="shared" si="25"/>
        <v>41.600000113248825</v>
      </c>
      <c r="G73" s="12">
        <v>85.465500000000006</v>
      </c>
      <c r="H73" s="9">
        <f t="shared" si="26"/>
        <v>-13.599999999996726</v>
      </c>
      <c r="I73" s="47">
        <f t="shared" si="4"/>
        <v>4.1222978229691876</v>
      </c>
      <c r="J73" s="40">
        <f t="shared" si="15"/>
        <v>85.877702177030812</v>
      </c>
      <c r="K73" s="47">
        <f t="shared" si="5"/>
        <v>578.69715742268829</v>
      </c>
      <c r="L73" s="40">
        <f t="shared" si="6"/>
        <v>578.85694261112531</v>
      </c>
      <c r="M73" s="12">
        <f t="shared" si="16"/>
        <v>14.799999999992837</v>
      </c>
      <c r="N73" s="12">
        <f t="shared" si="17"/>
        <v>1.0666666695704827</v>
      </c>
      <c r="O73" s="12">
        <f t="shared" si="18"/>
        <v>-0.34871794871786477</v>
      </c>
      <c r="P73" s="81">
        <f t="shared" si="19"/>
        <v>14.842485707977572</v>
      </c>
      <c r="Q73" s="12">
        <f t="shared" si="20"/>
        <v>0.37948717948699578</v>
      </c>
      <c r="R73" s="12">
        <f t="shared" si="21"/>
        <v>2.7350427424884173E-2</v>
      </c>
      <c r="S73" s="12">
        <f t="shared" si="22"/>
        <v>-8.9414858645606356E-3</v>
      </c>
      <c r="T73" s="12">
        <f t="shared" si="23"/>
        <v>0.38057655661480955</v>
      </c>
    </row>
    <row r="74" spans="2:20" ht="15.9" customHeight="1">
      <c r="B74" s="18">
        <v>45894</v>
      </c>
      <c r="C74" s="12">
        <v>401106.46100000001</v>
      </c>
      <c r="D74" s="9">
        <f t="shared" si="24"/>
        <v>593.60000002197921</v>
      </c>
      <c r="E74" s="12">
        <v>6665724.0865000002</v>
      </c>
      <c r="F74" s="9">
        <f t="shared" si="25"/>
        <v>85.500000044703484</v>
      </c>
      <c r="G74" s="12">
        <v>85.459500000000006</v>
      </c>
      <c r="H74" s="9">
        <f t="shared" si="26"/>
        <v>-19.599999999996953</v>
      </c>
      <c r="I74" s="47">
        <f t="shared" ref="I74:I86" si="27">IF(MOD(DEGREES(ATAN2(D74, F74)), 360) &gt; 180, MOD(DEGREES(ATAN2(D74, F74)), 360) - 360, MOD(DEGREES(ATAN2(D74, F74)), 360))</f>
        <v>8.1963058609655199</v>
      </c>
      <c r="J74" s="40">
        <f t="shared" si="15"/>
        <v>81.803694139034519</v>
      </c>
      <c r="K74" s="47">
        <f t="shared" ref="K74:K86" si="28">SQRT(POWER(C74 - $C$9,2) + POWER(E74 - $E$9,2)) *1000</f>
        <v>599.72594577334905</v>
      </c>
      <c r="L74" s="40">
        <f t="shared" ref="L74:L86" si="29">SQRT((D74^2) + (F74^2) + (H74^2))</f>
        <v>600.0461399207046</v>
      </c>
      <c r="M74" s="12">
        <f t="shared" si="16"/>
        <v>15.22051282107639</v>
      </c>
      <c r="N74" s="12">
        <f t="shared" si="17"/>
        <v>2.1923076934539356</v>
      </c>
      <c r="O74" s="12">
        <f t="shared" si="18"/>
        <v>-0.5025641025640244</v>
      </c>
      <c r="P74" s="81">
        <f t="shared" si="19"/>
        <v>15.385798459505246</v>
      </c>
      <c r="Q74" s="12">
        <f t="shared" si="20"/>
        <v>0.39026955951477926</v>
      </c>
      <c r="R74" s="12">
        <f t="shared" si="21"/>
        <v>5.6213017780870143E-2</v>
      </c>
      <c r="S74" s="12">
        <f t="shared" si="22"/>
        <v>-1.288625904010319E-2</v>
      </c>
      <c r="T74" s="12">
        <f t="shared" si="23"/>
        <v>0.39450765280782679</v>
      </c>
    </row>
    <row r="75" spans="2:20" ht="15.9" customHeight="1">
      <c r="B75" s="18">
        <v>45895</v>
      </c>
      <c r="C75" s="12">
        <v>401106.47230000002</v>
      </c>
      <c r="D75" s="9">
        <f t="shared" si="24"/>
        <v>604.90000003483146</v>
      </c>
      <c r="E75" s="12">
        <v>6665724.0179000003</v>
      </c>
      <c r="F75" s="9">
        <f t="shared" si="25"/>
        <v>16.900000162422657</v>
      </c>
      <c r="G75" s="12">
        <v>85.460700000000003</v>
      </c>
      <c r="H75" s="9">
        <f t="shared" si="26"/>
        <v>-18.39999999999975</v>
      </c>
      <c r="I75" s="47">
        <f t="shared" si="27"/>
        <v>1.6003419781221173</v>
      </c>
      <c r="J75" s="40">
        <f t="shared" ref="J75:J86" si="30">MOD(DEGREES(ATAN2(F75, D75)) + 360, 360)</f>
        <v>88.399658021877883</v>
      </c>
      <c r="K75" s="47">
        <f t="shared" si="28"/>
        <v>605.13603433247056</v>
      </c>
      <c r="L75" s="40">
        <f t="shared" si="29"/>
        <v>605.41570845793967</v>
      </c>
      <c r="M75" s="12">
        <f t="shared" si="16"/>
        <v>15.122500000870787</v>
      </c>
      <c r="N75" s="12">
        <f t="shared" si="17"/>
        <v>0.42250000406056643</v>
      </c>
      <c r="O75" s="12">
        <f t="shared" si="18"/>
        <v>-0.45999999999999375</v>
      </c>
      <c r="P75" s="81">
        <f t="shared" si="19"/>
        <v>15.135392711448493</v>
      </c>
      <c r="Q75" s="12">
        <f t="shared" si="20"/>
        <v>0.37806250002176967</v>
      </c>
      <c r="R75" s="12">
        <f t="shared" si="21"/>
        <v>1.0562500101514161E-2</v>
      </c>
      <c r="S75" s="12">
        <f t="shared" si="22"/>
        <v>-1.1499999999999844E-2</v>
      </c>
      <c r="T75" s="12">
        <f t="shared" si="23"/>
        <v>0.3783848177862123</v>
      </c>
    </row>
    <row r="76" spans="2:20" ht="15.9" customHeight="1">
      <c r="B76" s="18">
        <v>45895</v>
      </c>
      <c r="C76" s="12">
        <v>401106.4914</v>
      </c>
      <c r="D76" s="9">
        <f t="shared" si="24"/>
        <v>624.00000001071021</v>
      </c>
      <c r="E76" s="12">
        <v>6665724.0857999995</v>
      </c>
      <c r="F76" s="9">
        <f t="shared" si="25"/>
        <v>84.799999371170998</v>
      </c>
      <c r="G76" s="12">
        <v>85.4572</v>
      </c>
      <c r="H76" s="9">
        <f t="shared" si="26"/>
        <v>-21.900000000002251</v>
      </c>
      <c r="I76" s="47">
        <f t="shared" si="27"/>
        <v>7.7389406381041335</v>
      </c>
      <c r="J76" s="40">
        <f t="shared" si="30"/>
        <v>82.261059361895832</v>
      </c>
      <c r="K76" s="47">
        <f t="shared" si="28"/>
        <v>629.73569051366064</v>
      </c>
      <c r="L76" s="40">
        <f t="shared" si="29"/>
        <v>630.11637806576414</v>
      </c>
      <c r="M76" s="12">
        <f t="shared" si="16"/>
        <v>15.600000000267755</v>
      </c>
      <c r="N76" s="12">
        <f t="shared" si="17"/>
        <v>2.1199999842792749</v>
      </c>
      <c r="O76" s="12">
        <f t="shared" si="18"/>
        <v>-0.54750000000005627</v>
      </c>
      <c r="P76" s="81">
        <f t="shared" si="19"/>
        <v>15.752909451644104</v>
      </c>
      <c r="Q76" s="12">
        <f t="shared" si="20"/>
        <v>0.39000000000669388</v>
      </c>
      <c r="R76" s="12">
        <f t="shared" si="21"/>
        <v>5.2999999606981874E-2</v>
      </c>
      <c r="S76" s="12">
        <f t="shared" si="22"/>
        <v>-1.3687500000001407E-2</v>
      </c>
      <c r="T76" s="12">
        <f t="shared" si="23"/>
        <v>0.39382273629110259</v>
      </c>
    </row>
    <row r="77" spans="2:20" ht="15.9" customHeight="1">
      <c r="B77" s="18">
        <v>45896</v>
      </c>
      <c r="C77" s="12">
        <v>401106.50689999998</v>
      </c>
      <c r="D77" s="9">
        <f t="shared" si="24"/>
        <v>639.49999999022111</v>
      </c>
      <c r="E77" s="12">
        <v>6665724.0674000001</v>
      </c>
      <c r="F77" s="9">
        <f t="shared" si="25"/>
        <v>66.399999894201756</v>
      </c>
      <c r="G77" s="12">
        <v>85.453400000000002</v>
      </c>
      <c r="H77" s="9">
        <f t="shared" si="26"/>
        <v>-25.7000000000005</v>
      </c>
      <c r="I77" s="47">
        <f t="shared" si="27"/>
        <v>5.927843239757598</v>
      </c>
      <c r="J77" s="40">
        <f t="shared" si="30"/>
        <v>84.072156760242422</v>
      </c>
      <c r="K77" s="47">
        <f t="shared" si="28"/>
        <v>642.93795188450554</v>
      </c>
      <c r="L77" s="40">
        <f t="shared" si="29"/>
        <v>643.45139674527309</v>
      </c>
      <c r="M77" s="12">
        <f t="shared" si="16"/>
        <v>15.597560975371247</v>
      </c>
      <c r="N77" s="12">
        <f t="shared" si="17"/>
        <v>1.6195121925415061</v>
      </c>
      <c r="O77" s="12">
        <f t="shared" si="18"/>
        <v>-0.62682926829269514</v>
      </c>
      <c r="P77" s="81">
        <f t="shared" si="19"/>
        <v>15.69393650598227</v>
      </c>
      <c r="Q77" s="12">
        <f t="shared" si="20"/>
        <v>0.38042831647246944</v>
      </c>
      <c r="R77" s="12">
        <f t="shared" si="21"/>
        <v>3.9500297379061126E-2</v>
      </c>
      <c r="S77" s="12">
        <f t="shared" si="22"/>
        <v>-1.5288518738846223E-2</v>
      </c>
      <c r="T77" s="12">
        <f t="shared" si="23"/>
        <v>0.38277893917029926</v>
      </c>
    </row>
    <row r="78" spans="2:20" ht="15.9" customHeight="1">
      <c r="B78" s="18">
        <v>45896</v>
      </c>
      <c r="C78" s="12">
        <v>401106.51120000001</v>
      </c>
      <c r="D78" s="9">
        <f t="shared" si="24"/>
        <v>643.80000001983717</v>
      </c>
      <c r="E78" s="12">
        <v>6665724.0500999996</v>
      </c>
      <c r="F78" s="9">
        <f t="shared" si="25"/>
        <v>49.099999479949474</v>
      </c>
      <c r="G78" s="12">
        <v>85.418899999999994</v>
      </c>
      <c r="H78" s="9">
        <f t="shared" si="26"/>
        <v>-60.200000000008913</v>
      </c>
      <c r="I78" s="47">
        <f t="shared" si="27"/>
        <v>4.3612726614052244</v>
      </c>
      <c r="J78" s="40">
        <f t="shared" si="30"/>
        <v>85.638727338594776</v>
      </c>
      <c r="K78" s="47">
        <f t="shared" si="28"/>
        <v>645.66961363724829</v>
      </c>
      <c r="L78" s="40">
        <f t="shared" si="29"/>
        <v>648.46996073409173</v>
      </c>
      <c r="M78" s="12">
        <f t="shared" si="16"/>
        <v>15.702439024874078</v>
      </c>
      <c r="N78" s="12">
        <f t="shared" si="17"/>
        <v>1.197560962925597</v>
      </c>
      <c r="O78" s="12">
        <f t="shared" si="18"/>
        <v>-1.4682926829270466</v>
      </c>
      <c r="P78" s="81">
        <f t="shared" si="19"/>
        <v>15.816340505709555</v>
      </c>
      <c r="Q78" s="12">
        <f t="shared" si="20"/>
        <v>0.38298631767985558</v>
      </c>
      <c r="R78" s="12">
        <f t="shared" si="21"/>
        <v>2.920880397379505E-2</v>
      </c>
      <c r="S78" s="12">
        <f t="shared" si="22"/>
        <v>-3.5812016656757234E-2</v>
      </c>
      <c r="T78" s="12">
        <f t="shared" si="23"/>
        <v>0.38576440257828182</v>
      </c>
    </row>
    <row r="79" spans="2:20" ht="15.9" customHeight="1">
      <c r="B79" s="18">
        <v>45897</v>
      </c>
      <c r="C79" s="12">
        <v>401106.5184</v>
      </c>
      <c r="D79" s="9">
        <f t="shared" si="24"/>
        <v>651.00000001257285</v>
      </c>
      <c r="E79" s="12">
        <v>6665724.0099999998</v>
      </c>
      <c r="F79" s="9">
        <f t="shared" si="25"/>
        <v>8.999999612569809</v>
      </c>
      <c r="G79" s="12">
        <v>85.458799999999997</v>
      </c>
      <c r="H79" s="9">
        <f t="shared" si="26"/>
        <v>-20.30000000000598</v>
      </c>
      <c r="I79" s="47">
        <f t="shared" si="27"/>
        <v>0.79205705805512994</v>
      </c>
      <c r="J79" s="40">
        <f t="shared" si="30"/>
        <v>89.20794294194485</v>
      </c>
      <c r="K79" s="47">
        <f t="shared" si="28"/>
        <v>651.06220901646259</v>
      </c>
      <c r="L79" s="40">
        <f t="shared" si="29"/>
        <v>651.37860727030045</v>
      </c>
      <c r="M79" s="12">
        <f t="shared" si="16"/>
        <v>15.500000000299353</v>
      </c>
      <c r="N79" s="12">
        <f t="shared" si="17"/>
        <v>0.21428570506118594</v>
      </c>
      <c r="O79" s="12">
        <f t="shared" si="18"/>
        <v>-0.48333333333347572</v>
      </c>
      <c r="P79" s="81">
        <f t="shared" si="19"/>
        <v>15.509014458816678</v>
      </c>
      <c r="Q79" s="12">
        <f t="shared" si="20"/>
        <v>0.36904761905474653</v>
      </c>
      <c r="R79" s="12">
        <f t="shared" si="21"/>
        <v>5.1020405966949031E-3</v>
      </c>
      <c r="S79" s="12">
        <f t="shared" si="22"/>
        <v>-1.1507936507939898E-2</v>
      </c>
      <c r="T79" s="12">
        <f t="shared" si="23"/>
        <v>0.36926224901944471</v>
      </c>
    </row>
    <row r="80" spans="2:20" ht="15.9" customHeight="1">
      <c r="B80" s="18">
        <v>45897</v>
      </c>
      <c r="C80" s="12">
        <v>401106.52850000001</v>
      </c>
      <c r="D80" s="9">
        <f t="shared" si="24"/>
        <v>661.10000002663583</v>
      </c>
      <c r="E80" s="12">
        <v>6665724.0412999997</v>
      </c>
      <c r="F80" s="9">
        <f t="shared" si="25"/>
        <v>40.29999952763319</v>
      </c>
      <c r="G80" s="12">
        <v>85.420500000000004</v>
      </c>
      <c r="H80" s="9">
        <f t="shared" si="26"/>
        <v>-58.599999999998431</v>
      </c>
      <c r="I80" s="47">
        <f t="shared" si="27"/>
        <v>3.4883771605782288</v>
      </c>
      <c r="J80" s="40">
        <f t="shared" si="30"/>
        <v>86.511622839421761</v>
      </c>
      <c r="K80" s="47">
        <f t="shared" si="28"/>
        <v>662.32718500537567</v>
      </c>
      <c r="L80" s="40">
        <f t="shared" si="29"/>
        <v>664.91447570130765</v>
      </c>
      <c r="M80" s="12">
        <f t="shared" si="16"/>
        <v>15.740476191110377</v>
      </c>
      <c r="N80" s="12">
        <f t="shared" si="17"/>
        <v>0.95952379827698075</v>
      </c>
      <c r="O80" s="12">
        <f t="shared" si="18"/>
        <v>-1.3952380952380579</v>
      </c>
      <c r="P80" s="81">
        <f t="shared" si="19"/>
        <v>15.831297040507325</v>
      </c>
      <c r="Q80" s="12">
        <f t="shared" si="20"/>
        <v>0.37477324264548517</v>
      </c>
      <c r="R80" s="12">
        <f t="shared" si="21"/>
        <v>2.2845804720880495E-2</v>
      </c>
      <c r="S80" s="12">
        <f t="shared" si="22"/>
        <v>-3.3219954648525188E-2</v>
      </c>
      <c r="T80" s="12">
        <f t="shared" si="23"/>
        <v>0.37693564382160299</v>
      </c>
    </row>
    <row r="81" spans="2:20" ht="15.9" customHeight="1">
      <c r="B81" s="18">
        <v>45898</v>
      </c>
      <c r="C81" s="12">
        <v>401106.53529999999</v>
      </c>
      <c r="D81" s="9">
        <f t="shared" si="24"/>
        <v>667.90000000037253</v>
      </c>
      <c r="E81" s="12">
        <v>6665724.0274</v>
      </c>
      <c r="F81" s="9">
        <f t="shared" si="25"/>
        <v>26.399999856948853</v>
      </c>
      <c r="G81" s="12">
        <v>85.458500000000001</v>
      </c>
      <c r="H81" s="9">
        <f t="shared" si="26"/>
        <v>-20.600000000001728</v>
      </c>
      <c r="I81" s="47">
        <f t="shared" si="27"/>
        <v>2.2635447750025892</v>
      </c>
      <c r="J81" s="40">
        <f t="shared" si="30"/>
        <v>87.736455224997428</v>
      </c>
      <c r="K81" s="47">
        <f t="shared" si="28"/>
        <v>668.4215511134754</v>
      </c>
      <c r="L81" s="40">
        <f t="shared" si="29"/>
        <v>668.73891018314805</v>
      </c>
      <c r="M81" s="12">
        <f t="shared" si="16"/>
        <v>15.532558139543546</v>
      </c>
      <c r="N81" s="12">
        <f t="shared" si="17"/>
        <v>0.6139534850453221</v>
      </c>
      <c r="O81" s="12">
        <f t="shared" si="18"/>
        <v>-0.47906976744190066</v>
      </c>
      <c r="P81" s="81">
        <f t="shared" si="19"/>
        <v>15.552067678677862</v>
      </c>
      <c r="Q81" s="12">
        <f t="shared" si="20"/>
        <v>0.36122228231496617</v>
      </c>
      <c r="R81" s="12">
        <f t="shared" si="21"/>
        <v>1.4277988024309816E-2</v>
      </c>
      <c r="S81" s="12">
        <f t="shared" si="22"/>
        <v>-1.1141157382369782E-2</v>
      </c>
      <c r="T81" s="12">
        <f t="shared" si="23"/>
        <v>0.36167599252739213</v>
      </c>
    </row>
    <row r="82" spans="2:20" ht="15.9" customHeight="1">
      <c r="B82" s="18">
        <v>45898</v>
      </c>
      <c r="C82" s="12">
        <v>401106.5454</v>
      </c>
      <c r="D82" s="9">
        <f t="shared" si="24"/>
        <v>678.0000000144355</v>
      </c>
      <c r="E82" s="12">
        <v>6665724.0585000003</v>
      </c>
      <c r="F82" s="9">
        <f t="shared" si="25"/>
        <v>57.500000111758709</v>
      </c>
      <c r="G82" s="12">
        <v>85.424000000000007</v>
      </c>
      <c r="H82" s="9">
        <f t="shared" si="26"/>
        <v>-55.09999999999593</v>
      </c>
      <c r="I82" s="47">
        <f t="shared" si="27"/>
        <v>4.8475556394114161</v>
      </c>
      <c r="J82" s="40">
        <f t="shared" si="30"/>
        <v>85.152444360588561</v>
      </c>
      <c r="K82" s="47">
        <f t="shared" si="28"/>
        <v>680.43386896334516</v>
      </c>
      <c r="L82" s="40">
        <f t="shared" si="29"/>
        <v>682.66116048331503</v>
      </c>
      <c r="M82" s="12">
        <f t="shared" si="16"/>
        <v>15.767441860800826</v>
      </c>
      <c r="N82" s="12">
        <f t="shared" si="17"/>
        <v>1.3372093049246212</v>
      </c>
      <c r="O82" s="12">
        <f t="shared" si="18"/>
        <v>-1.2813953488371146</v>
      </c>
      <c r="P82" s="81">
        <f t="shared" si="19"/>
        <v>15.875840941472443</v>
      </c>
      <c r="Q82" s="12">
        <f t="shared" si="20"/>
        <v>0.36668469443722851</v>
      </c>
      <c r="R82" s="12">
        <f t="shared" si="21"/>
        <v>3.1097890812200494E-2</v>
      </c>
      <c r="S82" s="12">
        <f t="shared" si="22"/>
        <v>-2.9799891833421268E-2</v>
      </c>
      <c r="T82" s="12">
        <f t="shared" si="23"/>
        <v>0.36920560329005681</v>
      </c>
    </row>
    <row r="83" spans="2:20" ht="15.9" customHeight="1">
      <c r="B83" s="18">
        <v>45899</v>
      </c>
      <c r="C83" s="12">
        <v>401106.55739999999</v>
      </c>
      <c r="D83" s="9">
        <f t="shared" si="24"/>
        <v>690.00000000232831</v>
      </c>
      <c r="E83" s="12">
        <v>6665724.0811999999</v>
      </c>
      <c r="F83" s="9">
        <f t="shared" si="25"/>
        <v>80.199999734759331</v>
      </c>
      <c r="G83" s="12">
        <v>85.444599999999994</v>
      </c>
      <c r="H83" s="9">
        <f t="shared" si="26"/>
        <v>-34.500000000008413</v>
      </c>
      <c r="I83" s="47">
        <f t="shared" si="27"/>
        <v>6.6298471034026045</v>
      </c>
      <c r="J83" s="40">
        <f t="shared" si="30"/>
        <v>83.370152896597403</v>
      </c>
      <c r="K83" s="47">
        <f t="shared" si="28"/>
        <v>694.64526195797839</v>
      </c>
      <c r="L83" s="40">
        <f t="shared" si="29"/>
        <v>695.50146654099092</v>
      </c>
      <c r="M83" s="12">
        <f t="shared" si="16"/>
        <v>15.681818181871098</v>
      </c>
      <c r="N83" s="12">
        <f t="shared" si="17"/>
        <v>1.8227272666990757</v>
      </c>
      <c r="O83" s="12">
        <f t="shared" si="18"/>
        <v>-0.78409090909110024</v>
      </c>
      <c r="P83" s="81">
        <f t="shared" si="19"/>
        <v>15.806851512295248</v>
      </c>
      <c r="Q83" s="12">
        <f t="shared" si="20"/>
        <v>0.35640495867888861</v>
      </c>
      <c r="R83" s="12">
        <f t="shared" si="21"/>
        <v>4.1425619697706265E-2</v>
      </c>
      <c r="S83" s="12">
        <f t="shared" si="22"/>
        <v>-1.7820247933888641E-2</v>
      </c>
      <c r="T83" s="12">
        <f t="shared" si="23"/>
        <v>0.35924662527943746</v>
      </c>
    </row>
    <row r="84" spans="2:20" ht="15.9" customHeight="1">
      <c r="B84" s="18">
        <v>45899</v>
      </c>
      <c r="C84" s="12">
        <v>401106.56390000001</v>
      </c>
      <c r="D84" s="9">
        <f t="shared" si="24"/>
        <v>696.50000002002344</v>
      </c>
      <c r="E84" s="12">
        <v>6665724.0887000002</v>
      </c>
      <c r="F84" s="9">
        <f t="shared" si="25"/>
        <v>87.700000032782555</v>
      </c>
      <c r="G84" s="12">
        <v>85.433199999999999</v>
      </c>
      <c r="H84" s="9">
        <f t="shared" si="26"/>
        <v>-45.90000000000316</v>
      </c>
      <c r="I84" s="47">
        <f t="shared" si="27"/>
        <v>7.1766460130704477</v>
      </c>
      <c r="J84" s="40">
        <f t="shared" si="30"/>
        <v>82.823353986929533</v>
      </c>
      <c r="K84" s="47">
        <f t="shared" si="28"/>
        <v>701.999672388558</v>
      </c>
      <c r="L84" s="40">
        <f t="shared" si="29"/>
        <v>703.49864963171251</v>
      </c>
      <c r="M84" s="12">
        <f t="shared" si="16"/>
        <v>15.829545455000533</v>
      </c>
      <c r="N84" s="12">
        <f t="shared" si="17"/>
        <v>1.9931818189268762</v>
      </c>
      <c r="O84" s="12">
        <f t="shared" si="18"/>
        <v>-1.0431818181818899</v>
      </c>
      <c r="P84" s="81">
        <f t="shared" si="19"/>
        <v>15.988605673448012</v>
      </c>
      <c r="Q84" s="12">
        <f t="shared" si="20"/>
        <v>0.35976239670455756</v>
      </c>
      <c r="R84" s="12">
        <f t="shared" si="21"/>
        <v>4.5299586793792639E-2</v>
      </c>
      <c r="S84" s="12">
        <f t="shared" si="22"/>
        <v>-2.3708677685952043E-2</v>
      </c>
      <c r="T84" s="12">
        <f t="shared" si="23"/>
        <v>0.36337740166927301</v>
      </c>
    </row>
    <row r="85" spans="2:20" ht="15.9" customHeight="1">
      <c r="B85" s="18">
        <v>45901</v>
      </c>
      <c r="C85" s="12">
        <v>401106.57659999997</v>
      </c>
      <c r="D85" s="9">
        <f t="shared" si="24"/>
        <v>709.1999999829568</v>
      </c>
      <c r="E85" s="12">
        <v>6665724.0854000002</v>
      </c>
      <c r="F85" s="9">
        <f t="shared" si="25"/>
        <v>84.400000050663948</v>
      </c>
      <c r="G85" s="12">
        <v>85.449200000000005</v>
      </c>
      <c r="H85" s="9">
        <f t="shared" si="26"/>
        <v>-29.899999999997817</v>
      </c>
      <c r="I85" s="47">
        <f t="shared" si="27"/>
        <v>6.7866985582122057</v>
      </c>
      <c r="J85" s="40">
        <f t="shared" si="30"/>
        <v>83.213301441787792</v>
      </c>
      <c r="K85" s="47">
        <f t="shared" si="28"/>
        <v>714.20445250948842</v>
      </c>
      <c r="L85" s="40">
        <f t="shared" si="29"/>
        <v>714.83005671584476</v>
      </c>
      <c r="M85" s="12">
        <f t="shared" si="16"/>
        <v>15.417391303977322</v>
      </c>
      <c r="N85" s="12">
        <f t="shared" si="17"/>
        <v>1.8347826097970423</v>
      </c>
      <c r="O85" s="12">
        <f t="shared" si="18"/>
        <v>-0.6499999999999525</v>
      </c>
      <c r="P85" s="81">
        <f t="shared" si="19"/>
        <v>15.539783841648799</v>
      </c>
      <c r="Q85" s="12">
        <f t="shared" si="20"/>
        <v>0.33516068052124615</v>
      </c>
      <c r="R85" s="12">
        <f t="shared" si="21"/>
        <v>3.9886578473848744E-2</v>
      </c>
      <c r="S85" s="12">
        <f t="shared" si="22"/>
        <v>-1.4130434782607663E-2</v>
      </c>
      <c r="T85" s="12">
        <f t="shared" si="23"/>
        <v>0.33782138786193039</v>
      </c>
    </row>
    <row r="86" spans="2:20" ht="15.9" customHeight="1">
      <c r="B86" s="18">
        <v>45901</v>
      </c>
      <c r="C86" s="12">
        <v>401106.58049999998</v>
      </c>
      <c r="D86" s="9">
        <f t="shared" si="24"/>
        <v>713.09999999357387</v>
      </c>
      <c r="E86" s="12">
        <v>6665724.0886000004</v>
      </c>
      <c r="F86" s="9">
        <f t="shared" si="25"/>
        <v>87.600000202655792</v>
      </c>
      <c r="G86" s="12">
        <v>85.445499999999996</v>
      </c>
      <c r="H86" s="9">
        <f t="shared" si="26"/>
        <v>-33.600000000006958</v>
      </c>
      <c r="I86" s="47">
        <f t="shared" si="27"/>
        <v>7.0033505565731895</v>
      </c>
      <c r="J86" s="40">
        <f t="shared" si="30"/>
        <v>82.996649443426804</v>
      </c>
      <c r="K86" s="47">
        <f t="shared" si="28"/>
        <v>718.46041646449828</v>
      </c>
      <c r="L86" s="40">
        <f t="shared" si="29"/>
        <v>719.2456673670971</v>
      </c>
      <c r="M86" s="12">
        <f t="shared" si="16"/>
        <v>15.50217391290378</v>
      </c>
      <c r="N86" s="12">
        <f t="shared" si="17"/>
        <v>1.9043478304925172</v>
      </c>
      <c r="O86" s="12">
        <f t="shared" si="18"/>
        <v>-0.73043478260884687</v>
      </c>
      <c r="P86" s="81">
        <f t="shared" si="19"/>
        <v>15.635775377545588</v>
      </c>
      <c r="Q86" s="12">
        <f t="shared" si="20"/>
        <v>0.33700378071529957</v>
      </c>
      <c r="R86" s="12">
        <f t="shared" si="21"/>
        <v>4.1398865880272112E-2</v>
      </c>
      <c r="S86" s="12">
        <f t="shared" si="22"/>
        <v>-1.58790170132358E-2</v>
      </c>
      <c r="T86" s="12">
        <f t="shared" si="23"/>
        <v>0.33990816038142585</v>
      </c>
    </row>
    <row r="87" spans="2:20" ht="15.9" customHeight="1">
      <c r="B87" s="18">
        <v>45902</v>
      </c>
      <c r="C87" s="12">
        <v>401106.58179999999</v>
      </c>
      <c r="D87" s="9">
        <f t="shared" si="24"/>
        <v>714.3999999971129</v>
      </c>
      <c r="E87" s="12">
        <v>6665724.0880000005</v>
      </c>
      <c r="F87" s="9">
        <f t="shared" si="25"/>
        <v>87.000000290572643</v>
      </c>
      <c r="G87" s="12">
        <v>85.446100000000001</v>
      </c>
      <c r="H87" s="9">
        <f t="shared" si="26"/>
        <v>-33.000000000001251</v>
      </c>
      <c r="I87" s="48"/>
      <c r="J87" s="40">
        <f t="shared" ref="J87" si="31">MOD(DEGREES(ATAN2(F87, D87)) + 360, 360)</f>
        <v>83.056680020688532</v>
      </c>
      <c r="K87" s="47">
        <f t="shared" ref="K87" si="32">SQRT(POWER(C87 - $C$9,2) + POWER(E87 - $E$9,2)) *1000</f>
        <v>719.677955787472</v>
      </c>
      <c r="L87" s="40">
        <f t="shared" ref="L87" si="33">SQRT((D87^2) + (F87^2) + (H87^2))</f>
        <v>720.43414691867201</v>
      </c>
      <c r="M87" s="12">
        <f t="shared" ref="M87" si="34">(D87-$D$9)/(B87-$B$9)</f>
        <v>15.199999999938573</v>
      </c>
      <c r="N87" s="12">
        <f t="shared" ref="N87" si="35">(F87-$F$9)/(B87-$B$9)</f>
        <v>1.8510638359696308</v>
      </c>
      <c r="O87" s="12">
        <f t="shared" ref="O87" si="36">(H87-$H$9)/(B87-$B$9)</f>
        <v>-0.70212765957449474</v>
      </c>
      <c r="P87" s="81">
        <f t="shared" ref="P87" si="37">(L87-$L$9)/(B87-$B$9)</f>
        <v>15.328386104652596</v>
      </c>
      <c r="Q87" s="12">
        <f t="shared" ref="Q87" si="38">(M87-0)/(B87-$B$9)</f>
        <v>0.32340425531784195</v>
      </c>
      <c r="R87" s="12">
        <f t="shared" ref="R87" si="39">(N87-0)/(B87-$B$9)</f>
        <v>3.938433693552406E-2</v>
      </c>
      <c r="S87" s="12">
        <f t="shared" ref="S87" si="40">(O87-0)/(B87-$B$9)</f>
        <v>-1.493888637392542E-2</v>
      </c>
      <c r="T87" s="12">
        <f t="shared" ref="T87" si="41">(P87-0)/(B87-$B$9)</f>
        <v>0.32613587456707649</v>
      </c>
    </row>
    <row r="88" spans="2:20" ht="15.9" customHeight="1">
      <c r="B88" s="18">
        <v>45902</v>
      </c>
      <c r="C88" s="12">
        <v>401106.58500000002</v>
      </c>
      <c r="D88" s="9">
        <f t="shared" si="24"/>
        <v>717.60000003268942</v>
      </c>
      <c r="E88" s="12">
        <v>6665724.0877</v>
      </c>
      <c r="F88" s="9">
        <f t="shared" si="25"/>
        <v>86.699999868869781</v>
      </c>
      <c r="G88" s="12">
        <v>85.450699999999998</v>
      </c>
      <c r="H88" s="9">
        <f t="shared" si="26"/>
        <v>-28.400000000004866</v>
      </c>
      <c r="I88" s="48"/>
      <c r="J88" s="40">
        <f t="shared" ref="J88" si="42">MOD(DEGREES(ATAN2(F88, D88)) + 360, 360)</f>
        <v>83.1109495019561</v>
      </c>
      <c r="K88" s="47">
        <f t="shared" ref="K88" si="43">SQRT(POWER(C88 - $C$9,2) + POWER(E88 - $E$9,2)) *1000</f>
        <v>722.81854571128565</v>
      </c>
      <c r="L88" s="40">
        <f t="shared" ref="L88" si="44">SQRT((D88^2) + (F88^2) + (H88^2))</f>
        <v>723.3762575756673</v>
      </c>
      <c r="M88" s="12">
        <f t="shared" ref="M88" si="45">(D88-$D$9)/(B88-$B$9)</f>
        <v>15.268085107078498</v>
      </c>
      <c r="N88" s="12">
        <f t="shared" ref="N88" si="46">(F88-$F$9)/(B88-$B$9)</f>
        <v>1.8446808482738251</v>
      </c>
      <c r="O88" s="12">
        <f t="shared" ref="O88" si="47">(H88-$H$9)/(B88-$B$9)</f>
        <v>-0.60425531914903974</v>
      </c>
      <c r="P88" s="81">
        <f t="shared" ref="P88" si="48">(L88-$L$9)/(B88-$B$9)</f>
        <v>15.390984203737602</v>
      </c>
      <c r="Q88" s="12">
        <f t="shared" ref="Q88" si="49">(M88-0)/(B88-$B$9)</f>
        <v>0.32485287461869145</v>
      </c>
      <c r="R88" s="12">
        <f t="shared" ref="R88" si="50">(N88-0)/(B88-$B$9)</f>
        <v>3.924852868667713E-2</v>
      </c>
      <c r="S88" s="12">
        <f t="shared" ref="S88" si="51">(O88-0)/(B88-$B$9)</f>
        <v>-1.2856496152107228E-2</v>
      </c>
      <c r="T88" s="12">
        <f t="shared" ref="T88" si="52">(P88-0)/(B88-$B$9)</f>
        <v>0.32746774901569364</v>
      </c>
    </row>
    <row r="89" spans="2:20" ht="15.9" customHeight="1">
      <c r="B89" s="18">
        <v>45903</v>
      </c>
      <c r="C89" s="12">
        <v>401106.58789999998</v>
      </c>
      <c r="D89" s="9">
        <f t="shared" si="24"/>
        <v>720.49999999580905</v>
      </c>
      <c r="E89" s="12">
        <v>6665724.0949999997</v>
      </c>
      <c r="F89" s="9">
        <f t="shared" si="25"/>
        <v>93.999999575316906</v>
      </c>
      <c r="G89" s="12">
        <v>85.456100000000006</v>
      </c>
      <c r="H89" s="9">
        <f t="shared" si="26"/>
        <v>-22.999999999996135</v>
      </c>
      <c r="I89" s="48"/>
      <c r="J89" s="40">
        <f t="shared" ref="J89" si="53">MOD(DEGREES(ATAN2(F89, D89)) + 360, 360)</f>
        <v>82.566892243570919</v>
      </c>
      <c r="K89" s="47">
        <f t="shared" ref="K89" si="54">SQRT(POWER(C89 - $C$9,2) + POWER(E89 - $E$9,2)) *1000</f>
        <v>726.60597982270997</v>
      </c>
      <c r="L89" s="40">
        <f t="shared" ref="L89" si="55">SQRT((D89^2) + (F89^2) + (H89^2))</f>
        <v>726.96990990970198</v>
      </c>
      <c r="M89" s="12">
        <f t="shared" ref="M89" si="56">(D89-$D$9)/(B89-$B$9)</f>
        <v>15.010416666579355</v>
      </c>
      <c r="N89" s="12">
        <f t="shared" ref="N89" si="57">(F89-$F$9)/(B89-$B$9)</f>
        <v>1.9583333244857688</v>
      </c>
      <c r="O89" s="12">
        <f t="shared" ref="O89" si="58">(H89-$H$9)/(B89-$B$9)</f>
        <v>-0.47916666666658614</v>
      </c>
      <c r="P89" s="81">
        <f t="shared" ref="P89" si="59">(L89-$L$9)/(B89-$B$9)</f>
        <v>15.145206456452124</v>
      </c>
      <c r="Q89" s="12">
        <f t="shared" ref="Q89" si="60">(M89-0)/(B89-$B$9)</f>
        <v>0.31271701388706991</v>
      </c>
      <c r="R89" s="12">
        <f t="shared" ref="R89" si="61">(N89-0)/(B89-$B$9)</f>
        <v>4.0798610926786848E-2</v>
      </c>
      <c r="S89" s="12">
        <f t="shared" ref="S89" si="62">(O89-0)/(B89-$B$9)</f>
        <v>-9.9826388888872106E-3</v>
      </c>
      <c r="T89" s="12">
        <f t="shared" ref="T89" si="63">(P89-0)/(B89-$B$9)</f>
        <v>0.31552513450941927</v>
      </c>
    </row>
    <row r="90" spans="2:20" ht="15.9" customHeight="1">
      <c r="B90" s="18">
        <v>45903</v>
      </c>
      <c r="C90" s="12">
        <v>401106.59019999998</v>
      </c>
      <c r="D90" s="9">
        <f t="shared" si="24"/>
        <v>722.79999998863786</v>
      </c>
      <c r="E90" s="12">
        <v>6665724.0835999995</v>
      </c>
      <c r="F90" s="9">
        <f t="shared" si="25"/>
        <v>82.599999383091927</v>
      </c>
      <c r="G90" s="12">
        <v>85.457999999999998</v>
      </c>
      <c r="H90" s="9">
        <f t="shared" si="26"/>
        <v>-21.100000000004115</v>
      </c>
      <c r="I90" s="48"/>
      <c r="J90" s="40">
        <f t="shared" ref="J90" si="64">MOD(DEGREES(ATAN2(F90, D90)) + 360, 360)</f>
        <v>83.48064542375846</v>
      </c>
      <c r="K90" s="47">
        <f t="shared" ref="K90" si="65">SQRT(POWER(C90 - $C$9,2) + POWER(E90 - $E$9,2)) *1000</f>
        <v>727.5043641667462</v>
      </c>
      <c r="L90" s="40">
        <f t="shared" ref="L90" si="66">SQRT((D90^2) + (F90^2) + (H90^2))</f>
        <v>727.81028426483635</v>
      </c>
      <c r="M90" s="12">
        <f t="shared" ref="M90" si="67">(D90-$D$9)/(B90-$B$9)</f>
        <v>15.058333333096622</v>
      </c>
      <c r="N90" s="12">
        <f t="shared" ref="N90" si="68">(F90-$F$9)/(B90-$B$9)</f>
        <v>1.7208333204810817</v>
      </c>
      <c r="O90" s="12">
        <f t="shared" ref="O90" si="69">(H90-$H$9)/(B90-$B$9)</f>
        <v>-0.43958333333341909</v>
      </c>
      <c r="P90" s="81">
        <f t="shared" ref="P90" si="70">(L90-$L$9)/(B90-$B$9)</f>
        <v>15.162714255517423</v>
      </c>
      <c r="Q90" s="12">
        <f t="shared" ref="Q90" si="71">(M90-0)/(B90-$B$9)</f>
        <v>0.3137152777728463</v>
      </c>
      <c r="R90" s="12">
        <f t="shared" ref="R90" si="72">(N90-0)/(B90-$B$9)</f>
        <v>3.58506941766892E-2</v>
      </c>
      <c r="S90" s="12">
        <f t="shared" ref="S90" si="73">(O90-0)/(B90-$B$9)</f>
        <v>-9.1579861111128983E-3</v>
      </c>
      <c r="T90" s="12">
        <f t="shared" ref="T90" si="74">(P90-0)/(B90-$B$9)</f>
        <v>0.31588988032327964</v>
      </c>
    </row>
    <row r="91" spans="2:20" ht="15.9" customHeight="1">
      <c r="B91" s="18">
        <v>45904</v>
      </c>
      <c r="C91" s="12">
        <v>401106.63099999999</v>
      </c>
      <c r="D91" s="9">
        <f t="shared" si="24"/>
        <v>763.60000000568107</v>
      </c>
      <c r="E91" s="12">
        <v>6665724.1381000001</v>
      </c>
      <c r="F91" s="9">
        <f t="shared" si="25"/>
        <v>137.09999993443489</v>
      </c>
      <c r="G91" s="12">
        <v>85.461799999999997</v>
      </c>
      <c r="H91" s="9">
        <f t="shared" si="26"/>
        <v>-17.300000000005866</v>
      </c>
      <c r="I91" s="48"/>
      <c r="J91" s="40">
        <f t="shared" ref="J91" si="75">MOD(DEGREES(ATAN2(F91, D91)) + 360, 360)</f>
        <v>79.821320570117848</v>
      </c>
      <c r="K91" s="47">
        <f t="shared" ref="K91" si="76">SQRT(POWER(C91 - $C$9,2) + POWER(E91 - $E$9,2)) *1000</f>
        <v>775.81013784991114</v>
      </c>
      <c r="L91" s="40">
        <f t="shared" ref="L91" si="77">SQRT((D91^2) + (F91^2) + (H91^2))</f>
        <v>776.00300256551736</v>
      </c>
      <c r="M91" s="12">
        <f t="shared" ref="M91" si="78">(D91-$D$9)/(B91-$B$9)</f>
        <v>15.583673469503696</v>
      </c>
      <c r="N91" s="12">
        <f t="shared" ref="N91" si="79">(F91-$F$9)/(B91-$B$9)</f>
        <v>2.797959182335406</v>
      </c>
      <c r="O91" s="12">
        <f t="shared" ref="O91" si="80">(H91-$H$9)/(B91-$B$9)</f>
        <v>-0.35306122448991561</v>
      </c>
      <c r="P91" s="81">
        <f t="shared" ref="P91" si="81">(L91-$L$9)/(B91-$B$9)</f>
        <v>15.836795970724845</v>
      </c>
      <c r="Q91" s="12">
        <f t="shared" ref="Q91" si="82">(M91-0)/(B91-$B$9)</f>
        <v>0.31803415243885091</v>
      </c>
      <c r="R91" s="12">
        <f t="shared" ref="R91" si="83">(N91-0)/(B91-$B$9)</f>
        <v>5.7101207802763385E-2</v>
      </c>
      <c r="S91" s="12">
        <f t="shared" ref="S91" si="84">(O91-0)/(B91-$B$9)</f>
        <v>-7.2053311120390939E-3</v>
      </c>
      <c r="T91" s="12">
        <f t="shared" ref="T91" si="85">(P91-0)/(B91-$B$9)</f>
        <v>0.32319991776989482</v>
      </c>
    </row>
    <row r="92" spans="2:20" ht="15.9" customHeight="1">
      <c r="B92" s="18">
        <v>45904</v>
      </c>
      <c r="C92" s="12">
        <v>401106.65019999997</v>
      </c>
      <c r="D92" s="9">
        <f t="shared" si="24"/>
        <v>782.79999998630956</v>
      </c>
      <c r="E92" s="12">
        <v>6665724.1123000002</v>
      </c>
      <c r="F92" s="9">
        <f t="shared" si="25"/>
        <v>111.29999998956919</v>
      </c>
      <c r="G92" s="12">
        <v>85.445999999999998</v>
      </c>
      <c r="H92" s="9">
        <f t="shared" si="26"/>
        <v>-33.10000000000457</v>
      </c>
      <c r="I92" s="48"/>
      <c r="J92" s="40">
        <f t="shared" ref="J92" si="86">MOD(DEGREES(ATAN2(F92, D92)) + 360, 360)</f>
        <v>81.907815397306706</v>
      </c>
      <c r="K92" s="47">
        <f t="shared" ref="K92" si="87">SQRT(POWER(C92 - $C$9,2) + POWER(E92 - $E$9,2)) *1000</f>
        <v>790.67283371584506</v>
      </c>
      <c r="L92" s="40">
        <f t="shared" ref="L92" si="88">SQRT((D92^2) + (F92^2) + (H92^2))</f>
        <v>791.36536440271686</v>
      </c>
      <c r="M92" s="12">
        <f t="shared" ref="M92" si="89">(D92-$D$9)/(B92-$B$9)</f>
        <v>15.975510203802235</v>
      </c>
      <c r="N92" s="12">
        <f t="shared" ref="N92" si="90">(F92-$F$9)/(B92-$B$9)</f>
        <v>2.2714285712156976</v>
      </c>
      <c r="O92" s="12">
        <f t="shared" ref="O92" si="91">(H92-$H$9)/(B92-$B$9)</f>
        <v>-0.67551020408172591</v>
      </c>
      <c r="P92" s="81">
        <f t="shared" ref="P92" si="92">(L92-$L$9)/(B92-$B$9)</f>
        <v>16.15031355923912</v>
      </c>
      <c r="Q92" s="12">
        <f t="shared" ref="Q92" si="93">(M92-0)/(B92-$B$9)</f>
        <v>0.32603082048575993</v>
      </c>
      <c r="R92" s="12">
        <f t="shared" ref="R92" si="94">(N92-0)/(B92-$B$9)</f>
        <v>4.6355685126850975E-2</v>
      </c>
      <c r="S92" s="12">
        <f t="shared" ref="S92" si="95">(O92-0)/(B92-$B$9)</f>
        <v>-1.378592253228012E-2</v>
      </c>
      <c r="T92" s="12">
        <f t="shared" ref="T92" si="96">(P92-0)/(B92-$B$9)</f>
        <v>0.32959823590283915</v>
      </c>
    </row>
    <row r="93" spans="2:20" ht="15.9" customHeight="1">
      <c r="B93" s="18">
        <v>45905</v>
      </c>
      <c r="C93" s="12">
        <v>401106.70120000001</v>
      </c>
      <c r="D93" s="9">
        <f t="shared" si="24"/>
        <v>833.80000002216548</v>
      </c>
      <c r="E93" s="12">
        <v>6665724.1237000003</v>
      </c>
      <c r="F93" s="9">
        <f t="shared" si="25"/>
        <v>122.70000018179417</v>
      </c>
      <c r="G93" s="12">
        <v>85.447900000000004</v>
      </c>
      <c r="H93" s="9">
        <f t="shared" si="26"/>
        <v>-31.19999999999834</v>
      </c>
      <c r="I93" s="48"/>
      <c r="J93" s="40">
        <f t="shared" ref="J93" si="97">MOD(DEGREES(ATAN2(F93, D93)) + 360, 360)</f>
        <v>81.628574733210598</v>
      </c>
      <c r="K93" s="47">
        <f t="shared" ref="K93" si="98">SQRT(POWER(C93 - $C$9,2) + POWER(E93 - $E$9,2)) *1000</f>
        <v>842.77976368774739</v>
      </c>
      <c r="L93" s="40">
        <f t="shared" ref="L93" si="99">SQRT((D93^2) + (F93^2) + (H93^2))</f>
        <v>843.35708337665335</v>
      </c>
      <c r="M93" s="12">
        <f t="shared" ref="M93" si="100">(D93-$D$9)/(B93-$B$9)</f>
        <v>16.67600000044331</v>
      </c>
      <c r="N93" s="12">
        <f t="shared" ref="N93" si="101">(F93-$F$9)/(B93-$B$9)</f>
        <v>2.4540000036358833</v>
      </c>
      <c r="O93" s="12">
        <f t="shared" ref="O93" si="102">(H93-$H$9)/(B93-$B$9)</f>
        <v>-0.6239999999999668</v>
      </c>
      <c r="P93" s="81">
        <f t="shared" ref="P93" si="103">(L93-$L$9)/(B93-$B$9)</f>
        <v>16.867141667533065</v>
      </c>
      <c r="Q93" s="12">
        <f t="shared" ref="Q93" si="104">(M93-0)/(B93-$B$9)</f>
        <v>0.33352000000886617</v>
      </c>
      <c r="R93" s="12">
        <f t="shared" ref="R93" si="105">(N93-0)/(B93-$B$9)</f>
        <v>4.9080000072717664E-2</v>
      </c>
      <c r="S93" s="12">
        <f t="shared" ref="S93" si="106">(O93-0)/(B93-$B$9)</f>
        <v>-1.2479999999999335E-2</v>
      </c>
      <c r="T93" s="12">
        <f t="shared" ref="T93" si="107">(P93-0)/(B93-$B$9)</f>
        <v>0.33734283335066129</v>
      </c>
    </row>
    <row r="94" spans="2:20" ht="15.9" customHeight="1">
      <c r="B94" s="18">
        <v>45905</v>
      </c>
      <c r="C94" s="12">
        <v>401106.71580000001</v>
      </c>
      <c r="D94" s="9">
        <f t="shared" si="24"/>
        <v>848.40000001713634</v>
      </c>
      <c r="E94" s="12">
        <v>6665724.1014</v>
      </c>
      <c r="F94" s="9">
        <f t="shared" si="25"/>
        <v>100.39999987930059</v>
      </c>
      <c r="G94" s="12">
        <v>85.450400000000002</v>
      </c>
      <c r="H94" s="9">
        <f t="shared" si="26"/>
        <v>-28.700000000000614</v>
      </c>
      <c r="I94" s="48"/>
      <c r="J94" s="40">
        <f t="shared" ref="J94" si="108">MOD(DEGREES(ATAN2(F94, D94)) + 360, 360)</f>
        <v>83.250982854549761</v>
      </c>
      <c r="K94" s="47">
        <f t="shared" ref="K94" si="109">SQRT(POWER(C94 - $C$9,2) + POWER(E94 - $E$9,2)) *1000</f>
        <v>854.32003371385395</v>
      </c>
      <c r="L94" s="40">
        <f t="shared" ref="L94" si="110">SQRT((D94^2) + (F94^2) + (H94^2))</f>
        <v>854.80197122189679</v>
      </c>
      <c r="M94" s="12">
        <f t="shared" ref="M94" si="111">(D94-$D$9)/(B94-$B$9)</f>
        <v>16.968000000342727</v>
      </c>
      <c r="N94" s="12">
        <f t="shared" ref="N94" si="112">(F94-$F$9)/(B94-$B$9)</f>
        <v>2.0079999975860119</v>
      </c>
      <c r="O94" s="12">
        <f t="shared" ref="O94" si="113">(H94-$H$9)/(B94-$B$9)</f>
        <v>-0.57400000000001228</v>
      </c>
      <c r="P94" s="81">
        <f t="shared" ref="P94" si="114">(L94-$L$9)/(B94-$B$9)</f>
        <v>17.096039424437937</v>
      </c>
      <c r="Q94" s="12">
        <f t="shared" ref="Q94" si="115">(M94-0)/(B94-$B$9)</f>
        <v>0.33936000000685451</v>
      </c>
      <c r="R94" s="12">
        <f t="shared" ref="R94" si="116">(N94-0)/(B94-$B$9)</f>
        <v>4.0159999951720239E-2</v>
      </c>
      <c r="S94" s="12">
        <f t="shared" ref="S94" si="117">(O94-0)/(B94-$B$9)</f>
        <v>-1.1480000000000245E-2</v>
      </c>
      <c r="T94" s="12">
        <f t="shared" ref="T94" si="118">(P94-0)/(B94-$B$9)</f>
        <v>0.34192078848875873</v>
      </c>
    </row>
    <row r="95" spans="2:20" ht="15.9" customHeight="1">
      <c r="B95" s="18">
        <v>45906</v>
      </c>
      <c r="C95" s="12">
        <v>401106.74200000003</v>
      </c>
      <c r="D95" s="9">
        <f t="shared" si="24"/>
        <v>874.60000003920868</v>
      </c>
      <c r="E95" s="12">
        <v>6665724.0947000002</v>
      </c>
      <c r="F95" s="9">
        <f t="shared" si="25"/>
        <v>93.700000084936619</v>
      </c>
      <c r="G95" s="12">
        <v>85.431200000000004</v>
      </c>
      <c r="H95" s="9">
        <f t="shared" si="26"/>
        <v>-47.899999999998499</v>
      </c>
      <c r="I95" s="48"/>
      <c r="J95" s="40">
        <f t="shared" ref="J95" si="119">MOD(DEGREES(ATAN2(F95, D95)) + 360, 360)</f>
        <v>83.884959052715033</v>
      </c>
      <c r="K95" s="47">
        <f t="shared" ref="K95" si="120">SQRT(POWER(C95 - $C$9,2) + POWER(E95 - $E$9,2)) *1000</f>
        <v>879.60493977950182</v>
      </c>
      <c r="L95" s="40">
        <f t="shared" ref="L95" si="121">SQRT((D95^2) + (F95^2) + (H95^2))</f>
        <v>880.90820184880829</v>
      </c>
      <c r="M95" s="12">
        <f t="shared" ref="M95" si="122">(D95-$D$9)/(B95-$B$9)</f>
        <v>17.149019608611933</v>
      </c>
      <c r="N95" s="12">
        <f t="shared" ref="N95" si="123">(F95-$F$9)/(B95-$B$9)</f>
        <v>1.8372549036262082</v>
      </c>
      <c r="O95" s="12">
        <f t="shared" ref="O95" si="124">(H95-$H$9)/(B95-$B$9)</f>
        <v>-0.93921568627448038</v>
      </c>
      <c r="P95" s="81">
        <f t="shared" ref="P95" si="125">(L95-$L$9)/(B95-$B$9)</f>
        <v>17.272709840172713</v>
      </c>
      <c r="Q95" s="12">
        <f t="shared" ref="Q95" si="126">(M95-0)/(B95-$B$9)</f>
        <v>0.33625528644337122</v>
      </c>
      <c r="R95" s="12">
        <f t="shared" ref="R95" si="127">(N95-0)/(B95-$B$9)</f>
        <v>3.6024605953455066E-2</v>
      </c>
      <c r="S95" s="12">
        <f t="shared" ref="S95" si="128">(O95-0)/(B95-$B$9)</f>
        <v>-1.8415993848519222E-2</v>
      </c>
      <c r="T95" s="12">
        <f t="shared" ref="T95" si="129">(P95-0)/(B95-$B$9)</f>
        <v>0.33868058510142574</v>
      </c>
    </row>
    <row r="96" spans="2:20" ht="15.9" customHeight="1">
      <c r="B96" s="18">
        <v>45906</v>
      </c>
      <c r="C96" s="12">
        <v>401106.75699999998</v>
      </c>
      <c r="D96" s="9">
        <f t="shared" si="24"/>
        <v>889.59999999497086</v>
      </c>
      <c r="E96" s="12">
        <v>6665724.1348999999</v>
      </c>
      <c r="F96" s="9">
        <f t="shared" si="25"/>
        <v>133.89999978244305</v>
      </c>
      <c r="G96" s="12">
        <v>85.436400000000006</v>
      </c>
      <c r="H96" s="9">
        <f t="shared" si="26"/>
        <v>-42.699999999996407</v>
      </c>
      <c r="I96" s="48"/>
      <c r="J96" s="40">
        <f t="shared" ref="J96" si="130">MOD(DEGREES(ATAN2(F96, D96)) + 360, 360)</f>
        <v>81.440261675421198</v>
      </c>
      <c r="K96" s="47">
        <f t="shared" ref="K96" si="131">SQRT(POWER(C96 - $C$9,2) + POWER(E96 - $E$9,2)) *1000</f>
        <v>899.62068113888449</v>
      </c>
      <c r="L96" s="40">
        <f t="shared" ref="L96" si="132">SQRT((D96^2) + (F96^2) + (H96^2))</f>
        <v>900.6334770220293</v>
      </c>
      <c r="M96" s="12">
        <f t="shared" ref="M96" si="133">(D96-$D$9)/(B96-$B$9)</f>
        <v>17.44313725480335</v>
      </c>
      <c r="N96" s="12">
        <f t="shared" ref="N96" si="134">(F96-$F$9)/(B96-$B$9)</f>
        <v>2.6254901918126086</v>
      </c>
      <c r="O96" s="12">
        <f t="shared" ref="O96" si="135">(H96-$H$9)/(B96-$B$9)</f>
        <v>-0.83725490196071384</v>
      </c>
      <c r="P96" s="81">
        <f t="shared" ref="P96" si="136">(L96-$L$9)/(B96-$B$9)</f>
        <v>17.659479941608417</v>
      </c>
      <c r="Q96" s="12">
        <f t="shared" ref="Q96" si="137">(M96-0)/(B96-$B$9)</f>
        <v>0.34202229911379117</v>
      </c>
      <c r="R96" s="12">
        <f t="shared" ref="R96" si="138">(N96-0)/(B96-$B$9)</f>
        <v>5.1480199839462913E-2</v>
      </c>
      <c r="S96" s="12">
        <f t="shared" ref="S96" si="139">(O96-0)/(B96-$B$9)</f>
        <v>-1.6416762783543409E-2</v>
      </c>
      <c r="T96" s="12">
        <f t="shared" ref="T96" si="140">(P96-0)/(B96-$B$9)</f>
        <v>0.34626431258055718</v>
      </c>
    </row>
    <row r="97" spans="2:20" ht="15.9" customHeight="1">
      <c r="B97" s="18">
        <v>45908</v>
      </c>
      <c r="C97" s="12">
        <v>401106.8149</v>
      </c>
      <c r="D97" s="9">
        <f t="shared" si="24"/>
        <v>947.50000000931323</v>
      </c>
      <c r="E97" s="12">
        <v>6665724.1505000005</v>
      </c>
      <c r="F97" s="9">
        <f t="shared" si="25"/>
        <v>149.50000029057264</v>
      </c>
      <c r="G97" s="12">
        <v>85.442499999999995</v>
      </c>
      <c r="H97" s="9">
        <f t="shared" si="26"/>
        <v>-36.600000000007071</v>
      </c>
      <c r="I97" s="48"/>
      <c r="J97" s="40">
        <f t="shared" ref="J97" si="141">MOD(DEGREES(ATAN2(F97, D97)) + 360, 360)</f>
        <v>81.03358395601299</v>
      </c>
      <c r="K97" s="47">
        <f t="shared" ref="K97" si="142">SQRT(POWER(C97 - $C$9,2) + POWER(E97 - $E$9,2)) *1000</f>
        <v>959.22182007319338</v>
      </c>
      <c r="L97" s="40">
        <f t="shared" ref="L97" si="143">SQRT((D97^2) + (F97^2) + (H97^2))</f>
        <v>959.9198196227278</v>
      </c>
      <c r="M97" s="12">
        <f t="shared" ref="M97" si="144">(D97-$D$9)/(B97-$B$9)</f>
        <v>17.877358490741759</v>
      </c>
      <c r="N97" s="12">
        <f t="shared" ref="N97" si="145">(F97-$F$9)/(B97-$B$9)</f>
        <v>2.8207547224636347</v>
      </c>
      <c r="O97" s="12">
        <f t="shared" ref="O97" si="146">(H97-$H$9)/(B97-$B$9)</f>
        <v>-0.69056603773598246</v>
      </c>
      <c r="P97" s="81">
        <f t="shared" ref="P97" si="147">(L97-$L$9)/(B97-$B$9)</f>
        <v>18.111694709862789</v>
      </c>
      <c r="Q97" s="12">
        <f t="shared" ref="Q97" si="148">(M97-0)/(B97-$B$9)</f>
        <v>0.33730865076871241</v>
      </c>
      <c r="R97" s="12">
        <f t="shared" ref="R97" si="149">(N97-0)/(B97-$B$9)</f>
        <v>5.3221787216294995E-2</v>
      </c>
      <c r="S97" s="12">
        <f t="shared" ref="S97" si="150">(O97-0)/(B97-$B$9)</f>
        <v>-1.302954788181099E-2</v>
      </c>
      <c r="T97" s="12">
        <f t="shared" ref="T97" si="151">(P97-0)/(B97-$B$9)</f>
        <v>0.34173008886533562</v>
      </c>
    </row>
    <row r="98" spans="2:20" ht="15.9" customHeight="1">
      <c r="B98" s="18">
        <v>45908</v>
      </c>
      <c r="C98" s="12">
        <v>401106.82059999998</v>
      </c>
      <c r="D98" s="9">
        <f t="shared" si="24"/>
        <v>953.19999998901039</v>
      </c>
      <c r="E98" s="12">
        <v>6665724.1583000002</v>
      </c>
      <c r="F98" s="9">
        <f t="shared" si="25"/>
        <v>157.30000007897615</v>
      </c>
      <c r="G98" s="12">
        <v>85.452399999999997</v>
      </c>
      <c r="H98" s="9">
        <f t="shared" si="26"/>
        <v>-26.700000000005275</v>
      </c>
      <c r="I98" s="48"/>
      <c r="J98" s="40">
        <f t="shared" ref="J98" si="152">MOD(DEGREES(ATAN2(F98, D98)) + 360, 360)</f>
        <v>80.629327556339035</v>
      </c>
      <c r="K98" s="47">
        <f t="shared" ref="K98" si="153">SQRT(POWER(C98 - $C$9,2) + POWER(E98 - $E$9,2)) *1000</f>
        <v>966.09188486597657</v>
      </c>
      <c r="L98" s="40">
        <f t="shared" ref="L98" si="154">SQRT((D98^2) + (F98^2) + (H98^2))</f>
        <v>966.460770028404</v>
      </c>
      <c r="M98" s="12">
        <f t="shared" ref="M98" si="155">(D98-$D$9)/(B98-$B$9)</f>
        <v>17.984905660170007</v>
      </c>
      <c r="N98" s="12">
        <f t="shared" ref="N98" si="156">(F98-$F$9)/(B98-$B$9)</f>
        <v>2.9679245297920027</v>
      </c>
      <c r="O98" s="12">
        <f t="shared" ref="O98" si="157">(H98-$H$9)/(B98-$B$9)</f>
        <v>-0.50377358490575985</v>
      </c>
      <c r="P98" s="81">
        <f t="shared" ref="P98" si="158">(L98-$L$9)/(B98-$B$9)</f>
        <v>18.235108868460454</v>
      </c>
      <c r="Q98" s="12">
        <f t="shared" ref="Q98" si="159">(M98-0)/(B98-$B$9)</f>
        <v>0.33933784264471711</v>
      </c>
      <c r="R98" s="12">
        <f t="shared" ref="R98" si="160">(N98-0)/(B98-$B$9)</f>
        <v>5.5998576033811372E-2</v>
      </c>
      <c r="S98" s="12">
        <f t="shared" ref="S98" si="161">(O98-0)/(B98-$B$9)</f>
        <v>-9.5051619793539589E-3</v>
      </c>
      <c r="T98" s="12">
        <f t="shared" ref="T98" si="162">(P98-0)/(B98-$B$9)</f>
        <v>0.34405865789548029</v>
      </c>
    </row>
    <row r="99" spans="2:20" ht="15.9" customHeight="1">
      <c r="B99" s="18">
        <v>45909</v>
      </c>
      <c r="C99" s="12">
        <v>401106.85690000001</v>
      </c>
      <c r="D99" s="9">
        <f t="shared" si="24"/>
        <v>989.50000002514571</v>
      </c>
      <c r="E99" s="12">
        <v>6665724.1442999998</v>
      </c>
      <c r="F99" s="9">
        <f t="shared" si="25"/>
        <v>143.29999964684248</v>
      </c>
      <c r="G99" s="12">
        <v>85.395700000000005</v>
      </c>
      <c r="H99" s="9">
        <f t="shared" si="26"/>
        <v>-83.399999999997476</v>
      </c>
      <c r="I99" s="48"/>
      <c r="J99" s="40">
        <f t="shared" ref="J99" si="163">MOD(DEGREES(ATAN2(F99, D99)) + 360, 360)</f>
        <v>81.759679323240789</v>
      </c>
      <c r="K99" s="47">
        <f t="shared" ref="K99" si="164">SQRT(POWER(C99 - $C$9,2) + POWER(E99 - $E$9,2)) *1000</f>
        <v>999.82255423077368</v>
      </c>
      <c r="L99" s="40">
        <f t="shared" ref="L99" si="165">SQRT((D99^2) + (F99^2) + (H99^2))</f>
        <v>1003.2949217197045</v>
      </c>
      <c r="M99" s="12">
        <f t="shared" ref="M99" si="166">(D99-$D$9)/(B99-$B$9)</f>
        <v>18.324074074539734</v>
      </c>
      <c r="N99" s="12">
        <f t="shared" ref="N99" si="167">(F99-$F$9)/(B99-$B$9)</f>
        <v>2.6537036971637495</v>
      </c>
      <c r="O99" s="12">
        <f t="shared" ref="O99" si="168">(H99-$H$9)/(B99-$B$9)</f>
        <v>-1.5444444444443977</v>
      </c>
      <c r="P99" s="81">
        <f t="shared" ref="P99" si="169">(L99-$L$9)/(B99-$B$9)</f>
        <v>18.579535587401935</v>
      </c>
      <c r="Q99" s="12">
        <f t="shared" ref="Q99" si="170">(M99-0)/(B99-$B$9)</f>
        <v>0.33933470508406915</v>
      </c>
      <c r="R99" s="12">
        <f t="shared" ref="R99" si="171">(N99-0)/(B99-$B$9)</f>
        <v>4.9142661058587951E-2</v>
      </c>
      <c r="S99" s="12">
        <f t="shared" ref="S99" si="172">(O99-0)/(B99-$B$9)</f>
        <v>-2.8600823045266625E-2</v>
      </c>
      <c r="T99" s="12">
        <f t="shared" ref="T99" si="173">(P99-0)/(B99-$B$9)</f>
        <v>0.34406547384077657</v>
      </c>
    </row>
    <row r="100" spans="2:20" ht="15.9" customHeight="1">
      <c r="B100" s="18">
        <v>45909</v>
      </c>
      <c r="C100" s="12">
        <v>401106.87609999999</v>
      </c>
      <c r="D100" s="9">
        <f t="shared" ref="D100:D163" si="174">IF(C100="","",(C100-$C$9)*1000)</f>
        <v>1008.7000000057742</v>
      </c>
      <c r="E100" s="12">
        <v>6665724.1808000002</v>
      </c>
      <c r="F100" s="9">
        <f t="shared" ref="F100:F163" si="175">IF(E100="","",(E100-$E$9)*1000)</f>
        <v>179.80000004172325</v>
      </c>
      <c r="G100" s="12">
        <v>85.439300000000003</v>
      </c>
      <c r="H100" s="9">
        <f t="shared" ref="H100:H163" si="176">IF(G100="","",(G100-$G$9)*1000)</f>
        <v>-39.799999999999613</v>
      </c>
      <c r="I100" s="48"/>
      <c r="J100" s="40">
        <f t="shared" ref="J100" si="177">MOD(DEGREES(ATAN2(F100, D100)) + 360, 360)</f>
        <v>79.893219387657155</v>
      </c>
      <c r="K100" s="47">
        <f t="shared" ref="K100" si="178">SQRT(POWER(C100 - $C$9,2) + POWER(E100 - $E$9,2)) *1000</f>
        <v>1024.5993021794679</v>
      </c>
      <c r="L100" s="40">
        <f t="shared" ref="L100" si="179">SQRT((D100^2) + (F100^2) + (H100^2))</f>
        <v>1025.3720154298403</v>
      </c>
      <c r="M100" s="12">
        <f t="shared" ref="M100" si="180">(D100-$D$9)/(B100-$B$9)</f>
        <v>18.67962962973656</v>
      </c>
      <c r="N100" s="12">
        <f t="shared" ref="N100" si="181">(F100-$F$9)/(B100-$B$9)</f>
        <v>3.3296296304022825</v>
      </c>
      <c r="O100" s="12">
        <f t="shared" ref="O100" si="182">(H100-$H$9)/(B100-$B$9)</f>
        <v>-0.73703703703702983</v>
      </c>
      <c r="P100" s="81">
        <f t="shared" ref="P100" si="183">(L100-$L$9)/(B100-$B$9)</f>
        <v>18.988370656108152</v>
      </c>
      <c r="Q100" s="12">
        <f t="shared" ref="Q100" si="184">(M100-0)/(B100-$B$9)</f>
        <v>0.34591906721734372</v>
      </c>
      <c r="R100" s="12">
        <f t="shared" ref="R100" si="185">(N100-0)/(B100-$B$9)</f>
        <v>6.1659807970412643E-2</v>
      </c>
      <c r="S100" s="12">
        <f t="shared" ref="S100" si="186">(O100-0)/(B100-$B$9)</f>
        <v>-1.3648834019204257E-2</v>
      </c>
      <c r="T100" s="12">
        <f t="shared" ref="T100" si="187">(P100-0)/(B100-$B$9)</f>
        <v>0.35163649363163246</v>
      </c>
    </row>
    <row r="101" spans="2:20" ht="15.9" customHeight="1">
      <c r="B101" s="18">
        <v>45910</v>
      </c>
      <c r="C101" s="12">
        <v>401106.89689999999</v>
      </c>
      <c r="D101" s="9">
        <f t="shared" si="174"/>
        <v>1029.500000004191</v>
      </c>
      <c r="E101" s="12">
        <v>6665724.2211999996</v>
      </c>
      <c r="F101" s="9">
        <f t="shared" si="175"/>
        <v>220.1999993994832</v>
      </c>
      <c r="G101" s="12">
        <v>85.434799999999996</v>
      </c>
      <c r="H101" s="9">
        <f t="shared" si="176"/>
        <v>-44.300000000006889</v>
      </c>
      <c r="I101" s="48"/>
      <c r="J101" s="40">
        <f t="shared" ref="J101" si="188">MOD(DEGREES(ATAN2(F101, D101)) + 360, 360)</f>
        <v>77.926909041905446</v>
      </c>
      <c r="K101" s="47">
        <f t="shared" ref="K101" si="189">SQRT(POWER(C101 - $C$9,2) + POWER(E101 - $E$9,2)) *1000</f>
        <v>1052.7859657803963</v>
      </c>
      <c r="L101" s="40">
        <f t="shared" ref="L101" si="190">SQRT((D101^2) + (F101^2) + (H101^2))</f>
        <v>1053.7175996177355</v>
      </c>
      <c r="M101" s="12">
        <f t="shared" ref="M101" si="191">(D101-$D$9)/(B101-$B$9)</f>
        <v>18.718181818258017</v>
      </c>
      <c r="N101" s="12">
        <f t="shared" ref="N101" si="192">(F101-$F$9)/(B101-$B$9)</f>
        <v>4.0036363527178764</v>
      </c>
      <c r="O101" s="12">
        <f t="shared" ref="O101" si="193">(H101-$H$9)/(B101-$B$9)</f>
        <v>-0.80545454545467077</v>
      </c>
      <c r="P101" s="81">
        <f t="shared" ref="P101" si="194">(L101-$L$9)/(B101-$B$9)</f>
        <v>19.158501811231552</v>
      </c>
      <c r="Q101" s="12">
        <f t="shared" ref="Q101" si="195">(M101-0)/(B101-$B$9)</f>
        <v>0.34033057851378212</v>
      </c>
      <c r="R101" s="12">
        <f t="shared" ref="R101" si="196">(N101-0)/(B101-$B$9)</f>
        <v>7.2793388231234116E-2</v>
      </c>
      <c r="S101" s="12">
        <f t="shared" ref="S101" si="197">(O101-0)/(B101-$B$9)</f>
        <v>-1.4644628099175832E-2</v>
      </c>
      <c r="T101" s="12">
        <f t="shared" ref="T101" si="198">(P101-0)/(B101-$B$9)</f>
        <v>0.34833639656784643</v>
      </c>
    </row>
    <row r="102" spans="2:20" ht="15.9" customHeight="1">
      <c r="B102" s="18">
        <v>45910</v>
      </c>
      <c r="C102" s="12">
        <v>401106.89319999999</v>
      </c>
      <c r="D102" s="9">
        <f t="shared" si="174"/>
        <v>1025.8000000030734</v>
      </c>
      <c r="E102" s="12">
        <v>6665724.1052000001</v>
      </c>
      <c r="F102" s="9">
        <f t="shared" si="175"/>
        <v>104.19999994337559</v>
      </c>
      <c r="G102" s="12">
        <v>85.399799999999999</v>
      </c>
      <c r="H102" s="9">
        <f t="shared" si="176"/>
        <v>-79.300000000003479</v>
      </c>
      <c r="I102" s="48"/>
      <c r="J102" s="40">
        <f t="shared" ref="J102" si="199">MOD(DEGREES(ATAN2(F102, D102)) + 360, 360)</f>
        <v>84.199832173796608</v>
      </c>
      <c r="K102" s="47">
        <f t="shared" ref="K102" si="200">SQRT(POWER(C102 - $C$9,2) + POWER(E102 - $E$9,2)) *1000</f>
        <v>1031.0786972847925</v>
      </c>
      <c r="L102" s="40">
        <f t="shared" ref="L102" si="201">SQRT((D102^2) + (F102^2) + (H102^2))</f>
        <v>1034.1236724853104</v>
      </c>
      <c r="M102" s="12">
        <f t="shared" ref="M102" si="202">(D102-$D$9)/(B102-$B$9)</f>
        <v>18.650909090964969</v>
      </c>
      <c r="N102" s="12">
        <f t="shared" ref="N102" si="203">(F102-$F$9)/(B102-$B$9)</f>
        <v>1.8945454535159199</v>
      </c>
      <c r="O102" s="12">
        <f t="shared" ref="O102" si="204">(H102-$H$9)/(B102-$B$9)</f>
        <v>-1.4418181818182452</v>
      </c>
      <c r="P102" s="81">
        <f t="shared" ref="P102" si="205">(L102-$L$9)/(B102-$B$9)</f>
        <v>18.802248590642009</v>
      </c>
      <c r="Q102" s="12">
        <f t="shared" ref="Q102" si="206">(M102-0)/(B102-$B$9)</f>
        <v>0.33910743801754489</v>
      </c>
      <c r="R102" s="12">
        <f t="shared" ref="R102" si="207">(N102-0)/(B102-$B$9)</f>
        <v>3.4446280973016725E-2</v>
      </c>
      <c r="S102" s="12">
        <f t="shared" ref="S102" si="208">(O102-0)/(B102-$B$9)</f>
        <v>-2.6214876033059002E-2</v>
      </c>
      <c r="T102" s="12">
        <f t="shared" ref="T102" si="209">(P102-0)/(B102-$B$9)</f>
        <v>0.34185906528440013</v>
      </c>
    </row>
    <row r="103" spans="2:20" ht="15.9" customHeight="1">
      <c r="B103" s="18">
        <v>45911</v>
      </c>
      <c r="C103" s="12">
        <v>401106.90259999997</v>
      </c>
      <c r="D103" s="9">
        <f t="shared" si="174"/>
        <v>1035.1999999838881</v>
      </c>
      <c r="E103" s="12">
        <v>6665724.1127000004</v>
      </c>
      <c r="F103" s="9">
        <f t="shared" si="175"/>
        <v>111.70000024139881</v>
      </c>
      <c r="G103" s="12">
        <v>85.434299999999993</v>
      </c>
      <c r="H103" s="9">
        <f t="shared" si="176"/>
        <v>-44.800000000009277</v>
      </c>
      <c r="J103" s="40">
        <f t="shared" ref="J103" si="210">MOD(DEGREES(ATAN2(F103, D103)) + 360, 360)</f>
        <v>83.84150607868321</v>
      </c>
      <c r="K103" s="47">
        <f t="shared" ref="K103" si="211">SQRT(POWER(C103 - $C$9,2) + POWER(E103 - $E$9,2)) *1000</f>
        <v>1041.2088791498902</v>
      </c>
      <c r="L103" s="40">
        <f t="shared" ref="L103" si="212">SQRT((D103^2) + (F103^2) + (H103^2))</f>
        <v>1042.1722362549153</v>
      </c>
      <c r="M103" s="12">
        <f t="shared" ref="M103" si="213">(D103-$D$9)/(B103-$B$9)</f>
        <v>18.485714285426575</v>
      </c>
      <c r="N103" s="12">
        <f t="shared" ref="N103" si="214">(F103-$F$9)/(B103-$B$9)</f>
        <v>1.9946428614535503</v>
      </c>
      <c r="O103" s="12">
        <f t="shared" ref="O103" si="215">(H103-$H$9)/(B103-$B$9)</f>
        <v>-0.80000000000016569</v>
      </c>
      <c r="P103" s="81">
        <f t="shared" ref="P103" si="216">(L103-$L$9)/(B103-$B$9)</f>
        <v>18.610218504552059</v>
      </c>
      <c r="Q103" s="12">
        <f t="shared" ref="Q103" si="217">(M103-0)/(B103-$B$9)</f>
        <v>0.33010204081118882</v>
      </c>
      <c r="R103" s="12">
        <f t="shared" ref="R103" si="218">(N103-0)/(B103-$B$9)</f>
        <v>3.5618622525956253E-2</v>
      </c>
      <c r="S103" s="12">
        <f t="shared" ref="S103" si="219">(O103-0)/(B103-$B$9)</f>
        <v>-1.4285714285717245E-2</v>
      </c>
      <c r="T103" s="12">
        <f t="shared" ref="T103" si="220">(P103-0)/(B103-$B$9)</f>
        <v>0.3323253304384296</v>
      </c>
    </row>
    <row r="104" spans="2:20" ht="15.9" customHeight="1">
      <c r="B104" s="18">
        <v>45911</v>
      </c>
      <c r="C104" s="12">
        <v>401106.91399999999</v>
      </c>
      <c r="D104" s="9">
        <f t="shared" si="174"/>
        <v>1046.6000000014901</v>
      </c>
      <c r="E104" s="12">
        <v>6665724.1327</v>
      </c>
      <c r="F104" s="9">
        <f t="shared" si="175"/>
        <v>131.69999979436398</v>
      </c>
      <c r="G104" s="12">
        <v>85.389300000000006</v>
      </c>
      <c r="H104" s="9">
        <f t="shared" si="176"/>
        <v>-89.799999999996771</v>
      </c>
      <c r="J104" s="40">
        <f t="shared" ref="J104" si="221">MOD(DEGREES(ATAN2(F104, D104)) + 360, 360)</f>
        <v>82.827823880190351</v>
      </c>
      <c r="K104" s="47">
        <f t="shared" ref="K104" si="222">SQRT(POWER(C104 - $C$9,2) + POWER(E104 - $E$9,2)) *1000</f>
        <v>1054.8537576123783</v>
      </c>
      <c r="L104" s="40">
        <f t="shared" ref="L104" si="223">SQRT((D104^2) + (F104^2) + (H104^2))</f>
        <v>1058.6692070467309</v>
      </c>
      <c r="M104" s="12">
        <f t="shared" ref="M104" si="224">(D104-$D$9)/(B104-$B$9)</f>
        <v>18.689285714312323</v>
      </c>
      <c r="N104" s="12">
        <f t="shared" ref="N104" si="225">(F104-$F$9)/(B104-$B$9)</f>
        <v>2.3517857106136426</v>
      </c>
      <c r="O104" s="12">
        <f t="shared" ref="O104" si="226">(H104-$H$9)/(B104-$B$9)</f>
        <v>-1.6035714285713709</v>
      </c>
      <c r="P104" s="81">
        <f t="shared" ref="P104" si="227">(L104-$L$9)/(B104-$B$9)</f>
        <v>18.904807268691624</v>
      </c>
      <c r="Q104" s="12">
        <f t="shared" ref="Q104" si="228">(M104-0)/(B104-$B$9)</f>
        <v>0.33373724489843432</v>
      </c>
      <c r="R104" s="12">
        <f t="shared" ref="R104" si="229">(N104-0)/(B104-$B$9)</f>
        <v>4.1996173403815049E-2</v>
      </c>
      <c r="S104" s="12">
        <f t="shared" ref="S104" si="230">(O104-0)/(B104-$B$9)</f>
        <v>-2.8635204081631623E-2</v>
      </c>
      <c r="T104" s="12">
        <f t="shared" ref="T104" si="231">(P104-0)/(B104-$B$9)</f>
        <v>0.33758584408377901</v>
      </c>
    </row>
    <row r="105" spans="2:20" ht="15.9" customHeight="1">
      <c r="B105" s="18">
        <v>45912</v>
      </c>
      <c r="C105" s="12">
        <v>401106.92170000001</v>
      </c>
      <c r="D105" s="9">
        <f t="shared" si="174"/>
        <v>1054.3000000179745</v>
      </c>
      <c r="E105" s="12">
        <v>6665724.1796000004</v>
      </c>
      <c r="F105" s="9">
        <f t="shared" si="175"/>
        <v>178.60000021755695</v>
      </c>
      <c r="G105" s="12">
        <v>85.444100000000006</v>
      </c>
      <c r="H105" s="9">
        <f t="shared" si="176"/>
        <v>-34.999999999996589</v>
      </c>
      <c r="J105" s="40">
        <f t="shared" ref="J105" si="232">MOD(DEGREES(ATAN2(F105, D105)) + 360, 360)</f>
        <v>80.385286376634156</v>
      </c>
      <c r="K105" s="47">
        <f t="shared" ref="K105" si="233">SQRT(POWER(C105 - $C$9,2) + POWER(E105 - $E$9,2)) *1000</f>
        <v>1069.3205553600906</v>
      </c>
      <c r="L105" s="40">
        <f t="shared" ref="L105" si="234">SQRT((D105^2) + (F105^2) + (H105^2))</f>
        <v>1069.8931956581519</v>
      </c>
      <c r="M105" s="12">
        <f t="shared" ref="M105" si="235">(D105-$D$9)/(B105-$B$9)</f>
        <v>18.496491228385519</v>
      </c>
      <c r="N105" s="12">
        <f t="shared" ref="N105" si="236">(F105-$F$9)/(B105-$B$9)</f>
        <v>3.133333337150122</v>
      </c>
      <c r="O105" s="12">
        <f t="shared" ref="O105" si="237">(H105-$H$9)/(B105-$B$9)</f>
        <v>-0.61403508771923843</v>
      </c>
      <c r="P105" s="81">
        <f t="shared" ref="P105" si="238">(L105-$L$9)/(B105-$B$9)</f>
        <v>18.770056064178103</v>
      </c>
      <c r="Q105" s="12">
        <f t="shared" ref="Q105" si="239">(M105-0)/(B105-$B$9)</f>
        <v>0.32449984611202665</v>
      </c>
      <c r="R105" s="12">
        <f t="shared" ref="R105" si="240">(N105-0)/(B105-$B$9)</f>
        <v>5.4970760300879336E-2</v>
      </c>
      <c r="S105" s="12">
        <f t="shared" ref="S105" si="241">(O105-0)/(B105-$B$9)</f>
        <v>-1.077254539858313E-2</v>
      </c>
      <c r="T105" s="12">
        <f t="shared" ref="T105" si="242">(P105-0)/(B105-$B$9)</f>
        <v>0.32929922919610705</v>
      </c>
    </row>
    <row r="106" spans="2:20" ht="15.9" customHeight="1">
      <c r="B106" s="18">
        <v>45912</v>
      </c>
      <c r="C106" s="12">
        <v>401106.92619999999</v>
      </c>
      <c r="D106" s="9">
        <f t="shared" si="174"/>
        <v>1058.7999999988824</v>
      </c>
      <c r="E106" s="12">
        <v>6665724.1566000003</v>
      </c>
      <c r="F106" s="9">
        <f t="shared" si="175"/>
        <v>155.60000017285347</v>
      </c>
      <c r="G106" s="12">
        <v>85.388599999999997</v>
      </c>
      <c r="H106" s="9">
        <f t="shared" si="176"/>
        <v>-90.500000000005798</v>
      </c>
      <c r="J106" s="40">
        <f t="shared" ref="J106" si="243">MOD(DEGREES(ATAN2(F106, D106)) + 360, 360)</f>
        <v>81.639722363523163</v>
      </c>
      <c r="K106" s="47">
        <f t="shared" ref="K106" si="244">SQRT(POWER(C106 - $C$9,2) + POWER(E106 - $E$9,2)) *1000</f>
        <v>1070.1723225964245</v>
      </c>
      <c r="L106" s="40">
        <f t="shared" ref="L106" si="245">SQRT((D106^2) + (F106^2) + (H106^2))</f>
        <v>1073.9921089334998</v>
      </c>
      <c r="M106" s="12">
        <f t="shared" ref="M106" si="246">(D106-$D$9)/(B106-$B$9)</f>
        <v>18.575438596471621</v>
      </c>
      <c r="N106" s="12">
        <f t="shared" ref="N106" si="247">(F106-$F$9)/(B106-$B$9)</f>
        <v>2.7298245644360257</v>
      </c>
      <c r="O106" s="12">
        <f t="shared" ref="O106" si="248">(H106-$H$9)/(B106-$B$9)</f>
        <v>-1.5877192982457158</v>
      </c>
      <c r="P106" s="81">
        <f t="shared" ref="P106" si="249">(L106-$L$9)/(B106-$B$9)</f>
        <v>18.841966823394735</v>
      </c>
      <c r="Q106" s="12">
        <f t="shared" ref="Q106" si="250">(M106-0)/(B106-$B$9)</f>
        <v>0.32588488765739687</v>
      </c>
      <c r="R106" s="12">
        <f t="shared" ref="R106" si="251">(N106-0)/(B106-$B$9)</f>
        <v>4.7891659025193434E-2</v>
      </c>
      <c r="S106" s="12">
        <f t="shared" ref="S106" si="252">(O106-0)/(B106-$B$9)</f>
        <v>-2.7854724530626592E-2</v>
      </c>
      <c r="T106" s="12">
        <f t="shared" ref="T106" si="253">(P106-0)/(B106-$B$9)</f>
        <v>0.33056082146306554</v>
      </c>
    </row>
    <row r="107" spans="2:20" ht="15.9" customHeight="1">
      <c r="B107" s="18">
        <v>45913</v>
      </c>
      <c r="C107" s="12">
        <v>401106.93780000001</v>
      </c>
      <c r="D107" s="9">
        <f t="shared" si="174"/>
        <v>1070.4000000259839</v>
      </c>
      <c r="E107" s="12">
        <v>6665724.1666999999</v>
      </c>
      <c r="F107" s="9">
        <f t="shared" si="175"/>
        <v>165.69999977946281</v>
      </c>
      <c r="G107" s="12">
        <v>85.441699999999997</v>
      </c>
      <c r="H107" s="9">
        <f t="shared" si="176"/>
        <v>-37.400000000005207</v>
      </c>
      <c r="J107" s="40">
        <f t="shared" ref="J107" si="254">MOD(DEGREES(ATAN2(F107, D107)) + 360, 360)</f>
        <v>81.200348941598179</v>
      </c>
      <c r="K107" s="47">
        <f t="shared" ref="K107" si="255">SQRT(POWER(C107 - $C$9,2) + POWER(E107 - $E$9,2)) *1000</f>
        <v>1083.1494125846814</v>
      </c>
      <c r="L107" s="40">
        <f t="shared" ref="L107" si="256">SQRT((D107^2) + (F107^2) + (H107^2))</f>
        <v>1083.7949114027713</v>
      </c>
      <c r="M107" s="12">
        <f t="shared" ref="M107" si="257">(D107-$D$9)/(B107-$B$9)</f>
        <v>18.455172414241101</v>
      </c>
      <c r="N107" s="12">
        <f t="shared" ref="N107" si="258">(F107-$F$9)/(B107-$B$9)</f>
        <v>2.8568965479217727</v>
      </c>
      <c r="O107" s="12">
        <f t="shared" ref="O107" si="259">(H107-$H$9)/(B107-$B$9)</f>
        <v>-0.64482758620698633</v>
      </c>
      <c r="P107" s="81">
        <f t="shared" ref="P107" si="260">(L107-$L$9)/(B107-$B$9)</f>
        <v>18.686119162116746</v>
      </c>
      <c r="Q107" s="12">
        <f t="shared" ref="Q107" si="261">(M107-0)/(B107-$B$9)</f>
        <v>0.31819262783174312</v>
      </c>
      <c r="R107" s="12">
        <f t="shared" ref="R107" si="262">(N107-0)/(B107-$B$9)</f>
        <v>4.9256837033134014E-2</v>
      </c>
      <c r="S107" s="12">
        <f t="shared" ref="S107" si="263">(O107-0)/(B107-$B$9)</f>
        <v>-1.111771700356873E-2</v>
      </c>
      <c r="T107" s="12">
        <f t="shared" ref="T107" si="264">(P107-0)/(B107-$B$9)</f>
        <v>0.32217446831235769</v>
      </c>
    </row>
    <row r="108" spans="2:20" ht="15.9" customHeight="1">
      <c r="B108" s="18">
        <v>45913</v>
      </c>
      <c r="C108" s="12">
        <v>401106.92170000001</v>
      </c>
      <c r="D108" s="9">
        <f t="shared" si="174"/>
        <v>1054.3000000179745</v>
      </c>
      <c r="E108" s="12">
        <v>6665724.1796000004</v>
      </c>
      <c r="F108" s="9">
        <f t="shared" si="175"/>
        <v>178.60000021755695</v>
      </c>
      <c r="G108" s="12">
        <v>85.444100000000006</v>
      </c>
      <c r="H108" s="9">
        <f t="shared" si="176"/>
        <v>-34.999999999996589</v>
      </c>
      <c r="J108" s="40">
        <f t="shared" ref="J108" si="265">MOD(DEGREES(ATAN2(F108, D108)) + 360, 360)</f>
        <v>80.385286376634156</v>
      </c>
      <c r="K108" s="47">
        <f t="shared" ref="K108" si="266">SQRT(POWER(C108 - $C$9,2) + POWER(E108 - $E$9,2)) *1000</f>
        <v>1069.3205553600906</v>
      </c>
      <c r="L108" s="40">
        <f t="shared" ref="L108" si="267">SQRT((D108^2) + (F108^2) + (H108^2))</f>
        <v>1069.8931956581519</v>
      </c>
      <c r="M108" s="12">
        <f t="shared" ref="M108" si="268">(D108-$D$9)/(B108-$B$9)</f>
        <v>18.177586207206456</v>
      </c>
      <c r="N108" s="12">
        <f t="shared" ref="N108" si="269">(F108-$F$9)/(B108-$B$9)</f>
        <v>3.0793103485785682</v>
      </c>
      <c r="O108" s="12">
        <f t="shared" ref="O108" si="270">(H108-$H$9)/(B108-$B$9)</f>
        <v>-0.60344827586201011</v>
      </c>
      <c r="P108" s="81">
        <f t="shared" ref="P108" si="271">(L108-$L$9)/(B108-$B$9)</f>
        <v>18.446434407899169</v>
      </c>
      <c r="Q108" s="12">
        <f t="shared" ref="Q108" si="272">(M108-0)/(B108-$B$9)</f>
        <v>0.31340665874493889</v>
      </c>
      <c r="R108" s="12">
        <f t="shared" ref="R108" si="273">(N108-0)/(B108-$B$9)</f>
        <v>5.3091557734113247E-2</v>
      </c>
      <c r="S108" s="12">
        <f t="shared" ref="S108" si="274">(O108-0)/(B108-$B$9)</f>
        <v>-1.0404280618310519E-2</v>
      </c>
      <c r="T108" s="12">
        <f t="shared" ref="T108" si="275">(P108-0)/(B108-$B$9)</f>
        <v>0.31804197254998567</v>
      </c>
    </row>
    <row r="109" spans="2:20" ht="15.9" customHeight="1">
      <c r="B109" s="18">
        <v>45915</v>
      </c>
      <c r="C109" s="12">
        <v>401106.96100000001</v>
      </c>
      <c r="D109" s="9">
        <f t="shared" si="174"/>
        <v>1093.6000000219792</v>
      </c>
      <c r="E109" s="12">
        <v>6665724.1974999998</v>
      </c>
      <c r="F109" s="9">
        <f t="shared" si="175"/>
        <v>196.49999961256981</v>
      </c>
      <c r="G109" s="12">
        <v>85.429900000000004</v>
      </c>
      <c r="H109" s="9">
        <f t="shared" si="176"/>
        <v>-49.199999999999022</v>
      </c>
      <c r="J109" s="40">
        <f t="shared" ref="J109" si="276">MOD(DEGREES(ATAN2(F109, D109)) + 360, 360)</f>
        <v>79.813687467728357</v>
      </c>
      <c r="K109" s="47">
        <f t="shared" ref="K109" si="277">SQRT(POWER(C109 - $C$9,2) + POWER(E109 - $E$9,2)) *1000</f>
        <v>1111.1135000061031</v>
      </c>
      <c r="L109" s="40">
        <f t="shared" ref="L109" si="278">SQRT((D109^2) + (F109^2) + (H109^2))</f>
        <v>1112.2022522436343</v>
      </c>
      <c r="M109" s="12">
        <f t="shared" ref="M109" si="279">(D109-$D$9)/(B109-$B$9)</f>
        <v>18.226666667032987</v>
      </c>
      <c r="N109" s="12">
        <f t="shared" ref="N109" si="280">(F109-$F$9)/(B109-$B$9)</f>
        <v>3.27499999354283</v>
      </c>
      <c r="O109" s="12">
        <f t="shared" ref="O109" si="281">(H109-$H$9)/(B109-$B$9)</f>
        <v>-0.81999999999998374</v>
      </c>
      <c r="P109" s="81">
        <f t="shared" ref="P109" si="282">(L109-$L$9)/(B109-$B$9)</f>
        <v>18.536704204060573</v>
      </c>
      <c r="Q109" s="12">
        <f t="shared" ref="Q109" si="283">(M109-0)/(B109-$B$9)</f>
        <v>0.3037777777838831</v>
      </c>
      <c r="R109" s="12">
        <f t="shared" ref="R109" si="284">(N109-0)/(B109-$B$9)</f>
        <v>5.4583333225713834E-2</v>
      </c>
      <c r="S109" s="12">
        <f t="shared" ref="S109" si="285">(O109-0)/(B109-$B$9)</f>
        <v>-1.3666666666666395E-2</v>
      </c>
      <c r="T109" s="12">
        <f t="shared" ref="T109" si="286">(P109-0)/(B109-$B$9)</f>
        <v>0.30894507006767624</v>
      </c>
    </row>
    <row r="110" spans="2:20" ht="15.9" customHeight="1">
      <c r="B110" s="18">
        <v>45915</v>
      </c>
      <c r="C110" s="12">
        <v>401106.9632</v>
      </c>
      <c r="D110" s="9">
        <f t="shared" si="174"/>
        <v>1095.8000000100583</v>
      </c>
      <c r="E110" s="12">
        <v>6665724.1979999999</v>
      </c>
      <c r="F110" s="9">
        <f t="shared" si="175"/>
        <v>196.9999996945262</v>
      </c>
      <c r="G110" s="12">
        <v>85.438900000000004</v>
      </c>
      <c r="H110" s="9">
        <f t="shared" si="176"/>
        <v>-40.199999999998681</v>
      </c>
      <c r="J110" s="40">
        <f t="shared" ref="J110" si="287">MOD(DEGREES(ATAN2(F110, D110)) + 360, 360)</f>
        <v>79.8083843459018</v>
      </c>
      <c r="K110" s="47">
        <f t="shared" ref="K110" si="288">SQRT(POWER(C110 - $C$9,2) + POWER(E110 - $E$9,2)) *1000</f>
        <v>1113.3672529321523</v>
      </c>
      <c r="L110" s="40">
        <f t="shared" ref="L110" si="289">SQRT((D110^2) + (F110^2) + (H110^2))</f>
        <v>1114.0927609053417</v>
      </c>
      <c r="M110" s="12">
        <f t="shared" ref="M110" si="290">(D110-$D$9)/(B110-$B$9)</f>
        <v>18.26333333350097</v>
      </c>
      <c r="N110" s="12">
        <f t="shared" ref="N110" si="291">(F110-$F$9)/(B110-$B$9)</f>
        <v>3.2833333282421031</v>
      </c>
      <c r="O110" s="12">
        <f t="shared" ref="O110" si="292">(H110-$H$9)/(B110-$B$9)</f>
        <v>-0.66999999999997806</v>
      </c>
      <c r="P110" s="81">
        <f t="shared" ref="P110" si="293">(L110-$L$9)/(B110-$B$9)</f>
        <v>18.568212681755696</v>
      </c>
      <c r="Q110" s="12">
        <f t="shared" ref="Q110" si="294">(M110-0)/(B110-$B$9)</f>
        <v>0.30438888889168286</v>
      </c>
      <c r="R110" s="12">
        <f t="shared" ref="R110" si="295">(N110-0)/(B110-$B$9)</f>
        <v>5.4722222137368388E-2</v>
      </c>
      <c r="S110" s="12">
        <f t="shared" ref="S110" si="296">(O110-0)/(B110-$B$9)</f>
        <v>-1.1166666666666301E-2</v>
      </c>
      <c r="T110" s="12">
        <f t="shared" ref="T110" si="297">(P110-0)/(B110-$B$9)</f>
        <v>0.30947021136259495</v>
      </c>
    </row>
    <row r="111" spans="2:20" ht="15.9" customHeight="1">
      <c r="B111" s="18">
        <v>45916</v>
      </c>
      <c r="C111" s="12">
        <v>401106.9657</v>
      </c>
      <c r="D111" s="9">
        <f t="shared" si="174"/>
        <v>1098.3000000123866</v>
      </c>
      <c r="E111" s="12">
        <v>6665724.2049000002</v>
      </c>
      <c r="F111" s="9">
        <f t="shared" si="175"/>
        <v>203.90000008046627</v>
      </c>
      <c r="G111" s="12">
        <v>85.430099999999996</v>
      </c>
      <c r="H111" s="9">
        <f t="shared" si="176"/>
        <v>-49.000000000006594</v>
      </c>
      <c r="J111" s="40">
        <f t="shared" ref="J111" si="298">MOD(DEGREES(ATAN2(F111, D111)) + 360, 360)</f>
        <v>79.482745712589917</v>
      </c>
      <c r="K111" s="47">
        <f t="shared" ref="K111" si="299">SQRT(POWER(C111 - $C$9,2) + POWER(E111 - $E$9,2)) *1000</f>
        <v>1117.0667393043366</v>
      </c>
      <c r="L111" s="40">
        <f t="shared" ref="L111" si="300">SQRT((D111^2) + (F111^2) + (H111^2))</f>
        <v>1118.1409124345748</v>
      </c>
      <c r="M111" s="12">
        <f t="shared" ref="M111" si="301">(D111-$D$9)/(B111-$B$9)</f>
        <v>18.004918032989945</v>
      </c>
      <c r="N111" s="12">
        <f t="shared" ref="N111" si="302">(F111-$F$9)/(B111-$B$9)</f>
        <v>3.3426229521387913</v>
      </c>
      <c r="O111" s="12">
        <f t="shared" ref="O111" si="303">(H111-$H$9)/(B111-$B$9)</f>
        <v>-0.8032786885246983</v>
      </c>
      <c r="P111" s="81">
        <f t="shared" ref="P111" si="304">(L111-$L$9)/(B111-$B$9)</f>
        <v>18.330178892370078</v>
      </c>
      <c r="Q111" s="12">
        <f t="shared" ref="Q111" si="305">(M111-0)/(B111-$B$9)</f>
        <v>0.2951625907047532</v>
      </c>
      <c r="R111" s="12">
        <f t="shared" ref="R111" si="306">(N111-0)/(B111-$B$9)</f>
        <v>5.4797097576045763E-2</v>
      </c>
      <c r="S111" s="12">
        <f t="shared" ref="S111" si="307">(O111-0)/(B111-$B$9)</f>
        <v>-1.3168503090568825E-2</v>
      </c>
      <c r="T111" s="12">
        <f t="shared" ref="T111" si="308">(P111-0)/(B111-$B$9)</f>
        <v>0.30049473594049309</v>
      </c>
    </row>
    <row r="112" spans="2:20" ht="15.9" customHeight="1">
      <c r="B112" s="18"/>
      <c r="C112" s="12"/>
      <c r="D112" s="9" t="str">
        <f t="shared" si="174"/>
        <v/>
      </c>
      <c r="E112" s="12"/>
      <c r="F112" s="9" t="str">
        <f t="shared" si="175"/>
        <v/>
      </c>
      <c r="G112" s="12"/>
      <c r="H112" s="9" t="str">
        <f t="shared" si="176"/>
        <v/>
      </c>
    </row>
    <row r="113" spans="2:8" ht="15.9" customHeight="1">
      <c r="B113" s="18"/>
      <c r="C113" s="12"/>
      <c r="D113" s="9" t="str">
        <f t="shared" si="174"/>
        <v/>
      </c>
      <c r="E113" s="12"/>
      <c r="F113" s="9" t="str">
        <f t="shared" si="175"/>
        <v/>
      </c>
      <c r="G113" s="12"/>
      <c r="H113" s="9" t="str">
        <f t="shared" si="176"/>
        <v/>
      </c>
    </row>
    <row r="114" spans="2:8" ht="15.9" customHeight="1">
      <c r="B114" s="18"/>
      <c r="C114" s="12"/>
      <c r="D114" s="9" t="str">
        <f t="shared" si="174"/>
        <v/>
      </c>
      <c r="E114" s="12"/>
      <c r="F114" s="9" t="str">
        <f t="shared" si="175"/>
        <v/>
      </c>
      <c r="G114" s="12"/>
      <c r="H114" s="9" t="str">
        <f t="shared" si="176"/>
        <v/>
      </c>
    </row>
    <row r="115" spans="2:8" ht="15.9" customHeight="1">
      <c r="B115" s="18"/>
      <c r="C115" s="12"/>
      <c r="D115" s="9" t="str">
        <f t="shared" si="174"/>
        <v/>
      </c>
      <c r="E115" s="12"/>
      <c r="F115" s="9" t="str">
        <f t="shared" si="175"/>
        <v/>
      </c>
      <c r="G115" s="12"/>
      <c r="H115" s="9" t="str">
        <f t="shared" si="176"/>
        <v/>
      </c>
    </row>
    <row r="116" spans="2:8" ht="15.9" customHeight="1">
      <c r="B116" s="18"/>
      <c r="C116" s="12"/>
      <c r="D116" s="9" t="str">
        <f t="shared" si="174"/>
        <v/>
      </c>
      <c r="E116" s="12"/>
      <c r="F116" s="9" t="str">
        <f t="shared" si="175"/>
        <v/>
      </c>
      <c r="G116" s="12"/>
      <c r="H116" s="9" t="str">
        <f t="shared" si="176"/>
        <v/>
      </c>
    </row>
    <row r="117" spans="2:8" ht="15.9" customHeight="1">
      <c r="B117" s="18"/>
      <c r="C117" s="12"/>
      <c r="D117" s="9" t="str">
        <f t="shared" si="174"/>
        <v/>
      </c>
      <c r="E117" s="12"/>
      <c r="F117" s="9" t="str">
        <f t="shared" si="175"/>
        <v/>
      </c>
      <c r="G117" s="12"/>
      <c r="H117" s="9" t="str">
        <f t="shared" si="176"/>
        <v/>
      </c>
    </row>
    <row r="118" spans="2:8" ht="15.9" customHeight="1">
      <c r="B118" s="18"/>
      <c r="C118" s="12"/>
      <c r="D118" s="9" t="str">
        <f t="shared" si="174"/>
        <v/>
      </c>
      <c r="E118" s="12"/>
      <c r="F118" s="9" t="str">
        <f t="shared" si="175"/>
        <v/>
      </c>
      <c r="G118" s="12"/>
      <c r="H118" s="9" t="str">
        <f t="shared" si="176"/>
        <v/>
      </c>
    </row>
    <row r="119" spans="2:8" ht="15.9" customHeight="1">
      <c r="B119" s="18"/>
      <c r="C119" s="12"/>
      <c r="D119" s="9" t="str">
        <f t="shared" si="174"/>
        <v/>
      </c>
      <c r="E119" s="12"/>
      <c r="F119" s="9" t="str">
        <f t="shared" si="175"/>
        <v/>
      </c>
      <c r="G119" s="12"/>
      <c r="H119" s="9" t="str">
        <f t="shared" si="176"/>
        <v/>
      </c>
    </row>
    <row r="120" spans="2:8" ht="15.9" customHeight="1">
      <c r="B120" s="18"/>
      <c r="C120" s="12"/>
      <c r="D120" s="9" t="str">
        <f t="shared" si="174"/>
        <v/>
      </c>
      <c r="E120" s="12"/>
      <c r="F120" s="9" t="str">
        <f t="shared" si="175"/>
        <v/>
      </c>
      <c r="G120" s="12"/>
      <c r="H120" s="9" t="str">
        <f t="shared" si="176"/>
        <v/>
      </c>
    </row>
    <row r="121" spans="2:8" ht="15.9" customHeight="1">
      <c r="B121" s="18"/>
      <c r="C121" s="12"/>
      <c r="D121" s="9" t="str">
        <f t="shared" si="174"/>
        <v/>
      </c>
      <c r="E121" s="12"/>
      <c r="F121" s="9" t="str">
        <f t="shared" si="175"/>
        <v/>
      </c>
      <c r="G121" s="12"/>
      <c r="H121" s="9" t="str">
        <f t="shared" si="176"/>
        <v/>
      </c>
    </row>
    <row r="122" spans="2:8" ht="15.9" customHeight="1">
      <c r="B122" s="18"/>
      <c r="C122" s="12"/>
      <c r="D122" s="9" t="str">
        <f t="shared" si="174"/>
        <v/>
      </c>
      <c r="E122" s="12"/>
      <c r="F122" s="9" t="str">
        <f t="shared" si="175"/>
        <v/>
      </c>
      <c r="G122" s="12"/>
      <c r="H122" s="9" t="str">
        <f t="shared" si="176"/>
        <v/>
      </c>
    </row>
    <row r="123" spans="2:8" ht="15.9" customHeight="1">
      <c r="B123" s="18"/>
      <c r="C123" s="12"/>
      <c r="D123" s="9" t="str">
        <f t="shared" si="174"/>
        <v/>
      </c>
      <c r="E123" s="12"/>
      <c r="F123" s="9" t="str">
        <f t="shared" si="175"/>
        <v/>
      </c>
      <c r="G123" s="12"/>
      <c r="H123" s="9" t="str">
        <f t="shared" si="176"/>
        <v/>
      </c>
    </row>
    <row r="124" spans="2:8" ht="15.9" customHeight="1">
      <c r="B124" s="18"/>
      <c r="C124" s="12"/>
      <c r="D124" s="9" t="str">
        <f t="shared" si="174"/>
        <v/>
      </c>
      <c r="E124" s="12"/>
      <c r="F124" s="9" t="str">
        <f t="shared" si="175"/>
        <v/>
      </c>
      <c r="G124" s="12"/>
      <c r="H124" s="9" t="str">
        <f t="shared" si="176"/>
        <v/>
      </c>
    </row>
    <row r="125" spans="2:8" ht="15.9" customHeight="1">
      <c r="B125" s="18"/>
      <c r="C125" s="12"/>
      <c r="D125" s="9" t="str">
        <f t="shared" si="174"/>
        <v/>
      </c>
      <c r="E125" s="12"/>
      <c r="F125" s="9" t="str">
        <f t="shared" si="175"/>
        <v/>
      </c>
      <c r="G125" s="12"/>
      <c r="H125" s="9" t="str">
        <f t="shared" si="176"/>
        <v/>
      </c>
    </row>
    <row r="126" spans="2:8" ht="15.9" customHeight="1">
      <c r="B126" s="18"/>
      <c r="C126" s="12"/>
      <c r="D126" s="9" t="str">
        <f t="shared" si="174"/>
        <v/>
      </c>
      <c r="E126" s="12"/>
      <c r="F126" s="9" t="str">
        <f t="shared" si="175"/>
        <v/>
      </c>
      <c r="G126" s="12"/>
      <c r="H126" s="9" t="str">
        <f t="shared" si="176"/>
        <v/>
      </c>
    </row>
    <row r="127" spans="2:8" ht="15.9" customHeight="1">
      <c r="B127" s="18"/>
      <c r="C127" s="12"/>
      <c r="D127" s="9" t="str">
        <f t="shared" si="174"/>
        <v/>
      </c>
      <c r="E127" s="12"/>
      <c r="F127" s="9" t="str">
        <f t="shared" si="175"/>
        <v/>
      </c>
      <c r="G127" s="12"/>
      <c r="H127" s="9" t="str">
        <f t="shared" si="176"/>
        <v/>
      </c>
    </row>
    <row r="128" spans="2:8" ht="15.9" customHeight="1">
      <c r="B128" s="18"/>
      <c r="C128" s="12"/>
      <c r="D128" s="9" t="str">
        <f t="shared" si="174"/>
        <v/>
      </c>
      <c r="E128" s="12"/>
      <c r="F128" s="9" t="str">
        <f t="shared" si="175"/>
        <v/>
      </c>
      <c r="G128" s="12"/>
      <c r="H128" s="9" t="str">
        <f t="shared" si="176"/>
        <v/>
      </c>
    </row>
    <row r="129" spans="2:8" ht="15.9" customHeight="1">
      <c r="B129" s="18"/>
      <c r="C129" s="12"/>
      <c r="D129" s="9" t="str">
        <f t="shared" si="174"/>
        <v/>
      </c>
      <c r="E129" s="12"/>
      <c r="F129" s="9" t="str">
        <f t="shared" si="175"/>
        <v/>
      </c>
      <c r="G129" s="12"/>
      <c r="H129" s="9" t="str">
        <f t="shared" si="176"/>
        <v/>
      </c>
    </row>
    <row r="130" spans="2:8" ht="15.9" customHeight="1">
      <c r="B130" s="18"/>
      <c r="C130" s="12"/>
      <c r="D130" s="9" t="str">
        <f t="shared" si="174"/>
        <v/>
      </c>
      <c r="E130" s="12"/>
      <c r="F130" s="9" t="str">
        <f t="shared" si="175"/>
        <v/>
      </c>
      <c r="G130" s="12"/>
      <c r="H130" s="9" t="str">
        <f t="shared" si="176"/>
        <v/>
      </c>
    </row>
    <row r="131" spans="2:8" ht="15.9" customHeight="1">
      <c r="B131" s="18"/>
      <c r="C131" s="12"/>
      <c r="D131" s="9" t="str">
        <f t="shared" si="174"/>
        <v/>
      </c>
      <c r="E131" s="12"/>
      <c r="F131" s="9" t="str">
        <f t="shared" si="175"/>
        <v/>
      </c>
      <c r="G131" s="12"/>
      <c r="H131" s="9" t="str">
        <f t="shared" si="176"/>
        <v/>
      </c>
    </row>
    <row r="132" spans="2:8" ht="15.9" customHeight="1">
      <c r="B132" s="18"/>
      <c r="C132" s="12"/>
      <c r="D132" s="9" t="str">
        <f t="shared" si="174"/>
        <v/>
      </c>
      <c r="E132" s="12"/>
      <c r="F132" s="9" t="str">
        <f t="shared" si="175"/>
        <v/>
      </c>
      <c r="G132" s="12"/>
      <c r="H132" s="9" t="str">
        <f t="shared" si="176"/>
        <v/>
      </c>
    </row>
    <row r="133" spans="2:8" ht="15.9" customHeight="1">
      <c r="B133" s="18"/>
      <c r="C133" s="12"/>
      <c r="D133" s="9" t="str">
        <f t="shared" si="174"/>
        <v/>
      </c>
      <c r="E133" s="12"/>
      <c r="F133" s="9" t="str">
        <f t="shared" si="175"/>
        <v/>
      </c>
      <c r="G133" s="12"/>
      <c r="H133" s="9" t="str">
        <f t="shared" si="176"/>
        <v/>
      </c>
    </row>
    <row r="134" spans="2:8" ht="15.9" customHeight="1">
      <c r="B134" s="18"/>
      <c r="C134" s="12"/>
      <c r="D134" s="9" t="str">
        <f t="shared" si="174"/>
        <v/>
      </c>
      <c r="E134" s="12"/>
      <c r="F134" s="9" t="str">
        <f t="shared" si="175"/>
        <v/>
      </c>
      <c r="G134" s="12"/>
      <c r="H134" s="9" t="str">
        <f t="shared" si="176"/>
        <v/>
      </c>
    </row>
    <row r="135" spans="2:8" ht="15.9" customHeight="1">
      <c r="B135" s="18"/>
      <c r="C135" s="12"/>
      <c r="D135" s="9" t="str">
        <f t="shared" si="174"/>
        <v/>
      </c>
      <c r="E135" s="12"/>
      <c r="F135" s="9" t="str">
        <f t="shared" si="175"/>
        <v/>
      </c>
      <c r="G135" s="12"/>
      <c r="H135" s="9" t="str">
        <f t="shared" si="176"/>
        <v/>
      </c>
    </row>
    <row r="136" spans="2:8" ht="15.9" customHeight="1">
      <c r="B136" s="18"/>
      <c r="C136" s="12"/>
      <c r="D136" s="9" t="str">
        <f t="shared" si="174"/>
        <v/>
      </c>
      <c r="E136" s="12"/>
      <c r="F136" s="9" t="str">
        <f t="shared" si="175"/>
        <v/>
      </c>
      <c r="G136" s="12"/>
      <c r="H136" s="9" t="str">
        <f t="shared" si="176"/>
        <v/>
      </c>
    </row>
    <row r="137" spans="2:8" ht="15.9" customHeight="1">
      <c r="B137" s="18"/>
      <c r="C137" s="12"/>
      <c r="D137" s="9" t="str">
        <f t="shared" si="174"/>
        <v/>
      </c>
      <c r="E137" s="12"/>
      <c r="F137" s="9" t="str">
        <f t="shared" si="175"/>
        <v/>
      </c>
      <c r="G137" s="12"/>
      <c r="H137" s="9" t="str">
        <f t="shared" si="176"/>
        <v/>
      </c>
    </row>
    <row r="138" spans="2:8" ht="15.9" customHeight="1">
      <c r="B138" s="18"/>
      <c r="C138" s="12"/>
      <c r="D138" s="9" t="str">
        <f t="shared" si="174"/>
        <v/>
      </c>
      <c r="E138" s="12"/>
      <c r="F138" s="9" t="str">
        <f t="shared" si="175"/>
        <v/>
      </c>
      <c r="G138" s="12"/>
      <c r="H138" s="9" t="str">
        <f t="shared" si="176"/>
        <v/>
      </c>
    </row>
    <row r="139" spans="2:8" ht="15.9" customHeight="1">
      <c r="B139" s="18"/>
      <c r="C139" s="12"/>
      <c r="D139" s="9" t="str">
        <f t="shared" si="174"/>
        <v/>
      </c>
      <c r="E139" s="12"/>
      <c r="F139" s="9" t="str">
        <f t="shared" si="175"/>
        <v/>
      </c>
      <c r="G139" s="12"/>
      <c r="H139" s="9" t="str">
        <f t="shared" si="176"/>
        <v/>
      </c>
    </row>
    <row r="140" spans="2:8" ht="15.9" customHeight="1">
      <c r="B140" s="18"/>
      <c r="C140" s="12"/>
      <c r="D140" s="9" t="str">
        <f t="shared" si="174"/>
        <v/>
      </c>
      <c r="E140" s="12"/>
      <c r="F140" s="9" t="str">
        <f t="shared" si="175"/>
        <v/>
      </c>
      <c r="G140" s="12"/>
      <c r="H140" s="9" t="str">
        <f t="shared" si="176"/>
        <v/>
      </c>
    </row>
    <row r="141" spans="2:8" ht="15.9" customHeight="1">
      <c r="B141" s="18"/>
      <c r="C141" s="12"/>
      <c r="D141" s="9" t="str">
        <f t="shared" si="174"/>
        <v/>
      </c>
      <c r="E141" s="12"/>
      <c r="F141" s="9" t="str">
        <f t="shared" si="175"/>
        <v/>
      </c>
      <c r="G141" s="12"/>
      <c r="H141" s="9" t="str">
        <f t="shared" si="176"/>
        <v/>
      </c>
    </row>
    <row r="142" spans="2:8" ht="15.9" customHeight="1">
      <c r="B142" s="18"/>
      <c r="C142" s="12"/>
      <c r="D142" s="9" t="str">
        <f t="shared" si="174"/>
        <v/>
      </c>
      <c r="E142" s="12"/>
      <c r="F142" s="9" t="str">
        <f t="shared" si="175"/>
        <v/>
      </c>
      <c r="G142" s="12"/>
      <c r="H142" s="9" t="str">
        <f t="shared" si="176"/>
        <v/>
      </c>
    </row>
    <row r="143" spans="2:8" ht="15.9" customHeight="1">
      <c r="B143" s="18"/>
      <c r="C143" s="12"/>
      <c r="D143" s="9" t="str">
        <f t="shared" si="174"/>
        <v/>
      </c>
      <c r="E143" s="12"/>
      <c r="F143" s="9" t="str">
        <f t="shared" si="175"/>
        <v/>
      </c>
      <c r="G143" s="12"/>
      <c r="H143" s="9" t="str">
        <f t="shared" si="176"/>
        <v/>
      </c>
    </row>
    <row r="144" spans="2:8" ht="15.9" customHeight="1">
      <c r="B144" s="18"/>
      <c r="C144" s="12"/>
      <c r="D144" s="9" t="str">
        <f t="shared" si="174"/>
        <v/>
      </c>
      <c r="E144" s="12"/>
      <c r="F144" s="9" t="str">
        <f t="shared" si="175"/>
        <v/>
      </c>
      <c r="G144" s="12"/>
      <c r="H144" s="9" t="str">
        <f t="shared" si="176"/>
        <v/>
      </c>
    </row>
    <row r="145" spans="1:8" ht="15.9" customHeight="1">
      <c r="B145" s="18"/>
      <c r="C145" s="12"/>
      <c r="D145" s="9" t="str">
        <f t="shared" si="174"/>
        <v/>
      </c>
      <c r="E145" s="12"/>
      <c r="F145" s="9" t="str">
        <f t="shared" si="175"/>
        <v/>
      </c>
      <c r="G145" s="12"/>
      <c r="H145" s="9" t="str">
        <f t="shared" si="176"/>
        <v/>
      </c>
    </row>
    <row r="146" spans="1:8" ht="15.9" customHeight="1">
      <c r="B146" s="18"/>
      <c r="C146" s="12"/>
      <c r="D146" s="9" t="str">
        <f t="shared" si="174"/>
        <v/>
      </c>
      <c r="E146" s="12"/>
      <c r="F146" s="9" t="str">
        <f t="shared" si="175"/>
        <v/>
      </c>
      <c r="G146" s="12"/>
      <c r="H146" s="9" t="str">
        <f t="shared" si="176"/>
        <v/>
      </c>
    </row>
    <row r="147" spans="1:8" ht="15.9" customHeight="1">
      <c r="B147" s="18"/>
      <c r="C147" s="12"/>
      <c r="D147" s="9" t="str">
        <f t="shared" si="174"/>
        <v/>
      </c>
      <c r="E147" s="12"/>
      <c r="F147" s="9" t="str">
        <f t="shared" si="175"/>
        <v/>
      </c>
      <c r="G147" s="12"/>
      <c r="H147" s="9" t="str">
        <f t="shared" si="176"/>
        <v/>
      </c>
    </row>
    <row r="148" spans="1:8" ht="15.9" customHeight="1">
      <c r="B148" s="18"/>
      <c r="C148" s="12"/>
      <c r="D148" s="9" t="str">
        <f t="shared" si="174"/>
        <v/>
      </c>
      <c r="E148" s="12"/>
      <c r="F148" s="9" t="str">
        <f t="shared" si="175"/>
        <v/>
      </c>
      <c r="G148" s="12"/>
      <c r="H148" s="9" t="str">
        <f t="shared" si="176"/>
        <v/>
      </c>
    </row>
    <row r="149" spans="1:8" ht="15.9" customHeight="1">
      <c r="B149" s="18"/>
      <c r="C149" s="12"/>
      <c r="D149" s="9" t="str">
        <f t="shared" si="174"/>
        <v/>
      </c>
      <c r="E149" s="12"/>
      <c r="F149" s="9" t="str">
        <f t="shared" si="175"/>
        <v/>
      </c>
      <c r="G149" s="12"/>
      <c r="H149" s="9" t="str">
        <f t="shared" si="176"/>
        <v/>
      </c>
    </row>
    <row r="150" spans="1:8" ht="15.9" customHeight="1">
      <c r="B150" s="18"/>
      <c r="C150" s="12"/>
      <c r="D150" s="9" t="str">
        <f t="shared" si="174"/>
        <v/>
      </c>
      <c r="E150" s="12"/>
      <c r="F150" s="9" t="str">
        <f t="shared" si="175"/>
        <v/>
      </c>
      <c r="G150" s="12"/>
      <c r="H150" s="9" t="str">
        <f t="shared" si="176"/>
        <v/>
      </c>
    </row>
    <row r="151" spans="1:8" ht="15.9" customHeight="1">
      <c r="B151" s="18"/>
      <c r="C151" s="12"/>
      <c r="D151" s="9" t="str">
        <f t="shared" si="174"/>
        <v/>
      </c>
      <c r="E151" s="12"/>
      <c r="F151" s="9" t="str">
        <f t="shared" si="175"/>
        <v/>
      </c>
      <c r="G151" s="12"/>
      <c r="H151" s="9" t="str">
        <f t="shared" si="176"/>
        <v/>
      </c>
    </row>
    <row r="152" spans="1:8" ht="15.9" customHeight="1">
      <c r="B152" s="18"/>
      <c r="C152" s="12"/>
      <c r="D152" s="9" t="str">
        <f t="shared" si="174"/>
        <v/>
      </c>
      <c r="E152" s="12"/>
      <c r="F152" s="9" t="str">
        <f t="shared" si="175"/>
        <v/>
      </c>
      <c r="G152" s="12"/>
      <c r="H152" s="9" t="str">
        <f t="shared" si="176"/>
        <v/>
      </c>
    </row>
    <row r="153" spans="1:8" ht="15.9" customHeight="1">
      <c r="B153" s="18"/>
      <c r="C153" s="12"/>
      <c r="D153" s="9" t="str">
        <f t="shared" si="174"/>
        <v/>
      </c>
      <c r="E153" s="12"/>
      <c r="F153" s="9" t="str">
        <f t="shared" si="175"/>
        <v/>
      </c>
      <c r="G153" s="12"/>
      <c r="H153" s="9" t="str">
        <f t="shared" si="176"/>
        <v/>
      </c>
    </row>
    <row r="154" spans="1:8" ht="15.9" customHeight="1">
      <c r="B154" s="18"/>
      <c r="C154" s="12"/>
      <c r="D154" s="9" t="str">
        <f t="shared" si="174"/>
        <v/>
      </c>
      <c r="E154" s="12"/>
      <c r="F154" s="9" t="str">
        <f t="shared" si="175"/>
        <v/>
      </c>
      <c r="G154" s="12"/>
      <c r="H154" s="9" t="str">
        <f t="shared" si="176"/>
        <v/>
      </c>
    </row>
    <row r="155" spans="1:8" ht="15.9" customHeight="1">
      <c r="B155" s="18"/>
      <c r="C155" s="12"/>
      <c r="D155" s="9" t="str">
        <f t="shared" si="174"/>
        <v/>
      </c>
      <c r="E155" s="12"/>
      <c r="F155" s="9" t="str">
        <f t="shared" si="175"/>
        <v/>
      </c>
      <c r="G155" s="12"/>
      <c r="H155" s="9" t="str">
        <f t="shared" si="176"/>
        <v/>
      </c>
    </row>
    <row r="156" spans="1:8" ht="15.9" customHeight="1">
      <c r="A156" s="32">
        <v>44760</v>
      </c>
      <c r="B156" s="18"/>
      <c r="C156" s="12"/>
      <c r="D156" s="9" t="str">
        <f t="shared" si="174"/>
        <v/>
      </c>
      <c r="E156" s="12"/>
      <c r="F156" s="9" t="str">
        <f t="shared" si="175"/>
        <v/>
      </c>
      <c r="G156" s="12"/>
      <c r="H156" s="9" t="str">
        <f t="shared" si="176"/>
        <v/>
      </c>
    </row>
    <row r="157" spans="1:8" ht="15.9" customHeight="1">
      <c r="A157" s="33"/>
      <c r="B157" s="18"/>
      <c r="C157" s="12"/>
      <c r="D157" s="9" t="str">
        <f t="shared" si="174"/>
        <v/>
      </c>
      <c r="E157" s="12"/>
      <c r="F157" s="9" t="str">
        <f t="shared" si="175"/>
        <v/>
      </c>
      <c r="G157" s="12"/>
      <c r="H157" s="9" t="str">
        <f t="shared" si="176"/>
        <v/>
      </c>
    </row>
    <row r="158" spans="1:8" ht="15.9" customHeight="1">
      <c r="A158" s="212" t="s">
        <v>9</v>
      </c>
      <c r="B158" s="18"/>
      <c r="C158" s="12"/>
      <c r="D158" s="9" t="str">
        <f t="shared" si="174"/>
        <v/>
      </c>
      <c r="E158" s="12"/>
      <c r="F158" s="9" t="str">
        <f t="shared" si="175"/>
        <v/>
      </c>
      <c r="G158" s="12"/>
      <c r="H158" s="9" t="str">
        <f t="shared" si="176"/>
        <v/>
      </c>
    </row>
    <row r="159" spans="1:8" ht="15.9" customHeight="1">
      <c r="A159" s="213"/>
      <c r="B159" s="18"/>
      <c r="C159" s="12"/>
      <c r="D159" s="9" t="str">
        <f t="shared" si="174"/>
        <v/>
      </c>
      <c r="E159" s="12"/>
      <c r="F159" s="9" t="str">
        <f t="shared" si="175"/>
        <v/>
      </c>
      <c r="G159" s="12"/>
      <c r="H159" s="9" t="str">
        <f t="shared" si="176"/>
        <v/>
      </c>
    </row>
    <row r="160" spans="1:8" ht="15.9" customHeight="1">
      <c r="B160" s="18"/>
      <c r="C160" s="12"/>
      <c r="D160" s="9" t="str">
        <f t="shared" si="174"/>
        <v/>
      </c>
      <c r="E160" s="12"/>
      <c r="F160" s="9" t="str">
        <f t="shared" si="175"/>
        <v/>
      </c>
      <c r="G160" s="12"/>
      <c r="H160" s="9" t="str">
        <f t="shared" si="176"/>
        <v/>
      </c>
    </row>
    <row r="161" spans="2:8" ht="15.9" customHeight="1">
      <c r="B161" s="18"/>
      <c r="C161" s="12"/>
      <c r="D161" s="9" t="str">
        <f t="shared" si="174"/>
        <v/>
      </c>
      <c r="E161" s="12"/>
      <c r="F161" s="9" t="str">
        <f t="shared" si="175"/>
        <v/>
      </c>
      <c r="G161" s="12"/>
      <c r="H161" s="9" t="str">
        <f t="shared" si="176"/>
        <v/>
      </c>
    </row>
    <row r="162" spans="2:8" ht="15.9" customHeight="1">
      <c r="B162" s="18"/>
      <c r="C162" s="12"/>
      <c r="D162" s="9" t="str">
        <f t="shared" si="174"/>
        <v/>
      </c>
      <c r="E162" s="12"/>
      <c r="F162" s="9" t="str">
        <f t="shared" si="175"/>
        <v/>
      </c>
      <c r="G162" s="12"/>
      <c r="H162" s="9" t="str">
        <f t="shared" si="176"/>
        <v/>
      </c>
    </row>
    <row r="163" spans="2:8" ht="15.9" customHeight="1">
      <c r="B163" s="18"/>
      <c r="C163" s="12"/>
      <c r="D163" s="9" t="str">
        <f t="shared" si="174"/>
        <v/>
      </c>
      <c r="E163" s="12"/>
      <c r="F163" s="9" t="str">
        <f t="shared" si="175"/>
        <v/>
      </c>
      <c r="G163" s="12"/>
      <c r="H163" s="9" t="str">
        <f t="shared" si="176"/>
        <v/>
      </c>
    </row>
    <row r="164" spans="2:8" ht="15.9" customHeight="1">
      <c r="B164" s="18"/>
      <c r="C164" s="12"/>
      <c r="D164" s="9" t="str">
        <f t="shared" ref="D164:D227" si="309">IF(C164="","",(C164-$C$9)*1000)</f>
        <v/>
      </c>
      <c r="E164" s="12"/>
      <c r="F164" s="9" t="str">
        <f t="shared" ref="F164:F227" si="310">IF(E164="","",(E164-$E$9)*1000)</f>
        <v/>
      </c>
      <c r="G164" s="12"/>
      <c r="H164" s="9" t="str">
        <f t="shared" ref="H164:H227" si="311">IF(G164="","",(G164-$G$9)*1000)</f>
        <v/>
      </c>
    </row>
    <row r="165" spans="2:8" ht="15.9" customHeight="1">
      <c r="B165" s="18"/>
      <c r="C165" s="12"/>
      <c r="D165" s="9" t="str">
        <f t="shared" si="309"/>
        <v/>
      </c>
      <c r="E165" s="12"/>
      <c r="F165" s="9" t="str">
        <f t="shared" si="310"/>
        <v/>
      </c>
      <c r="G165" s="12"/>
      <c r="H165" s="9" t="str">
        <f t="shared" si="311"/>
        <v/>
      </c>
    </row>
    <row r="166" spans="2:8" ht="15.9" customHeight="1">
      <c r="B166" s="18"/>
      <c r="C166" s="12"/>
      <c r="D166" s="9" t="str">
        <f t="shared" si="309"/>
        <v/>
      </c>
      <c r="E166" s="12"/>
      <c r="F166" s="9" t="str">
        <f t="shared" si="310"/>
        <v/>
      </c>
      <c r="G166" s="12"/>
      <c r="H166" s="9" t="str">
        <f t="shared" si="311"/>
        <v/>
      </c>
    </row>
    <row r="167" spans="2:8" ht="15.9" customHeight="1">
      <c r="B167" s="18"/>
      <c r="C167" s="12"/>
      <c r="D167" s="9" t="str">
        <f t="shared" si="309"/>
        <v/>
      </c>
      <c r="E167" s="12"/>
      <c r="F167" s="9" t="str">
        <f t="shared" si="310"/>
        <v/>
      </c>
      <c r="G167" s="12"/>
      <c r="H167" s="9" t="str">
        <f t="shared" si="311"/>
        <v/>
      </c>
    </row>
    <row r="168" spans="2:8" ht="15.9" customHeight="1">
      <c r="B168" s="18"/>
      <c r="C168" s="12"/>
      <c r="D168" s="9" t="str">
        <f t="shared" si="309"/>
        <v/>
      </c>
      <c r="E168" s="12"/>
      <c r="F168" s="9" t="str">
        <f t="shared" si="310"/>
        <v/>
      </c>
      <c r="G168" s="12"/>
      <c r="H168" s="9" t="str">
        <f t="shared" si="311"/>
        <v/>
      </c>
    </row>
    <row r="169" spans="2:8" ht="15.9" customHeight="1">
      <c r="B169" s="18"/>
      <c r="C169" s="12"/>
      <c r="D169" s="9" t="str">
        <f t="shared" si="309"/>
        <v/>
      </c>
      <c r="E169" s="12"/>
      <c r="F169" s="9" t="str">
        <f t="shared" si="310"/>
        <v/>
      </c>
      <c r="G169" s="12"/>
      <c r="H169" s="9" t="str">
        <f t="shared" si="311"/>
        <v/>
      </c>
    </row>
    <row r="170" spans="2:8" ht="15.9" customHeight="1">
      <c r="B170" s="18"/>
      <c r="C170" s="12"/>
      <c r="D170" s="9" t="str">
        <f t="shared" si="309"/>
        <v/>
      </c>
      <c r="E170" s="12"/>
      <c r="F170" s="9" t="str">
        <f t="shared" si="310"/>
        <v/>
      </c>
      <c r="G170" s="12"/>
      <c r="H170" s="9" t="str">
        <f t="shared" si="311"/>
        <v/>
      </c>
    </row>
    <row r="171" spans="2:8" ht="15.9" customHeight="1">
      <c r="B171" s="18"/>
      <c r="C171" s="12"/>
      <c r="D171" s="9" t="str">
        <f t="shared" si="309"/>
        <v/>
      </c>
      <c r="E171" s="12"/>
      <c r="F171" s="9" t="str">
        <f t="shared" si="310"/>
        <v/>
      </c>
      <c r="G171" s="12"/>
      <c r="H171" s="9" t="str">
        <f t="shared" si="311"/>
        <v/>
      </c>
    </row>
    <row r="172" spans="2:8" ht="15.9" customHeight="1">
      <c r="B172" s="18"/>
      <c r="C172" s="12"/>
      <c r="D172" s="9" t="str">
        <f t="shared" si="309"/>
        <v/>
      </c>
      <c r="E172" s="12"/>
      <c r="F172" s="9" t="str">
        <f t="shared" si="310"/>
        <v/>
      </c>
      <c r="G172" s="12"/>
      <c r="H172" s="9" t="str">
        <f t="shared" si="311"/>
        <v/>
      </c>
    </row>
    <row r="173" spans="2:8" ht="15.9" customHeight="1">
      <c r="B173" s="18"/>
      <c r="C173" s="12"/>
      <c r="D173" s="9" t="str">
        <f t="shared" si="309"/>
        <v/>
      </c>
      <c r="E173" s="12"/>
      <c r="F173" s="9" t="str">
        <f t="shared" si="310"/>
        <v/>
      </c>
      <c r="G173" s="12"/>
      <c r="H173" s="9" t="str">
        <f t="shared" si="311"/>
        <v/>
      </c>
    </row>
    <row r="174" spans="2:8" ht="15.9" customHeight="1">
      <c r="B174" s="18"/>
      <c r="C174" s="12"/>
      <c r="D174" s="9" t="str">
        <f t="shared" si="309"/>
        <v/>
      </c>
      <c r="E174" s="12"/>
      <c r="F174" s="9" t="str">
        <f t="shared" si="310"/>
        <v/>
      </c>
      <c r="G174" s="12"/>
      <c r="H174" s="9" t="str">
        <f t="shared" si="311"/>
        <v/>
      </c>
    </row>
    <row r="175" spans="2:8" ht="15.9" customHeight="1">
      <c r="B175" s="18"/>
      <c r="C175" s="12"/>
      <c r="D175" s="9" t="str">
        <f t="shared" si="309"/>
        <v/>
      </c>
      <c r="E175" s="12"/>
      <c r="F175" s="9" t="str">
        <f t="shared" si="310"/>
        <v/>
      </c>
      <c r="G175" s="12"/>
      <c r="H175" s="9" t="str">
        <f t="shared" si="311"/>
        <v/>
      </c>
    </row>
    <row r="176" spans="2:8" ht="15.9" customHeight="1">
      <c r="B176" s="18"/>
      <c r="C176" s="12"/>
      <c r="D176" s="9" t="str">
        <f t="shared" si="309"/>
        <v/>
      </c>
      <c r="E176" s="12"/>
      <c r="F176" s="9" t="str">
        <f t="shared" si="310"/>
        <v/>
      </c>
      <c r="G176" s="12"/>
      <c r="H176" s="9" t="str">
        <f t="shared" si="311"/>
        <v/>
      </c>
    </row>
    <row r="177" spans="1:8" ht="15.9" customHeight="1">
      <c r="B177" s="18"/>
      <c r="C177" s="12"/>
      <c r="D177" s="9" t="str">
        <f t="shared" si="309"/>
        <v/>
      </c>
      <c r="E177" s="12"/>
      <c r="F177" s="9" t="str">
        <f t="shared" si="310"/>
        <v/>
      </c>
      <c r="G177" s="12"/>
      <c r="H177" s="9" t="str">
        <f t="shared" si="311"/>
        <v/>
      </c>
    </row>
    <row r="178" spans="1:8" ht="15.9" customHeight="1">
      <c r="B178" s="18"/>
      <c r="C178" s="12"/>
      <c r="D178" s="9" t="str">
        <f t="shared" si="309"/>
        <v/>
      </c>
      <c r="E178" s="12"/>
      <c r="F178" s="9" t="str">
        <f t="shared" si="310"/>
        <v/>
      </c>
      <c r="G178" s="12"/>
      <c r="H178" s="9" t="str">
        <f t="shared" si="311"/>
        <v/>
      </c>
    </row>
    <row r="179" spans="1:8" ht="15.9" customHeight="1">
      <c r="B179" s="18"/>
      <c r="C179" s="12"/>
      <c r="D179" s="9" t="str">
        <f t="shared" si="309"/>
        <v/>
      </c>
      <c r="E179" s="12"/>
      <c r="F179" s="9" t="str">
        <f t="shared" si="310"/>
        <v/>
      </c>
      <c r="G179" s="12"/>
      <c r="H179" s="9" t="str">
        <f t="shared" si="311"/>
        <v/>
      </c>
    </row>
    <row r="180" spans="1:8" ht="15.9" customHeight="1">
      <c r="B180" s="18"/>
      <c r="C180" s="12"/>
      <c r="D180" s="9" t="str">
        <f t="shared" si="309"/>
        <v/>
      </c>
      <c r="E180" s="12"/>
      <c r="F180" s="9" t="str">
        <f t="shared" si="310"/>
        <v/>
      </c>
      <c r="G180" s="12"/>
      <c r="H180" s="9" t="str">
        <f t="shared" si="311"/>
        <v/>
      </c>
    </row>
    <row r="181" spans="1:8" ht="15.9" customHeight="1">
      <c r="B181" s="18"/>
      <c r="C181" s="12"/>
      <c r="D181" s="9" t="str">
        <f t="shared" si="309"/>
        <v/>
      </c>
      <c r="E181" s="12"/>
      <c r="F181" s="9" t="str">
        <f t="shared" si="310"/>
        <v/>
      </c>
      <c r="G181" s="12"/>
      <c r="H181" s="9" t="str">
        <f t="shared" si="311"/>
        <v/>
      </c>
    </row>
    <row r="182" spans="1:8" ht="15.9" customHeight="1">
      <c r="B182" s="18"/>
      <c r="C182" s="12"/>
      <c r="D182" s="9" t="str">
        <f t="shared" si="309"/>
        <v/>
      </c>
      <c r="E182" s="12"/>
      <c r="F182" s="9" t="str">
        <f t="shared" si="310"/>
        <v/>
      </c>
      <c r="G182" s="12"/>
      <c r="H182" s="9" t="str">
        <f t="shared" si="311"/>
        <v/>
      </c>
    </row>
    <row r="183" spans="1:8" ht="15.9" customHeight="1">
      <c r="B183" s="18"/>
      <c r="C183" s="12"/>
      <c r="D183" s="9" t="str">
        <f t="shared" si="309"/>
        <v/>
      </c>
      <c r="E183" s="12"/>
      <c r="F183" s="9" t="str">
        <f t="shared" si="310"/>
        <v/>
      </c>
      <c r="G183" s="12"/>
      <c r="H183" s="9" t="str">
        <f t="shared" si="311"/>
        <v/>
      </c>
    </row>
    <row r="184" spans="1:8" ht="15.9" customHeight="1">
      <c r="B184" s="18"/>
      <c r="C184" s="12"/>
      <c r="D184" s="9" t="str">
        <f t="shared" si="309"/>
        <v/>
      </c>
      <c r="E184" s="12"/>
      <c r="F184" s="9" t="str">
        <f t="shared" si="310"/>
        <v/>
      </c>
      <c r="G184" s="12"/>
      <c r="H184" s="9" t="str">
        <f t="shared" si="311"/>
        <v/>
      </c>
    </row>
    <row r="185" spans="1:8" ht="15.9" customHeight="1">
      <c r="B185" s="18"/>
      <c r="C185" s="12"/>
      <c r="D185" s="9" t="str">
        <f t="shared" si="309"/>
        <v/>
      </c>
      <c r="E185" s="12"/>
      <c r="F185" s="9" t="str">
        <f t="shared" si="310"/>
        <v/>
      </c>
      <c r="G185" s="12"/>
      <c r="H185" s="9" t="str">
        <f t="shared" si="311"/>
        <v/>
      </c>
    </row>
    <row r="186" spans="1:8" ht="15.9" customHeight="1">
      <c r="B186" s="18"/>
      <c r="C186" s="12"/>
      <c r="D186" s="9" t="str">
        <f t="shared" si="309"/>
        <v/>
      </c>
      <c r="E186" s="12"/>
      <c r="F186" s="9" t="str">
        <f t="shared" si="310"/>
        <v/>
      </c>
      <c r="G186" s="12"/>
      <c r="H186" s="9" t="str">
        <f t="shared" si="311"/>
        <v/>
      </c>
    </row>
    <row r="187" spans="1:8" ht="15.9" customHeight="1">
      <c r="B187" s="18"/>
      <c r="C187" s="12"/>
      <c r="D187" s="9" t="str">
        <f t="shared" si="309"/>
        <v/>
      </c>
      <c r="E187" s="12"/>
      <c r="F187" s="9" t="str">
        <f t="shared" si="310"/>
        <v/>
      </c>
      <c r="G187" s="12"/>
      <c r="H187" s="9" t="str">
        <f t="shared" si="311"/>
        <v/>
      </c>
    </row>
    <row r="188" spans="1:8" ht="15.9" customHeight="1">
      <c r="B188" s="18"/>
      <c r="C188" s="12"/>
      <c r="D188" s="9" t="str">
        <f t="shared" si="309"/>
        <v/>
      </c>
      <c r="E188" s="12"/>
      <c r="F188" s="9" t="str">
        <f t="shared" si="310"/>
        <v/>
      </c>
      <c r="G188" s="12"/>
      <c r="H188" s="9" t="str">
        <f t="shared" si="311"/>
        <v/>
      </c>
    </row>
    <row r="189" spans="1:8" ht="15.9" customHeight="1">
      <c r="B189" s="18"/>
      <c r="C189" s="12"/>
      <c r="D189" s="9" t="str">
        <f t="shared" si="309"/>
        <v/>
      </c>
      <c r="E189" s="12"/>
      <c r="F189" s="9" t="str">
        <f t="shared" si="310"/>
        <v/>
      </c>
      <c r="G189" s="12"/>
      <c r="H189" s="9" t="str">
        <f t="shared" si="311"/>
        <v/>
      </c>
    </row>
    <row r="190" spans="1:8" ht="15.9" customHeight="1">
      <c r="B190" s="18"/>
      <c r="C190" s="12"/>
      <c r="D190" s="9" t="str">
        <f t="shared" si="309"/>
        <v/>
      </c>
      <c r="E190" s="12"/>
      <c r="F190" s="9" t="str">
        <f t="shared" si="310"/>
        <v/>
      </c>
      <c r="G190" s="12"/>
      <c r="H190" s="9" t="str">
        <f t="shared" si="311"/>
        <v/>
      </c>
    </row>
    <row r="191" spans="1:8" ht="15.9" customHeight="1">
      <c r="A191" s="15"/>
      <c r="B191" s="18"/>
      <c r="C191" s="12"/>
      <c r="D191" s="9" t="str">
        <f t="shared" si="309"/>
        <v/>
      </c>
      <c r="E191" s="12"/>
      <c r="F191" s="9" t="str">
        <f t="shared" si="310"/>
        <v/>
      </c>
      <c r="G191" s="12"/>
      <c r="H191" s="9" t="str">
        <f t="shared" si="311"/>
        <v/>
      </c>
    </row>
    <row r="192" spans="1:8" ht="15.9" customHeight="1">
      <c r="A192" s="34"/>
      <c r="B192" s="18"/>
      <c r="C192" s="12"/>
      <c r="D192" s="9" t="str">
        <f t="shared" si="309"/>
        <v/>
      </c>
      <c r="E192" s="12"/>
      <c r="F192" s="9" t="str">
        <f t="shared" si="310"/>
        <v/>
      </c>
      <c r="G192" s="12"/>
      <c r="H192" s="9" t="str">
        <f t="shared" si="311"/>
        <v/>
      </c>
    </row>
    <row r="193" spans="1:8" ht="15.9" customHeight="1">
      <c r="A193" s="34"/>
      <c r="B193" s="18"/>
      <c r="C193" s="12"/>
      <c r="D193" s="9" t="str">
        <f t="shared" si="309"/>
        <v/>
      </c>
      <c r="E193" s="12"/>
      <c r="F193" s="9" t="str">
        <f t="shared" si="310"/>
        <v/>
      </c>
      <c r="G193" s="12"/>
      <c r="H193" s="9" t="str">
        <f t="shared" si="311"/>
        <v/>
      </c>
    </row>
    <row r="194" spans="1:8" ht="15.9" customHeight="1">
      <c r="A194" s="180"/>
      <c r="B194" s="18"/>
      <c r="C194" s="12"/>
      <c r="D194" s="9" t="str">
        <f t="shared" si="309"/>
        <v/>
      </c>
      <c r="E194" s="12"/>
      <c r="F194" s="9" t="str">
        <f t="shared" si="310"/>
        <v/>
      </c>
      <c r="G194" s="12"/>
      <c r="H194" s="9" t="str">
        <f t="shared" si="311"/>
        <v/>
      </c>
    </row>
    <row r="195" spans="1:8" ht="15.9" customHeight="1">
      <c r="A195" s="180"/>
      <c r="B195" s="18"/>
      <c r="C195" s="12"/>
      <c r="D195" s="9" t="str">
        <f t="shared" si="309"/>
        <v/>
      </c>
      <c r="E195" s="12"/>
      <c r="F195" s="9" t="str">
        <f t="shared" si="310"/>
        <v/>
      </c>
      <c r="G195" s="12"/>
      <c r="H195" s="9" t="str">
        <f t="shared" si="311"/>
        <v/>
      </c>
    </row>
    <row r="196" spans="1:8" ht="15.9" customHeight="1">
      <c r="A196" s="15"/>
      <c r="B196" s="18"/>
      <c r="C196" s="12"/>
      <c r="D196" s="9" t="str">
        <f t="shared" si="309"/>
        <v/>
      </c>
      <c r="E196" s="12"/>
      <c r="F196" s="9" t="str">
        <f t="shared" si="310"/>
        <v/>
      </c>
      <c r="G196" s="12"/>
      <c r="H196" s="9" t="str">
        <f t="shared" si="311"/>
        <v/>
      </c>
    </row>
    <row r="197" spans="1:8" ht="15.9" customHeight="1">
      <c r="A197" s="15"/>
      <c r="B197" s="18"/>
      <c r="C197" s="12"/>
      <c r="D197" s="9" t="str">
        <f t="shared" si="309"/>
        <v/>
      </c>
      <c r="E197" s="12"/>
      <c r="F197" s="9" t="str">
        <f t="shared" si="310"/>
        <v/>
      </c>
      <c r="G197" s="12"/>
      <c r="H197" s="9" t="str">
        <f t="shared" si="311"/>
        <v/>
      </c>
    </row>
    <row r="198" spans="1:8" ht="15.9" customHeight="1">
      <c r="A198" s="34"/>
      <c r="B198" s="18"/>
      <c r="C198" s="12"/>
      <c r="D198" s="9" t="str">
        <f t="shared" si="309"/>
        <v/>
      </c>
      <c r="E198" s="12"/>
      <c r="F198" s="9" t="str">
        <f t="shared" si="310"/>
        <v/>
      </c>
      <c r="G198" s="12"/>
      <c r="H198" s="9" t="str">
        <f t="shared" si="311"/>
        <v/>
      </c>
    </row>
    <row r="199" spans="1:8" ht="15.9" customHeight="1">
      <c r="A199" s="34"/>
      <c r="B199" s="18"/>
      <c r="C199" s="12"/>
      <c r="D199" s="9" t="str">
        <f t="shared" si="309"/>
        <v/>
      </c>
      <c r="E199" s="12"/>
      <c r="F199" s="9" t="str">
        <f t="shared" si="310"/>
        <v/>
      </c>
      <c r="G199" s="12"/>
      <c r="H199" s="9" t="str">
        <f t="shared" si="311"/>
        <v/>
      </c>
    </row>
    <row r="200" spans="1:8" ht="15.9" customHeight="1">
      <c r="A200" s="181"/>
      <c r="B200" s="18"/>
      <c r="C200" s="12"/>
      <c r="D200" s="9" t="str">
        <f t="shared" si="309"/>
        <v/>
      </c>
      <c r="E200" s="12"/>
      <c r="F200" s="9" t="str">
        <f t="shared" si="310"/>
        <v/>
      </c>
      <c r="G200" s="12"/>
      <c r="H200" s="9" t="str">
        <f t="shared" si="311"/>
        <v/>
      </c>
    </row>
    <row r="201" spans="1:8" ht="15.9" customHeight="1">
      <c r="A201" s="181"/>
      <c r="B201" s="18"/>
      <c r="C201" s="12"/>
      <c r="D201" s="9" t="str">
        <f t="shared" si="309"/>
        <v/>
      </c>
      <c r="E201" s="12"/>
      <c r="F201" s="9" t="str">
        <f t="shared" si="310"/>
        <v/>
      </c>
      <c r="G201" s="12"/>
      <c r="H201" s="9" t="str">
        <f t="shared" si="311"/>
        <v/>
      </c>
    </row>
    <row r="202" spans="1:8" ht="15.9" customHeight="1">
      <c r="A202" s="15"/>
      <c r="B202" s="18"/>
      <c r="C202" s="12"/>
      <c r="D202" s="9" t="str">
        <f t="shared" si="309"/>
        <v/>
      </c>
      <c r="E202" s="12"/>
      <c r="F202" s="9" t="str">
        <f t="shared" si="310"/>
        <v/>
      </c>
      <c r="G202" s="12"/>
      <c r="H202" s="9" t="str">
        <f t="shared" si="311"/>
        <v/>
      </c>
    </row>
    <row r="203" spans="1:8" ht="15.9" customHeight="1">
      <c r="A203" s="15"/>
      <c r="B203" s="18"/>
      <c r="C203" s="12"/>
      <c r="D203" s="9" t="str">
        <f t="shared" si="309"/>
        <v/>
      </c>
      <c r="E203" s="12"/>
      <c r="F203" s="9" t="str">
        <f t="shared" si="310"/>
        <v/>
      </c>
      <c r="G203" s="12"/>
      <c r="H203" s="9" t="str">
        <f t="shared" si="311"/>
        <v/>
      </c>
    </row>
    <row r="204" spans="1:8" ht="15.9" customHeight="1">
      <c r="A204" s="15"/>
      <c r="B204" s="18"/>
      <c r="C204" s="12"/>
      <c r="D204" s="9" t="str">
        <f t="shared" si="309"/>
        <v/>
      </c>
      <c r="E204" s="12"/>
      <c r="F204" s="9" t="str">
        <f t="shared" si="310"/>
        <v/>
      </c>
      <c r="G204" s="12"/>
      <c r="H204" s="9" t="str">
        <f t="shared" si="311"/>
        <v/>
      </c>
    </row>
    <row r="205" spans="1:8" ht="15.9" customHeight="1">
      <c r="B205" s="18"/>
      <c r="C205" s="12"/>
      <c r="D205" s="9" t="str">
        <f t="shared" si="309"/>
        <v/>
      </c>
      <c r="E205" s="12"/>
      <c r="F205" s="9" t="str">
        <f t="shared" si="310"/>
        <v/>
      </c>
      <c r="G205" s="12"/>
      <c r="H205" s="9" t="str">
        <f t="shared" si="311"/>
        <v/>
      </c>
    </row>
    <row r="206" spans="1:8" ht="15.9" customHeight="1">
      <c r="B206" s="18"/>
      <c r="C206" s="12"/>
      <c r="D206" s="9" t="str">
        <f t="shared" si="309"/>
        <v/>
      </c>
      <c r="E206" s="12"/>
      <c r="F206" s="9" t="str">
        <f t="shared" si="310"/>
        <v/>
      </c>
      <c r="G206" s="12"/>
      <c r="H206" s="9" t="str">
        <f t="shared" si="311"/>
        <v/>
      </c>
    </row>
    <row r="207" spans="1:8" ht="15.9" customHeight="1">
      <c r="B207" s="18"/>
      <c r="C207" s="12"/>
      <c r="D207" s="9" t="str">
        <f t="shared" si="309"/>
        <v/>
      </c>
      <c r="E207" s="12"/>
      <c r="F207" s="9" t="str">
        <f t="shared" si="310"/>
        <v/>
      </c>
      <c r="G207" s="12"/>
      <c r="H207" s="9" t="str">
        <f t="shared" si="311"/>
        <v/>
      </c>
    </row>
    <row r="208" spans="1:8" ht="15.9" customHeight="1">
      <c r="B208" s="18"/>
      <c r="C208" s="12"/>
      <c r="D208" s="9" t="str">
        <f t="shared" si="309"/>
        <v/>
      </c>
      <c r="E208" s="12"/>
      <c r="F208" s="9" t="str">
        <f t="shared" si="310"/>
        <v/>
      </c>
      <c r="G208" s="12"/>
      <c r="H208" s="9" t="str">
        <f t="shared" si="311"/>
        <v/>
      </c>
    </row>
    <row r="209" spans="2:8" ht="15.9" customHeight="1">
      <c r="B209" s="18"/>
      <c r="C209" s="12"/>
      <c r="D209" s="9" t="str">
        <f t="shared" si="309"/>
        <v/>
      </c>
      <c r="E209" s="12"/>
      <c r="F209" s="9" t="str">
        <f t="shared" si="310"/>
        <v/>
      </c>
      <c r="G209" s="12"/>
      <c r="H209" s="9" t="str">
        <f t="shared" si="311"/>
        <v/>
      </c>
    </row>
    <row r="210" spans="2:8" ht="15.9" customHeight="1">
      <c r="B210" s="18"/>
      <c r="C210" s="12"/>
      <c r="D210" s="9" t="str">
        <f t="shared" si="309"/>
        <v/>
      </c>
      <c r="E210" s="12"/>
      <c r="F210" s="9" t="str">
        <f t="shared" si="310"/>
        <v/>
      </c>
      <c r="G210" s="12"/>
      <c r="H210" s="9" t="str">
        <f t="shared" si="311"/>
        <v/>
      </c>
    </row>
    <row r="211" spans="2:8" ht="15.9" customHeight="1">
      <c r="B211" s="18"/>
      <c r="C211" s="12"/>
      <c r="D211" s="9" t="str">
        <f t="shared" si="309"/>
        <v/>
      </c>
      <c r="E211" s="12"/>
      <c r="F211" s="9" t="str">
        <f t="shared" si="310"/>
        <v/>
      </c>
      <c r="G211" s="12"/>
      <c r="H211" s="9" t="str">
        <f t="shared" si="311"/>
        <v/>
      </c>
    </row>
    <row r="212" spans="2:8" ht="15.9" customHeight="1">
      <c r="B212" s="18"/>
      <c r="C212" s="12"/>
      <c r="D212" s="9" t="str">
        <f t="shared" si="309"/>
        <v/>
      </c>
      <c r="E212" s="12"/>
      <c r="F212" s="9" t="str">
        <f t="shared" si="310"/>
        <v/>
      </c>
      <c r="G212" s="12"/>
      <c r="H212" s="9" t="str">
        <f t="shared" si="311"/>
        <v/>
      </c>
    </row>
    <row r="213" spans="2:8" ht="15.9" customHeight="1">
      <c r="B213" s="18"/>
      <c r="C213" s="12"/>
      <c r="D213" s="9" t="str">
        <f t="shared" si="309"/>
        <v/>
      </c>
      <c r="E213" s="12"/>
      <c r="F213" s="9" t="str">
        <f t="shared" si="310"/>
        <v/>
      </c>
      <c r="G213" s="12"/>
      <c r="H213" s="9" t="str">
        <f t="shared" si="311"/>
        <v/>
      </c>
    </row>
    <row r="214" spans="2:8" ht="15.9" customHeight="1">
      <c r="B214" s="18"/>
      <c r="C214" s="12"/>
      <c r="D214" s="9" t="str">
        <f t="shared" si="309"/>
        <v/>
      </c>
      <c r="E214" s="12"/>
      <c r="F214" s="9" t="str">
        <f t="shared" si="310"/>
        <v/>
      </c>
      <c r="G214" s="12"/>
      <c r="H214" s="9" t="str">
        <f t="shared" si="311"/>
        <v/>
      </c>
    </row>
    <row r="215" spans="2:8" ht="15.9" customHeight="1">
      <c r="B215" s="18"/>
      <c r="C215" s="12"/>
      <c r="D215" s="9" t="str">
        <f t="shared" si="309"/>
        <v/>
      </c>
      <c r="E215" s="12"/>
      <c r="F215" s="9" t="str">
        <f t="shared" si="310"/>
        <v/>
      </c>
      <c r="G215" s="12"/>
      <c r="H215" s="9" t="str">
        <f t="shared" si="311"/>
        <v/>
      </c>
    </row>
    <row r="216" spans="2:8" ht="15.9" customHeight="1">
      <c r="B216" s="18"/>
      <c r="C216" s="12"/>
      <c r="D216" s="9" t="str">
        <f t="shared" si="309"/>
        <v/>
      </c>
      <c r="E216" s="12"/>
      <c r="F216" s="9" t="str">
        <f t="shared" si="310"/>
        <v/>
      </c>
      <c r="G216" s="12"/>
      <c r="H216" s="9" t="str">
        <f t="shared" si="311"/>
        <v/>
      </c>
    </row>
    <row r="217" spans="2:8" ht="15.9" customHeight="1">
      <c r="B217" s="18"/>
      <c r="C217" s="12"/>
      <c r="D217" s="9" t="str">
        <f t="shared" si="309"/>
        <v/>
      </c>
      <c r="E217" s="12"/>
      <c r="F217" s="9" t="str">
        <f t="shared" si="310"/>
        <v/>
      </c>
      <c r="G217" s="12"/>
      <c r="H217" s="9" t="str">
        <f t="shared" si="311"/>
        <v/>
      </c>
    </row>
    <row r="218" spans="2:8" ht="15.9" customHeight="1">
      <c r="B218" s="18"/>
      <c r="C218" s="12"/>
      <c r="D218" s="9" t="str">
        <f t="shared" si="309"/>
        <v/>
      </c>
      <c r="E218" s="12"/>
      <c r="F218" s="9" t="str">
        <f t="shared" si="310"/>
        <v/>
      </c>
      <c r="G218" s="12"/>
      <c r="H218" s="9" t="str">
        <f t="shared" si="311"/>
        <v/>
      </c>
    </row>
    <row r="219" spans="2:8" ht="15.9" customHeight="1">
      <c r="B219" s="18"/>
      <c r="C219" s="12"/>
      <c r="D219" s="9" t="str">
        <f t="shared" si="309"/>
        <v/>
      </c>
      <c r="E219" s="12"/>
      <c r="F219" s="9" t="str">
        <f t="shared" si="310"/>
        <v/>
      </c>
      <c r="G219" s="12"/>
      <c r="H219" s="9" t="str">
        <f t="shared" si="311"/>
        <v/>
      </c>
    </row>
    <row r="220" spans="2:8" ht="15.9" customHeight="1">
      <c r="B220" s="18"/>
      <c r="C220" s="12"/>
      <c r="D220" s="9" t="str">
        <f t="shared" si="309"/>
        <v/>
      </c>
      <c r="E220" s="12"/>
      <c r="F220" s="9" t="str">
        <f t="shared" si="310"/>
        <v/>
      </c>
      <c r="G220" s="12"/>
      <c r="H220" s="9" t="str">
        <f t="shared" si="311"/>
        <v/>
      </c>
    </row>
    <row r="221" spans="2:8" ht="15.9" customHeight="1">
      <c r="B221" s="18"/>
      <c r="C221" s="12"/>
      <c r="D221" s="9" t="str">
        <f t="shared" si="309"/>
        <v/>
      </c>
      <c r="E221" s="12"/>
      <c r="F221" s="9" t="str">
        <f t="shared" si="310"/>
        <v/>
      </c>
      <c r="G221" s="12"/>
      <c r="H221" s="9" t="str">
        <f t="shared" si="311"/>
        <v/>
      </c>
    </row>
    <row r="222" spans="2:8" ht="15.9" customHeight="1">
      <c r="B222" s="18"/>
      <c r="C222" s="12"/>
      <c r="D222" s="9" t="str">
        <f t="shared" si="309"/>
        <v/>
      </c>
      <c r="E222" s="12"/>
      <c r="F222" s="9" t="str">
        <f t="shared" si="310"/>
        <v/>
      </c>
      <c r="G222" s="12"/>
      <c r="H222" s="9" t="str">
        <f t="shared" si="311"/>
        <v/>
      </c>
    </row>
    <row r="223" spans="2:8" ht="15.9" customHeight="1">
      <c r="B223" s="18"/>
      <c r="C223" s="12"/>
      <c r="D223" s="9" t="str">
        <f t="shared" si="309"/>
        <v/>
      </c>
      <c r="E223" s="12"/>
      <c r="F223" s="9" t="str">
        <f t="shared" si="310"/>
        <v/>
      </c>
      <c r="G223" s="12"/>
      <c r="H223" s="9" t="str">
        <f t="shared" si="311"/>
        <v/>
      </c>
    </row>
    <row r="224" spans="2:8" ht="15.9" customHeight="1">
      <c r="B224" s="18"/>
      <c r="C224" s="12"/>
      <c r="D224" s="9" t="str">
        <f t="shared" si="309"/>
        <v/>
      </c>
      <c r="E224" s="12"/>
      <c r="F224" s="9" t="str">
        <f t="shared" si="310"/>
        <v/>
      </c>
      <c r="G224" s="12"/>
      <c r="H224" s="9" t="str">
        <f t="shared" si="311"/>
        <v/>
      </c>
    </row>
    <row r="225" spans="2:8" ht="15.9" customHeight="1">
      <c r="B225" s="18"/>
      <c r="C225" s="12"/>
      <c r="D225" s="9" t="str">
        <f t="shared" si="309"/>
        <v/>
      </c>
      <c r="E225" s="12"/>
      <c r="F225" s="9" t="str">
        <f t="shared" si="310"/>
        <v/>
      </c>
      <c r="G225" s="12"/>
      <c r="H225" s="9" t="str">
        <f t="shared" si="311"/>
        <v/>
      </c>
    </row>
    <row r="226" spans="2:8" ht="15.9" customHeight="1">
      <c r="B226" s="18"/>
      <c r="C226" s="12"/>
      <c r="D226" s="9" t="str">
        <f t="shared" si="309"/>
        <v/>
      </c>
      <c r="E226" s="12"/>
      <c r="F226" s="9" t="str">
        <f t="shared" si="310"/>
        <v/>
      </c>
      <c r="G226" s="12"/>
      <c r="H226" s="9" t="str">
        <f t="shared" si="311"/>
        <v/>
      </c>
    </row>
    <row r="227" spans="2:8" ht="15.9" customHeight="1">
      <c r="B227" s="18"/>
      <c r="C227" s="12"/>
      <c r="D227" s="9" t="str">
        <f t="shared" si="309"/>
        <v/>
      </c>
      <c r="E227" s="12"/>
      <c r="F227" s="9" t="str">
        <f t="shared" si="310"/>
        <v/>
      </c>
      <c r="G227" s="12"/>
      <c r="H227" s="9" t="str">
        <f t="shared" si="311"/>
        <v/>
      </c>
    </row>
    <row r="228" spans="2:8" ht="15.9" customHeight="1">
      <c r="B228" s="18"/>
      <c r="C228" s="12"/>
      <c r="D228" s="9" t="str">
        <f t="shared" ref="D228:D291" si="312">IF(C228="","",(C228-$C$9)*1000)</f>
        <v/>
      </c>
      <c r="E228" s="12"/>
      <c r="F228" s="9" t="str">
        <f t="shared" ref="F228:F291" si="313">IF(E228="","",(E228-$E$9)*1000)</f>
        <v/>
      </c>
      <c r="G228" s="12"/>
      <c r="H228" s="9" t="str">
        <f t="shared" ref="H228:H291" si="314">IF(G228="","",(G228-$G$9)*1000)</f>
        <v/>
      </c>
    </row>
    <row r="229" spans="2:8" ht="15.9" customHeight="1">
      <c r="B229" s="18"/>
      <c r="C229" s="12"/>
      <c r="D229" s="9" t="str">
        <f t="shared" si="312"/>
        <v/>
      </c>
      <c r="E229" s="12"/>
      <c r="F229" s="9" t="str">
        <f t="shared" si="313"/>
        <v/>
      </c>
      <c r="G229" s="12"/>
      <c r="H229" s="9" t="str">
        <f t="shared" si="314"/>
        <v/>
      </c>
    </row>
    <row r="230" spans="2:8" ht="15.9" customHeight="1">
      <c r="B230" s="18"/>
      <c r="C230" s="12"/>
      <c r="D230" s="9" t="str">
        <f t="shared" si="312"/>
        <v/>
      </c>
      <c r="E230" s="12"/>
      <c r="F230" s="9" t="str">
        <f t="shared" si="313"/>
        <v/>
      </c>
      <c r="G230" s="12"/>
      <c r="H230" s="9" t="str">
        <f t="shared" si="314"/>
        <v/>
      </c>
    </row>
    <row r="231" spans="2:8" ht="15.9" customHeight="1">
      <c r="B231" s="18"/>
      <c r="C231" s="12"/>
      <c r="D231" s="9" t="str">
        <f t="shared" si="312"/>
        <v/>
      </c>
      <c r="E231" s="12"/>
      <c r="F231" s="9" t="str">
        <f t="shared" si="313"/>
        <v/>
      </c>
      <c r="G231" s="12"/>
      <c r="H231" s="9" t="str">
        <f t="shared" si="314"/>
        <v/>
      </c>
    </row>
    <row r="232" spans="2:8" ht="15.9" customHeight="1">
      <c r="B232" s="18"/>
      <c r="C232" s="12"/>
      <c r="D232" s="9" t="str">
        <f t="shared" si="312"/>
        <v/>
      </c>
      <c r="E232" s="12"/>
      <c r="F232" s="9" t="str">
        <f t="shared" si="313"/>
        <v/>
      </c>
      <c r="G232" s="12"/>
      <c r="H232" s="9" t="str">
        <f t="shared" si="314"/>
        <v/>
      </c>
    </row>
    <row r="233" spans="2:8" ht="15.9" customHeight="1">
      <c r="B233" s="18"/>
      <c r="C233" s="12"/>
      <c r="D233" s="9" t="str">
        <f t="shared" si="312"/>
        <v/>
      </c>
      <c r="E233" s="12"/>
      <c r="F233" s="9" t="str">
        <f t="shared" si="313"/>
        <v/>
      </c>
      <c r="G233" s="12"/>
      <c r="H233" s="9" t="str">
        <f t="shared" si="314"/>
        <v/>
      </c>
    </row>
    <row r="234" spans="2:8" ht="15.9" customHeight="1">
      <c r="B234" s="18"/>
      <c r="C234" s="12"/>
      <c r="D234" s="9" t="str">
        <f t="shared" si="312"/>
        <v/>
      </c>
      <c r="E234" s="12"/>
      <c r="F234" s="9" t="str">
        <f t="shared" si="313"/>
        <v/>
      </c>
      <c r="G234" s="12"/>
      <c r="H234" s="9" t="str">
        <f t="shared" si="314"/>
        <v/>
      </c>
    </row>
    <row r="235" spans="2:8" ht="15.9" customHeight="1">
      <c r="B235" s="18"/>
      <c r="C235" s="12"/>
      <c r="D235" s="9" t="str">
        <f t="shared" si="312"/>
        <v/>
      </c>
      <c r="E235" s="12"/>
      <c r="F235" s="9" t="str">
        <f t="shared" si="313"/>
        <v/>
      </c>
      <c r="G235" s="12"/>
      <c r="H235" s="9" t="str">
        <f t="shared" si="314"/>
        <v/>
      </c>
    </row>
    <row r="236" spans="2:8" ht="15.9" customHeight="1">
      <c r="B236" s="18"/>
      <c r="C236" s="12"/>
      <c r="D236" s="9" t="str">
        <f t="shared" si="312"/>
        <v/>
      </c>
      <c r="E236" s="12"/>
      <c r="F236" s="9" t="str">
        <f t="shared" si="313"/>
        <v/>
      </c>
      <c r="G236" s="12"/>
      <c r="H236" s="9" t="str">
        <f t="shared" si="314"/>
        <v/>
      </c>
    </row>
    <row r="237" spans="2:8" ht="15.9" customHeight="1">
      <c r="B237" s="18"/>
      <c r="C237" s="12"/>
      <c r="D237" s="9" t="str">
        <f t="shared" si="312"/>
        <v/>
      </c>
      <c r="E237" s="12"/>
      <c r="F237" s="9" t="str">
        <f t="shared" si="313"/>
        <v/>
      </c>
      <c r="G237" s="12"/>
      <c r="H237" s="9" t="str">
        <f t="shared" si="314"/>
        <v/>
      </c>
    </row>
    <row r="238" spans="2:8" ht="15.9" customHeight="1">
      <c r="B238" s="18"/>
      <c r="C238" s="12"/>
      <c r="D238" s="9" t="str">
        <f t="shared" si="312"/>
        <v/>
      </c>
      <c r="E238" s="12"/>
      <c r="F238" s="9" t="str">
        <f t="shared" si="313"/>
        <v/>
      </c>
      <c r="G238" s="12"/>
      <c r="H238" s="9" t="str">
        <f t="shared" si="314"/>
        <v/>
      </c>
    </row>
    <row r="239" spans="2:8" ht="15.9" customHeight="1">
      <c r="B239" s="18"/>
      <c r="C239" s="12"/>
      <c r="D239" s="9" t="str">
        <f t="shared" si="312"/>
        <v/>
      </c>
      <c r="E239" s="12"/>
      <c r="F239" s="9" t="str">
        <f t="shared" si="313"/>
        <v/>
      </c>
      <c r="G239" s="12"/>
      <c r="H239" s="9" t="str">
        <f t="shared" si="314"/>
        <v/>
      </c>
    </row>
    <row r="240" spans="2:8" ht="15.9" customHeight="1">
      <c r="B240" s="18"/>
      <c r="C240" s="12"/>
      <c r="D240" s="9" t="str">
        <f t="shared" si="312"/>
        <v/>
      </c>
      <c r="E240" s="12"/>
      <c r="F240" s="9" t="str">
        <f t="shared" si="313"/>
        <v/>
      </c>
      <c r="G240" s="12"/>
      <c r="H240" s="9" t="str">
        <f t="shared" si="314"/>
        <v/>
      </c>
    </row>
    <row r="241" spans="2:8" ht="15.9" customHeight="1">
      <c r="B241" s="18"/>
      <c r="C241" s="12"/>
      <c r="D241" s="9" t="str">
        <f t="shared" si="312"/>
        <v/>
      </c>
      <c r="E241" s="12"/>
      <c r="F241" s="9" t="str">
        <f t="shared" si="313"/>
        <v/>
      </c>
      <c r="G241" s="12"/>
      <c r="H241" s="9" t="str">
        <f t="shared" si="314"/>
        <v/>
      </c>
    </row>
    <row r="242" spans="2:8" ht="15.9" customHeight="1">
      <c r="B242" s="18"/>
      <c r="C242" s="12"/>
      <c r="D242" s="9" t="str">
        <f t="shared" si="312"/>
        <v/>
      </c>
      <c r="E242" s="12"/>
      <c r="F242" s="9" t="str">
        <f t="shared" si="313"/>
        <v/>
      </c>
      <c r="G242" s="12"/>
      <c r="H242" s="9" t="str">
        <f t="shared" si="314"/>
        <v/>
      </c>
    </row>
    <row r="243" spans="2:8" ht="15.9" customHeight="1">
      <c r="B243" s="18"/>
      <c r="C243" s="12"/>
      <c r="D243" s="9" t="str">
        <f t="shared" si="312"/>
        <v/>
      </c>
      <c r="E243" s="12"/>
      <c r="F243" s="9" t="str">
        <f t="shared" si="313"/>
        <v/>
      </c>
      <c r="G243" s="12"/>
      <c r="H243" s="9" t="str">
        <f t="shared" si="314"/>
        <v/>
      </c>
    </row>
    <row r="244" spans="2:8" ht="15.9" customHeight="1">
      <c r="B244" s="18"/>
      <c r="C244" s="12"/>
      <c r="D244" s="9" t="str">
        <f t="shared" si="312"/>
        <v/>
      </c>
      <c r="E244" s="12"/>
      <c r="F244" s="9" t="str">
        <f t="shared" si="313"/>
        <v/>
      </c>
      <c r="G244" s="12"/>
      <c r="H244" s="9" t="str">
        <f t="shared" si="314"/>
        <v/>
      </c>
    </row>
    <row r="245" spans="2:8" ht="15.9" customHeight="1">
      <c r="B245" s="18"/>
      <c r="C245" s="12"/>
      <c r="D245" s="9" t="str">
        <f t="shared" si="312"/>
        <v/>
      </c>
      <c r="E245" s="12"/>
      <c r="F245" s="9" t="str">
        <f t="shared" si="313"/>
        <v/>
      </c>
      <c r="G245" s="12"/>
      <c r="H245" s="9" t="str">
        <f t="shared" si="314"/>
        <v/>
      </c>
    </row>
    <row r="246" spans="2:8" ht="15.9" customHeight="1">
      <c r="B246" s="18"/>
      <c r="C246" s="12"/>
      <c r="D246" s="9" t="str">
        <f t="shared" si="312"/>
        <v/>
      </c>
      <c r="E246" s="12"/>
      <c r="F246" s="9" t="str">
        <f t="shared" si="313"/>
        <v/>
      </c>
      <c r="G246" s="12"/>
      <c r="H246" s="9" t="str">
        <f t="shared" si="314"/>
        <v/>
      </c>
    </row>
    <row r="247" spans="2:8" ht="15.9" customHeight="1">
      <c r="B247" s="18"/>
      <c r="C247" s="12"/>
      <c r="D247" s="9" t="str">
        <f t="shared" si="312"/>
        <v/>
      </c>
      <c r="E247" s="12"/>
      <c r="F247" s="9" t="str">
        <f t="shared" si="313"/>
        <v/>
      </c>
      <c r="G247" s="12"/>
      <c r="H247" s="9" t="str">
        <f t="shared" si="314"/>
        <v/>
      </c>
    </row>
    <row r="248" spans="2:8" ht="15.9" customHeight="1">
      <c r="B248" s="18"/>
      <c r="C248" s="12"/>
      <c r="D248" s="9" t="str">
        <f t="shared" si="312"/>
        <v/>
      </c>
      <c r="E248" s="12"/>
      <c r="F248" s="9" t="str">
        <f t="shared" si="313"/>
        <v/>
      </c>
      <c r="G248" s="12"/>
      <c r="H248" s="9" t="str">
        <f t="shared" si="314"/>
        <v/>
      </c>
    </row>
    <row r="249" spans="2:8" ht="15.9" customHeight="1">
      <c r="B249" s="18"/>
      <c r="C249" s="12"/>
      <c r="D249" s="9" t="str">
        <f t="shared" si="312"/>
        <v/>
      </c>
      <c r="E249" s="12"/>
      <c r="F249" s="9" t="str">
        <f t="shared" si="313"/>
        <v/>
      </c>
      <c r="G249" s="12"/>
      <c r="H249" s="9" t="str">
        <f t="shared" si="314"/>
        <v/>
      </c>
    </row>
    <row r="250" spans="2:8" ht="15.9" customHeight="1">
      <c r="B250" s="18"/>
      <c r="C250" s="12"/>
      <c r="D250" s="9" t="str">
        <f t="shared" si="312"/>
        <v/>
      </c>
      <c r="E250" s="12"/>
      <c r="F250" s="9" t="str">
        <f t="shared" si="313"/>
        <v/>
      </c>
      <c r="G250" s="12"/>
      <c r="H250" s="9" t="str">
        <f t="shared" si="314"/>
        <v/>
      </c>
    </row>
    <row r="251" spans="2:8" ht="15.9" customHeight="1">
      <c r="B251" s="18"/>
      <c r="C251" s="12"/>
      <c r="D251" s="9" t="str">
        <f t="shared" si="312"/>
        <v/>
      </c>
      <c r="E251" s="12"/>
      <c r="F251" s="9" t="str">
        <f t="shared" si="313"/>
        <v/>
      </c>
      <c r="G251" s="12"/>
      <c r="H251" s="9" t="str">
        <f t="shared" si="314"/>
        <v/>
      </c>
    </row>
    <row r="252" spans="2:8" ht="15.9" customHeight="1">
      <c r="B252" s="18"/>
      <c r="C252" s="12"/>
      <c r="D252" s="9" t="str">
        <f t="shared" si="312"/>
        <v/>
      </c>
      <c r="E252" s="12"/>
      <c r="F252" s="9" t="str">
        <f t="shared" si="313"/>
        <v/>
      </c>
      <c r="G252" s="12"/>
      <c r="H252" s="9" t="str">
        <f t="shared" si="314"/>
        <v/>
      </c>
    </row>
    <row r="253" spans="2:8" ht="15.9" customHeight="1">
      <c r="B253" s="18"/>
      <c r="C253" s="12"/>
      <c r="D253" s="9" t="str">
        <f t="shared" si="312"/>
        <v/>
      </c>
      <c r="E253" s="12"/>
      <c r="F253" s="9" t="str">
        <f t="shared" si="313"/>
        <v/>
      </c>
      <c r="G253" s="12"/>
      <c r="H253" s="9" t="str">
        <f t="shared" si="314"/>
        <v/>
      </c>
    </row>
    <row r="254" spans="2:8" ht="15.9" customHeight="1">
      <c r="B254" s="18"/>
      <c r="C254" s="12"/>
      <c r="D254" s="9" t="str">
        <f t="shared" si="312"/>
        <v/>
      </c>
      <c r="E254" s="12"/>
      <c r="F254" s="9" t="str">
        <f t="shared" si="313"/>
        <v/>
      </c>
      <c r="G254" s="12"/>
      <c r="H254" s="9" t="str">
        <f t="shared" si="314"/>
        <v/>
      </c>
    </row>
    <row r="255" spans="2:8" ht="15.9" customHeight="1">
      <c r="B255" s="18"/>
      <c r="C255" s="12"/>
      <c r="D255" s="9" t="str">
        <f t="shared" si="312"/>
        <v/>
      </c>
      <c r="E255" s="12"/>
      <c r="F255" s="9" t="str">
        <f t="shared" si="313"/>
        <v/>
      </c>
      <c r="G255" s="12"/>
      <c r="H255" s="9" t="str">
        <f t="shared" si="314"/>
        <v/>
      </c>
    </row>
    <row r="256" spans="2:8" ht="15.9" customHeight="1">
      <c r="B256" s="18"/>
      <c r="C256" s="12"/>
      <c r="D256" s="9" t="str">
        <f t="shared" si="312"/>
        <v/>
      </c>
      <c r="E256" s="12"/>
      <c r="F256" s="9" t="str">
        <f t="shared" si="313"/>
        <v/>
      </c>
      <c r="G256" s="12"/>
      <c r="H256" s="9" t="str">
        <f t="shared" si="314"/>
        <v/>
      </c>
    </row>
    <row r="257" spans="2:8" ht="15.9" customHeight="1">
      <c r="B257" s="18"/>
      <c r="C257" s="12"/>
      <c r="D257" s="9" t="str">
        <f t="shared" si="312"/>
        <v/>
      </c>
      <c r="E257" s="12"/>
      <c r="F257" s="9" t="str">
        <f t="shared" si="313"/>
        <v/>
      </c>
      <c r="G257" s="12"/>
      <c r="H257" s="9" t="str">
        <f t="shared" si="314"/>
        <v/>
      </c>
    </row>
    <row r="258" spans="2:8" ht="15.9" customHeight="1">
      <c r="B258" s="18"/>
      <c r="C258" s="12"/>
      <c r="D258" s="9" t="str">
        <f t="shared" si="312"/>
        <v/>
      </c>
      <c r="E258" s="12"/>
      <c r="F258" s="9" t="str">
        <f t="shared" si="313"/>
        <v/>
      </c>
      <c r="G258" s="12"/>
      <c r="H258" s="9" t="str">
        <f t="shared" si="314"/>
        <v/>
      </c>
    </row>
    <row r="259" spans="2:8" ht="15.9" customHeight="1">
      <c r="B259" s="18"/>
      <c r="C259" s="12"/>
      <c r="D259" s="9" t="str">
        <f t="shared" si="312"/>
        <v/>
      </c>
      <c r="E259" s="12"/>
      <c r="F259" s="9" t="str">
        <f t="shared" si="313"/>
        <v/>
      </c>
      <c r="G259" s="12"/>
      <c r="H259" s="9" t="str">
        <f t="shared" si="314"/>
        <v/>
      </c>
    </row>
    <row r="260" spans="2:8" ht="15.9" customHeight="1">
      <c r="B260" s="18"/>
      <c r="C260" s="12"/>
      <c r="D260" s="9" t="str">
        <f t="shared" si="312"/>
        <v/>
      </c>
      <c r="E260" s="12"/>
      <c r="F260" s="9" t="str">
        <f t="shared" si="313"/>
        <v/>
      </c>
      <c r="G260" s="12"/>
      <c r="H260" s="9" t="str">
        <f t="shared" si="314"/>
        <v/>
      </c>
    </row>
    <row r="261" spans="2:8" ht="15.9" customHeight="1">
      <c r="B261" s="18"/>
      <c r="C261" s="12"/>
      <c r="D261" s="9" t="str">
        <f t="shared" si="312"/>
        <v/>
      </c>
      <c r="E261" s="12"/>
      <c r="F261" s="9" t="str">
        <f t="shared" si="313"/>
        <v/>
      </c>
      <c r="G261" s="12"/>
      <c r="H261" s="9" t="str">
        <f t="shared" si="314"/>
        <v/>
      </c>
    </row>
    <row r="262" spans="2:8" ht="15.9" customHeight="1">
      <c r="B262" s="18"/>
      <c r="C262" s="12"/>
      <c r="D262" s="9" t="str">
        <f t="shared" si="312"/>
        <v/>
      </c>
      <c r="E262" s="12"/>
      <c r="F262" s="9" t="str">
        <f t="shared" si="313"/>
        <v/>
      </c>
      <c r="G262" s="12"/>
      <c r="H262" s="9" t="str">
        <f t="shared" si="314"/>
        <v/>
      </c>
    </row>
    <row r="263" spans="2:8" ht="15.9" customHeight="1">
      <c r="B263" s="18"/>
      <c r="C263" s="12"/>
      <c r="D263" s="9" t="str">
        <f t="shared" si="312"/>
        <v/>
      </c>
      <c r="E263" s="12"/>
      <c r="F263" s="9" t="str">
        <f t="shared" si="313"/>
        <v/>
      </c>
      <c r="G263" s="12"/>
      <c r="H263" s="9" t="str">
        <f t="shared" si="314"/>
        <v/>
      </c>
    </row>
    <row r="264" spans="2:8" ht="15.9" customHeight="1">
      <c r="B264" s="18"/>
      <c r="C264" s="12"/>
      <c r="D264" s="9" t="str">
        <f t="shared" si="312"/>
        <v/>
      </c>
      <c r="E264" s="12"/>
      <c r="F264" s="9" t="str">
        <f t="shared" si="313"/>
        <v/>
      </c>
      <c r="G264" s="12"/>
      <c r="H264" s="9" t="str">
        <f t="shared" si="314"/>
        <v/>
      </c>
    </row>
    <row r="265" spans="2:8" ht="15.9" customHeight="1">
      <c r="B265" s="18"/>
      <c r="C265" s="12"/>
      <c r="D265" s="9" t="str">
        <f t="shared" si="312"/>
        <v/>
      </c>
      <c r="E265" s="12"/>
      <c r="F265" s="9" t="str">
        <f t="shared" si="313"/>
        <v/>
      </c>
      <c r="G265" s="12"/>
      <c r="H265" s="9" t="str">
        <f t="shared" si="314"/>
        <v/>
      </c>
    </row>
    <row r="266" spans="2:8" ht="15.9" customHeight="1">
      <c r="B266" s="18"/>
      <c r="C266" s="12"/>
      <c r="D266" s="9" t="str">
        <f t="shared" si="312"/>
        <v/>
      </c>
      <c r="E266" s="12"/>
      <c r="F266" s="9" t="str">
        <f t="shared" si="313"/>
        <v/>
      </c>
      <c r="G266" s="12"/>
      <c r="H266" s="9" t="str">
        <f t="shared" si="314"/>
        <v/>
      </c>
    </row>
    <row r="267" spans="2:8" ht="15.9" customHeight="1">
      <c r="B267" s="18"/>
      <c r="C267" s="12"/>
      <c r="D267" s="9" t="str">
        <f t="shared" si="312"/>
        <v/>
      </c>
      <c r="E267" s="12"/>
      <c r="F267" s="9" t="str">
        <f t="shared" si="313"/>
        <v/>
      </c>
      <c r="G267" s="12"/>
      <c r="H267" s="9" t="str">
        <f t="shared" si="314"/>
        <v/>
      </c>
    </row>
    <row r="268" spans="2:8" ht="15.9" customHeight="1">
      <c r="B268" s="18"/>
      <c r="C268" s="12"/>
      <c r="D268" s="9" t="str">
        <f t="shared" si="312"/>
        <v/>
      </c>
      <c r="E268" s="12"/>
      <c r="F268" s="9" t="str">
        <f t="shared" si="313"/>
        <v/>
      </c>
      <c r="G268" s="12"/>
      <c r="H268" s="9" t="str">
        <f t="shared" si="314"/>
        <v/>
      </c>
    </row>
    <row r="269" spans="2:8" ht="15.9" customHeight="1">
      <c r="B269" s="18"/>
      <c r="C269" s="12"/>
      <c r="D269" s="9" t="str">
        <f t="shared" si="312"/>
        <v/>
      </c>
      <c r="E269" s="12"/>
      <c r="F269" s="9" t="str">
        <f t="shared" si="313"/>
        <v/>
      </c>
      <c r="G269" s="12"/>
      <c r="H269" s="9" t="str">
        <f t="shared" si="314"/>
        <v/>
      </c>
    </row>
    <row r="270" spans="2:8" ht="15.9" customHeight="1">
      <c r="B270" s="18"/>
      <c r="C270" s="12"/>
      <c r="D270" s="9" t="str">
        <f t="shared" si="312"/>
        <v/>
      </c>
      <c r="E270" s="12"/>
      <c r="F270" s="9" t="str">
        <f t="shared" si="313"/>
        <v/>
      </c>
      <c r="G270" s="12"/>
      <c r="H270" s="9" t="str">
        <f t="shared" si="314"/>
        <v/>
      </c>
    </row>
    <row r="271" spans="2:8" ht="15.9" customHeight="1">
      <c r="B271" s="18"/>
      <c r="C271" s="12"/>
      <c r="D271" s="9" t="str">
        <f t="shared" si="312"/>
        <v/>
      </c>
      <c r="E271" s="12"/>
      <c r="F271" s="9" t="str">
        <f t="shared" si="313"/>
        <v/>
      </c>
      <c r="G271" s="12"/>
      <c r="H271" s="9" t="str">
        <f t="shared" si="314"/>
        <v/>
      </c>
    </row>
    <row r="272" spans="2:8" ht="15.9" customHeight="1">
      <c r="B272" s="18"/>
      <c r="C272" s="12"/>
      <c r="D272" s="9" t="str">
        <f t="shared" si="312"/>
        <v/>
      </c>
      <c r="E272" s="12"/>
      <c r="F272" s="9" t="str">
        <f t="shared" si="313"/>
        <v/>
      </c>
      <c r="G272" s="12"/>
      <c r="H272" s="9" t="str">
        <f t="shared" si="314"/>
        <v/>
      </c>
    </row>
    <row r="273" spans="2:8" ht="15.9" customHeight="1">
      <c r="B273" s="18"/>
      <c r="C273" s="12"/>
      <c r="D273" s="9" t="str">
        <f t="shared" si="312"/>
        <v/>
      </c>
      <c r="E273" s="12"/>
      <c r="F273" s="9" t="str">
        <f t="shared" si="313"/>
        <v/>
      </c>
      <c r="G273" s="12"/>
      <c r="H273" s="9" t="str">
        <f t="shared" si="314"/>
        <v/>
      </c>
    </row>
    <row r="274" spans="2:8" ht="15.9" customHeight="1">
      <c r="B274" s="18"/>
      <c r="C274" s="12"/>
      <c r="D274" s="9" t="str">
        <f t="shared" si="312"/>
        <v/>
      </c>
      <c r="E274" s="12"/>
      <c r="F274" s="9" t="str">
        <f t="shared" si="313"/>
        <v/>
      </c>
      <c r="G274" s="12"/>
      <c r="H274" s="9" t="str">
        <f t="shared" si="314"/>
        <v/>
      </c>
    </row>
    <row r="275" spans="2:8" ht="15.9" customHeight="1">
      <c r="B275" s="18"/>
      <c r="C275" s="12"/>
      <c r="D275" s="9" t="str">
        <f t="shared" si="312"/>
        <v/>
      </c>
      <c r="E275" s="12"/>
      <c r="F275" s="9" t="str">
        <f t="shared" si="313"/>
        <v/>
      </c>
      <c r="G275" s="12"/>
      <c r="H275" s="9" t="str">
        <f t="shared" si="314"/>
        <v/>
      </c>
    </row>
    <row r="276" spans="2:8" ht="15.9" customHeight="1">
      <c r="B276" s="18"/>
      <c r="C276" s="12"/>
      <c r="D276" s="9" t="str">
        <f t="shared" si="312"/>
        <v/>
      </c>
      <c r="E276" s="12"/>
      <c r="F276" s="9" t="str">
        <f t="shared" si="313"/>
        <v/>
      </c>
      <c r="G276" s="12"/>
      <c r="H276" s="9" t="str">
        <f t="shared" si="314"/>
        <v/>
      </c>
    </row>
    <row r="277" spans="2:8" ht="15.9" customHeight="1">
      <c r="B277" s="18"/>
      <c r="C277" s="12"/>
      <c r="D277" s="9" t="str">
        <f t="shared" si="312"/>
        <v/>
      </c>
      <c r="E277" s="12"/>
      <c r="F277" s="9" t="str">
        <f t="shared" si="313"/>
        <v/>
      </c>
      <c r="G277" s="12"/>
      <c r="H277" s="9" t="str">
        <f t="shared" si="314"/>
        <v/>
      </c>
    </row>
    <row r="278" spans="2:8" ht="15.9" customHeight="1">
      <c r="B278" s="18"/>
      <c r="C278" s="12"/>
      <c r="D278" s="9" t="str">
        <f t="shared" si="312"/>
        <v/>
      </c>
      <c r="E278" s="12"/>
      <c r="F278" s="9" t="str">
        <f t="shared" si="313"/>
        <v/>
      </c>
      <c r="G278" s="12"/>
      <c r="H278" s="9" t="str">
        <f t="shared" si="314"/>
        <v/>
      </c>
    </row>
    <row r="279" spans="2:8" ht="15.9" customHeight="1">
      <c r="B279" s="18"/>
      <c r="C279" s="12"/>
      <c r="D279" s="9" t="str">
        <f t="shared" si="312"/>
        <v/>
      </c>
      <c r="E279" s="12"/>
      <c r="F279" s="9" t="str">
        <f t="shared" si="313"/>
        <v/>
      </c>
      <c r="G279" s="12"/>
      <c r="H279" s="9" t="str">
        <f t="shared" si="314"/>
        <v/>
      </c>
    </row>
    <row r="280" spans="2:8" ht="15.9" customHeight="1">
      <c r="B280" s="18"/>
      <c r="C280" s="12"/>
      <c r="D280" s="9" t="str">
        <f t="shared" si="312"/>
        <v/>
      </c>
      <c r="E280" s="12"/>
      <c r="F280" s="9" t="str">
        <f t="shared" si="313"/>
        <v/>
      </c>
      <c r="G280" s="12"/>
      <c r="H280" s="9" t="str">
        <f t="shared" si="314"/>
        <v/>
      </c>
    </row>
    <row r="281" spans="2:8" ht="15.9" customHeight="1">
      <c r="B281" s="18"/>
      <c r="C281" s="12"/>
      <c r="D281" s="9" t="str">
        <f t="shared" si="312"/>
        <v/>
      </c>
      <c r="E281" s="12"/>
      <c r="F281" s="9" t="str">
        <f t="shared" si="313"/>
        <v/>
      </c>
      <c r="G281" s="12"/>
      <c r="H281" s="9" t="str">
        <f t="shared" si="314"/>
        <v/>
      </c>
    </row>
    <row r="282" spans="2:8" ht="15.9" customHeight="1">
      <c r="B282" s="18"/>
      <c r="C282" s="12"/>
      <c r="D282" s="9" t="str">
        <f t="shared" si="312"/>
        <v/>
      </c>
      <c r="E282" s="12"/>
      <c r="F282" s="9" t="str">
        <f t="shared" si="313"/>
        <v/>
      </c>
      <c r="G282" s="12"/>
      <c r="H282" s="9" t="str">
        <f t="shared" si="314"/>
        <v/>
      </c>
    </row>
    <row r="283" spans="2:8" ht="15.9" customHeight="1">
      <c r="B283" s="18"/>
      <c r="C283" s="12"/>
      <c r="D283" s="9" t="str">
        <f t="shared" si="312"/>
        <v/>
      </c>
      <c r="E283" s="12"/>
      <c r="F283" s="9" t="str">
        <f t="shared" si="313"/>
        <v/>
      </c>
      <c r="G283" s="12"/>
      <c r="H283" s="9" t="str">
        <f t="shared" si="314"/>
        <v/>
      </c>
    </row>
    <row r="284" spans="2:8" ht="15.9" customHeight="1">
      <c r="B284" s="18"/>
      <c r="C284" s="12"/>
      <c r="D284" s="9" t="str">
        <f t="shared" si="312"/>
        <v/>
      </c>
      <c r="E284" s="12"/>
      <c r="F284" s="9" t="str">
        <f t="shared" si="313"/>
        <v/>
      </c>
      <c r="G284" s="12"/>
      <c r="H284" s="9" t="str">
        <f t="shared" si="314"/>
        <v/>
      </c>
    </row>
    <row r="285" spans="2:8" ht="15.9" customHeight="1">
      <c r="B285" s="18"/>
      <c r="C285" s="12"/>
      <c r="D285" s="9" t="str">
        <f t="shared" si="312"/>
        <v/>
      </c>
      <c r="E285" s="12"/>
      <c r="F285" s="9" t="str">
        <f t="shared" si="313"/>
        <v/>
      </c>
      <c r="G285" s="12"/>
      <c r="H285" s="9" t="str">
        <f t="shared" si="314"/>
        <v/>
      </c>
    </row>
    <row r="286" spans="2:8" ht="15.9" customHeight="1">
      <c r="B286" s="18"/>
      <c r="C286" s="12"/>
      <c r="D286" s="9" t="str">
        <f t="shared" si="312"/>
        <v/>
      </c>
      <c r="E286" s="12"/>
      <c r="F286" s="9" t="str">
        <f t="shared" si="313"/>
        <v/>
      </c>
      <c r="G286" s="12"/>
      <c r="H286" s="9" t="str">
        <f t="shared" si="314"/>
        <v/>
      </c>
    </row>
    <row r="287" spans="2:8" ht="15.9" customHeight="1">
      <c r="B287" s="18"/>
      <c r="C287" s="12"/>
      <c r="D287" s="9" t="str">
        <f t="shared" si="312"/>
        <v/>
      </c>
      <c r="E287" s="12"/>
      <c r="F287" s="9" t="str">
        <f t="shared" si="313"/>
        <v/>
      </c>
      <c r="G287" s="12"/>
      <c r="H287" s="9" t="str">
        <f t="shared" si="314"/>
        <v/>
      </c>
    </row>
    <row r="288" spans="2:8" ht="15.9" customHeight="1">
      <c r="B288" s="18"/>
      <c r="C288" s="12"/>
      <c r="D288" s="9" t="str">
        <f t="shared" si="312"/>
        <v/>
      </c>
      <c r="E288" s="12"/>
      <c r="F288" s="9" t="str">
        <f t="shared" si="313"/>
        <v/>
      </c>
      <c r="G288" s="12"/>
      <c r="H288" s="9" t="str">
        <f t="shared" si="314"/>
        <v/>
      </c>
    </row>
    <row r="289" spans="2:8" ht="15.9" customHeight="1">
      <c r="B289" s="18"/>
      <c r="C289" s="12"/>
      <c r="D289" s="9" t="str">
        <f t="shared" si="312"/>
        <v/>
      </c>
      <c r="E289" s="12"/>
      <c r="F289" s="9" t="str">
        <f t="shared" si="313"/>
        <v/>
      </c>
      <c r="G289" s="12"/>
      <c r="H289" s="9" t="str">
        <f t="shared" si="314"/>
        <v/>
      </c>
    </row>
    <row r="290" spans="2:8" ht="15.9" customHeight="1">
      <c r="B290" s="18"/>
      <c r="C290" s="12"/>
      <c r="D290" s="9" t="str">
        <f t="shared" si="312"/>
        <v/>
      </c>
      <c r="E290" s="12"/>
      <c r="F290" s="9" t="str">
        <f t="shared" si="313"/>
        <v/>
      </c>
      <c r="G290" s="12"/>
      <c r="H290" s="9" t="str">
        <f t="shared" si="314"/>
        <v/>
      </c>
    </row>
    <row r="291" spans="2:8" ht="15.9" customHeight="1">
      <c r="B291" s="18"/>
      <c r="C291" s="12"/>
      <c r="D291" s="9" t="str">
        <f t="shared" si="312"/>
        <v/>
      </c>
      <c r="E291" s="12"/>
      <c r="F291" s="9" t="str">
        <f t="shared" si="313"/>
        <v/>
      </c>
      <c r="G291" s="12"/>
      <c r="H291" s="9" t="str">
        <f t="shared" si="314"/>
        <v/>
      </c>
    </row>
    <row r="292" spans="2:8" ht="15.9" customHeight="1">
      <c r="B292" s="18"/>
      <c r="C292" s="12"/>
      <c r="D292" s="9" t="str">
        <f t="shared" ref="D292:D307" si="315">IF(C292="","",(C292-$C$9)*1000)</f>
        <v/>
      </c>
      <c r="E292" s="12"/>
      <c r="F292" s="9" t="str">
        <f t="shared" ref="F292:F307" si="316">IF(E292="","",(E292-$E$9)*1000)</f>
        <v/>
      </c>
      <c r="G292" s="12"/>
      <c r="H292" s="9" t="str">
        <f t="shared" ref="H292:H307" si="317">IF(G292="","",(G292-$G$9)*1000)</f>
        <v/>
      </c>
    </row>
    <row r="293" spans="2:8" ht="15.9" customHeight="1">
      <c r="B293" s="18"/>
      <c r="C293" s="12"/>
      <c r="D293" s="9" t="str">
        <f t="shared" si="315"/>
        <v/>
      </c>
      <c r="E293" s="12"/>
      <c r="F293" s="9" t="str">
        <f t="shared" si="316"/>
        <v/>
      </c>
      <c r="G293" s="12"/>
      <c r="H293" s="9" t="str">
        <f t="shared" si="317"/>
        <v/>
      </c>
    </row>
    <row r="294" spans="2:8" ht="15.9" customHeight="1">
      <c r="B294" s="18"/>
      <c r="C294" s="12"/>
      <c r="D294" s="9" t="str">
        <f t="shared" si="315"/>
        <v/>
      </c>
      <c r="E294" s="12"/>
      <c r="F294" s="9" t="str">
        <f t="shared" si="316"/>
        <v/>
      </c>
      <c r="G294" s="12"/>
      <c r="H294" s="9" t="str">
        <f t="shared" si="317"/>
        <v/>
      </c>
    </row>
    <row r="295" spans="2:8" ht="15.9" customHeight="1">
      <c r="B295" s="18"/>
      <c r="C295" s="12"/>
      <c r="D295" s="9" t="str">
        <f t="shared" si="315"/>
        <v/>
      </c>
      <c r="E295" s="12"/>
      <c r="F295" s="9" t="str">
        <f t="shared" si="316"/>
        <v/>
      </c>
      <c r="G295" s="12"/>
      <c r="H295" s="9" t="str">
        <f t="shared" si="317"/>
        <v/>
      </c>
    </row>
    <row r="296" spans="2:8" ht="15.9" customHeight="1">
      <c r="B296" s="18"/>
      <c r="C296" s="12"/>
      <c r="D296" s="9" t="str">
        <f t="shared" si="315"/>
        <v/>
      </c>
      <c r="E296" s="12"/>
      <c r="F296" s="9" t="str">
        <f t="shared" si="316"/>
        <v/>
      </c>
      <c r="G296" s="12"/>
      <c r="H296" s="9" t="str">
        <f t="shared" si="317"/>
        <v/>
      </c>
    </row>
    <row r="297" spans="2:8" ht="15.9" customHeight="1">
      <c r="B297" s="18"/>
      <c r="C297" s="12"/>
      <c r="D297" s="9" t="str">
        <f t="shared" si="315"/>
        <v/>
      </c>
      <c r="E297" s="12"/>
      <c r="F297" s="9" t="str">
        <f t="shared" si="316"/>
        <v/>
      </c>
      <c r="G297" s="12"/>
      <c r="H297" s="9" t="str">
        <f t="shared" si="317"/>
        <v/>
      </c>
    </row>
    <row r="298" spans="2:8" ht="15.9" customHeight="1">
      <c r="B298" s="18"/>
      <c r="C298" s="12"/>
      <c r="D298" s="9" t="str">
        <f t="shared" si="315"/>
        <v/>
      </c>
      <c r="E298" s="12"/>
      <c r="F298" s="9" t="str">
        <f t="shared" si="316"/>
        <v/>
      </c>
      <c r="G298" s="12"/>
      <c r="H298" s="9" t="str">
        <f t="shared" si="317"/>
        <v/>
      </c>
    </row>
    <row r="299" spans="2:8" ht="15.9" customHeight="1">
      <c r="B299" s="18"/>
      <c r="C299" s="12"/>
      <c r="D299" s="9" t="str">
        <f t="shared" si="315"/>
        <v/>
      </c>
      <c r="E299" s="12"/>
      <c r="F299" s="9" t="str">
        <f t="shared" si="316"/>
        <v/>
      </c>
      <c r="G299" s="12"/>
      <c r="H299" s="9" t="str">
        <f t="shared" si="317"/>
        <v/>
      </c>
    </row>
    <row r="300" spans="2:8" ht="15.9" customHeight="1">
      <c r="B300" s="18"/>
      <c r="C300" s="12"/>
      <c r="D300" s="9" t="str">
        <f t="shared" si="315"/>
        <v/>
      </c>
      <c r="E300" s="12"/>
      <c r="F300" s="9" t="str">
        <f t="shared" si="316"/>
        <v/>
      </c>
      <c r="G300" s="12"/>
      <c r="H300" s="9" t="str">
        <f t="shared" si="317"/>
        <v/>
      </c>
    </row>
    <row r="301" spans="2:8" ht="15.9" customHeight="1">
      <c r="B301" s="18"/>
      <c r="C301" s="12"/>
      <c r="D301" s="9" t="str">
        <f t="shared" si="315"/>
        <v/>
      </c>
      <c r="E301" s="12"/>
      <c r="F301" s="9" t="str">
        <f t="shared" si="316"/>
        <v/>
      </c>
      <c r="G301" s="12"/>
      <c r="H301" s="9" t="str">
        <f t="shared" si="317"/>
        <v/>
      </c>
    </row>
    <row r="302" spans="2:8" ht="15.9" customHeight="1">
      <c r="B302" s="18"/>
      <c r="C302" s="12"/>
      <c r="D302" s="9" t="str">
        <f t="shared" si="315"/>
        <v/>
      </c>
      <c r="E302" s="12"/>
      <c r="F302" s="9" t="str">
        <f t="shared" si="316"/>
        <v/>
      </c>
      <c r="G302" s="12"/>
      <c r="H302" s="9" t="str">
        <f t="shared" si="317"/>
        <v/>
      </c>
    </row>
    <row r="303" spans="2:8" ht="15.9" customHeight="1">
      <c r="B303" s="18"/>
      <c r="C303" s="12"/>
      <c r="D303" s="9" t="str">
        <f t="shared" si="315"/>
        <v/>
      </c>
      <c r="E303" s="12"/>
      <c r="F303" s="9" t="str">
        <f t="shared" si="316"/>
        <v/>
      </c>
      <c r="G303" s="12"/>
      <c r="H303" s="9" t="str">
        <f t="shared" si="317"/>
        <v/>
      </c>
    </row>
    <row r="304" spans="2:8" ht="15.9" customHeight="1">
      <c r="B304" s="18"/>
      <c r="C304" s="12"/>
      <c r="D304" s="9" t="str">
        <f t="shared" si="315"/>
        <v/>
      </c>
      <c r="E304" s="12"/>
      <c r="F304" s="9" t="str">
        <f t="shared" si="316"/>
        <v/>
      </c>
      <c r="G304" s="12"/>
      <c r="H304" s="9" t="str">
        <f t="shared" si="317"/>
        <v/>
      </c>
    </row>
    <row r="305" spans="2:8" ht="15.9" customHeight="1">
      <c r="B305" s="18"/>
      <c r="C305" s="12"/>
      <c r="D305" s="9" t="str">
        <f t="shared" si="315"/>
        <v/>
      </c>
      <c r="E305" s="12"/>
      <c r="F305" s="9" t="str">
        <f t="shared" si="316"/>
        <v/>
      </c>
      <c r="G305" s="12"/>
      <c r="H305" s="9" t="str">
        <f t="shared" si="317"/>
        <v/>
      </c>
    </row>
    <row r="306" spans="2:8" ht="15.9" customHeight="1">
      <c r="B306" s="18"/>
      <c r="C306" s="12"/>
      <c r="D306" s="9" t="str">
        <f t="shared" si="315"/>
        <v/>
      </c>
      <c r="E306" s="12"/>
      <c r="F306" s="9" t="str">
        <f t="shared" si="316"/>
        <v/>
      </c>
      <c r="G306" s="12"/>
      <c r="H306" s="9" t="str">
        <f t="shared" si="317"/>
        <v/>
      </c>
    </row>
    <row r="307" spans="2:8" ht="15.9" customHeight="1">
      <c r="B307" s="18"/>
      <c r="C307" s="12"/>
      <c r="D307" s="9" t="str">
        <f t="shared" si="315"/>
        <v/>
      </c>
      <c r="E307" s="12"/>
      <c r="F307" s="9" t="str">
        <f t="shared" si="316"/>
        <v/>
      </c>
      <c r="G307" s="12"/>
      <c r="H307" s="9" t="str">
        <f t="shared" si="317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58:A159"/>
    <mergeCell ref="A194:A195"/>
    <mergeCell ref="A200:A201"/>
    <mergeCell ref="N8:N9"/>
    <mergeCell ref="O8:O9"/>
  </mergeCells>
  <conditionalFormatting sqref="I87:I101">
    <cfRule type="cellIs" dxfId="37" priority="3" operator="lessThan">
      <formula>$L$6</formula>
    </cfRule>
    <cfRule type="cellIs" dxfId="36" priority="4" operator="greaterThan">
      <formula>$L$5</formula>
    </cfRule>
  </conditionalFormatting>
  <conditionalFormatting sqref="I103:I206 J112:K205">
    <cfRule type="cellIs" dxfId="35" priority="5" operator="lessThan">
      <formula>$L$6</formula>
    </cfRule>
    <cfRule type="cellIs" dxfId="34" priority="6" operator="greaterThan">
      <formula>$L$5</formula>
    </cfRule>
  </conditionalFormatting>
  <conditionalFormatting sqref="I102">
    <cfRule type="cellIs" dxfId="33" priority="1" operator="lessThan">
      <formula>$L$6</formula>
    </cfRule>
    <cfRule type="cellIs" dxfId="32" priority="2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12"/>
  <sheetViews>
    <sheetView showGridLines="0" zoomScale="90" zoomScaleNormal="90" workbookViewId="0">
      <pane ySplit="9" topLeftCell="A99" activePane="bottomLeft" state="frozen"/>
      <selection pane="bottomLeft" activeCell="E108" sqref="E108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152.08000000566244</v>
      </c>
      <c r="X1" s="85" t="s">
        <v>65</v>
      </c>
      <c r="Y1" s="86">
        <f>AN7</f>
        <v>171.2759637205871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-75.020000338554382</v>
      </c>
      <c r="X2" s="87" t="s">
        <v>66</v>
      </c>
      <c r="Y2" s="88">
        <f>IF(MOD(DEGREES(ATAN2(W1, W2)), 360) &gt; 180, MOD(DEGREES(ATAN2(W1, W2)), 360) - 360, MOD(DEGREES(ATAN2(W1, W2)), 360))</f>
        <v>-26.256801206274815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152.08000000566244</v>
      </c>
      <c r="AH2" s="43">
        <f>INDEX(D:D,MATCH(9.99999999999999E+307,D:D))</f>
        <v>155.29999998398125</v>
      </c>
      <c r="AI2" s="43">
        <f>INDEX(D:D,MATCH(9.99999999999999E+307,D:D)-1)</f>
        <v>156.59999998752028</v>
      </c>
      <c r="AJ2" s="43">
        <f>INDEX(D:D,MATCH(9.99999999999999E+307,D:D)-2)</f>
        <v>155.59999999823049</v>
      </c>
      <c r="AK2" s="43">
        <f>INDEX(D:D,MATCH(9.99999999999999E+307,D:D)-3)</f>
        <v>147.6000000257045</v>
      </c>
      <c r="AL2" s="43">
        <f>INDEX(D:D,MATCH(9.99999999999999E+307,D:D)-4)</f>
        <v>150.90000000782311</v>
      </c>
      <c r="AM2" s="43">
        <f>INDEX(D:D,MATCH(9.99999999999999E+307,D:D)-5)</f>
        <v>151.00000001257285</v>
      </c>
      <c r="AN2" s="43">
        <f>INDEX(D:D,MATCH(9.99999999999999E+307,D:D)-6)</f>
        <v>147.6000000257045</v>
      </c>
      <c r="AO2" s="43">
        <f>INDEX(D:D,MATCH(9.99999999999999E+307,D:D)-7)</f>
        <v>150.49999998882413</v>
      </c>
      <c r="AP2" s="43">
        <f>INDEX(D:D,MATCH(9.99999999999999E+307,D:D)-8)</f>
        <v>144.49999999487773</v>
      </c>
      <c r="AQ2" s="43">
        <f>INDEX(D:D,MATCH(9.99999999999999E+307,D:D)-9)</f>
        <v>147.30000001145527</v>
      </c>
      <c r="AR2" s="43">
        <f>INDEX(D:D,MATCH(9.99999999999999E+307,D:D)-10)</f>
        <v>145.49999998416752</v>
      </c>
      <c r="AS2" s="43">
        <f>INDEX(D:D,MATCH(9.99999999999999E+307,D:D)-11)</f>
        <v>144.59999999962747</v>
      </c>
      <c r="AT2" s="43">
        <f>INDEX(D:D,MATCH(9.99999999999999E+307,D:D)-12)</f>
        <v>141.40000002225861</v>
      </c>
      <c r="AU2" s="43">
        <f>INDEX(D:D,MATCH(9.99999999999999E+307,D:D)-13)</f>
        <v>141.49999996880069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14.900000000002933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-75.020000338554382</v>
      </c>
      <c r="AH3" s="43">
        <f>INDEX(F:F,MATCH(9.99999999999999E+307,F:F))</f>
        <v>-79.900000244379044</v>
      </c>
      <c r="AI3" s="43">
        <f>INDEX(F:F,MATCH(9.99999999999999E+307,F:F)-1)</f>
        <v>-64.500000327825546</v>
      </c>
      <c r="AJ3" s="43">
        <f>INDEX(F:F,MATCH(9.99999999999999E+307,F:F)-2)</f>
        <v>-91.699999757111073</v>
      </c>
      <c r="AK3" s="43">
        <f>INDEX(F:F,MATCH(9.99999999999999E+307,F:F)-3)</f>
        <v>-61.100000515580177</v>
      </c>
      <c r="AL3" s="43">
        <f>INDEX(F:F,MATCH(9.99999999999999E+307,F:F)-4)</f>
        <v>-80.900000408291817</v>
      </c>
      <c r="AM3" s="43">
        <f>INDEX(F:F,MATCH(9.99999999999999E+307,F:F)-5)</f>
        <v>-88.700000196695328</v>
      </c>
      <c r="AN3" s="43">
        <f>INDEX(F:F,MATCH(9.99999999999999E+307,F:F)-6)</f>
        <v>-61.100000515580177</v>
      </c>
      <c r="AO3" s="43">
        <f>INDEX(F:F,MATCH(9.99999999999999E+307,F:F)-7)</f>
        <v>-99.799999967217445</v>
      </c>
      <c r="AP3" s="43">
        <f>INDEX(F:F,MATCH(9.99999999999999E+307,F:F)-8)</f>
        <v>-160.79999972134829</v>
      </c>
      <c r="AQ3" s="43">
        <f>INDEX(F:F,MATCH(9.99999999999999E+307,F:F)-9)</f>
        <v>-127.10000015795231</v>
      </c>
      <c r="AR3" s="43">
        <f>INDEX(F:F,MATCH(9.99999999999999E+307,F:F)-10)</f>
        <v>-0.2000005915760994</v>
      </c>
      <c r="AS3" s="43">
        <f>INDEX(F:F,MATCH(9.99999999999999E+307,F:F)-11)</f>
        <v>-47.799999825656414</v>
      </c>
      <c r="AT3" s="43">
        <f>INDEX(F:F,MATCH(9.99999999999999E+307,F:F)-12)</f>
        <v>-92.100000008940697</v>
      </c>
      <c r="AU3" s="43">
        <f>INDEX(F:F,MATCH(9.99999999999999E+307,F:F)-13)</f>
        <v>-80.699999816715717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14.900000000002933</v>
      </c>
      <c r="AH4" s="43">
        <f>INDEX(H:H,MATCH(9.99999999999999E+307,H:H))</f>
        <v>13.100000000008549</v>
      </c>
      <c r="AI4" s="43">
        <f>INDEX(H:H,MATCH(9.99999999999999E+307,H:H)-1)</f>
        <v>29.400000000009641</v>
      </c>
      <c r="AJ4" s="43">
        <f>INDEX(H:H,MATCH(9.99999999999999E+307,H:H)-2)</f>
        <v>17.200000000002547</v>
      </c>
      <c r="AK4" s="43">
        <f>INDEX(H:H,MATCH(9.99999999999999E+307,H:H)-3)</f>
        <v>9.9000000000017963</v>
      </c>
      <c r="AL4" s="43">
        <f>INDEX(H:H,MATCH(9.99999999999999E+307,H:H)-4)</f>
        <v>24.399999999999977</v>
      </c>
      <c r="AM4" s="43">
        <f>INDEX(H:H,MATCH(9.99999999999999E+307,H:H)-5)</f>
        <v>-20.699999999990837</v>
      </c>
      <c r="AN4" s="43">
        <f>INDEX(H:H,MATCH(9.99999999999999E+307,H:H)-6)</f>
        <v>9.9000000000017963</v>
      </c>
      <c r="AO4" s="43">
        <f>INDEX(H:H,MATCH(9.99999999999999E+307,H:H)-7)</f>
        <v>-11.299999999991428</v>
      </c>
      <c r="AP4" s="43">
        <f>INDEX(H:H,MATCH(9.99999999999999E+307,H:H)-8)</f>
        <v>5.5000000000120508</v>
      </c>
      <c r="AQ4" s="43">
        <f>INDEX(H:H,MATCH(9.99999999999999E+307,H:H)-9)</f>
        <v>-26.699999999991064</v>
      </c>
      <c r="AR4" s="43">
        <f>INDEX(H:H,MATCH(9.99999999999999E+307,H:H)-10)</f>
        <v>8.4000000000088448</v>
      </c>
      <c r="AS4" s="43">
        <f>INDEX(H:H,MATCH(9.99999999999999E+307,H:H)-11)</f>
        <v>17.099999999999227</v>
      </c>
      <c r="AT4" s="43">
        <f>INDEX(H:H,MATCH(9.99999999999999E+307,H:H)-12)</f>
        <v>-34.099999999995134</v>
      </c>
      <c r="AU4" s="43">
        <f>INDEX(H:H,MATCH(9.99999999999999E+307,H:H)-13)</f>
        <v>31.400000000004979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175.13911623071692</v>
      </c>
      <c r="AI5" s="72">
        <f>INDEX(L:L,MATCH(9.99999999999999E+307,L:L)-1)</f>
        <v>171.89581157893701</v>
      </c>
      <c r="AJ5" s="72">
        <f>INDEX(L:L,MATCH(9.99999999999999E+307,L:L)-2)</f>
        <v>181.42791944710049</v>
      </c>
      <c r="AK5" s="72">
        <f>INDEX(L:L,MATCH(9.99999999999999E+307,L:L)-3)</f>
        <v>160.05305392460309</v>
      </c>
      <c r="AL5" s="72">
        <f>INDEX(L:L,MATCH(9.99999999999999E+307,L:L)-4)</f>
        <v>172.94791143122436</v>
      </c>
      <c r="AM5" s="72">
        <f>INDEX(L:L,MATCH(9.99999999999999E+307,L:L)-5)</f>
        <v>176.34392543745412</v>
      </c>
      <c r="AN5" s="72">
        <f>INDEX(L:L,MATCH(9.99999999999999E+307,L:L)-6)</f>
        <v>160.05305392460309</v>
      </c>
      <c r="AO5" s="72">
        <f>INDEX(L:L,MATCH(9.99999999999999E+307,L:L)-7)</f>
        <v>180.93639763765739</v>
      </c>
      <c r="AP5" s="72">
        <f>INDEX(L:L,MATCH(9.99999999999999E+307,L:L)-8)</f>
        <v>216.25711527925597</v>
      </c>
      <c r="AQ5" s="72">
        <f>INDEX(L:L,MATCH(9.99999999999999E+307,L:L)-9)</f>
        <v>196.37869040078081</v>
      </c>
      <c r="AR5" s="72">
        <f>INDEX(L:L,MATCH(9.99999999999999E+307,L:L)-10)</f>
        <v>145.74240973590881</v>
      </c>
      <c r="AS5" s="72">
        <f>INDEX(L:L,MATCH(9.99999999999999E+307,L:L)-11)</f>
        <v>153.25276501004799</v>
      </c>
      <c r="AT5" s="72">
        <f>INDEX(L:L,MATCH(9.99999999999999E+307,L:L)-12)</f>
        <v>172.16033227181364</v>
      </c>
      <c r="AU5" s="73">
        <f>INDEX(L:L,MATCH(9.99999999999999E+307,L:L)-13)</f>
        <v>165.89364050978213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117.22528068943103</v>
      </c>
      <c r="AI6" s="75">
        <f>INDEX(J:J,MATCH(9.99999999999999E+307,J:J)-1)</f>
        <v>112.3856555125389</v>
      </c>
      <c r="AJ6" s="75">
        <f>INDEX(J:J,MATCH(9.99999999999999E+307,J:J)-2)</f>
        <v>120.51218954593458</v>
      </c>
      <c r="AK6" s="75">
        <f>INDEX(J:J,MATCH(9.99999999999999E+307,J:J)-3)</f>
        <v>112.48743421446915</v>
      </c>
      <c r="AL6" s="75">
        <f>INDEX(J:J,MATCH(9.99999999999999E+307,J:J)-4)</f>
        <v>118.19649943942727</v>
      </c>
      <c r="AM6" s="75">
        <f>INDEX(J:J,MATCH(9.99999999999999E+307,J:J)-5)</f>
        <v>120.43070967403634</v>
      </c>
      <c r="AN6" s="75">
        <f>INDEX(J:J,MATCH(9.99999999999999E+307,J:J)-6)</f>
        <v>112.48743421446915</v>
      </c>
      <c r="AO6" s="75">
        <f>INDEX(J:J,MATCH(9.99999999999999E+307,J:J)-7)</f>
        <v>123.5492703104058</v>
      </c>
      <c r="AP6" s="75">
        <f>INDEX(J:J,MATCH(9.99999999999999E+307,J:J)-8)</f>
        <v>138.05612618400335</v>
      </c>
      <c r="AQ6" s="75">
        <f>INDEX(J:J,MATCH(9.99999999999999E+307,J:J)-9)</f>
        <v>130.78975644976606</v>
      </c>
      <c r="AR6" s="75">
        <f>INDEX(J:J,MATCH(9.99999999999999E+307,J:J)-10)</f>
        <v>90.078757268601237</v>
      </c>
      <c r="AS6" s="75">
        <f>INDEX(J:J,MATCH(9.99999999999999E+307,J:J)-11)</f>
        <v>108.29218548592462</v>
      </c>
      <c r="AT6" s="75">
        <f>INDEX(J:J,MATCH(9.99999999999999E+307,J:J)-12)</f>
        <v>123.07795641652939</v>
      </c>
      <c r="AU6" s="76">
        <f>INDEX(J:J,MATCH(9.99999999999999E+307,J:J)-13)</f>
        <v>119.69689118871781</v>
      </c>
      <c r="AV6" s="8" t="s">
        <v>53</v>
      </c>
    </row>
    <row r="7" spans="1:48" ht="15.9" customHeight="1">
      <c r="B7" s="185" t="s">
        <v>51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85.63798186029355</v>
      </c>
      <c r="Y7" s="36"/>
      <c r="AF7" s="8" t="s">
        <v>33</v>
      </c>
      <c r="AG7" s="69">
        <f>(SUM(AO2:AU2)-MIN(AO2:AU2)-MAX(AO2:AU2))/(COUNTA(AO2:AU2)-2)</f>
        <v>144.67999999178573</v>
      </c>
      <c r="AK7" s="8" t="s">
        <v>54</v>
      </c>
      <c r="AN7" s="78">
        <f>(SUM(AH5:AN5)-MIN(AH5:AN5)-MAX(AH5:AN5))/(COUNTA(AH5:AN5)-2)</f>
        <v>171.2759637205871</v>
      </c>
      <c r="AO7" s="8" t="s">
        <v>54</v>
      </c>
      <c r="AR7" s="78">
        <f>(SUM(AO5:AU5)-MIN(AO5:AU5)-MAX(AO5:AU5))/(COUNTA(AO5:AU5)-2)</f>
        <v>173.72436516601638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-26.256801206274815</v>
      </c>
      <c r="Y8" s="36"/>
      <c r="AF8" s="8" t="s">
        <v>34</v>
      </c>
      <c r="AG8" s="69">
        <f>(SUM(AO3:AU3)-MIN(AO3:AU3)-MAX(AO3:AU3))/(COUNTA(AO3:AU3)-2)</f>
        <v>-89.499999955296516</v>
      </c>
      <c r="AK8" s="8" t="s">
        <v>55</v>
      </c>
      <c r="AN8" s="78">
        <f>(SUM(AH6:AN6)-MIN(AH6:AN6)-MAX(AH6:AN6))/(COUNTA(AH6:AN6)-2)</f>
        <v>116.16547164636657</v>
      </c>
      <c r="AO8" s="8" t="s">
        <v>55</v>
      </c>
      <c r="AR8" s="78">
        <f>(SUM(AO6:AU6)-MIN(AO6:AU6)-MAX(AO6:AU6))/(COUNTA(AO6:AU6)-2)</f>
        <v>121.08121197026874</v>
      </c>
    </row>
    <row r="9" spans="1:48" ht="30" customHeight="1">
      <c r="A9" s="5" t="s">
        <v>4</v>
      </c>
      <c r="B9" s="14">
        <v>45859</v>
      </c>
      <c r="C9" s="35">
        <v>401107.6655</v>
      </c>
      <c r="D9" s="9">
        <f t="shared" ref="D9:D31" si="1">IF(C9="","",(C9-$C$9)*1000)</f>
        <v>0</v>
      </c>
      <c r="E9" s="35">
        <v>6665678.3760000002</v>
      </c>
      <c r="F9" s="9">
        <f t="shared" ref="F9:F31" si="2">IF(E9="","",(E9-$E$9)*1000)</f>
        <v>0</v>
      </c>
      <c r="G9" s="35">
        <v>84.766099999999994</v>
      </c>
      <c r="H9" s="9">
        <f t="shared" ref="H9:H31" si="3">IF(G9="","",(G9-$G$9)*1000)</f>
        <v>0</v>
      </c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-1.3999999999924739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45859</v>
      </c>
      <c r="C10" s="11">
        <v>401107.67050000001</v>
      </c>
      <c r="D10" s="9">
        <f t="shared" si="1"/>
        <v>5.0000000046566129</v>
      </c>
      <c r="E10" s="12">
        <v>6665678.3130000001</v>
      </c>
      <c r="F10" s="9">
        <f t="shared" si="2"/>
        <v>-63.000000081956387</v>
      </c>
      <c r="G10" s="12">
        <v>84.724000000000004</v>
      </c>
      <c r="H10" s="9">
        <f t="shared" si="3"/>
        <v>-42.0999999999907</v>
      </c>
      <c r="I10" s="47">
        <f t="shared" ref="I10:I73" si="4">IF(MOD(DEGREES(ATAN2(D10, F10)), 360) &gt; 180, MOD(DEGREES(ATAN2(D10, F10)), 360) - 360, MOD(DEGREES(ATAN2(D10, F10)), 360))</f>
        <v>-85.462227493763407</v>
      </c>
      <c r="J10" s="40">
        <f>MOD(DEGREES(ATAN2(F10, D10)) + 360, 360)</f>
        <v>175.46222749376341</v>
      </c>
      <c r="K10" s="47">
        <f t="shared" ref="K10:K73" si="5">SQRT(POWER(C10 - $C$9,2) + POWER(E10 - $E$9,2)) *1000</f>
        <v>63.198101319367744</v>
      </c>
      <c r="L10" s="40">
        <f t="shared" ref="L10:L73" si="6">SQRT((D10^2) + (F10^2) + (H10^2))</f>
        <v>75.936881753020955</v>
      </c>
      <c r="M10" s="12" t="e">
        <f t="shared" ref="M10:M23" si="7">(D10-$D$9)/(B10-$B$9)</f>
        <v>#DIV/0!</v>
      </c>
      <c r="N10" s="12" t="e">
        <f t="shared" ref="N10:N23" si="8">(F10-$F$9)/(B10-$B$9)</f>
        <v>#DIV/0!</v>
      </c>
      <c r="O10" s="12" t="e">
        <f t="shared" ref="O10:O23" si="9">(H10-$H$9)/(B10-$B$9)</f>
        <v>#DIV/0!</v>
      </c>
      <c r="P10" s="81" t="e">
        <f t="shared" ref="P10:P23" si="10">(L10-$L$9)/(B10-$B$9)</f>
        <v>#DIV/0!</v>
      </c>
      <c r="Q10" s="12" t="e">
        <f t="shared" ref="Q10:Q23" si="11">(M10-0)/(B10-$B$9)</f>
        <v>#DIV/0!</v>
      </c>
      <c r="R10" s="12" t="e">
        <f t="shared" ref="R10:R23" si="12">(N10-0)/(B10-$B$9)</f>
        <v>#DIV/0!</v>
      </c>
      <c r="S10" s="12" t="e">
        <f t="shared" ref="S10:S23" si="13">(O10-0)/(B10-$B$9)</f>
        <v>#DIV/0!</v>
      </c>
      <c r="T10" s="12" t="e">
        <f t="shared" ref="T10:T23" si="14">(P10-0)/(B10-$B$9)</f>
        <v>#DIV/0!</v>
      </c>
    </row>
    <row r="11" spans="1:48" ht="15.9" customHeight="1">
      <c r="A11" s="8" t="s">
        <v>173</v>
      </c>
      <c r="B11" s="18">
        <v>45860</v>
      </c>
      <c r="C11" s="11">
        <v>401107.66639999999</v>
      </c>
      <c r="D11" s="9">
        <f t="shared" si="1"/>
        <v>0.89999998454004526</v>
      </c>
      <c r="E11" s="12">
        <v>6665678.3370000003</v>
      </c>
      <c r="F11" s="9">
        <f t="shared" si="2"/>
        <v>-38.99999987334013</v>
      </c>
      <c r="G11" s="12">
        <v>84.781199999999998</v>
      </c>
      <c r="H11" s="9">
        <f t="shared" si="3"/>
        <v>15.100000000003888</v>
      </c>
      <c r="I11" s="47">
        <f t="shared" si="4"/>
        <v>-88.678024358871653</v>
      </c>
      <c r="J11" s="40">
        <f t="shared" ref="J11:J74" si="15">MOD(DEGREES(ATAN2(F11, D11)) + 360, 360)</f>
        <v>178.67802435887165</v>
      </c>
      <c r="K11" s="47">
        <f t="shared" si="5"/>
        <v>39.010383106202667</v>
      </c>
      <c r="L11" s="40">
        <f t="shared" si="6"/>
        <v>41.830849741462579</v>
      </c>
      <c r="M11" s="12">
        <f t="shared" si="7"/>
        <v>0.89999998454004526</v>
      </c>
      <c r="N11" s="12">
        <f t="shared" si="8"/>
        <v>-38.99999987334013</v>
      </c>
      <c r="O11" s="12">
        <f t="shared" si="9"/>
        <v>15.100000000003888</v>
      </c>
      <c r="P11" s="81">
        <f t="shared" si="10"/>
        <v>41.830849741462579</v>
      </c>
      <c r="Q11" s="12">
        <f t="shared" si="11"/>
        <v>0.89999998454004526</v>
      </c>
      <c r="R11" s="12">
        <f t="shared" si="12"/>
        <v>-38.99999987334013</v>
      </c>
      <c r="S11" s="12">
        <f t="shared" si="13"/>
        <v>15.100000000003888</v>
      </c>
      <c r="T11" s="12">
        <f t="shared" si="14"/>
        <v>41.830849741462579</v>
      </c>
    </row>
    <row r="12" spans="1:48" ht="15.9" customHeight="1">
      <c r="A12" s="52"/>
      <c r="B12" s="18">
        <v>45860</v>
      </c>
      <c r="C12" s="11">
        <v>401107.67070000002</v>
      </c>
      <c r="D12" s="9">
        <f t="shared" si="1"/>
        <v>5.2000000141561031</v>
      </c>
      <c r="E12" s="12">
        <v>6665678.3229999999</v>
      </c>
      <c r="F12" s="9">
        <f t="shared" si="2"/>
        <v>-53.000000305473804</v>
      </c>
      <c r="G12" s="12">
        <v>84.760999999999996</v>
      </c>
      <c r="H12" s="9">
        <f t="shared" si="3"/>
        <v>-5.0999999999987722</v>
      </c>
      <c r="I12" s="47">
        <f t="shared" si="4"/>
        <v>-84.396461649309458</v>
      </c>
      <c r="J12" s="40">
        <f t="shared" si="15"/>
        <v>174.39646164930946</v>
      </c>
      <c r="K12" s="47">
        <f t="shared" si="5"/>
        <v>53.254483684732563</v>
      </c>
      <c r="L12" s="40">
        <f t="shared" si="6"/>
        <v>53.498131112473772</v>
      </c>
      <c r="M12" s="12">
        <f t="shared" si="7"/>
        <v>5.2000000141561031</v>
      </c>
      <c r="N12" s="12">
        <f t="shared" si="8"/>
        <v>-53.000000305473804</v>
      </c>
      <c r="O12" s="12">
        <f t="shared" si="9"/>
        <v>-5.0999999999987722</v>
      </c>
      <c r="P12" s="81">
        <f t="shared" si="10"/>
        <v>53.498131112473772</v>
      </c>
      <c r="Q12" s="12">
        <f t="shared" si="11"/>
        <v>5.2000000141561031</v>
      </c>
      <c r="R12" s="12">
        <f t="shared" si="12"/>
        <v>-53.000000305473804</v>
      </c>
      <c r="S12" s="12">
        <f t="shared" si="13"/>
        <v>-5.0999999999987722</v>
      </c>
      <c r="T12" s="12">
        <f t="shared" si="14"/>
        <v>53.498131112473772</v>
      </c>
    </row>
    <row r="13" spans="1:48" ht="15.9" customHeight="1">
      <c r="A13" s="52"/>
      <c r="B13" s="18">
        <v>45861</v>
      </c>
      <c r="C13" s="12">
        <v>401107.66529999999</v>
      </c>
      <c r="D13" s="9">
        <f t="shared" si="1"/>
        <v>-0.20000000949949026</v>
      </c>
      <c r="E13" s="11">
        <v>6665678.3329999996</v>
      </c>
      <c r="F13" s="9">
        <f t="shared" si="2"/>
        <v>-43.000000528991222</v>
      </c>
      <c r="G13" s="12">
        <v>84.765299999999996</v>
      </c>
      <c r="H13" s="9">
        <f t="shared" si="3"/>
        <v>-0.79999999999813554</v>
      </c>
      <c r="I13" s="47">
        <f t="shared" si="4"/>
        <v>-90.266490085437454</v>
      </c>
      <c r="J13" s="40">
        <f t="shared" si="15"/>
        <v>180.26649008543748</v>
      </c>
      <c r="K13" s="47">
        <f t="shared" si="5"/>
        <v>43.00046564279328</v>
      </c>
      <c r="L13" s="40">
        <f t="shared" si="6"/>
        <v>43.007906778835938</v>
      </c>
      <c r="M13" s="12">
        <f t="shared" si="7"/>
        <v>-0.10000000474974513</v>
      </c>
      <c r="N13" s="12">
        <f t="shared" si="8"/>
        <v>-21.500000264495611</v>
      </c>
      <c r="O13" s="12">
        <f t="shared" si="9"/>
        <v>-0.39999999999906777</v>
      </c>
      <c r="P13" s="81">
        <f t="shared" si="10"/>
        <v>21.503953389417969</v>
      </c>
      <c r="Q13" s="12">
        <f t="shared" si="11"/>
        <v>-5.0000002374872565E-2</v>
      </c>
      <c r="R13" s="12">
        <f t="shared" si="12"/>
        <v>-10.750000132247806</v>
      </c>
      <c r="S13" s="12">
        <f t="shared" si="13"/>
        <v>-0.19999999999953388</v>
      </c>
      <c r="T13" s="12">
        <f t="shared" si="14"/>
        <v>10.751976694708985</v>
      </c>
    </row>
    <row r="14" spans="1:48" ht="15.9" customHeight="1">
      <c r="A14" s="53"/>
      <c r="B14" s="18">
        <v>45861</v>
      </c>
      <c r="C14" s="11">
        <v>401107.66580000002</v>
      </c>
      <c r="D14" s="9">
        <f t="shared" si="1"/>
        <v>0.30000001424923539</v>
      </c>
      <c r="E14" s="11">
        <v>6665678.3195000002</v>
      </c>
      <c r="F14" s="9">
        <f t="shared" si="2"/>
        <v>-56.499999947845936</v>
      </c>
      <c r="G14" s="12">
        <v>84.772199999999998</v>
      </c>
      <c r="H14" s="9">
        <f t="shared" si="3"/>
        <v>6.100000000003547</v>
      </c>
      <c r="I14" s="47">
        <f t="shared" si="4"/>
        <v>-89.695777466312848</v>
      </c>
      <c r="J14" s="40">
        <f t="shared" si="15"/>
        <v>179.69577746631285</v>
      </c>
      <c r="K14" s="47">
        <f t="shared" si="5"/>
        <v>56.500796402485697</v>
      </c>
      <c r="L14" s="40">
        <f t="shared" si="6"/>
        <v>56.829129802550938</v>
      </c>
      <c r="M14" s="12">
        <f t="shared" si="7"/>
        <v>0.1500000071246177</v>
      </c>
      <c r="N14" s="12">
        <f t="shared" si="8"/>
        <v>-28.249999973922968</v>
      </c>
      <c r="O14" s="12">
        <f t="shared" si="9"/>
        <v>3.0500000000017735</v>
      </c>
      <c r="P14" s="81">
        <f t="shared" si="10"/>
        <v>28.414564901275469</v>
      </c>
      <c r="Q14" s="12">
        <f t="shared" si="11"/>
        <v>7.5000003562308848E-2</v>
      </c>
      <c r="R14" s="12">
        <f t="shared" si="12"/>
        <v>-14.124999986961484</v>
      </c>
      <c r="S14" s="12">
        <f t="shared" si="13"/>
        <v>1.5250000000008868</v>
      </c>
      <c r="T14" s="12">
        <f t="shared" si="14"/>
        <v>14.207282450637734</v>
      </c>
    </row>
    <row r="15" spans="1:48" ht="15.9" customHeight="1">
      <c r="B15" s="18">
        <v>45862</v>
      </c>
      <c r="C15" s="11">
        <v>401107.66590000002</v>
      </c>
      <c r="D15" s="9">
        <f t="shared" si="1"/>
        <v>0.40000001899898052</v>
      </c>
      <c r="E15" s="11">
        <v>6665678.2938999999</v>
      </c>
      <c r="F15" s="9">
        <f t="shared" si="2"/>
        <v>-82.100000232458115</v>
      </c>
      <c r="G15" s="12">
        <v>84.754800000000003</v>
      </c>
      <c r="H15" s="9">
        <f t="shared" si="3"/>
        <v>-11.299999999991428</v>
      </c>
      <c r="I15" s="47">
        <f t="shared" si="4"/>
        <v>-89.720851017163625</v>
      </c>
      <c r="J15" s="40">
        <f t="shared" si="15"/>
        <v>179.72085101716357</v>
      </c>
      <c r="K15" s="47">
        <f t="shared" si="5"/>
        <v>82.100974648202694</v>
      </c>
      <c r="L15" s="40">
        <f t="shared" si="6"/>
        <v>82.874966293716383</v>
      </c>
      <c r="M15" s="12">
        <f t="shared" si="7"/>
        <v>0.13333333966632685</v>
      </c>
      <c r="N15" s="12">
        <f t="shared" si="8"/>
        <v>-27.366666744152706</v>
      </c>
      <c r="O15" s="12">
        <f t="shared" si="9"/>
        <v>-3.7666666666638093</v>
      </c>
      <c r="P15" s="81">
        <f t="shared" si="10"/>
        <v>27.624988764572127</v>
      </c>
      <c r="Q15" s="12">
        <f t="shared" si="11"/>
        <v>4.4444446555442281E-2</v>
      </c>
      <c r="R15" s="12">
        <f t="shared" si="12"/>
        <v>-9.1222222480509014</v>
      </c>
      <c r="S15" s="12">
        <f t="shared" si="13"/>
        <v>-1.2555555555546032</v>
      </c>
      <c r="T15" s="12">
        <f t="shared" si="14"/>
        <v>9.2083295881907095</v>
      </c>
    </row>
    <row r="16" spans="1:48" ht="15.9" customHeight="1">
      <c r="B16" s="18">
        <v>45862</v>
      </c>
      <c r="C16" s="12">
        <v>401107.67</v>
      </c>
      <c r="D16" s="9">
        <f t="shared" si="1"/>
        <v>4.4999999809078872</v>
      </c>
      <c r="E16" s="12">
        <v>6665678.3113000002</v>
      </c>
      <c r="F16" s="9">
        <f t="shared" si="2"/>
        <v>-64.699999988079071</v>
      </c>
      <c r="G16" s="12">
        <v>84.735699999999994</v>
      </c>
      <c r="H16" s="9">
        <f t="shared" si="3"/>
        <v>-30.400000000000205</v>
      </c>
      <c r="I16" s="47">
        <f t="shared" si="4"/>
        <v>-86.021383908357848</v>
      </c>
      <c r="J16" s="40">
        <f t="shared" si="15"/>
        <v>176.02138390835785</v>
      </c>
      <c r="K16" s="47">
        <f t="shared" si="5"/>
        <v>64.85630268744589</v>
      </c>
      <c r="L16" s="40">
        <f t="shared" si="6"/>
        <v>71.627508670102543</v>
      </c>
      <c r="M16" s="12">
        <f t="shared" si="7"/>
        <v>1.4999999936359625</v>
      </c>
      <c r="N16" s="12">
        <f t="shared" si="8"/>
        <v>-21.566666662693024</v>
      </c>
      <c r="O16" s="12">
        <f t="shared" si="9"/>
        <v>-10.133333333333402</v>
      </c>
      <c r="P16" s="81">
        <f t="shared" si="10"/>
        <v>23.875836223367514</v>
      </c>
      <c r="Q16" s="12">
        <f t="shared" si="11"/>
        <v>0.49999999787865418</v>
      </c>
      <c r="R16" s="12">
        <f t="shared" si="12"/>
        <v>-7.1888888875643415</v>
      </c>
      <c r="S16" s="12">
        <f t="shared" si="13"/>
        <v>-3.3777777777778009</v>
      </c>
      <c r="T16" s="12">
        <f t="shared" si="14"/>
        <v>7.9586120744558384</v>
      </c>
    </row>
    <row r="17" spans="2:20" ht="15.9" customHeight="1">
      <c r="B17" s="18">
        <v>45863</v>
      </c>
      <c r="C17" s="12">
        <v>401107.67019999999</v>
      </c>
      <c r="D17" s="9">
        <f t="shared" si="1"/>
        <v>4.6999999904073775</v>
      </c>
      <c r="E17" s="12">
        <v>6665678.3043</v>
      </c>
      <c r="F17" s="9">
        <f t="shared" si="2"/>
        <v>-71.700000204145908</v>
      </c>
      <c r="G17" s="12">
        <v>84.765299999999996</v>
      </c>
      <c r="H17" s="9">
        <f t="shared" si="3"/>
        <v>-0.79999999999813554</v>
      </c>
      <c r="I17" s="47">
        <f t="shared" si="4"/>
        <v>-86.249575347970904</v>
      </c>
      <c r="J17" s="40">
        <f t="shared" si="15"/>
        <v>176.2495753479709</v>
      </c>
      <c r="K17" s="47">
        <f t="shared" si="5"/>
        <v>71.853879708644499</v>
      </c>
      <c r="L17" s="40">
        <f t="shared" si="6"/>
        <v>71.858333053198137</v>
      </c>
      <c r="M17" s="12">
        <f t="shared" si="7"/>
        <v>1.1749999976018444</v>
      </c>
      <c r="N17" s="12">
        <f t="shared" si="8"/>
        <v>-17.925000051036477</v>
      </c>
      <c r="O17" s="12">
        <f t="shared" si="9"/>
        <v>-0.19999999999953388</v>
      </c>
      <c r="P17" s="81">
        <f t="shared" si="10"/>
        <v>17.964583263299534</v>
      </c>
      <c r="Q17" s="12">
        <f t="shared" si="11"/>
        <v>0.29374999940046109</v>
      </c>
      <c r="R17" s="12">
        <f t="shared" si="12"/>
        <v>-4.4812500127591193</v>
      </c>
      <c r="S17" s="12">
        <f t="shared" si="13"/>
        <v>-4.9999999999883471E-2</v>
      </c>
      <c r="T17" s="12">
        <f t="shared" si="14"/>
        <v>4.4911458158248836</v>
      </c>
    </row>
    <row r="18" spans="2:20" ht="15.9" customHeight="1">
      <c r="B18" s="18">
        <v>45863</v>
      </c>
      <c r="C18" s="12">
        <v>401107.67300000001</v>
      </c>
      <c r="D18" s="9">
        <f t="shared" si="1"/>
        <v>7.5000000069849193</v>
      </c>
      <c r="E18" s="12">
        <v>6665678.2978999997</v>
      </c>
      <c r="F18" s="9">
        <f t="shared" si="2"/>
        <v>-78.100000508129597</v>
      </c>
      <c r="G18" s="12">
        <v>84.762100000000004</v>
      </c>
      <c r="H18" s="9">
        <f t="shared" si="3"/>
        <v>-3.9999999999906777</v>
      </c>
      <c r="I18" s="47">
        <f t="shared" si="4"/>
        <v>-84.514664979600582</v>
      </c>
      <c r="J18" s="40">
        <f t="shared" si="15"/>
        <v>174.51466497960064</v>
      </c>
      <c r="K18" s="47">
        <f t="shared" si="5"/>
        <v>78.459289312831643</v>
      </c>
      <c r="L18" s="40">
        <f t="shared" si="6"/>
        <v>78.561186851234254</v>
      </c>
      <c r="M18" s="12">
        <f t="shared" si="7"/>
        <v>1.8750000017462298</v>
      </c>
      <c r="N18" s="12">
        <f t="shared" si="8"/>
        <v>-19.525000127032399</v>
      </c>
      <c r="O18" s="12">
        <f t="shared" si="9"/>
        <v>-0.99999999999766942</v>
      </c>
      <c r="P18" s="81">
        <f t="shared" si="10"/>
        <v>19.640296712808563</v>
      </c>
      <c r="Q18" s="12">
        <f t="shared" si="11"/>
        <v>0.46875000043655746</v>
      </c>
      <c r="R18" s="12">
        <f t="shared" si="12"/>
        <v>-4.8812500317580998</v>
      </c>
      <c r="S18" s="12">
        <f t="shared" si="13"/>
        <v>-0.24999999999941735</v>
      </c>
      <c r="T18" s="12">
        <f t="shared" si="14"/>
        <v>4.9100741782021409</v>
      </c>
    </row>
    <row r="19" spans="2:20" ht="15.9" customHeight="1">
      <c r="B19" s="18">
        <v>45864</v>
      </c>
      <c r="C19" s="12">
        <v>401107.6728</v>
      </c>
      <c r="D19" s="9">
        <f t="shared" si="1"/>
        <v>7.299999997485429</v>
      </c>
      <c r="E19" s="12">
        <v>6665678.3426999999</v>
      </c>
      <c r="F19" s="9">
        <f t="shared" si="2"/>
        <v>-33.300000242888927</v>
      </c>
      <c r="G19" s="12">
        <v>84.756100000000004</v>
      </c>
      <c r="H19" s="9">
        <f t="shared" si="3"/>
        <v>-9.9999999999909051</v>
      </c>
      <c r="I19" s="47">
        <f t="shared" si="4"/>
        <v>-77.635258754075323</v>
      </c>
      <c r="J19" s="40">
        <f t="shared" si="15"/>
        <v>167.63525875407527</v>
      </c>
      <c r="K19" s="47">
        <f t="shared" si="5"/>
        <v>34.090761448516957</v>
      </c>
      <c r="L19" s="40">
        <f t="shared" si="6"/>
        <v>35.527172926360301</v>
      </c>
      <c r="M19" s="12">
        <f t="shared" si="7"/>
        <v>1.4599999994970858</v>
      </c>
      <c r="N19" s="12">
        <f t="shared" si="8"/>
        <v>-6.6600000485777855</v>
      </c>
      <c r="O19" s="12">
        <f t="shared" si="9"/>
        <v>-1.999999999998181</v>
      </c>
      <c r="P19" s="81">
        <f t="shared" si="10"/>
        <v>7.10543458527206</v>
      </c>
      <c r="Q19" s="12">
        <f t="shared" si="11"/>
        <v>0.29199999989941716</v>
      </c>
      <c r="R19" s="12">
        <f t="shared" si="12"/>
        <v>-1.3320000097155571</v>
      </c>
      <c r="S19" s="12">
        <f t="shared" si="13"/>
        <v>-0.3999999999996362</v>
      </c>
      <c r="T19" s="12">
        <f t="shared" si="14"/>
        <v>1.421086917054412</v>
      </c>
    </row>
    <row r="20" spans="2:20" ht="15.9" customHeight="1">
      <c r="B20" s="18">
        <v>45864</v>
      </c>
      <c r="C20" s="12">
        <v>401107.67340000003</v>
      </c>
      <c r="D20" s="9">
        <f t="shared" si="1"/>
        <v>7.9000000259838998</v>
      </c>
      <c r="E20" s="12">
        <v>6665678.307</v>
      </c>
      <c r="F20" s="9">
        <f t="shared" si="2"/>
        <v>-69.000000134110451</v>
      </c>
      <c r="G20" s="12">
        <v>84.773600000000002</v>
      </c>
      <c r="H20" s="9">
        <f t="shared" si="3"/>
        <v>7.5000000000073896</v>
      </c>
      <c r="I20" s="47">
        <f t="shared" si="4"/>
        <v>-83.468488973973479</v>
      </c>
      <c r="J20" s="40">
        <f t="shared" si="15"/>
        <v>173.46848897397342</v>
      </c>
      <c r="K20" s="47">
        <f t="shared" si="5"/>
        <v>69.450774069968347</v>
      </c>
      <c r="L20" s="40">
        <f t="shared" si="6"/>
        <v>69.854563336391266</v>
      </c>
      <c r="M20" s="12">
        <f t="shared" si="7"/>
        <v>1.58000000519678</v>
      </c>
      <c r="N20" s="12">
        <f t="shared" si="8"/>
        <v>-13.80000002682209</v>
      </c>
      <c r="O20" s="12">
        <f t="shared" si="9"/>
        <v>1.5000000000014779</v>
      </c>
      <c r="P20" s="81">
        <f t="shared" si="10"/>
        <v>13.970912667278252</v>
      </c>
      <c r="Q20" s="12">
        <f t="shared" si="11"/>
        <v>0.31600000103935599</v>
      </c>
      <c r="R20" s="12">
        <f t="shared" si="12"/>
        <v>-2.760000005364418</v>
      </c>
      <c r="S20" s="12">
        <f t="shared" si="13"/>
        <v>0.30000000000029559</v>
      </c>
      <c r="T20" s="12">
        <f t="shared" si="14"/>
        <v>2.7941825334556505</v>
      </c>
    </row>
    <row r="21" spans="2:20" ht="15.9" customHeight="1">
      <c r="B21" s="18">
        <v>45866</v>
      </c>
      <c r="C21" s="12">
        <v>401107.67550000001</v>
      </c>
      <c r="D21" s="9">
        <f t="shared" si="1"/>
        <v>10.000000009313226</v>
      </c>
      <c r="E21" s="12">
        <v>6665678.3266000003</v>
      </c>
      <c r="F21" s="9">
        <f t="shared" si="2"/>
        <v>-49.399999901652336</v>
      </c>
      <c r="G21" s="12">
        <v>84.765900000000002</v>
      </c>
      <c r="H21" s="9">
        <f t="shared" si="3"/>
        <v>-0.19999999999242846</v>
      </c>
      <c r="I21" s="47">
        <f t="shared" si="4"/>
        <v>-78.556303270659271</v>
      </c>
      <c r="J21" s="40">
        <f t="shared" si="15"/>
        <v>168.55630327065933</v>
      </c>
      <c r="K21" s="47">
        <f t="shared" si="5"/>
        <v>50.40198399338577</v>
      </c>
      <c r="L21" s="40">
        <f t="shared" si="6"/>
        <v>50.402380801600152</v>
      </c>
      <c r="M21" s="12">
        <f t="shared" si="7"/>
        <v>1.4285714299018895</v>
      </c>
      <c r="N21" s="12">
        <f t="shared" si="8"/>
        <v>-7.0571428430931906</v>
      </c>
      <c r="O21" s="12">
        <f t="shared" si="9"/>
        <v>-2.8571428570346922E-2</v>
      </c>
      <c r="P21" s="81">
        <f t="shared" si="10"/>
        <v>7.2003401145143071</v>
      </c>
      <c r="Q21" s="12">
        <f t="shared" si="11"/>
        <v>0.20408163284312705</v>
      </c>
      <c r="R21" s="12">
        <f t="shared" si="12"/>
        <v>-1.0081632632990272</v>
      </c>
      <c r="S21" s="12">
        <f t="shared" si="13"/>
        <v>-4.0816326529067035E-3</v>
      </c>
      <c r="T21" s="12">
        <f t="shared" si="14"/>
        <v>1.0286200163591868</v>
      </c>
    </row>
    <row r="22" spans="2:20" ht="15.9" customHeight="1">
      <c r="B22" s="18">
        <v>45866</v>
      </c>
      <c r="C22" s="12">
        <v>401107.67540000001</v>
      </c>
      <c r="D22" s="9">
        <f t="shared" si="1"/>
        <v>9.9000000045634806</v>
      </c>
      <c r="E22" s="12">
        <v>6665678.3521999996</v>
      </c>
      <c r="F22" s="9">
        <f t="shared" si="2"/>
        <v>-23.800000548362732</v>
      </c>
      <c r="G22" s="12">
        <v>84.753500000000003</v>
      </c>
      <c r="H22" s="9">
        <f t="shared" si="3"/>
        <v>-12.599999999991951</v>
      </c>
      <c r="I22" s="47">
        <f t="shared" si="4"/>
        <v>-67.414331734361383</v>
      </c>
      <c r="J22" s="40">
        <f t="shared" si="15"/>
        <v>157.41433173436144</v>
      </c>
      <c r="K22" s="47">
        <f t="shared" si="5"/>
        <v>25.776928176034151</v>
      </c>
      <c r="L22" s="40">
        <f t="shared" si="6"/>
        <v>28.691636868471281</v>
      </c>
      <c r="M22" s="12">
        <f t="shared" si="7"/>
        <v>1.41428571493764</v>
      </c>
      <c r="N22" s="12">
        <f t="shared" si="8"/>
        <v>-3.4000000783375333</v>
      </c>
      <c r="O22" s="12">
        <f t="shared" si="9"/>
        <v>-1.7999999999988501</v>
      </c>
      <c r="P22" s="81">
        <f t="shared" si="10"/>
        <v>4.0988052669244688</v>
      </c>
      <c r="Q22" s="12">
        <f t="shared" si="11"/>
        <v>0.20204081641966284</v>
      </c>
      <c r="R22" s="12">
        <f t="shared" si="12"/>
        <v>-0.48571429690536189</v>
      </c>
      <c r="S22" s="12">
        <f t="shared" si="13"/>
        <v>-0.25714285714269286</v>
      </c>
      <c r="T22" s="12">
        <f t="shared" si="14"/>
        <v>0.58554360956063845</v>
      </c>
    </row>
    <row r="23" spans="2:20" ht="15.9" customHeight="1">
      <c r="B23" s="18">
        <v>45867</v>
      </c>
      <c r="C23" s="12">
        <v>401107.6727</v>
      </c>
      <c r="D23" s="9">
        <f t="shared" si="1"/>
        <v>7.1999999927356839</v>
      </c>
      <c r="E23" s="12">
        <v>6665678.3737000003</v>
      </c>
      <c r="F23" s="9">
        <f t="shared" si="2"/>
        <v>-2.2999998182058334</v>
      </c>
      <c r="G23" s="12">
        <v>84.745599999999996</v>
      </c>
      <c r="H23" s="9">
        <f t="shared" si="3"/>
        <v>-20.499999999998408</v>
      </c>
      <c r="I23" s="47">
        <f t="shared" si="4"/>
        <v>-17.715791410417125</v>
      </c>
      <c r="J23" s="40">
        <f t="shared" si="15"/>
        <v>107.71579141041713</v>
      </c>
      <c r="K23" s="47">
        <f t="shared" si="5"/>
        <v>7.5584389300397685</v>
      </c>
      <c r="L23" s="40">
        <f t="shared" si="6"/>
        <v>21.849027416777055</v>
      </c>
      <c r="M23" s="12">
        <f t="shared" si="7"/>
        <v>0.89999999909196049</v>
      </c>
      <c r="N23" s="12">
        <f t="shared" si="8"/>
        <v>-0.28749997727572918</v>
      </c>
      <c r="O23" s="12">
        <f t="shared" si="9"/>
        <v>-2.562499999999801</v>
      </c>
      <c r="P23" s="81">
        <f t="shared" si="10"/>
        <v>2.7311284270971319</v>
      </c>
      <c r="Q23" s="12">
        <f t="shared" si="11"/>
        <v>0.11249999988649506</v>
      </c>
      <c r="R23" s="12">
        <f t="shared" si="12"/>
        <v>-3.5937497159466147E-2</v>
      </c>
      <c r="S23" s="12">
        <f t="shared" si="13"/>
        <v>-0.32031249999997513</v>
      </c>
      <c r="T23" s="12">
        <f t="shared" si="14"/>
        <v>0.34139105338714149</v>
      </c>
    </row>
    <row r="24" spans="2:20" ht="15.9" customHeight="1">
      <c r="B24" s="18">
        <v>45867</v>
      </c>
      <c r="C24" s="12">
        <v>401107.6764</v>
      </c>
      <c r="D24" s="9">
        <f t="shared" si="1"/>
        <v>10.899999993853271</v>
      </c>
      <c r="E24" s="12">
        <v>6665678.3141000001</v>
      </c>
      <c r="F24" s="9">
        <f t="shared" si="2"/>
        <v>-61.900000087916851</v>
      </c>
      <c r="G24" s="12">
        <v>84.747799999999998</v>
      </c>
      <c r="H24" s="9">
        <f t="shared" si="3"/>
        <v>-18.29999999999643</v>
      </c>
      <c r="I24" s="47">
        <f t="shared" si="4"/>
        <v>-80.013143085042202</v>
      </c>
      <c r="J24" s="40">
        <f t="shared" si="15"/>
        <v>170.0131430850422</v>
      </c>
      <c r="K24" s="47">
        <f t="shared" si="5"/>
        <v>62.852366787179207</v>
      </c>
      <c r="L24" s="40">
        <f t="shared" si="6"/>
        <v>65.462279296935392</v>
      </c>
      <c r="M24" s="12">
        <f>(D24-$D$9)/(B23-$B$9)</f>
        <v>1.3624999992316589</v>
      </c>
      <c r="N24" s="12">
        <f>(F24-$F$9)/(B23-$B$9)</f>
        <v>-7.7375000109896064</v>
      </c>
      <c r="O24" s="12">
        <f>(H24-$H$9)/(B23-$B$9)</f>
        <v>-2.2874999999995538</v>
      </c>
      <c r="P24" s="81">
        <f>(L24-$L$9)/(B23-$B$9)</f>
        <v>8.182784912116924</v>
      </c>
      <c r="Q24" s="12">
        <f>(M24-0)/(B23-$B$9)</f>
        <v>0.17031249990395736</v>
      </c>
      <c r="R24" s="12">
        <f>(N24-0)/(B23-$B$9)</f>
        <v>-0.9671875013737008</v>
      </c>
      <c r="S24" s="12">
        <f>(O24-0)/(B23-$B$9)</f>
        <v>-0.28593749999994422</v>
      </c>
      <c r="T24" s="12">
        <f>(P24-0)/(B23-$B$9)</f>
        <v>1.0228481140146155</v>
      </c>
    </row>
    <row r="25" spans="2:20" ht="15.9" customHeight="1">
      <c r="B25" s="18">
        <v>45868</v>
      </c>
      <c r="C25" s="12">
        <v>401107.67310000001</v>
      </c>
      <c r="D25" s="9">
        <f t="shared" si="1"/>
        <v>7.6000000117346644</v>
      </c>
      <c r="E25" s="12">
        <v>6665678.3348000003</v>
      </c>
      <c r="F25" s="9">
        <f t="shared" si="2"/>
        <v>-41.199999861419201</v>
      </c>
      <c r="G25" s="12">
        <v>84.7851</v>
      </c>
      <c r="H25" s="9">
        <f t="shared" si="3"/>
        <v>19.000000000005457</v>
      </c>
      <c r="I25" s="47">
        <f t="shared" si="4"/>
        <v>-79.548367005848718</v>
      </c>
      <c r="J25" s="40">
        <f t="shared" si="15"/>
        <v>169.54836700584872</v>
      </c>
      <c r="K25" s="47">
        <f t="shared" si="5"/>
        <v>41.895106978730929</v>
      </c>
      <c r="L25" s="40">
        <f t="shared" si="6"/>
        <v>46.002173739504059</v>
      </c>
      <c r="M25" s="12">
        <f t="shared" ref="M25:M86" si="16">(D25-$D$9)/(B25-$B$9)</f>
        <v>0.84444444574829602</v>
      </c>
      <c r="N25" s="12">
        <f t="shared" ref="N25:N86" si="17">(F25-$F$9)/(B25-$B$9)</f>
        <v>-4.5777777623799114</v>
      </c>
      <c r="O25" s="12">
        <f t="shared" ref="O25:O86" si="18">(H25-$H$9)/(B25-$B$9)</f>
        <v>2.1111111111117173</v>
      </c>
      <c r="P25" s="81">
        <f t="shared" ref="P25:P86" si="19">(L25-$L$9)/(B25-$B$9)</f>
        <v>5.111352637722673</v>
      </c>
      <c r="Q25" s="12">
        <f t="shared" ref="Q25:Q86" si="20">(M25-0)/(B25-$B$9)</f>
        <v>9.3827160638699558E-2</v>
      </c>
      <c r="R25" s="12">
        <f t="shared" ref="R25:R86" si="21">(N25-0)/(B25-$B$9)</f>
        <v>-0.50864197359776797</v>
      </c>
      <c r="S25" s="12">
        <f t="shared" ref="S25:S86" si="22">(O25-0)/(B25-$B$9)</f>
        <v>0.23456790123463525</v>
      </c>
      <c r="T25" s="12">
        <f t="shared" ref="T25:T86" si="23">(P25-0)/(B25-$B$9)</f>
        <v>0.56792807085807473</v>
      </c>
    </row>
    <row r="26" spans="2:20" ht="15.9" customHeight="1">
      <c r="B26" s="18">
        <v>45868</v>
      </c>
      <c r="C26" s="12">
        <v>401107.67839999998</v>
      </c>
      <c r="D26" s="9">
        <f t="shared" si="1"/>
        <v>12.899999972432852</v>
      </c>
      <c r="E26" s="12">
        <v>6665678.3227000004</v>
      </c>
      <c r="F26" s="9">
        <f t="shared" si="2"/>
        <v>-53.299999795854092</v>
      </c>
      <c r="G26" s="12">
        <v>84.738799999999998</v>
      </c>
      <c r="H26" s="9">
        <f t="shared" si="3"/>
        <v>-27.299999999996771</v>
      </c>
      <c r="I26" s="47">
        <f t="shared" si="4"/>
        <v>-76.394543726902441</v>
      </c>
      <c r="J26" s="40">
        <f t="shared" si="15"/>
        <v>166.39454372690238</v>
      </c>
      <c r="K26" s="47">
        <f t="shared" si="5"/>
        <v>54.838854633615512</v>
      </c>
      <c r="L26" s="40">
        <f t="shared" si="6"/>
        <v>61.258386997427856</v>
      </c>
      <c r="M26" s="12">
        <f t="shared" si="16"/>
        <v>1.4333333302703168</v>
      </c>
      <c r="N26" s="12">
        <f t="shared" si="17"/>
        <v>-5.9222221995393438</v>
      </c>
      <c r="O26" s="12">
        <f t="shared" si="18"/>
        <v>-3.0333333333329744</v>
      </c>
      <c r="P26" s="81">
        <f t="shared" si="19"/>
        <v>6.8064874441586509</v>
      </c>
      <c r="Q26" s="12">
        <f t="shared" si="20"/>
        <v>0.15925925891892409</v>
      </c>
      <c r="R26" s="12">
        <f t="shared" si="21"/>
        <v>-0.65802468883770482</v>
      </c>
      <c r="S26" s="12">
        <f t="shared" si="22"/>
        <v>-0.33703703703699717</v>
      </c>
      <c r="T26" s="12">
        <f t="shared" si="23"/>
        <v>0.75627638268429453</v>
      </c>
    </row>
    <row r="27" spans="2:20" ht="15.9" customHeight="1">
      <c r="B27" s="18">
        <v>45869</v>
      </c>
      <c r="C27" s="12">
        <v>401107.67700000003</v>
      </c>
      <c r="D27" s="9">
        <f t="shared" si="1"/>
        <v>11.500000022351742</v>
      </c>
      <c r="E27" s="12">
        <v>6665678.2889</v>
      </c>
      <c r="F27" s="9">
        <f t="shared" si="2"/>
        <v>-87.100000120699406</v>
      </c>
      <c r="G27" s="12">
        <v>84.768299999999996</v>
      </c>
      <c r="H27" s="9">
        <f t="shared" si="3"/>
        <v>2.2000000000019782</v>
      </c>
      <c r="I27" s="47">
        <f t="shared" si="4"/>
        <v>-82.478619336615509</v>
      </c>
      <c r="J27" s="40">
        <f t="shared" si="15"/>
        <v>172.47861933661557</v>
      </c>
      <c r="K27" s="47">
        <f t="shared" si="5"/>
        <v>87.855904875767607</v>
      </c>
      <c r="L27" s="40">
        <f t="shared" si="6"/>
        <v>87.883445662649891</v>
      </c>
      <c r="M27" s="12">
        <f t="shared" si="16"/>
        <v>1.1500000022351742</v>
      </c>
      <c r="N27" s="12">
        <f t="shared" si="17"/>
        <v>-8.7100000120699406</v>
      </c>
      <c r="O27" s="12">
        <f t="shared" si="18"/>
        <v>0.22000000000019782</v>
      </c>
      <c r="P27" s="81">
        <f t="shared" si="19"/>
        <v>8.7883445662649891</v>
      </c>
      <c r="Q27" s="12">
        <f t="shared" si="20"/>
        <v>0.11500000022351742</v>
      </c>
      <c r="R27" s="12">
        <f t="shared" si="21"/>
        <v>-0.87100000120699406</v>
      </c>
      <c r="S27" s="12">
        <f t="shared" si="22"/>
        <v>2.2000000000019782E-2</v>
      </c>
      <c r="T27" s="12">
        <f t="shared" si="23"/>
        <v>0.87883445662649895</v>
      </c>
    </row>
    <row r="28" spans="2:20" ht="15.9" customHeight="1">
      <c r="B28" s="18">
        <v>45869</v>
      </c>
      <c r="C28" s="12">
        <v>401107.6838</v>
      </c>
      <c r="D28" s="9">
        <f t="shared" si="1"/>
        <v>18.299999996088445</v>
      </c>
      <c r="E28" s="12">
        <v>6665678.3200000003</v>
      </c>
      <c r="F28" s="9">
        <f t="shared" si="2"/>
        <v>-55.999999865889549</v>
      </c>
      <c r="G28" s="12">
        <v>84.7393</v>
      </c>
      <c r="H28" s="9">
        <f t="shared" si="3"/>
        <v>-26.799999999994384</v>
      </c>
      <c r="I28" s="47">
        <f t="shared" si="4"/>
        <v>-71.903347571048357</v>
      </c>
      <c r="J28" s="40">
        <f t="shared" si="15"/>
        <v>161.90334757104836</v>
      </c>
      <c r="K28" s="47">
        <f t="shared" si="5"/>
        <v>58.91425960526422</v>
      </c>
      <c r="L28" s="40">
        <f t="shared" si="6"/>
        <v>64.7234886639786</v>
      </c>
      <c r="M28" s="12">
        <f t="shared" si="16"/>
        <v>1.8299999996088445</v>
      </c>
      <c r="N28" s="12">
        <f t="shared" si="17"/>
        <v>-5.5999999865889549</v>
      </c>
      <c r="O28" s="12">
        <f t="shared" si="18"/>
        <v>-2.6799999999994384</v>
      </c>
      <c r="P28" s="81">
        <f t="shared" si="19"/>
        <v>6.4723488663978603</v>
      </c>
      <c r="Q28" s="12">
        <f t="shared" si="20"/>
        <v>0.18299999996088445</v>
      </c>
      <c r="R28" s="12">
        <f t="shared" si="21"/>
        <v>-0.55999999865889549</v>
      </c>
      <c r="S28" s="12">
        <f t="shared" si="22"/>
        <v>-0.26799999999994384</v>
      </c>
      <c r="T28" s="12">
        <f t="shared" si="23"/>
        <v>0.64723488663978601</v>
      </c>
    </row>
    <row r="29" spans="2:20" ht="15.9" customHeight="1">
      <c r="B29" s="18">
        <v>45870</v>
      </c>
      <c r="C29" s="12">
        <v>401107.68199999997</v>
      </c>
      <c r="D29" s="9">
        <f t="shared" si="1"/>
        <v>16.499999968800694</v>
      </c>
      <c r="E29" s="12">
        <v>6665678.2889999999</v>
      </c>
      <c r="F29" s="9">
        <f t="shared" si="2"/>
        <v>-87.000000290572643</v>
      </c>
      <c r="G29" s="12">
        <v>84.768699999999995</v>
      </c>
      <c r="H29" s="9">
        <f t="shared" si="3"/>
        <v>2.6000000000010459</v>
      </c>
      <c r="I29" s="47">
        <f t="shared" si="4"/>
        <v>-79.261102953961085</v>
      </c>
      <c r="J29" s="40">
        <f t="shared" si="15"/>
        <v>169.26110295396109</v>
      </c>
      <c r="K29" s="47">
        <f t="shared" si="5"/>
        <v>88.550833138542885</v>
      </c>
      <c r="L29" s="40">
        <f t="shared" si="6"/>
        <v>88.588995081387324</v>
      </c>
      <c r="M29" s="12">
        <f t="shared" si="16"/>
        <v>1.4999999971636995</v>
      </c>
      <c r="N29" s="12">
        <f t="shared" si="17"/>
        <v>-7.9090909355066037</v>
      </c>
      <c r="O29" s="12">
        <f t="shared" si="18"/>
        <v>0.23636363636373145</v>
      </c>
      <c r="P29" s="81">
        <f t="shared" si="19"/>
        <v>8.0535450073988475</v>
      </c>
      <c r="Q29" s="12">
        <f t="shared" si="20"/>
        <v>0.13636363610579086</v>
      </c>
      <c r="R29" s="12">
        <f t="shared" si="21"/>
        <v>-0.71900826686423669</v>
      </c>
      <c r="S29" s="12">
        <f t="shared" si="22"/>
        <v>2.148760330579377E-2</v>
      </c>
      <c r="T29" s="12">
        <f t="shared" si="23"/>
        <v>0.73214045521807702</v>
      </c>
    </row>
    <row r="30" spans="2:20" ht="15.9" customHeight="1">
      <c r="B30" s="18">
        <v>45870</v>
      </c>
      <c r="C30" s="12">
        <v>401107.68849999999</v>
      </c>
      <c r="D30" s="9">
        <f t="shared" si="1"/>
        <v>22.999999986495823</v>
      </c>
      <c r="E30" s="12">
        <v>6665678.3430000003</v>
      </c>
      <c r="F30" s="9">
        <f t="shared" si="2"/>
        <v>-32.999999821186066</v>
      </c>
      <c r="G30" s="12">
        <v>84.747399999999999</v>
      </c>
      <c r="H30" s="9">
        <f t="shared" si="3"/>
        <v>-18.699999999995498</v>
      </c>
      <c r="I30" s="47">
        <f t="shared" si="4"/>
        <v>-55.124671525540975</v>
      </c>
      <c r="J30" s="40">
        <f t="shared" si="15"/>
        <v>145.12467152554098</v>
      </c>
      <c r="K30" s="47">
        <f t="shared" si="5"/>
        <v>40.224370567817317</v>
      </c>
      <c r="L30" s="40">
        <f t="shared" si="6"/>
        <v>44.358651778169722</v>
      </c>
      <c r="M30" s="12">
        <f t="shared" si="16"/>
        <v>2.0909090896814386</v>
      </c>
      <c r="N30" s="12">
        <f t="shared" si="17"/>
        <v>-2.9999999837441877</v>
      </c>
      <c r="O30" s="12">
        <f t="shared" si="18"/>
        <v>-1.6999999999995907</v>
      </c>
      <c r="P30" s="81">
        <f t="shared" si="19"/>
        <v>4.032604707106338</v>
      </c>
      <c r="Q30" s="12">
        <f t="shared" si="20"/>
        <v>0.19008264451649443</v>
      </c>
      <c r="R30" s="12">
        <f t="shared" si="21"/>
        <v>-0.2727272712494716</v>
      </c>
      <c r="S30" s="12">
        <f t="shared" si="22"/>
        <v>-0.15454545454541735</v>
      </c>
      <c r="T30" s="12">
        <f t="shared" si="23"/>
        <v>0.36660042791875802</v>
      </c>
    </row>
    <row r="31" spans="2:20" ht="15.9" customHeight="1">
      <c r="B31" s="18">
        <v>45871</v>
      </c>
      <c r="C31" s="12">
        <v>401107.68670000002</v>
      </c>
      <c r="D31" s="9">
        <f t="shared" si="1"/>
        <v>21.200000017415732</v>
      </c>
      <c r="E31" s="12">
        <v>6665678.2726999996</v>
      </c>
      <c r="F31" s="9">
        <f t="shared" si="2"/>
        <v>-103.30000054091215</v>
      </c>
      <c r="G31" s="12">
        <v>84.765199999999993</v>
      </c>
      <c r="H31" s="9">
        <f t="shared" si="3"/>
        <v>-0.90000000000145519</v>
      </c>
      <c r="I31" s="47">
        <f t="shared" si="4"/>
        <v>-78.402365689058627</v>
      </c>
      <c r="J31" s="40">
        <f t="shared" si="15"/>
        <v>168.40236568905857</v>
      </c>
      <c r="K31" s="47">
        <f t="shared" si="5"/>
        <v>105.45297583516019</v>
      </c>
      <c r="L31" s="40">
        <f t="shared" si="6"/>
        <v>105.45681633963203</v>
      </c>
      <c r="M31" s="12">
        <f t="shared" si="16"/>
        <v>1.7666666681179777</v>
      </c>
      <c r="N31" s="12">
        <f t="shared" si="17"/>
        <v>-8.6083333784093465</v>
      </c>
      <c r="O31" s="12">
        <f t="shared" si="18"/>
        <v>-7.5000000000121261E-2</v>
      </c>
      <c r="P31" s="81">
        <f t="shared" si="19"/>
        <v>8.7880680283026695</v>
      </c>
      <c r="Q31" s="12">
        <f t="shared" si="20"/>
        <v>0.14722222234316482</v>
      </c>
      <c r="R31" s="12">
        <f t="shared" si="21"/>
        <v>-0.71736111486744558</v>
      </c>
      <c r="S31" s="12">
        <f t="shared" si="22"/>
        <v>-6.2500000000101051E-3</v>
      </c>
      <c r="T31" s="12">
        <f t="shared" si="23"/>
        <v>0.73233900235855576</v>
      </c>
    </row>
    <row r="32" spans="2:20" ht="15.9" customHeight="1">
      <c r="B32" s="18">
        <v>45871</v>
      </c>
      <c r="C32" s="12">
        <v>401107.69179999997</v>
      </c>
      <c r="D32" s="9">
        <f t="shared" ref="D32:D95" si="24">IF(C32="","",(C32-$C$9)*1000)</f>
        <v>26.299999968614429</v>
      </c>
      <c r="E32" s="12">
        <v>6665678.3452000003</v>
      </c>
      <c r="F32" s="9">
        <f t="shared" ref="F32:F95" si="25">IF(E32="","",(E32-$E$9)*1000)</f>
        <v>-30.799999833106995</v>
      </c>
      <c r="G32" s="12">
        <v>84.749200000000002</v>
      </c>
      <c r="H32" s="9">
        <f t="shared" ref="H32:H95" si="26">IF(G32="","",(G32-$G$9)*1000)</f>
        <v>-16.899999999992588</v>
      </c>
      <c r="I32" s="47">
        <f t="shared" si="4"/>
        <v>-49.506115515776742</v>
      </c>
      <c r="J32" s="40">
        <f t="shared" si="15"/>
        <v>139.50611551577674</v>
      </c>
      <c r="K32" s="47">
        <f t="shared" si="5"/>
        <v>40.500987494979796</v>
      </c>
      <c r="L32" s="40">
        <f t="shared" si="6"/>
        <v>43.88553278779078</v>
      </c>
      <c r="M32" s="12">
        <f t="shared" si="16"/>
        <v>2.1916666640512026</v>
      </c>
      <c r="N32" s="12">
        <f t="shared" si="17"/>
        <v>-2.5666666527589164</v>
      </c>
      <c r="O32" s="12">
        <f t="shared" si="18"/>
        <v>-1.4083333333327157</v>
      </c>
      <c r="P32" s="81">
        <f t="shared" si="19"/>
        <v>3.6571277323158982</v>
      </c>
      <c r="Q32" s="12">
        <f t="shared" si="20"/>
        <v>0.18263888867093356</v>
      </c>
      <c r="R32" s="12">
        <f t="shared" si="21"/>
        <v>-0.21388888772990969</v>
      </c>
      <c r="S32" s="12">
        <f t="shared" si="22"/>
        <v>-0.11736111111105964</v>
      </c>
      <c r="T32" s="12">
        <f t="shared" si="23"/>
        <v>0.30476064435965816</v>
      </c>
    </row>
    <row r="33" spans="2:20" ht="15.9" customHeight="1">
      <c r="B33" s="18">
        <v>45873</v>
      </c>
      <c r="C33" s="12">
        <v>401107.69030000002</v>
      </c>
      <c r="D33" s="9">
        <f t="shared" si="24"/>
        <v>24.800000013783574</v>
      </c>
      <c r="E33" s="12">
        <v>6665678.3344000001</v>
      </c>
      <c r="F33" s="9">
        <f t="shared" si="25"/>
        <v>-41.600000113248825</v>
      </c>
      <c r="G33" s="12">
        <v>84.786299999999997</v>
      </c>
      <c r="H33" s="9">
        <f t="shared" si="26"/>
        <v>20.20000000000266</v>
      </c>
      <c r="I33" s="47">
        <f t="shared" si="4"/>
        <v>-59.198554078461598</v>
      </c>
      <c r="J33" s="40">
        <f t="shared" si="15"/>
        <v>149.1985540784616</v>
      </c>
      <c r="K33" s="47">
        <f t="shared" si="5"/>
        <v>48.431394880861809</v>
      </c>
      <c r="L33" s="40">
        <f t="shared" si="6"/>
        <v>52.475137066100885</v>
      </c>
      <c r="M33" s="12">
        <f t="shared" si="16"/>
        <v>1.7714285724131125</v>
      </c>
      <c r="N33" s="12">
        <f t="shared" si="17"/>
        <v>-2.9714285795177733</v>
      </c>
      <c r="O33" s="12">
        <f t="shared" si="18"/>
        <v>1.4428571428573329</v>
      </c>
      <c r="P33" s="81">
        <f t="shared" si="19"/>
        <v>3.7482240761500631</v>
      </c>
      <c r="Q33" s="12">
        <f t="shared" si="20"/>
        <v>0.12653061231522231</v>
      </c>
      <c r="R33" s="12">
        <f t="shared" si="21"/>
        <v>-0.21224489853698381</v>
      </c>
      <c r="S33" s="12">
        <f t="shared" si="22"/>
        <v>0.10306122448980949</v>
      </c>
      <c r="T33" s="12">
        <f t="shared" si="23"/>
        <v>0.26773029115357594</v>
      </c>
    </row>
    <row r="34" spans="2:20" ht="15.9" customHeight="1">
      <c r="B34" s="18">
        <v>45873</v>
      </c>
      <c r="C34" s="12">
        <v>401107.6924</v>
      </c>
      <c r="D34" s="9">
        <f t="shared" si="24"/>
        <v>26.8999999971129</v>
      </c>
      <c r="E34" s="12">
        <v>6665678.3361</v>
      </c>
      <c r="F34" s="9">
        <f t="shared" si="25"/>
        <v>-39.900000207126141</v>
      </c>
      <c r="G34" s="12">
        <v>84.764799999999994</v>
      </c>
      <c r="H34" s="9">
        <f t="shared" si="26"/>
        <v>-1.300000000000523</v>
      </c>
      <c r="I34" s="47">
        <f t="shared" si="4"/>
        <v>-56.012723744127584</v>
      </c>
      <c r="J34" s="40">
        <f t="shared" si="15"/>
        <v>146.01272374412753</v>
      </c>
      <c r="K34" s="47">
        <f t="shared" si="5"/>
        <v>48.120889604966159</v>
      </c>
      <c r="L34" s="40">
        <f t="shared" si="6"/>
        <v>48.138446343575957</v>
      </c>
      <c r="M34" s="12">
        <f t="shared" si="16"/>
        <v>1.92142857122235</v>
      </c>
      <c r="N34" s="12">
        <f t="shared" si="17"/>
        <v>-2.8500000147947242</v>
      </c>
      <c r="O34" s="12">
        <f t="shared" si="18"/>
        <v>-9.2857142857180205E-2</v>
      </c>
      <c r="P34" s="81">
        <f t="shared" si="19"/>
        <v>3.4384604531125684</v>
      </c>
      <c r="Q34" s="12">
        <f t="shared" si="20"/>
        <v>0.13724489794445358</v>
      </c>
      <c r="R34" s="12">
        <f t="shared" si="21"/>
        <v>-0.20357142962819458</v>
      </c>
      <c r="S34" s="12">
        <f t="shared" si="22"/>
        <v>-6.6326530612271575E-3</v>
      </c>
      <c r="T34" s="12">
        <f t="shared" si="23"/>
        <v>0.24560431807946917</v>
      </c>
    </row>
    <row r="35" spans="2:20" ht="15.9" customHeight="1">
      <c r="B35" s="18">
        <v>45874</v>
      </c>
      <c r="C35" s="12">
        <v>401107.69459999999</v>
      </c>
      <c r="D35" s="9">
        <f t="shared" si="24"/>
        <v>29.099999985191971</v>
      </c>
      <c r="E35" s="12">
        <v>6665678.3028999995</v>
      </c>
      <c r="F35" s="9">
        <f t="shared" si="25"/>
        <v>-73.100000619888306</v>
      </c>
      <c r="G35" s="12">
        <v>84.741799999999998</v>
      </c>
      <c r="H35" s="9">
        <f t="shared" si="26"/>
        <v>-24.299999999996658</v>
      </c>
      <c r="I35" s="47">
        <f t="shared" si="4"/>
        <v>-68.293249669074612</v>
      </c>
      <c r="J35" s="40">
        <f t="shared" si="15"/>
        <v>158.29324966907461</v>
      </c>
      <c r="K35" s="47">
        <f t="shared" si="5"/>
        <v>78.6792227323443</v>
      </c>
      <c r="L35" s="40">
        <f t="shared" si="6"/>
        <v>82.34628157825756</v>
      </c>
      <c r="M35" s="12">
        <f t="shared" si="16"/>
        <v>1.9399999990127981</v>
      </c>
      <c r="N35" s="12">
        <f t="shared" si="17"/>
        <v>-4.8733333746592207</v>
      </c>
      <c r="O35" s="12">
        <f t="shared" si="18"/>
        <v>-1.6199999999997772</v>
      </c>
      <c r="P35" s="81">
        <f t="shared" si="19"/>
        <v>5.4897521052171703</v>
      </c>
      <c r="Q35" s="12">
        <f t="shared" si="20"/>
        <v>0.12933333326751986</v>
      </c>
      <c r="R35" s="12">
        <f t="shared" si="21"/>
        <v>-0.32488889164394802</v>
      </c>
      <c r="S35" s="12">
        <f t="shared" si="22"/>
        <v>-0.10799999999998515</v>
      </c>
      <c r="T35" s="12">
        <f t="shared" si="23"/>
        <v>0.3659834736811447</v>
      </c>
    </row>
    <row r="36" spans="2:20" ht="15.9" customHeight="1">
      <c r="B36" s="18">
        <v>45874</v>
      </c>
      <c r="C36" s="12">
        <v>401107.70120000001</v>
      </c>
      <c r="D36" s="9">
        <f t="shared" si="24"/>
        <v>35.700000007636845</v>
      </c>
      <c r="E36" s="12">
        <v>6665678.4463999998</v>
      </c>
      <c r="F36" s="9">
        <f t="shared" si="25"/>
        <v>70.399999618530273</v>
      </c>
      <c r="G36" s="12">
        <v>84.741100000000003</v>
      </c>
      <c r="H36" s="9">
        <f t="shared" si="26"/>
        <v>-24.999999999991473</v>
      </c>
      <c r="I36" s="47">
        <f t="shared" si="4"/>
        <v>63.110330185933968</v>
      </c>
      <c r="J36" s="40">
        <f t="shared" si="15"/>
        <v>26.889669814066053</v>
      </c>
      <c r="K36" s="47">
        <f t="shared" si="5"/>
        <v>78.934466152843115</v>
      </c>
      <c r="L36" s="40">
        <f t="shared" si="6"/>
        <v>82.798852327999739</v>
      </c>
      <c r="M36" s="12">
        <f t="shared" si="16"/>
        <v>2.3800000005091229</v>
      </c>
      <c r="N36" s="12">
        <f t="shared" si="17"/>
        <v>4.6933333079020185</v>
      </c>
      <c r="O36" s="12">
        <f t="shared" si="18"/>
        <v>-1.6666666666660983</v>
      </c>
      <c r="P36" s="81">
        <f t="shared" si="19"/>
        <v>5.5199234885333164</v>
      </c>
      <c r="Q36" s="12">
        <f t="shared" si="20"/>
        <v>0.15866666670060819</v>
      </c>
      <c r="R36" s="12">
        <f t="shared" si="21"/>
        <v>0.31288888719346791</v>
      </c>
      <c r="S36" s="12">
        <f t="shared" si="22"/>
        <v>-0.11111111111107322</v>
      </c>
      <c r="T36" s="12">
        <f t="shared" si="23"/>
        <v>0.36799489923555445</v>
      </c>
    </row>
    <row r="37" spans="2:20" ht="15.9" customHeight="1">
      <c r="B37" s="18">
        <v>45875</v>
      </c>
      <c r="C37" s="12">
        <v>401107.70079999999</v>
      </c>
      <c r="D37" s="9">
        <f t="shared" si="24"/>
        <v>35.299999988637865</v>
      </c>
      <c r="E37" s="12">
        <v>6665678.2757999999</v>
      </c>
      <c r="F37" s="9">
        <f t="shared" si="25"/>
        <v>-100.20000021904707</v>
      </c>
      <c r="G37" s="12">
        <v>84.782300000000006</v>
      </c>
      <c r="H37" s="9">
        <f t="shared" si="26"/>
        <v>16.200000000011983</v>
      </c>
      <c r="I37" s="47">
        <f t="shared" si="4"/>
        <v>-70.592873190194553</v>
      </c>
      <c r="J37" s="40">
        <f t="shared" si="15"/>
        <v>160.5928731901945</v>
      </c>
      <c r="K37" s="47">
        <f t="shared" si="5"/>
        <v>106.23619930652104</v>
      </c>
      <c r="L37" s="40">
        <f t="shared" si="6"/>
        <v>107.46427333349095</v>
      </c>
      <c r="M37" s="12">
        <f t="shared" si="16"/>
        <v>2.2062499992898665</v>
      </c>
      <c r="N37" s="12">
        <f t="shared" si="17"/>
        <v>-6.2625000136904418</v>
      </c>
      <c r="O37" s="12">
        <f t="shared" si="18"/>
        <v>1.0125000000007489</v>
      </c>
      <c r="P37" s="81">
        <f t="shared" si="19"/>
        <v>6.7165170833431844</v>
      </c>
      <c r="Q37" s="12">
        <f t="shared" si="20"/>
        <v>0.13789062495561666</v>
      </c>
      <c r="R37" s="12">
        <f t="shared" si="21"/>
        <v>-0.39140625085565262</v>
      </c>
      <c r="S37" s="12">
        <f t="shared" si="22"/>
        <v>6.3281250000046807E-2</v>
      </c>
      <c r="T37" s="12">
        <f t="shared" si="23"/>
        <v>0.41978231770894903</v>
      </c>
    </row>
    <row r="38" spans="2:20" ht="15.9" customHeight="1">
      <c r="B38" s="18">
        <v>45875</v>
      </c>
      <c r="C38" s="12">
        <v>401107.69559999998</v>
      </c>
      <c r="D38" s="9">
        <f t="shared" si="24"/>
        <v>30.099999974481761</v>
      </c>
      <c r="E38" s="12">
        <v>6665678.3104999997</v>
      </c>
      <c r="F38" s="9">
        <f t="shared" si="25"/>
        <v>-65.500000491738319</v>
      </c>
      <c r="G38" s="12">
        <v>84.770799999999994</v>
      </c>
      <c r="H38" s="9">
        <f t="shared" si="26"/>
        <v>4.6999999999997044</v>
      </c>
      <c r="I38" s="47">
        <f t="shared" si="4"/>
        <v>-65.319232965275091</v>
      </c>
      <c r="J38" s="40">
        <f t="shared" si="15"/>
        <v>155.31923296527509</v>
      </c>
      <c r="K38" s="47">
        <f t="shared" si="5"/>
        <v>72.085089046775281</v>
      </c>
      <c r="L38" s="40">
        <f t="shared" si="6"/>
        <v>72.238148252024843</v>
      </c>
      <c r="M38" s="12">
        <f t="shared" si="16"/>
        <v>1.8812499984051101</v>
      </c>
      <c r="N38" s="12">
        <f t="shared" si="17"/>
        <v>-4.093750030733645</v>
      </c>
      <c r="O38" s="12">
        <f t="shared" si="18"/>
        <v>0.29374999999998153</v>
      </c>
      <c r="P38" s="81">
        <f t="shared" si="19"/>
        <v>4.5148842657515527</v>
      </c>
      <c r="Q38" s="12">
        <f t="shared" si="20"/>
        <v>0.11757812490031938</v>
      </c>
      <c r="R38" s="12">
        <f t="shared" si="21"/>
        <v>-0.25585937692085281</v>
      </c>
      <c r="S38" s="12">
        <f t="shared" si="22"/>
        <v>1.8359374999998845E-2</v>
      </c>
      <c r="T38" s="12">
        <f t="shared" si="23"/>
        <v>0.28218026660947204</v>
      </c>
    </row>
    <row r="39" spans="2:20" ht="15.9" customHeight="1">
      <c r="B39" s="18">
        <v>45876</v>
      </c>
      <c r="C39" s="12">
        <v>401107.6974</v>
      </c>
      <c r="D39" s="9">
        <f t="shared" si="24"/>
        <v>31.900000001769513</v>
      </c>
      <c r="E39" s="12">
        <v>6665678.3244000003</v>
      </c>
      <c r="F39" s="9">
        <f t="shared" si="25"/>
        <v>-51.599999889731407</v>
      </c>
      <c r="G39" s="12">
        <v>84.785799999999995</v>
      </c>
      <c r="H39" s="9">
        <f t="shared" si="26"/>
        <v>19.700000000000273</v>
      </c>
      <c r="I39" s="47">
        <f t="shared" si="4"/>
        <v>-58.274936327906005</v>
      </c>
      <c r="J39" s="40">
        <f t="shared" si="15"/>
        <v>148.274936327906</v>
      </c>
      <c r="K39" s="47">
        <f t="shared" si="5"/>
        <v>60.664404626874699</v>
      </c>
      <c r="L39" s="40">
        <f t="shared" si="6"/>
        <v>63.78291298406797</v>
      </c>
      <c r="M39" s="12">
        <f t="shared" si="16"/>
        <v>1.8764705883393831</v>
      </c>
      <c r="N39" s="12">
        <f t="shared" si="17"/>
        <v>-3.0352941111606708</v>
      </c>
      <c r="O39" s="12">
        <f t="shared" si="18"/>
        <v>1.1588235294117808</v>
      </c>
      <c r="P39" s="81">
        <f t="shared" si="19"/>
        <v>3.751936057886351</v>
      </c>
      <c r="Q39" s="12">
        <f t="shared" si="20"/>
        <v>0.11038062284349312</v>
      </c>
      <c r="R39" s="12">
        <f t="shared" si="21"/>
        <v>-0.17854671242121592</v>
      </c>
      <c r="S39" s="12">
        <f t="shared" si="22"/>
        <v>6.8166089965398871E-2</v>
      </c>
      <c r="T39" s="12">
        <f t="shared" si="23"/>
        <v>0.22070212105213829</v>
      </c>
    </row>
    <row r="40" spans="2:20" ht="15.9" customHeight="1">
      <c r="B40" s="18">
        <v>45877</v>
      </c>
      <c r="C40" s="12">
        <v>401107.7023</v>
      </c>
      <c r="D40" s="9">
        <f t="shared" si="24"/>
        <v>36.800000001676381</v>
      </c>
      <c r="E40" s="12">
        <v>6665678.3563000001</v>
      </c>
      <c r="F40" s="9">
        <f t="shared" si="25"/>
        <v>-19.700000062584877</v>
      </c>
      <c r="G40" s="12">
        <v>84.793899999999994</v>
      </c>
      <c r="H40" s="9">
        <f t="shared" si="26"/>
        <v>27.799999999999159</v>
      </c>
      <c r="I40" s="47">
        <f t="shared" si="4"/>
        <v>-28.161305086857965</v>
      </c>
      <c r="J40" s="40">
        <f t="shared" si="15"/>
        <v>118.16130508685796</v>
      </c>
      <c r="K40" s="47">
        <f t="shared" si="5"/>
        <v>41.741226654103329</v>
      </c>
      <c r="L40" s="40">
        <f t="shared" si="6"/>
        <v>50.151470592487904</v>
      </c>
      <c r="M40" s="12">
        <f t="shared" si="16"/>
        <v>2.0444444445375769</v>
      </c>
      <c r="N40" s="12">
        <f t="shared" si="17"/>
        <v>-1.094444447921382</v>
      </c>
      <c r="O40" s="12">
        <f t="shared" si="18"/>
        <v>1.5444444444443977</v>
      </c>
      <c r="P40" s="81">
        <f t="shared" si="19"/>
        <v>2.7861928106937723</v>
      </c>
      <c r="Q40" s="12">
        <f t="shared" si="20"/>
        <v>0.11358024691875428</v>
      </c>
      <c r="R40" s="12">
        <f t="shared" si="21"/>
        <v>-6.0802469328965665E-2</v>
      </c>
      <c r="S40" s="12">
        <f t="shared" si="22"/>
        <v>8.5802469135799864E-2</v>
      </c>
      <c r="T40" s="12">
        <f t="shared" si="23"/>
        <v>0.15478848948298735</v>
      </c>
    </row>
    <row r="41" spans="2:20" ht="15.9" customHeight="1">
      <c r="B41" s="18">
        <v>45877</v>
      </c>
      <c r="C41" s="12">
        <v>401107.7023</v>
      </c>
      <c r="D41" s="9">
        <f t="shared" si="24"/>
        <v>36.800000001676381</v>
      </c>
      <c r="E41" s="12">
        <v>6665678.3618999999</v>
      </c>
      <c r="F41" s="9">
        <f t="shared" si="25"/>
        <v>-14.100000262260437</v>
      </c>
      <c r="G41" s="12">
        <v>84.787300000000002</v>
      </c>
      <c r="H41" s="9">
        <f t="shared" si="26"/>
        <v>21.200000000007435</v>
      </c>
      <c r="I41" s="47">
        <f t="shared" si="4"/>
        <v>-20.96444338294333</v>
      </c>
      <c r="J41" s="40">
        <f t="shared" si="15"/>
        <v>110.96444338294333</v>
      </c>
      <c r="K41" s="47">
        <f t="shared" si="5"/>
        <v>39.408755467778043</v>
      </c>
      <c r="L41" s="40">
        <f t="shared" si="6"/>
        <v>44.749190020819832</v>
      </c>
      <c r="M41" s="12">
        <f t="shared" si="16"/>
        <v>2.0444444445375769</v>
      </c>
      <c r="N41" s="12">
        <f t="shared" si="17"/>
        <v>-0.78333334790335762</v>
      </c>
      <c r="O41" s="12">
        <f t="shared" si="18"/>
        <v>1.1777777777781908</v>
      </c>
      <c r="P41" s="81">
        <f t="shared" si="19"/>
        <v>2.4860661122677685</v>
      </c>
      <c r="Q41" s="12">
        <f t="shared" si="20"/>
        <v>0.11358024691875428</v>
      </c>
      <c r="R41" s="12">
        <f t="shared" si="21"/>
        <v>-4.3518519327964314E-2</v>
      </c>
      <c r="S41" s="12">
        <f t="shared" si="22"/>
        <v>6.5432098765455041E-2</v>
      </c>
      <c r="T41" s="12">
        <f t="shared" si="23"/>
        <v>0.13811478401487604</v>
      </c>
    </row>
    <row r="42" spans="2:20" ht="15.9" customHeight="1">
      <c r="B42" s="18">
        <v>45878</v>
      </c>
      <c r="C42" s="12">
        <v>401107.70059999998</v>
      </c>
      <c r="D42" s="9">
        <f t="shared" si="24"/>
        <v>35.099999979138374</v>
      </c>
      <c r="E42" s="12">
        <v>6665678.1188000003</v>
      </c>
      <c r="F42" s="9">
        <f t="shared" si="25"/>
        <v>-257.19999987632036</v>
      </c>
      <c r="G42" s="12">
        <v>84.787400000000005</v>
      </c>
      <c r="H42" s="9">
        <f t="shared" si="26"/>
        <v>21.300000000010755</v>
      </c>
      <c r="I42" s="47">
        <f t="shared" si="4"/>
        <v>-82.22886950345071</v>
      </c>
      <c r="J42" s="40">
        <f t="shared" si="15"/>
        <v>172.22886950345071</v>
      </c>
      <c r="K42" s="47">
        <f t="shared" si="5"/>
        <v>259.58399398829414</v>
      </c>
      <c r="L42" s="40">
        <f t="shared" si="6"/>
        <v>260.45640697612947</v>
      </c>
      <c r="M42" s="12">
        <f t="shared" si="16"/>
        <v>1.8473684199546512</v>
      </c>
      <c r="N42" s="12">
        <f t="shared" si="17"/>
        <v>-13.536842098753704</v>
      </c>
      <c r="O42" s="12">
        <f t="shared" si="18"/>
        <v>1.1210526315795135</v>
      </c>
      <c r="P42" s="81">
        <f t="shared" si="19"/>
        <v>13.708231946112077</v>
      </c>
      <c r="Q42" s="12">
        <f t="shared" si="20"/>
        <v>9.7229916839718489E-2</v>
      </c>
      <c r="R42" s="12">
        <f t="shared" si="21"/>
        <v>-0.71246537361861595</v>
      </c>
      <c r="S42" s="12">
        <f t="shared" si="22"/>
        <v>5.9002770083132289E-2</v>
      </c>
      <c r="T42" s="12">
        <f t="shared" si="23"/>
        <v>0.72148589190063561</v>
      </c>
    </row>
    <row r="43" spans="2:20" ht="15.9" customHeight="1">
      <c r="B43" s="18">
        <v>45879</v>
      </c>
      <c r="C43" s="12">
        <v>401107.7108</v>
      </c>
      <c r="D43" s="9">
        <f t="shared" si="24"/>
        <v>45.29999999795109</v>
      </c>
      <c r="E43" s="12">
        <v>6665678.3535000002</v>
      </c>
      <c r="F43" s="9">
        <f t="shared" si="25"/>
        <v>-22.499999962747097</v>
      </c>
      <c r="G43" s="12">
        <v>84.787099999999995</v>
      </c>
      <c r="H43" s="9">
        <f t="shared" si="26"/>
        <v>21.000000000000796</v>
      </c>
      <c r="I43" s="47">
        <f t="shared" si="4"/>
        <v>-26.413073301752547</v>
      </c>
      <c r="J43" s="40">
        <f t="shared" si="15"/>
        <v>116.41307330175255</v>
      </c>
      <c r="K43" s="47">
        <f t="shared" si="5"/>
        <v>50.580035568769503</v>
      </c>
      <c r="L43" s="40">
        <f t="shared" si="6"/>
        <v>54.766230453976121</v>
      </c>
      <c r="M43" s="12">
        <f t="shared" si="16"/>
        <v>2.2649999998975545</v>
      </c>
      <c r="N43" s="12">
        <f t="shared" si="17"/>
        <v>-1.1249999981373549</v>
      </c>
      <c r="O43" s="12">
        <f t="shared" si="18"/>
        <v>1.0500000000000398</v>
      </c>
      <c r="P43" s="81">
        <f t="shared" si="19"/>
        <v>2.738311522698806</v>
      </c>
      <c r="Q43" s="12">
        <f t="shared" si="20"/>
        <v>0.11324999999487773</v>
      </c>
      <c r="R43" s="12">
        <f t="shared" si="21"/>
        <v>-5.6249999906867743E-2</v>
      </c>
      <c r="S43" s="12">
        <f t="shared" si="22"/>
        <v>5.250000000000199E-2</v>
      </c>
      <c r="T43" s="12">
        <f t="shared" si="23"/>
        <v>0.13691557613494029</v>
      </c>
    </row>
    <row r="44" spans="2:20" ht="15.9" customHeight="1">
      <c r="B44" s="18">
        <v>45880</v>
      </c>
      <c r="C44" s="12">
        <v>401107.7095</v>
      </c>
      <c r="D44" s="9">
        <f t="shared" si="24"/>
        <v>43.999999994412065</v>
      </c>
      <c r="E44" s="12">
        <v>6665678.2724000001</v>
      </c>
      <c r="F44" s="9">
        <f t="shared" si="25"/>
        <v>-103.60000003129244</v>
      </c>
      <c r="G44" s="12">
        <v>84.777799999999999</v>
      </c>
      <c r="H44" s="9">
        <f t="shared" si="26"/>
        <v>11.700000000004707</v>
      </c>
      <c r="I44" s="47">
        <f t="shared" si="4"/>
        <v>-66.988562565737425</v>
      </c>
      <c r="J44" s="40">
        <f t="shared" si="15"/>
        <v>156.98856256573742</v>
      </c>
      <c r="K44" s="47">
        <f t="shared" si="5"/>
        <v>112.55647474042554</v>
      </c>
      <c r="L44" s="40">
        <f t="shared" si="6"/>
        <v>113.16293565471058</v>
      </c>
      <c r="M44" s="12">
        <f t="shared" si="16"/>
        <v>2.0952380949720029</v>
      </c>
      <c r="N44" s="12">
        <f t="shared" si="17"/>
        <v>-4.9333333348234492</v>
      </c>
      <c r="O44" s="12">
        <f t="shared" si="18"/>
        <v>0.55714285714308132</v>
      </c>
      <c r="P44" s="81">
        <f t="shared" si="19"/>
        <v>5.3887112216528852</v>
      </c>
      <c r="Q44" s="12">
        <f t="shared" si="20"/>
        <v>9.9773242617714419E-2</v>
      </c>
      <c r="R44" s="12">
        <f t="shared" si="21"/>
        <v>-0.23492063499159282</v>
      </c>
      <c r="S44" s="12">
        <f t="shared" si="22"/>
        <v>2.6530612244908634E-2</v>
      </c>
      <c r="T44" s="12">
        <f t="shared" si="23"/>
        <v>0.25660529626918499</v>
      </c>
    </row>
    <row r="45" spans="2:20" ht="15.9" customHeight="1">
      <c r="B45" s="18">
        <v>45880</v>
      </c>
      <c r="C45" s="12">
        <v>401107.71490000002</v>
      </c>
      <c r="D45" s="9">
        <f t="shared" si="24"/>
        <v>49.400000018067658</v>
      </c>
      <c r="E45" s="12">
        <v>6665678.2441999996</v>
      </c>
      <c r="F45" s="9">
        <f t="shared" si="25"/>
        <v>-131.80000055581331</v>
      </c>
      <c r="G45" s="12">
        <v>84.786799999999999</v>
      </c>
      <c r="H45" s="9">
        <f t="shared" si="26"/>
        <v>20.700000000005048</v>
      </c>
      <c r="I45" s="47">
        <f t="shared" si="4"/>
        <v>-69.453483504023552</v>
      </c>
      <c r="J45" s="40">
        <f t="shared" si="15"/>
        <v>159.45348350402355</v>
      </c>
      <c r="K45" s="47">
        <f t="shared" si="5"/>
        <v>140.75368609133287</v>
      </c>
      <c r="L45" s="40">
        <f t="shared" si="6"/>
        <v>142.26767077694666</v>
      </c>
      <c r="M45" s="12">
        <f t="shared" si="16"/>
        <v>2.3523809532413171</v>
      </c>
      <c r="N45" s="12">
        <f t="shared" si="17"/>
        <v>-6.2761905026577764</v>
      </c>
      <c r="O45" s="12">
        <f t="shared" si="18"/>
        <v>0.98571428571452613</v>
      </c>
      <c r="P45" s="81">
        <f t="shared" si="19"/>
        <v>6.7746509893784124</v>
      </c>
      <c r="Q45" s="12">
        <f t="shared" si="20"/>
        <v>0.11201814063053891</v>
      </c>
      <c r="R45" s="12">
        <f t="shared" si="21"/>
        <v>-0.29886621441227507</v>
      </c>
      <c r="S45" s="12">
        <f t="shared" si="22"/>
        <v>4.6938775510215532E-2</v>
      </c>
      <c r="T45" s="12">
        <f t="shared" si="23"/>
        <v>0.32260242806563866</v>
      </c>
    </row>
    <row r="46" spans="2:20" ht="15.9" customHeight="1">
      <c r="B46" s="18">
        <v>45881</v>
      </c>
      <c r="C46" s="12">
        <v>401107.71419999999</v>
      </c>
      <c r="D46" s="9">
        <f t="shared" si="24"/>
        <v>48.699999984819442</v>
      </c>
      <c r="E46" s="12">
        <v>6665678.2348999996</v>
      </c>
      <c r="F46" s="9">
        <f t="shared" si="25"/>
        <v>-141.10000059008598</v>
      </c>
      <c r="G46" s="12">
        <v>84.778400000000005</v>
      </c>
      <c r="H46" s="9">
        <f t="shared" si="26"/>
        <v>12.300000000010414</v>
      </c>
      <c r="I46" s="47">
        <f t="shared" si="4"/>
        <v>-70.958127141192222</v>
      </c>
      <c r="J46" s="40">
        <f t="shared" si="15"/>
        <v>160.95812714119222</v>
      </c>
      <c r="K46" s="47">
        <f t="shared" si="5"/>
        <v>149.26788055386757</v>
      </c>
      <c r="L46" s="40">
        <f t="shared" si="6"/>
        <v>149.7737966569718</v>
      </c>
      <c r="M46" s="12">
        <f t="shared" si="16"/>
        <v>2.2136363629463385</v>
      </c>
      <c r="N46" s="12">
        <f t="shared" si="17"/>
        <v>-6.4136363904584535</v>
      </c>
      <c r="O46" s="12">
        <f t="shared" si="18"/>
        <v>0.55909090909138248</v>
      </c>
      <c r="P46" s="81">
        <f t="shared" si="19"/>
        <v>6.8078998480441726</v>
      </c>
      <c r="Q46" s="12">
        <f t="shared" si="20"/>
        <v>0.10061983467937902</v>
      </c>
      <c r="R46" s="12">
        <f t="shared" si="21"/>
        <v>-0.2915289268390206</v>
      </c>
      <c r="S46" s="12">
        <f t="shared" si="22"/>
        <v>2.5413223140517385E-2</v>
      </c>
      <c r="T46" s="12">
        <f t="shared" si="23"/>
        <v>0.30944999309291693</v>
      </c>
    </row>
    <row r="47" spans="2:20" ht="15.9" customHeight="1">
      <c r="B47" s="18">
        <v>45881</v>
      </c>
      <c r="C47" s="12">
        <v>401107.7181</v>
      </c>
      <c r="D47" s="9">
        <f t="shared" si="24"/>
        <v>52.599999995436519</v>
      </c>
      <c r="E47" s="12">
        <v>6665678.1816999996</v>
      </c>
      <c r="F47" s="9">
        <f t="shared" si="25"/>
        <v>-194.30000055581331</v>
      </c>
      <c r="G47" s="12">
        <v>84.768299999999996</v>
      </c>
      <c r="H47" s="9">
        <f t="shared" si="26"/>
        <v>2.2000000000019782</v>
      </c>
      <c r="I47" s="47">
        <f t="shared" si="4"/>
        <v>-74.852228105966844</v>
      </c>
      <c r="J47" s="40">
        <f t="shared" si="15"/>
        <v>164.85222810596679</v>
      </c>
      <c r="K47" s="47">
        <f t="shared" si="5"/>
        <v>201.29393983801145</v>
      </c>
      <c r="L47" s="40">
        <f t="shared" si="6"/>
        <v>201.30596169887514</v>
      </c>
      <c r="M47" s="12">
        <f t="shared" si="16"/>
        <v>2.3909090907016601</v>
      </c>
      <c r="N47" s="12">
        <f t="shared" si="17"/>
        <v>-8.8318182070824225</v>
      </c>
      <c r="O47" s="12">
        <f t="shared" si="18"/>
        <v>0.10000000000008992</v>
      </c>
      <c r="P47" s="81">
        <f t="shared" si="19"/>
        <v>9.1502709863125062</v>
      </c>
      <c r="Q47" s="12">
        <f t="shared" si="20"/>
        <v>0.10867768594098455</v>
      </c>
      <c r="R47" s="12">
        <f t="shared" si="21"/>
        <v>-0.40144628214011013</v>
      </c>
      <c r="S47" s="12">
        <f t="shared" si="22"/>
        <v>4.5454545454586331E-3</v>
      </c>
      <c r="T47" s="12">
        <f t="shared" si="23"/>
        <v>0.41592140846875031</v>
      </c>
    </row>
    <row r="48" spans="2:20" ht="15.9" customHeight="1">
      <c r="B48" s="18">
        <v>45882</v>
      </c>
      <c r="C48" s="12">
        <v>401107.71899999998</v>
      </c>
      <c r="D48" s="9">
        <f t="shared" si="24"/>
        <v>53.499999979976565</v>
      </c>
      <c r="E48" s="12">
        <v>6665678.3361999998</v>
      </c>
      <c r="F48" s="9">
        <f t="shared" si="25"/>
        <v>-39.800000376999378</v>
      </c>
      <c r="G48" s="12">
        <v>84.783500000000004</v>
      </c>
      <c r="H48" s="9">
        <f t="shared" si="26"/>
        <v>17.400000000009186</v>
      </c>
      <c r="I48" s="47">
        <f t="shared" si="4"/>
        <v>-36.646490189911503</v>
      </c>
      <c r="J48" s="40">
        <f t="shared" si="15"/>
        <v>126.6464901899115</v>
      </c>
      <c r="K48" s="47">
        <f t="shared" si="5"/>
        <v>66.680507105650037</v>
      </c>
      <c r="L48" s="40">
        <f t="shared" si="6"/>
        <v>68.913351593627795</v>
      </c>
      <c r="M48" s="12">
        <f t="shared" si="16"/>
        <v>2.3260869556511552</v>
      </c>
      <c r="N48" s="12">
        <f t="shared" si="17"/>
        <v>-1.7304347989999729</v>
      </c>
      <c r="O48" s="12">
        <f t="shared" si="18"/>
        <v>0.7565217391308342</v>
      </c>
      <c r="P48" s="81">
        <f t="shared" si="19"/>
        <v>2.9962326779838171</v>
      </c>
      <c r="Q48" s="12">
        <f t="shared" si="20"/>
        <v>0.1011342154630937</v>
      </c>
      <c r="R48" s="12">
        <f t="shared" si="21"/>
        <v>-7.5236295608694478E-2</v>
      </c>
      <c r="S48" s="12">
        <f t="shared" si="22"/>
        <v>3.2892249527427572E-2</v>
      </c>
      <c r="T48" s="12">
        <f t="shared" si="23"/>
        <v>0.1302709859992964</v>
      </c>
    </row>
    <row r="49" spans="2:20" ht="15.9" customHeight="1">
      <c r="B49" s="18">
        <v>45882</v>
      </c>
      <c r="C49" s="12">
        <v>401107.72279999999</v>
      </c>
      <c r="D49" s="9">
        <f t="shared" si="24"/>
        <v>57.299999985843897</v>
      </c>
      <c r="E49" s="12">
        <v>6665678.2629000004</v>
      </c>
      <c r="F49" s="9">
        <f t="shared" si="25"/>
        <v>-113.09999972581863</v>
      </c>
      <c r="G49" s="12">
        <v>84.774600000000007</v>
      </c>
      <c r="H49" s="9">
        <f t="shared" si="26"/>
        <v>8.5000000000121645</v>
      </c>
      <c r="I49" s="47">
        <f t="shared" si="4"/>
        <v>-63.131799328917225</v>
      </c>
      <c r="J49" s="40">
        <f t="shared" si="15"/>
        <v>153.13179932891728</v>
      </c>
      <c r="K49" s="47">
        <f t="shared" si="5"/>
        <v>126.78682871796221</v>
      </c>
      <c r="L49" s="40">
        <f t="shared" si="6"/>
        <v>127.07143635120401</v>
      </c>
      <c r="M49" s="12">
        <f t="shared" si="16"/>
        <v>2.4913043472106042</v>
      </c>
      <c r="N49" s="12">
        <f t="shared" si="17"/>
        <v>-4.9173912924268972</v>
      </c>
      <c r="O49" s="12">
        <f t="shared" si="18"/>
        <v>0.36956521739183323</v>
      </c>
      <c r="P49" s="81">
        <f t="shared" si="19"/>
        <v>5.5248450587480002</v>
      </c>
      <c r="Q49" s="12">
        <f t="shared" si="20"/>
        <v>0.10831758031350454</v>
      </c>
      <c r="R49" s="12">
        <f t="shared" si="21"/>
        <v>-0.21379962140986511</v>
      </c>
      <c r="S49" s="12">
        <f t="shared" si="22"/>
        <v>1.6068052930079707E-2</v>
      </c>
      <c r="T49" s="12">
        <f t="shared" si="23"/>
        <v>0.24021065472817393</v>
      </c>
    </row>
    <row r="50" spans="2:20" ht="15.9" customHeight="1">
      <c r="B50" s="18">
        <v>45883</v>
      </c>
      <c r="C50" s="12">
        <v>401107.71769999998</v>
      </c>
      <c r="D50" s="9">
        <f t="shared" si="24"/>
        <v>52.199999976437539</v>
      </c>
      <c r="E50" s="12">
        <v>6665678.2873</v>
      </c>
      <c r="F50" s="9">
        <f t="shared" si="25"/>
        <v>-88.700000196695328</v>
      </c>
      <c r="G50" s="12">
        <v>84.790300000000002</v>
      </c>
      <c r="H50" s="9">
        <f t="shared" si="26"/>
        <v>24.200000000007549</v>
      </c>
      <c r="I50" s="47">
        <f t="shared" si="4"/>
        <v>-59.523164782582171</v>
      </c>
      <c r="J50" s="40">
        <f t="shared" si="15"/>
        <v>149.52316478258217</v>
      </c>
      <c r="K50" s="47">
        <f t="shared" si="5"/>
        <v>102.92001764687873</v>
      </c>
      <c r="L50" s="40">
        <f t="shared" si="6"/>
        <v>105.72686523506783</v>
      </c>
      <c r="M50" s="12">
        <f t="shared" si="16"/>
        <v>2.1749999990182309</v>
      </c>
      <c r="N50" s="12">
        <f t="shared" si="17"/>
        <v>-3.6958333415289721</v>
      </c>
      <c r="O50" s="12">
        <f t="shared" si="18"/>
        <v>1.0083333333336479</v>
      </c>
      <c r="P50" s="81">
        <f t="shared" si="19"/>
        <v>4.40528605146116</v>
      </c>
      <c r="Q50" s="12">
        <f t="shared" si="20"/>
        <v>9.0624999959092956E-2</v>
      </c>
      <c r="R50" s="12">
        <f t="shared" si="21"/>
        <v>-0.15399305589704052</v>
      </c>
      <c r="S50" s="12">
        <f t="shared" si="22"/>
        <v>4.2013888888902E-2</v>
      </c>
      <c r="T50" s="12">
        <f t="shared" si="23"/>
        <v>0.18355358547754833</v>
      </c>
    </row>
    <row r="51" spans="2:20" ht="15.9" customHeight="1">
      <c r="B51" s="18">
        <v>45883</v>
      </c>
      <c r="C51" s="12">
        <v>401107.72269999998</v>
      </c>
      <c r="D51" s="9">
        <f t="shared" si="24"/>
        <v>57.199999981094152</v>
      </c>
      <c r="E51" s="12">
        <v>6665678.2916999999</v>
      </c>
      <c r="F51" s="9">
        <f t="shared" si="25"/>
        <v>-84.300000220537186</v>
      </c>
      <c r="G51" s="12">
        <v>84.763599999999997</v>
      </c>
      <c r="H51" s="9">
        <f t="shared" si="26"/>
        <v>-2.4999999999977263</v>
      </c>
      <c r="I51" s="47">
        <f t="shared" si="4"/>
        <v>-55.841967628951011</v>
      </c>
      <c r="J51" s="40">
        <f t="shared" si="15"/>
        <v>145.84196762895101</v>
      </c>
      <c r="K51" s="47">
        <f t="shared" si="5"/>
        <v>101.87408912485913</v>
      </c>
      <c r="L51" s="40">
        <f t="shared" si="6"/>
        <v>101.9047596288796</v>
      </c>
      <c r="M51" s="12">
        <f t="shared" si="16"/>
        <v>2.3833333325455897</v>
      </c>
      <c r="N51" s="12">
        <f t="shared" si="17"/>
        <v>-3.5125000091890493</v>
      </c>
      <c r="O51" s="12">
        <f t="shared" si="18"/>
        <v>-0.10416666666657193</v>
      </c>
      <c r="P51" s="81">
        <f t="shared" si="19"/>
        <v>4.2460316512033165</v>
      </c>
      <c r="Q51" s="12">
        <f t="shared" si="20"/>
        <v>9.9305555522732902E-2</v>
      </c>
      <c r="R51" s="12">
        <f t="shared" si="21"/>
        <v>-0.14635416704954371</v>
      </c>
      <c r="S51" s="12">
        <f t="shared" si="22"/>
        <v>-4.3402777777738306E-3</v>
      </c>
      <c r="T51" s="12">
        <f t="shared" si="23"/>
        <v>0.17691798546680484</v>
      </c>
    </row>
    <row r="52" spans="2:20" ht="15.9" customHeight="1">
      <c r="B52" s="18">
        <v>45884</v>
      </c>
      <c r="C52" s="12">
        <v>401107.72240000003</v>
      </c>
      <c r="D52" s="9">
        <f t="shared" si="24"/>
        <v>56.900000025052577</v>
      </c>
      <c r="E52" s="12">
        <v>6665678.3162000002</v>
      </c>
      <c r="F52" s="9">
        <f t="shared" si="25"/>
        <v>-59.799999929964542</v>
      </c>
      <c r="G52" s="12">
        <v>84.781000000000006</v>
      </c>
      <c r="H52" s="9">
        <f t="shared" si="26"/>
        <v>14.90000000001146</v>
      </c>
      <c r="I52" s="47">
        <f t="shared" si="4"/>
        <v>-46.42350956044686</v>
      </c>
      <c r="J52" s="40">
        <f t="shared" si="15"/>
        <v>136.42350956044686</v>
      </c>
      <c r="K52" s="47">
        <f t="shared" si="5"/>
        <v>82.544836267780809</v>
      </c>
      <c r="L52" s="40">
        <f t="shared" si="6"/>
        <v>83.87884116077835</v>
      </c>
      <c r="M52" s="12">
        <f t="shared" si="16"/>
        <v>2.2760000010021031</v>
      </c>
      <c r="N52" s="12">
        <f t="shared" si="17"/>
        <v>-2.3919999971985817</v>
      </c>
      <c r="O52" s="12">
        <f t="shared" si="18"/>
        <v>0.59600000000045839</v>
      </c>
      <c r="P52" s="81">
        <f t="shared" si="19"/>
        <v>3.355153646431134</v>
      </c>
      <c r="Q52" s="12">
        <f t="shared" si="20"/>
        <v>9.1040000040084126E-2</v>
      </c>
      <c r="R52" s="12">
        <f t="shared" si="21"/>
        <v>-9.5679999887943262E-2</v>
      </c>
      <c r="S52" s="12">
        <f t="shared" si="22"/>
        <v>2.3840000000018336E-2</v>
      </c>
      <c r="T52" s="12">
        <f t="shared" si="23"/>
        <v>0.13420614585724536</v>
      </c>
    </row>
    <row r="53" spans="2:20" ht="15.9" customHeight="1">
      <c r="B53" s="18">
        <v>45884</v>
      </c>
      <c r="C53" s="12">
        <v>401107.72480000003</v>
      </c>
      <c r="D53" s="9">
        <f t="shared" si="24"/>
        <v>59.300000022631139</v>
      </c>
      <c r="E53" s="12">
        <v>6665678.3278999999</v>
      </c>
      <c r="F53" s="9">
        <f t="shared" si="25"/>
        <v>-48.100000247359276</v>
      </c>
      <c r="G53" s="12">
        <v>84.775700000000001</v>
      </c>
      <c r="H53" s="9">
        <f t="shared" si="26"/>
        <v>9.6000000000060481</v>
      </c>
      <c r="I53" s="47">
        <f t="shared" si="4"/>
        <v>-39.046540236615101</v>
      </c>
      <c r="J53" s="40">
        <f t="shared" si="15"/>
        <v>129.0465402366151</v>
      </c>
      <c r="K53" s="47">
        <f t="shared" si="5"/>
        <v>76.355091686671528</v>
      </c>
      <c r="L53" s="40">
        <f t="shared" si="6"/>
        <v>76.956221493002957</v>
      </c>
      <c r="M53" s="12">
        <f t="shared" si="16"/>
        <v>2.3720000009052455</v>
      </c>
      <c r="N53" s="12">
        <f t="shared" si="17"/>
        <v>-1.924000009894371</v>
      </c>
      <c r="O53" s="12">
        <f t="shared" si="18"/>
        <v>0.38400000000024193</v>
      </c>
      <c r="P53" s="81">
        <f t="shared" si="19"/>
        <v>3.0782488597201181</v>
      </c>
      <c r="Q53" s="12">
        <f t="shared" si="20"/>
        <v>9.4880000036209819E-2</v>
      </c>
      <c r="R53" s="12">
        <f t="shared" si="21"/>
        <v>-7.6960000395774844E-2</v>
      </c>
      <c r="S53" s="12">
        <f t="shared" si="22"/>
        <v>1.5360000000009677E-2</v>
      </c>
      <c r="T53" s="12">
        <f t="shared" si="23"/>
        <v>0.12312995438880472</v>
      </c>
    </row>
    <row r="54" spans="2:20" ht="15.9" customHeight="1">
      <c r="B54" s="18">
        <v>45885</v>
      </c>
      <c r="C54" s="12">
        <v>401107.72489999997</v>
      </c>
      <c r="D54" s="9">
        <f t="shared" si="24"/>
        <v>59.399999969173223</v>
      </c>
      <c r="E54" s="12">
        <v>6665678.2665999997</v>
      </c>
      <c r="F54" s="9">
        <f t="shared" si="25"/>
        <v>-109.40000042319298</v>
      </c>
      <c r="G54" s="12">
        <v>84.779799999999994</v>
      </c>
      <c r="H54" s="9">
        <f t="shared" si="26"/>
        <v>13.700000000000045</v>
      </c>
      <c r="I54" s="47">
        <f t="shared" si="4"/>
        <v>-61.499738622925179</v>
      </c>
      <c r="J54" s="40">
        <f t="shared" si="15"/>
        <v>151.49973862292518</v>
      </c>
      <c r="K54" s="47">
        <f t="shared" si="5"/>
        <v>124.48582284313504</v>
      </c>
      <c r="L54" s="40">
        <f t="shared" si="6"/>
        <v>125.23741489240507</v>
      </c>
      <c r="M54" s="12">
        <f t="shared" si="16"/>
        <v>2.2846153834297391</v>
      </c>
      <c r="N54" s="12">
        <f t="shared" si="17"/>
        <v>-4.2076923239689608</v>
      </c>
      <c r="O54" s="12">
        <f t="shared" si="18"/>
        <v>0.52692307692307871</v>
      </c>
      <c r="P54" s="81">
        <f t="shared" si="19"/>
        <v>4.8168236497078869</v>
      </c>
      <c r="Q54" s="12">
        <f t="shared" si="20"/>
        <v>8.7869822439605352E-2</v>
      </c>
      <c r="R54" s="12">
        <f t="shared" si="21"/>
        <v>-0.16183432015265234</v>
      </c>
      <c r="S54" s="12">
        <f t="shared" si="22"/>
        <v>2.0266272189349181E-2</v>
      </c>
      <c r="T54" s="12">
        <f t="shared" si="23"/>
        <v>0.18526244806568795</v>
      </c>
    </row>
    <row r="55" spans="2:20" ht="15.9" customHeight="1">
      <c r="B55" s="18">
        <v>45885</v>
      </c>
      <c r="C55" s="12">
        <v>401107.72739999997</v>
      </c>
      <c r="D55" s="9">
        <f t="shared" si="24"/>
        <v>61.899999971501529</v>
      </c>
      <c r="E55" s="12">
        <v>6665678.2942000004</v>
      </c>
      <c r="F55" s="9">
        <f t="shared" si="25"/>
        <v>-81.799999810755253</v>
      </c>
      <c r="G55" s="12">
        <v>84.794200000000004</v>
      </c>
      <c r="H55" s="9">
        <f t="shared" si="26"/>
        <v>28.100000000009118</v>
      </c>
      <c r="I55" s="47">
        <f t="shared" si="4"/>
        <v>-52.884343009064082</v>
      </c>
      <c r="J55" s="40">
        <f t="shared" si="15"/>
        <v>142.88434300906408</v>
      </c>
      <c r="K55" s="47">
        <f t="shared" si="5"/>
        <v>102.5809434812892</v>
      </c>
      <c r="L55" s="40">
        <f t="shared" si="6"/>
        <v>106.3600487284204</v>
      </c>
      <c r="M55" s="12">
        <f t="shared" si="16"/>
        <v>2.3807692296731355</v>
      </c>
      <c r="N55" s="12">
        <f t="shared" si="17"/>
        <v>-3.1461538388752022</v>
      </c>
      <c r="O55" s="12">
        <f t="shared" si="18"/>
        <v>1.0807692307695815</v>
      </c>
      <c r="P55" s="81">
        <f t="shared" si="19"/>
        <v>4.0907711049392459</v>
      </c>
      <c r="Q55" s="12">
        <f t="shared" si="20"/>
        <v>9.1568047295120594E-2</v>
      </c>
      <c r="R55" s="12">
        <f t="shared" si="21"/>
        <v>-0.12100591687981546</v>
      </c>
      <c r="S55" s="12">
        <f t="shared" si="22"/>
        <v>4.1568047337291594E-2</v>
      </c>
      <c r="T55" s="12">
        <f t="shared" si="23"/>
        <v>0.157337350189971</v>
      </c>
    </row>
    <row r="56" spans="2:20" ht="15.9" customHeight="1">
      <c r="B56" s="18">
        <v>45887</v>
      </c>
      <c r="C56" s="12">
        <v>401107.72869999998</v>
      </c>
      <c r="D56" s="9">
        <f t="shared" si="24"/>
        <v>63.199999975040555</v>
      </c>
      <c r="E56" s="12">
        <v>6665678.3312999997</v>
      </c>
      <c r="F56" s="9">
        <f t="shared" si="25"/>
        <v>-44.700000435113907</v>
      </c>
      <c r="G56" s="12">
        <v>84.792699999999996</v>
      </c>
      <c r="H56" s="9">
        <f t="shared" si="26"/>
        <v>26.600000000001955</v>
      </c>
      <c r="I56" s="47">
        <f t="shared" si="4"/>
        <v>-35.270947875782156</v>
      </c>
      <c r="J56" s="40">
        <f t="shared" si="15"/>
        <v>125.27094787578216</v>
      </c>
      <c r="K56" s="47">
        <f t="shared" si="5"/>
        <v>77.410141685339326</v>
      </c>
      <c r="L56" s="40">
        <f t="shared" si="6"/>
        <v>81.852856002368142</v>
      </c>
      <c r="M56" s="12">
        <f t="shared" si="16"/>
        <v>2.2571428562514484</v>
      </c>
      <c r="N56" s="12">
        <f t="shared" si="17"/>
        <v>-1.5964285869683539</v>
      </c>
      <c r="O56" s="12">
        <f t="shared" si="18"/>
        <v>0.95000000000006979</v>
      </c>
      <c r="P56" s="81">
        <f t="shared" si="19"/>
        <v>2.9233162857988622</v>
      </c>
      <c r="Q56" s="12">
        <f t="shared" si="20"/>
        <v>8.0612244866123159E-2</v>
      </c>
      <c r="R56" s="12">
        <f t="shared" si="21"/>
        <v>-5.7015306677441209E-2</v>
      </c>
      <c r="S56" s="12">
        <f t="shared" si="22"/>
        <v>3.3928571428573924E-2</v>
      </c>
      <c r="T56" s="12">
        <f t="shared" si="23"/>
        <v>0.10440415306424508</v>
      </c>
    </row>
    <row r="57" spans="2:20" ht="15.9" customHeight="1">
      <c r="B57" s="18">
        <v>45887</v>
      </c>
      <c r="C57" s="12">
        <v>401107.73080000002</v>
      </c>
      <c r="D57" s="9">
        <f t="shared" si="24"/>
        <v>65.300000016577542</v>
      </c>
      <c r="E57" s="12">
        <v>6665678.2895999998</v>
      </c>
      <c r="F57" s="9">
        <f t="shared" si="25"/>
        <v>-86.400000378489494</v>
      </c>
      <c r="G57" s="12">
        <v>84.776399999999995</v>
      </c>
      <c r="H57" s="9">
        <f t="shared" si="26"/>
        <v>10.300000000000864</v>
      </c>
      <c r="I57" s="47">
        <f t="shared" si="4"/>
        <v>-52.918484669254667</v>
      </c>
      <c r="J57" s="40">
        <f t="shared" si="15"/>
        <v>142.91848466925467</v>
      </c>
      <c r="K57" s="47">
        <f t="shared" si="5"/>
        <v>108.30073899825435</v>
      </c>
      <c r="L57" s="40">
        <f t="shared" si="6"/>
        <v>108.78942994412661</v>
      </c>
      <c r="M57" s="12">
        <f t="shared" si="16"/>
        <v>2.3321428577349121</v>
      </c>
      <c r="N57" s="12">
        <f t="shared" si="17"/>
        <v>-3.0857142992317677</v>
      </c>
      <c r="O57" s="12">
        <f t="shared" si="18"/>
        <v>0.36785714285717369</v>
      </c>
      <c r="P57" s="81">
        <f t="shared" si="19"/>
        <v>3.8853367837188073</v>
      </c>
      <c r="Q57" s="12">
        <f t="shared" si="20"/>
        <v>8.3290816347675434E-2</v>
      </c>
      <c r="R57" s="12">
        <f t="shared" si="21"/>
        <v>-0.11020408211542028</v>
      </c>
      <c r="S57" s="12">
        <f t="shared" si="22"/>
        <v>1.3137755102041918E-2</v>
      </c>
      <c r="T57" s="12">
        <f t="shared" si="23"/>
        <v>0.1387620279899574</v>
      </c>
    </row>
    <row r="58" spans="2:20" ht="15.9" customHeight="1">
      <c r="B58" s="18">
        <v>45888</v>
      </c>
      <c r="C58" s="12">
        <v>401107.68199999997</v>
      </c>
      <c r="D58" s="9">
        <f t="shared" si="24"/>
        <v>16.499999968800694</v>
      </c>
      <c r="E58" s="12">
        <v>6665678.2889999999</v>
      </c>
      <c r="F58" s="9">
        <f t="shared" si="25"/>
        <v>-87.000000290572643</v>
      </c>
      <c r="G58" s="12">
        <v>84.768699999999995</v>
      </c>
      <c r="H58" s="9">
        <f t="shared" si="26"/>
        <v>2.6000000000010459</v>
      </c>
      <c r="I58" s="47">
        <f t="shared" si="4"/>
        <v>-79.261102953961085</v>
      </c>
      <c r="J58" s="40">
        <f t="shared" si="15"/>
        <v>169.26110295396109</v>
      </c>
      <c r="K58" s="47">
        <f t="shared" si="5"/>
        <v>88.550833138542885</v>
      </c>
      <c r="L58" s="40">
        <f t="shared" si="6"/>
        <v>88.588995081387324</v>
      </c>
      <c r="M58" s="12">
        <f t="shared" si="16"/>
        <v>0.56896551616554114</v>
      </c>
      <c r="N58" s="12">
        <f t="shared" si="17"/>
        <v>-3.0000000100197464</v>
      </c>
      <c r="O58" s="12">
        <f t="shared" si="18"/>
        <v>8.9655172413829171E-2</v>
      </c>
      <c r="P58" s="81">
        <f t="shared" si="19"/>
        <v>3.0547929338409423</v>
      </c>
      <c r="Q58" s="12">
        <f t="shared" si="20"/>
        <v>1.9619500557432452E-2</v>
      </c>
      <c r="R58" s="12">
        <f t="shared" si="21"/>
        <v>-0.10344827620757746</v>
      </c>
      <c r="S58" s="12">
        <f t="shared" si="22"/>
        <v>3.0915576694423852E-3</v>
      </c>
      <c r="T58" s="12">
        <f t="shared" si="23"/>
        <v>0.10533768737382559</v>
      </c>
    </row>
    <row r="59" spans="2:20" ht="15.9" customHeight="1">
      <c r="B59" s="18">
        <v>45888</v>
      </c>
      <c r="C59" s="12">
        <v>401107.73469999997</v>
      </c>
      <c r="D59" s="9">
        <f t="shared" si="24"/>
        <v>69.199999968986958</v>
      </c>
      <c r="E59" s="12">
        <v>6665678.2840999998</v>
      </c>
      <c r="F59" s="9">
        <f t="shared" si="25"/>
        <v>-91.900000348687172</v>
      </c>
      <c r="G59" s="12">
        <v>84.781099999999995</v>
      </c>
      <c r="H59" s="9">
        <f t="shared" si="26"/>
        <v>15.000000000000568</v>
      </c>
      <c r="I59" s="47">
        <f t="shared" si="4"/>
        <v>-53.020531398927062</v>
      </c>
      <c r="J59" s="40">
        <f t="shared" si="15"/>
        <v>143.02053139892701</v>
      </c>
      <c r="K59" s="47">
        <f t="shared" si="5"/>
        <v>115.04021062131493</v>
      </c>
      <c r="L59" s="40">
        <f t="shared" si="6"/>
        <v>116.01400803263593</v>
      </c>
      <c r="M59" s="12">
        <f t="shared" si="16"/>
        <v>2.3862068954823088</v>
      </c>
      <c r="N59" s="12">
        <f t="shared" si="17"/>
        <v>-3.1689655292650749</v>
      </c>
      <c r="O59" s="12">
        <f t="shared" si="18"/>
        <v>0.5172413793103644</v>
      </c>
      <c r="P59" s="81">
        <f t="shared" si="19"/>
        <v>4.0004830356081351</v>
      </c>
      <c r="Q59" s="12">
        <f t="shared" si="20"/>
        <v>8.2282996395941679E-2</v>
      </c>
      <c r="R59" s="12">
        <f t="shared" si="21"/>
        <v>-0.10927467342293362</v>
      </c>
      <c r="S59" s="12">
        <f t="shared" si="22"/>
        <v>1.7835909631391877E-2</v>
      </c>
      <c r="T59" s="12">
        <f t="shared" si="23"/>
        <v>0.13794769088303915</v>
      </c>
    </row>
    <row r="60" spans="2:20" ht="15.9" customHeight="1">
      <c r="B60" s="18">
        <v>45889</v>
      </c>
      <c r="C60" s="12">
        <v>401107.73450000002</v>
      </c>
      <c r="D60" s="9">
        <f t="shared" si="24"/>
        <v>69.000000017695129</v>
      </c>
      <c r="E60" s="12">
        <v>6665678.3316000002</v>
      </c>
      <c r="F60" s="9">
        <f t="shared" si="25"/>
        <v>-44.400000013411045</v>
      </c>
      <c r="G60" s="12">
        <v>84.779200000000003</v>
      </c>
      <c r="H60" s="9">
        <f t="shared" si="26"/>
        <v>13.100000000008549</v>
      </c>
      <c r="I60" s="47">
        <f t="shared" si="4"/>
        <v>-32.760400164257078</v>
      </c>
      <c r="J60" s="40">
        <f t="shared" si="15"/>
        <v>122.76040016425702</v>
      </c>
      <c r="K60" s="47">
        <f t="shared" si="5"/>
        <v>82.050959797145765</v>
      </c>
      <c r="L60" s="40">
        <f t="shared" si="6"/>
        <v>83.090131806569261</v>
      </c>
      <c r="M60" s="12">
        <f t="shared" si="16"/>
        <v>2.3000000005898378</v>
      </c>
      <c r="N60" s="12">
        <f t="shared" si="17"/>
        <v>-1.4800000004470348</v>
      </c>
      <c r="O60" s="12">
        <f t="shared" si="18"/>
        <v>0.43666666666695164</v>
      </c>
      <c r="P60" s="81">
        <f t="shared" si="19"/>
        <v>2.7696710602189754</v>
      </c>
      <c r="Q60" s="12">
        <f t="shared" si="20"/>
        <v>7.6666666686327919E-2</v>
      </c>
      <c r="R60" s="12">
        <f t="shared" si="21"/>
        <v>-4.9333333348234497E-2</v>
      </c>
      <c r="S60" s="12">
        <f t="shared" si="22"/>
        <v>1.4555555555565055E-2</v>
      </c>
      <c r="T60" s="12">
        <f t="shared" si="23"/>
        <v>9.2322368673965843E-2</v>
      </c>
    </row>
    <row r="61" spans="2:20" ht="15.9" customHeight="1">
      <c r="B61" s="18">
        <v>45889</v>
      </c>
      <c r="C61" s="12">
        <v>401107.73420000001</v>
      </c>
      <c r="D61" s="9">
        <f t="shared" si="24"/>
        <v>68.700000003445894</v>
      </c>
      <c r="E61" s="12">
        <v>6665678.3344999999</v>
      </c>
      <c r="F61" s="9">
        <f t="shared" si="25"/>
        <v>-41.500000283122063</v>
      </c>
      <c r="G61" s="12">
        <v>84.799300000000002</v>
      </c>
      <c r="H61" s="9">
        <f t="shared" si="26"/>
        <v>33.20000000000789</v>
      </c>
      <c r="I61" s="47">
        <f t="shared" si="4"/>
        <v>-31.135153823555356</v>
      </c>
      <c r="J61" s="40">
        <f t="shared" si="15"/>
        <v>121.13515382355536</v>
      </c>
      <c r="K61" s="47">
        <f t="shared" si="5"/>
        <v>80.261697116199812</v>
      </c>
      <c r="L61" s="40">
        <f t="shared" si="6"/>
        <v>86.857239329678904</v>
      </c>
      <c r="M61" s="12">
        <f t="shared" si="16"/>
        <v>2.2900000001148633</v>
      </c>
      <c r="N61" s="12">
        <f t="shared" si="17"/>
        <v>-1.3833333427707355</v>
      </c>
      <c r="O61" s="12">
        <f t="shared" si="18"/>
        <v>1.1066666666669296</v>
      </c>
      <c r="P61" s="81">
        <f t="shared" si="19"/>
        <v>2.8952413109892969</v>
      </c>
      <c r="Q61" s="12">
        <f t="shared" si="20"/>
        <v>7.6333333337162107E-2</v>
      </c>
      <c r="R61" s="12">
        <f t="shared" si="21"/>
        <v>-4.611111142569118E-2</v>
      </c>
      <c r="S61" s="12">
        <f t="shared" si="22"/>
        <v>3.6888888888897652E-2</v>
      </c>
      <c r="T61" s="12">
        <f t="shared" si="23"/>
        <v>9.6508043699643234E-2</v>
      </c>
    </row>
    <row r="62" spans="2:20" ht="15.9" customHeight="1">
      <c r="B62" s="18">
        <v>45890</v>
      </c>
      <c r="C62" s="12">
        <v>401107.73420000001</v>
      </c>
      <c r="D62" s="9">
        <f t="shared" si="24"/>
        <v>68.700000003445894</v>
      </c>
      <c r="E62" s="12">
        <v>6665678.3082999997</v>
      </c>
      <c r="F62" s="9">
        <f t="shared" si="25"/>
        <v>-67.70000047981739</v>
      </c>
      <c r="G62" s="12">
        <v>84.776300000000006</v>
      </c>
      <c r="H62" s="9">
        <f t="shared" si="26"/>
        <v>10.200000000011755</v>
      </c>
      <c r="I62" s="47">
        <f t="shared" si="4"/>
        <v>-44.57995069268145</v>
      </c>
      <c r="J62" s="40">
        <f t="shared" si="15"/>
        <v>134.57995069268145</v>
      </c>
      <c r="K62" s="47">
        <f t="shared" si="5"/>
        <v>96.451957291911611</v>
      </c>
      <c r="L62" s="40">
        <f t="shared" si="6"/>
        <v>96.989793614797321</v>
      </c>
      <c r="M62" s="12">
        <f t="shared" si="16"/>
        <v>2.2161290323692224</v>
      </c>
      <c r="N62" s="12">
        <f t="shared" si="17"/>
        <v>-2.1838709832199159</v>
      </c>
      <c r="O62" s="12">
        <f t="shared" si="18"/>
        <v>0.32903225806489533</v>
      </c>
      <c r="P62" s="81">
        <f t="shared" si="19"/>
        <v>3.1287030198321717</v>
      </c>
      <c r="Q62" s="12">
        <f t="shared" si="20"/>
        <v>7.1488033302232981E-2</v>
      </c>
      <c r="R62" s="12">
        <f t="shared" si="21"/>
        <v>-7.0447451071610184E-2</v>
      </c>
      <c r="S62" s="12">
        <f t="shared" si="22"/>
        <v>1.0613943808545011E-2</v>
      </c>
      <c r="T62" s="12">
        <f t="shared" si="23"/>
        <v>0.10092590386555393</v>
      </c>
    </row>
    <row r="63" spans="2:20" ht="15.9" customHeight="1">
      <c r="B63" s="18">
        <v>45890</v>
      </c>
      <c r="C63" s="12">
        <v>401107.73420000001</v>
      </c>
      <c r="D63" s="9">
        <f t="shared" si="24"/>
        <v>68.700000003445894</v>
      </c>
      <c r="E63" s="12">
        <v>6665678.1924999999</v>
      </c>
      <c r="F63" s="9">
        <f t="shared" si="25"/>
        <v>-183.50000027567148</v>
      </c>
      <c r="G63" s="12">
        <v>84.750299999999996</v>
      </c>
      <c r="H63" s="9">
        <f t="shared" si="26"/>
        <v>-15.799999999998704</v>
      </c>
      <c r="I63" s="47">
        <f t="shared" si="4"/>
        <v>-69.474757147258799</v>
      </c>
      <c r="J63" s="40">
        <f t="shared" si="15"/>
        <v>159.47475714725874</v>
      </c>
      <c r="K63" s="47">
        <f t="shared" si="5"/>
        <v>195.93861309513471</v>
      </c>
      <c r="L63" s="40">
        <f t="shared" si="6"/>
        <v>196.574617134677</v>
      </c>
      <c r="M63" s="12">
        <f t="shared" si="16"/>
        <v>2.2161290323692224</v>
      </c>
      <c r="N63" s="12">
        <f t="shared" si="17"/>
        <v>-5.9193548476023059</v>
      </c>
      <c r="O63" s="12">
        <f t="shared" si="18"/>
        <v>-0.50967741935479693</v>
      </c>
      <c r="P63" s="81">
        <f t="shared" si="19"/>
        <v>6.3411166817637739</v>
      </c>
      <c r="Q63" s="12">
        <f t="shared" si="20"/>
        <v>7.1488033302232981E-2</v>
      </c>
      <c r="R63" s="12">
        <f t="shared" si="21"/>
        <v>-0.19094693056781631</v>
      </c>
      <c r="S63" s="12">
        <f t="shared" si="22"/>
        <v>-1.6441207075961192E-2</v>
      </c>
      <c r="T63" s="12">
        <f t="shared" si="23"/>
        <v>0.20455215102463786</v>
      </c>
    </row>
    <row r="64" spans="2:20" ht="15.9" customHeight="1">
      <c r="B64" s="18">
        <v>45891</v>
      </c>
      <c r="C64" s="12">
        <v>401107.73670000001</v>
      </c>
      <c r="D64" s="9">
        <f t="shared" si="24"/>
        <v>71.2000000057742</v>
      </c>
      <c r="E64" s="12">
        <v>6665678.3370000003</v>
      </c>
      <c r="F64" s="9">
        <f t="shared" si="25"/>
        <v>-38.99999987334013</v>
      </c>
      <c r="G64" s="12">
        <v>84.7851</v>
      </c>
      <c r="H64" s="9">
        <f t="shared" si="26"/>
        <v>19.000000000005457</v>
      </c>
      <c r="I64" s="47">
        <f t="shared" si="4"/>
        <v>-28.711848000347572</v>
      </c>
      <c r="J64" s="40">
        <f t="shared" si="15"/>
        <v>118.71184800034757</v>
      </c>
      <c r="K64" s="47">
        <f t="shared" si="5"/>
        <v>81.181524936051659</v>
      </c>
      <c r="L64" s="40">
        <f t="shared" si="6"/>
        <v>83.375296047108492</v>
      </c>
      <c r="M64" s="12">
        <f t="shared" si="16"/>
        <v>2.2250000001804437</v>
      </c>
      <c r="N64" s="12">
        <f t="shared" si="17"/>
        <v>-1.2187499960418791</v>
      </c>
      <c r="O64" s="12">
        <f t="shared" si="18"/>
        <v>0.59375000000017053</v>
      </c>
      <c r="P64" s="81">
        <f t="shared" si="19"/>
        <v>2.6054780014721404</v>
      </c>
      <c r="Q64" s="12">
        <f t="shared" si="20"/>
        <v>6.9531250005638867E-2</v>
      </c>
      <c r="R64" s="12">
        <f t="shared" si="21"/>
        <v>-3.8085937376308721E-2</v>
      </c>
      <c r="S64" s="12">
        <f t="shared" si="22"/>
        <v>1.8554687500005329E-2</v>
      </c>
      <c r="T64" s="12">
        <f t="shared" si="23"/>
        <v>8.1421187546004387E-2</v>
      </c>
    </row>
    <row r="65" spans="2:20" ht="15.9" customHeight="1">
      <c r="B65" s="18">
        <v>45891</v>
      </c>
      <c r="C65" s="12">
        <v>401107.73869999999</v>
      </c>
      <c r="D65" s="9">
        <f t="shared" si="24"/>
        <v>73.199999984353781</v>
      </c>
      <c r="E65" s="12">
        <v>6665678.2202000003</v>
      </c>
      <c r="F65" s="9">
        <f t="shared" si="25"/>
        <v>-155.79999983310699</v>
      </c>
      <c r="G65" s="12">
        <v>84.761600000000001</v>
      </c>
      <c r="H65" s="9">
        <f t="shared" si="26"/>
        <v>-4.4999999999930651</v>
      </c>
      <c r="I65" s="47">
        <f t="shared" si="4"/>
        <v>-64.834307522438507</v>
      </c>
      <c r="J65" s="40">
        <f t="shared" si="15"/>
        <v>154.83430752243851</v>
      </c>
      <c r="K65" s="47">
        <f t="shared" si="5"/>
        <v>172.13912961818278</v>
      </c>
      <c r="L65" s="40">
        <f t="shared" si="6"/>
        <v>172.19793827367815</v>
      </c>
      <c r="M65" s="12">
        <f t="shared" si="16"/>
        <v>2.2874999995110556</v>
      </c>
      <c r="N65" s="12">
        <f t="shared" si="17"/>
        <v>-4.8687499947845936</v>
      </c>
      <c r="O65" s="12">
        <f t="shared" si="18"/>
        <v>-0.14062499999978328</v>
      </c>
      <c r="P65" s="81">
        <f t="shared" si="19"/>
        <v>5.3811855710524421</v>
      </c>
      <c r="Q65" s="12">
        <f t="shared" si="20"/>
        <v>7.1484374984720489E-2</v>
      </c>
      <c r="R65" s="12">
        <f t="shared" si="21"/>
        <v>-0.15214843733701855</v>
      </c>
      <c r="S65" s="12">
        <f t="shared" si="22"/>
        <v>-4.3945312499932276E-3</v>
      </c>
      <c r="T65" s="12">
        <f t="shared" si="23"/>
        <v>0.16816204909538882</v>
      </c>
    </row>
    <row r="66" spans="2:20" ht="15.9" customHeight="1">
      <c r="B66" s="18">
        <v>45892</v>
      </c>
      <c r="C66" s="12">
        <v>401107.73820000002</v>
      </c>
      <c r="D66" s="9">
        <f t="shared" si="24"/>
        <v>72.700000018812716</v>
      </c>
      <c r="E66" s="12">
        <v>6665678.3145000003</v>
      </c>
      <c r="F66" s="9">
        <f t="shared" si="25"/>
        <v>-61.499999836087227</v>
      </c>
      <c r="G66" s="12">
        <v>84.789900000000003</v>
      </c>
      <c r="H66" s="9">
        <f t="shared" si="26"/>
        <v>23.800000000008481</v>
      </c>
      <c r="I66" s="47">
        <f t="shared" si="4"/>
        <v>-40.229291653007181</v>
      </c>
      <c r="J66" s="40">
        <f t="shared" si="15"/>
        <v>130.22929165300724</v>
      </c>
      <c r="K66" s="47">
        <f t="shared" si="5"/>
        <v>95.223631429252364</v>
      </c>
      <c r="L66" s="40">
        <f t="shared" si="6"/>
        <v>98.152839910898663</v>
      </c>
      <c r="M66" s="12">
        <f t="shared" si="16"/>
        <v>2.2030303036003853</v>
      </c>
      <c r="N66" s="12">
        <f t="shared" si="17"/>
        <v>-1.8636363586693099</v>
      </c>
      <c r="O66" s="12">
        <f t="shared" si="18"/>
        <v>0.72121212121237821</v>
      </c>
      <c r="P66" s="81">
        <f t="shared" si="19"/>
        <v>2.9743284821484441</v>
      </c>
      <c r="Q66" s="12">
        <f t="shared" si="20"/>
        <v>6.6758494048496528E-2</v>
      </c>
      <c r="R66" s="12">
        <f t="shared" si="21"/>
        <v>-5.647382905058515E-2</v>
      </c>
      <c r="S66" s="12">
        <f t="shared" si="22"/>
        <v>2.1854912764011462E-2</v>
      </c>
      <c r="T66" s="12">
        <f t="shared" si="23"/>
        <v>9.0131166125710427E-2</v>
      </c>
    </row>
    <row r="67" spans="2:20" ht="15.9" customHeight="1">
      <c r="B67" s="18">
        <v>45892</v>
      </c>
      <c r="C67" s="12">
        <v>401107.73930000002</v>
      </c>
      <c r="D67" s="9">
        <f t="shared" si="24"/>
        <v>73.800000012852252</v>
      </c>
      <c r="E67" s="12">
        <v>6665678.3322999999</v>
      </c>
      <c r="F67" s="9">
        <f t="shared" si="25"/>
        <v>-43.700000271201134</v>
      </c>
      <c r="G67" s="12">
        <v>84.7958</v>
      </c>
      <c r="H67" s="9">
        <f t="shared" si="26"/>
        <v>29.700000000005389</v>
      </c>
      <c r="I67" s="47">
        <f t="shared" si="4"/>
        <v>-30.63151133628304</v>
      </c>
      <c r="J67" s="40">
        <f t="shared" si="15"/>
        <v>120.63151133628304</v>
      </c>
      <c r="K67" s="47">
        <f t="shared" si="5"/>
        <v>85.76788458158434</v>
      </c>
      <c r="L67" s="40">
        <f t="shared" si="6"/>
        <v>90.76464083331291</v>
      </c>
      <c r="M67" s="12">
        <f t="shared" si="16"/>
        <v>2.2363636367530986</v>
      </c>
      <c r="N67" s="12">
        <f t="shared" si="17"/>
        <v>-1.3242424324606403</v>
      </c>
      <c r="O67" s="12">
        <f t="shared" si="18"/>
        <v>0.90000000000016334</v>
      </c>
      <c r="P67" s="81">
        <f t="shared" si="19"/>
        <v>2.7504436616155425</v>
      </c>
      <c r="Q67" s="12">
        <f t="shared" si="20"/>
        <v>6.77685950531242E-2</v>
      </c>
      <c r="R67" s="12">
        <f t="shared" si="21"/>
        <v>-4.0128558559413344E-2</v>
      </c>
      <c r="S67" s="12">
        <f t="shared" si="22"/>
        <v>2.7272727272732222E-2</v>
      </c>
      <c r="T67" s="12">
        <f t="shared" si="23"/>
        <v>8.3346777624713417E-2</v>
      </c>
    </row>
    <row r="68" spans="2:20" ht="15.9" customHeight="1">
      <c r="B68" s="18">
        <v>45894</v>
      </c>
      <c r="C68" s="12">
        <v>401107.74739999999</v>
      </c>
      <c r="D68" s="9">
        <f t="shared" si="24"/>
        <v>81.899999990127981</v>
      </c>
      <c r="E68" s="12">
        <v>6665678.2874999996</v>
      </c>
      <c r="F68" s="9">
        <f t="shared" si="25"/>
        <v>-88.500000536441803</v>
      </c>
      <c r="G68" s="12">
        <v>84.788300000000007</v>
      </c>
      <c r="H68" s="9">
        <f t="shared" si="26"/>
        <v>22.20000000001221</v>
      </c>
      <c r="I68" s="47">
        <f t="shared" si="4"/>
        <v>-47.218094153919708</v>
      </c>
      <c r="J68" s="40">
        <f t="shared" si="15"/>
        <v>137.21809415391971</v>
      </c>
      <c r="K68" s="47">
        <f t="shared" si="5"/>
        <v>120.58134222728309</v>
      </c>
      <c r="L68" s="40">
        <f t="shared" si="6"/>
        <v>122.60791203398622</v>
      </c>
      <c r="M68" s="12">
        <f t="shared" si="16"/>
        <v>2.3399999997179424</v>
      </c>
      <c r="N68" s="12">
        <f t="shared" si="17"/>
        <v>-2.5285714438983371</v>
      </c>
      <c r="O68" s="12">
        <f t="shared" si="18"/>
        <v>0.63428571428606317</v>
      </c>
      <c r="P68" s="81">
        <f t="shared" si="19"/>
        <v>3.5030832009710351</v>
      </c>
      <c r="Q68" s="12">
        <f t="shared" si="20"/>
        <v>6.6857142849084061E-2</v>
      </c>
      <c r="R68" s="12">
        <f t="shared" si="21"/>
        <v>-7.2244898397095345E-2</v>
      </c>
      <c r="S68" s="12">
        <f t="shared" si="22"/>
        <v>1.8122448979601805E-2</v>
      </c>
      <c r="T68" s="12">
        <f t="shared" si="23"/>
        <v>0.1000880914563153</v>
      </c>
    </row>
    <row r="69" spans="2:20" ht="15.9" customHeight="1">
      <c r="B69" s="18">
        <v>45894</v>
      </c>
      <c r="C69" s="12">
        <v>401107.75180000003</v>
      </c>
      <c r="D69" s="9">
        <f t="shared" si="24"/>
        <v>86.300000024493784</v>
      </c>
      <c r="E69" s="12">
        <v>6665678.3043</v>
      </c>
      <c r="F69" s="9">
        <f t="shared" si="25"/>
        <v>-71.700000204145908</v>
      </c>
      <c r="G69" s="12">
        <v>84.781400000000005</v>
      </c>
      <c r="H69" s="9">
        <f t="shared" si="26"/>
        <v>15.300000000010527</v>
      </c>
      <c r="I69" s="47">
        <f t="shared" si="4"/>
        <v>-39.720572352720751</v>
      </c>
      <c r="J69" s="40">
        <f t="shared" si="15"/>
        <v>129.72057235272075</v>
      </c>
      <c r="K69" s="47">
        <f t="shared" si="5"/>
        <v>112.19884149803933</v>
      </c>
      <c r="L69" s="40">
        <f t="shared" si="6"/>
        <v>113.23722900840727</v>
      </c>
      <c r="M69" s="12">
        <f t="shared" si="16"/>
        <v>2.4657142864141082</v>
      </c>
      <c r="N69" s="12">
        <f t="shared" si="17"/>
        <v>-2.048571434404169</v>
      </c>
      <c r="O69" s="12">
        <f t="shared" si="18"/>
        <v>0.43714285714315793</v>
      </c>
      <c r="P69" s="81">
        <f t="shared" si="19"/>
        <v>3.2353494002402079</v>
      </c>
      <c r="Q69" s="12">
        <f t="shared" si="20"/>
        <v>7.0448979611831664E-2</v>
      </c>
      <c r="R69" s="12">
        <f t="shared" si="21"/>
        <v>-5.8530612411547688E-2</v>
      </c>
      <c r="S69" s="12">
        <f t="shared" si="22"/>
        <v>1.2489795918375941E-2</v>
      </c>
      <c r="T69" s="12">
        <f t="shared" si="23"/>
        <v>9.2438554292577371E-2</v>
      </c>
    </row>
    <row r="70" spans="2:20" ht="15.9" customHeight="1">
      <c r="B70" s="18">
        <v>45895</v>
      </c>
      <c r="C70" s="12">
        <v>401107.7512</v>
      </c>
      <c r="D70" s="9">
        <f t="shared" si="24"/>
        <v>85.699999995995313</v>
      </c>
      <c r="E70" s="12">
        <v>6665678.2152000004</v>
      </c>
      <c r="F70" s="9">
        <f t="shared" si="25"/>
        <v>-160.79999972134829</v>
      </c>
      <c r="G70" s="12">
        <v>84.7761</v>
      </c>
      <c r="H70" s="9">
        <f t="shared" si="26"/>
        <v>10.000000000005116</v>
      </c>
      <c r="I70" s="47">
        <f t="shared" si="4"/>
        <v>-61.94416017026083</v>
      </c>
      <c r="J70" s="40">
        <f t="shared" si="15"/>
        <v>151.94416017026083</v>
      </c>
      <c r="K70" s="47">
        <f t="shared" si="5"/>
        <v>182.21177214905518</v>
      </c>
      <c r="L70" s="40">
        <f t="shared" si="6"/>
        <v>182.48597181619004</v>
      </c>
      <c r="M70" s="12">
        <f t="shared" si="16"/>
        <v>2.3805555554443143</v>
      </c>
      <c r="N70" s="12">
        <f t="shared" si="17"/>
        <v>-4.4666666589263411</v>
      </c>
      <c r="O70" s="12">
        <f t="shared" si="18"/>
        <v>0.2777777777779199</v>
      </c>
      <c r="P70" s="81">
        <f t="shared" si="19"/>
        <v>5.0690547726719455</v>
      </c>
      <c r="Q70" s="12">
        <f t="shared" si="20"/>
        <v>6.6126543206786514E-2</v>
      </c>
      <c r="R70" s="12">
        <f t="shared" si="21"/>
        <v>-0.12407407385906503</v>
      </c>
      <c r="S70" s="12">
        <f t="shared" si="22"/>
        <v>7.7160493827199972E-3</v>
      </c>
      <c r="T70" s="12">
        <f t="shared" si="23"/>
        <v>0.14080707701866516</v>
      </c>
    </row>
    <row r="71" spans="2:20" ht="15.9" customHeight="1">
      <c r="B71" s="18">
        <v>45895</v>
      </c>
      <c r="C71" s="12">
        <v>401107.7586</v>
      </c>
      <c r="D71" s="9">
        <f t="shared" si="24"/>
        <v>93.099999998230487</v>
      </c>
      <c r="E71" s="12">
        <v>6665678.3129000003</v>
      </c>
      <c r="F71" s="9">
        <f t="shared" si="25"/>
        <v>-63.099999912083149</v>
      </c>
      <c r="G71" s="12">
        <v>84.782899999999998</v>
      </c>
      <c r="H71" s="9">
        <f t="shared" si="26"/>
        <v>16.800000000003479</v>
      </c>
      <c r="I71" s="47">
        <f t="shared" si="4"/>
        <v>-34.128078479259386</v>
      </c>
      <c r="J71" s="40">
        <f t="shared" si="15"/>
        <v>124.12807847925933</v>
      </c>
      <c r="K71" s="47">
        <f t="shared" si="5"/>
        <v>112.46875116482536</v>
      </c>
      <c r="L71" s="40">
        <f t="shared" si="6"/>
        <v>113.71657745718311</v>
      </c>
      <c r="M71" s="12">
        <f t="shared" si="16"/>
        <v>2.5861111110619581</v>
      </c>
      <c r="N71" s="12">
        <f t="shared" si="17"/>
        <v>-1.7527777753356431</v>
      </c>
      <c r="O71" s="12">
        <f t="shared" si="18"/>
        <v>0.46666666666676332</v>
      </c>
      <c r="P71" s="81">
        <f t="shared" si="19"/>
        <v>3.1587938182550861</v>
      </c>
      <c r="Q71" s="12">
        <f t="shared" si="20"/>
        <v>7.1836419751721059E-2</v>
      </c>
      <c r="R71" s="12">
        <f t="shared" si="21"/>
        <v>-4.8688271537101195E-2</v>
      </c>
      <c r="S71" s="12">
        <f t="shared" si="22"/>
        <v>1.2962962962965648E-2</v>
      </c>
      <c r="T71" s="12">
        <f t="shared" si="23"/>
        <v>8.7744272729307946E-2</v>
      </c>
    </row>
    <row r="72" spans="2:20" ht="15.9" customHeight="1">
      <c r="B72" s="18">
        <v>45896</v>
      </c>
      <c r="C72" s="12">
        <v>401107.76260000002</v>
      </c>
      <c r="D72" s="9">
        <f t="shared" si="24"/>
        <v>97.10000001359731</v>
      </c>
      <c r="E72" s="12">
        <v>6665678.2796999998</v>
      </c>
      <c r="F72" s="9">
        <f t="shared" si="25"/>
        <v>-96.300000324845314</v>
      </c>
      <c r="G72" s="12">
        <v>84.775700000000001</v>
      </c>
      <c r="H72" s="9">
        <f t="shared" si="26"/>
        <v>9.6000000000060481</v>
      </c>
      <c r="I72" s="47">
        <f t="shared" si="4"/>
        <v>-44.7629971857898</v>
      </c>
      <c r="J72" s="40">
        <f t="shared" si="15"/>
        <v>134.7629971857898</v>
      </c>
      <c r="K72" s="47">
        <f t="shared" si="5"/>
        <v>136.75562169507256</v>
      </c>
      <c r="L72" s="40">
        <f t="shared" si="6"/>
        <v>137.09215902160824</v>
      </c>
      <c r="M72" s="12">
        <f t="shared" si="16"/>
        <v>2.6243243246918193</v>
      </c>
      <c r="N72" s="12">
        <f t="shared" si="17"/>
        <v>-2.6027027114823058</v>
      </c>
      <c r="O72" s="12">
        <f t="shared" si="18"/>
        <v>0.2594594594596229</v>
      </c>
      <c r="P72" s="81">
        <f t="shared" si="19"/>
        <v>3.7051934870704928</v>
      </c>
      <c r="Q72" s="12">
        <f t="shared" si="20"/>
        <v>7.0927684451130249E-2</v>
      </c>
      <c r="R72" s="12">
        <f t="shared" si="21"/>
        <v>-7.0343316526548808E-2</v>
      </c>
      <c r="S72" s="12">
        <f t="shared" si="22"/>
        <v>7.0124178232330511E-3</v>
      </c>
      <c r="T72" s="12">
        <f t="shared" si="23"/>
        <v>0.10014036451541872</v>
      </c>
    </row>
    <row r="73" spans="2:20" ht="15.9" customHeight="1">
      <c r="B73" s="18">
        <v>45896</v>
      </c>
      <c r="C73" s="12">
        <v>401107.76500000001</v>
      </c>
      <c r="D73" s="9">
        <f t="shared" si="24"/>
        <v>99.500000011175871</v>
      </c>
      <c r="E73" s="12">
        <v>6665678.2682999996</v>
      </c>
      <c r="F73" s="9">
        <f t="shared" si="25"/>
        <v>-107.70000051707029</v>
      </c>
      <c r="G73" s="12">
        <v>84.744200000000006</v>
      </c>
      <c r="H73" s="9">
        <f t="shared" si="26"/>
        <v>-21.89999999998804</v>
      </c>
      <c r="I73" s="47">
        <f t="shared" si="4"/>
        <v>-47.266314523447534</v>
      </c>
      <c r="J73" s="40">
        <f t="shared" si="15"/>
        <v>137.26631452344753</v>
      </c>
      <c r="K73" s="47">
        <f t="shared" si="5"/>
        <v>146.62721477816092</v>
      </c>
      <c r="L73" s="40">
        <f t="shared" si="6"/>
        <v>148.25366812865175</v>
      </c>
      <c r="M73" s="12">
        <f t="shared" si="16"/>
        <v>2.6891891894912399</v>
      </c>
      <c r="N73" s="12">
        <f t="shared" si="17"/>
        <v>-2.9108108247856834</v>
      </c>
      <c r="O73" s="12">
        <f t="shared" si="18"/>
        <v>-0.59189189189156866</v>
      </c>
      <c r="P73" s="81">
        <f t="shared" si="19"/>
        <v>4.0068558953689664</v>
      </c>
      <c r="Q73" s="12">
        <f t="shared" si="20"/>
        <v>7.2680788905168645E-2</v>
      </c>
      <c r="R73" s="12">
        <f t="shared" si="21"/>
        <v>-7.8670562832045501E-2</v>
      </c>
      <c r="S73" s="12">
        <f t="shared" si="22"/>
        <v>-1.5997078159231584E-2</v>
      </c>
      <c r="T73" s="12">
        <f t="shared" si="23"/>
        <v>0.10829340257753964</v>
      </c>
    </row>
    <row r="74" spans="2:20" ht="15.9" customHeight="1">
      <c r="B74" s="18">
        <v>45897</v>
      </c>
      <c r="C74" s="12">
        <v>401107.76640000002</v>
      </c>
      <c r="D74" s="9">
        <f t="shared" si="24"/>
        <v>100.90000001946464</v>
      </c>
      <c r="E74" s="12">
        <v>6665678.2444000002</v>
      </c>
      <c r="F74" s="9">
        <f t="shared" si="25"/>
        <v>-131.59999996423721</v>
      </c>
      <c r="G74" s="12">
        <v>84.771000000000001</v>
      </c>
      <c r="H74" s="9">
        <f t="shared" si="26"/>
        <v>4.9000000000063437</v>
      </c>
      <c r="I74" s="47">
        <f t="shared" ref="I74:I86" si="27">IF(MOD(DEGREES(ATAN2(D74, F74)), 360) &gt; 180, MOD(DEGREES(ATAN2(D74, F74)), 360) - 360, MOD(DEGREES(ATAN2(D74, F74)), 360))</f>
        <v>-52.521992430202204</v>
      </c>
      <c r="J74" s="40">
        <f t="shared" si="15"/>
        <v>142.5219924302022</v>
      </c>
      <c r="K74" s="47">
        <f t="shared" ref="K74:K86" si="28">SQRT(POWER(C74 - $C$9,2) + POWER(E74 - $E$9,2)) *1000</f>
        <v>165.82933996888246</v>
      </c>
      <c r="L74" s="40">
        <f t="shared" ref="L74:L86" si="29">SQRT((D74^2) + (F74^2) + (H74^2))</f>
        <v>165.90171787692634</v>
      </c>
      <c r="M74" s="12">
        <f t="shared" si="16"/>
        <v>2.6552631584069641</v>
      </c>
      <c r="N74" s="12">
        <f t="shared" si="17"/>
        <v>-3.4631578937957159</v>
      </c>
      <c r="O74" s="12">
        <f t="shared" si="18"/>
        <v>0.12894736842121957</v>
      </c>
      <c r="P74" s="81">
        <f t="shared" si="19"/>
        <v>4.3658346809717461</v>
      </c>
      <c r="Q74" s="12">
        <f t="shared" si="20"/>
        <v>6.9875346273867475E-2</v>
      </c>
      <c r="R74" s="12">
        <f t="shared" si="21"/>
        <v>-9.1135734047255682E-2</v>
      </c>
      <c r="S74" s="12">
        <f t="shared" si="22"/>
        <v>3.3933518005584097E-3</v>
      </c>
      <c r="T74" s="12">
        <f t="shared" si="23"/>
        <v>0.11489038634136174</v>
      </c>
    </row>
    <row r="75" spans="2:20" ht="15.9" customHeight="1">
      <c r="B75" s="18">
        <v>45897</v>
      </c>
      <c r="C75" s="12">
        <v>401107.7697</v>
      </c>
      <c r="D75" s="9">
        <f t="shared" si="24"/>
        <v>104.20000000158325</v>
      </c>
      <c r="E75" s="12">
        <v>6665678.2467999998</v>
      </c>
      <c r="F75" s="9">
        <f t="shared" si="25"/>
        <v>-129.20000031590462</v>
      </c>
      <c r="G75" s="12">
        <v>84.751000000000005</v>
      </c>
      <c r="H75" s="9">
        <f t="shared" si="26"/>
        <v>-15.099999999989677</v>
      </c>
      <c r="I75" s="47">
        <f t="shared" si="27"/>
        <v>-51.113770077708011</v>
      </c>
      <c r="J75" s="40">
        <f t="shared" ref="J75:J86" si="30">MOD(DEGREES(ATAN2(F75, D75)) + 360, 360)</f>
        <v>141.11377007770801</v>
      </c>
      <c r="K75" s="47">
        <f t="shared" si="28"/>
        <v>165.9827704370538</v>
      </c>
      <c r="L75" s="40">
        <f t="shared" si="29"/>
        <v>166.66820357212526</v>
      </c>
      <c r="M75" s="12">
        <f t="shared" si="16"/>
        <v>2.7421052631995591</v>
      </c>
      <c r="N75" s="12">
        <f t="shared" si="17"/>
        <v>-3.4000000083132793</v>
      </c>
      <c r="O75" s="12">
        <f t="shared" si="18"/>
        <v>-0.39736842105235992</v>
      </c>
      <c r="P75" s="81">
        <f t="shared" si="19"/>
        <v>4.3860053571611912</v>
      </c>
      <c r="Q75" s="12">
        <f t="shared" si="20"/>
        <v>7.2160664821041026E-2</v>
      </c>
      <c r="R75" s="12">
        <f t="shared" si="21"/>
        <v>-8.9473684429296818E-2</v>
      </c>
      <c r="S75" s="12">
        <f t="shared" si="22"/>
        <v>-1.0457063711904208E-2</v>
      </c>
      <c r="T75" s="12">
        <f t="shared" si="23"/>
        <v>0.11542119360950504</v>
      </c>
    </row>
    <row r="76" spans="2:20" ht="15.9" customHeight="1">
      <c r="B76" s="18">
        <v>45898</v>
      </c>
      <c r="C76" s="12">
        <v>401107.77020000003</v>
      </c>
      <c r="D76" s="9">
        <f t="shared" si="24"/>
        <v>104.70000002533197</v>
      </c>
      <c r="E76" s="12">
        <v>6665678.2341</v>
      </c>
      <c r="F76" s="9">
        <f t="shared" si="25"/>
        <v>-141.90000016242266</v>
      </c>
      <c r="G76" s="12">
        <v>84.780299999999997</v>
      </c>
      <c r="H76" s="9">
        <f t="shared" si="26"/>
        <v>14.200000000002433</v>
      </c>
      <c r="I76" s="47">
        <f t="shared" si="27"/>
        <v>-53.578478026268442</v>
      </c>
      <c r="J76" s="40">
        <f t="shared" si="30"/>
        <v>143.57847802626844</v>
      </c>
      <c r="K76" s="47">
        <f t="shared" si="28"/>
        <v>176.34539985891342</v>
      </c>
      <c r="L76" s="40">
        <f t="shared" si="29"/>
        <v>176.91619499469272</v>
      </c>
      <c r="M76" s="12">
        <f t="shared" si="16"/>
        <v>2.6846153852649226</v>
      </c>
      <c r="N76" s="12">
        <f t="shared" si="17"/>
        <v>-3.6384615426262221</v>
      </c>
      <c r="O76" s="12">
        <f t="shared" si="18"/>
        <v>0.36410256410262648</v>
      </c>
      <c r="P76" s="81">
        <f t="shared" si="19"/>
        <v>4.5363126921716077</v>
      </c>
      <c r="Q76" s="12">
        <f t="shared" si="20"/>
        <v>6.8836291929869814E-2</v>
      </c>
      <c r="R76" s="12">
        <f t="shared" si="21"/>
        <v>-9.3293885708364666E-2</v>
      </c>
      <c r="S76" s="12">
        <f t="shared" si="22"/>
        <v>9.3359631821186284E-3</v>
      </c>
      <c r="T76" s="12">
        <f t="shared" si="23"/>
        <v>0.11631571005568225</v>
      </c>
    </row>
    <row r="77" spans="2:20" ht="15.9" customHeight="1">
      <c r="B77" s="18">
        <v>45898</v>
      </c>
      <c r="C77" s="12">
        <v>401107.77480000001</v>
      </c>
      <c r="D77" s="9">
        <f t="shared" si="24"/>
        <v>109.30000001098961</v>
      </c>
      <c r="E77" s="12">
        <v>6665678.2551999995</v>
      </c>
      <c r="F77" s="9">
        <f t="shared" si="25"/>
        <v>-120.80000061541796</v>
      </c>
      <c r="G77" s="12">
        <v>84.754000000000005</v>
      </c>
      <c r="H77" s="9">
        <f t="shared" si="26"/>
        <v>-12.099999999989564</v>
      </c>
      <c r="I77" s="47">
        <f t="shared" si="27"/>
        <v>-47.861163452794131</v>
      </c>
      <c r="J77" s="40">
        <f t="shared" si="30"/>
        <v>137.86116345279413</v>
      </c>
      <c r="K77" s="47">
        <f t="shared" si="28"/>
        <v>162.90834892996523</v>
      </c>
      <c r="L77" s="40">
        <f t="shared" si="29"/>
        <v>163.35709397233737</v>
      </c>
      <c r="M77" s="12">
        <f t="shared" si="16"/>
        <v>2.8025641028458872</v>
      </c>
      <c r="N77" s="12">
        <f t="shared" si="17"/>
        <v>-3.0974359132158451</v>
      </c>
      <c r="O77" s="12">
        <f t="shared" si="18"/>
        <v>-0.31025641025614265</v>
      </c>
      <c r="P77" s="81">
        <f t="shared" si="19"/>
        <v>4.1886434351881379</v>
      </c>
      <c r="Q77" s="12">
        <f t="shared" si="20"/>
        <v>7.1860618021689415E-2</v>
      </c>
      <c r="R77" s="12">
        <f t="shared" si="21"/>
        <v>-7.9421433672201155E-2</v>
      </c>
      <c r="S77" s="12">
        <f t="shared" si="22"/>
        <v>-7.9552925706703245E-3</v>
      </c>
      <c r="T77" s="12">
        <f t="shared" si="23"/>
        <v>0.10740111372277276</v>
      </c>
    </row>
    <row r="78" spans="2:20" ht="15.9" customHeight="1">
      <c r="B78" s="18">
        <v>45899</v>
      </c>
      <c r="C78" s="12">
        <v>401107.777</v>
      </c>
      <c r="D78" s="9">
        <f t="shared" si="24"/>
        <v>111.49999999906868</v>
      </c>
      <c r="E78" s="12">
        <v>6665678.2889</v>
      </c>
      <c r="F78" s="9">
        <f t="shared" si="25"/>
        <v>-87.100000120699406</v>
      </c>
      <c r="G78" s="12">
        <v>84.777600000000007</v>
      </c>
      <c r="H78" s="9">
        <f t="shared" si="26"/>
        <v>11.500000000012278</v>
      </c>
      <c r="I78" s="47">
        <f t="shared" si="27"/>
        <v>-37.995740794920096</v>
      </c>
      <c r="J78" s="40">
        <f t="shared" si="30"/>
        <v>127.9957407949201</v>
      </c>
      <c r="K78" s="47">
        <f t="shared" si="28"/>
        <v>141.48731399252071</v>
      </c>
      <c r="L78" s="40">
        <f t="shared" si="29"/>
        <v>141.95390104121279</v>
      </c>
      <c r="M78" s="12">
        <f t="shared" si="16"/>
        <v>2.7874999999767169</v>
      </c>
      <c r="N78" s="12">
        <f t="shared" si="17"/>
        <v>-2.1775000030174851</v>
      </c>
      <c r="O78" s="12">
        <f t="shared" si="18"/>
        <v>0.28750000000030695</v>
      </c>
      <c r="P78" s="81">
        <f t="shared" si="19"/>
        <v>3.5488475260303196</v>
      </c>
      <c r="Q78" s="12">
        <f t="shared" si="20"/>
        <v>6.9687499999417923E-2</v>
      </c>
      <c r="R78" s="12">
        <f t="shared" si="21"/>
        <v>-5.4437500075437129E-2</v>
      </c>
      <c r="S78" s="12">
        <f t="shared" si="22"/>
        <v>7.1875000000076739E-3</v>
      </c>
      <c r="T78" s="12">
        <f t="shared" si="23"/>
        <v>8.8721188150757996E-2</v>
      </c>
    </row>
    <row r="79" spans="2:20" ht="15.9" customHeight="1">
      <c r="B79" s="18">
        <v>45899</v>
      </c>
      <c r="C79" s="12">
        <v>401107.77919999999</v>
      </c>
      <c r="D79" s="9">
        <f t="shared" si="24"/>
        <v>113.69999998714775</v>
      </c>
      <c r="E79" s="12">
        <v>6665678.2701000003</v>
      </c>
      <c r="F79" s="9">
        <f t="shared" si="25"/>
        <v>-105.89999984949827</v>
      </c>
      <c r="G79" s="12">
        <v>84.782300000000006</v>
      </c>
      <c r="H79" s="9">
        <f t="shared" si="26"/>
        <v>16.200000000011983</v>
      </c>
      <c r="I79" s="47">
        <f t="shared" si="27"/>
        <v>-42.965759153059082</v>
      </c>
      <c r="J79" s="40">
        <f t="shared" si="30"/>
        <v>132.96575915305903</v>
      </c>
      <c r="K79" s="47">
        <f t="shared" si="28"/>
        <v>155.37856983896182</v>
      </c>
      <c r="L79" s="40">
        <f t="shared" si="29"/>
        <v>156.22080516116131</v>
      </c>
      <c r="M79" s="12">
        <f t="shared" si="16"/>
        <v>2.8424999996786937</v>
      </c>
      <c r="N79" s="12">
        <f t="shared" si="17"/>
        <v>-2.6474999962374568</v>
      </c>
      <c r="O79" s="12">
        <f t="shared" si="18"/>
        <v>0.40500000000029956</v>
      </c>
      <c r="P79" s="81">
        <f t="shared" si="19"/>
        <v>3.9055201290290329</v>
      </c>
      <c r="Q79" s="12">
        <f t="shared" si="20"/>
        <v>7.1062499991967343E-2</v>
      </c>
      <c r="R79" s="12">
        <f t="shared" si="21"/>
        <v>-6.618749990593642E-2</v>
      </c>
      <c r="S79" s="12">
        <f t="shared" si="22"/>
        <v>1.0125000000007489E-2</v>
      </c>
      <c r="T79" s="12">
        <f t="shared" si="23"/>
        <v>9.7638003225725828E-2</v>
      </c>
    </row>
    <row r="80" spans="2:20" ht="15.9" customHeight="1">
      <c r="B80" s="18">
        <v>45901</v>
      </c>
      <c r="C80" s="12">
        <v>401107.78259999998</v>
      </c>
      <c r="D80" s="9">
        <f t="shared" si="24"/>
        <v>117.0999999740161</v>
      </c>
      <c r="E80" s="12">
        <v>6665678.2709999997</v>
      </c>
      <c r="F80" s="9">
        <f t="shared" si="25"/>
        <v>-105.00000044703484</v>
      </c>
      <c r="G80" s="12">
        <v>84.765100000000004</v>
      </c>
      <c r="H80" s="9">
        <f t="shared" si="26"/>
        <v>-0.99999999999056399</v>
      </c>
      <c r="I80" s="47">
        <f t="shared" si="27"/>
        <v>-41.881610880907033</v>
      </c>
      <c r="J80" s="40">
        <f t="shared" si="30"/>
        <v>131.88161088090703</v>
      </c>
      <c r="K80" s="47">
        <f t="shared" si="28"/>
        <v>157.28130876805383</v>
      </c>
      <c r="L80" s="40">
        <f t="shared" si="29"/>
        <v>157.28448775321701</v>
      </c>
      <c r="M80" s="12">
        <f t="shared" si="16"/>
        <v>2.7880952374765737</v>
      </c>
      <c r="N80" s="12">
        <f t="shared" si="17"/>
        <v>-2.5000000106436864</v>
      </c>
      <c r="O80" s="12">
        <f t="shared" si="18"/>
        <v>-2.3809523809299144E-2</v>
      </c>
      <c r="P80" s="81">
        <f t="shared" si="19"/>
        <v>3.7448687560289762</v>
      </c>
      <c r="Q80" s="12">
        <f t="shared" si="20"/>
        <v>6.6383219939918428E-2</v>
      </c>
      <c r="R80" s="12">
        <f t="shared" si="21"/>
        <v>-5.9523809777230631E-2</v>
      </c>
      <c r="S80" s="12">
        <f t="shared" si="22"/>
        <v>-5.6689342403093196E-4</v>
      </c>
      <c r="T80" s="12">
        <f t="shared" si="23"/>
        <v>8.9163541810213715E-2</v>
      </c>
    </row>
    <row r="81" spans="2:20" ht="15.9" customHeight="1">
      <c r="B81" s="18">
        <v>45901</v>
      </c>
      <c r="C81" s="12">
        <v>401107.78450000001</v>
      </c>
      <c r="D81" s="9">
        <f t="shared" si="24"/>
        <v>119.0000000060536</v>
      </c>
      <c r="E81" s="12">
        <v>6665678.2888000002</v>
      </c>
      <c r="F81" s="9">
        <f t="shared" si="25"/>
        <v>-87.199999950826168</v>
      </c>
      <c r="G81" s="12">
        <v>84.790400000000005</v>
      </c>
      <c r="H81" s="9">
        <f t="shared" si="26"/>
        <v>24.300000000010868</v>
      </c>
      <c r="I81" s="47">
        <f t="shared" si="27"/>
        <v>-36.232958857238032</v>
      </c>
      <c r="J81" s="40">
        <f t="shared" si="30"/>
        <v>126.23295885723803</v>
      </c>
      <c r="K81" s="47">
        <f t="shared" si="28"/>
        <v>147.52911574623107</v>
      </c>
      <c r="L81" s="40">
        <f t="shared" si="29"/>
        <v>149.51698897739135</v>
      </c>
      <c r="M81" s="12">
        <f t="shared" si="16"/>
        <v>2.8333333334774666</v>
      </c>
      <c r="N81" s="12">
        <f t="shared" si="17"/>
        <v>-2.0761904750196707</v>
      </c>
      <c r="O81" s="12">
        <f t="shared" si="18"/>
        <v>0.57857142857168731</v>
      </c>
      <c r="P81" s="81">
        <f t="shared" si="19"/>
        <v>3.5599283089855085</v>
      </c>
      <c r="Q81" s="12">
        <f t="shared" si="20"/>
        <v>6.7460317463749211E-2</v>
      </c>
      <c r="R81" s="12">
        <f t="shared" si="21"/>
        <v>-4.9433106548087399E-2</v>
      </c>
      <c r="S81" s="12">
        <f t="shared" si="22"/>
        <v>1.3775510204087793E-2</v>
      </c>
      <c r="T81" s="12">
        <f t="shared" si="23"/>
        <v>8.4760197832988299E-2</v>
      </c>
    </row>
    <row r="82" spans="2:20" ht="15.9" customHeight="1">
      <c r="B82" s="18">
        <v>45902</v>
      </c>
      <c r="C82" s="12">
        <v>401107.78450000001</v>
      </c>
      <c r="D82" s="9">
        <f t="shared" si="24"/>
        <v>119.0000000060536</v>
      </c>
      <c r="E82" s="12">
        <v>6665678.2806000002</v>
      </c>
      <c r="F82" s="9">
        <f t="shared" si="25"/>
        <v>-95.399999991059303</v>
      </c>
      <c r="G82" s="12">
        <v>84.762100000000004</v>
      </c>
      <c r="H82" s="9">
        <f t="shared" si="26"/>
        <v>-3.9999999999906777</v>
      </c>
      <c r="I82" s="47">
        <f t="shared" si="27"/>
        <v>-38.718476854888706</v>
      </c>
      <c r="J82" s="40">
        <f t="shared" si="30"/>
        <v>128.71847685488871</v>
      </c>
      <c r="K82" s="47">
        <f t="shared" si="28"/>
        <v>152.51937581741825</v>
      </c>
      <c r="L82" s="40">
        <f t="shared" si="29"/>
        <v>152.57181915325907</v>
      </c>
      <c r="M82" s="12">
        <f t="shared" si="16"/>
        <v>2.7674418606058975</v>
      </c>
      <c r="N82" s="12">
        <f t="shared" si="17"/>
        <v>-2.2186046509548674</v>
      </c>
      <c r="O82" s="12">
        <f t="shared" si="18"/>
        <v>-9.3023255813736688E-2</v>
      </c>
      <c r="P82" s="81">
        <f t="shared" si="19"/>
        <v>3.5481818407734669</v>
      </c>
      <c r="Q82" s="12">
        <f t="shared" si="20"/>
        <v>6.4359113037346455E-2</v>
      </c>
      <c r="R82" s="12">
        <f t="shared" si="21"/>
        <v>-5.1595456998950406E-2</v>
      </c>
      <c r="S82" s="12">
        <f t="shared" si="22"/>
        <v>-2.1633315305520161E-3</v>
      </c>
      <c r="T82" s="12">
        <f t="shared" si="23"/>
        <v>8.2515856762173642E-2</v>
      </c>
    </row>
    <row r="83" spans="2:20" ht="15.9" customHeight="1">
      <c r="B83" s="18">
        <v>45902</v>
      </c>
      <c r="C83" s="12">
        <v>401107.78659999999</v>
      </c>
      <c r="D83" s="9">
        <f t="shared" si="24"/>
        <v>121.09999998938292</v>
      </c>
      <c r="E83" s="12">
        <v>6665678.2911</v>
      </c>
      <c r="F83" s="9">
        <f t="shared" si="25"/>
        <v>-84.900000132620335</v>
      </c>
      <c r="G83" s="12">
        <v>84.775999999999996</v>
      </c>
      <c r="H83" s="9">
        <f t="shared" si="26"/>
        <v>9.9000000000017963</v>
      </c>
      <c r="I83" s="47">
        <f t="shared" si="27"/>
        <v>-35.033279036814065</v>
      </c>
      <c r="J83" s="40">
        <f t="shared" si="30"/>
        <v>125.03327903681412</v>
      </c>
      <c r="K83" s="47">
        <f t="shared" si="28"/>
        <v>147.89597702421617</v>
      </c>
      <c r="L83" s="40">
        <f t="shared" si="29"/>
        <v>148.22695443119483</v>
      </c>
      <c r="M83" s="12">
        <f t="shared" si="16"/>
        <v>2.8162790695205331</v>
      </c>
      <c r="N83" s="12">
        <f t="shared" si="17"/>
        <v>-1.9744186077353567</v>
      </c>
      <c r="O83" s="12">
        <f t="shared" si="18"/>
        <v>0.23023255813957666</v>
      </c>
      <c r="P83" s="81">
        <f t="shared" si="19"/>
        <v>3.4471384751440657</v>
      </c>
      <c r="Q83" s="12">
        <f t="shared" si="20"/>
        <v>6.5494862081872857E-2</v>
      </c>
      <c r="R83" s="12">
        <f t="shared" si="21"/>
        <v>-4.5916711807798993E-2</v>
      </c>
      <c r="S83" s="12">
        <f t="shared" si="22"/>
        <v>5.3542455381296898E-3</v>
      </c>
      <c r="T83" s="12">
        <f t="shared" si="23"/>
        <v>8.0166011049861999E-2</v>
      </c>
    </row>
    <row r="84" spans="2:20" ht="15.9" customHeight="1">
      <c r="B84" s="18">
        <v>45903</v>
      </c>
      <c r="C84" s="12">
        <v>401107.78529999999</v>
      </c>
      <c r="D84" s="9">
        <f t="shared" si="24"/>
        <v>119.7999999858439</v>
      </c>
      <c r="E84" s="12">
        <v>6665678.3033999996</v>
      </c>
      <c r="F84" s="9">
        <f t="shared" si="25"/>
        <v>-72.600000537931919</v>
      </c>
      <c r="G84" s="12">
        <v>84.773899999999998</v>
      </c>
      <c r="H84" s="9">
        <f t="shared" si="26"/>
        <v>7.8000000000031378</v>
      </c>
      <c r="I84" s="47">
        <f t="shared" si="27"/>
        <v>-31.216283009554274</v>
      </c>
      <c r="J84" s="40">
        <f t="shared" si="30"/>
        <v>121.21628300955427</v>
      </c>
      <c r="K84" s="47">
        <f t="shared" si="28"/>
        <v>140.08140517112153</v>
      </c>
      <c r="L84" s="40">
        <f t="shared" si="29"/>
        <v>140.29839655076589</v>
      </c>
      <c r="M84" s="12">
        <f t="shared" si="16"/>
        <v>2.7227272724055429</v>
      </c>
      <c r="N84" s="12">
        <f t="shared" si="17"/>
        <v>-1.6500000122257255</v>
      </c>
      <c r="O84" s="12">
        <f t="shared" si="18"/>
        <v>0.17727272727279858</v>
      </c>
      <c r="P84" s="81">
        <f t="shared" si="19"/>
        <v>3.1885999216083154</v>
      </c>
      <c r="Q84" s="12">
        <f t="shared" si="20"/>
        <v>6.1880165281944156E-2</v>
      </c>
      <c r="R84" s="12">
        <f t="shared" si="21"/>
        <v>-3.7500000277857395E-2</v>
      </c>
      <c r="S84" s="12">
        <f t="shared" si="22"/>
        <v>4.0289256198363316E-3</v>
      </c>
      <c r="T84" s="12">
        <f t="shared" si="23"/>
        <v>7.2468180036552629E-2</v>
      </c>
    </row>
    <row r="85" spans="2:20" ht="15.9" customHeight="1">
      <c r="B85" s="18">
        <v>45903</v>
      </c>
      <c r="C85" s="12">
        <v>401107.78629999998</v>
      </c>
      <c r="D85" s="9">
        <f t="shared" si="24"/>
        <v>120.79999997513369</v>
      </c>
      <c r="E85" s="12">
        <v>6665678.2827000003</v>
      </c>
      <c r="F85" s="9">
        <f t="shared" si="25"/>
        <v>-93.299999833106995</v>
      </c>
      <c r="G85" s="12">
        <v>84.784499999999994</v>
      </c>
      <c r="H85" s="9">
        <f t="shared" si="26"/>
        <v>18.39999999999975</v>
      </c>
      <c r="I85" s="47">
        <f t="shared" si="27"/>
        <v>-37.680739049376996</v>
      </c>
      <c r="J85" s="40">
        <f t="shared" si="30"/>
        <v>127.680739049377</v>
      </c>
      <c r="K85" s="47">
        <f t="shared" si="28"/>
        <v>152.63528413459997</v>
      </c>
      <c r="L85" s="40">
        <f t="shared" si="29"/>
        <v>153.74033290860942</v>
      </c>
      <c r="M85" s="12">
        <f t="shared" si="16"/>
        <v>2.7454545448894021</v>
      </c>
      <c r="N85" s="12">
        <f t="shared" si="17"/>
        <v>-2.1204545416615228</v>
      </c>
      <c r="O85" s="12">
        <f t="shared" si="18"/>
        <v>0.41818181818181249</v>
      </c>
      <c r="P85" s="81">
        <f t="shared" si="19"/>
        <v>3.4940984751956687</v>
      </c>
      <c r="Q85" s="12">
        <f t="shared" si="20"/>
        <v>6.2396694202031866E-2</v>
      </c>
      <c r="R85" s="12">
        <f t="shared" si="21"/>
        <v>-4.8192148674125516E-2</v>
      </c>
      <c r="S85" s="12">
        <f t="shared" si="22"/>
        <v>9.5041322314048295E-3</v>
      </c>
      <c r="T85" s="12">
        <f t="shared" si="23"/>
        <v>7.941132898171975E-2</v>
      </c>
    </row>
    <row r="86" spans="2:20" ht="15.9" customHeight="1">
      <c r="B86" s="18">
        <v>45904</v>
      </c>
      <c r="C86" s="12">
        <v>401107.78490000003</v>
      </c>
      <c r="D86" s="9">
        <f t="shared" si="24"/>
        <v>119.40000002505258</v>
      </c>
      <c r="E86" s="12">
        <v>6665678.3284</v>
      </c>
      <c r="F86" s="9">
        <f t="shared" si="25"/>
        <v>-47.600000165402889</v>
      </c>
      <c r="G86" s="12">
        <v>84.796300000000002</v>
      </c>
      <c r="H86" s="9">
        <f t="shared" si="26"/>
        <v>30.200000000007776</v>
      </c>
      <c r="I86" s="47">
        <f t="shared" si="27"/>
        <v>-21.735190823164373</v>
      </c>
      <c r="J86" s="40">
        <f t="shared" si="30"/>
        <v>111.73519082316437</v>
      </c>
      <c r="K86" s="47">
        <f t="shared" si="28"/>
        <v>128.53839901651534</v>
      </c>
      <c r="L86" s="40">
        <f t="shared" si="29"/>
        <v>132.03847932223917</v>
      </c>
      <c r="M86" s="12">
        <f t="shared" si="16"/>
        <v>2.6533333338900573</v>
      </c>
      <c r="N86" s="12">
        <f t="shared" si="17"/>
        <v>-1.0577777814533975</v>
      </c>
      <c r="O86" s="12">
        <f t="shared" si="18"/>
        <v>0.67111111111128396</v>
      </c>
      <c r="P86" s="81">
        <f t="shared" si="19"/>
        <v>2.9341884293830924</v>
      </c>
      <c r="Q86" s="12">
        <f t="shared" si="20"/>
        <v>5.8962962975334605E-2</v>
      </c>
      <c r="R86" s="12">
        <f t="shared" si="21"/>
        <v>-2.3506172921186612E-2</v>
      </c>
      <c r="S86" s="12">
        <f t="shared" si="22"/>
        <v>1.4913580246917421E-2</v>
      </c>
      <c r="T86" s="12">
        <f t="shared" si="23"/>
        <v>6.5204187319624282E-2</v>
      </c>
    </row>
    <row r="87" spans="2:20" ht="15.9" customHeight="1">
      <c r="B87" s="18">
        <v>45904</v>
      </c>
      <c r="C87" s="12">
        <v>401107.78460000001</v>
      </c>
      <c r="D87" s="9">
        <f t="shared" si="24"/>
        <v>119.10000001080334</v>
      </c>
      <c r="E87" s="12">
        <v>6665678.2712000003</v>
      </c>
      <c r="F87" s="9">
        <f t="shared" si="25"/>
        <v>-104.79999985545874</v>
      </c>
      <c r="G87" s="12">
        <v>84.780900000000003</v>
      </c>
      <c r="H87" s="9">
        <f t="shared" si="26"/>
        <v>14.80000000000814</v>
      </c>
      <c r="I87" s="48"/>
      <c r="J87" s="40">
        <f t="shared" ref="J87" si="31">MOD(DEGREES(ATAN2(F87, D87)) + 360, 360)</f>
        <v>131.3456081567266</v>
      </c>
      <c r="K87" s="47">
        <f t="shared" ref="K87" si="32">SQRT(POWER(C87 - $C$9,2) + POWER(E87 - $E$9,2)) *1000</f>
        <v>158.64378327648868</v>
      </c>
      <c r="L87" s="40">
        <f t="shared" ref="L87" si="33">SQRT((D87^2) + (F87^2) + (H87^2))</f>
        <v>159.33263938150824</v>
      </c>
      <c r="M87" s="12">
        <f t="shared" ref="M87" si="34">(D87-$D$9)/(B87-$B$9)</f>
        <v>2.6466666669067411</v>
      </c>
      <c r="N87" s="12">
        <f t="shared" ref="N87" si="35">(F87-$F$9)/(B87-$B$9)</f>
        <v>-2.3288888856768608</v>
      </c>
      <c r="O87" s="12">
        <f t="shared" ref="O87" si="36">(H87-$H$9)/(B87-$B$9)</f>
        <v>0.32888888888906975</v>
      </c>
      <c r="P87" s="81">
        <f t="shared" ref="P87" si="37">(L87-$L$9)/(B87-$B$9)</f>
        <v>3.5407253195890722</v>
      </c>
      <c r="Q87" s="12">
        <f t="shared" ref="Q87" si="38">(M87-0)/(B87-$B$9)</f>
        <v>5.8814814820149802E-2</v>
      </c>
      <c r="R87" s="12">
        <f t="shared" ref="R87" si="39">(N87-0)/(B87-$B$9)</f>
        <v>-5.1753086348374687E-2</v>
      </c>
      <c r="S87" s="12">
        <f t="shared" ref="S87" si="40">(O87-0)/(B87-$B$9)</f>
        <v>7.3086419753126608E-3</v>
      </c>
      <c r="T87" s="12">
        <f t="shared" ref="T87" si="41">(P87-0)/(B87-$B$9)</f>
        <v>7.8682784879757162E-2</v>
      </c>
    </row>
    <row r="88" spans="2:20" ht="15.9" customHeight="1">
      <c r="B88" s="18">
        <v>45905</v>
      </c>
      <c r="C88" s="12">
        <v>401107.78739999997</v>
      </c>
      <c r="D88" s="9">
        <f t="shared" si="24"/>
        <v>121.89999996917322</v>
      </c>
      <c r="E88" s="12">
        <v>6665678.2735000001</v>
      </c>
      <c r="F88" s="9">
        <f t="shared" si="25"/>
        <v>-102.5000000372529</v>
      </c>
      <c r="G88" s="12">
        <v>84.778000000000006</v>
      </c>
      <c r="H88" s="9">
        <f t="shared" si="26"/>
        <v>11.900000000011346</v>
      </c>
      <c r="I88" s="48"/>
      <c r="J88" s="40">
        <f t="shared" ref="J88" si="42">MOD(DEGREES(ATAN2(F88, D88)) + 360, 360)</f>
        <v>130.05890717665346</v>
      </c>
      <c r="K88" s="47">
        <f t="shared" ref="K88" si="43">SQRT(POWER(C88 - $C$9,2) + POWER(E88 - $E$9,2)) *1000</f>
        <v>159.26663178494508</v>
      </c>
      <c r="L88" s="40">
        <f t="shared" ref="L88" si="44">SQRT((D88^2) + (F88^2) + (H88^2))</f>
        <v>159.71058199168127</v>
      </c>
      <c r="M88" s="12">
        <f t="shared" ref="M88" si="45">(D88-$D$9)/(B88-$B$9)</f>
        <v>2.6499999993298529</v>
      </c>
      <c r="N88" s="12">
        <f t="shared" ref="N88" si="46">(F88-$F$9)/(B88-$B$9)</f>
        <v>-2.2282608703750633</v>
      </c>
      <c r="O88" s="12">
        <f t="shared" ref="O88" si="47">(H88-$H$9)/(B88-$B$9)</f>
        <v>0.25869565217415968</v>
      </c>
      <c r="P88" s="81">
        <f t="shared" ref="P88" si="48">(L88-$L$9)/(B88-$B$9)</f>
        <v>3.4719691737322016</v>
      </c>
      <c r="Q88" s="12">
        <f t="shared" ref="Q88" si="49">(M88-0)/(B88-$B$9)</f>
        <v>5.7608695637605498E-2</v>
      </c>
      <c r="R88" s="12">
        <f t="shared" ref="R88" si="50">(N88-0)/(B88-$B$9)</f>
        <v>-4.8440453703805723E-2</v>
      </c>
      <c r="S88" s="12">
        <f t="shared" ref="S88" si="51">(O88-0)/(B88-$B$9)</f>
        <v>5.6238185255252102E-3</v>
      </c>
      <c r="T88" s="12">
        <f t="shared" ref="T88" si="52">(P88-0)/(B88-$B$9)</f>
        <v>7.547759073330873E-2</v>
      </c>
    </row>
    <row r="89" spans="2:20" ht="15.9" customHeight="1">
      <c r="B89" s="18">
        <v>45905</v>
      </c>
      <c r="C89" s="12">
        <v>401107.78950000001</v>
      </c>
      <c r="D89" s="9">
        <f t="shared" si="24"/>
        <v>124.00000001071021</v>
      </c>
      <c r="E89" s="12">
        <v>6665678.2456</v>
      </c>
      <c r="F89" s="9">
        <f t="shared" si="25"/>
        <v>-130.40000014007092</v>
      </c>
      <c r="G89" s="12">
        <v>84.789699999999996</v>
      </c>
      <c r="H89" s="9">
        <f t="shared" si="26"/>
        <v>23.600000000001842</v>
      </c>
      <c r="I89" s="48"/>
      <c r="J89" s="40">
        <f t="shared" ref="J89" si="53">MOD(DEGREES(ATAN2(F89, D89)) + 360, 360)</f>
        <v>136.44109932038447</v>
      </c>
      <c r="K89" s="47">
        <f t="shared" ref="K89" si="54">SQRT(POWER(C89 - $C$9,2) + POWER(E89 - $E$9,2)) *1000</f>
        <v>179.94488055842717</v>
      </c>
      <c r="L89" s="40">
        <f t="shared" ref="L89" si="55">SQRT((D89^2) + (F89^2) + (H89^2))</f>
        <v>181.48586732632026</v>
      </c>
      <c r="M89" s="12">
        <f t="shared" ref="M89" si="56">(D89-$D$9)/(B89-$B$9)</f>
        <v>2.6956521741458741</v>
      </c>
      <c r="N89" s="12">
        <f t="shared" ref="N89" si="57">(F89-$F$9)/(B89-$B$9)</f>
        <v>-2.834782611740672</v>
      </c>
      <c r="O89" s="12">
        <f t="shared" ref="O89" si="58">(H89-$H$9)/(B89-$B$9)</f>
        <v>0.51304347826090957</v>
      </c>
      <c r="P89" s="81">
        <f t="shared" ref="P89" si="59">(L89-$L$9)/(B89-$B$9)</f>
        <v>3.9453449418765274</v>
      </c>
      <c r="Q89" s="12">
        <f t="shared" ref="Q89" si="60">(M89-0)/(B89-$B$9)</f>
        <v>5.8601134220562477E-2</v>
      </c>
      <c r="R89" s="12">
        <f t="shared" ref="R89" si="61">(N89-0)/(B89-$B$9)</f>
        <v>-6.1625708950884171E-2</v>
      </c>
      <c r="S89" s="12">
        <f t="shared" ref="S89" si="62">(O89-0)/(B89-$B$9)</f>
        <v>1.1153119092628469E-2</v>
      </c>
      <c r="T89" s="12">
        <f t="shared" ref="T89" si="63">(P89-0)/(B89-$B$9)</f>
        <v>8.5768368301663636E-2</v>
      </c>
    </row>
    <row r="90" spans="2:20" ht="15.9" customHeight="1">
      <c r="B90" s="18">
        <v>45906</v>
      </c>
      <c r="C90" s="12">
        <v>401107.79220000003</v>
      </c>
      <c r="D90" s="9">
        <f t="shared" si="24"/>
        <v>126.70000002253801</v>
      </c>
      <c r="E90" s="12">
        <v>6665678.2558000004</v>
      </c>
      <c r="F90" s="9">
        <f t="shared" si="25"/>
        <v>-120.19999977201223</v>
      </c>
      <c r="G90" s="12">
        <v>84.775300000000001</v>
      </c>
      <c r="H90" s="9">
        <f t="shared" si="26"/>
        <v>9.2000000000069804</v>
      </c>
      <c r="I90" s="48"/>
      <c r="J90" s="40">
        <f t="shared" ref="J90" si="64">MOD(DEGREES(ATAN2(F90, D90)) + 360, 360)</f>
        <v>133.49195391869029</v>
      </c>
      <c r="K90" s="47">
        <f t="shared" ref="K90" si="65">SQRT(POWER(C90 - $C$9,2) + POWER(E90 - $E$9,2)) *1000</f>
        <v>174.64515438712542</v>
      </c>
      <c r="L90" s="40">
        <f t="shared" ref="L90" si="66">SQRT((D90^2) + (F90^2) + (H90^2))</f>
        <v>174.88730643160756</v>
      </c>
      <c r="M90" s="12">
        <f t="shared" ref="M90" si="67">(D90-$D$9)/(B90-$B$9)</f>
        <v>2.6957446813305959</v>
      </c>
      <c r="N90" s="12">
        <f t="shared" ref="N90" si="68">(F90-$F$9)/(B90-$B$9)</f>
        <v>-2.5574468036598348</v>
      </c>
      <c r="O90" s="12">
        <f t="shared" ref="O90" si="69">(H90-$H$9)/(B90-$B$9)</f>
        <v>0.19574468085121235</v>
      </c>
      <c r="P90" s="81">
        <f t="shared" ref="P90" si="70">(L90-$L$9)/(B90-$B$9)</f>
        <v>3.7210065198214375</v>
      </c>
      <c r="Q90" s="12">
        <f t="shared" ref="Q90" si="71">(M90-0)/(B90-$B$9)</f>
        <v>5.7356269815544592E-2</v>
      </c>
      <c r="R90" s="12">
        <f t="shared" ref="R90" si="72">(N90-0)/(B90-$B$9)</f>
        <v>-5.4413761779996482E-2</v>
      </c>
      <c r="S90" s="12">
        <f t="shared" ref="S90" si="73">(O90-0)/(B90-$B$9)</f>
        <v>4.1647804436428159E-3</v>
      </c>
      <c r="T90" s="12">
        <f t="shared" ref="T90" si="74">(P90-0)/(B90-$B$9)</f>
        <v>7.9170351485562493E-2</v>
      </c>
    </row>
    <row r="91" spans="2:20" ht="15.9" customHeight="1">
      <c r="B91" s="18">
        <v>45906</v>
      </c>
      <c r="C91" s="12">
        <v>401107.79489999998</v>
      </c>
      <c r="D91" s="9">
        <f t="shared" si="24"/>
        <v>129.39999997615814</v>
      </c>
      <c r="E91" s="12">
        <v>6665678.3080000002</v>
      </c>
      <c r="F91" s="9">
        <f t="shared" si="25"/>
        <v>-67.999999970197678</v>
      </c>
      <c r="G91" s="12">
        <v>84.777500000000003</v>
      </c>
      <c r="H91" s="9">
        <f t="shared" si="26"/>
        <v>11.400000000008959</v>
      </c>
      <c r="I91" s="48"/>
      <c r="J91" s="40">
        <f t="shared" ref="J91" si="75">MOD(DEGREES(ATAN2(F91, D91)) + 360, 360)</f>
        <v>117.72203019440536</v>
      </c>
      <c r="K91" s="47">
        <f t="shared" ref="K91" si="76">SQRT(POWER(C91 - $C$9,2) + POWER(E91 - $E$9,2)) *1000</f>
        <v>146.17920505248551</v>
      </c>
      <c r="L91" s="40">
        <f t="shared" ref="L91" si="77">SQRT((D91^2) + (F91^2) + (H91^2))</f>
        <v>146.62305408692322</v>
      </c>
      <c r="M91" s="12">
        <f t="shared" ref="M91" si="78">(D91-$D$9)/(B91-$B$9)</f>
        <v>2.7531914888544287</v>
      </c>
      <c r="N91" s="12">
        <f t="shared" ref="N91" si="79">(F91-$F$9)/(B91-$B$9)</f>
        <v>-1.4468085100042058</v>
      </c>
      <c r="O91" s="12">
        <f t="shared" ref="O91" si="80">(H91-$H$9)/(B91-$B$9)</f>
        <v>0.24255319148955232</v>
      </c>
      <c r="P91" s="81">
        <f t="shared" ref="P91" si="81">(L91-$L$9)/(B91-$B$9)</f>
        <v>3.1196394486579409</v>
      </c>
      <c r="Q91" s="12">
        <f t="shared" ref="Q91" si="82">(M91-0)/(B91-$B$9)</f>
        <v>5.8578542316051675E-2</v>
      </c>
      <c r="R91" s="12">
        <f t="shared" ref="R91" si="83">(N91-0)/(B91-$B$9)</f>
        <v>-3.078315978732353E-2</v>
      </c>
      <c r="S91" s="12">
        <f t="shared" ref="S91" si="84">(O91-0)/(B91-$B$9)</f>
        <v>5.1607062019053684E-3</v>
      </c>
      <c r="T91" s="12">
        <f t="shared" ref="T91" si="85">(P91-0)/(B91-$B$9)</f>
        <v>6.6375307418254065E-2</v>
      </c>
    </row>
    <row r="92" spans="2:20" ht="15.9" customHeight="1">
      <c r="B92" s="18">
        <v>45908</v>
      </c>
      <c r="C92" s="12">
        <v>401107.8063</v>
      </c>
      <c r="D92" s="9">
        <f t="shared" si="24"/>
        <v>140.79999999376014</v>
      </c>
      <c r="E92" s="12">
        <v>6665678.2906999998</v>
      </c>
      <c r="F92" s="9">
        <f t="shared" si="25"/>
        <v>-85.300000384449959</v>
      </c>
      <c r="G92" s="12">
        <v>84.781099999999995</v>
      </c>
      <c r="H92" s="9">
        <f t="shared" si="26"/>
        <v>15.000000000000568</v>
      </c>
      <c r="I92" s="48"/>
      <c r="J92" s="40">
        <f t="shared" ref="J92" si="86">MOD(DEGREES(ATAN2(F92, D92)) + 360, 360)</f>
        <v>121.208481376728</v>
      </c>
      <c r="K92" s="47">
        <f t="shared" ref="K92" si="87">SQRT(POWER(C92 - $C$9,2) + POWER(E92 - $E$9,2)) *1000</f>
        <v>164.62299372757749</v>
      </c>
      <c r="L92" s="40">
        <f t="shared" ref="L92" si="88">SQRT((D92^2) + (F92^2) + (H92^2))</f>
        <v>165.30496079619039</v>
      </c>
      <c r="M92" s="12">
        <f t="shared" ref="M92" si="89">(D92-$D$9)/(B92-$B$9)</f>
        <v>2.8734693876277579</v>
      </c>
      <c r="N92" s="12">
        <f t="shared" ref="N92" si="90">(F92-$F$9)/(B92-$B$9)</f>
        <v>-1.7408163343765297</v>
      </c>
      <c r="O92" s="12">
        <f t="shared" ref="O92" si="91">(H92-$H$9)/(B92-$B$9)</f>
        <v>0.30612244897960345</v>
      </c>
      <c r="P92" s="81">
        <f t="shared" ref="P92" si="92">(L92-$L$9)/(B92-$B$9)</f>
        <v>3.3735706284936815</v>
      </c>
      <c r="Q92" s="12">
        <f t="shared" ref="Q92" si="93">(M92-0)/(B92-$B$9)</f>
        <v>5.8642232400566485E-2</v>
      </c>
      <c r="R92" s="12">
        <f t="shared" ref="R92" si="94">(N92-0)/(B92-$B$9)</f>
        <v>-3.5526863966867953E-2</v>
      </c>
      <c r="S92" s="12">
        <f t="shared" ref="S92" si="95">(O92-0)/(B92-$B$9)</f>
        <v>6.2473969179510907E-3</v>
      </c>
      <c r="T92" s="12">
        <f t="shared" ref="T92" si="96">(P92-0)/(B92-$B$9)</f>
        <v>6.884838017334044E-2</v>
      </c>
    </row>
    <row r="93" spans="2:20" ht="15.9" customHeight="1">
      <c r="B93" s="18">
        <v>45908</v>
      </c>
      <c r="C93" s="12">
        <v>401107.80699999997</v>
      </c>
      <c r="D93" s="9">
        <f t="shared" si="24"/>
        <v>141.49999996880069</v>
      </c>
      <c r="E93" s="12">
        <v>6665678.2953000003</v>
      </c>
      <c r="F93" s="9">
        <f t="shared" si="25"/>
        <v>-80.699999816715717</v>
      </c>
      <c r="G93" s="12">
        <v>84.797499999999999</v>
      </c>
      <c r="H93" s="9">
        <f t="shared" si="26"/>
        <v>31.400000000004979</v>
      </c>
      <c r="I93" s="48"/>
      <c r="J93" s="40">
        <f t="shared" ref="J93" si="97">MOD(DEGREES(ATAN2(F93, D93)) + 360, 360)</f>
        <v>119.69689118871781</v>
      </c>
      <c r="K93" s="47">
        <f t="shared" ref="K93" si="98">SQRT(POWER(C93 - $C$9,2) + POWER(E93 - $E$9,2)) *1000</f>
        <v>162.89487395737322</v>
      </c>
      <c r="L93" s="40">
        <f t="shared" ref="L93" si="99">SQRT((D93^2) + (F93^2) + (H93^2))</f>
        <v>165.89364050978213</v>
      </c>
      <c r="M93" s="12">
        <f t="shared" ref="M93" si="100">(D93-$D$9)/(B93-$B$9)</f>
        <v>2.8877551014040956</v>
      </c>
      <c r="N93" s="12">
        <f t="shared" ref="N93" si="101">(F93-$F$9)/(B93-$B$9)</f>
        <v>-1.6469387717697086</v>
      </c>
      <c r="O93" s="12">
        <f t="shared" ref="O93" si="102">(H93-$H$9)/(B93-$B$9)</f>
        <v>0.64081632653071385</v>
      </c>
      <c r="P93" s="81">
        <f t="shared" ref="P93" si="103">(L93-$L$9)/(B93-$B$9)</f>
        <v>3.3855845001996352</v>
      </c>
      <c r="Q93" s="12">
        <f t="shared" ref="Q93" si="104">(M93-0)/(B93-$B$9)</f>
        <v>5.8933777579675418E-2</v>
      </c>
      <c r="R93" s="12">
        <f t="shared" ref="R93" si="105">(N93-0)/(B93-$B$9)</f>
        <v>-3.361099534223895E-2</v>
      </c>
      <c r="S93" s="12">
        <f t="shared" ref="S93" si="106">(O93-0)/(B93-$B$9)</f>
        <v>1.3077884214912528E-2</v>
      </c>
      <c r="T93" s="12">
        <f t="shared" ref="T93" si="107">(P93-0)/(B93-$B$9)</f>
        <v>6.9093561228563985E-2</v>
      </c>
    </row>
    <row r="94" spans="2:20" ht="15.9" customHeight="1">
      <c r="B94" s="18">
        <v>45909</v>
      </c>
      <c r="C94" s="12">
        <v>401107.80690000003</v>
      </c>
      <c r="D94" s="9">
        <f t="shared" si="24"/>
        <v>141.40000002225861</v>
      </c>
      <c r="E94" s="12">
        <v>6665678.2839000002</v>
      </c>
      <c r="F94" s="9">
        <f t="shared" si="25"/>
        <v>-92.100000008940697</v>
      </c>
      <c r="G94" s="12">
        <v>84.731999999999999</v>
      </c>
      <c r="H94" s="9">
        <f t="shared" si="26"/>
        <v>-34.099999999995134</v>
      </c>
      <c r="I94" s="48"/>
      <c r="J94" s="40">
        <f t="shared" ref="J94" si="108">MOD(DEGREES(ATAN2(F94, D94)) + 360, 360)</f>
        <v>123.07795641652939</v>
      </c>
      <c r="K94" s="47">
        <f t="shared" ref="K94" si="109">SQRT(POWER(C94 - $C$9,2) + POWER(E94 - $E$9,2)) *1000</f>
        <v>168.74942965219651</v>
      </c>
      <c r="L94" s="40">
        <f t="shared" ref="L94" si="110">SQRT((D94^2) + (F94^2) + (H94^2))</f>
        <v>172.16033227181364</v>
      </c>
      <c r="M94" s="12">
        <f t="shared" ref="M94" si="111">(D94-$D$9)/(B94-$B$9)</f>
        <v>2.8280000004451722</v>
      </c>
      <c r="N94" s="12">
        <f t="shared" ref="N94" si="112">(F94-$F$9)/(B94-$B$9)</f>
        <v>-1.8420000001788139</v>
      </c>
      <c r="O94" s="12">
        <f t="shared" ref="O94" si="113">(H94-$H$9)/(B94-$B$9)</f>
        <v>-0.68199999999990268</v>
      </c>
      <c r="P94" s="81">
        <f t="shared" ref="P94" si="114">(L94-$L$9)/(B94-$B$9)</f>
        <v>3.4432066454362729</v>
      </c>
      <c r="Q94" s="12">
        <f t="shared" ref="Q94" si="115">(M94-0)/(B94-$B$9)</f>
        <v>5.6560000008903447E-2</v>
      </c>
      <c r="R94" s="12">
        <f t="shared" ref="R94" si="116">(N94-0)/(B94-$B$9)</f>
        <v>-3.6840000003576276E-2</v>
      </c>
      <c r="S94" s="12">
        <f t="shared" ref="S94" si="117">(O94-0)/(B94-$B$9)</f>
        <v>-1.3639999999998053E-2</v>
      </c>
      <c r="T94" s="12">
        <f t="shared" ref="T94" si="118">(P94-0)/(B94-$B$9)</f>
        <v>6.8864132908725451E-2</v>
      </c>
    </row>
    <row r="95" spans="2:20" ht="15.9" customHeight="1">
      <c r="B95" s="18">
        <v>45909</v>
      </c>
      <c r="C95" s="12">
        <v>401107.8101</v>
      </c>
      <c r="D95" s="9">
        <f t="shared" si="24"/>
        <v>144.59999999962747</v>
      </c>
      <c r="E95" s="12">
        <v>6665678.3282000003</v>
      </c>
      <c r="F95" s="9">
        <f t="shared" si="25"/>
        <v>-47.799999825656414</v>
      </c>
      <c r="G95" s="12">
        <v>84.783199999999994</v>
      </c>
      <c r="H95" s="9">
        <f t="shared" si="26"/>
        <v>17.099999999999227</v>
      </c>
      <c r="I95" s="48"/>
      <c r="J95" s="40">
        <f t="shared" ref="J95" si="119">MOD(DEGREES(ATAN2(F95, D95)) + 360, 360)</f>
        <v>108.29218548592462</v>
      </c>
      <c r="K95" s="47">
        <f t="shared" ref="K95" si="120">SQRT(POWER(C95 - $C$9,2) + POWER(E95 - $E$9,2)) *1000</f>
        <v>152.2957648236648</v>
      </c>
      <c r="L95" s="40">
        <f t="shared" ref="L95" si="121">SQRT((D95^2) + (F95^2) + (H95^2))</f>
        <v>153.25276501004799</v>
      </c>
      <c r="M95" s="12">
        <f t="shared" ref="M95" si="122">(D95-$D$9)/(B95-$B$9)</f>
        <v>2.8919999999925494</v>
      </c>
      <c r="N95" s="12">
        <f t="shared" ref="N95" si="123">(F95-$F$9)/(B95-$B$9)</f>
        <v>-0.95599999651312828</v>
      </c>
      <c r="O95" s="12">
        <f t="shared" ref="O95" si="124">(H95-$H$9)/(B95-$B$9)</f>
        <v>0.34199999999998454</v>
      </c>
      <c r="P95" s="81">
        <f t="shared" ref="P95" si="125">(L95-$L$9)/(B95-$B$9)</f>
        <v>3.0650553002009597</v>
      </c>
      <c r="Q95" s="12">
        <f t="shared" ref="Q95" si="126">(M95-0)/(B95-$B$9)</f>
        <v>5.783999999985099E-2</v>
      </c>
      <c r="R95" s="12">
        <f t="shared" ref="R95" si="127">(N95-0)/(B95-$B$9)</f>
        <v>-1.9119999930262567E-2</v>
      </c>
      <c r="S95" s="12">
        <f t="shared" ref="S95" si="128">(O95-0)/(B95-$B$9)</f>
        <v>6.8399999999996909E-3</v>
      </c>
      <c r="T95" s="12">
        <f t="shared" ref="T95" si="129">(P95-0)/(B95-$B$9)</f>
        <v>6.1301106004019196E-2</v>
      </c>
    </row>
    <row r="96" spans="2:20" ht="15.9" customHeight="1">
      <c r="B96" s="18">
        <v>45910</v>
      </c>
      <c r="C96" s="12">
        <v>401107.81099999999</v>
      </c>
      <c r="D96" s="9">
        <f t="shared" ref="D96:D159" si="130">IF(C96="","",(C96-$C$9)*1000)</f>
        <v>145.49999998416752</v>
      </c>
      <c r="E96" s="12">
        <v>6665678.3757999996</v>
      </c>
      <c r="F96" s="9">
        <f t="shared" ref="F96:F159" si="131">IF(E96="","",(E96-$E$9)*1000)</f>
        <v>-0.2000005915760994</v>
      </c>
      <c r="G96" s="12">
        <v>84.774500000000003</v>
      </c>
      <c r="H96" s="9">
        <f t="shared" ref="H96:H159" si="132">IF(G96="","",(G96-$G$9)*1000)</f>
        <v>8.4000000000088448</v>
      </c>
      <c r="I96" s="48"/>
      <c r="J96" s="40">
        <f t="shared" ref="J96" si="133">MOD(DEGREES(ATAN2(F96, D96)) + 360, 360)</f>
        <v>90.078757268601237</v>
      </c>
      <c r="K96" s="47">
        <f t="shared" ref="K96" si="134">SQRT(POWER(C96 - $C$9,2) + POWER(E96 - $E$9,2)) *1000</f>
        <v>145.50013744196045</v>
      </c>
      <c r="L96" s="40">
        <f t="shared" ref="L96" si="135">SQRT((D96^2) + (F96^2) + (H96^2))</f>
        <v>145.74240973590881</v>
      </c>
      <c r="M96" s="12">
        <f t="shared" ref="M96" si="136">(D96-$D$9)/(B96-$B$9)</f>
        <v>2.8529411761601473</v>
      </c>
      <c r="N96" s="12">
        <f t="shared" ref="N96" si="137">(F96-$F$9)/(B96-$B$9)</f>
        <v>-3.9215802269823409E-3</v>
      </c>
      <c r="O96" s="12">
        <f t="shared" ref="O96" si="138">(H96-$H$9)/(B96-$B$9)</f>
        <v>0.16470588235311459</v>
      </c>
      <c r="P96" s="81">
        <f t="shared" ref="P96" si="139">(L96-$L$9)/(B96-$B$9)</f>
        <v>2.8576943085472317</v>
      </c>
      <c r="Q96" s="12">
        <f t="shared" ref="Q96" si="140">(M96-0)/(B96-$B$9)</f>
        <v>5.5940023061963676E-2</v>
      </c>
      <c r="R96" s="12">
        <f t="shared" ref="R96" si="141">(N96-0)/(B96-$B$9)</f>
        <v>-7.6893729940830216E-5</v>
      </c>
      <c r="S96" s="12">
        <f t="shared" ref="S96" si="142">(O96-0)/(B96-$B$9)</f>
        <v>3.2295271049630312E-3</v>
      </c>
      <c r="T96" s="12">
        <f t="shared" ref="T96" si="143">(P96-0)/(B96-$B$9)</f>
        <v>5.6033221736220232E-2</v>
      </c>
    </row>
    <row r="97" spans="2:20" ht="15.9" customHeight="1">
      <c r="B97" s="18">
        <v>45910</v>
      </c>
      <c r="C97" s="12">
        <v>401107.81280000001</v>
      </c>
      <c r="D97" s="9">
        <f t="shared" si="130"/>
        <v>147.30000001145527</v>
      </c>
      <c r="E97" s="12">
        <v>6665678.2489</v>
      </c>
      <c r="F97" s="9">
        <f t="shared" si="131"/>
        <v>-127.10000015795231</v>
      </c>
      <c r="G97" s="12">
        <v>84.739400000000003</v>
      </c>
      <c r="H97" s="9">
        <f t="shared" si="132"/>
        <v>-26.699999999991064</v>
      </c>
      <c r="I97" s="48"/>
      <c r="J97" s="40">
        <f t="shared" ref="J97" si="144">MOD(DEGREES(ATAN2(F97, D97)) + 360, 360)</f>
        <v>130.78975644976606</v>
      </c>
      <c r="K97" s="47">
        <f t="shared" ref="K97" si="145">SQRT(POWER(C97 - $C$9,2) + POWER(E97 - $E$9,2)) *1000</f>
        <v>194.55513368586858</v>
      </c>
      <c r="L97" s="40">
        <f t="shared" ref="L97" si="146">SQRT((D97^2) + (F97^2) + (H97^2))</f>
        <v>196.37869040078081</v>
      </c>
      <c r="M97" s="12">
        <f t="shared" ref="M97" si="147">(D97-$D$9)/(B97-$B$9)</f>
        <v>2.8882352943422602</v>
      </c>
      <c r="N97" s="12">
        <f t="shared" ref="N97" si="148">(F97-$F$9)/(B97-$B$9)</f>
        <v>-2.492156865842202</v>
      </c>
      <c r="O97" s="12">
        <f t="shared" ref="O97" si="149">(H97-$H$9)/(B97-$B$9)</f>
        <v>-0.52352941176453072</v>
      </c>
      <c r="P97" s="81">
        <f t="shared" ref="P97" si="150">(L97-$L$9)/(B97-$B$9)</f>
        <v>3.8505625568780553</v>
      </c>
      <c r="Q97" s="12">
        <f t="shared" ref="Q97" si="151">(M97-0)/(B97-$B$9)</f>
        <v>5.6632064594946276E-2</v>
      </c>
      <c r="R97" s="12">
        <f t="shared" ref="R97" si="152">(N97-0)/(B97-$B$9)</f>
        <v>-4.8865820898866708E-2</v>
      </c>
      <c r="S97" s="12">
        <f t="shared" ref="S97" si="153">(O97-0)/(B97-$B$9)</f>
        <v>-1.026528258361825E-2</v>
      </c>
      <c r="T97" s="12">
        <f t="shared" ref="T97" si="154">(P97-0)/(B97-$B$9)</f>
        <v>7.5501226605452068E-2</v>
      </c>
    </row>
    <row r="98" spans="2:20" ht="15.9" customHeight="1">
      <c r="B98" s="18">
        <v>45911</v>
      </c>
      <c r="C98" s="12">
        <v>401107.81</v>
      </c>
      <c r="D98" s="9">
        <f t="shared" si="130"/>
        <v>144.49999999487773</v>
      </c>
      <c r="E98" s="12">
        <v>6665678.2152000004</v>
      </c>
      <c r="F98" s="9">
        <f t="shared" si="131"/>
        <v>-160.79999972134829</v>
      </c>
      <c r="G98" s="12">
        <v>84.771600000000007</v>
      </c>
      <c r="H98" s="9">
        <f t="shared" si="132"/>
        <v>5.5000000000120508</v>
      </c>
      <c r="I98" s="48"/>
      <c r="J98" s="40">
        <f t="shared" ref="J98" si="155">MOD(DEGREES(ATAN2(F98, D98)) + 360, 360)</f>
        <v>138.05612618400335</v>
      </c>
      <c r="K98" s="47">
        <f t="shared" ref="K98" si="156">SQRT(POWER(C98 - $C$9,2) + POWER(E98 - $E$9,2)) *1000</f>
        <v>216.18716407063874</v>
      </c>
      <c r="L98" s="40">
        <f t="shared" ref="L98" si="157">SQRT((D98^2) + (F98^2) + (H98^2))</f>
        <v>216.25711527925597</v>
      </c>
      <c r="M98" s="12">
        <f t="shared" ref="M98" si="158">(D98-$D$9)/(B98-$B$9)</f>
        <v>2.7788461537476485</v>
      </c>
      <c r="N98" s="12">
        <f t="shared" ref="N98" si="159">(F98-$F$9)/(B98-$B$9)</f>
        <v>-3.0923076869490056</v>
      </c>
      <c r="O98" s="12">
        <f t="shared" ref="O98" si="160">(H98-$H$9)/(B98-$B$9)</f>
        <v>0.10576923076946251</v>
      </c>
      <c r="P98" s="81">
        <f t="shared" ref="P98" si="161">(L98-$L$9)/(B98-$B$9)</f>
        <v>4.1587906784472306</v>
      </c>
      <c r="Q98" s="12">
        <f t="shared" ref="Q98" si="162">(M98-0)/(B98-$B$9)</f>
        <v>5.3439349110531706E-2</v>
      </c>
      <c r="R98" s="12">
        <f t="shared" ref="R98" si="163">(N98-0)/(B98-$B$9)</f>
        <v>-5.9467455518250105E-2</v>
      </c>
      <c r="S98" s="12">
        <f t="shared" ref="S98" si="164">(O98-0)/(B98-$B$9)</f>
        <v>2.0340236686435097E-3</v>
      </c>
      <c r="T98" s="12">
        <f t="shared" ref="T98" si="165">(P98-0)/(B98-$B$9)</f>
        <v>7.9976743816292897E-2</v>
      </c>
    </row>
    <row r="99" spans="2:20" ht="15.9" customHeight="1">
      <c r="B99" s="18">
        <v>45911</v>
      </c>
      <c r="C99" s="12">
        <v>401107.81599999999</v>
      </c>
      <c r="D99" s="9">
        <f t="shared" si="130"/>
        <v>150.49999998882413</v>
      </c>
      <c r="E99" s="12">
        <v>6665678.2762000002</v>
      </c>
      <c r="F99" s="9">
        <f t="shared" si="131"/>
        <v>-99.799999967217445</v>
      </c>
      <c r="G99" s="12">
        <v>84.754800000000003</v>
      </c>
      <c r="H99" s="9">
        <f t="shared" si="132"/>
        <v>-11.299999999991428</v>
      </c>
      <c r="I99" s="48"/>
      <c r="J99" s="40">
        <f t="shared" ref="J99" si="166">MOD(DEGREES(ATAN2(F99, D99)) + 360, 360)</f>
        <v>123.5492703104058</v>
      </c>
      <c r="K99" s="47">
        <f t="shared" ref="K99" si="167">SQRT(POWER(C99 - $C$9,2) + POWER(E99 - $E$9,2)) *1000</f>
        <v>180.58319409649576</v>
      </c>
      <c r="L99" s="40">
        <f t="shared" ref="L99" si="168">SQRT((D99^2) + (F99^2) + (H99^2))</f>
        <v>180.93639763765739</v>
      </c>
      <c r="M99" s="12">
        <f t="shared" ref="M99" si="169">(D99-$D$9)/(B99-$B$9)</f>
        <v>2.8942307690158486</v>
      </c>
      <c r="N99" s="12">
        <f t="shared" ref="N99" si="170">(F99-$F$9)/(B99-$B$9)</f>
        <v>-1.9192307686003356</v>
      </c>
      <c r="O99" s="12">
        <f t="shared" ref="O99" si="171">(H99-$H$9)/(B99-$B$9)</f>
        <v>-0.21730769230752747</v>
      </c>
      <c r="P99" s="81">
        <f t="shared" ref="P99" si="172">(L99-$L$9)/(B99-$B$9)</f>
        <v>3.4795461084164883</v>
      </c>
      <c r="Q99" s="12">
        <f t="shared" ref="Q99" si="173">(M99-0)/(B99-$B$9)</f>
        <v>5.5658284019535549E-2</v>
      </c>
      <c r="R99" s="12">
        <f t="shared" ref="R99" si="174">(N99-0)/(B99-$B$9)</f>
        <v>-3.6908284011544917E-2</v>
      </c>
      <c r="S99" s="12">
        <f t="shared" ref="S99" si="175">(O99-0)/(B99-$B$9)</f>
        <v>-4.1789940828370672E-3</v>
      </c>
      <c r="T99" s="12">
        <f t="shared" ref="T99" si="176">(P99-0)/(B99-$B$9)</f>
        <v>6.691434823877862E-2</v>
      </c>
    </row>
    <row r="100" spans="2:20" ht="15.9" customHeight="1">
      <c r="B100" s="18">
        <v>45912</v>
      </c>
      <c r="C100" s="12">
        <v>401107.81310000003</v>
      </c>
      <c r="D100" s="9">
        <f t="shared" si="130"/>
        <v>147.6000000257045</v>
      </c>
      <c r="E100" s="12">
        <v>6665678.3148999996</v>
      </c>
      <c r="F100" s="9">
        <f t="shared" si="131"/>
        <v>-61.100000515580177</v>
      </c>
      <c r="G100" s="12">
        <v>84.775999999999996</v>
      </c>
      <c r="H100" s="9">
        <f t="shared" si="132"/>
        <v>9.9000000000017963</v>
      </c>
      <c r="I100" s="48"/>
      <c r="J100" s="40">
        <f t="shared" ref="J100" si="177">MOD(DEGREES(ATAN2(F100, D100)) + 360, 360)</f>
        <v>112.48743421446915</v>
      </c>
      <c r="K100" s="47">
        <f t="shared" ref="K100" si="178">SQRT(POWER(C100 - $C$9,2) + POWER(E100 - $E$9,2)) *1000</f>
        <v>159.74658077903223</v>
      </c>
      <c r="L100" s="40">
        <f t="shared" ref="L100" si="179">SQRT((D100^2) + (F100^2) + (H100^2))</f>
        <v>160.05305392460309</v>
      </c>
      <c r="M100" s="12">
        <f t="shared" ref="M100" si="180">(D100-$D$9)/(B100-$B$9)</f>
        <v>2.784905660862349</v>
      </c>
      <c r="N100" s="12">
        <f t="shared" ref="N100" si="181">(F100-$F$9)/(B100-$B$9)</f>
        <v>-1.1528301984071732</v>
      </c>
      <c r="O100" s="12">
        <f t="shared" ref="O100" si="182">(H100-$H$9)/(B100-$B$9)</f>
        <v>0.18679245283022258</v>
      </c>
      <c r="P100" s="81">
        <f t="shared" ref="P100" si="183">(L100-$L$9)/(B100-$B$9)</f>
        <v>3.0198689419736433</v>
      </c>
      <c r="Q100" s="12">
        <f t="shared" ref="Q100" si="184">(M100-0)/(B100-$B$9)</f>
        <v>5.2545389827591493E-2</v>
      </c>
      <c r="R100" s="12">
        <f t="shared" ref="R100" si="185">(N100-0)/(B100-$B$9)</f>
        <v>-2.1751513177493832E-2</v>
      </c>
      <c r="S100" s="12">
        <f t="shared" ref="S100" si="186">(O100-0)/(B100-$B$9)</f>
        <v>3.5243859024570298E-3</v>
      </c>
      <c r="T100" s="12">
        <f t="shared" ref="T100" si="187">(P100-0)/(B100-$B$9)</f>
        <v>5.697865928252157E-2</v>
      </c>
    </row>
    <row r="101" spans="2:20" ht="15.9" customHeight="1">
      <c r="B101" s="18">
        <v>45912</v>
      </c>
      <c r="C101" s="12">
        <v>401107.81650000002</v>
      </c>
      <c r="D101" s="9">
        <f t="shared" si="130"/>
        <v>151.00000001257285</v>
      </c>
      <c r="E101" s="12">
        <v>6665678.2873</v>
      </c>
      <c r="F101" s="9">
        <f t="shared" si="131"/>
        <v>-88.700000196695328</v>
      </c>
      <c r="G101" s="12">
        <v>84.745400000000004</v>
      </c>
      <c r="H101" s="9">
        <f t="shared" si="132"/>
        <v>-20.699999999990837</v>
      </c>
      <c r="I101" s="48"/>
      <c r="J101" s="40">
        <f t="shared" ref="J101" si="188">MOD(DEGREES(ATAN2(F101, D101)) + 360, 360)</f>
        <v>120.43070967403634</v>
      </c>
      <c r="K101" s="47">
        <f t="shared" ref="K101" si="189">SQRT(POWER(C101 - $C$9,2) + POWER(E101 - $E$9,2)) *1000</f>
        <v>175.12478419313112</v>
      </c>
      <c r="L101" s="40">
        <f t="shared" ref="L101" si="190">SQRT((D101^2) + (F101^2) + (H101^2))</f>
        <v>176.34392543745412</v>
      </c>
      <c r="M101" s="12">
        <f t="shared" ref="M101" si="191">(D101-$D$9)/(B101-$B$9)</f>
        <v>2.8490566040108085</v>
      </c>
      <c r="N101" s="12">
        <f t="shared" ref="N101" si="192">(F101-$F$9)/(B101-$B$9)</f>
        <v>-1.67358490937161</v>
      </c>
      <c r="O101" s="12">
        <f t="shared" ref="O101" si="193">(H101-$H$9)/(B101-$B$9)</f>
        <v>-0.39056603773567616</v>
      </c>
      <c r="P101" s="81">
        <f t="shared" ref="P101" si="194">(L101-$L$9)/(B101-$B$9)</f>
        <v>3.3272438761783798</v>
      </c>
      <c r="Q101" s="12">
        <f t="shared" ref="Q101" si="195">(M101-0)/(B101-$B$9)</f>
        <v>5.3755784981336006E-2</v>
      </c>
      <c r="R101" s="12">
        <f t="shared" ref="R101" si="196">(N101-0)/(B101-$B$9)</f>
        <v>-3.157707376172849E-2</v>
      </c>
      <c r="S101" s="12">
        <f t="shared" ref="S101" si="197">(O101-0)/(B101-$B$9)</f>
        <v>-7.3691705233146446E-3</v>
      </c>
      <c r="T101" s="12">
        <f t="shared" ref="T101" si="198">(P101-0)/(B101-$B$9)</f>
        <v>6.2778186342988304E-2</v>
      </c>
    </row>
    <row r="102" spans="2:20" ht="15.9" customHeight="1">
      <c r="B102" s="18">
        <v>45913</v>
      </c>
      <c r="C102" s="12">
        <v>401107.81640000001</v>
      </c>
      <c r="D102" s="9">
        <f t="shared" si="130"/>
        <v>150.90000000782311</v>
      </c>
      <c r="E102" s="12">
        <v>6665678.2950999998</v>
      </c>
      <c r="F102" s="9">
        <f t="shared" si="131"/>
        <v>-80.900000408291817</v>
      </c>
      <c r="G102" s="12">
        <v>84.790499999999994</v>
      </c>
      <c r="H102" s="9">
        <f t="shared" si="132"/>
        <v>24.399999999999977</v>
      </c>
      <c r="J102" s="40">
        <f t="shared" ref="J102" si="199">MOD(DEGREES(ATAN2(F102, D102)) + 360, 360)</f>
        <v>118.19649943942727</v>
      </c>
      <c r="K102" s="47">
        <f t="shared" ref="K102" si="200">SQRT(POWER(C102 - $C$9,2) + POWER(E102 - $E$9,2)) *1000</f>
        <v>171.21804831390477</v>
      </c>
      <c r="L102" s="40">
        <f t="shared" ref="L102" si="201">SQRT((D102^2) + (F102^2) + (H102^2))</f>
        <v>172.94791143122436</v>
      </c>
      <c r="M102" s="12">
        <f t="shared" ref="M102" si="202">(D102-$D$9)/(B102-$B$9)</f>
        <v>2.7944444445893168</v>
      </c>
      <c r="N102" s="12">
        <f t="shared" ref="N102" si="203">(F102-$F$9)/(B102-$B$9)</f>
        <v>-1.4981481557091076</v>
      </c>
      <c r="O102" s="12">
        <f t="shared" ref="O102" si="204">(H102-$H$9)/(B102-$B$9)</f>
        <v>0.45185185185185145</v>
      </c>
      <c r="P102" s="81">
        <f t="shared" ref="P102" si="205">(L102-$L$9)/(B102-$B$9)</f>
        <v>3.2027391005782286</v>
      </c>
      <c r="Q102" s="12">
        <f t="shared" ref="Q102" si="206">(M102-0)/(B102-$B$9)</f>
        <v>5.1748971196098462E-2</v>
      </c>
      <c r="R102" s="12">
        <f t="shared" ref="R102" si="207">(N102-0)/(B102-$B$9)</f>
        <v>-2.7743484364983476E-2</v>
      </c>
      <c r="S102" s="12">
        <f t="shared" ref="S102" si="208">(O102-0)/(B102-$B$9)</f>
        <v>8.3676268861453979E-3</v>
      </c>
      <c r="T102" s="12">
        <f t="shared" ref="T102" si="209">(P102-0)/(B102-$B$9)</f>
        <v>5.9309983344041271E-2</v>
      </c>
    </row>
    <row r="103" spans="2:20" ht="15.9" customHeight="1">
      <c r="B103" s="18">
        <v>45913</v>
      </c>
      <c r="C103" s="12">
        <v>401107.81310000003</v>
      </c>
      <c r="D103" s="9">
        <f t="shared" si="130"/>
        <v>147.6000000257045</v>
      </c>
      <c r="E103" s="12">
        <v>6665678.3148999996</v>
      </c>
      <c r="F103" s="9">
        <f t="shared" si="131"/>
        <v>-61.100000515580177</v>
      </c>
      <c r="G103" s="12">
        <v>84.775999999999996</v>
      </c>
      <c r="H103" s="9">
        <f t="shared" si="132"/>
        <v>9.9000000000017963</v>
      </c>
      <c r="J103" s="40">
        <f t="shared" ref="J103" si="210">MOD(DEGREES(ATAN2(F103, D103)) + 360, 360)</f>
        <v>112.48743421446915</v>
      </c>
      <c r="K103" s="47">
        <f t="shared" ref="K103" si="211">SQRT(POWER(C103 - $C$9,2) + POWER(E103 - $E$9,2)) *1000</f>
        <v>159.74658077903223</v>
      </c>
      <c r="L103" s="40">
        <f t="shared" ref="L103" si="212">SQRT((D103^2) + (F103^2) + (H103^2))</f>
        <v>160.05305392460309</v>
      </c>
      <c r="M103" s="12">
        <f t="shared" ref="M103" si="213">(D103-$D$9)/(B103-$B$9)</f>
        <v>2.7333333338093428</v>
      </c>
      <c r="N103" s="12">
        <f t="shared" ref="N103" si="214">(F103-$F$9)/(B103-$B$9)</f>
        <v>-1.1314814910292625</v>
      </c>
      <c r="O103" s="12">
        <f t="shared" ref="O103" si="215">(H103-$H$9)/(B103-$B$9)</f>
        <v>0.1833333333333666</v>
      </c>
      <c r="P103" s="81">
        <f t="shared" ref="P103" si="216">(L103-$L$9)/(B103-$B$9)</f>
        <v>2.9639454430482055</v>
      </c>
      <c r="Q103" s="12">
        <f t="shared" ref="Q103" si="217">(M103-0)/(B103-$B$9)</f>
        <v>5.0617283959432276E-2</v>
      </c>
      <c r="R103" s="12">
        <f t="shared" ref="R103" si="218">(N103-0)/(B103-$B$9)</f>
        <v>-2.0953360944986343E-2</v>
      </c>
      <c r="S103" s="12">
        <f t="shared" ref="S103" si="219">(O103-0)/(B103-$B$9)</f>
        <v>3.395061728395678E-3</v>
      </c>
      <c r="T103" s="12">
        <f t="shared" ref="T103" si="220">(P103-0)/(B103-$B$9)</f>
        <v>5.488787857496677E-2</v>
      </c>
    </row>
    <row r="104" spans="2:20" ht="15.9" customHeight="1">
      <c r="B104" s="18">
        <v>45915</v>
      </c>
      <c r="C104" s="12">
        <v>401107.8211</v>
      </c>
      <c r="D104" s="9">
        <f t="shared" si="130"/>
        <v>155.59999999823049</v>
      </c>
      <c r="E104" s="12">
        <v>6665678.2843000004</v>
      </c>
      <c r="F104" s="9">
        <f t="shared" si="131"/>
        <v>-91.699999757111073</v>
      </c>
      <c r="G104" s="12">
        <v>84.783299999999997</v>
      </c>
      <c r="H104" s="9">
        <f t="shared" si="132"/>
        <v>17.200000000002547</v>
      </c>
      <c r="J104" s="40">
        <f t="shared" ref="J104" si="221">MOD(DEGREES(ATAN2(F104, D104)) + 360, 360)</f>
        <v>120.51218954593458</v>
      </c>
      <c r="K104" s="47">
        <f t="shared" ref="K104" si="222">SQRT(POWER(C104 - $C$9,2) + POWER(E104 - $E$9,2)) *1000</f>
        <v>180.61076921076298</v>
      </c>
      <c r="L104" s="40">
        <f t="shared" ref="L104" si="223">SQRT((D104^2) + (F104^2) + (H104^2))</f>
        <v>181.42791944710049</v>
      </c>
      <c r="M104" s="12">
        <f t="shared" ref="M104" si="224">(D104-$D$9)/(B104-$B$9)</f>
        <v>2.7785714285398302</v>
      </c>
      <c r="N104" s="12">
        <f t="shared" ref="N104" si="225">(F104-$F$9)/(B104-$B$9)</f>
        <v>-1.6374999956626977</v>
      </c>
      <c r="O104" s="12">
        <f t="shared" ref="O104" si="226">(H104-$H$9)/(B104-$B$9)</f>
        <v>0.30714285714290263</v>
      </c>
      <c r="P104" s="81">
        <f t="shared" ref="P104" si="227">(L104-$L$9)/(B104-$B$9)</f>
        <v>3.2397842758410804</v>
      </c>
      <c r="Q104" s="12">
        <f t="shared" ref="Q104" si="228">(M104-0)/(B104-$B$9)</f>
        <v>4.9617346938211251E-2</v>
      </c>
      <c r="R104" s="12">
        <f t="shared" ref="R104" si="229">(N104-0)/(B104-$B$9)</f>
        <v>-2.9241071351119603E-2</v>
      </c>
      <c r="S104" s="12">
        <f t="shared" ref="S104" si="230">(O104-0)/(B104-$B$9)</f>
        <v>5.484693877551833E-3</v>
      </c>
      <c r="T104" s="12">
        <f t="shared" ref="T104" si="231">(P104-0)/(B104-$B$9)</f>
        <v>5.7853290640019296E-2</v>
      </c>
    </row>
    <row r="105" spans="2:20" ht="15.9" customHeight="1">
      <c r="B105" s="18">
        <v>45915</v>
      </c>
      <c r="C105" s="12">
        <v>401107.82209999999</v>
      </c>
      <c r="D105" s="9">
        <f t="shared" si="130"/>
        <v>156.59999998752028</v>
      </c>
      <c r="E105" s="12">
        <v>6665678.3114999998</v>
      </c>
      <c r="F105" s="9">
        <f t="shared" si="131"/>
        <v>-64.500000327825546</v>
      </c>
      <c r="G105" s="12">
        <v>84.795500000000004</v>
      </c>
      <c r="H105" s="9">
        <f t="shared" si="132"/>
        <v>29.400000000009641</v>
      </c>
      <c r="J105" s="40">
        <f t="shared" ref="J105" si="232">MOD(DEGREES(ATAN2(F105, D105)) + 360, 360)</f>
        <v>112.3856555125389</v>
      </c>
      <c r="K105" s="47">
        <f t="shared" ref="K105" si="233">SQRT(POWER(C105 - $C$9,2) + POWER(E105 - $E$9,2)) *1000</f>
        <v>169.36295355945128</v>
      </c>
      <c r="L105" s="40">
        <f t="shared" ref="L105" si="234">SQRT((D105^2) + (F105^2) + (H105^2))</f>
        <v>171.89581157893701</v>
      </c>
      <c r="M105" s="12">
        <f t="shared" ref="M105" si="235">(D105-$D$9)/(B105-$B$9)</f>
        <v>2.7964285712057193</v>
      </c>
      <c r="N105" s="12">
        <f t="shared" ref="N105" si="236">(F105-$F$9)/(B105-$B$9)</f>
        <v>-1.1517857201397419</v>
      </c>
      <c r="O105" s="12">
        <f t="shared" ref="O105" si="237">(H105-$H$9)/(B105-$B$9)</f>
        <v>0.52500000000017211</v>
      </c>
      <c r="P105" s="81">
        <f t="shared" ref="P105" si="238">(L105-$L$9)/(B105-$B$9)</f>
        <v>3.0695680639095895</v>
      </c>
      <c r="Q105" s="12">
        <f t="shared" ref="Q105" si="239">(M105-0)/(B105-$B$9)</f>
        <v>4.9936224485816416E-2</v>
      </c>
      <c r="R105" s="12">
        <f t="shared" ref="R105" si="240">(N105-0)/(B105-$B$9)</f>
        <v>-2.0567602145352533E-2</v>
      </c>
      <c r="S105" s="12">
        <f t="shared" ref="S105" si="241">(O105-0)/(B105-$B$9)</f>
        <v>9.3750000000030736E-3</v>
      </c>
      <c r="T105" s="12">
        <f t="shared" ref="T105" si="242">(P105-0)/(B105-$B$9)</f>
        <v>5.4813715426956955E-2</v>
      </c>
    </row>
    <row r="106" spans="2:20" ht="15.9" customHeight="1">
      <c r="B106" s="18">
        <v>45916</v>
      </c>
      <c r="C106" s="12">
        <v>401107.82079999999</v>
      </c>
      <c r="D106" s="9">
        <f t="shared" si="130"/>
        <v>155.29999998398125</v>
      </c>
      <c r="E106" s="12">
        <v>6665678.2960999999</v>
      </c>
      <c r="F106" s="9">
        <f t="shared" si="131"/>
        <v>-79.900000244379044</v>
      </c>
      <c r="G106" s="12">
        <v>84.779200000000003</v>
      </c>
      <c r="H106" s="9">
        <f t="shared" si="132"/>
        <v>13.100000000008549</v>
      </c>
      <c r="J106" s="40">
        <f t="shared" ref="J106" si="243">MOD(DEGREES(ATAN2(F106, D106)) + 360, 360)</f>
        <v>117.22528068943103</v>
      </c>
      <c r="K106" s="47">
        <f t="shared" ref="K106" si="244">SQRT(POWER(C106 - $C$9,2) + POWER(E106 - $E$9,2)) *1000</f>
        <v>174.64850424231048</v>
      </c>
      <c r="L106" s="40">
        <f t="shared" ref="L106" si="245">SQRT((D106^2) + (F106^2) + (H106^2))</f>
        <v>175.13911623071692</v>
      </c>
      <c r="M106" s="12">
        <f t="shared" ref="M106" si="246">(D106-$D$9)/(B106-$B$9)</f>
        <v>2.7245614032277414</v>
      </c>
      <c r="N106" s="12">
        <f t="shared" ref="N106" si="247">(F106-$F$9)/(B106-$B$9)</f>
        <v>-1.401754390252264</v>
      </c>
      <c r="O106" s="12">
        <f t="shared" ref="O106" si="248">(H106-$H$9)/(B106-$B$9)</f>
        <v>0.22982456140365876</v>
      </c>
      <c r="P106" s="81">
        <f t="shared" ref="P106" si="249">(L106-$L$9)/(B106-$B$9)</f>
        <v>3.0726160742231041</v>
      </c>
      <c r="Q106" s="12">
        <f t="shared" ref="Q106" si="250">(M106-0)/(B106-$B$9)</f>
        <v>4.7799322863644585E-2</v>
      </c>
      <c r="R106" s="12">
        <f t="shared" ref="R106" si="251">(N106-0)/(B106-$B$9)</f>
        <v>-2.459218228512744E-2</v>
      </c>
      <c r="S106" s="12">
        <f t="shared" ref="S106" si="252">(O106-0)/(B106-$B$9)</f>
        <v>4.0320098491869955E-3</v>
      </c>
      <c r="T106" s="12">
        <f t="shared" ref="T106" si="253">(P106-0)/(B106-$B$9)</f>
        <v>5.3905545161808843E-2</v>
      </c>
    </row>
    <row r="107" spans="2:20" ht="15.9" customHeight="1">
      <c r="B107" s="18"/>
      <c r="C107" s="12"/>
      <c r="D107" s="9" t="str">
        <f t="shared" si="130"/>
        <v/>
      </c>
      <c r="E107" s="12"/>
      <c r="F107" s="9" t="str">
        <f t="shared" si="131"/>
        <v/>
      </c>
      <c r="G107" s="12"/>
      <c r="H107" s="9" t="str">
        <f t="shared" si="132"/>
        <v/>
      </c>
    </row>
    <row r="108" spans="2:20" ht="15.9" customHeight="1">
      <c r="B108" s="18"/>
      <c r="C108" s="12"/>
      <c r="D108" s="9" t="str">
        <f t="shared" si="130"/>
        <v/>
      </c>
      <c r="E108" s="12"/>
      <c r="F108" s="9" t="str">
        <f t="shared" si="131"/>
        <v/>
      </c>
      <c r="G108" s="12"/>
      <c r="H108" s="9" t="str">
        <f t="shared" si="132"/>
        <v/>
      </c>
    </row>
    <row r="109" spans="2:20" ht="15.9" customHeight="1">
      <c r="B109" s="18"/>
      <c r="C109" s="12"/>
      <c r="D109" s="9" t="str">
        <f t="shared" si="130"/>
        <v/>
      </c>
      <c r="E109" s="12"/>
      <c r="F109" s="9" t="str">
        <f t="shared" si="131"/>
        <v/>
      </c>
      <c r="G109" s="12"/>
      <c r="H109" s="9" t="str">
        <f t="shared" si="132"/>
        <v/>
      </c>
    </row>
    <row r="110" spans="2:20" ht="15.9" customHeight="1">
      <c r="B110" s="18"/>
      <c r="C110" s="12"/>
      <c r="D110" s="9" t="str">
        <f t="shared" si="130"/>
        <v/>
      </c>
      <c r="E110" s="12"/>
      <c r="F110" s="9" t="str">
        <f t="shared" si="131"/>
        <v/>
      </c>
      <c r="G110" s="12"/>
      <c r="H110" s="9" t="str">
        <f t="shared" si="132"/>
        <v/>
      </c>
    </row>
    <row r="111" spans="2:20" ht="15.9" customHeight="1">
      <c r="B111" s="18"/>
      <c r="C111" s="12"/>
      <c r="D111" s="9" t="str">
        <f t="shared" si="130"/>
        <v/>
      </c>
      <c r="E111" s="12"/>
      <c r="F111" s="9" t="str">
        <f t="shared" si="131"/>
        <v/>
      </c>
      <c r="G111" s="12"/>
      <c r="H111" s="9" t="str">
        <f t="shared" si="132"/>
        <v/>
      </c>
    </row>
    <row r="112" spans="2:20" ht="15.9" customHeight="1">
      <c r="B112" s="18"/>
      <c r="C112" s="12"/>
      <c r="D112" s="9" t="str">
        <f t="shared" si="130"/>
        <v/>
      </c>
      <c r="E112" s="12"/>
      <c r="F112" s="9" t="str">
        <f t="shared" si="131"/>
        <v/>
      </c>
      <c r="G112" s="12"/>
      <c r="H112" s="9" t="str">
        <f t="shared" si="132"/>
        <v/>
      </c>
    </row>
    <row r="113" spans="2:8" ht="15.9" customHeight="1">
      <c r="B113" s="18"/>
      <c r="C113" s="12"/>
      <c r="D113" s="9" t="str">
        <f t="shared" si="130"/>
        <v/>
      </c>
      <c r="E113" s="12"/>
      <c r="F113" s="9" t="str">
        <f t="shared" si="131"/>
        <v/>
      </c>
      <c r="G113" s="12"/>
      <c r="H113" s="9" t="str">
        <f t="shared" si="132"/>
        <v/>
      </c>
    </row>
    <row r="114" spans="2:8" ht="15.9" customHeight="1">
      <c r="B114" s="18"/>
      <c r="C114" s="12"/>
      <c r="D114" s="9" t="str">
        <f t="shared" si="130"/>
        <v/>
      </c>
      <c r="E114" s="12"/>
      <c r="F114" s="9" t="str">
        <f t="shared" si="131"/>
        <v/>
      </c>
      <c r="G114" s="12"/>
      <c r="H114" s="9" t="str">
        <f t="shared" si="132"/>
        <v/>
      </c>
    </row>
    <row r="115" spans="2:8" ht="15.9" customHeight="1">
      <c r="B115" s="18"/>
      <c r="C115" s="12"/>
      <c r="D115" s="9" t="str">
        <f t="shared" si="130"/>
        <v/>
      </c>
      <c r="E115" s="12"/>
      <c r="F115" s="9" t="str">
        <f t="shared" si="131"/>
        <v/>
      </c>
      <c r="G115" s="12"/>
      <c r="H115" s="9" t="str">
        <f t="shared" si="132"/>
        <v/>
      </c>
    </row>
    <row r="116" spans="2:8" ht="15.9" customHeight="1">
      <c r="B116" s="18"/>
      <c r="C116" s="12"/>
      <c r="D116" s="9" t="str">
        <f t="shared" si="130"/>
        <v/>
      </c>
      <c r="E116" s="12"/>
      <c r="F116" s="9" t="str">
        <f t="shared" si="131"/>
        <v/>
      </c>
      <c r="G116" s="12"/>
      <c r="H116" s="9" t="str">
        <f t="shared" si="132"/>
        <v/>
      </c>
    </row>
    <row r="117" spans="2:8" ht="15.9" customHeight="1">
      <c r="B117" s="18"/>
      <c r="C117" s="12"/>
      <c r="D117" s="9" t="str">
        <f t="shared" si="130"/>
        <v/>
      </c>
      <c r="E117" s="12"/>
      <c r="F117" s="9" t="str">
        <f t="shared" si="131"/>
        <v/>
      </c>
      <c r="G117" s="12"/>
      <c r="H117" s="9" t="str">
        <f t="shared" si="132"/>
        <v/>
      </c>
    </row>
    <row r="118" spans="2:8" ht="15.9" customHeight="1">
      <c r="B118" s="18"/>
      <c r="C118" s="12"/>
      <c r="D118" s="9" t="str">
        <f t="shared" si="130"/>
        <v/>
      </c>
      <c r="E118" s="12"/>
      <c r="F118" s="9" t="str">
        <f t="shared" si="131"/>
        <v/>
      </c>
      <c r="G118" s="12"/>
      <c r="H118" s="9" t="str">
        <f t="shared" si="132"/>
        <v/>
      </c>
    </row>
    <row r="119" spans="2:8" ht="15.9" customHeight="1">
      <c r="B119" s="18"/>
      <c r="C119" s="12"/>
      <c r="D119" s="9" t="str">
        <f t="shared" si="130"/>
        <v/>
      </c>
      <c r="E119" s="12"/>
      <c r="F119" s="9" t="str">
        <f t="shared" si="131"/>
        <v/>
      </c>
      <c r="G119" s="12"/>
      <c r="H119" s="9" t="str">
        <f t="shared" si="132"/>
        <v/>
      </c>
    </row>
    <row r="120" spans="2:8" ht="15.9" customHeight="1">
      <c r="B120" s="18"/>
      <c r="C120" s="12"/>
      <c r="D120" s="9" t="str">
        <f t="shared" si="130"/>
        <v/>
      </c>
      <c r="E120" s="12"/>
      <c r="F120" s="9" t="str">
        <f t="shared" si="131"/>
        <v/>
      </c>
      <c r="G120" s="12"/>
      <c r="H120" s="9" t="str">
        <f t="shared" si="132"/>
        <v/>
      </c>
    </row>
    <row r="121" spans="2:8" ht="15.9" customHeight="1">
      <c r="B121" s="18"/>
      <c r="C121" s="12"/>
      <c r="D121" s="9" t="str">
        <f t="shared" si="130"/>
        <v/>
      </c>
      <c r="E121" s="12"/>
      <c r="F121" s="9" t="str">
        <f t="shared" si="131"/>
        <v/>
      </c>
      <c r="G121" s="12"/>
      <c r="H121" s="9" t="str">
        <f t="shared" si="132"/>
        <v/>
      </c>
    </row>
    <row r="122" spans="2:8" ht="15.9" customHeight="1">
      <c r="B122" s="18"/>
      <c r="C122" s="12"/>
      <c r="D122" s="9" t="str">
        <f t="shared" si="130"/>
        <v/>
      </c>
      <c r="E122" s="12"/>
      <c r="F122" s="9" t="str">
        <f t="shared" si="131"/>
        <v/>
      </c>
      <c r="G122" s="12"/>
      <c r="H122" s="9" t="str">
        <f t="shared" si="132"/>
        <v/>
      </c>
    </row>
    <row r="123" spans="2:8" ht="15.9" customHeight="1">
      <c r="B123" s="18"/>
      <c r="C123" s="12"/>
      <c r="D123" s="9" t="str">
        <f t="shared" si="130"/>
        <v/>
      </c>
      <c r="E123" s="12"/>
      <c r="F123" s="9" t="str">
        <f t="shared" si="131"/>
        <v/>
      </c>
      <c r="G123" s="12"/>
      <c r="H123" s="9" t="str">
        <f t="shared" si="132"/>
        <v/>
      </c>
    </row>
    <row r="124" spans="2:8" ht="15.9" customHeight="1">
      <c r="B124" s="18"/>
      <c r="C124" s="12"/>
      <c r="D124" s="9" t="str">
        <f t="shared" si="130"/>
        <v/>
      </c>
      <c r="E124" s="12"/>
      <c r="F124" s="9" t="str">
        <f t="shared" si="131"/>
        <v/>
      </c>
      <c r="G124" s="12"/>
      <c r="H124" s="9" t="str">
        <f t="shared" si="132"/>
        <v/>
      </c>
    </row>
    <row r="125" spans="2:8" ht="15.9" customHeight="1">
      <c r="B125" s="18"/>
      <c r="C125" s="12"/>
      <c r="D125" s="9" t="str">
        <f t="shared" si="130"/>
        <v/>
      </c>
      <c r="E125" s="12"/>
      <c r="F125" s="9" t="str">
        <f t="shared" si="131"/>
        <v/>
      </c>
      <c r="G125" s="12"/>
      <c r="H125" s="9" t="str">
        <f t="shared" si="132"/>
        <v/>
      </c>
    </row>
    <row r="126" spans="2:8" ht="15.9" customHeight="1">
      <c r="B126" s="18"/>
      <c r="C126" s="12"/>
      <c r="D126" s="9" t="str">
        <f t="shared" si="130"/>
        <v/>
      </c>
      <c r="E126" s="12"/>
      <c r="F126" s="9" t="str">
        <f t="shared" si="131"/>
        <v/>
      </c>
      <c r="G126" s="12"/>
      <c r="H126" s="9" t="str">
        <f t="shared" si="132"/>
        <v/>
      </c>
    </row>
    <row r="127" spans="2:8" ht="15.9" customHeight="1">
      <c r="B127" s="18"/>
      <c r="C127" s="12"/>
      <c r="D127" s="9" t="str">
        <f t="shared" si="130"/>
        <v/>
      </c>
      <c r="E127" s="12"/>
      <c r="F127" s="9" t="str">
        <f t="shared" si="131"/>
        <v/>
      </c>
      <c r="G127" s="12"/>
      <c r="H127" s="9" t="str">
        <f t="shared" si="132"/>
        <v/>
      </c>
    </row>
    <row r="128" spans="2:8" ht="15.9" customHeight="1">
      <c r="B128" s="18"/>
      <c r="C128" s="12"/>
      <c r="D128" s="9" t="str">
        <f t="shared" si="130"/>
        <v/>
      </c>
      <c r="E128" s="12"/>
      <c r="F128" s="9" t="str">
        <f t="shared" si="131"/>
        <v/>
      </c>
      <c r="G128" s="12"/>
      <c r="H128" s="9" t="str">
        <f t="shared" si="132"/>
        <v/>
      </c>
    </row>
    <row r="129" spans="2:8" ht="15.9" customHeight="1">
      <c r="B129" s="18"/>
      <c r="C129" s="12"/>
      <c r="D129" s="9" t="str">
        <f t="shared" si="130"/>
        <v/>
      </c>
      <c r="E129" s="12"/>
      <c r="F129" s="9" t="str">
        <f t="shared" si="131"/>
        <v/>
      </c>
      <c r="G129" s="12"/>
      <c r="H129" s="9" t="str">
        <f t="shared" si="132"/>
        <v/>
      </c>
    </row>
    <row r="130" spans="2:8" ht="15.9" customHeight="1">
      <c r="B130" s="18"/>
      <c r="C130" s="12"/>
      <c r="D130" s="9" t="str">
        <f t="shared" si="130"/>
        <v/>
      </c>
      <c r="E130" s="12"/>
      <c r="F130" s="9" t="str">
        <f t="shared" si="131"/>
        <v/>
      </c>
      <c r="G130" s="12"/>
      <c r="H130" s="9" t="str">
        <f t="shared" si="132"/>
        <v/>
      </c>
    </row>
    <row r="131" spans="2:8" ht="15.9" customHeight="1">
      <c r="B131" s="18"/>
      <c r="C131" s="12"/>
      <c r="D131" s="9" t="str">
        <f t="shared" si="130"/>
        <v/>
      </c>
      <c r="E131" s="12"/>
      <c r="F131" s="9" t="str">
        <f t="shared" si="131"/>
        <v/>
      </c>
      <c r="G131" s="12"/>
      <c r="H131" s="9" t="str">
        <f t="shared" si="132"/>
        <v/>
      </c>
    </row>
    <row r="132" spans="2:8" ht="15.9" customHeight="1">
      <c r="B132" s="18"/>
      <c r="C132" s="12"/>
      <c r="D132" s="9" t="str">
        <f t="shared" si="130"/>
        <v/>
      </c>
      <c r="E132" s="12"/>
      <c r="F132" s="9" t="str">
        <f t="shared" si="131"/>
        <v/>
      </c>
      <c r="G132" s="12"/>
      <c r="H132" s="9" t="str">
        <f t="shared" si="132"/>
        <v/>
      </c>
    </row>
    <row r="133" spans="2:8" ht="15.9" customHeight="1">
      <c r="B133" s="18"/>
      <c r="C133" s="12"/>
      <c r="D133" s="9" t="str">
        <f t="shared" si="130"/>
        <v/>
      </c>
      <c r="E133" s="12"/>
      <c r="F133" s="9" t="str">
        <f t="shared" si="131"/>
        <v/>
      </c>
      <c r="G133" s="12"/>
      <c r="H133" s="9" t="str">
        <f t="shared" si="132"/>
        <v/>
      </c>
    </row>
    <row r="134" spans="2:8" ht="15.9" customHeight="1">
      <c r="B134" s="18"/>
      <c r="C134" s="12"/>
      <c r="D134" s="9" t="str">
        <f t="shared" si="130"/>
        <v/>
      </c>
      <c r="E134" s="12"/>
      <c r="F134" s="9" t="str">
        <f t="shared" si="131"/>
        <v/>
      </c>
      <c r="G134" s="12"/>
      <c r="H134" s="9" t="str">
        <f t="shared" si="132"/>
        <v/>
      </c>
    </row>
    <row r="135" spans="2:8" ht="15.9" customHeight="1">
      <c r="B135" s="18"/>
      <c r="C135" s="12"/>
      <c r="D135" s="9" t="str">
        <f t="shared" si="130"/>
        <v/>
      </c>
      <c r="E135" s="12"/>
      <c r="F135" s="9" t="str">
        <f t="shared" si="131"/>
        <v/>
      </c>
      <c r="G135" s="12"/>
      <c r="H135" s="9" t="str">
        <f t="shared" si="132"/>
        <v/>
      </c>
    </row>
    <row r="136" spans="2:8" ht="15.9" customHeight="1">
      <c r="B136" s="18"/>
      <c r="C136" s="12"/>
      <c r="D136" s="9" t="str">
        <f t="shared" si="130"/>
        <v/>
      </c>
      <c r="E136" s="12"/>
      <c r="F136" s="9" t="str">
        <f t="shared" si="131"/>
        <v/>
      </c>
      <c r="G136" s="12"/>
      <c r="H136" s="9" t="str">
        <f t="shared" si="132"/>
        <v/>
      </c>
    </row>
    <row r="137" spans="2:8" ht="15.9" customHeight="1">
      <c r="B137" s="18"/>
      <c r="C137" s="12"/>
      <c r="D137" s="9" t="str">
        <f t="shared" si="130"/>
        <v/>
      </c>
      <c r="E137" s="12"/>
      <c r="F137" s="9" t="str">
        <f t="shared" si="131"/>
        <v/>
      </c>
      <c r="G137" s="12"/>
      <c r="H137" s="9" t="str">
        <f t="shared" si="132"/>
        <v/>
      </c>
    </row>
    <row r="138" spans="2:8" ht="15.9" customHeight="1">
      <c r="B138" s="18"/>
      <c r="C138" s="12"/>
      <c r="D138" s="9" t="str">
        <f t="shared" si="130"/>
        <v/>
      </c>
      <c r="E138" s="12"/>
      <c r="F138" s="9" t="str">
        <f t="shared" si="131"/>
        <v/>
      </c>
      <c r="G138" s="12"/>
      <c r="H138" s="9" t="str">
        <f t="shared" si="132"/>
        <v/>
      </c>
    </row>
    <row r="139" spans="2:8" ht="15.9" customHeight="1">
      <c r="B139" s="18"/>
      <c r="C139" s="12"/>
      <c r="D139" s="9" t="str">
        <f t="shared" si="130"/>
        <v/>
      </c>
      <c r="E139" s="12"/>
      <c r="F139" s="9" t="str">
        <f t="shared" si="131"/>
        <v/>
      </c>
      <c r="G139" s="12"/>
      <c r="H139" s="9" t="str">
        <f t="shared" si="132"/>
        <v/>
      </c>
    </row>
    <row r="140" spans="2:8" ht="15.9" customHeight="1">
      <c r="B140" s="18"/>
      <c r="C140" s="12"/>
      <c r="D140" s="9" t="str">
        <f t="shared" si="130"/>
        <v/>
      </c>
      <c r="E140" s="12"/>
      <c r="F140" s="9" t="str">
        <f t="shared" si="131"/>
        <v/>
      </c>
      <c r="G140" s="12"/>
      <c r="H140" s="9" t="str">
        <f t="shared" si="132"/>
        <v/>
      </c>
    </row>
    <row r="141" spans="2:8" ht="15.9" customHeight="1">
      <c r="B141" s="18"/>
      <c r="C141" s="12"/>
      <c r="D141" s="9" t="str">
        <f t="shared" si="130"/>
        <v/>
      </c>
      <c r="E141" s="12"/>
      <c r="F141" s="9" t="str">
        <f t="shared" si="131"/>
        <v/>
      </c>
      <c r="G141" s="12"/>
      <c r="H141" s="9" t="str">
        <f t="shared" si="132"/>
        <v/>
      </c>
    </row>
    <row r="142" spans="2:8" ht="15.9" customHeight="1">
      <c r="B142" s="18"/>
      <c r="C142" s="12"/>
      <c r="D142" s="9" t="str">
        <f t="shared" si="130"/>
        <v/>
      </c>
      <c r="E142" s="12"/>
      <c r="F142" s="9" t="str">
        <f t="shared" si="131"/>
        <v/>
      </c>
      <c r="G142" s="12"/>
      <c r="H142" s="9" t="str">
        <f t="shared" si="132"/>
        <v/>
      </c>
    </row>
    <row r="143" spans="2:8" ht="15.9" customHeight="1">
      <c r="B143" s="18"/>
      <c r="C143" s="12"/>
      <c r="D143" s="9" t="str">
        <f t="shared" si="130"/>
        <v/>
      </c>
      <c r="E143" s="12"/>
      <c r="F143" s="9" t="str">
        <f t="shared" si="131"/>
        <v/>
      </c>
      <c r="G143" s="12"/>
      <c r="H143" s="9" t="str">
        <f t="shared" si="132"/>
        <v/>
      </c>
    </row>
    <row r="144" spans="2:8" ht="15.9" customHeight="1">
      <c r="B144" s="18"/>
      <c r="C144" s="12"/>
      <c r="D144" s="9" t="str">
        <f t="shared" si="130"/>
        <v/>
      </c>
      <c r="E144" s="12"/>
      <c r="F144" s="9" t="str">
        <f t="shared" si="131"/>
        <v/>
      </c>
      <c r="G144" s="12"/>
      <c r="H144" s="9" t="str">
        <f t="shared" si="132"/>
        <v/>
      </c>
    </row>
    <row r="145" spans="1:8" ht="15.9" customHeight="1">
      <c r="B145" s="18"/>
      <c r="C145" s="12"/>
      <c r="D145" s="9" t="str">
        <f t="shared" si="130"/>
        <v/>
      </c>
      <c r="E145" s="12"/>
      <c r="F145" s="9" t="str">
        <f t="shared" si="131"/>
        <v/>
      </c>
      <c r="G145" s="12"/>
      <c r="H145" s="9" t="str">
        <f t="shared" si="132"/>
        <v/>
      </c>
    </row>
    <row r="146" spans="1:8" ht="15.9" customHeight="1">
      <c r="B146" s="18"/>
      <c r="C146" s="12"/>
      <c r="D146" s="9" t="str">
        <f t="shared" si="130"/>
        <v/>
      </c>
      <c r="E146" s="12"/>
      <c r="F146" s="9" t="str">
        <f t="shared" si="131"/>
        <v/>
      </c>
      <c r="G146" s="12"/>
      <c r="H146" s="9" t="str">
        <f t="shared" si="132"/>
        <v/>
      </c>
    </row>
    <row r="147" spans="1:8" ht="15.9" customHeight="1">
      <c r="B147" s="18"/>
      <c r="C147" s="12"/>
      <c r="D147" s="9" t="str">
        <f t="shared" si="130"/>
        <v/>
      </c>
      <c r="E147" s="12"/>
      <c r="F147" s="9" t="str">
        <f t="shared" si="131"/>
        <v/>
      </c>
      <c r="G147" s="12"/>
      <c r="H147" s="9" t="str">
        <f t="shared" si="132"/>
        <v/>
      </c>
    </row>
    <row r="148" spans="1:8" ht="15.9" customHeight="1">
      <c r="B148" s="18"/>
      <c r="C148" s="12"/>
      <c r="D148" s="9" t="str">
        <f t="shared" si="130"/>
        <v/>
      </c>
      <c r="E148" s="12"/>
      <c r="F148" s="9" t="str">
        <f t="shared" si="131"/>
        <v/>
      </c>
      <c r="G148" s="12"/>
      <c r="H148" s="9" t="str">
        <f t="shared" si="132"/>
        <v/>
      </c>
    </row>
    <row r="149" spans="1:8" ht="15.9" customHeight="1">
      <c r="B149" s="18"/>
      <c r="C149" s="12"/>
      <c r="D149" s="9" t="str">
        <f t="shared" si="130"/>
        <v/>
      </c>
      <c r="E149" s="12"/>
      <c r="F149" s="9" t="str">
        <f t="shared" si="131"/>
        <v/>
      </c>
      <c r="G149" s="12"/>
      <c r="H149" s="9" t="str">
        <f t="shared" si="132"/>
        <v/>
      </c>
    </row>
    <row r="150" spans="1:8" ht="15.9" customHeight="1">
      <c r="B150" s="18"/>
      <c r="C150" s="12"/>
      <c r="D150" s="9" t="str">
        <f t="shared" si="130"/>
        <v/>
      </c>
      <c r="E150" s="12"/>
      <c r="F150" s="9" t="str">
        <f t="shared" si="131"/>
        <v/>
      </c>
      <c r="G150" s="12"/>
      <c r="H150" s="9" t="str">
        <f t="shared" si="132"/>
        <v/>
      </c>
    </row>
    <row r="151" spans="1:8" ht="15.9" customHeight="1">
      <c r="B151" s="18"/>
      <c r="C151" s="12"/>
      <c r="D151" s="9" t="str">
        <f t="shared" si="130"/>
        <v/>
      </c>
      <c r="E151" s="12"/>
      <c r="F151" s="9" t="str">
        <f t="shared" si="131"/>
        <v/>
      </c>
      <c r="G151" s="12"/>
      <c r="H151" s="9" t="str">
        <f t="shared" si="132"/>
        <v/>
      </c>
    </row>
    <row r="152" spans="1:8" ht="15.9" customHeight="1">
      <c r="B152" s="18"/>
      <c r="C152" s="12"/>
      <c r="D152" s="9" t="str">
        <f t="shared" si="130"/>
        <v/>
      </c>
      <c r="E152" s="12"/>
      <c r="F152" s="9" t="str">
        <f t="shared" si="131"/>
        <v/>
      </c>
      <c r="G152" s="12"/>
      <c r="H152" s="9" t="str">
        <f t="shared" si="132"/>
        <v/>
      </c>
    </row>
    <row r="153" spans="1:8" ht="15.9" customHeight="1">
      <c r="B153" s="18"/>
      <c r="C153" s="12"/>
      <c r="D153" s="9" t="str">
        <f t="shared" si="130"/>
        <v/>
      </c>
      <c r="E153" s="12"/>
      <c r="F153" s="9" t="str">
        <f t="shared" si="131"/>
        <v/>
      </c>
      <c r="G153" s="12"/>
      <c r="H153" s="9" t="str">
        <f t="shared" si="132"/>
        <v/>
      </c>
    </row>
    <row r="154" spans="1:8" ht="15.9" customHeight="1">
      <c r="B154" s="18"/>
      <c r="C154" s="12"/>
      <c r="D154" s="9" t="str">
        <f t="shared" si="130"/>
        <v/>
      </c>
      <c r="E154" s="12"/>
      <c r="F154" s="9" t="str">
        <f t="shared" si="131"/>
        <v/>
      </c>
      <c r="G154" s="12"/>
      <c r="H154" s="9" t="str">
        <f t="shared" si="132"/>
        <v/>
      </c>
    </row>
    <row r="155" spans="1:8" ht="15.9" customHeight="1">
      <c r="B155" s="18"/>
      <c r="C155" s="12"/>
      <c r="D155" s="9" t="str">
        <f t="shared" si="130"/>
        <v/>
      </c>
      <c r="E155" s="12"/>
      <c r="F155" s="9" t="str">
        <f t="shared" si="131"/>
        <v/>
      </c>
      <c r="G155" s="12"/>
      <c r="H155" s="9" t="str">
        <f t="shared" si="132"/>
        <v/>
      </c>
    </row>
    <row r="156" spans="1:8" ht="15.9" customHeight="1">
      <c r="A156" s="32">
        <v>44760</v>
      </c>
      <c r="B156" s="18"/>
      <c r="C156" s="12"/>
      <c r="D156" s="9" t="str">
        <f t="shared" si="130"/>
        <v/>
      </c>
      <c r="E156" s="12"/>
      <c r="F156" s="9" t="str">
        <f t="shared" si="131"/>
        <v/>
      </c>
      <c r="G156" s="12"/>
      <c r="H156" s="9" t="str">
        <f t="shared" si="132"/>
        <v/>
      </c>
    </row>
    <row r="157" spans="1:8" ht="15.9" customHeight="1">
      <c r="A157" s="33"/>
      <c r="B157" s="18"/>
      <c r="C157" s="12"/>
      <c r="D157" s="9" t="str">
        <f t="shared" si="130"/>
        <v/>
      </c>
      <c r="E157" s="12"/>
      <c r="F157" s="9" t="str">
        <f t="shared" si="131"/>
        <v/>
      </c>
      <c r="G157" s="12"/>
      <c r="H157" s="9" t="str">
        <f t="shared" si="132"/>
        <v/>
      </c>
    </row>
    <row r="158" spans="1:8" ht="15.9" customHeight="1">
      <c r="A158" s="212" t="s">
        <v>9</v>
      </c>
      <c r="B158" s="18"/>
      <c r="C158" s="12"/>
      <c r="D158" s="9" t="str">
        <f t="shared" si="130"/>
        <v/>
      </c>
      <c r="E158" s="12"/>
      <c r="F158" s="9" t="str">
        <f t="shared" si="131"/>
        <v/>
      </c>
      <c r="G158" s="12"/>
      <c r="H158" s="9" t="str">
        <f t="shared" si="132"/>
        <v/>
      </c>
    </row>
    <row r="159" spans="1:8" ht="15.9" customHeight="1">
      <c r="A159" s="213"/>
      <c r="B159" s="18"/>
      <c r="C159" s="12"/>
      <c r="D159" s="9" t="str">
        <f t="shared" si="130"/>
        <v/>
      </c>
      <c r="E159" s="12"/>
      <c r="F159" s="9" t="str">
        <f t="shared" si="131"/>
        <v/>
      </c>
      <c r="G159" s="12"/>
      <c r="H159" s="9" t="str">
        <f t="shared" si="132"/>
        <v/>
      </c>
    </row>
    <row r="160" spans="1:8" ht="15.9" customHeight="1">
      <c r="B160" s="18"/>
      <c r="C160" s="12"/>
      <c r="D160" s="9" t="str">
        <f t="shared" ref="D160:D223" si="254">IF(C160="","",(C160-$C$9)*1000)</f>
        <v/>
      </c>
      <c r="E160" s="12"/>
      <c r="F160" s="9" t="str">
        <f t="shared" ref="F160:F223" si="255">IF(E160="","",(E160-$E$9)*1000)</f>
        <v/>
      </c>
      <c r="G160" s="12"/>
      <c r="H160" s="9" t="str">
        <f t="shared" ref="H160:H223" si="256">IF(G160="","",(G160-$G$9)*1000)</f>
        <v/>
      </c>
    </row>
    <row r="161" spans="2:8" ht="15.9" customHeight="1">
      <c r="B161" s="18"/>
      <c r="C161" s="12"/>
      <c r="D161" s="9" t="str">
        <f t="shared" si="254"/>
        <v/>
      </c>
      <c r="E161" s="12"/>
      <c r="F161" s="9" t="str">
        <f t="shared" si="255"/>
        <v/>
      </c>
      <c r="G161" s="12"/>
      <c r="H161" s="9" t="str">
        <f t="shared" si="256"/>
        <v/>
      </c>
    </row>
    <row r="162" spans="2:8" ht="15.9" customHeight="1">
      <c r="B162" s="18"/>
      <c r="C162" s="12"/>
      <c r="D162" s="9" t="str">
        <f t="shared" si="254"/>
        <v/>
      </c>
      <c r="E162" s="12"/>
      <c r="F162" s="9" t="str">
        <f t="shared" si="255"/>
        <v/>
      </c>
      <c r="G162" s="12"/>
      <c r="H162" s="9" t="str">
        <f t="shared" si="256"/>
        <v/>
      </c>
    </row>
    <row r="163" spans="2:8" ht="15.9" customHeight="1">
      <c r="B163" s="18"/>
      <c r="C163" s="12"/>
      <c r="D163" s="9" t="str">
        <f t="shared" si="254"/>
        <v/>
      </c>
      <c r="E163" s="12"/>
      <c r="F163" s="9" t="str">
        <f t="shared" si="255"/>
        <v/>
      </c>
      <c r="G163" s="12"/>
      <c r="H163" s="9" t="str">
        <f t="shared" si="256"/>
        <v/>
      </c>
    </row>
    <row r="164" spans="2:8" ht="15.9" customHeight="1">
      <c r="B164" s="18"/>
      <c r="C164" s="12"/>
      <c r="D164" s="9" t="str">
        <f t="shared" si="254"/>
        <v/>
      </c>
      <c r="E164" s="12"/>
      <c r="F164" s="9" t="str">
        <f t="shared" si="255"/>
        <v/>
      </c>
      <c r="G164" s="12"/>
      <c r="H164" s="9" t="str">
        <f t="shared" si="256"/>
        <v/>
      </c>
    </row>
    <row r="165" spans="2:8" ht="15.9" customHeight="1">
      <c r="B165" s="18"/>
      <c r="C165" s="12"/>
      <c r="D165" s="9" t="str">
        <f t="shared" si="254"/>
        <v/>
      </c>
      <c r="E165" s="12"/>
      <c r="F165" s="9" t="str">
        <f t="shared" si="255"/>
        <v/>
      </c>
      <c r="G165" s="12"/>
      <c r="H165" s="9" t="str">
        <f t="shared" si="256"/>
        <v/>
      </c>
    </row>
    <row r="166" spans="2:8" ht="15.9" customHeight="1">
      <c r="B166" s="18"/>
      <c r="C166" s="12"/>
      <c r="D166" s="9" t="str">
        <f t="shared" si="254"/>
        <v/>
      </c>
      <c r="E166" s="12"/>
      <c r="F166" s="9" t="str">
        <f t="shared" si="255"/>
        <v/>
      </c>
      <c r="G166" s="12"/>
      <c r="H166" s="9" t="str">
        <f t="shared" si="256"/>
        <v/>
      </c>
    </row>
    <row r="167" spans="2:8" ht="15.9" customHeight="1">
      <c r="B167" s="18"/>
      <c r="C167" s="12"/>
      <c r="D167" s="9" t="str">
        <f t="shared" si="254"/>
        <v/>
      </c>
      <c r="E167" s="12"/>
      <c r="F167" s="9" t="str">
        <f t="shared" si="255"/>
        <v/>
      </c>
      <c r="G167" s="12"/>
      <c r="H167" s="9" t="str">
        <f t="shared" si="256"/>
        <v/>
      </c>
    </row>
    <row r="168" spans="2:8" ht="15.9" customHeight="1">
      <c r="B168" s="18"/>
      <c r="C168" s="12"/>
      <c r="D168" s="9" t="str">
        <f t="shared" si="254"/>
        <v/>
      </c>
      <c r="E168" s="12"/>
      <c r="F168" s="9" t="str">
        <f t="shared" si="255"/>
        <v/>
      </c>
      <c r="G168" s="12"/>
      <c r="H168" s="9" t="str">
        <f t="shared" si="256"/>
        <v/>
      </c>
    </row>
    <row r="169" spans="2:8" ht="15.9" customHeight="1">
      <c r="B169" s="18"/>
      <c r="C169" s="12"/>
      <c r="D169" s="9" t="str">
        <f t="shared" si="254"/>
        <v/>
      </c>
      <c r="E169" s="12"/>
      <c r="F169" s="9" t="str">
        <f t="shared" si="255"/>
        <v/>
      </c>
      <c r="G169" s="12"/>
      <c r="H169" s="9" t="str">
        <f t="shared" si="256"/>
        <v/>
      </c>
    </row>
    <row r="170" spans="2:8" ht="15.9" customHeight="1">
      <c r="B170" s="18"/>
      <c r="C170" s="12"/>
      <c r="D170" s="9" t="str">
        <f t="shared" si="254"/>
        <v/>
      </c>
      <c r="E170" s="12"/>
      <c r="F170" s="9" t="str">
        <f t="shared" si="255"/>
        <v/>
      </c>
      <c r="G170" s="12"/>
      <c r="H170" s="9" t="str">
        <f t="shared" si="256"/>
        <v/>
      </c>
    </row>
    <row r="171" spans="2:8" ht="15.9" customHeight="1">
      <c r="B171" s="18"/>
      <c r="C171" s="12"/>
      <c r="D171" s="9" t="str">
        <f t="shared" si="254"/>
        <v/>
      </c>
      <c r="E171" s="12"/>
      <c r="F171" s="9" t="str">
        <f t="shared" si="255"/>
        <v/>
      </c>
      <c r="G171" s="12"/>
      <c r="H171" s="9" t="str">
        <f t="shared" si="256"/>
        <v/>
      </c>
    </row>
    <row r="172" spans="2:8" ht="15.9" customHeight="1">
      <c r="B172" s="18"/>
      <c r="C172" s="12"/>
      <c r="D172" s="9" t="str">
        <f t="shared" si="254"/>
        <v/>
      </c>
      <c r="E172" s="12"/>
      <c r="F172" s="9" t="str">
        <f t="shared" si="255"/>
        <v/>
      </c>
      <c r="G172" s="12"/>
      <c r="H172" s="9" t="str">
        <f t="shared" si="256"/>
        <v/>
      </c>
    </row>
    <row r="173" spans="2:8" ht="15.9" customHeight="1">
      <c r="B173" s="18"/>
      <c r="C173" s="12"/>
      <c r="D173" s="9" t="str">
        <f t="shared" si="254"/>
        <v/>
      </c>
      <c r="E173" s="12"/>
      <c r="F173" s="9" t="str">
        <f t="shared" si="255"/>
        <v/>
      </c>
      <c r="G173" s="12"/>
      <c r="H173" s="9" t="str">
        <f t="shared" si="256"/>
        <v/>
      </c>
    </row>
    <row r="174" spans="2:8" ht="15.9" customHeight="1">
      <c r="B174" s="18"/>
      <c r="C174" s="12"/>
      <c r="D174" s="9" t="str">
        <f t="shared" si="254"/>
        <v/>
      </c>
      <c r="E174" s="12"/>
      <c r="F174" s="9" t="str">
        <f t="shared" si="255"/>
        <v/>
      </c>
      <c r="G174" s="12"/>
      <c r="H174" s="9" t="str">
        <f t="shared" si="256"/>
        <v/>
      </c>
    </row>
    <row r="175" spans="2:8" ht="15.9" customHeight="1">
      <c r="B175" s="18"/>
      <c r="C175" s="12"/>
      <c r="D175" s="9" t="str">
        <f t="shared" si="254"/>
        <v/>
      </c>
      <c r="E175" s="12"/>
      <c r="F175" s="9" t="str">
        <f t="shared" si="255"/>
        <v/>
      </c>
      <c r="G175" s="12"/>
      <c r="H175" s="9" t="str">
        <f t="shared" si="256"/>
        <v/>
      </c>
    </row>
    <row r="176" spans="2:8" ht="15.9" customHeight="1">
      <c r="B176" s="18"/>
      <c r="C176" s="12"/>
      <c r="D176" s="9" t="str">
        <f t="shared" si="254"/>
        <v/>
      </c>
      <c r="E176" s="12"/>
      <c r="F176" s="9" t="str">
        <f t="shared" si="255"/>
        <v/>
      </c>
      <c r="G176" s="12"/>
      <c r="H176" s="9" t="str">
        <f t="shared" si="256"/>
        <v/>
      </c>
    </row>
    <row r="177" spans="1:8" ht="15.9" customHeight="1">
      <c r="B177" s="18"/>
      <c r="C177" s="12"/>
      <c r="D177" s="9" t="str">
        <f t="shared" si="254"/>
        <v/>
      </c>
      <c r="E177" s="12"/>
      <c r="F177" s="9" t="str">
        <f t="shared" si="255"/>
        <v/>
      </c>
      <c r="G177" s="12"/>
      <c r="H177" s="9" t="str">
        <f t="shared" si="256"/>
        <v/>
      </c>
    </row>
    <row r="178" spans="1:8" ht="15.9" customHeight="1">
      <c r="B178" s="18"/>
      <c r="C178" s="12"/>
      <c r="D178" s="9" t="str">
        <f t="shared" si="254"/>
        <v/>
      </c>
      <c r="E178" s="12"/>
      <c r="F178" s="9" t="str">
        <f t="shared" si="255"/>
        <v/>
      </c>
      <c r="G178" s="12"/>
      <c r="H178" s="9" t="str">
        <f t="shared" si="256"/>
        <v/>
      </c>
    </row>
    <row r="179" spans="1:8" ht="15.9" customHeight="1">
      <c r="B179" s="18"/>
      <c r="C179" s="12"/>
      <c r="D179" s="9" t="str">
        <f t="shared" si="254"/>
        <v/>
      </c>
      <c r="E179" s="12"/>
      <c r="F179" s="9" t="str">
        <f t="shared" si="255"/>
        <v/>
      </c>
      <c r="G179" s="12"/>
      <c r="H179" s="9" t="str">
        <f t="shared" si="256"/>
        <v/>
      </c>
    </row>
    <row r="180" spans="1:8" ht="15.9" customHeight="1">
      <c r="B180" s="18"/>
      <c r="C180" s="12"/>
      <c r="D180" s="9" t="str">
        <f t="shared" si="254"/>
        <v/>
      </c>
      <c r="E180" s="12"/>
      <c r="F180" s="9" t="str">
        <f t="shared" si="255"/>
        <v/>
      </c>
      <c r="G180" s="12"/>
      <c r="H180" s="9" t="str">
        <f t="shared" si="256"/>
        <v/>
      </c>
    </row>
    <row r="181" spans="1:8" ht="15.9" customHeight="1">
      <c r="B181" s="18"/>
      <c r="C181" s="12"/>
      <c r="D181" s="9" t="str">
        <f t="shared" si="254"/>
        <v/>
      </c>
      <c r="E181" s="12"/>
      <c r="F181" s="9" t="str">
        <f t="shared" si="255"/>
        <v/>
      </c>
      <c r="G181" s="12"/>
      <c r="H181" s="9" t="str">
        <f t="shared" si="256"/>
        <v/>
      </c>
    </row>
    <row r="182" spans="1:8" ht="15.9" customHeight="1">
      <c r="B182" s="18"/>
      <c r="C182" s="12"/>
      <c r="D182" s="9" t="str">
        <f t="shared" si="254"/>
        <v/>
      </c>
      <c r="E182" s="12"/>
      <c r="F182" s="9" t="str">
        <f t="shared" si="255"/>
        <v/>
      </c>
      <c r="G182" s="12"/>
      <c r="H182" s="9" t="str">
        <f t="shared" si="256"/>
        <v/>
      </c>
    </row>
    <row r="183" spans="1:8" ht="15.9" customHeight="1">
      <c r="B183" s="18"/>
      <c r="C183" s="12"/>
      <c r="D183" s="9" t="str">
        <f t="shared" si="254"/>
        <v/>
      </c>
      <c r="E183" s="12"/>
      <c r="F183" s="9" t="str">
        <f t="shared" si="255"/>
        <v/>
      </c>
      <c r="G183" s="12"/>
      <c r="H183" s="9" t="str">
        <f t="shared" si="256"/>
        <v/>
      </c>
    </row>
    <row r="184" spans="1:8" ht="15.9" customHeight="1">
      <c r="B184" s="18"/>
      <c r="C184" s="12"/>
      <c r="D184" s="9" t="str">
        <f t="shared" si="254"/>
        <v/>
      </c>
      <c r="E184" s="12"/>
      <c r="F184" s="9" t="str">
        <f t="shared" si="255"/>
        <v/>
      </c>
      <c r="G184" s="12"/>
      <c r="H184" s="9" t="str">
        <f t="shared" si="256"/>
        <v/>
      </c>
    </row>
    <row r="185" spans="1:8" ht="15.9" customHeight="1">
      <c r="B185" s="18"/>
      <c r="C185" s="12"/>
      <c r="D185" s="9" t="str">
        <f t="shared" si="254"/>
        <v/>
      </c>
      <c r="E185" s="12"/>
      <c r="F185" s="9" t="str">
        <f t="shared" si="255"/>
        <v/>
      </c>
      <c r="G185" s="12"/>
      <c r="H185" s="9" t="str">
        <f t="shared" si="256"/>
        <v/>
      </c>
    </row>
    <row r="186" spans="1:8" ht="15.9" customHeight="1">
      <c r="B186" s="18"/>
      <c r="C186" s="12"/>
      <c r="D186" s="9" t="str">
        <f t="shared" si="254"/>
        <v/>
      </c>
      <c r="E186" s="12"/>
      <c r="F186" s="9" t="str">
        <f t="shared" si="255"/>
        <v/>
      </c>
      <c r="G186" s="12"/>
      <c r="H186" s="9" t="str">
        <f t="shared" si="256"/>
        <v/>
      </c>
    </row>
    <row r="187" spans="1:8" ht="15.9" customHeight="1">
      <c r="B187" s="18"/>
      <c r="C187" s="12"/>
      <c r="D187" s="9" t="str">
        <f t="shared" si="254"/>
        <v/>
      </c>
      <c r="E187" s="12"/>
      <c r="F187" s="9" t="str">
        <f t="shared" si="255"/>
        <v/>
      </c>
      <c r="G187" s="12"/>
      <c r="H187" s="9" t="str">
        <f t="shared" si="256"/>
        <v/>
      </c>
    </row>
    <row r="188" spans="1:8" ht="15.9" customHeight="1">
      <c r="B188" s="18"/>
      <c r="C188" s="12"/>
      <c r="D188" s="9" t="str">
        <f t="shared" si="254"/>
        <v/>
      </c>
      <c r="E188" s="12"/>
      <c r="F188" s="9" t="str">
        <f t="shared" si="255"/>
        <v/>
      </c>
      <c r="G188" s="12"/>
      <c r="H188" s="9" t="str">
        <f t="shared" si="256"/>
        <v/>
      </c>
    </row>
    <row r="189" spans="1:8" ht="15.9" customHeight="1">
      <c r="B189" s="18"/>
      <c r="C189" s="12"/>
      <c r="D189" s="9" t="str">
        <f t="shared" si="254"/>
        <v/>
      </c>
      <c r="E189" s="12"/>
      <c r="F189" s="9" t="str">
        <f t="shared" si="255"/>
        <v/>
      </c>
      <c r="G189" s="12"/>
      <c r="H189" s="9" t="str">
        <f t="shared" si="256"/>
        <v/>
      </c>
    </row>
    <row r="190" spans="1:8" ht="15.9" customHeight="1">
      <c r="B190" s="18"/>
      <c r="C190" s="12"/>
      <c r="D190" s="9" t="str">
        <f t="shared" si="254"/>
        <v/>
      </c>
      <c r="E190" s="12"/>
      <c r="F190" s="9" t="str">
        <f t="shared" si="255"/>
        <v/>
      </c>
      <c r="G190" s="12"/>
      <c r="H190" s="9" t="str">
        <f t="shared" si="256"/>
        <v/>
      </c>
    </row>
    <row r="191" spans="1:8" ht="15.9" customHeight="1">
      <c r="A191" s="15"/>
      <c r="B191" s="18"/>
      <c r="C191" s="12"/>
      <c r="D191" s="9" t="str">
        <f t="shared" si="254"/>
        <v/>
      </c>
      <c r="E191" s="12"/>
      <c r="F191" s="9" t="str">
        <f t="shared" si="255"/>
        <v/>
      </c>
      <c r="G191" s="12"/>
      <c r="H191" s="9" t="str">
        <f t="shared" si="256"/>
        <v/>
      </c>
    </row>
    <row r="192" spans="1:8" ht="15.9" customHeight="1">
      <c r="A192" s="34"/>
      <c r="B192" s="18"/>
      <c r="C192" s="12"/>
      <c r="D192" s="9" t="str">
        <f t="shared" si="254"/>
        <v/>
      </c>
      <c r="E192" s="12"/>
      <c r="F192" s="9" t="str">
        <f t="shared" si="255"/>
        <v/>
      </c>
      <c r="G192" s="12"/>
      <c r="H192" s="9" t="str">
        <f t="shared" si="256"/>
        <v/>
      </c>
    </row>
    <row r="193" spans="1:8" ht="15.9" customHeight="1">
      <c r="A193" s="34"/>
      <c r="B193" s="18"/>
      <c r="C193" s="12"/>
      <c r="D193" s="9" t="str">
        <f t="shared" si="254"/>
        <v/>
      </c>
      <c r="E193" s="12"/>
      <c r="F193" s="9" t="str">
        <f t="shared" si="255"/>
        <v/>
      </c>
      <c r="G193" s="12"/>
      <c r="H193" s="9" t="str">
        <f t="shared" si="256"/>
        <v/>
      </c>
    </row>
    <row r="194" spans="1:8" ht="15.9" customHeight="1">
      <c r="A194" s="180"/>
      <c r="B194" s="18"/>
      <c r="C194" s="12"/>
      <c r="D194" s="9" t="str">
        <f t="shared" si="254"/>
        <v/>
      </c>
      <c r="E194" s="12"/>
      <c r="F194" s="9" t="str">
        <f t="shared" si="255"/>
        <v/>
      </c>
      <c r="G194" s="12"/>
      <c r="H194" s="9" t="str">
        <f t="shared" si="256"/>
        <v/>
      </c>
    </row>
    <row r="195" spans="1:8" ht="15.9" customHeight="1">
      <c r="A195" s="180"/>
      <c r="B195" s="18"/>
      <c r="C195" s="12"/>
      <c r="D195" s="9" t="str">
        <f t="shared" si="254"/>
        <v/>
      </c>
      <c r="E195" s="12"/>
      <c r="F195" s="9" t="str">
        <f t="shared" si="255"/>
        <v/>
      </c>
      <c r="G195" s="12"/>
      <c r="H195" s="9" t="str">
        <f t="shared" si="256"/>
        <v/>
      </c>
    </row>
    <row r="196" spans="1:8" ht="15.9" customHeight="1">
      <c r="A196" s="15"/>
      <c r="B196" s="18"/>
      <c r="C196" s="12"/>
      <c r="D196" s="9" t="str">
        <f t="shared" si="254"/>
        <v/>
      </c>
      <c r="E196" s="12"/>
      <c r="F196" s="9" t="str">
        <f t="shared" si="255"/>
        <v/>
      </c>
      <c r="G196" s="12"/>
      <c r="H196" s="9" t="str">
        <f t="shared" si="256"/>
        <v/>
      </c>
    </row>
    <row r="197" spans="1:8" ht="15.9" customHeight="1">
      <c r="A197" s="15"/>
      <c r="B197" s="18"/>
      <c r="C197" s="12"/>
      <c r="D197" s="9" t="str">
        <f t="shared" si="254"/>
        <v/>
      </c>
      <c r="E197" s="12"/>
      <c r="F197" s="9" t="str">
        <f t="shared" si="255"/>
        <v/>
      </c>
      <c r="G197" s="12"/>
      <c r="H197" s="9" t="str">
        <f t="shared" si="256"/>
        <v/>
      </c>
    </row>
    <row r="198" spans="1:8" ht="15.9" customHeight="1">
      <c r="A198" s="34"/>
      <c r="B198" s="18"/>
      <c r="C198" s="12"/>
      <c r="D198" s="9" t="str">
        <f t="shared" si="254"/>
        <v/>
      </c>
      <c r="E198" s="12"/>
      <c r="F198" s="9" t="str">
        <f t="shared" si="255"/>
        <v/>
      </c>
      <c r="G198" s="12"/>
      <c r="H198" s="9" t="str">
        <f t="shared" si="256"/>
        <v/>
      </c>
    </row>
    <row r="199" spans="1:8" ht="15.9" customHeight="1">
      <c r="A199" s="34"/>
      <c r="B199" s="18"/>
      <c r="C199" s="12"/>
      <c r="D199" s="9" t="str">
        <f t="shared" si="254"/>
        <v/>
      </c>
      <c r="E199" s="12"/>
      <c r="F199" s="9" t="str">
        <f t="shared" si="255"/>
        <v/>
      </c>
      <c r="G199" s="12"/>
      <c r="H199" s="9" t="str">
        <f t="shared" si="256"/>
        <v/>
      </c>
    </row>
    <row r="200" spans="1:8" ht="15.9" customHeight="1">
      <c r="A200" s="181"/>
      <c r="B200" s="18"/>
      <c r="C200" s="12"/>
      <c r="D200" s="9" t="str">
        <f t="shared" si="254"/>
        <v/>
      </c>
      <c r="E200" s="12"/>
      <c r="F200" s="9" t="str">
        <f t="shared" si="255"/>
        <v/>
      </c>
      <c r="G200" s="12"/>
      <c r="H200" s="9" t="str">
        <f t="shared" si="256"/>
        <v/>
      </c>
    </row>
    <row r="201" spans="1:8" ht="15.9" customHeight="1">
      <c r="A201" s="181"/>
      <c r="B201" s="18"/>
      <c r="C201" s="12"/>
      <c r="D201" s="9" t="str">
        <f t="shared" si="254"/>
        <v/>
      </c>
      <c r="E201" s="12"/>
      <c r="F201" s="9" t="str">
        <f t="shared" si="255"/>
        <v/>
      </c>
      <c r="G201" s="12"/>
      <c r="H201" s="9" t="str">
        <f t="shared" si="256"/>
        <v/>
      </c>
    </row>
    <row r="202" spans="1:8" ht="15.9" customHeight="1">
      <c r="A202" s="15"/>
      <c r="B202" s="18"/>
      <c r="C202" s="12"/>
      <c r="D202" s="9" t="str">
        <f t="shared" si="254"/>
        <v/>
      </c>
      <c r="E202" s="12"/>
      <c r="F202" s="9" t="str">
        <f t="shared" si="255"/>
        <v/>
      </c>
      <c r="G202" s="12"/>
      <c r="H202" s="9" t="str">
        <f t="shared" si="256"/>
        <v/>
      </c>
    </row>
    <row r="203" spans="1:8" ht="15.9" customHeight="1">
      <c r="A203" s="15"/>
      <c r="B203" s="18"/>
      <c r="C203" s="12"/>
      <c r="D203" s="9" t="str">
        <f t="shared" si="254"/>
        <v/>
      </c>
      <c r="E203" s="12"/>
      <c r="F203" s="9" t="str">
        <f t="shared" si="255"/>
        <v/>
      </c>
      <c r="G203" s="12"/>
      <c r="H203" s="9" t="str">
        <f t="shared" si="256"/>
        <v/>
      </c>
    </row>
    <row r="204" spans="1:8" ht="15.9" customHeight="1">
      <c r="A204" s="15"/>
      <c r="B204" s="18"/>
      <c r="C204" s="12"/>
      <c r="D204" s="9" t="str">
        <f t="shared" si="254"/>
        <v/>
      </c>
      <c r="E204" s="12"/>
      <c r="F204" s="9" t="str">
        <f t="shared" si="255"/>
        <v/>
      </c>
      <c r="G204" s="12"/>
      <c r="H204" s="9" t="str">
        <f t="shared" si="256"/>
        <v/>
      </c>
    </row>
    <row r="205" spans="1:8" ht="15.9" customHeight="1">
      <c r="B205" s="18"/>
      <c r="C205" s="12"/>
      <c r="D205" s="9" t="str">
        <f t="shared" si="254"/>
        <v/>
      </c>
      <c r="E205" s="12"/>
      <c r="F205" s="9" t="str">
        <f t="shared" si="255"/>
        <v/>
      </c>
      <c r="G205" s="12"/>
      <c r="H205" s="9" t="str">
        <f t="shared" si="256"/>
        <v/>
      </c>
    </row>
    <row r="206" spans="1:8" ht="15.9" customHeight="1">
      <c r="B206" s="18"/>
      <c r="C206" s="12"/>
      <c r="D206" s="9" t="str">
        <f t="shared" si="254"/>
        <v/>
      </c>
      <c r="E206" s="12"/>
      <c r="F206" s="9" t="str">
        <f t="shared" si="255"/>
        <v/>
      </c>
      <c r="G206" s="12"/>
      <c r="H206" s="9" t="str">
        <f t="shared" si="256"/>
        <v/>
      </c>
    </row>
    <row r="207" spans="1:8" ht="15.9" customHeight="1">
      <c r="B207" s="18"/>
      <c r="C207" s="12"/>
      <c r="D207" s="9" t="str">
        <f t="shared" si="254"/>
        <v/>
      </c>
      <c r="E207" s="12"/>
      <c r="F207" s="9" t="str">
        <f t="shared" si="255"/>
        <v/>
      </c>
      <c r="G207" s="12"/>
      <c r="H207" s="9" t="str">
        <f t="shared" si="256"/>
        <v/>
      </c>
    </row>
    <row r="208" spans="1:8" ht="15.9" customHeight="1">
      <c r="B208" s="18"/>
      <c r="C208" s="12"/>
      <c r="D208" s="9" t="str">
        <f t="shared" si="254"/>
        <v/>
      </c>
      <c r="E208" s="12"/>
      <c r="F208" s="9" t="str">
        <f t="shared" si="255"/>
        <v/>
      </c>
      <c r="G208" s="12"/>
      <c r="H208" s="9" t="str">
        <f t="shared" si="256"/>
        <v/>
      </c>
    </row>
    <row r="209" spans="2:8" ht="15.9" customHeight="1">
      <c r="B209" s="18"/>
      <c r="C209" s="12"/>
      <c r="D209" s="9" t="str">
        <f t="shared" si="254"/>
        <v/>
      </c>
      <c r="E209" s="12"/>
      <c r="F209" s="9" t="str">
        <f t="shared" si="255"/>
        <v/>
      </c>
      <c r="G209" s="12"/>
      <c r="H209" s="9" t="str">
        <f t="shared" si="256"/>
        <v/>
      </c>
    </row>
    <row r="210" spans="2:8" ht="15.9" customHeight="1">
      <c r="B210" s="18"/>
      <c r="C210" s="12"/>
      <c r="D210" s="9" t="str">
        <f t="shared" si="254"/>
        <v/>
      </c>
      <c r="E210" s="12"/>
      <c r="F210" s="9" t="str">
        <f t="shared" si="255"/>
        <v/>
      </c>
      <c r="G210" s="12"/>
      <c r="H210" s="9" t="str">
        <f t="shared" si="256"/>
        <v/>
      </c>
    </row>
    <row r="211" spans="2:8" ht="15.9" customHeight="1">
      <c r="B211" s="18"/>
      <c r="C211" s="12"/>
      <c r="D211" s="9" t="str">
        <f t="shared" si="254"/>
        <v/>
      </c>
      <c r="E211" s="12"/>
      <c r="F211" s="9" t="str">
        <f t="shared" si="255"/>
        <v/>
      </c>
      <c r="G211" s="12"/>
      <c r="H211" s="9" t="str">
        <f t="shared" si="256"/>
        <v/>
      </c>
    </row>
    <row r="212" spans="2:8" ht="15.9" customHeight="1">
      <c r="B212" s="18"/>
      <c r="C212" s="12"/>
      <c r="D212" s="9" t="str">
        <f t="shared" si="254"/>
        <v/>
      </c>
      <c r="E212" s="12"/>
      <c r="F212" s="9" t="str">
        <f t="shared" si="255"/>
        <v/>
      </c>
      <c r="G212" s="12"/>
      <c r="H212" s="9" t="str">
        <f t="shared" si="256"/>
        <v/>
      </c>
    </row>
    <row r="213" spans="2:8" ht="15.9" customHeight="1">
      <c r="B213" s="18"/>
      <c r="C213" s="12"/>
      <c r="D213" s="9" t="str">
        <f t="shared" si="254"/>
        <v/>
      </c>
      <c r="E213" s="12"/>
      <c r="F213" s="9" t="str">
        <f t="shared" si="255"/>
        <v/>
      </c>
      <c r="G213" s="12"/>
      <c r="H213" s="9" t="str">
        <f t="shared" si="256"/>
        <v/>
      </c>
    </row>
    <row r="214" spans="2:8" ht="15.9" customHeight="1">
      <c r="B214" s="18"/>
      <c r="C214" s="12"/>
      <c r="D214" s="9" t="str">
        <f t="shared" si="254"/>
        <v/>
      </c>
      <c r="E214" s="12"/>
      <c r="F214" s="9" t="str">
        <f t="shared" si="255"/>
        <v/>
      </c>
      <c r="G214" s="12"/>
      <c r="H214" s="9" t="str">
        <f t="shared" si="256"/>
        <v/>
      </c>
    </row>
    <row r="215" spans="2:8" ht="15.9" customHeight="1">
      <c r="B215" s="18"/>
      <c r="C215" s="12"/>
      <c r="D215" s="9" t="str">
        <f t="shared" si="254"/>
        <v/>
      </c>
      <c r="E215" s="12"/>
      <c r="F215" s="9" t="str">
        <f t="shared" si="255"/>
        <v/>
      </c>
      <c r="G215" s="12"/>
      <c r="H215" s="9" t="str">
        <f t="shared" si="256"/>
        <v/>
      </c>
    </row>
    <row r="216" spans="2:8" ht="15.9" customHeight="1">
      <c r="B216" s="18"/>
      <c r="C216" s="12"/>
      <c r="D216" s="9" t="str">
        <f t="shared" si="254"/>
        <v/>
      </c>
      <c r="E216" s="12"/>
      <c r="F216" s="9" t="str">
        <f t="shared" si="255"/>
        <v/>
      </c>
      <c r="G216" s="12"/>
      <c r="H216" s="9" t="str">
        <f t="shared" si="256"/>
        <v/>
      </c>
    </row>
    <row r="217" spans="2:8" ht="15.9" customHeight="1">
      <c r="B217" s="18"/>
      <c r="C217" s="12"/>
      <c r="D217" s="9" t="str">
        <f t="shared" si="254"/>
        <v/>
      </c>
      <c r="E217" s="12"/>
      <c r="F217" s="9" t="str">
        <f t="shared" si="255"/>
        <v/>
      </c>
      <c r="G217" s="12"/>
      <c r="H217" s="9" t="str">
        <f t="shared" si="256"/>
        <v/>
      </c>
    </row>
    <row r="218" spans="2:8" ht="15.9" customHeight="1">
      <c r="B218" s="18"/>
      <c r="C218" s="12"/>
      <c r="D218" s="9" t="str">
        <f t="shared" si="254"/>
        <v/>
      </c>
      <c r="E218" s="12"/>
      <c r="F218" s="9" t="str">
        <f t="shared" si="255"/>
        <v/>
      </c>
      <c r="G218" s="12"/>
      <c r="H218" s="9" t="str">
        <f t="shared" si="256"/>
        <v/>
      </c>
    </row>
    <row r="219" spans="2:8" ht="15.9" customHeight="1">
      <c r="B219" s="18"/>
      <c r="C219" s="12"/>
      <c r="D219" s="9" t="str">
        <f t="shared" si="254"/>
        <v/>
      </c>
      <c r="E219" s="12"/>
      <c r="F219" s="9" t="str">
        <f t="shared" si="255"/>
        <v/>
      </c>
      <c r="G219" s="12"/>
      <c r="H219" s="9" t="str">
        <f t="shared" si="256"/>
        <v/>
      </c>
    </row>
    <row r="220" spans="2:8" ht="15.9" customHeight="1">
      <c r="B220" s="18"/>
      <c r="C220" s="12"/>
      <c r="D220" s="9" t="str">
        <f t="shared" si="254"/>
        <v/>
      </c>
      <c r="E220" s="12"/>
      <c r="F220" s="9" t="str">
        <f t="shared" si="255"/>
        <v/>
      </c>
      <c r="G220" s="12"/>
      <c r="H220" s="9" t="str">
        <f t="shared" si="256"/>
        <v/>
      </c>
    </row>
    <row r="221" spans="2:8" ht="15.9" customHeight="1">
      <c r="B221" s="18"/>
      <c r="C221" s="12"/>
      <c r="D221" s="9" t="str">
        <f t="shared" si="254"/>
        <v/>
      </c>
      <c r="E221" s="12"/>
      <c r="F221" s="9" t="str">
        <f t="shared" si="255"/>
        <v/>
      </c>
      <c r="G221" s="12"/>
      <c r="H221" s="9" t="str">
        <f t="shared" si="256"/>
        <v/>
      </c>
    </row>
    <row r="222" spans="2:8" ht="15.9" customHeight="1">
      <c r="B222" s="18"/>
      <c r="C222" s="12"/>
      <c r="D222" s="9" t="str">
        <f t="shared" si="254"/>
        <v/>
      </c>
      <c r="E222" s="12"/>
      <c r="F222" s="9" t="str">
        <f t="shared" si="255"/>
        <v/>
      </c>
      <c r="G222" s="12"/>
      <c r="H222" s="9" t="str">
        <f t="shared" si="256"/>
        <v/>
      </c>
    </row>
    <row r="223" spans="2:8" ht="15.9" customHeight="1">
      <c r="B223" s="18"/>
      <c r="C223" s="12"/>
      <c r="D223" s="9" t="str">
        <f t="shared" si="254"/>
        <v/>
      </c>
      <c r="E223" s="12"/>
      <c r="F223" s="9" t="str">
        <f t="shared" si="255"/>
        <v/>
      </c>
      <c r="G223" s="12"/>
      <c r="H223" s="9" t="str">
        <f t="shared" si="256"/>
        <v/>
      </c>
    </row>
    <row r="224" spans="2:8" ht="15.9" customHeight="1">
      <c r="B224" s="18"/>
      <c r="C224" s="12"/>
      <c r="D224" s="9" t="str">
        <f t="shared" ref="D224:D287" si="257">IF(C224="","",(C224-$C$9)*1000)</f>
        <v/>
      </c>
      <c r="E224" s="12"/>
      <c r="F224" s="9" t="str">
        <f t="shared" ref="F224:F287" si="258">IF(E224="","",(E224-$E$9)*1000)</f>
        <v/>
      </c>
      <c r="G224" s="12"/>
      <c r="H224" s="9" t="str">
        <f t="shared" ref="H224:H287" si="259">IF(G224="","",(G224-$G$9)*1000)</f>
        <v/>
      </c>
    </row>
    <row r="225" spans="2:8" ht="15.9" customHeight="1">
      <c r="B225" s="18"/>
      <c r="C225" s="12"/>
      <c r="D225" s="9" t="str">
        <f t="shared" si="257"/>
        <v/>
      </c>
      <c r="E225" s="12"/>
      <c r="F225" s="9" t="str">
        <f t="shared" si="258"/>
        <v/>
      </c>
      <c r="G225" s="12"/>
      <c r="H225" s="9" t="str">
        <f t="shared" si="259"/>
        <v/>
      </c>
    </row>
    <row r="226" spans="2:8" ht="15.9" customHeight="1">
      <c r="B226" s="18"/>
      <c r="C226" s="12"/>
      <c r="D226" s="9" t="str">
        <f t="shared" si="257"/>
        <v/>
      </c>
      <c r="E226" s="12"/>
      <c r="F226" s="9" t="str">
        <f t="shared" si="258"/>
        <v/>
      </c>
      <c r="G226" s="12"/>
      <c r="H226" s="9" t="str">
        <f t="shared" si="259"/>
        <v/>
      </c>
    </row>
    <row r="227" spans="2:8" ht="15.9" customHeight="1">
      <c r="B227" s="18"/>
      <c r="C227" s="12"/>
      <c r="D227" s="9" t="str">
        <f t="shared" si="257"/>
        <v/>
      </c>
      <c r="E227" s="12"/>
      <c r="F227" s="9" t="str">
        <f t="shared" si="258"/>
        <v/>
      </c>
      <c r="G227" s="12"/>
      <c r="H227" s="9" t="str">
        <f t="shared" si="259"/>
        <v/>
      </c>
    </row>
    <row r="228" spans="2:8" ht="15.9" customHeight="1">
      <c r="B228" s="18"/>
      <c r="C228" s="12"/>
      <c r="D228" s="9" t="str">
        <f t="shared" si="257"/>
        <v/>
      </c>
      <c r="E228" s="12"/>
      <c r="F228" s="9" t="str">
        <f t="shared" si="258"/>
        <v/>
      </c>
      <c r="G228" s="12"/>
      <c r="H228" s="9" t="str">
        <f t="shared" si="259"/>
        <v/>
      </c>
    </row>
    <row r="229" spans="2:8" ht="15.9" customHeight="1">
      <c r="B229" s="18"/>
      <c r="C229" s="12"/>
      <c r="D229" s="9" t="str">
        <f t="shared" si="257"/>
        <v/>
      </c>
      <c r="E229" s="12"/>
      <c r="F229" s="9" t="str">
        <f t="shared" si="258"/>
        <v/>
      </c>
      <c r="G229" s="12"/>
      <c r="H229" s="9" t="str">
        <f t="shared" si="259"/>
        <v/>
      </c>
    </row>
    <row r="230" spans="2:8" ht="15.9" customHeight="1">
      <c r="B230" s="18"/>
      <c r="C230" s="12"/>
      <c r="D230" s="9" t="str">
        <f t="shared" si="257"/>
        <v/>
      </c>
      <c r="E230" s="12"/>
      <c r="F230" s="9" t="str">
        <f t="shared" si="258"/>
        <v/>
      </c>
      <c r="G230" s="12"/>
      <c r="H230" s="9" t="str">
        <f t="shared" si="259"/>
        <v/>
      </c>
    </row>
    <row r="231" spans="2:8" ht="15.9" customHeight="1">
      <c r="B231" s="18"/>
      <c r="C231" s="12"/>
      <c r="D231" s="9" t="str">
        <f t="shared" si="257"/>
        <v/>
      </c>
      <c r="E231" s="12"/>
      <c r="F231" s="9" t="str">
        <f t="shared" si="258"/>
        <v/>
      </c>
      <c r="G231" s="12"/>
      <c r="H231" s="9" t="str">
        <f t="shared" si="259"/>
        <v/>
      </c>
    </row>
    <row r="232" spans="2:8" ht="15.9" customHeight="1">
      <c r="B232" s="18"/>
      <c r="C232" s="12"/>
      <c r="D232" s="9" t="str">
        <f t="shared" si="257"/>
        <v/>
      </c>
      <c r="E232" s="12"/>
      <c r="F232" s="9" t="str">
        <f t="shared" si="258"/>
        <v/>
      </c>
      <c r="G232" s="12"/>
      <c r="H232" s="9" t="str">
        <f t="shared" si="259"/>
        <v/>
      </c>
    </row>
    <row r="233" spans="2:8" ht="15.9" customHeight="1">
      <c r="B233" s="18"/>
      <c r="C233" s="12"/>
      <c r="D233" s="9" t="str">
        <f t="shared" si="257"/>
        <v/>
      </c>
      <c r="E233" s="12"/>
      <c r="F233" s="9" t="str">
        <f t="shared" si="258"/>
        <v/>
      </c>
      <c r="G233" s="12"/>
      <c r="H233" s="9" t="str">
        <f t="shared" si="259"/>
        <v/>
      </c>
    </row>
    <row r="234" spans="2:8" ht="15.9" customHeight="1">
      <c r="B234" s="18"/>
      <c r="C234" s="12"/>
      <c r="D234" s="9" t="str">
        <f t="shared" si="257"/>
        <v/>
      </c>
      <c r="E234" s="12"/>
      <c r="F234" s="9" t="str">
        <f t="shared" si="258"/>
        <v/>
      </c>
      <c r="G234" s="12"/>
      <c r="H234" s="9" t="str">
        <f t="shared" si="259"/>
        <v/>
      </c>
    </row>
    <row r="235" spans="2:8" ht="15.9" customHeight="1">
      <c r="B235" s="18"/>
      <c r="C235" s="12"/>
      <c r="D235" s="9" t="str">
        <f t="shared" si="257"/>
        <v/>
      </c>
      <c r="E235" s="12"/>
      <c r="F235" s="9" t="str">
        <f t="shared" si="258"/>
        <v/>
      </c>
      <c r="G235" s="12"/>
      <c r="H235" s="9" t="str">
        <f t="shared" si="259"/>
        <v/>
      </c>
    </row>
    <row r="236" spans="2:8" ht="15.9" customHeight="1">
      <c r="B236" s="18"/>
      <c r="C236" s="12"/>
      <c r="D236" s="9" t="str">
        <f t="shared" si="257"/>
        <v/>
      </c>
      <c r="E236" s="12"/>
      <c r="F236" s="9" t="str">
        <f t="shared" si="258"/>
        <v/>
      </c>
      <c r="G236" s="12"/>
      <c r="H236" s="9" t="str">
        <f t="shared" si="259"/>
        <v/>
      </c>
    </row>
    <row r="237" spans="2:8" ht="15.9" customHeight="1">
      <c r="B237" s="18"/>
      <c r="C237" s="12"/>
      <c r="D237" s="9" t="str">
        <f t="shared" si="257"/>
        <v/>
      </c>
      <c r="E237" s="12"/>
      <c r="F237" s="9" t="str">
        <f t="shared" si="258"/>
        <v/>
      </c>
      <c r="G237" s="12"/>
      <c r="H237" s="9" t="str">
        <f t="shared" si="259"/>
        <v/>
      </c>
    </row>
    <row r="238" spans="2:8" ht="15.9" customHeight="1">
      <c r="B238" s="18"/>
      <c r="C238" s="12"/>
      <c r="D238" s="9" t="str">
        <f t="shared" si="257"/>
        <v/>
      </c>
      <c r="E238" s="12"/>
      <c r="F238" s="9" t="str">
        <f t="shared" si="258"/>
        <v/>
      </c>
      <c r="G238" s="12"/>
      <c r="H238" s="9" t="str">
        <f t="shared" si="259"/>
        <v/>
      </c>
    </row>
    <row r="239" spans="2:8" ht="15.9" customHeight="1">
      <c r="B239" s="18"/>
      <c r="C239" s="12"/>
      <c r="D239" s="9" t="str">
        <f t="shared" si="257"/>
        <v/>
      </c>
      <c r="E239" s="12"/>
      <c r="F239" s="9" t="str">
        <f t="shared" si="258"/>
        <v/>
      </c>
      <c r="G239" s="12"/>
      <c r="H239" s="9" t="str">
        <f t="shared" si="259"/>
        <v/>
      </c>
    </row>
    <row r="240" spans="2:8" ht="15.9" customHeight="1">
      <c r="B240" s="18"/>
      <c r="C240" s="12"/>
      <c r="D240" s="9" t="str">
        <f t="shared" si="257"/>
        <v/>
      </c>
      <c r="E240" s="12"/>
      <c r="F240" s="9" t="str">
        <f t="shared" si="258"/>
        <v/>
      </c>
      <c r="G240" s="12"/>
      <c r="H240" s="9" t="str">
        <f t="shared" si="259"/>
        <v/>
      </c>
    </row>
    <row r="241" spans="2:8" ht="15.9" customHeight="1">
      <c r="B241" s="18"/>
      <c r="C241" s="12"/>
      <c r="D241" s="9" t="str">
        <f t="shared" si="257"/>
        <v/>
      </c>
      <c r="E241" s="12"/>
      <c r="F241" s="9" t="str">
        <f t="shared" si="258"/>
        <v/>
      </c>
      <c r="G241" s="12"/>
      <c r="H241" s="9" t="str">
        <f t="shared" si="259"/>
        <v/>
      </c>
    </row>
    <row r="242" spans="2:8" ht="15.9" customHeight="1">
      <c r="B242" s="18"/>
      <c r="C242" s="12"/>
      <c r="D242" s="9" t="str">
        <f t="shared" si="257"/>
        <v/>
      </c>
      <c r="E242" s="12"/>
      <c r="F242" s="9" t="str">
        <f t="shared" si="258"/>
        <v/>
      </c>
      <c r="G242" s="12"/>
      <c r="H242" s="9" t="str">
        <f t="shared" si="259"/>
        <v/>
      </c>
    </row>
    <row r="243" spans="2:8" ht="15.9" customHeight="1">
      <c r="B243" s="18"/>
      <c r="C243" s="12"/>
      <c r="D243" s="9" t="str">
        <f t="shared" si="257"/>
        <v/>
      </c>
      <c r="E243" s="12"/>
      <c r="F243" s="9" t="str">
        <f t="shared" si="258"/>
        <v/>
      </c>
      <c r="G243" s="12"/>
      <c r="H243" s="9" t="str">
        <f t="shared" si="259"/>
        <v/>
      </c>
    </row>
    <row r="244" spans="2:8" ht="15.9" customHeight="1">
      <c r="B244" s="18"/>
      <c r="C244" s="12"/>
      <c r="D244" s="9" t="str">
        <f t="shared" si="257"/>
        <v/>
      </c>
      <c r="E244" s="12"/>
      <c r="F244" s="9" t="str">
        <f t="shared" si="258"/>
        <v/>
      </c>
      <c r="G244" s="12"/>
      <c r="H244" s="9" t="str">
        <f t="shared" si="259"/>
        <v/>
      </c>
    </row>
    <row r="245" spans="2:8" ht="15.9" customHeight="1">
      <c r="B245" s="18"/>
      <c r="C245" s="12"/>
      <c r="D245" s="9" t="str">
        <f t="shared" si="257"/>
        <v/>
      </c>
      <c r="E245" s="12"/>
      <c r="F245" s="9" t="str">
        <f t="shared" si="258"/>
        <v/>
      </c>
      <c r="G245" s="12"/>
      <c r="H245" s="9" t="str">
        <f t="shared" si="259"/>
        <v/>
      </c>
    </row>
    <row r="246" spans="2:8" ht="15.9" customHeight="1">
      <c r="B246" s="18"/>
      <c r="C246" s="12"/>
      <c r="D246" s="9" t="str">
        <f t="shared" si="257"/>
        <v/>
      </c>
      <c r="E246" s="12"/>
      <c r="F246" s="9" t="str">
        <f t="shared" si="258"/>
        <v/>
      </c>
      <c r="G246" s="12"/>
      <c r="H246" s="9" t="str">
        <f t="shared" si="259"/>
        <v/>
      </c>
    </row>
    <row r="247" spans="2:8" ht="15.9" customHeight="1">
      <c r="B247" s="18"/>
      <c r="C247" s="12"/>
      <c r="D247" s="9" t="str">
        <f t="shared" si="257"/>
        <v/>
      </c>
      <c r="E247" s="12"/>
      <c r="F247" s="9" t="str">
        <f t="shared" si="258"/>
        <v/>
      </c>
      <c r="G247" s="12"/>
      <c r="H247" s="9" t="str">
        <f t="shared" si="259"/>
        <v/>
      </c>
    </row>
    <row r="248" spans="2:8" ht="15.9" customHeight="1">
      <c r="B248" s="18"/>
      <c r="C248" s="12"/>
      <c r="D248" s="9" t="str">
        <f t="shared" si="257"/>
        <v/>
      </c>
      <c r="E248" s="12"/>
      <c r="F248" s="9" t="str">
        <f t="shared" si="258"/>
        <v/>
      </c>
      <c r="G248" s="12"/>
      <c r="H248" s="9" t="str">
        <f t="shared" si="259"/>
        <v/>
      </c>
    </row>
    <row r="249" spans="2:8" ht="15.9" customHeight="1">
      <c r="B249" s="18"/>
      <c r="C249" s="12"/>
      <c r="D249" s="9" t="str">
        <f t="shared" si="257"/>
        <v/>
      </c>
      <c r="E249" s="12"/>
      <c r="F249" s="9" t="str">
        <f t="shared" si="258"/>
        <v/>
      </c>
      <c r="G249" s="12"/>
      <c r="H249" s="9" t="str">
        <f t="shared" si="259"/>
        <v/>
      </c>
    </row>
    <row r="250" spans="2:8" ht="15.9" customHeight="1">
      <c r="B250" s="18"/>
      <c r="C250" s="12"/>
      <c r="D250" s="9" t="str">
        <f t="shared" si="257"/>
        <v/>
      </c>
      <c r="E250" s="12"/>
      <c r="F250" s="9" t="str">
        <f t="shared" si="258"/>
        <v/>
      </c>
      <c r="G250" s="12"/>
      <c r="H250" s="9" t="str">
        <f t="shared" si="259"/>
        <v/>
      </c>
    </row>
    <row r="251" spans="2:8" ht="15.9" customHeight="1">
      <c r="B251" s="18"/>
      <c r="C251" s="12"/>
      <c r="D251" s="9" t="str">
        <f t="shared" si="257"/>
        <v/>
      </c>
      <c r="E251" s="12"/>
      <c r="F251" s="9" t="str">
        <f t="shared" si="258"/>
        <v/>
      </c>
      <c r="G251" s="12"/>
      <c r="H251" s="9" t="str">
        <f t="shared" si="259"/>
        <v/>
      </c>
    </row>
    <row r="252" spans="2:8" ht="15.9" customHeight="1">
      <c r="B252" s="18"/>
      <c r="C252" s="12"/>
      <c r="D252" s="9" t="str">
        <f t="shared" si="257"/>
        <v/>
      </c>
      <c r="E252" s="12"/>
      <c r="F252" s="9" t="str">
        <f t="shared" si="258"/>
        <v/>
      </c>
      <c r="G252" s="12"/>
      <c r="H252" s="9" t="str">
        <f t="shared" si="259"/>
        <v/>
      </c>
    </row>
    <row r="253" spans="2:8" ht="15.9" customHeight="1">
      <c r="B253" s="18"/>
      <c r="C253" s="12"/>
      <c r="D253" s="9" t="str">
        <f t="shared" si="257"/>
        <v/>
      </c>
      <c r="E253" s="12"/>
      <c r="F253" s="9" t="str">
        <f t="shared" si="258"/>
        <v/>
      </c>
      <c r="G253" s="12"/>
      <c r="H253" s="9" t="str">
        <f t="shared" si="259"/>
        <v/>
      </c>
    </row>
    <row r="254" spans="2:8" ht="15.9" customHeight="1">
      <c r="B254" s="18"/>
      <c r="C254" s="12"/>
      <c r="D254" s="9" t="str">
        <f t="shared" si="257"/>
        <v/>
      </c>
      <c r="E254" s="12"/>
      <c r="F254" s="9" t="str">
        <f t="shared" si="258"/>
        <v/>
      </c>
      <c r="G254" s="12"/>
      <c r="H254" s="9" t="str">
        <f t="shared" si="259"/>
        <v/>
      </c>
    </row>
    <row r="255" spans="2:8" ht="15.9" customHeight="1">
      <c r="B255" s="18"/>
      <c r="C255" s="12"/>
      <c r="D255" s="9" t="str">
        <f t="shared" si="257"/>
        <v/>
      </c>
      <c r="E255" s="12"/>
      <c r="F255" s="9" t="str">
        <f t="shared" si="258"/>
        <v/>
      </c>
      <c r="G255" s="12"/>
      <c r="H255" s="9" t="str">
        <f t="shared" si="259"/>
        <v/>
      </c>
    </row>
    <row r="256" spans="2:8" ht="15.9" customHeight="1">
      <c r="B256" s="18"/>
      <c r="C256" s="12"/>
      <c r="D256" s="9" t="str">
        <f t="shared" si="257"/>
        <v/>
      </c>
      <c r="E256" s="12"/>
      <c r="F256" s="9" t="str">
        <f t="shared" si="258"/>
        <v/>
      </c>
      <c r="G256" s="12"/>
      <c r="H256" s="9" t="str">
        <f t="shared" si="259"/>
        <v/>
      </c>
    </row>
    <row r="257" spans="2:8" ht="15.9" customHeight="1">
      <c r="B257" s="18"/>
      <c r="C257" s="12"/>
      <c r="D257" s="9" t="str">
        <f t="shared" si="257"/>
        <v/>
      </c>
      <c r="E257" s="12"/>
      <c r="F257" s="9" t="str">
        <f t="shared" si="258"/>
        <v/>
      </c>
      <c r="G257" s="12"/>
      <c r="H257" s="9" t="str">
        <f t="shared" si="259"/>
        <v/>
      </c>
    </row>
    <row r="258" spans="2:8" ht="15.9" customHeight="1">
      <c r="B258" s="18"/>
      <c r="C258" s="12"/>
      <c r="D258" s="9" t="str">
        <f t="shared" si="257"/>
        <v/>
      </c>
      <c r="E258" s="12"/>
      <c r="F258" s="9" t="str">
        <f t="shared" si="258"/>
        <v/>
      </c>
      <c r="G258" s="12"/>
      <c r="H258" s="9" t="str">
        <f t="shared" si="259"/>
        <v/>
      </c>
    </row>
    <row r="259" spans="2:8" ht="15.9" customHeight="1">
      <c r="B259" s="18"/>
      <c r="C259" s="12"/>
      <c r="D259" s="9" t="str">
        <f t="shared" si="257"/>
        <v/>
      </c>
      <c r="E259" s="12"/>
      <c r="F259" s="9" t="str">
        <f t="shared" si="258"/>
        <v/>
      </c>
      <c r="G259" s="12"/>
      <c r="H259" s="9" t="str">
        <f t="shared" si="259"/>
        <v/>
      </c>
    </row>
    <row r="260" spans="2:8" ht="15.9" customHeight="1">
      <c r="B260" s="18"/>
      <c r="C260" s="12"/>
      <c r="D260" s="9" t="str">
        <f t="shared" si="257"/>
        <v/>
      </c>
      <c r="E260" s="12"/>
      <c r="F260" s="9" t="str">
        <f t="shared" si="258"/>
        <v/>
      </c>
      <c r="G260" s="12"/>
      <c r="H260" s="9" t="str">
        <f t="shared" si="259"/>
        <v/>
      </c>
    </row>
    <row r="261" spans="2:8" ht="15.9" customHeight="1">
      <c r="B261" s="18"/>
      <c r="C261" s="12"/>
      <c r="D261" s="9" t="str">
        <f t="shared" si="257"/>
        <v/>
      </c>
      <c r="E261" s="12"/>
      <c r="F261" s="9" t="str">
        <f t="shared" si="258"/>
        <v/>
      </c>
      <c r="G261" s="12"/>
      <c r="H261" s="9" t="str">
        <f t="shared" si="259"/>
        <v/>
      </c>
    </row>
    <row r="262" spans="2:8" ht="15.9" customHeight="1">
      <c r="B262" s="18"/>
      <c r="C262" s="12"/>
      <c r="D262" s="9" t="str">
        <f t="shared" si="257"/>
        <v/>
      </c>
      <c r="E262" s="12"/>
      <c r="F262" s="9" t="str">
        <f t="shared" si="258"/>
        <v/>
      </c>
      <c r="G262" s="12"/>
      <c r="H262" s="9" t="str">
        <f t="shared" si="259"/>
        <v/>
      </c>
    </row>
    <row r="263" spans="2:8" ht="15.9" customHeight="1">
      <c r="B263" s="18"/>
      <c r="C263" s="12"/>
      <c r="D263" s="9" t="str">
        <f t="shared" si="257"/>
        <v/>
      </c>
      <c r="E263" s="12"/>
      <c r="F263" s="9" t="str">
        <f t="shared" si="258"/>
        <v/>
      </c>
      <c r="G263" s="12"/>
      <c r="H263" s="9" t="str">
        <f t="shared" si="259"/>
        <v/>
      </c>
    </row>
    <row r="264" spans="2:8" ht="15.9" customHeight="1">
      <c r="B264" s="18"/>
      <c r="C264" s="12"/>
      <c r="D264" s="9" t="str">
        <f t="shared" si="257"/>
        <v/>
      </c>
      <c r="E264" s="12"/>
      <c r="F264" s="9" t="str">
        <f t="shared" si="258"/>
        <v/>
      </c>
      <c r="G264" s="12"/>
      <c r="H264" s="9" t="str">
        <f t="shared" si="259"/>
        <v/>
      </c>
    </row>
    <row r="265" spans="2:8" ht="15.9" customHeight="1">
      <c r="B265" s="18"/>
      <c r="C265" s="12"/>
      <c r="D265" s="9" t="str">
        <f t="shared" si="257"/>
        <v/>
      </c>
      <c r="E265" s="12"/>
      <c r="F265" s="9" t="str">
        <f t="shared" si="258"/>
        <v/>
      </c>
      <c r="G265" s="12"/>
      <c r="H265" s="9" t="str">
        <f t="shared" si="259"/>
        <v/>
      </c>
    </row>
    <row r="266" spans="2:8" ht="15.9" customHeight="1">
      <c r="B266" s="18"/>
      <c r="C266" s="12"/>
      <c r="D266" s="9" t="str">
        <f t="shared" si="257"/>
        <v/>
      </c>
      <c r="E266" s="12"/>
      <c r="F266" s="9" t="str">
        <f t="shared" si="258"/>
        <v/>
      </c>
      <c r="G266" s="12"/>
      <c r="H266" s="9" t="str">
        <f t="shared" si="259"/>
        <v/>
      </c>
    </row>
    <row r="267" spans="2:8" ht="15.9" customHeight="1">
      <c r="B267" s="18"/>
      <c r="C267" s="12"/>
      <c r="D267" s="9" t="str">
        <f t="shared" si="257"/>
        <v/>
      </c>
      <c r="E267" s="12"/>
      <c r="F267" s="9" t="str">
        <f t="shared" si="258"/>
        <v/>
      </c>
      <c r="G267" s="12"/>
      <c r="H267" s="9" t="str">
        <f t="shared" si="259"/>
        <v/>
      </c>
    </row>
    <row r="268" spans="2:8" ht="15.9" customHeight="1">
      <c r="B268" s="18"/>
      <c r="C268" s="12"/>
      <c r="D268" s="9" t="str">
        <f t="shared" si="257"/>
        <v/>
      </c>
      <c r="E268" s="12"/>
      <c r="F268" s="9" t="str">
        <f t="shared" si="258"/>
        <v/>
      </c>
      <c r="G268" s="12"/>
      <c r="H268" s="9" t="str">
        <f t="shared" si="259"/>
        <v/>
      </c>
    </row>
    <row r="269" spans="2:8" ht="15.9" customHeight="1">
      <c r="B269" s="18"/>
      <c r="C269" s="12"/>
      <c r="D269" s="9" t="str">
        <f t="shared" si="257"/>
        <v/>
      </c>
      <c r="E269" s="12"/>
      <c r="F269" s="9" t="str">
        <f t="shared" si="258"/>
        <v/>
      </c>
      <c r="G269" s="12"/>
      <c r="H269" s="9" t="str">
        <f t="shared" si="259"/>
        <v/>
      </c>
    </row>
    <row r="270" spans="2:8" ht="15.9" customHeight="1">
      <c r="B270" s="18"/>
      <c r="C270" s="12"/>
      <c r="D270" s="9" t="str">
        <f t="shared" si="257"/>
        <v/>
      </c>
      <c r="E270" s="12"/>
      <c r="F270" s="9" t="str">
        <f t="shared" si="258"/>
        <v/>
      </c>
      <c r="G270" s="12"/>
      <c r="H270" s="9" t="str">
        <f t="shared" si="259"/>
        <v/>
      </c>
    </row>
    <row r="271" spans="2:8" ht="15.9" customHeight="1">
      <c r="B271" s="18"/>
      <c r="C271" s="12"/>
      <c r="D271" s="9" t="str">
        <f t="shared" si="257"/>
        <v/>
      </c>
      <c r="E271" s="12"/>
      <c r="F271" s="9" t="str">
        <f t="shared" si="258"/>
        <v/>
      </c>
      <c r="G271" s="12"/>
      <c r="H271" s="9" t="str">
        <f t="shared" si="259"/>
        <v/>
      </c>
    </row>
    <row r="272" spans="2:8" ht="15.9" customHeight="1">
      <c r="B272" s="18"/>
      <c r="C272" s="12"/>
      <c r="D272" s="9" t="str">
        <f t="shared" si="257"/>
        <v/>
      </c>
      <c r="E272" s="12"/>
      <c r="F272" s="9" t="str">
        <f t="shared" si="258"/>
        <v/>
      </c>
      <c r="G272" s="12"/>
      <c r="H272" s="9" t="str">
        <f t="shared" si="259"/>
        <v/>
      </c>
    </row>
    <row r="273" spans="2:8" ht="15.9" customHeight="1">
      <c r="B273" s="18"/>
      <c r="C273" s="12"/>
      <c r="D273" s="9" t="str">
        <f t="shared" si="257"/>
        <v/>
      </c>
      <c r="E273" s="12"/>
      <c r="F273" s="9" t="str">
        <f t="shared" si="258"/>
        <v/>
      </c>
      <c r="G273" s="12"/>
      <c r="H273" s="9" t="str">
        <f t="shared" si="259"/>
        <v/>
      </c>
    </row>
    <row r="274" spans="2:8" ht="15.9" customHeight="1">
      <c r="B274" s="18"/>
      <c r="C274" s="12"/>
      <c r="D274" s="9" t="str">
        <f t="shared" si="257"/>
        <v/>
      </c>
      <c r="E274" s="12"/>
      <c r="F274" s="9" t="str">
        <f t="shared" si="258"/>
        <v/>
      </c>
      <c r="G274" s="12"/>
      <c r="H274" s="9" t="str">
        <f t="shared" si="259"/>
        <v/>
      </c>
    </row>
    <row r="275" spans="2:8" ht="15.9" customHeight="1">
      <c r="B275" s="18"/>
      <c r="C275" s="12"/>
      <c r="D275" s="9" t="str">
        <f t="shared" si="257"/>
        <v/>
      </c>
      <c r="E275" s="12"/>
      <c r="F275" s="9" t="str">
        <f t="shared" si="258"/>
        <v/>
      </c>
      <c r="G275" s="12"/>
      <c r="H275" s="9" t="str">
        <f t="shared" si="259"/>
        <v/>
      </c>
    </row>
    <row r="276" spans="2:8" ht="15.9" customHeight="1">
      <c r="B276" s="18"/>
      <c r="C276" s="12"/>
      <c r="D276" s="9" t="str">
        <f t="shared" si="257"/>
        <v/>
      </c>
      <c r="E276" s="12"/>
      <c r="F276" s="9" t="str">
        <f t="shared" si="258"/>
        <v/>
      </c>
      <c r="G276" s="12"/>
      <c r="H276" s="9" t="str">
        <f t="shared" si="259"/>
        <v/>
      </c>
    </row>
    <row r="277" spans="2:8" ht="15.9" customHeight="1">
      <c r="B277" s="18"/>
      <c r="C277" s="12"/>
      <c r="D277" s="9" t="str">
        <f t="shared" si="257"/>
        <v/>
      </c>
      <c r="E277" s="12"/>
      <c r="F277" s="9" t="str">
        <f t="shared" si="258"/>
        <v/>
      </c>
      <c r="G277" s="12"/>
      <c r="H277" s="9" t="str">
        <f t="shared" si="259"/>
        <v/>
      </c>
    </row>
    <row r="278" spans="2:8" ht="15.9" customHeight="1">
      <c r="B278" s="18"/>
      <c r="C278" s="12"/>
      <c r="D278" s="9" t="str">
        <f t="shared" si="257"/>
        <v/>
      </c>
      <c r="E278" s="12"/>
      <c r="F278" s="9" t="str">
        <f t="shared" si="258"/>
        <v/>
      </c>
      <c r="G278" s="12"/>
      <c r="H278" s="9" t="str">
        <f t="shared" si="259"/>
        <v/>
      </c>
    </row>
    <row r="279" spans="2:8" ht="15.9" customHeight="1">
      <c r="B279" s="18"/>
      <c r="C279" s="12"/>
      <c r="D279" s="9" t="str">
        <f t="shared" si="257"/>
        <v/>
      </c>
      <c r="E279" s="12"/>
      <c r="F279" s="9" t="str">
        <f t="shared" si="258"/>
        <v/>
      </c>
      <c r="G279" s="12"/>
      <c r="H279" s="9" t="str">
        <f t="shared" si="259"/>
        <v/>
      </c>
    </row>
    <row r="280" spans="2:8" ht="15.9" customHeight="1">
      <c r="B280" s="18"/>
      <c r="C280" s="12"/>
      <c r="D280" s="9" t="str">
        <f t="shared" si="257"/>
        <v/>
      </c>
      <c r="E280" s="12"/>
      <c r="F280" s="9" t="str">
        <f t="shared" si="258"/>
        <v/>
      </c>
      <c r="G280" s="12"/>
      <c r="H280" s="9" t="str">
        <f t="shared" si="259"/>
        <v/>
      </c>
    </row>
    <row r="281" spans="2:8" ht="15.9" customHeight="1">
      <c r="B281" s="18"/>
      <c r="C281" s="12"/>
      <c r="D281" s="9" t="str">
        <f t="shared" si="257"/>
        <v/>
      </c>
      <c r="E281" s="12"/>
      <c r="F281" s="9" t="str">
        <f t="shared" si="258"/>
        <v/>
      </c>
      <c r="G281" s="12"/>
      <c r="H281" s="9" t="str">
        <f t="shared" si="259"/>
        <v/>
      </c>
    </row>
    <row r="282" spans="2:8" ht="15.9" customHeight="1">
      <c r="B282" s="18"/>
      <c r="C282" s="12"/>
      <c r="D282" s="9" t="str">
        <f t="shared" si="257"/>
        <v/>
      </c>
      <c r="E282" s="12"/>
      <c r="F282" s="9" t="str">
        <f t="shared" si="258"/>
        <v/>
      </c>
      <c r="G282" s="12"/>
      <c r="H282" s="9" t="str">
        <f t="shared" si="259"/>
        <v/>
      </c>
    </row>
    <row r="283" spans="2:8" ht="15.9" customHeight="1">
      <c r="B283" s="18"/>
      <c r="C283" s="12"/>
      <c r="D283" s="9" t="str">
        <f t="shared" si="257"/>
        <v/>
      </c>
      <c r="E283" s="12"/>
      <c r="F283" s="9" t="str">
        <f t="shared" si="258"/>
        <v/>
      </c>
      <c r="G283" s="12"/>
      <c r="H283" s="9" t="str">
        <f t="shared" si="259"/>
        <v/>
      </c>
    </row>
    <row r="284" spans="2:8" ht="15.9" customHeight="1">
      <c r="B284" s="18"/>
      <c r="C284" s="12"/>
      <c r="D284" s="9" t="str">
        <f t="shared" si="257"/>
        <v/>
      </c>
      <c r="E284" s="12"/>
      <c r="F284" s="9" t="str">
        <f t="shared" si="258"/>
        <v/>
      </c>
      <c r="G284" s="12"/>
      <c r="H284" s="9" t="str">
        <f t="shared" si="259"/>
        <v/>
      </c>
    </row>
    <row r="285" spans="2:8" ht="15.9" customHeight="1">
      <c r="B285" s="18"/>
      <c r="C285" s="12"/>
      <c r="D285" s="9" t="str">
        <f t="shared" si="257"/>
        <v/>
      </c>
      <c r="E285" s="12"/>
      <c r="F285" s="9" t="str">
        <f t="shared" si="258"/>
        <v/>
      </c>
      <c r="G285" s="12"/>
      <c r="H285" s="9" t="str">
        <f t="shared" si="259"/>
        <v/>
      </c>
    </row>
    <row r="286" spans="2:8" ht="15.9" customHeight="1">
      <c r="B286" s="18"/>
      <c r="C286" s="12"/>
      <c r="D286" s="9" t="str">
        <f t="shared" si="257"/>
        <v/>
      </c>
      <c r="E286" s="12"/>
      <c r="F286" s="9" t="str">
        <f t="shared" si="258"/>
        <v/>
      </c>
      <c r="G286" s="12"/>
      <c r="H286" s="9" t="str">
        <f t="shared" si="259"/>
        <v/>
      </c>
    </row>
    <row r="287" spans="2:8" ht="15.9" customHeight="1">
      <c r="B287" s="18"/>
      <c r="C287" s="12"/>
      <c r="D287" s="9" t="str">
        <f t="shared" si="257"/>
        <v/>
      </c>
      <c r="E287" s="12"/>
      <c r="F287" s="9" t="str">
        <f t="shared" si="258"/>
        <v/>
      </c>
      <c r="G287" s="12"/>
      <c r="H287" s="9" t="str">
        <f t="shared" si="259"/>
        <v/>
      </c>
    </row>
    <row r="288" spans="2:8" ht="15.9" customHeight="1">
      <c r="B288" s="18"/>
      <c r="C288" s="12"/>
      <c r="D288" s="9" t="str">
        <f t="shared" ref="D288:D312" si="260">IF(C288="","",(C288-$C$9)*1000)</f>
        <v/>
      </c>
      <c r="E288" s="12"/>
      <c r="F288" s="9" t="str">
        <f t="shared" ref="F288:F312" si="261">IF(E288="","",(E288-$E$9)*1000)</f>
        <v/>
      </c>
      <c r="G288" s="12"/>
      <c r="H288" s="9" t="str">
        <f t="shared" ref="H288:H312" si="262">IF(G288="","",(G288-$G$9)*1000)</f>
        <v/>
      </c>
    </row>
    <row r="289" spans="2:8" ht="15.9" customHeight="1">
      <c r="B289" s="18"/>
      <c r="C289" s="12"/>
      <c r="D289" s="9" t="str">
        <f t="shared" si="260"/>
        <v/>
      </c>
      <c r="E289" s="12"/>
      <c r="F289" s="9" t="str">
        <f t="shared" si="261"/>
        <v/>
      </c>
      <c r="G289" s="12"/>
      <c r="H289" s="9" t="str">
        <f t="shared" si="262"/>
        <v/>
      </c>
    </row>
    <row r="290" spans="2:8" ht="15.9" customHeight="1">
      <c r="B290" s="18"/>
      <c r="C290" s="12"/>
      <c r="D290" s="9" t="str">
        <f t="shared" si="260"/>
        <v/>
      </c>
      <c r="E290" s="12"/>
      <c r="F290" s="9" t="str">
        <f t="shared" si="261"/>
        <v/>
      </c>
      <c r="G290" s="12"/>
      <c r="H290" s="9" t="str">
        <f t="shared" si="262"/>
        <v/>
      </c>
    </row>
    <row r="291" spans="2:8" ht="15.9" customHeight="1">
      <c r="B291" s="18"/>
      <c r="C291" s="12"/>
      <c r="D291" s="9" t="str">
        <f t="shared" si="260"/>
        <v/>
      </c>
      <c r="E291" s="12"/>
      <c r="F291" s="9" t="str">
        <f t="shared" si="261"/>
        <v/>
      </c>
      <c r="G291" s="12"/>
      <c r="H291" s="9" t="str">
        <f t="shared" si="262"/>
        <v/>
      </c>
    </row>
    <row r="292" spans="2:8" ht="15.9" customHeight="1">
      <c r="B292" s="18"/>
      <c r="C292" s="12"/>
      <c r="D292" s="9" t="str">
        <f t="shared" si="260"/>
        <v/>
      </c>
      <c r="E292" s="12"/>
      <c r="F292" s="9" t="str">
        <f t="shared" si="261"/>
        <v/>
      </c>
      <c r="G292" s="12"/>
      <c r="H292" s="9" t="str">
        <f t="shared" si="262"/>
        <v/>
      </c>
    </row>
    <row r="293" spans="2:8" ht="15.9" customHeight="1">
      <c r="B293" s="18"/>
      <c r="C293" s="12"/>
      <c r="D293" s="9" t="str">
        <f t="shared" si="260"/>
        <v/>
      </c>
      <c r="E293" s="12"/>
      <c r="F293" s="9" t="str">
        <f t="shared" si="261"/>
        <v/>
      </c>
      <c r="G293" s="12"/>
      <c r="H293" s="9" t="str">
        <f t="shared" si="262"/>
        <v/>
      </c>
    </row>
    <row r="294" spans="2:8" ht="15.9" customHeight="1">
      <c r="B294" s="18"/>
      <c r="C294" s="12"/>
      <c r="D294" s="9" t="str">
        <f t="shared" si="260"/>
        <v/>
      </c>
      <c r="E294" s="12"/>
      <c r="F294" s="9" t="str">
        <f t="shared" si="261"/>
        <v/>
      </c>
      <c r="G294" s="12"/>
      <c r="H294" s="9" t="str">
        <f t="shared" si="262"/>
        <v/>
      </c>
    </row>
    <row r="295" spans="2:8" ht="15.9" customHeight="1">
      <c r="B295" s="18"/>
      <c r="C295" s="12"/>
      <c r="D295" s="9" t="str">
        <f t="shared" si="260"/>
        <v/>
      </c>
      <c r="E295" s="12"/>
      <c r="F295" s="9" t="str">
        <f t="shared" si="261"/>
        <v/>
      </c>
      <c r="G295" s="12"/>
      <c r="H295" s="9" t="str">
        <f t="shared" si="262"/>
        <v/>
      </c>
    </row>
    <row r="296" spans="2:8" ht="15.9" customHeight="1">
      <c r="B296" s="18"/>
      <c r="C296" s="12"/>
      <c r="D296" s="9" t="str">
        <f t="shared" si="260"/>
        <v/>
      </c>
      <c r="E296" s="12"/>
      <c r="F296" s="9" t="str">
        <f t="shared" si="261"/>
        <v/>
      </c>
      <c r="G296" s="12"/>
      <c r="H296" s="9" t="str">
        <f t="shared" si="262"/>
        <v/>
      </c>
    </row>
    <row r="297" spans="2:8" ht="15.9" customHeight="1">
      <c r="B297" s="18"/>
      <c r="C297" s="12"/>
      <c r="D297" s="9" t="str">
        <f t="shared" si="260"/>
        <v/>
      </c>
      <c r="E297" s="12"/>
      <c r="F297" s="9" t="str">
        <f t="shared" si="261"/>
        <v/>
      </c>
      <c r="G297" s="12"/>
      <c r="H297" s="9" t="str">
        <f t="shared" si="262"/>
        <v/>
      </c>
    </row>
    <row r="298" spans="2:8" ht="15.9" customHeight="1">
      <c r="B298" s="18"/>
      <c r="C298" s="12"/>
      <c r="D298" s="9" t="str">
        <f t="shared" si="260"/>
        <v/>
      </c>
      <c r="E298" s="12"/>
      <c r="F298" s="9" t="str">
        <f t="shared" si="261"/>
        <v/>
      </c>
      <c r="G298" s="12"/>
      <c r="H298" s="9" t="str">
        <f t="shared" si="262"/>
        <v/>
      </c>
    </row>
    <row r="299" spans="2:8" ht="15.9" customHeight="1">
      <c r="B299" s="18"/>
      <c r="C299" s="12"/>
      <c r="D299" s="9" t="str">
        <f t="shared" si="260"/>
        <v/>
      </c>
      <c r="E299" s="12"/>
      <c r="F299" s="9" t="str">
        <f t="shared" si="261"/>
        <v/>
      </c>
      <c r="G299" s="12"/>
      <c r="H299" s="9" t="str">
        <f t="shared" si="262"/>
        <v/>
      </c>
    </row>
    <row r="300" spans="2:8" ht="15.9" customHeight="1">
      <c r="B300" s="18"/>
      <c r="C300" s="12"/>
      <c r="D300" s="9" t="str">
        <f t="shared" si="260"/>
        <v/>
      </c>
      <c r="E300" s="12"/>
      <c r="F300" s="9" t="str">
        <f t="shared" si="261"/>
        <v/>
      </c>
      <c r="G300" s="12"/>
      <c r="H300" s="9" t="str">
        <f t="shared" si="262"/>
        <v/>
      </c>
    </row>
    <row r="301" spans="2:8" ht="15.9" customHeight="1">
      <c r="B301" s="18"/>
      <c r="C301" s="12"/>
      <c r="D301" s="9" t="str">
        <f t="shared" si="260"/>
        <v/>
      </c>
      <c r="E301" s="12"/>
      <c r="F301" s="9" t="str">
        <f t="shared" si="261"/>
        <v/>
      </c>
      <c r="G301" s="12"/>
      <c r="H301" s="9" t="str">
        <f t="shared" si="262"/>
        <v/>
      </c>
    </row>
    <row r="302" spans="2:8" ht="15.9" customHeight="1">
      <c r="B302" s="18"/>
      <c r="C302" s="12"/>
      <c r="D302" s="9" t="str">
        <f t="shared" si="260"/>
        <v/>
      </c>
      <c r="E302" s="12"/>
      <c r="F302" s="9" t="str">
        <f t="shared" si="261"/>
        <v/>
      </c>
      <c r="G302" s="12"/>
      <c r="H302" s="9" t="str">
        <f t="shared" si="262"/>
        <v/>
      </c>
    </row>
    <row r="303" spans="2:8" ht="15.9" customHeight="1">
      <c r="B303" s="18"/>
      <c r="C303" s="12"/>
      <c r="D303" s="9" t="str">
        <f t="shared" si="260"/>
        <v/>
      </c>
      <c r="E303" s="12"/>
      <c r="F303" s="9" t="str">
        <f t="shared" si="261"/>
        <v/>
      </c>
      <c r="G303" s="12"/>
      <c r="H303" s="9" t="str">
        <f t="shared" si="262"/>
        <v/>
      </c>
    </row>
    <row r="304" spans="2:8" ht="15.9" customHeight="1">
      <c r="B304" s="18"/>
      <c r="C304" s="12"/>
      <c r="D304" s="9" t="str">
        <f t="shared" si="260"/>
        <v/>
      </c>
      <c r="E304" s="12"/>
      <c r="F304" s="9" t="str">
        <f t="shared" si="261"/>
        <v/>
      </c>
      <c r="G304" s="12"/>
      <c r="H304" s="9" t="str">
        <f t="shared" si="262"/>
        <v/>
      </c>
    </row>
    <row r="305" spans="2:8" ht="15.9" customHeight="1">
      <c r="B305" s="18"/>
      <c r="C305" s="12"/>
      <c r="D305" s="9" t="str">
        <f t="shared" si="260"/>
        <v/>
      </c>
      <c r="E305" s="12"/>
      <c r="F305" s="9" t="str">
        <f t="shared" si="261"/>
        <v/>
      </c>
      <c r="G305" s="12"/>
      <c r="H305" s="9" t="str">
        <f t="shared" si="262"/>
        <v/>
      </c>
    </row>
    <row r="306" spans="2:8" ht="15.9" customHeight="1">
      <c r="B306" s="18"/>
      <c r="C306" s="12"/>
      <c r="D306" s="9" t="str">
        <f t="shared" si="260"/>
        <v/>
      </c>
      <c r="E306" s="12"/>
      <c r="F306" s="9" t="str">
        <f t="shared" si="261"/>
        <v/>
      </c>
      <c r="G306" s="12"/>
      <c r="H306" s="9" t="str">
        <f t="shared" si="262"/>
        <v/>
      </c>
    </row>
    <row r="307" spans="2:8" ht="15.9" customHeight="1">
      <c r="B307" s="18"/>
      <c r="C307" s="12"/>
      <c r="D307" s="9" t="str">
        <f t="shared" si="260"/>
        <v/>
      </c>
      <c r="E307" s="12"/>
      <c r="F307" s="9" t="str">
        <f t="shared" si="261"/>
        <v/>
      </c>
      <c r="G307" s="12"/>
      <c r="H307" s="9" t="str">
        <f t="shared" si="262"/>
        <v/>
      </c>
    </row>
    <row r="308" spans="2:8" ht="15.9" customHeight="1">
      <c r="B308" s="18"/>
      <c r="C308" s="12"/>
      <c r="D308" s="9" t="str">
        <f t="shared" si="260"/>
        <v/>
      </c>
      <c r="E308" s="12"/>
      <c r="F308" s="9" t="str">
        <f t="shared" si="261"/>
        <v/>
      </c>
      <c r="G308" s="12"/>
      <c r="H308" s="9" t="str">
        <f t="shared" si="262"/>
        <v/>
      </c>
    </row>
    <row r="309" spans="2:8" ht="15.9" customHeight="1">
      <c r="B309" s="18"/>
      <c r="C309" s="12"/>
      <c r="D309" s="9" t="str">
        <f t="shared" si="260"/>
        <v/>
      </c>
      <c r="E309" s="12"/>
      <c r="F309" s="9" t="str">
        <f t="shared" si="261"/>
        <v/>
      </c>
      <c r="G309" s="12"/>
      <c r="H309" s="9" t="str">
        <f t="shared" si="262"/>
        <v/>
      </c>
    </row>
    <row r="310" spans="2:8" ht="15.9" customHeight="1">
      <c r="B310" s="18"/>
      <c r="C310" s="12"/>
      <c r="D310" s="9" t="str">
        <f t="shared" si="260"/>
        <v/>
      </c>
      <c r="E310" s="12"/>
      <c r="F310" s="9" t="str">
        <f t="shared" si="261"/>
        <v/>
      </c>
      <c r="G310" s="12"/>
      <c r="H310" s="9" t="str">
        <f t="shared" si="262"/>
        <v/>
      </c>
    </row>
    <row r="311" spans="2:8" ht="15.9" customHeight="1">
      <c r="B311" s="18"/>
      <c r="C311" s="12"/>
      <c r="D311" s="9" t="str">
        <f t="shared" si="260"/>
        <v/>
      </c>
      <c r="E311" s="12"/>
      <c r="F311" s="9" t="str">
        <f t="shared" si="261"/>
        <v/>
      </c>
      <c r="G311" s="12"/>
      <c r="H311" s="9" t="str">
        <f t="shared" si="262"/>
        <v/>
      </c>
    </row>
    <row r="312" spans="2:8" ht="15.9" customHeight="1">
      <c r="B312" s="18"/>
      <c r="C312" s="12"/>
      <c r="D312" s="9" t="str">
        <f t="shared" si="260"/>
        <v/>
      </c>
      <c r="E312" s="12"/>
      <c r="F312" s="9" t="str">
        <f t="shared" si="261"/>
        <v/>
      </c>
      <c r="G312" s="12"/>
      <c r="H312" s="9" t="str">
        <f t="shared" si="262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58:A159"/>
    <mergeCell ref="A194:A195"/>
    <mergeCell ref="A200:A201"/>
    <mergeCell ref="N8:N9"/>
    <mergeCell ref="O8:O9"/>
  </mergeCells>
  <conditionalFormatting sqref="I87:I101">
    <cfRule type="cellIs" dxfId="31" priority="1" operator="lessThan">
      <formula>$L$6</formula>
    </cfRule>
    <cfRule type="cellIs" dxfId="30" priority="2" operator="greaterThan">
      <formula>$L$5</formula>
    </cfRule>
  </conditionalFormatting>
  <conditionalFormatting sqref="I103:I206 J107:K205">
    <cfRule type="cellIs" dxfId="29" priority="3" operator="lessThan">
      <formula>$L$6</formula>
    </cfRule>
    <cfRule type="cellIs" dxfId="28" priority="4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12"/>
  <sheetViews>
    <sheetView showGridLines="0" zoomScale="90" zoomScaleNormal="90" workbookViewId="0">
      <pane ySplit="9" topLeftCell="A71" activePane="bottomLeft" state="frozen"/>
      <selection pane="bottomLeft" activeCell="F78" sqref="F78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901.95999998832121</v>
      </c>
      <c r="X1" s="85" t="s">
        <v>65</v>
      </c>
      <c r="Y1" s="86">
        <f>AN7</f>
        <v>920.36743274756918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98.680000379681587</v>
      </c>
      <c r="X2" s="87" t="s">
        <v>66</v>
      </c>
      <c r="Y2" s="88">
        <f>IF(MOD(DEGREES(ATAN2(W1, W2)), 360) &gt; 180, MOD(DEGREES(ATAN2(W1, W2)), 360) - 360, MOD(DEGREES(ATAN2(W1, W2)), 360))</f>
        <v>6.2436798473968569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901.95999998832121</v>
      </c>
      <c r="AH2" s="43">
        <f>INDEX(D:D,MATCH(9.99999999999999E+307,D:D))</f>
        <v>924.39999995986</v>
      </c>
      <c r="AI2" s="43">
        <f>INDEX(D:D,MATCH(9.99999999999999E+307,D:D)-1)</f>
        <v>923.5999999800697</v>
      </c>
      <c r="AJ2" s="43">
        <f>INDEX(D:D,MATCH(9.99999999999999E+307,D:D)-2)</f>
        <v>920.29999999795109</v>
      </c>
      <c r="AK2" s="43">
        <f>INDEX(D:D,MATCH(9.99999999999999E+307,D:D)-3)</f>
        <v>882.09999998798594</v>
      </c>
      <c r="AL2" s="43">
        <f>INDEX(D:D,MATCH(9.99999999999999E+307,D:D)-4)</f>
        <v>898.09999999124557</v>
      </c>
      <c r="AM2" s="43">
        <f>INDEX(D:D,MATCH(9.99999999999999E+307,D:D)-5)</f>
        <v>885.69999998435378</v>
      </c>
      <c r="AN2" s="43">
        <f>INDEX(D:D,MATCH(9.99999999999999E+307,D:D)-6)</f>
        <v>882.09999998798594</v>
      </c>
      <c r="AO2" s="43">
        <f>INDEX(D:D,MATCH(9.99999999999999E+307,D:D)-7)</f>
        <v>876.09999999403954</v>
      </c>
      <c r="AP2" s="43">
        <f>INDEX(D:D,MATCH(9.99999999999999E+307,D:D)-8)</f>
        <v>862.39999998360872</v>
      </c>
      <c r="AQ2" s="43">
        <f>INDEX(D:D,MATCH(9.99999999999999E+307,D:D)-9)</f>
        <v>855.40000000037253</v>
      </c>
      <c r="AR2" s="43">
        <f>INDEX(D:D,MATCH(9.99999999999999E+307,D:D)-10)</f>
        <v>852.79999999329448</v>
      </c>
      <c r="AS2" s="43">
        <f>INDEX(D:D,MATCH(9.99999999999999E+307,D:D)-11)</f>
        <v>829.99999995809048</v>
      </c>
      <c r="AT2" s="43">
        <f>INDEX(D:D,MATCH(9.99999999999999E+307,D:D)-12)</f>
        <v>811.3999999477528</v>
      </c>
      <c r="AU2" s="43">
        <f>INDEX(D:D,MATCH(9.99999999999999E+307,D:D)-13)</f>
        <v>768.69999995687976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-152.11999999999935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98.680000379681587</v>
      </c>
      <c r="AH3" s="43">
        <f>INDEX(F:F,MATCH(9.99999999999999E+307,F:F))</f>
        <v>96.700000576674938</v>
      </c>
      <c r="AI3" s="43">
        <f>INDEX(F:F,MATCH(9.99999999999999E+307,F:F)-1)</f>
        <v>111.90000083297491</v>
      </c>
      <c r="AJ3" s="43">
        <f>INDEX(F:F,MATCH(9.99999999999999E+307,F:F)-2)</f>
        <v>95.90000007301569</v>
      </c>
      <c r="AK3" s="43">
        <f>INDEX(F:F,MATCH(9.99999999999999E+307,F:F)-3)</f>
        <v>116.00000038743019</v>
      </c>
      <c r="AL3" s="43">
        <f>INDEX(F:F,MATCH(9.99999999999999E+307,F:F)-4)</f>
        <v>72.900000028312206</v>
      </c>
      <c r="AM3" s="43">
        <f>INDEX(F:F,MATCH(9.99999999999999E+307,F:F)-5)</f>
        <v>70.199999958276749</v>
      </c>
      <c r="AN3" s="43">
        <f>INDEX(F:F,MATCH(9.99999999999999E+307,F:F)-6)</f>
        <v>116.00000038743019</v>
      </c>
      <c r="AO3" s="43">
        <f>INDEX(F:F,MATCH(9.99999999999999E+307,F:F)-7)</f>
        <v>73.30000028014183</v>
      </c>
      <c r="AP3" s="43">
        <f>INDEX(F:F,MATCH(9.99999999999999E+307,F:F)-8)</f>
        <v>8.6000002920627594</v>
      </c>
      <c r="AQ3" s="43">
        <f>INDEX(F:F,MATCH(9.99999999999999E+307,F:F)-9)</f>
        <v>49.600000493228436</v>
      </c>
      <c r="AR3" s="43">
        <f>INDEX(F:F,MATCH(9.99999999999999E+307,F:F)-10)</f>
        <v>158.99999998509884</v>
      </c>
      <c r="AS3" s="43">
        <f>INDEX(F:F,MATCH(9.99999999999999E+307,F:F)-11)</f>
        <v>91.400000266730785</v>
      </c>
      <c r="AT3" s="43">
        <f>INDEX(F:F,MATCH(9.99999999999999E+307,F:F)-12)</f>
        <v>60.100000351667404</v>
      </c>
      <c r="AU3" s="43">
        <f>INDEX(F:F,MATCH(9.99999999999999E+307,F:F)-13)</f>
        <v>69.300000555813313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-152.11999999999935</v>
      </c>
      <c r="AH4" s="43">
        <f>INDEX(H:H,MATCH(9.99999999999999E+307,H:H))</f>
        <v>-155.90000000000259</v>
      </c>
      <c r="AI4" s="43">
        <f>INDEX(H:H,MATCH(9.99999999999999E+307,H:H)-1)</f>
        <v>-149.79999999999905</v>
      </c>
      <c r="AJ4" s="43">
        <f>INDEX(H:H,MATCH(9.99999999999999E+307,H:H)-2)</f>
        <v>-155.4000000000002</v>
      </c>
      <c r="AK4" s="43">
        <f>INDEX(H:H,MATCH(9.99999999999999E+307,H:H)-3)</f>
        <v>-145.49999999999841</v>
      </c>
      <c r="AL4" s="43">
        <f>INDEX(H:H,MATCH(9.99999999999999E+307,H:H)-4)</f>
        <v>-153.99999999999636</v>
      </c>
      <c r="AM4" s="43">
        <f>INDEX(H:H,MATCH(9.99999999999999E+307,H:H)-5)</f>
        <v>-175.39999999999623</v>
      </c>
      <c r="AN4" s="43">
        <f>INDEX(H:H,MATCH(9.99999999999999E+307,H:H)-6)</f>
        <v>-145.49999999999841</v>
      </c>
      <c r="AO4" s="43">
        <f>INDEX(H:H,MATCH(9.99999999999999E+307,H:H)-7)</f>
        <v>-189.49999999999534</v>
      </c>
      <c r="AP4" s="43">
        <f>INDEX(H:H,MATCH(9.99999999999999E+307,H:H)-8)</f>
        <v>-152.90000000000248</v>
      </c>
      <c r="AQ4" s="43">
        <f>INDEX(H:H,MATCH(9.99999999999999E+307,H:H)-9)</f>
        <v>-182.00000000000216</v>
      </c>
      <c r="AR4" s="43">
        <f>INDEX(H:H,MATCH(9.99999999999999E+307,H:H)-10)</f>
        <v>-142.39999999999498</v>
      </c>
      <c r="AS4" s="43">
        <f>INDEX(H:H,MATCH(9.99999999999999E+307,H:H)-11)</f>
        <v>-142.79999999999404</v>
      </c>
      <c r="AT4" s="43">
        <f>INDEX(H:H,MATCH(9.99999999999999E+307,H:H)-12)</f>
        <v>-177.70000000000152</v>
      </c>
      <c r="AU4" s="43">
        <f>INDEX(H:H,MATCH(9.99999999999999E+307,H:H)-13)</f>
        <v>-111.69999999999902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942.42827845800491</v>
      </c>
      <c r="AI5" s="72">
        <f>INDEX(L:L,MATCH(9.99999999999999E+307,L:L)-1)</f>
        <v>942.33678170259509</v>
      </c>
      <c r="AJ5" s="72">
        <f>INDEX(L:L,MATCH(9.99999999999999E+307,L:L)-2)</f>
        <v>938.24200503400675</v>
      </c>
      <c r="AK5" s="72">
        <f>INDEX(L:L,MATCH(9.99999999999999E+307,L:L)-3)</f>
        <v>901.51353848330427</v>
      </c>
      <c r="AL5" s="72">
        <f>INDEX(L:L,MATCH(9.99999999999999E+307,L:L)-4)</f>
        <v>914.11925917158203</v>
      </c>
      <c r="AM5" s="72">
        <f>INDEX(L:L,MATCH(9.99999999999999E+307,L:L)-5)</f>
        <v>905.62557934635709</v>
      </c>
      <c r="AN5" s="72">
        <f>INDEX(L:L,MATCH(9.99999999999999E+307,L:L)-6)</f>
        <v>901.51353848330427</v>
      </c>
      <c r="AO5" s="72">
        <f>INDEX(L:L,MATCH(9.99999999999999E+307,L:L)-7)</f>
        <v>899.3521835358066</v>
      </c>
      <c r="AP5" s="72">
        <f>INDEX(L:L,MATCH(9.99999999999999E+307,L:L)-8)</f>
        <v>875.89161999459304</v>
      </c>
      <c r="AQ5" s="72">
        <f>INDEX(L:L,MATCH(9.99999999999999E+307,L:L)-9)</f>
        <v>875.95280697624707</v>
      </c>
      <c r="AR5" s="72">
        <f>INDEX(L:L,MATCH(9.99999999999999E+307,L:L)-10)</f>
        <v>879.10556816790961</v>
      </c>
      <c r="AS5" s="72">
        <f>INDEX(L:L,MATCH(9.99999999999999E+307,L:L)-11)</f>
        <v>847.13977593971288</v>
      </c>
      <c r="AT5" s="72">
        <f>INDEX(L:L,MATCH(9.99999999999999E+307,L:L)-12)</f>
        <v>832.80205328606405</v>
      </c>
      <c r="AU5" s="73">
        <f>INDEX(L:L,MATCH(9.99999999999999E+307,L:L)-13)</f>
        <v>779.85836535280077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84.028100577386738</v>
      </c>
      <c r="AI6" s="75">
        <f>INDEX(J:J,MATCH(9.99999999999999E+307,J:J)-1)</f>
        <v>83.091922334049116</v>
      </c>
      <c r="AJ6" s="75">
        <f>INDEX(J:J,MATCH(9.99999999999999E+307,J:J)-2)</f>
        <v>84.050955657795953</v>
      </c>
      <c r="AK6" s="75">
        <f>INDEX(J:J,MATCH(9.99999999999999E+307,J:J)-3)</f>
        <v>82.508342930406911</v>
      </c>
      <c r="AL6" s="75">
        <f>INDEX(J:J,MATCH(9.99999999999999E+307,J:J)-4)</f>
        <v>85.359397690531864</v>
      </c>
      <c r="AM6" s="75">
        <f>INDEX(J:J,MATCH(9.99999999999999E+307,J:J)-5)</f>
        <v>85.468247877524789</v>
      </c>
      <c r="AN6" s="75">
        <f>INDEX(J:J,MATCH(9.99999999999999E+307,J:J)-6)</f>
        <v>82.508342930406911</v>
      </c>
      <c r="AO6" s="75">
        <f>INDEX(J:J,MATCH(9.99999999999999E+307,J:J)-7)</f>
        <v>85.217415749037855</v>
      </c>
      <c r="AP6" s="75">
        <f>INDEX(J:J,MATCH(9.99999999999999E+307,J:J)-8)</f>
        <v>89.428655626125419</v>
      </c>
      <c r="AQ6" s="75">
        <f>INDEX(J:J,MATCH(9.99999999999999E+307,J:J)-9)</f>
        <v>86.681444806007789</v>
      </c>
      <c r="AR6" s="75">
        <f>INDEX(J:J,MATCH(9.99999999999999E+307,J:J)-10)</f>
        <v>79.438769213041951</v>
      </c>
      <c r="AS6" s="75">
        <f>INDEX(J:J,MATCH(9.99999999999999E+307,J:J)-11)</f>
        <v>83.715881004255209</v>
      </c>
      <c r="AT6" s="75">
        <f>INDEX(J:J,MATCH(9.99999999999999E+307,J:J)-12)</f>
        <v>85.763865280291952</v>
      </c>
      <c r="AU6" s="76">
        <f>INDEX(J:J,MATCH(9.99999999999999E+307,J:J)-13)</f>
        <v>84.848584883141143</v>
      </c>
      <c r="AV6" s="8" t="s">
        <v>53</v>
      </c>
    </row>
    <row r="7" spans="1:48" ht="15.9" customHeight="1">
      <c r="B7" s="185" t="s">
        <v>178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460.18371637378459</v>
      </c>
      <c r="Y7" s="36"/>
      <c r="AF7" s="8" t="s">
        <v>33</v>
      </c>
      <c r="AG7" s="69">
        <f>(SUM(AO2:AU2)-MIN(AO2:AU2)-MAX(AO2:AU2))/(COUNTA(AO2:AU2)-2)</f>
        <v>842.3999999766238</v>
      </c>
      <c r="AK7" s="8" t="s">
        <v>54</v>
      </c>
      <c r="AN7" s="78">
        <f>(SUM(AH5:AN5)-MIN(AH5:AN5)-MAX(AH5:AN5))/(COUNTA(AH5:AN5)-2)</f>
        <v>920.36743274756918</v>
      </c>
      <c r="AO7" s="8" t="s">
        <v>54</v>
      </c>
      <c r="AR7" s="78">
        <f>(SUM(AO5:AU5)-MIN(AO5:AU5)-MAX(AO5:AU5))/(COUNTA(AO5:AU5)-2)</f>
        <v>862.17836487290538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6.2436798473968569</v>
      </c>
      <c r="Y8" s="36"/>
      <c r="AF8" s="8" t="s">
        <v>34</v>
      </c>
      <c r="AG8" s="69">
        <f>(SUM(AO3:AU3)-MIN(AO3:AU3)-MAX(AO3:AU3))/(COUNTA(AO3:AU3)-2)</f>
        <v>68.740000389516354</v>
      </c>
      <c r="AK8" s="8" t="s">
        <v>55</v>
      </c>
      <c r="AN8" s="78">
        <f>(SUM(AH6:AN6)-MIN(AH6:AN6)-MAX(AH6:AN6))/(COUNTA(AH6:AN6)-2)</f>
        <v>83.807743838034128</v>
      </c>
      <c r="AO8" s="8" t="s">
        <v>55</v>
      </c>
      <c r="AR8" s="78">
        <f>(SUM(AO6:AU6)-MIN(AO6:AU6)-MAX(AO6:AU6))/(COUNTA(AO6:AU6)-2)</f>
        <v>85.245438344546798</v>
      </c>
    </row>
    <row r="9" spans="1:48" ht="30" customHeight="1">
      <c r="A9" s="5" t="s">
        <v>4</v>
      </c>
      <c r="B9" s="14">
        <v>45875</v>
      </c>
      <c r="C9" s="35">
        <v>401114.98950000003</v>
      </c>
      <c r="D9" s="9">
        <f t="shared" ref="D9:D72" si="1">IF(C9="","",(C9-$C$9)*1000)</f>
        <v>0</v>
      </c>
      <c r="E9" s="35">
        <v>6665700.1213999996</v>
      </c>
      <c r="F9" s="9">
        <f t="shared" ref="F9:F72" si="2">IF(E9="","",(E9-$E$9)*1000)</f>
        <v>0</v>
      </c>
      <c r="G9" s="35">
        <v>82.5017</v>
      </c>
      <c r="H9" s="9">
        <f t="shared" ref="H9:H72" si="3">IF(G9="","",(G9-$G$9)*1000)</f>
        <v>0</v>
      </c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-159.55999999999904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45876</v>
      </c>
      <c r="C10" s="11">
        <v>401115.01010000001</v>
      </c>
      <c r="D10" s="9">
        <f t="shared" si="1"/>
        <v>20.599999988917261</v>
      </c>
      <c r="E10" s="12">
        <v>6665700.1051000003</v>
      </c>
      <c r="F10" s="9">
        <f t="shared" si="2"/>
        <v>-16.299999319016933</v>
      </c>
      <c r="G10" s="12">
        <v>82.504199999999997</v>
      </c>
      <c r="H10" s="9">
        <f t="shared" si="3"/>
        <v>2.4999999999977263</v>
      </c>
      <c r="I10" s="47">
        <f t="shared" ref="I10:I73" si="4">IF(MOD(DEGREES(ATAN2(D10, F10)), 360) &gt; 180, MOD(DEGREES(ATAN2(D10, F10)), 360) - 360, MOD(DEGREES(ATAN2(D10, F10)), 360))</f>
        <v>-38.353233326400527</v>
      </c>
      <c r="J10" s="40">
        <f>MOD(DEGREES(ATAN2(F10, D10)) + 360, 360)</f>
        <v>128.35323332640053</v>
      </c>
      <c r="K10" s="47">
        <f t="shared" ref="K10:K73" si="5">SQRT(POWER(C10 - $C$9,2) + POWER(E10 - $E$9,2)) *1000</f>
        <v>26.26880235837454</v>
      </c>
      <c r="L10" s="40">
        <f t="shared" ref="L10:L73" si="6">SQRT((D10^2) + (F10^2) + (H10^2))</f>
        <v>26.387496610010817</v>
      </c>
      <c r="M10" s="12">
        <f t="shared" ref="M10:M23" si="7">(D10-$D$9)/(B10-$B$9)</f>
        <v>20.599999988917261</v>
      </c>
      <c r="N10" s="12">
        <f t="shared" ref="N10:N23" si="8">(F10-$F$9)/(B10-$B$9)</f>
        <v>-16.299999319016933</v>
      </c>
      <c r="O10" s="12">
        <f t="shared" ref="O10:O23" si="9">(H10-$H$9)/(B10-$B$9)</f>
        <v>2.4999999999977263</v>
      </c>
      <c r="P10" s="81">
        <f t="shared" ref="P10:P23" si="10">(L10-$L$9)/(B10-$B$9)</f>
        <v>26.387496610010817</v>
      </c>
      <c r="Q10" s="12">
        <f t="shared" ref="Q10:Q23" si="11">(M10-0)/(B10-$B$9)</f>
        <v>20.599999988917261</v>
      </c>
      <c r="R10" s="12">
        <f t="shared" ref="R10:R23" si="12">(N10-0)/(B10-$B$9)</f>
        <v>-16.299999319016933</v>
      </c>
      <c r="S10" s="12">
        <f t="shared" ref="S10:S23" si="13">(O10-0)/(B10-$B$9)</f>
        <v>2.4999999999977263</v>
      </c>
      <c r="T10" s="12">
        <f t="shared" ref="T10:T23" si="14">(P10-0)/(B10-$B$9)</f>
        <v>26.387496610010817</v>
      </c>
    </row>
    <row r="11" spans="1:48" ht="15.9" customHeight="1">
      <c r="A11" s="8" t="s">
        <v>173</v>
      </c>
      <c r="B11" s="18">
        <v>45876</v>
      </c>
      <c r="C11" s="11">
        <v>401115.01789999998</v>
      </c>
      <c r="D11" s="9">
        <f t="shared" si="1"/>
        <v>28.399999951943755</v>
      </c>
      <c r="E11" s="12">
        <v>6665700.1070999997</v>
      </c>
      <c r="F11" s="9">
        <f t="shared" si="2"/>
        <v>-14.299999922513962</v>
      </c>
      <c r="G11" s="12">
        <v>82.518900000000002</v>
      </c>
      <c r="H11" s="9">
        <f t="shared" si="3"/>
        <v>17.200000000002547</v>
      </c>
      <c r="I11" s="47">
        <f t="shared" si="4"/>
        <v>-26.7262202288494</v>
      </c>
      <c r="J11" s="40">
        <f t="shared" ref="J11:J74" si="15">MOD(DEGREES(ATAN2(F11, D11)) + 360, 360)</f>
        <v>116.7262202288494</v>
      </c>
      <c r="K11" s="47">
        <f t="shared" si="5"/>
        <v>31.797012360508095</v>
      </c>
      <c r="L11" s="40">
        <f t="shared" si="6"/>
        <v>36.150933529500897</v>
      </c>
      <c r="M11" s="12">
        <f t="shared" si="7"/>
        <v>28.399999951943755</v>
      </c>
      <c r="N11" s="12">
        <f t="shared" si="8"/>
        <v>-14.299999922513962</v>
      </c>
      <c r="O11" s="12">
        <f t="shared" si="9"/>
        <v>17.200000000002547</v>
      </c>
      <c r="P11" s="81">
        <f t="shared" si="10"/>
        <v>36.150933529500897</v>
      </c>
      <c r="Q11" s="12">
        <f t="shared" si="11"/>
        <v>28.399999951943755</v>
      </c>
      <c r="R11" s="12">
        <f t="shared" si="12"/>
        <v>-14.299999922513962</v>
      </c>
      <c r="S11" s="12">
        <f t="shared" si="13"/>
        <v>17.200000000002547</v>
      </c>
      <c r="T11" s="12">
        <f t="shared" si="14"/>
        <v>36.150933529500897</v>
      </c>
    </row>
    <row r="12" spans="1:48" ht="15.9" customHeight="1">
      <c r="A12" s="52"/>
      <c r="B12" s="18">
        <v>45877</v>
      </c>
      <c r="C12" s="11">
        <v>401115.04029999999</v>
      </c>
      <c r="D12" s="9">
        <f t="shared" si="1"/>
        <v>50.799999968148768</v>
      </c>
      <c r="E12" s="12">
        <v>6665700.1404999997</v>
      </c>
      <c r="F12" s="9">
        <f t="shared" si="2"/>
        <v>19.100000150501728</v>
      </c>
      <c r="G12" s="12">
        <v>82.494200000000006</v>
      </c>
      <c r="H12" s="9">
        <f t="shared" si="3"/>
        <v>-7.4999999999931788</v>
      </c>
      <c r="I12" s="47">
        <f t="shared" si="4"/>
        <v>20.605470236988033</v>
      </c>
      <c r="J12" s="40">
        <f t="shared" si="15"/>
        <v>69.394529763011974</v>
      </c>
      <c r="K12" s="47">
        <f t="shared" si="5"/>
        <v>54.272000170558307</v>
      </c>
      <c r="L12" s="40">
        <f t="shared" si="6"/>
        <v>54.787772381371546</v>
      </c>
      <c r="M12" s="12">
        <f t="shared" si="7"/>
        <v>25.399999984074384</v>
      </c>
      <c r="N12" s="12">
        <f t="shared" si="8"/>
        <v>9.550000075250864</v>
      </c>
      <c r="O12" s="12">
        <f t="shared" si="9"/>
        <v>-3.7499999999965894</v>
      </c>
      <c r="P12" s="81">
        <f t="shared" si="10"/>
        <v>27.393886190685773</v>
      </c>
      <c r="Q12" s="12">
        <f t="shared" si="11"/>
        <v>12.699999992037192</v>
      </c>
      <c r="R12" s="12">
        <f t="shared" si="12"/>
        <v>4.775000037625432</v>
      </c>
      <c r="S12" s="12">
        <f t="shared" si="13"/>
        <v>-1.8749999999982947</v>
      </c>
      <c r="T12" s="12">
        <f t="shared" si="14"/>
        <v>13.696943095342887</v>
      </c>
    </row>
    <row r="13" spans="1:48" ht="15.9" customHeight="1">
      <c r="A13" s="52"/>
      <c r="B13" s="18">
        <v>45877</v>
      </c>
      <c r="C13" s="12">
        <v>401115.049</v>
      </c>
      <c r="D13" s="9">
        <f t="shared" si="1"/>
        <v>59.499999973922968</v>
      </c>
      <c r="E13" s="11">
        <v>6665700.1425000001</v>
      </c>
      <c r="F13" s="9">
        <f t="shared" si="2"/>
        <v>21.100000478327274</v>
      </c>
      <c r="G13" s="12">
        <v>82.493499999999997</v>
      </c>
      <c r="H13" s="9">
        <f t="shared" si="3"/>
        <v>-8.2000000000022055</v>
      </c>
      <c r="I13" s="47">
        <f t="shared" si="4"/>
        <v>19.525618895824923</v>
      </c>
      <c r="J13" s="40">
        <f t="shared" si="15"/>
        <v>70.474381104175109</v>
      </c>
      <c r="K13" s="47">
        <f t="shared" si="5"/>
        <v>63.130499895710024</v>
      </c>
      <c r="L13" s="40">
        <f t="shared" si="6"/>
        <v>63.660820110035345</v>
      </c>
      <c r="M13" s="12">
        <f t="shared" si="7"/>
        <v>29.749999986961484</v>
      </c>
      <c r="N13" s="12">
        <f t="shared" si="8"/>
        <v>10.550000239163637</v>
      </c>
      <c r="O13" s="12">
        <f t="shared" si="9"/>
        <v>-4.1000000000011028</v>
      </c>
      <c r="P13" s="81">
        <f t="shared" si="10"/>
        <v>31.830410055017673</v>
      </c>
      <c r="Q13" s="12">
        <f t="shared" si="11"/>
        <v>14.874999993480742</v>
      </c>
      <c r="R13" s="12">
        <f t="shared" si="12"/>
        <v>5.2750001195818186</v>
      </c>
      <c r="S13" s="12">
        <f t="shared" si="13"/>
        <v>-2.0500000000005514</v>
      </c>
      <c r="T13" s="12">
        <f t="shared" si="14"/>
        <v>15.915205027508836</v>
      </c>
    </row>
    <row r="14" spans="1:48" ht="15.9" customHeight="1">
      <c r="A14" s="53"/>
      <c r="B14" s="18">
        <v>45878</v>
      </c>
      <c r="C14" s="11">
        <v>401115.054</v>
      </c>
      <c r="D14" s="9">
        <f t="shared" si="1"/>
        <v>64.499999978579581</v>
      </c>
      <c r="E14" s="11">
        <v>6665699.9078000002</v>
      </c>
      <c r="F14" s="9">
        <f t="shared" si="2"/>
        <v>-213.59999943524599</v>
      </c>
      <c r="G14" s="12">
        <v>82.506299999999996</v>
      </c>
      <c r="H14" s="9">
        <f t="shared" si="3"/>
        <v>4.5999999999963848</v>
      </c>
      <c r="I14" s="47">
        <f t="shared" si="4"/>
        <v>-73.197453727544655</v>
      </c>
      <c r="J14" s="40">
        <f t="shared" si="15"/>
        <v>163.1974537275446</v>
      </c>
      <c r="K14" s="47">
        <f t="shared" si="5"/>
        <v>223.12599524926236</v>
      </c>
      <c r="L14" s="40">
        <f t="shared" si="6"/>
        <v>223.17340736739632</v>
      </c>
      <c r="M14" s="12">
        <f t="shared" si="7"/>
        <v>21.499999992859859</v>
      </c>
      <c r="N14" s="12">
        <f t="shared" si="8"/>
        <v>-71.199999811748668</v>
      </c>
      <c r="O14" s="12">
        <f t="shared" si="9"/>
        <v>1.5333333333321282</v>
      </c>
      <c r="P14" s="81">
        <f t="shared" si="10"/>
        <v>74.391135789132107</v>
      </c>
      <c r="Q14" s="12">
        <f t="shared" si="11"/>
        <v>7.1666666642866197</v>
      </c>
      <c r="R14" s="12">
        <f t="shared" si="12"/>
        <v>-23.733333270582889</v>
      </c>
      <c r="S14" s="12">
        <f t="shared" si="13"/>
        <v>0.51111111111070939</v>
      </c>
      <c r="T14" s="12">
        <f t="shared" si="14"/>
        <v>24.797045263044037</v>
      </c>
    </row>
    <row r="15" spans="1:48" ht="15.9" customHeight="1">
      <c r="B15" s="18">
        <v>45879</v>
      </c>
      <c r="C15" s="11">
        <v>401115.09509999998</v>
      </c>
      <c r="D15" s="9">
        <f t="shared" si="1"/>
        <v>105.59999995166436</v>
      </c>
      <c r="E15" s="11">
        <v>6665700.1644000001</v>
      </c>
      <c r="F15" s="9">
        <f t="shared" si="2"/>
        <v>43.000000528991222</v>
      </c>
      <c r="G15" s="12">
        <v>82.486099999999993</v>
      </c>
      <c r="H15" s="9">
        <f t="shared" si="3"/>
        <v>-15.600000000006276</v>
      </c>
      <c r="I15" s="47">
        <f t="shared" si="4"/>
        <v>22.156004501318925</v>
      </c>
      <c r="J15" s="40">
        <f t="shared" si="15"/>
        <v>67.843995498681068</v>
      </c>
      <c r="K15" s="47">
        <f t="shared" si="5"/>
        <v>114.01912135815097</v>
      </c>
      <c r="L15" s="40">
        <f t="shared" si="6"/>
        <v>115.08136267565202</v>
      </c>
      <c r="M15" s="12">
        <f t="shared" si="7"/>
        <v>26.39999998791609</v>
      </c>
      <c r="N15" s="12">
        <f t="shared" si="8"/>
        <v>10.750000132247806</v>
      </c>
      <c r="O15" s="12">
        <f t="shared" si="9"/>
        <v>-3.9000000000015689</v>
      </c>
      <c r="P15" s="81">
        <f t="shared" si="10"/>
        <v>28.770340668913004</v>
      </c>
      <c r="Q15" s="12">
        <f t="shared" si="11"/>
        <v>6.5999999969790224</v>
      </c>
      <c r="R15" s="12">
        <f t="shared" si="12"/>
        <v>2.6875000330619514</v>
      </c>
      <c r="S15" s="12">
        <f t="shared" si="13"/>
        <v>-0.97500000000039222</v>
      </c>
      <c r="T15" s="12">
        <f t="shared" si="14"/>
        <v>7.192585167228251</v>
      </c>
    </row>
    <row r="16" spans="1:48" ht="15.9" customHeight="1">
      <c r="B16" s="18">
        <v>45880</v>
      </c>
      <c r="C16" s="12">
        <v>401115.10379999998</v>
      </c>
      <c r="D16" s="9">
        <f t="shared" si="1"/>
        <v>114.29999995743856</v>
      </c>
      <c r="E16" s="12">
        <v>6665700.1091999998</v>
      </c>
      <c r="F16" s="9">
        <f t="shared" si="2"/>
        <v>-12.199999764561653</v>
      </c>
      <c r="G16" s="12">
        <v>82.495900000000006</v>
      </c>
      <c r="H16" s="9">
        <f t="shared" si="3"/>
        <v>-5.7999999999935881</v>
      </c>
      <c r="I16" s="47">
        <f t="shared" si="4"/>
        <v>-6.0924930998659192</v>
      </c>
      <c r="J16" s="40">
        <f t="shared" si="15"/>
        <v>96.092493099865919</v>
      </c>
      <c r="K16" s="47">
        <f t="shared" si="5"/>
        <v>114.94924960401333</v>
      </c>
      <c r="L16" s="40">
        <f t="shared" si="6"/>
        <v>115.09548203350853</v>
      </c>
      <c r="M16" s="12">
        <f t="shared" si="7"/>
        <v>22.859999991487712</v>
      </c>
      <c r="N16" s="12">
        <f t="shared" si="8"/>
        <v>-2.4399999529123306</v>
      </c>
      <c r="O16" s="12">
        <f t="shared" si="9"/>
        <v>-1.1599999999987176</v>
      </c>
      <c r="P16" s="81">
        <f t="shared" si="10"/>
        <v>23.019096406701706</v>
      </c>
      <c r="Q16" s="12">
        <f t="shared" si="11"/>
        <v>4.5719999982975423</v>
      </c>
      <c r="R16" s="12">
        <f t="shared" si="12"/>
        <v>-0.48799999058246613</v>
      </c>
      <c r="S16" s="12">
        <f t="shared" si="13"/>
        <v>-0.23199999999974352</v>
      </c>
      <c r="T16" s="12">
        <f t="shared" si="14"/>
        <v>4.6038192813403409</v>
      </c>
    </row>
    <row r="17" spans="2:20" ht="15.9" customHeight="1">
      <c r="B17" s="18">
        <v>45880</v>
      </c>
      <c r="C17" s="12">
        <v>401115.11440000002</v>
      </c>
      <c r="D17" s="9">
        <f t="shared" si="1"/>
        <v>124.89999999525025</v>
      </c>
      <c r="E17" s="12">
        <v>6665700.1206</v>
      </c>
      <c r="F17" s="9">
        <f t="shared" si="2"/>
        <v>-0.79999957233667374</v>
      </c>
      <c r="G17" s="12">
        <v>82.474299999999999</v>
      </c>
      <c r="H17" s="9">
        <f t="shared" si="3"/>
        <v>-27.400000000000091</v>
      </c>
      <c r="I17" s="47">
        <f t="shared" si="4"/>
        <v>-0.36698136349173183</v>
      </c>
      <c r="J17" s="40">
        <f t="shared" si="15"/>
        <v>90.366981363491732</v>
      </c>
      <c r="K17" s="47">
        <f t="shared" si="5"/>
        <v>124.90256201587403</v>
      </c>
      <c r="L17" s="40">
        <f t="shared" si="6"/>
        <v>127.87263193556805</v>
      </c>
      <c r="M17" s="12">
        <f t="shared" si="7"/>
        <v>24.979999999050051</v>
      </c>
      <c r="N17" s="12">
        <f t="shared" si="8"/>
        <v>-0.15999991446733475</v>
      </c>
      <c r="O17" s="12">
        <f t="shared" si="9"/>
        <v>-5.4800000000000182</v>
      </c>
      <c r="P17" s="81">
        <f t="shared" si="10"/>
        <v>25.574526387113611</v>
      </c>
      <c r="Q17" s="12">
        <f t="shared" si="11"/>
        <v>4.9959999998100102</v>
      </c>
      <c r="R17" s="12">
        <f t="shared" si="12"/>
        <v>-3.1999982893466949E-2</v>
      </c>
      <c r="S17" s="12">
        <f t="shared" si="13"/>
        <v>-1.0960000000000036</v>
      </c>
      <c r="T17" s="12">
        <f t="shared" si="14"/>
        <v>5.1149052774227224</v>
      </c>
    </row>
    <row r="18" spans="2:20" ht="15.9" customHeight="1">
      <c r="B18" s="18">
        <v>45881</v>
      </c>
      <c r="C18" s="12">
        <v>401115.12060000002</v>
      </c>
      <c r="D18" s="9">
        <f t="shared" si="1"/>
        <v>131.09999999869615</v>
      </c>
      <c r="E18" s="12">
        <v>6665700.1036999999</v>
      </c>
      <c r="F18" s="9">
        <f t="shared" si="2"/>
        <v>-17.699999734759331</v>
      </c>
      <c r="G18" s="12">
        <v>82.491200000000006</v>
      </c>
      <c r="H18" s="9">
        <f t="shared" si="3"/>
        <v>-10.499999999993292</v>
      </c>
      <c r="I18" s="47">
        <f t="shared" si="4"/>
        <v>-7.689091479574472</v>
      </c>
      <c r="J18" s="40">
        <f t="shared" si="15"/>
        <v>97.689091479574472</v>
      </c>
      <c r="K18" s="47">
        <f t="shared" si="5"/>
        <v>132.28945532531534</v>
      </c>
      <c r="L18" s="40">
        <f t="shared" si="6"/>
        <v>132.70550097968234</v>
      </c>
      <c r="M18" s="12">
        <f t="shared" si="7"/>
        <v>21.849999999782693</v>
      </c>
      <c r="N18" s="12">
        <f t="shared" si="8"/>
        <v>-2.9499999557932219</v>
      </c>
      <c r="O18" s="12">
        <f t="shared" si="9"/>
        <v>-1.749999999998882</v>
      </c>
      <c r="P18" s="81">
        <f t="shared" si="10"/>
        <v>22.117583496613722</v>
      </c>
      <c r="Q18" s="12">
        <f t="shared" si="11"/>
        <v>3.6416666666304489</v>
      </c>
      <c r="R18" s="12">
        <f t="shared" si="12"/>
        <v>-0.49166665929887032</v>
      </c>
      <c r="S18" s="12">
        <f t="shared" si="13"/>
        <v>-0.29166666666648033</v>
      </c>
      <c r="T18" s="12">
        <f t="shared" si="14"/>
        <v>3.6862639161022872</v>
      </c>
    </row>
    <row r="19" spans="2:20" ht="15.9" customHeight="1">
      <c r="B19" s="18">
        <v>45881</v>
      </c>
      <c r="C19" s="12">
        <v>401115.12229999999</v>
      </c>
      <c r="D19" s="9">
        <f t="shared" si="1"/>
        <v>132.79999996302649</v>
      </c>
      <c r="E19" s="12">
        <v>6665699.9918</v>
      </c>
      <c r="F19" s="9">
        <f t="shared" si="2"/>
        <v>-129.59999963641167</v>
      </c>
      <c r="G19" s="12">
        <v>82.471400000000003</v>
      </c>
      <c r="H19" s="9">
        <f t="shared" si="3"/>
        <v>-30.299999999996885</v>
      </c>
      <c r="I19" s="47">
        <f t="shared" si="4"/>
        <v>-44.301305544643412</v>
      </c>
      <c r="J19" s="40">
        <f t="shared" si="15"/>
        <v>134.30130554464336</v>
      </c>
      <c r="K19" s="47">
        <f t="shared" si="5"/>
        <v>185.55861579548858</v>
      </c>
      <c r="L19" s="40">
        <f t="shared" si="6"/>
        <v>188.01619583412904</v>
      </c>
      <c r="M19" s="12">
        <f t="shared" si="7"/>
        <v>22.133333327171083</v>
      </c>
      <c r="N19" s="12">
        <f t="shared" si="8"/>
        <v>-21.599999939401943</v>
      </c>
      <c r="O19" s="12">
        <f t="shared" si="9"/>
        <v>-5.0499999999994811</v>
      </c>
      <c r="P19" s="81">
        <f t="shared" si="10"/>
        <v>31.336032639021507</v>
      </c>
      <c r="Q19" s="12">
        <f t="shared" si="11"/>
        <v>3.6888888878618471</v>
      </c>
      <c r="R19" s="12">
        <f t="shared" si="12"/>
        <v>-3.5999999899003239</v>
      </c>
      <c r="S19" s="12">
        <f t="shared" si="13"/>
        <v>-0.84166666666658019</v>
      </c>
      <c r="T19" s="12">
        <f t="shared" si="14"/>
        <v>5.2226721065035848</v>
      </c>
    </row>
    <row r="20" spans="2:20" ht="15.9" customHeight="1">
      <c r="B20" s="18">
        <v>45882</v>
      </c>
      <c r="C20" s="12">
        <v>401115.13760000002</v>
      </c>
      <c r="D20" s="9">
        <f t="shared" si="1"/>
        <v>148.09999999124557</v>
      </c>
      <c r="E20" s="12">
        <v>6665700.1434000004</v>
      </c>
      <c r="F20" s="9">
        <f t="shared" si="2"/>
        <v>22.000000812113285</v>
      </c>
      <c r="G20" s="12">
        <v>82.488200000000006</v>
      </c>
      <c r="H20" s="9">
        <f t="shared" si="3"/>
        <v>-13.499999999993406</v>
      </c>
      <c r="I20" s="47">
        <f t="shared" si="4"/>
        <v>8.4494014243493627</v>
      </c>
      <c r="J20" s="40">
        <f t="shared" si="15"/>
        <v>81.550598575650611</v>
      </c>
      <c r="K20" s="47">
        <f t="shared" si="5"/>
        <v>149.7251149044138</v>
      </c>
      <c r="L20" s="40">
        <f t="shared" si="6"/>
        <v>150.33249826015577</v>
      </c>
      <c r="M20" s="12">
        <f t="shared" si="7"/>
        <v>21.157142855892225</v>
      </c>
      <c r="N20" s="12">
        <f t="shared" si="8"/>
        <v>3.1428572588733266</v>
      </c>
      <c r="O20" s="12">
        <f t="shared" si="9"/>
        <v>-1.9285714285704867</v>
      </c>
      <c r="P20" s="81">
        <f t="shared" si="10"/>
        <v>21.476071180022252</v>
      </c>
      <c r="Q20" s="12">
        <f t="shared" si="11"/>
        <v>3.0224489794131748</v>
      </c>
      <c r="R20" s="12">
        <f t="shared" si="12"/>
        <v>0.44897960841047524</v>
      </c>
      <c r="S20" s="12">
        <f t="shared" si="13"/>
        <v>-0.27551020408149812</v>
      </c>
      <c r="T20" s="12">
        <f t="shared" si="14"/>
        <v>3.0680101685746073</v>
      </c>
    </row>
    <row r="21" spans="2:20" ht="15.9" customHeight="1">
      <c r="B21" s="18">
        <v>45882</v>
      </c>
      <c r="C21" s="12">
        <v>401115.14520000003</v>
      </c>
      <c r="D21" s="9">
        <f t="shared" si="1"/>
        <v>155.70000000298023</v>
      </c>
      <c r="E21" s="12">
        <v>6665700.1166000003</v>
      </c>
      <c r="F21" s="9">
        <f t="shared" si="2"/>
        <v>-4.7999992966651917</v>
      </c>
      <c r="G21" s="12">
        <v>82.466399999999993</v>
      </c>
      <c r="H21" s="9">
        <f t="shared" si="3"/>
        <v>-35.300000000006548</v>
      </c>
      <c r="I21" s="47">
        <f t="shared" si="4"/>
        <v>-1.7657843611352178</v>
      </c>
      <c r="J21" s="40">
        <f t="shared" si="15"/>
        <v>91.765784361135218</v>
      </c>
      <c r="K21" s="47">
        <f t="shared" si="5"/>
        <v>155.77397084935606</v>
      </c>
      <c r="L21" s="40">
        <f t="shared" si="6"/>
        <v>159.72357369585896</v>
      </c>
      <c r="M21" s="12">
        <f t="shared" si="7"/>
        <v>22.24285714328289</v>
      </c>
      <c r="N21" s="12">
        <f t="shared" si="8"/>
        <v>-0.68571418523788452</v>
      </c>
      <c r="O21" s="12">
        <f t="shared" si="9"/>
        <v>-5.042857142858078</v>
      </c>
      <c r="P21" s="81">
        <f t="shared" si="10"/>
        <v>22.817653385122707</v>
      </c>
      <c r="Q21" s="12">
        <f t="shared" si="11"/>
        <v>3.1775510204689845</v>
      </c>
      <c r="R21" s="12">
        <f t="shared" si="12"/>
        <v>-9.7959169319697795E-2</v>
      </c>
      <c r="S21" s="12">
        <f t="shared" si="13"/>
        <v>-0.72040816326543966</v>
      </c>
      <c r="T21" s="12">
        <f t="shared" si="14"/>
        <v>3.2596647693032437</v>
      </c>
    </row>
    <row r="22" spans="2:20" ht="15.9" customHeight="1">
      <c r="B22" s="18">
        <v>45883</v>
      </c>
      <c r="C22" s="12">
        <v>401115.14399999997</v>
      </c>
      <c r="D22" s="9">
        <f t="shared" si="1"/>
        <v>154.49999994598329</v>
      </c>
      <c r="E22" s="12">
        <v>6665700.0914000003</v>
      </c>
      <c r="F22" s="9">
        <f t="shared" si="2"/>
        <v>-29.999999329447746</v>
      </c>
      <c r="G22" s="12">
        <v>82.482799999999997</v>
      </c>
      <c r="H22" s="9">
        <f t="shared" si="3"/>
        <v>-18.900000000002137</v>
      </c>
      <c r="I22" s="47">
        <f t="shared" si="4"/>
        <v>-10.988650860605617</v>
      </c>
      <c r="J22" s="40">
        <f t="shared" si="15"/>
        <v>100.98865086060562</v>
      </c>
      <c r="K22" s="47">
        <f t="shared" si="5"/>
        <v>157.3856726105515</v>
      </c>
      <c r="L22" s="40">
        <f t="shared" si="6"/>
        <v>158.51643429965165</v>
      </c>
      <c r="M22" s="12">
        <f t="shared" si="7"/>
        <v>19.312499993247911</v>
      </c>
      <c r="N22" s="12">
        <f t="shared" si="8"/>
        <v>-3.7499999161809683</v>
      </c>
      <c r="O22" s="12">
        <f t="shared" si="9"/>
        <v>-2.3625000000002672</v>
      </c>
      <c r="P22" s="81">
        <f t="shared" si="10"/>
        <v>19.814554287456456</v>
      </c>
      <c r="Q22" s="12">
        <f t="shared" si="11"/>
        <v>2.4140624991559889</v>
      </c>
      <c r="R22" s="12">
        <f t="shared" si="12"/>
        <v>-0.46874998952262104</v>
      </c>
      <c r="S22" s="12">
        <f t="shared" si="13"/>
        <v>-0.2953125000000334</v>
      </c>
      <c r="T22" s="12">
        <f t="shared" si="14"/>
        <v>2.476819285932057</v>
      </c>
    </row>
    <row r="23" spans="2:20" ht="15.9" customHeight="1">
      <c r="B23" s="18">
        <v>45883</v>
      </c>
      <c r="C23" s="12">
        <v>401115.1532</v>
      </c>
      <c r="D23" s="9">
        <f t="shared" si="1"/>
        <v>163.69999997550622</v>
      </c>
      <c r="E23" s="12">
        <v>6665700.1184</v>
      </c>
      <c r="F23" s="9">
        <f t="shared" si="2"/>
        <v>-2.9999995604157448</v>
      </c>
      <c r="G23" s="12">
        <v>82.456000000000003</v>
      </c>
      <c r="H23" s="9">
        <f t="shared" si="3"/>
        <v>-45.699999999996521</v>
      </c>
      <c r="I23" s="47">
        <f t="shared" si="4"/>
        <v>-1.0498966065068771</v>
      </c>
      <c r="J23" s="40">
        <f t="shared" si="15"/>
        <v>91.049896606506877</v>
      </c>
      <c r="K23" s="47">
        <f t="shared" si="5"/>
        <v>163.72748696948608</v>
      </c>
      <c r="L23" s="40">
        <f t="shared" si="6"/>
        <v>169.98582290692042</v>
      </c>
      <c r="M23" s="12">
        <f t="shared" si="7"/>
        <v>20.462499996938277</v>
      </c>
      <c r="N23" s="12">
        <f t="shared" si="8"/>
        <v>-0.3749999450519681</v>
      </c>
      <c r="O23" s="12">
        <f t="shared" si="9"/>
        <v>-5.7124999999995651</v>
      </c>
      <c r="P23" s="81">
        <f t="shared" si="10"/>
        <v>21.248227863365052</v>
      </c>
      <c r="Q23" s="12">
        <f t="shared" si="11"/>
        <v>2.5578124996172846</v>
      </c>
      <c r="R23" s="12">
        <f t="shared" si="12"/>
        <v>-4.6874993131496012E-2</v>
      </c>
      <c r="S23" s="12">
        <f t="shared" si="13"/>
        <v>-0.71406249999994564</v>
      </c>
      <c r="T23" s="12">
        <f t="shared" si="14"/>
        <v>2.6560284829206315</v>
      </c>
    </row>
    <row r="24" spans="2:20" ht="15.9" customHeight="1">
      <c r="B24" s="18">
        <v>45884</v>
      </c>
      <c r="C24" s="12">
        <v>401115.15980000002</v>
      </c>
      <c r="D24" s="9">
        <f t="shared" si="1"/>
        <v>170.29999999795109</v>
      </c>
      <c r="E24" s="12">
        <v>6665700.1440000003</v>
      </c>
      <c r="F24" s="9">
        <f t="shared" si="2"/>
        <v>22.600000724196434</v>
      </c>
      <c r="G24" s="12">
        <v>82.465800000000002</v>
      </c>
      <c r="H24" s="9">
        <f t="shared" si="3"/>
        <v>-35.899999999998045</v>
      </c>
      <c r="I24" s="47">
        <f t="shared" si="4"/>
        <v>7.5593806025182175</v>
      </c>
      <c r="J24" s="40">
        <f t="shared" si="15"/>
        <v>82.440619397481782</v>
      </c>
      <c r="K24" s="47">
        <f t="shared" si="5"/>
        <v>171.79304418990841</v>
      </c>
      <c r="L24" s="40">
        <f t="shared" si="6"/>
        <v>175.50401713931132</v>
      </c>
      <c r="M24" s="12">
        <f t="shared" ref="M24" si="16">(D24-$D$9)/(B24-$B$9)</f>
        <v>18.922222221994566</v>
      </c>
      <c r="N24" s="12">
        <f t="shared" ref="N24" si="17">(F24-$F$9)/(B24-$B$9)</f>
        <v>2.5111111915773816</v>
      </c>
      <c r="O24" s="12">
        <f t="shared" ref="O24" si="18">(H24-$H$9)/(B24-$B$9)</f>
        <v>-3.9888888888886718</v>
      </c>
      <c r="P24" s="81">
        <f t="shared" ref="P24" si="19">(L24-$L$9)/(B24-$B$9)</f>
        <v>19.500446348812368</v>
      </c>
      <c r="Q24" s="12">
        <f t="shared" ref="Q24" si="20">(M24-0)/(B24-$B$9)</f>
        <v>2.1024691357771741</v>
      </c>
      <c r="R24" s="12">
        <f t="shared" ref="R24" si="21">(N24-0)/(B24-$B$9)</f>
        <v>0.27901235461970908</v>
      </c>
      <c r="S24" s="12">
        <f t="shared" ref="S24" si="22">(O24-0)/(B24-$B$9)</f>
        <v>-0.44320987654318578</v>
      </c>
      <c r="T24" s="12">
        <f t="shared" ref="T24" si="23">(P24-0)/(B24-$B$9)</f>
        <v>2.1667162609791522</v>
      </c>
    </row>
    <row r="25" spans="2:20" ht="15.9" customHeight="1">
      <c r="B25" s="18">
        <v>45884</v>
      </c>
      <c r="C25" s="12">
        <v>401115.16210000002</v>
      </c>
      <c r="D25" s="9">
        <f t="shared" si="1"/>
        <v>172.59999999077991</v>
      </c>
      <c r="E25" s="12">
        <v>6665700.1233999999</v>
      </c>
      <c r="F25" s="9">
        <f t="shared" si="2"/>
        <v>2.0000003278255463</v>
      </c>
      <c r="G25" s="12">
        <v>82.465800000000002</v>
      </c>
      <c r="H25" s="9">
        <f t="shared" si="3"/>
        <v>-35.899999999998045</v>
      </c>
      <c r="I25" s="47">
        <f t="shared" si="4"/>
        <v>0.66388441191522385</v>
      </c>
      <c r="J25" s="40">
        <f t="shared" si="15"/>
        <v>89.336115588084795</v>
      </c>
      <c r="K25" s="47">
        <f t="shared" si="5"/>
        <v>172.6115870911583</v>
      </c>
      <c r="L25" s="40">
        <f t="shared" si="6"/>
        <v>176.30533173482982</v>
      </c>
      <c r="M25" s="12">
        <f t="shared" ref="M25:M86" si="24">(D25-$D$9)/(B25-$B$9)</f>
        <v>19.177777776753324</v>
      </c>
      <c r="N25" s="12">
        <f t="shared" ref="N25:N86" si="25">(F25-$F$9)/(B25-$B$9)</f>
        <v>0.22222225864728293</v>
      </c>
      <c r="O25" s="12">
        <f t="shared" ref="O25:O86" si="26">(H25-$H$9)/(B25-$B$9)</f>
        <v>-3.9888888888886718</v>
      </c>
      <c r="P25" s="81">
        <f t="shared" ref="P25:P86" si="27">(L25-$L$9)/(B25-$B$9)</f>
        <v>19.589481303869981</v>
      </c>
      <c r="Q25" s="12">
        <f t="shared" ref="Q25:Q86" si="28">(M25-0)/(B25-$B$9)</f>
        <v>2.1308641974170359</v>
      </c>
      <c r="R25" s="12">
        <f t="shared" ref="R25:R86" si="29">(N25-0)/(B25-$B$9)</f>
        <v>2.4691362071920325E-2</v>
      </c>
      <c r="S25" s="12">
        <f t="shared" ref="S25:S86" si="30">(O25-0)/(B25-$B$9)</f>
        <v>-0.44320987654318578</v>
      </c>
      <c r="T25" s="12">
        <f t="shared" ref="T25:T86" si="31">(P25-0)/(B25-$B$9)</f>
        <v>2.1766090337633313</v>
      </c>
    </row>
    <row r="26" spans="2:20" ht="15.9" customHeight="1">
      <c r="B26" s="18">
        <v>45885</v>
      </c>
      <c r="C26" s="12">
        <v>401115.16680000001</v>
      </c>
      <c r="D26" s="9">
        <f t="shared" si="1"/>
        <v>177.29999998118728</v>
      </c>
      <c r="E26" s="12">
        <v>6665700.1048999997</v>
      </c>
      <c r="F26" s="9">
        <f t="shared" si="2"/>
        <v>-16.499999910593033</v>
      </c>
      <c r="G26" s="12">
        <v>82.469200000000001</v>
      </c>
      <c r="H26" s="9">
        <f t="shared" si="3"/>
        <v>-32.499999999998863</v>
      </c>
      <c r="I26" s="47">
        <f t="shared" si="4"/>
        <v>-5.3167808768896521</v>
      </c>
      <c r="J26" s="40">
        <f t="shared" si="15"/>
        <v>95.316780876889652</v>
      </c>
      <c r="K26" s="47">
        <f t="shared" si="5"/>
        <v>178.06611129122402</v>
      </c>
      <c r="L26" s="40">
        <f t="shared" si="6"/>
        <v>181.00770699165963</v>
      </c>
      <c r="M26" s="12">
        <f t="shared" si="24"/>
        <v>17.729999998118728</v>
      </c>
      <c r="N26" s="12">
        <f t="shared" si="25"/>
        <v>-1.6499999910593033</v>
      </c>
      <c r="O26" s="12">
        <f t="shared" si="26"/>
        <v>-3.2499999999998863</v>
      </c>
      <c r="P26" s="81">
        <f t="shared" si="27"/>
        <v>18.100770699165963</v>
      </c>
      <c r="Q26" s="12">
        <f t="shared" si="28"/>
        <v>1.7729999998118728</v>
      </c>
      <c r="R26" s="12">
        <f t="shared" si="29"/>
        <v>-0.16499999910593033</v>
      </c>
      <c r="S26" s="12">
        <f t="shared" si="30"/>
        <v>-0.32499999999998863</v>
      </c>
      <c r="T26" s="12">
        <f t="shared" si="31"/>
        <v>1.8100770699165962</v>
      </c>
    </row>
    <row r="27" spans="2:20" ht="15.9" customHeight="1">
      <c r="B27" s="18">
        <v>45885</v>
      </c>
      <c r="C27" s="12">
        <v>401115.16950000002</v>
      </c>
      <c r="D27" s="9">
        <f t="shared" si="1"/>
        <v>179.99999999301508</v>
      </c>
      <c r="E27" s="12">
        <v>6665700.085</v>
      </c>
      <c r="F27" s="9">
        <f t="shared" si="2"/>
        <v>-36.399999633431435</v>
      </c>
      <c r="G27" s="12">
        <v>82.451499999999996</v>
      </c>
      <c r="H27" s="9">
        <f t="shared" si="3"/>
        <v>-50.200000000003797</v>
      </c>
      <c r="I27" s="47">
        <f t="shared" si="4"/>
        <v>-11.432306758742527</v>
      </c>
      <c r="J27" s="40">
        <f t="shared" si="15"/>
        <v>101.43230675874258</v>
      </c>
      <c r="K27" s="47">
        <f t="shared" si="5"/>
        <v>183.64356773597933</v>
      </c>
      <c r="L27" s="40">
        <f t="shared" si="6"/>
        <v>190.38119647381046</v>
      </c>
      <c r="M27" s="12">
        <f t="shared" si="24"/>
        <v>17.999999999301508</v>
      </c>
      <c r="N27" s="12">
        <f t="shared" si="25"/>
        <v>-3.6399999633431435</v>
      </c>
      <c r="O27" s="12">
        <f t="shared" si="26"/>
        <v>-5.0200000000003797</v>
      </c>
      <c r="P27" s="81">
        <f t="shared" si="27"/>
        <v>19.038119647381045</v>
      </c>
      <c r="Q27" s="12">
        <f t="shared" si="28"/>
        <v>1.7999999999301508</v>
      </c>
      <c r="R27" s="12">
        <f t="shared" si="29"/>
        <v>-0.36399999633431435</v>
      </c>
      <c r="S27" s="12">
        <f t="shared" si="30"/>
        <v>-0.50200000000003797</v>
      </c>
      <c r="T27" s="12">
        <f t="shared" si="31"/>
        <v>1.9038119647381044</v>
      </c>
    </row>
    <row r="28" spans="2:20" ht="15.9" customHeight="1">
      <c r="B28" s="18">
        <v>45887</v>
      </c>
      <c r="C28" s="12">
        <v>401115.18239999999</v>
      </c>
      <c r="D28" s="9">
        <f t="shared" si="1"/>
        <v>192.89999996544793</v>
      </c>
      <c r="E28" s="12">
        <v>6665700.1386000002</v>
      </c>
      <c r="F28" s="9">
        <f t="shared" si="2"/>
        <v>17.200000584125519</v>
      </c>
      <c r="G28" s="12">
        <v>82.479200000000006</v>
      </c>
      <c r="H28" s="9">
        <f t="shared" si="3"/>
        <v>-22.499999999993747</v>
      </c>
      <c r="I28" s="47">
        <f t="shared" si="4"/>
        <v>5.0953247038015581</v>
      </c>
      <c r="J28" s="40">
        <f t="shared" si="15"/>
        <v>84.904675296198434</v>
      </c>
      <c r="K28" s="47">
        <f t="shared" si="5"/>
        <v>193.66530408610555</v>
      </c>
      <c r="L28" s="40">
        <f t="shared" si="6"/>
        <v>194.96794610079741</v>
      </c>
      <c r="M28" s="12">
        <f t="shared" si="24"/>
        <v>16.07499999712066</v>
      </c>
      <c r="N28" s="12">
        <f t="shared" si="25"/>
        <v>1.4333333820104599</v>
      </c>
      <c r="O28" s="12">
        <f t="shared" si="26"/>
        <v>-1.8749999999994789</v>
      </c>
      <c r="P28" s="81">
        <f t="shared" si="27"/>
        <v>16.247328841733118</v>
      </c>
      <c r="Q28" s="12">
        <f t="shared" si="28"/>
        <v>1.3395833330933884</v>
      </c>
      <c r="R28" s="12">
        <f t="shared" si="29"/>
        <v>0.11944444850087166</v>
      </c>
      <c r="S28" s="12">
        <f t="shared" si="30"/>
        <v>-0.15624999999995656</v>
      </c>
      <c r="T28" s="12">
        <f t="shared" si="31"/>
        <v>1.3539440701444265</v>
      </c>
    </row>
    <row r="29" spans="2:20" ht="15.9" customHeight="1">
      <c r="B29" s="18">
        <v>45887</v>
      </c>
      <c r="C29" s="12">
        <v>401115.18560000003</v>
      </c>
      <c r="D29" s="9">
        <f t="shared" si="1"/>
        <v>196.10000000102445</v>
      </c>
      <c r="E29" s="12">
        <v>6665700.1206999999</v>
      </c>
      <c r="F29" s="9">
        <f t="shared" si="2"/>
        <v>-0.69999974220991135</v>
      </c>
      <c r="G29" s="12">
        <v>82.471599999999995</v>
      </c>
      <c r="H29" s="9">
        <f t="shared" si="3"/>
        <v>-30.100000000004457</v>
      </c>
      <c r="I29" s="47">
        <f t="shared" si="4"/>
        <v>-0.2045224912844219</v>
      </c>
      <c r="J29" s="40">
        <f t="shared" si="15"/>
        <v>90.204522491284365</v>
      </c>
      <c r="K29" s="47">
        <f t="shared" si="5"/>
        <v>196.10124935869453</v>
      </c>
      <c r="L29" s="40">
        <f t="shared" si="6"/>
        <v>198.39785785144244</v>
      </c>
      <c r="M29" s="12">
        <f t="shared" si="24"/>
        <v>16.341666666752037</v>
      </c>
      <c r="N29" s="12">
        <f t="shared" si="25"/>
        <v>-5.8333311850825943E-2</v>
      </c>
      <c r="O29" s="12">
        <f t="shared" si="26"/>
        <v>-2.5083333333337046</v>
      </c>
      <c r="P29" s="81">
        <f t="shared" si="27"/>
        <v>16.533154820953538</v>
      </c>
      <c r="Q29" s="12">
        <f t="shared" si="28"/>
        <v>1.3618055555626698</v>
      </c>
      <c r="R29" s="12">
        <f t="shared" si="29"/>
        <v>-4.8611093209021622E-3</v>
      </c>
      <c r="S29" s="12">
        <f t="shared" si="30"/>
        <v>-0.2090277777778087</v>
      </c>
      <c r="T29" s="12">
        <f t="shared" si="31"/>
        <v>1.3777629017461281</v>
      </c>
    </row>
    <row r="30" spans="2:20" ht="15.9" customHeight="1">
      <c r="B30" s="18">
        <v>45888</v>
      </c>
      <c r="C30" s="12">
        <v>401115.19130000001</v>
      </c>
      <c r="D30" s="9">
        <f t="shared" si="1"/>
        <v>201.79999998072162</v>
      </c>
      <c r="E30" s="12">
        <v>6665700.0914000003</v>
      </c>
      <c r="F30" s="9">
        <f t="shared" si="2"/>
        <v>-29.999999329447746</v>
      </c>
      <c r="G30" s="12">
        <v>82.479500000000002</v>
      </c>
      <c r="H30" s="9">
        <f t="shared" si="3"/>
        <v>-22.199999999997999</v>
      </c>
      <c r="I30" s="47">
        <f t="shared" si="4"/>
        <v>-8.4557782619167483</v>
      </c>
      <c r="J30" s="40">
        <f t="shared" si="15"/>
        <v>98.455778261916748</v>
      </c>
      <c r="K30" s="47">
        <f t="shared" si="5"/>
        <v>204.01774420864993</v>
      </c>
      <c r="L30" s="40">
        <f t="shared" si="6"/>
        <v>205.22202599132976</v>
      </c>
      <c r="M30" s="12">
        <f t="shared" si="24"/>
        <v>15.523076921593971</v>
      </c>
      <c r="N30" s="12">
        <f t="shared" si="25"/>
        <v>-2.3076922561113653</v>
      </c>
      <c r="O30" s="12">
        <f t="shared" si="26"/>
        <v>-1.7076923076921537</v>
      </c>
      <c r="P30" s="81">
        <f t="shared" si="27"/>
        <v>15.786309691640751</v>
      </c>
      <c r="Q30" s="12">
        <f t="shared" si="28"/>
        <v>1.1940828401226131</v>
      </c>
      <c r="R30" s="12">
        <f t="shared" si="29"/>
        <v>-0.17751478893164349</v>
      </c>
      <c r="S30" s="12">
        <f t="shared" si="30"/>
        <v>-0.13136094674555029</v>
      </c>
      <c r="T30" s="12">
        <f t="shared" si="31"/>
        <v>1.2143315147415963</v>
      </c>
    </row>
    <row r="31" spans="2:20" ht="15.9" customHeight="1">
      <c r="B31" s="18">
        <v>45889</v>
      </c>
      <c r="C31" s="12">
        <v>401115.1972</v>
      </c>
      <c r="D31" s="9">
        <f t="shared" si="1"/>
        <v>207.69999996991828</v>
      </c>
      <c r="E31" s="12">
        <v>6665700.1437999997</v>
      </c>
      <c r="F31" s="9">
        <f t="shared" si="2"/>
        <v>22.400000132620335</v>
      </c>
      <c r="G31" s="12">
        <v>82.478399999999993</v>
      </c>
      <c r="H31" s="9">
        <f t="shared" si="3"/>
        <v>-23.300000000006094</v>
      </c>
      <c r="I31" s="47">
        <f t="shared" si="4"/>
        <v>6.1554357203476266</v>
      </c>
      <c r="J31" s="40">
        <f t="shared" si="15"/>
        <v>83.844564279652388</v>
      </c>
      <c r="K31" s="47">
        <f t="shared" si="5"/>
        <v>208.90440395895308</v>
      </c>
      <c r="L31" s="40">
        <f t="shared" si="6"/>
        <v>210.19976211557835</v>
      </c>
      <c r="M31" s="12">
        <f t="shared" si="24"/>
        <v>14.835714283565592</v>
      </c>
      <c r="N31" s="12">
        <f t="shared" si="25"/>
        <v>1.600000009472881</v>
      </c>
      <c r="O31" s="12">
        <f t="shared" si="26"/>
        <v>-1.6642857142861496</v>
      </c>
      <c r="P31" s="81">
        <f t="shared" si="27"/>
        <v>15.014268722541312</v>
      </c>
      <c r="Q31" s="12">
        <f t="shared" si="28"/>
        <v>1.0596938773975422</v>
      </c>
      <c r="R31" s="12">
        <f t="shared" si="29"/>
        <v>0.11428571496234864</v>
      </c>
      <c r="S31" s="12">
        <f t="shared" si="30"/>
        <v>-0.11887755102043926</v>
      </c>
      <c r="T31" s="12">
        <f t="shared" si="31"/>
        <v>1.072447765895808</v>
      </c>
    </row>
    <row r="32" spans="2:20" ht="15.9" customHeight="1">
      <c r="B32" s="18">
        <v>45889</v>
      </c>
      <c r="C32" s="12">
        <v>401115.19929999998</v>
      </c>
      <c r="D32" s="9">
        <f t="shared" si="1"/>
        <v>209.79999995324761</v>
      </c>
      <c r="E32" s="12">
        <v>6665700.1550000003</v>
      </c>
      <c r="F32" s="9">
        <f t="shared" si="2"/>
        <v>33.600000664591789</v>
      </c>
      <c r="G32" s="12">
        <v>82.465900000000005</v>
      </c>
      <c r="H32" s="9">
        <f t="shared" si="3"/>
        <v>-35.799999999994725</v>
      </c>
      <c r="I32" s="47">
        <f t="shared" si="4"/>
        <v>9.0987978684990729</v>
      </c>
      <c r="J32" s="40">
        <f t="shared" si="15"/>
        <v>80.901202131500895</v>
      </c>
      <c r="K32" s="47">
        <f t="shared" si="5"/>
        <v>212.47352782180482</v>
      </c>
      <c r="L32" s="40">
        <f t="shared" si="6"/>
        <v>215.46842001797592</v>
      </c>
      <c r="M32" s="12">
        <f t="shared" si="24"/>
        <v>14.985714282374829</v>
      </c>
      <c r="N32" s="12">
        <f t="shared" si="25"/>
        <v>2.4000000474708423</v>
      </c>
      <c r="O32" s="12">
        <f t="shared" si="26"/>
        <v>-2.5571428571424804</v>
      </c>
      <c r="P32" s="81">
        <f t="shared" si="27"/>
        <v>15.390601429855423</v>
      </c>
      <c r="Q32" s="12">
        <f t="shared" si="28"/>
        <v>1.0704081630267734</v>
      </c>
      <c r="R32" s="12">
        <f t="shared" si="29"/>
        <v>0.17142857481934587</v>
      </c>
      <c r="S32" s="12">
        <f t="shared" si="30"/>
        <v>-0.18265306122446287</v>
      </c>
      <c r="T32" s="12">
        <f t="shared" si="31"/>
        <v>1.0993286735611016</v>
      </c>
    </row>
    <row r="33" spans="2:20" ht="15.9" customHeight="1">
      <c r="B33" s="18">
        <v>45890</v>
      </c>
      <c r="C33" s="12">
        <v>401115.19900000002</v>
      </c>
      <c r="D33" s="9">
        <f t="shared" si="1"/>
        <v>209.49999999720603</v>
      </c>
      <c r="E33" s="12">
        <v>6665700.1207999997</v>
      </c>
      <c r="F33" s="9">
        <f t="shared" si="2"/>
        <v>-0.59999991208314896</v>
      </c>
      <c r="G33" s="12">
        <v>82.469700000000003</v>
      </c>
      <c r="H33" s="9">
        <f t="shared" si="3"/>
        <v>-31.999999999996476</v>
      </c>
      <c r="I33" s="47">
        <f t="shared" si="4"/>
        <v>-0.16409245193494826</v>
      </c>
      <c r="J33" s="40">
        <f t="shared" si="15"/>
        <v>90.164092451934948</v>
      </c>
      <c r="K33" s="47">
        <f t="shared" si="5"/>
        <v>209.50085918373659</v>
      </c>
      <c r="L33" s="40">
        <f t="shared" si="6"/>
        <v>211.93067262367569</v>
      </c>
      <c r="M33" s="12">
        <f t="shared" si="24"/>
        <v>13.966666666480402</v>
      </c>
      <c r="N33" s="12">
        <f t="shared" si="25"/>
        <v>-3.9999994138876595E-2</v>
      </c>
      <c r="O33" s="12">
        <f t="shared" si="26"/>
        <v>-2.1333333333330984</v>
      </c>
      <c r="P33" s="81">
        <f t="shared" si="27"/>
        <v>14.128711508245045</v>
      </c>
      <c r="Q33" s="12">
        <f t="shared" si="28"/>
        <v>0.93111111109869349</v>
      </c>
      <c r="R33" s="12">
        <f t="shared" si="29"/>
        <v>-2.6666662759251064E-3</v>
      </c>
      <c r="S33" s="12">
        <f t="shared" si="30"/>
        <v>-0.14222222222220657</v>
      </c>
      <c r="T33" s="12">
        <f t="shared" si="31"/>
        <v>0.94191410054966973</v>
      </c>
    </row>
    <row r="34" spans="2:20" ht="15.9" customHeight="1">
      <c r="B34" s="18">
        <v>45890</v>
      </c>
      <c r="C34" s="12">
        <v>401115.19630000001</v>
      </c>
      <c r="D34" s="9">
        <f t="shared" si="1"/>
        <v>206.79999998537824</v>
      </c>
      <c r="E34" s="12">
        <v>6665700.0319999997</v>
      </c>
      <c r="F34" s="9">
        <f t="shared" si="2"/>
        <v>-89.399999938905239</v>
      </c>
      <c r="G34" s="12">
        <v>82.445599999999999</v>
      </c>
      <c r="H34" s="9">
        <f t="shared" si="3"/>
        <v>-56.100000000000705</v>
      </c>
      <c r="I34" s="47">
        <f t="shared" si="4"/>
        <v>-23.378912326162833</v>
      </c>
      <c r="J34" s="40">
        <f t="shared" si="15"/>
        <v>113.37891232616283</v>
      </c>
      <c r="K34" s="47">
        <f t="shared" si="5"/>
        <v>225.29669323589437</v>
      </c>
      <c r="L34" s="40">
        <f t="shared" si="6"/>
        <v>232.17624767195454</v>
      </c>
      <c r="M34" s="12">
        <f t="shared" si="24"/>
        <v>13.786666665691882</v>
      </c>
      <c r="N34" s="12">
        <f t="shared" si="25"/>
        <v>-5.9599999959270162</v>
      </c>
      <c r="O34" s="12">
        <f t="shared" si="26"/>
        <v>-3.7400000000000468</v>
      </c>
      <c r="P34" s="81">
        <f t="shared" si="27"/>
        <v>15.478416511463637</v>
      </c>
      <c r="Q34" s="12">
        <f t="shared" si="28"/>
        <v>0.91911111104612553</v>
      </c>
      <c r="R34" s="12">
        <f t="shared" si="29"/>
        <v>-0.39733333306180108</v>
      </c>
      <c r="S34" s="12">
        <f t="shared" si="30"/>
        <v>-0.24933333333333646</v>
      </c>
      <c r="T34" s="12">
        <f t="shared" si="31"/>
        <v>1.0318944340975758</v>
      </c>
    </row>
    <row r="35" spans="2:20" ht="15.9" customHeight="1">
      <c r="B35" s="18">
        <v>45891</v>
      </c>
      <c r="C35" s="12">
        <v>401115.20890000003</v>
      </c>
      <c r="D35" s="9">
        <f t="shared" si="1"/>
        <v>219.40000000176951</v>
      </c>
      <c r="E35" s="12">
        <v>6665700.1490000002</v>
      </c>
      <c r="F35" s="9">
        <f t="shared" si="2"/>
        <v>27.600000612437725</v>
      </c>
      <c r="G35" s="12">
        <v>82.474699999999999</v>
      </c>
      <c r="H35" s="9">
        <f t="shared" si="3"/>
        <v>-27.000000000001023</v>
      </c>
      <c r="I35" s="47">
        <f t="shared" si="4"/>
        <v>7.1700098172778803</v>
      </c>
      <c r="J35" s="40">
        <f t="shared" si="15"/>
        <v>82.829990182722099</v>
      </c>
      <c r="K35" s="47">
        <f t="shared" si="5"/>
        <v>221.12919308536135</v>
      </c>
      <c r="L35" s="40">
        <f t="shared" si="6"/>
        <v>222.77145246773222</v>
      </c>
      <c r="M35" s="12">
        <f t="shared" si="24"/>
        <v>13.712500000110595</v>
      </c>
      <c r="N35" s="12">
        <f t="shared" si="25"/>
        <v>1.7250000382773578</v>
      </c>
      <c r="O35" s="12">
        <f t="shared" si="26"/>
        <v>-1.6875000000000639</v>
      </c>
      <c r="P35" s="81">
        <f t="shared" si="27"/>
        <v>13.923215779233264</v>
      </c>
      <c r="Q35" s="12">
        <f t="shared" si="28"/>
        <v>0.85703125000691216</v>
      </c>
      <c r="R35" s="12">
        <f t="shared" si="29"/>
        <v>0.10781250239233486</v>
      </c>
      <c r="S35" s="12">
        <f t="shared" si="30"/>
        <v>-0.105468750000004</v>
      </c>
      <c r="T35" s="12">
        <f t="shared" si="31"/>
        <v>0.87020098620207897</v>
      </c>
    </row>
    <row r="36" spans="2:20" ht="15.9" customHeight="1">
      <c r="B36" s="18">
        <v>45891</v>
      </c>
      <c r="C36" s="12">
        <v>401115.21509999997</v>
      </c>
      <c r="D36" s="9">
        <f t="shared" si="1"/>
        <v>225.59999994700775</v>
      </c>
      <c r="E36" s="12">
        <v>6665700.0378</v>
      </c>
      <c r="F36" s="9">
        <f t="shared" si="2"/>
        <v>-83.5999995470047</v>
      </c>
      <c r="G36" s="12">
        <v>82.457899999999995</v>
      </c>
      <c r="H36" s="9">
        <f t="shared" si="3"/>
        <v>-43.800000000004502</v>
      </c>
      <c r="I36" s="47">
        <f t="shared" si="4"/>
        <v>-20.333062090139322</v>
      </c>
      <c r="J36" s="40">
        <f t="shared" si="15"/>
        <v>110.33306209013932</v>
      </c>
      <c r="K36" s="47">
        <f t="shared" si="5"/>
        <v>240.59160396894379</v>
      </c>
      <c r="L36" s="40">
        <f t="shared" si="6"/>
        <v>244.54602818354968</v>
      </c>
      <c r="M36" s="12">
        <f t="shared" si="24"/>
        <v>14.099999996687984</v>
      </c>
      <c r="N36" s="12">
        <f t="shared" si="25"/>
        <v>-5.2249999716877937</v>
      </c>
      <c r="O36" s="12">
        <f t="shared" si="26"/>
        <v>-2.7375000000002814</v>
      </c>
      <c r="P36" s="81">
        <f t="shared" si="27"/>
        <v>15.284126761471855</v>
      </c>
      <c r="Q36" s="12">
        <f t="shared" si="28"/>
        <v>0.88124999979299901</v>
      </c>
      <c r="R36" s="12">
        <f t="shared" si="29"/>
        <v>-0.32656249823048711</v>
      </c>
      <c r="S36" s="12">
        <f t="shared" si="30"/>
        <v>-0.17109375000001759</v>
      </c>
      <c r="T36" s="12">
        <f t="shared" si="31"/>
        <v>0.95525792259199094</v>
      </c>
    </row>
    <row r="37" spans="2:20" ht="15.9" customHeight="1">
      <c r="B37" s="18">
        <v>45892</v>
      </c>
      <c r="C37" s="12">
        <v>401115.24939999997</v>
      </c>
      <c r="D37" s="9">
        <f t="shared" si="1"/>
        <v>259.89999994635582</v>
      </c>
      <c r="E37" s="12">
        <v>6665700.1474000001</v>
      </c>
      <c r="F37" s="9">
        <f t="shared" si="2"/>
        <v>26.000000536441803</v>
      </c>
      <c r="G37" s="12">
        <v>82.476200000000006</v>
      </c>
      <c r="H37" s="9">
        <f t="shared" si="3"/>
        <v>-25.499999999993861</v>
      </c>
      <c r="I37" s="47">
        <f t="shared" si="4"/>
        <v>5.712775952120837</v>
      </c>
      <c r="J37" s="40">
        <f t="shared" si="15"/>
        <v>84.287224047879135</v>
      </c>
      <c r="K37" s="47">
        <f t="shared" si="5"/>
        <v>261.19726261967355</v>
      </c>
      <c r="L37" s="40">
        <f t="shared" si="6"/>
        <v>262.43905959290896</v>
      </c>
      <c r="M37" s="12">
        <f t="shared" si="24"/>
        <v>15.288235290962106</v>
      </c>
      <c r="N37" s="12">
        <f t="shared" si="25"/>
        <v>1.5294117962612825</v>
      </c>
      <c r="O37" s="12">
        <f t="shared" si="26"/>
        <v>-1.499999999999639</v>
      </c>
      <c r="P37" s="81">
        <f t="shared" si="27"/>
        <v>15.43759174075935</v>
      </c>
      <c r="Q37" s="12">
        <f t="shared" si="28"/>
        <v>0.89930795829188859</v>
      </c>
      <c r="R37" s="12">
        <f t="shared" si="29"/>
        <v>8.996539978007545E-2</v>
      </c>
      <c r="S37" s="12">
        <f t="shared" si="30"/>
        <v>-8.8235294117625818E-2</v>
      </c>
      <c r="T37" s="12">
        <f t="shared" si="31"/>
        <v>0.90809363180937352</v>
      </c>
    </row>
    <row r="38" spans="2:20" ht="15.9" customHeight="1">
      <c r="B38" s="18">
        <v>45892</v>
      </c>
      <c r="C38" s="12">
        <v>401115.27100000001</v>
      </c>
      <c r="D38" s="9">
        <f t="shared" si="1"/>
        <v>281.49999998277053</v>
      </c>
      <c r="E38" s="12">
        <v>6665700.1583000002</v>
      </c>
      <c r="F38" s="9">
        <f t="shared" si="2"/>
        <v>36.900000646710396</v>
      </c>
      <c r="G38" s="12">
        <v>82.463999999999999</v>
      </c>
      <c r="H38" s="9">
        <f t="shared" si="3"/>
        <v>-37.700000000000955</v>
      </c>
      <c r="I38" s="47">
        <f t="shared" si="4"/>
        <v>7.4679509913491176</v>
      </c>
      <c r="J38" s="40">
        <f t="shared" si="15"/>
        <v>82.532049008650915</v>
      </c>
      <c r="K38" s="47">
        <f t="shared" si="5"/>
        <v>283.90818945220133</v>
      </c>
      <c r="L38" s="40">
        <f t="shared" si="6"/>
        <v>286.40033177010656</v>
      </c>
      <c r="M38" s="12">
        <f t="shared" si="24"/>
        <v>16.558823528398268</v>
      </c>
      <c r="N38" s="12">
        <f t="shared" si="25"/>
        <v>2.1705882733359054</v>
      </c>
      <c r="O38" s="12">
        <f t="shared" si="26"/>
        <v>-2.2176470588235855</v>
      </c>
      <c r="P38" s="81">
        <f t="shared" si="27"/>
        <v>16.847078339418033</v>
      </c>
      <c r="Q38" s="12">
        <f t="shared" si="28"/>
        <v>0.97404844284695691</v>
      </c>
      <c r="R38" s="12">
        <f t="shared" si="29"/>
        <v>0.1276816631374062</v>
      </c>
      <c r="S38" s="12">
        <f t="shared" si="30"/>
        <v>-0.13044982698962268</v>
      </c>
      <c r="T38" s="12">
        <f t="shared" si="31"/>
        <v>0.99100460820106073</v>
      </c>
    </row>
    <row r="39" spans="2:20" ht="15.9" customHeight="1">
      <c r="B39" s="18">
        <v>45894</v>
      </c>
      <c r="C39" s="12">
        <v>401115.35649999999</v>
      </c>
      <c r="D39" s="9">
        <f t="shared" si="1"/>
        <v>366.99999996926636</v>
      </c>
      <c r="E39" s="12">
        <v>6665700.1402000003</v>
      </c>
      <c r="F39" s="9">
        <f t="shared" si="2"/>
        <v>18.800000660121441</v>
      </c>
      <c r="G39" s="12">
        <v>82.451999999999998</v>
      </c>
      <c r="H39" s="9">
        <f t="shared" si="3"/>
        <v>-49.70000000000141</v>
      </c>
      <c r="I39" s="47">
        <f t="shared" si="4"/>
        <v>2.9324794932083416</v>
      </c>
      <c r="J39" s="40">
        <f t="shared" si="15"/>
        <v>87.067520506791652</v>
      </c>
      <c r="K39" s="47">
        <f t="shared" si="5"/>
        <v>367.48121040709287</v>
      </c>
      <c r="L39" s="40">
        <f t="shared" si="6"/>
        <v>370.8268194214952</v>
      </c>
      <c r="M39" s="12">
        <f t="shared" si="24"/>
        <v>19.315789472066651</v>
      </c>
      <c r="N39" s="12">
        <f t="shared" si="25"/>
        <v>0.98947371895376002</v>
      </c>
      <c r="O39" s="12">
        <f t="shared" si="26"/>
        <v>-2.6157894736842846</v>
      </c>
      <c r="P39" s="81">
        <f t="shared" si="27"/>
        <v>19.517201022183958</v>
      </c>
      <c r="Q39" s="12">
        <f t="shared" si="28"/>
        <v>1.0166204985298237</v>
      </c>
      <c r="R39" s="12">
        <f t="shared" si="29"/>
        <v>5.2077564155461054E-2</v>
      </c>
      <c r="S39" s="12">
        <f t="shared" si="30"/>
        <v>-0.13767313019390973</v>
      </c>
      <c r="T39" s="12">
        <f t="shared" si="31"/>
        <v>1.0272211064307346</v>
      </c>
    </row>
    <row r="40" spans="2:20" ht="15.9" customHeight="1">
      <c r="B40" s="18">
        <v>45894</v>
      </c>
      <c r="C40" s="12">
        <v>401115.36900000001</v>
      </c>
      <c r="D40" s="9">
        <f t="shared" si="1"/>
        <v>379.49999998090789</v>
      </c>
      <c r="E40" s="12">
        <v>6665700.1507000001</v>
      </c>
      <c r="F40" s="9">
        <f t="shared" si="2"/>
        <v>29.30000051856041</v>
      </c>
      <c r="G40" s="12">
        <v>82.4542</v>
      </c>
      <c r="H40" s="9">
        <f t="shared" si="3"/>
        <v>-47.499999999999432</v>
      </c>
      <c r="I40" s="47">
        <f t="shared" si="4"/>
        <v>4.4148685041305367</v>
      </c>
      <c r="J40" s="40">
        <f t="shared" si="15"/>
        <v>85.585131495869462</v>
      </c>
      <c r="K40" s="47">
        <f t="shared" si="5"/>
        <v>380.62939983124886</v>
      </c>
      <c r="L40" s="40">
        <f t="shared" si="6"/>
        <v>383.58179051656856</v>
      </c>
      <c r="M40" s="12">
        <f t="shared" si="24"/>
        <v>19.973684209521469</v>
      </c>
      <c r="N40" s="12">
        <f t="shared" si="25"/>
        <v>1.5421052904505479</v>
      </c>
      <c r="O40" s="12">
        <f t="shared" si="26"/>
        <v>-2.4999999999999702</v>
      </c>
      <c r="P40" s="81">
        <f t="shared" si="27"/>
        <v>20.188515290345713</v>
      </c>
      <c r="Q40" s="12">
        <f t="shared" si="28"/>
        <v>1.0512465373432351</v>
      </c>
      <c r="R40" s="12">
        <f t="shared" si="29"/>
        <v>8.1163436339502515E-2</v>
      </c>
      <c r="S40" s="12">
        <f t="shared" si="30"/>
        <v>-0.13157894736841949</v>
      </c>
      <c r="T40" s="12">
        <f t="shared" si="31"/>
        <v>1.0625534363339848</v>
      </c>
    </row>
    <row r="41" spans="2:20" ht="15.9" customHeight="1">
      <c r="B41" s="18">
        <v>45895</v>
      </c>
      <c r="C41" s="12">
        <v>401115.3848</v>
      </c>
      <c r="D41" s="9">
        <f t="shared" si="1"/>
        <v>395.29999997466803</v>
      </c>
      <c r="E41" s="12">
        <v>6665700.0694000004</v>
      </c>
      <c r="F41" s="9">
        <f t="shared" si="2"/>
        <v>-51.999999210238457</v>
      </c>
      <c r="G41" s="12">
        <v>82.431299999999993</v>
      </c>
      <c r="H41" s="9">
        <f t="shared" si="3"/>
        <v>-70.400000000006457</v>
      </c>
      <c r="I41" s="47">
        <f t="shared" si="4"/>
        <v>-7.4939828375521529</v>
      </c>
      <c r="J41" s="40">
        <f t="shared" si="15"/>
        <v>97.493982837552153</v>
      </c>
      <c r="K41" s="47">
        <f t="shared" si="5"/>
        <v>398.70551776698215</v>
      </c>
      <c r="L41" s="40">
        <f t="shared" si="6"/>
        <v>404.87312814984182</v>
      </c>
      <c r="M41" s="12">
        <f t="shared" si="24"/>
        <v>19.764999998733401</v>
      </c>
      <c r="N41" s="12">
        <f t="shared" si="25"/>
        <v>-2.5999999605119228</v>
      </c>
      <c r="O41" s="12">
        <f t="shared" si="26"/>
        <v>-3.5200000000003229</v>
      </c>
      <c r="P41" s="81">
        <f t="shared" si="27"/>
        <v>20.243656407492089</v>
      </c>
      <c r="Q41" s="12">
        <f t="shared" si="28"/>
        <v>0.98824999993667006</v>
      </c>
      <c r="R41" s="12">
        <f t="shared" si="29"/>
        <v>-0.12999999802559614</v>
      </c>
      <c r="S41" s="12">
        <f t="shared" si="30"/>
        <v>-0.17600000000001614</v>
      </c>
      <c r="T41" s="12">
        <f t="shared" si="31"/>
        <v>1.0121828203746044</v>
      </c>
    </row>
    <row r="42" spans="2:20" ht="15.9" customHeight="1">
      <c r="B42" s="18">
        <v>45895</v>
      </c>
      <c r="C42" s="12">
        <v>401115.40090000001</v>
      </c>
      <c r="D42" s="9">
        <f t="shared" si="1"/>
        <v>411.3999999826774</v>
      </c>
      <c r="E42" s="12">
        <v>6665700.1403000001</v>
      </c>
      <c r="F42" s="9">
        <f t="shared" si="2"/>
        <v>18.900000490248203</v>
      </c>
      <c r="G42" s="12">
        <v>82.4435</v>
      </c>
      <c r="H42" s="9">
        <f t="shared" si="3"/>
        <v>-58.199999999999363</v>
      </c>
      <c r="I42" s="47">
        <f t="shared" si="4"/>
        <v>2.6303582739278206</v>
      </c>
      <c r="J42" s="40">
        <f t="shared" si="15"/>
        <v>87.369641726072189</v>
      </c>
      <c r="K42" s="47">
        <f t="shared" si="5"/>
        <v>411.83391070221296</v>
      </c>
      <c r="L42" s="40">
        <f t="shared" si="6"/>
        <v>415.92596697522782</v>
      </c>
      <c r="M42" s="12">
        <f t="shared" si="24"/>
        <v>20.56999999913387</v>
      </c>
      <c r="N42" s="12">
        <f t="shared" si="25"/>
        <v>0.94500002451241016</v>
      </c>
      <c r="O42" s="12">
        <f t="shared" si="26"/>
        <v>-2.9099999999999682</v>
      </c>
      <c r="P42" s="81">
        <f t="shared" si="27"/>
        <v>20.79629834876139</v>
      </c>
      <c r="Q42" s="12">
        <f t="shared" si="28"/>
        <v>1.0284999999566935</v>
      </c>
      <c r="R42" s="12">
        <f t="shared" si="29"/>
        <v>4.7250001225620508E-2</v>
      </c>
      <c r="S42" s="12">
        <f t="shared" si="30"/>
        <v>-0.14549999999999841</v>
      </c>
      <c r="T42" s="12">
        <f t="shared" si="31"/>
        <v>1.0398149174380695</v>
      </c>
    </row>
    <row r="43" spans="2:20" ht="15.9" customHeight="1">
      <c r="B43" s="18">
        <v>45896</v>
      </c>
      <c r="C43" s="12">
        <v>401115.41950000002</v>
      </c>
      <c r="D43" s="9">
        <f t="shared" si="1"/>
        <v>429.99999999301508</v>
      </c>
      <c r="E43" s="12">
        <v>6665700.1376999998</v>
      </c>
      <c r="F43" s="9">
        <f t="shared" si="2"/>
        <v>16.300000250339508</v>
      </c>
      <c r="G43" s="12">
        <v>82.432400000000001</v>
      </c>
      <c r="H43" s="9">
        <f t="shared" si="3"/>
        <v>-69.299999999998363</v>
      </c>
      <c r="I43" s="47">
        <f t="shared" si="4"/>
        <v>2.1708704103353846</v>
      </c>
      <c r="J43" s="40">
        <f t="shared" si="15"/>
        <v>87.829129589664603</v>
      </c>
      <c r="K43" s="47">
        <f t="shared" si="5"/>
        <v>430.30883095999093</v>
      </c>
      <c r="L43" s="40">
        <f t="shared" si="6"/>
        <v>435.85339278495218</v>
      </c>
      <c r="M43" s="12">
        <f t="shared" si="24"/>
        <v>20.476190475857862</v>
      </c>
      <c r="N43" s="12">
        <f t="shared" si="25"/>
        <v>0.77619048811140512</v>
      </c>
      <c r="O43" s="12">
        <f t="shared" si="26"/>
        <v>-3.2999999999999221</v>
      </c>
      <c r="P43" s="81">
        <f t="shared" si="27"/>
        <v>20.754923465950103</v>
      </c>
      <c r="Q43" s="12">
        <f t="shared" si="28"/>
        <v>0.97505668932656486</v>
      </c>
      <c r="R43" s="12">
        <f t="shared" si="29"/>
        <v>3.6961451814828815E-2</v>
      </c>
      <c r="S43" s="12">
        <f t="shared" si="30"/>
        <v>-0.15714285714285342</v>
      </c>
      <c r="T43" s="12">
        <f t="shared" si="31"/>
        <v>0.9883296888547668</v>
      </c>
    </row>
    <row r="44" spans="2:20" ht="15.9" customHeight="1">
      <c r="B44" s="18">
        <v>45896</v>
      </c>
      <c r="C44" s="12">
        <v>401115.42660000001</v>
      </c>
      <c r="D44" s="9">
        <f t="shared" si="1"/>
        <v>437.09999998100102</v>
      </c>
      <c r="E44" s="12">
        <v>6665700.1349999998</v>
      </c>
      <c r="F44" s="9">
        <f t="shared" si="2"/>
        <v>13.60000018030405</v>
      </c>
      <c r="G44" s="12">
        <v>82.408299999999997</v>
      </c>
      <c r="H44" s="9">
        <f t="shared" si="3"/>
        <v>-93.400000000002592</v>
      </c>
      <c r="I44" s="47">
        <f t="shared" si="4"/>
        <v>1.7821352205010697</v>
      </c>
      <c r="J44" s="40">
        <f t="shared" si="15"/>
        <v>88.217864779498939</v>
      </c>
      <c r="K44" s="47">
        <f t="shared" si="5"/>
        <v>437.31152510343856</v>
      </c>
      <c r="L44" s="40">
        <f t="shared" si="6"/>
        <v>447.17438431589062</v>
      </c>
      <c r="M44" s="12">
        <f t="shared" si="24"/>
        <v>20.814285713381</v>
      </c>
      <c r="N44" s="12">
        <f t="shared" si="25"/>
        <v>0.64761905620495475</v>
      </c>
      <c r="O44" s="12">
        <f t="shared" si="26"/>
        <v>-4.4476190476191713</v>
      </c>
      <c r="P44" s="81">
        <f t="shared" si="27"/>
        <v>21.294018300756697</v>
      </c>
      <c r="Q44" s="12">
        <f t="shared" si="28"/>
        <v>0.99115646254195244</v>
      </c>
      <c r="R44" s="12">
        <f t="shared" si="29"/>
        <v>3.0839002676426416E-2</v>
      </c>
      <c r="S44" s="12">
        <f t="shared" si="30"/>
        <v>-0.21179138321996055</v>
      </c>
      <c r="T44" s="12">
        <f t="shared" si="31"/>
        <v>1.0140008714646047</v>
      </c>
    </row>
    <row r="45" spans="2:20" ht="15.9" customHeight="1">
      <c r="B45" s="18">
        <v>45897</v>
      </c>
      <c r="C45" s="12">
        <v>401115.43489999999</v>
      </c>
      <c r="D45" s="9">
        <f t="shared" si="1"/>
        <v>445.39999996777624</v>
      </c>
      <c r="E45" s="12">
        <v>6665700.0828999998</v>
      </c>
      <c r="F45" s="9">
        <f t="shared" si="2"/>
        <v>-38.499999791383743</v>
      </c>
      <c r="G45" s="12">
        <v>82.439700000000002</v>
      </c>
      <c r="H45" s="9">
        <f t="shared" si="3"/>
        <v>-61.999999999997613</v>
      </c>
      <c r="I45" s="47">
        <f t="shared" si="4"/>
        <v>-4.9403189674637815</v>
      </c>
      <c r="J45" s="40">
        <f t="shared" si="15"/>
        <v>94.940318967463782</v>
      </c>
      <c r="K45" s="47">
        <f t="shared" si="5"/>
        <v>447.0608571047477</v>
      </c>
      <c r="L45" s="40">
        <f t="shared" si="6"/>
        <v>451.33957277778262</v>
      </c>
      <c r="M45" s="12">
        <f t="shared" si="24"/>
        <v>20.24545454398983</v>
      </c>
      <c r="N45" s="12">
        <f t="shared" si="25"/>
        <v>-1.7499999905174428</v>
      </c>
      <c r="O45" s="12">
        <f t="shared" si="26"/>
        <v>-2.8181818181817095</v>
      </c>
      <c r="P45" s="81">
        <f t="shared" si="27"/>
        <v>20.515435126262847</v>
      </c>
      <c r="Q45" s="12">
        <f t="shared" si="28"/>
        <v>0.92024793381771952</v>
      </c>
      <c r="R45" s="12">
        <f t="shared" si="29"/>
        <v>-7.9545454114429218E-2</v>
      </c>
      <c r="S45" s="12">
        <f t="shared" si="30"/>
        <v>-0.12809917355371406</v>
      </c>
      <c r="T45" s="12">
        <f t="shared" si="31"/>
        <v>0.93251977846649303</v>
      </c>
    </row>
    <row r="46" spans="2:20" ht="15.9" customHeight="1">
      <c r="B46" s="18">
        <v>45897</v>
      </c>
      <c r="C46" s="12">
        <v>401115.44459999999</v>
      </c>
      <c r="D46" s="9">
        <f t="shared" si="1"/>
        <v>455.09999996284023</v>
      </c>
      <c r="E46" s="12">
        <v>6665700.1201999998</v>
      </c>
      <c r="F46" s="9">
        <f t="shared" si="2"/>
        <v>-1.1999998241662979</v>
      </c>
      <c r="G46" s="12">
        <v>82.403400000000005</v>
      </c>
      <c r="H46" s="9">
        <f t="shared" si="3"/>
        <v>-98.299999999994725</v>
      </c>
      <c r="I46" s="47">
        <f t="shared" si="4"/>
        <v>-0.15107617228102299</v>
      </c>
      <c r="J46" s="40">
        <f t="shared" si="15"/>
        <v>90.151076172281023</v>
      </c>
      <c r="K46" s="47">
        <f t="shared" si="5"/>
        <v>455.10158202950163</v>
      </c>
      <c r="L46" s="40">
        <f t="shared" si="6"/>
        <v>465.59675682478087</v>
      </c>
      <c r="M46" s="12">
        <f t="shared" si="24"/>
        <v>20.686363634674557</v>
      </c>
      <c r="N46" s="12">
        <f t="shared" si="25"/>
        <v>-5.4545446553013542E-2</v>
      </c>
      <c r="O46" s="12">
        <f t="shared" si="26"/>
        <v>-4.468181818181578</v>
      </c>
      <c r="P46" s="81">
        <f t="shared" si="27"/>
        <v>21.163488946580948</v>
      </c>
      <c r="Q46" s="12">
        <f t="shared" si="28"/>
        <v>0.94028925612157077</v>
      </c>
      <c r="R46" s="12">
        <f t="shared" si="29"/>
        <v>-2.4793384796824337E-3</v>
      </c>
      <c r="S46" s="12">
        <f t="shared" si="30"/>
        <v>-0.2030991735537081</v>
      </c>
      <c r="T46" s="12">
        <f t="shared" si="31"/>
        <v>0.96197677029913398</v>
      </c>
    </row>
    <row r="47" spans="2:20" ht="15.9" customHeight="1">
      <c r="B47" s="18">
        <v>45898</v>
      </c>
      <c r="C47" s="12">
        <v>401115.45209999999</v>
      </c>
      <c r="D47" s="9">
        <f t="shared" si="1"/>
        <v>462.59999996982515</v>
      </c>
      <c r="E47" s="12">
        <v>6665700.0979000004</v>
      </c>
      <c r="F47" s="9">
        <f t="shared" si="2"/>
        <v>-23.499999195337296</v>
      </c>
      <c r="G47" s="12">
        <v>82.436000000000007</v>
      </c>
      <c r="H47" s="9">
        <f t="shared" si="3"/>
        <v>-65.699999999992542</v>
      </c>
      <c r="I47" s="47">
        <f t="shared" si="4"/>
        <v>-2.9081157277731791</v>
      </c>
      <c r="J47" s="40">
        <f t="shared" si="15"/>
        <v>92.908115727773179</v>
      </c>
      <c r="K47" s="47">
        <f t="shared" si="5"/>
        <v>463.19651330106433</v>
      </c>
      <c r="L47" s="40">
        <f t="shared" si="6"/>
        <v>467.83276919670999</v>
      </c>
      <c r="M47" s="12">
        <f t="shared" si="24"/>
        <v>20.113043476948921</v>
      </c>
      <c r="N47" s="12">
        <f t="shared" si="25"/>
        <v>-1.0217390954494476</v>
      </c>
      <c r="O47" s="12">
        <f t="shared" si="26"/>
        <v>-2.8565217391301103</v>
      </c>
      <c r="P47" s="81">
        <f t="shared" si="27"/>
        <v>20.340555182465653</v>
      </c>
      <c r="Q47" s="12">
        <f t="shared" si="28"/>
        <v>0.8744801511716922</v>
      </c>
      <c r="R47" s="12">
        <f t="shared" si="29"/>
        <v>-4.4423438932584679E-2</v>
      </c>
      <c r="S47" s="12">
        <f t="shared" si="30"/>
        <v>-0.12419659735348305</v>
      </c>
      <c r="T47" s="12">
        <f t="shared" si="31"/>
        <v>0.88437196445502841</v>
      </c>
    </row>
    <row r="48" spans="2:20" ht="15.9" customHeight="1">
      <c r="B48" s="18">
        <v>45898</v>
      </c>
      <c r="C48" s="12">
        <v>401115.46130000002</v>
      </c>
      <c r="D48" s="9">
        <f t="shared" si="1"/>
        <v>471.79999999934807</v>
      </c>
      <c r="E48" s="12">
        <v>6665700.1191999996</v>
      </c>
      <c r="F48" s="9">
        <f t="shared" si="2"/>
        <v>-2.199999988079071</v>
      </c>
      <c r="G48" s="12">
        <v>82.390299999999996</v>
      </c>
      <c r="H48" s="9">
        <f t="shared" si="3"/>
        <v>-111.40000000000327</v>
      </c>
      <c r="I48" s="47">
        <f t="shared" si="4"/>
        <v>-0.26716786914630575</v>
      </c>
      <c r="J48" s="40">
        <f t="shared" si="15"/>
        <v>90.267167869146306</v>
      </c>
      <c r="K48" s="47">
        <f t="shared" si="5"/>
        <v>471.80512926348348</v>
      </c>
      <c r="L48" s="40">
        <f t="shared" si="6"/>
        <v>484.77834109965465</v>
      </c>
      <c r="M48" s="12">
        <f t="shared" si="24"/>
        <v>20.513043478232525</v>
      </c>
      <c r="N48" s="12">
        <f t="shared" si="25"/>
        <v>-9.5652173394742218E-2</v>
      </c>
      <c r="O48" s="12">
        <f t="shared" si="26"/>
        <v>-4.8434782608697073</v>
      </c>
      <c r="P48" s="81">
        <f t="shared" si="27"/>
        <v>21.077319178245855</v>
      </c>
      <c r="Q48" s="12">
        <f t="shared" si="28"/>
        <v>0.89187145557532721</v>
      </c>
      <c r="R48" s="12">
        <f t="shared" si="29"/>
        <v>-4.1587901475974879E-3</v>
      </c>
      <c r="S48" s="12">
        <f t="shared" si="30"/>
        <v>-0.21058601134216118</v>
      </c>
      <c r="T48" s="12">
        <f t="shared" si="31"/>
        <v>0.91640518166286322</v>
      </c>
    </row>
    <row r="49" spans="2:20" ht="15.9" customHeight="1">
      <c r="B49" s="18">
        <v>45899</v>
      </c>
      <c r="C49" s="12">
        <v>401115.47369999997</v>
      </c>
      <c r="D49" s="9">
        <f t="shared" si="1"/>
        <v>484.1999999480322</v>
      </c>
      <c r="E49" s="12">
        <v>6665700.1569999997</v>
      </c>
      <c r="F49" s="9">
        <f t="shared" si="2"/>
        <v>35.600000061094761</v>
      </c>
      <c r="G49" s="12">
        <v>82.422899999999998</v>
      </c>
      <c r="H49" s="9">
        <f t="shared" si="3"/>
        <v>-78.800000000001091</v>
      </c>
      <c r="I49" s="47">
        <f t="shared" si="4"/>
        <v>4.2050108489341502</v>
      </c>
      <c r="J49" s="40">
        <f t="shared" si="15"/>
        <v>85.794989151065863</v>
      </c>
      <c r="K49" s="47">
        <f t="shared" si="5"/>
        <v>485.50695149917715</v>
      </c>
      <c r="L49" s="40">
        <f t="shared" si="6"/>
        <v>491.86018333874568</v>
      </c>
      <c r="M49" s="12">
        <f t="shared" si="24"/>
        <v>20.174999997834675</v>
      </c>
      <c r="N49" s="12">
        <f t="shared" si="25"/>
        <v>1.4833333358789484</v>
      </c>
      <c r="O49" s="12">
        <f t="shared" si="26"/>
        <v>-3.283333333333379</v>
      </c>
      <c r="P49" s="81">
        <f t="shared" si="27"/>
        <v>20.494174305781069</v>
      </c>
      <c r="Q49" s="12">
        <f t="shared" si="28"/>
        <v>0.84062499990977813</v>
      </c>
      <c r="R49" s="12">
        <f t="shared" si="29"/>
        <v>6.1805555661622852E-2</v>
      </c>
      <c r="S49" s="12">
        <f t="shared" si="30"/>
        <v>-0.13680555555555746</v>
      </c>
      <c r="T49" s="12">
        <f t="shared" si="31"/>
        <v>0.85392392940754458</v>
      </c>
    </row>
    <row r="50" spans="2:20" ht="15.9" customHeight="1">
      <c r="B50" s="18">
        <v>45899</v>
      </c>
      <c r="C50" s="12">
        <v>401115.47940000001</v>
      </c>
      <c r="D50" s="9">
        <f t="shared" si="1"/>
        <v>489.89999998593703</v>
      </c>
      <c r="E50" s="12">
        <v>6665700.1552999998</v>
      </c>
      <c r="F50" s="9">
        <f t="shared" si="2"/>
        <v>33.900000154972076</v>
      </c>
      <c r="G50" s="12">
        <v>82.415999999999997</v>
      </c>
      <c r="H50" s="9">
        <f t="shared" si="3"/>
        <v>-85.700000000002774</v>
      </c>
      <c r="I50" s="47">
        <f t="shared" si="4"/>
        <v>3.9584315987519494</v>
      </c>
      <c r="J50" s="40">
        <f t="shared" si="15"/>
        <v>86.041568401248014</v>
      </c>
      <c r="K50" s="47">
        <f t="shared" si="5"/>
        <v>491.07150191874115</v>
      </c>
      <c r="L50" s="40">
        <f t="shared" si="6"/>
        <v>498.49344027452224</v>
      </c>
      <c r="M50" s="12">
        <f t="shared" si="24"/>
        <v>20.412499999414042</v>
      </c>
      <c r="N50" s="12">
        <f t="shared" si="25"/>
        <v>1.4125000064571698</v>
      </c>
      <c r="O50" s="12">
        <f t="shared" si="26"/>
        <v>-3.5708333333334488</v>
      </c>
      <c r="P50" s="81">
        <f t="shared" si="27"/>
        <v>20.770560011438427</v>
      </c>
      <c r="Q50" s="12">
        <f t="shared" si="28"/>
        <v>0.85052083330891837</v>
      </c>
      <c r="R50" s="12">
        <f t="shared" si="29"/>
        <v>5.8854166935715407E-2</v>
      </c>
      <c r="S50" s="12">
        <f t="shared" si="30"/>
        <v>-0.14878472222222702</v>
      </c>
      <c r="T50" s="12">
        <f t="shared" si="31"/>
        <v>0.86544000047660108</v>
      </c>
    </row>
    <row r="51" spans="2:20" ht="15.9" customHeight="1">
      <c r="B51" s="18">
        <v>45901</v>
      </c>
      <c r="C51" s="12">
        <v>401115.49280000001</v>
      </c>
      <c r="D51" s="9">
        <f t="shared" si="1"/>
        <v>503.29999998211861</v>
      </c>
      <c r="E51" s="12">
        <v>6665700.1496000001</v>
      </c>
      <c r="F51" s="9">
        <f t="shared" si="2"/>
        <v>28.200000524520874</v>
      </c>
      <c r="G51" s="12">
        <v>82.421800000000005</v>
      </c>
      <c r="H51" s="9">
        <f t="shared" si="3"/>
        <v>-79.899999999994975</v>
      </c>
      <c r="I51" s="47">
        <f t="shared" si="4"/>
        <v>3.2069409495100438</v>
      </c>
      <c r="J51" s="40">
        <f t="shared" si="15"/>
        <v>86.793059050489944</v>
      </c>
      <c r="K51" s="47">
        <f t="shared" si="5"/>
        <v>504.0894067639029</v>
      </c>
      <c r="L51" s="40">
        <f t="shared" si="6"/>
        <v>510.38234688474751</v>
      </c>
      <c r="M51" s="12">
        <f t="shared" si="24"/>
        <v>19.357692307004562</v>
      </c>
      <c r="N51" s="12">
        <f t="shared" si="25"/>
        <v>1.0846154047892644</v>
      </c>
      <c r="O51" s="12">
        <f t="shared" si="26"/>
        <v>-3.0730769230767296</v>
      </c>
      <c r="P51" s="81">
        <f t="shared" si="27"/>
        <v>19.630090264797982</v>
      </c>
      <c r="Q51" s="12">
        <f t="shared" si="28"/>
        <v>0.74452662719248319</v>
      </c>
      <c r="R51" s="12">
        <f t="shared" si="29"/>
        <v>4.1715977107279402E-2</v>
      </c>
      <c r="S51" s="12">
        <f t="shared" si="30"/>
        <v>-0.11819526627218191</v>
      </c>
      <c r="T51" s="12">
        <f t="shared" si="31"/>
        <v>0.75500347172299931</v>
      </c>
    </row>
    <row r="52" spans="2:20" ht="15.9" customHeight="1">
      <c r="B52" s="18">
        <v>45901</v>
      </c>
      <c r="C52" s="12">
        <v>401115.49739999999</v>
      </c>
      <c r="D52" s="9">
        <f t="shared" si="1"/>
        <v>507.89999996777624</v>
      </c>
      <c r="E52" s="12">
        <v>6665700.1666999999</v>
      </c>
      <c r="F52" s="9">
        <f t="shared" si="2"/>
        <v>45.300000347197056</v>
      </c>
      <c r="G52" s="12">
        <v>82.433199999999999</v>
      </c>
      <c r="H52" s="9">
        <f t="shared" si="3"/>
        <v>-68.500000000000227</v>
      </c>
      <c r="I52" s="47">
        <f t="shared" si="4"/>
        <v>5.0967692489889274</v>
      </c>
      <c r="J52" s="40">
        <f t="shared" si="15"/>
        <v>84.903230751011051</v>
      </c>
      <c r="K52" s="47">
        <f t="shared" si="5"/>
        <v>509.91616957959195</v>
      </c>
      <c r="L52" s="40">
        <f t="shared" si="6"/>
        <v>514.49659862697172</v>
      </c>
      <c r="M52" s="12">
        <f t="shared" si="24"/>
        <v>19.534615383376011</v>
      </c>
      <c r="N52" s="12">
        <f t="shared" si="25"/>
        <v>1.7423077056614251</v>
      </c>
      <c r="O52" s="12">
        <f t="shared" si="26"/>
        <v>-2.6346153846153935</v>
      </c>
      <c r="P52" s="81">
        <f t="shared" si="27"/>
        <v>19.788330716421989</v>
      </c>
      <c r="Q52" s="12">
        <f t="shared" si="28"/>
        <v>0.75133136089907737</v>
      </c>
      <c r="R52" s="12">
        <f t="shared" si="29"/>
        <v>6.7011834833131736E-2</v>
      </c>
      <c r="S52" s="12">
        <f t="shared" si="30"/>
        <v>-0.1013313609467459</v>
      </c>
      <c r="T52" s="12">
        <f t="shared" si="31"/>
        <v>0.76108964293930725</v>
      </c>
    </row>
    <row r="53" spans="2:20" ht="15.9" customHeight="1">
      <c r="B53" s="18">
        <v>45902</v>
      </c>
      <c r="C53" s="12">
        <v>401115.49790000002</v>
      </c>
      <c r="D53" s="9">
        <f t="shared" si="1"/>
        <v>508.39999999152496</v>
      </c>
      <c r="E53" s="12">
        <v>6665700.1506000003</v>
      </c>
      <c r="F53" s="9">
        <f t="shared" si="2"/>
        <v>29.200000688433647</v>
      </c>
      <c r="G53" s="12">
        <v>82.423599999999993</v>
      </c>
      <c r="H53" s="9">
        <f t="shared" si="3"/>
        <v>-78.100000000006276</v>
      </c>
      <c r="I53" s="47">
        <f t="shared" si="4"/>
        <v>3.2871769636793586</v>
      </c>
      <c r="J53" s="40">
        <f t="shared" si="15"/>
        <v>86.712823036320628</v>
      </c>
      <c r="K53" s="47">
        <f t="shared" si="5"/>
        <v>509.23786193839425</v>
      </c>
      <c r="L53" s="40">
        <f t="shared" si="6"/>
        <v>515.19201277930165</v>
      </c>
      <c r="M53" s="12">
        <f t="shared" si="24"/>
        <v>18.82962962931574</v>
      </c>
      <c r="N53" s="12">
        <f t="shared" si="25"/>
        <v>1.081481506979024</v>
      </c>
      <c r="O53" s="12">
        <f t="shared" si="26"/>
        <v>-2.8925925925928251</v>
      </c>
      <c r="P53" s="81">
        <f t="shared" si="27"/>
        <v>19.081185658492654</v>
      </c>
      <c r="Q53" s="12">
        <f t="shared" si="28"/>
        <v>0.69739368997465701</v>
      </c>
      <c r="R53" s="12">
        <f t="shared" si="29"/>
        <v>4.005487062885274E-2</v>
      </c>
      <c r="S53" s="12">
        <f t="shared" si="30"/>
        <v>-0.10713305898491944</v>
      </c>
      <c r="T53" s="12">
        <f t="shared" si="31"/>
        <v>0.70671057994417241</v>
      </c>
    </row>
    <row r="54" spans="2:20" ht="15.9" customHeight="1">
      <c r="B54" s="18">
        <v>45902</v>
      </c>
      <c r="C54" s="12">
        <v>401115.50150000001</v>
      </c>
      <c r="D54" s="9">
        <f t="shared" si="1"/>
        <v>511.99999998789281</v>
      </c>
      <c r="E54" s="12">
        <v>6665700.1517000003</v>
      </c>
      <c r="F54" s="9">
        <f t="shared" si="2"/>
        <v>30.300000682473183</v>
      </c>
      <c r="G54" s="12">
        <v>82.420299999999997</v>
      </c>
      <c r="H54" s="9">
        <f t="shared" si="3"/>
        <v>-81.400000000002137</v>
      </c>
      <c r="I54" s="47">
        <f t="shared" si="4"/>
        <v>3.3867963027442851</v>
      </c>
      <c r="J54" s="40">
        <f t="shared" si="15"/>
        <v>86.613203697255699</v>
      </c>
      <c r="K54" s="47">
        <f t="shared" si="5"/>
        <v>512.8957886637013</v>
      </c>
      <c r="L54" s="40">
        <f t="shared" si="6"/>
        <v>519.31498151792277</v>
      </c>
      <c r="M54" s="12">
        <f t="shared" si="24"/>
        <v>18.962962962514549</v>
      </c>
      <c r="N54" s="12">
        <f t="shared" si="25"/>
        <v>1.1222222474990067</v>
      </c>
      <c r="O54" s="12">
        <f t="shared" si="26"/>
        <v>-3.0148148148148941</v>
      </c>
      <c r="P54" s="81">
        <f t="shared" si="27"/>
        <v>19.23388820436751</v>
      </c>
      <c r="Q54" s="12">
        <f t="shared" si="28"/>
        <v>0.70233196157461297</v>
      </c>
      <c r="R54" s="12">
        <f t="shared" si="29"/>
        <v>4.1563786944407655E-2</v>
      </c>
      <c r="S54" s="12">
        <f t="shared" si="30"/>
        <v>-0.11165980795610719</v>
      </c>
      <c r="T54" s="12">
        <f t="shared" si="31"/>
        <v>0.7123662297913893</v>
      </c>
    </row>
    <row r="55" spans="2:20" ht="15.9" customHeight="1">
      <c r="B55" s="18">
        <v>45903</v>
      </c>
      <c r="C55" s="12">
        <v>401115.50599999999</v>
      </c>
      <c r="D55" s="9">
        <f t="shared" si="1"/>
        <v>516.49999996880069</v>
      </c>
      <c r="E55" s="12">
        <v>6665700.1681000004</v>
      </c>
      <c r="F55" s="9">
        <f t="shared" si="2"/>
        <v>46.700000762939453</v>
      </c>
      <c r="G55" s="12">
        <v>82.419600000000003</v>
      </c>
      <c r="H55" s="9">
        <f t="shared" si="3"/>
        <v>-82.099999999996953</v>
      </c>
      <c r="I55" s="47">
        <f t="shared" si="4"/>
        <v>5.1664222586627098</v>
      </c>
      <c r="J55" s="40">
        <f t="shared" si="15"/>
        <v>84.833577741337308</v>
      </c>
      <c r="K55" s="47">
        <f t="shared" si="5"/>
        <v>518.60692247503755</v>
      </c>
      <c r="L55" s="40">
        <f t="shared" si="6"/>
        <v>525.06528169269495</v>
      </c>
      <c r="M55" s="12">
        <f t="shared" si="24"/>
        <v>18.44642857031431</v>
      </c>
      <c r="N55" s="12">
        <f t="shared" si="25"/>
        <v>1.6678571701049805</v>
      </c>
      <c r="O55" s="12">
        <f t="shared" si="26"/>
        <v>-2.9321428571427481</v>
      </c>
      <c r="P55" s="81">
        <f t="shared" si="27"/>
        <v>18.752331489024819</v>
      </c>
      <c r="Q55" s="12">
        <f t="shared" si="28"/>
        <v>0.65880102036836818</v>
      </c>
      <c r="R55" s="12">
        <f t="shared" si="29"/>
        <v>5.9566327503749301E-2</v>
      </c>
      <c r="S55" s="12">
        <f t="shared" si="30"/>
        <v>-0.10471938775509815</v>
      </c>
      <c r="T55" s="12">
        <f t="shared" si="31"/>
        <v>0.66972612460802927</v>
      </c>
    </row>
    <row r="56" spans="2:20" ht="15.9" customHeight="1">
      <c r="B56" s="18">
        <v>45903</v>
      </c>
      <c r="C56" s="12">
        <v>401115.50839999999</v>
      </c>
      <c r="D56" s="9">
        <f t="shared" si="1"/>
        <v>518.89999996637926</v>
      </c>
      <c r="E56" s="12">
        <v>6665700.1535</v>
      </c>
      <c r="F56" s="9">
        <f t="shared" si="2"/>
        <v>32.10000041872263</v>
      </c>
      <c r="G56" s="12">
        <v>82.430599999999998</v>
      </c>
      <c r="H56" s="9">
        <f t="shared" si="3"/>
        <v>-71.100000000001273</v>
      </c>
      <c r="I56" s="47">
        <f t="shared" si="4"/>
        <v>3.5398994113272768</v>
      </c>
      <c r="J56" s="40">
        <f t="shared" si="15"/>
        <v>86.460100588672731</v>
      </c>
      <c r="K56" s="47">
        <f t="shared" si="5"/>
        <v>519.89193107028541</v>
      </c>
      <c r="L56" s="40">
        <f t="shared" si="6"/>
        <v>524.7311978451354</v>
      </c>
      <c r="M56" s="12">
        <f t="shared" si="24"/>
        <v>18.532142855942116</v>
      </c>
      <c r="N56" s="12">
        <f t="shared" si="25"/>
        <v>1.1464285863829511</v>
      </c>
      <c r="O56" s="12">
        <f t="shared" si="26"/>
        <v>-2.5392857142857599</v>
      </c>
      <c r="P56" s="81">
        <f t="shared" si="27"/>
        <v>18.740399923040549</v>
      </c>
      <c r="Q56" s="12">
        <f t="shared" si="28"/>
        <v>0.66186224485507561</v>
      </c>
      <c r="R56" s="12">
        <f t="shared" si="29"/>
        <v>4.0943878085105398E-2</v>
      </c>
      <c r="S56" s="12">
        <f t="shared" si="30"/>
        <v>-9.068877551020571E-2</v>
      </c>
      <c r="T56" s="12">
        <f t="shared" si="31"/>
        <v>0.66929999725144818</v>
      </c>
    </row>
    <row r="57" spans="2:20" ht="15.9" customHeight="1">
      <c r="B57" s="18">
        <v>45904</v>
      </c>
      <c r="C57" s="12">
        <v>401115.55200000003</v>
      </c>
      <c r="D57" s="9">
        <f t="shared" si="1"/>
        <v>562.5</v>
      </c>
      <c r="E57" s="12">
        <v>6665700.1878000004</v>
      </c>
      <c r="F57" s="9">
        <f t="shared" si="2"/>
        <v>66.40000082552433</v>
      </c>
      <c r="G57" s="12">
        <v>82.425700000000006</v>
      </c>
      <c r="H57" s="9">
        <f t="shared" si="3"/>
        <v>-75.999999999993406</v>
      </c>
      <c r="I57" s="47">
        <f t="shared" si="4"/>
        <v>6.732293539889791</v>
      </c>
      <c r="J57" s="40">
        <f t="shared" si="15"/>
        <v>83.267706460110219</v>
      </c>
      <c r="K57" s="47">
        <f t="shared" si="5"/>
        <v>566.40551737216481</v>
      </c>
      <c r="L57" s="40">
        <f t="shared" si="6"/>
        <v>571.48159210041808</v>
      </c>
      <c r="M57" s="12">
        <f t="shared" si="24"/>
        <v>19.396551724137932</v>
      </c>
      <c r="N57" s="12">
        <f t="shared" si="25"/>
        <v>2.2896552008801492</v>
      </c>
      <c r="O57" s="12">
        <f t="shared" si="26"/>
        <v>-2.6206896551721863</v>
      </c>
      <c r="P57" s="81">
        <f t="shared" si="27"/>
        <v>19.706261796566142</v>
      </c>
      <c r="Q57" s="12">
        <f t="shared" si="28"/>
        <v>0.66884661117717004</v>
      </c>
      <c r="R57" s="12">
        <f t="shared" si="29"/>
        <v>7.8953627616556873E-2</v>
      </c>
      <c r="S57" s="12">
        <f t="shared" si="30"/>
        <v>-9.0368608799040906E-2</v>
      </c>
      <c r="T57" s="12">
        <f t="shared" si="31"/>
        <v>0.67952626884710832</v>
      </c>
    </row>
    <row r="58" spans="2:20" ht="15.9" customHeight="1">
      <c r="B58" s="18">
        <v>45904</v>
      </c>
      <c r="C58" s="12">
        <v>401115.5747</v>
      </c>
      <c r="D58" s="9">
        <f t="shared" si="1"/>
        <v>585.19999997224659</v>
      </c>
      <c r="E58" s="12">
        <v>6665700.1547999997</v>
      </c>
      <c r="F58" s="9">
        <f t="shared" si="2"/>
        <v>33.40000007301569</v>
      </c>
      <c r="G58" s="12">
        <v>82.402699999999996</v>
      </c>
      <c r="H58" s="9">
        <f t="shared" si="3"/>
        <v>-99.000000000003752</v>
      </c>
      <c r="I58" s="47">
        <f t="shared" si="4"/>
        <v>3.2665843404149881</v>
      </c>
      <c r="J58" s="40">
        <f t="shared" si="15"/>
        <v>86.733415659585035</v>
      </c>
      <c r="K58" s="47">
        <f t="shared" si="5"/>
        <v>586.15236924574049</v>
      </c>
      <c r="L58" s="40">
        <f t="shared" si="6"/>
        <v>594.45403520574712</v>
      </c>
      <c r="M58" s="12">
        <f t="shared" si="24"/>
        <v>20.179310343870572</v>
      </c>
      <c r="N58" s="12">
        <f t="shared" si="25"/>
        <v>1.151724140448817</v>
      </c>
      <c r="O58" s="12">
        <f t="shared" si="26"/>
        <v>-3.413793103448405</v>
      </c>
      <c r="P58" s="81">
        <f t="shared" si="27"/>
        <v>20.498415007094728</v>
      </c>
      <c r="Q58" s="12">
        <f t="shared" si="28"/>
        <v>0.69583828771967493</v>
      </c>
      <c r="R58" s="12">
        <f t="shared" si="29"/>
        <v>3.9714625532717825E-2</v>
      </c>
      <c r="S58" s="12">
        <f t="shared" si="30"/>
        <v>-0.11771700356718638</v>
      </c>
      <c r="T58" s="12">
        <f t="shared" si="31"/>
        <v>0.70684189679636988</v>
      </c>
    </row>
    <row r="59" spans="2:20" ht="15.9" customHeight="1">
      <c r="B59" s="18">
        <v>45905</v>
      </c>
      <c r="C59" s="12">
        <v>401115.6323</v>
      </c>
      <c r="D59" s="9">
        <f t="shared" si="1"/>
        <v>642.79999997233972</v>
      </c>
      <c r="E59" s="12">
        <v>6665700.1698000003</v>
      </c>
      <c r="F59" s="9">
        <f t="shared" si="2"/>
        <v>48.400000669062138</v>
      </c>
      <c r="G59" s="12">
        <v>82.394900000000007</v>
      </c>
      <c r="H59" s="9">
        <f t="shared" si="3"/>
        <v>-106.79999999999268</v>
      </c>
      <c r="I59" s="47">
        <f t="shared" si="4"/>
        <v>4.30599387806165</v>
      </c>
      <c r="J59" s="40">
        <f t="shared" si="15"/>
        <v>85.694006121938344</v>
      </c>
      <c r="K59" s="47">
        <f t="shared" si="5"/>
        <v>644.61957775823498</v>
      </c>
      <c r="L59" s="40">
        <f t="shared" si="6"/>
        <v>653.40694825598814</v>
      </c>
      <c r="M59" s="12">
        <f t="shared" si="24"/>
        <v>21.426666665744659</v>
      </c>
      <c r="N59" s="12">
        <f t="shared" si="25"/>
        <v>1.6133333556354046</v>
      </c>
      <c r="O59" s="12">
        <f t="shared" si="26"/>
        <v>-3.5599999999997558</v>
      </c>
      <c r="P59" s="81">
        <f t="shared" si="27"/>
        <v>21.780231608532937</v>
      </c>
      <c r="Q59" s="12">
        <f t="shared" si="28"/>
        <v>0.71422222219148856</v>
      </c>
      <c r="R59" s="12">
        <f t="shared" si="29"/>
        <v>5.3777778521180153E-2</v>
      </c>
      <c r="S59" s="12">
        <f t="shared" si="30"/>
        <v>-0.11866666666665852</v>
      </c>
      <c r="T59" s="12">
        <f t="shared" si="31"/>
        <v>0.72600772028443117</v>
      </c>
    </row>
    <row r="60" spans="2:20" ht="15.9" customHeight="1">
      <c r="B60" s="18">
        <v>45905</v>
      </c>
      <c r="C60" s="12">
        <v>401115.64899999998</v>
      </c>
      <c r="D60" s="9">
        <f t="shared" si="1"/>
        <v>659.4999999506399</v>
      </c>
      <c r="E60" s="12">
        <v>6665700.1506000003</v>
      </c>
      <c r="F60" s="9">
        <f t="shared" si="2"/>
        <v>29.200000688433647</v>
      </c>
      <c r="G60" s="12">
        <v>82.4054</v>
      </c>
      <c r="H60" s="9">
        <f t="shared" si="3"/>
        <v>-96.299999999999386</v>
      </c>
      <c r="I60" s="47">
        <f t="shared" si="4"/>
        <v>2.5351703309286822</v>
      </c>
      <c r="J60" s="40">
        <f t="shared" si="15"/>
        <v>87.464829669071321</v>
      </c>
      <c r="K60" s="47">
        <f t="shared" si="5"/>
        <v>660.14611259561207</v>
      </c>
      <c r="L60" s="40">
        <f t="shared" si="6"/>
        <v>667.13310514101943</v>
      </c>
      <c r="M60" s="12">
        <f t="shared" si="24"/>
        <v>21.983333331687998</v>
      </c>
      <c r="N60" s="12">
        <f t="shared" si="25"/>
        <v>0.97333335628112161</v>
      </c>
      <c r="O60" s="12">
        <f t="shared" si="26"/>
        <v>-3.2099999999999795</v>
      </c>
      <c r="P60" s="81">
        <f t="shared" si="27"/>
        <v>22.237770171367313</v>
      </c>
      <c r="Q60" s="12">
        <f t="shared" si="28"/>
        <v>0.73277777772293329</v>
      </c>
      <c r="R60" s="12">
        <f t="shared" si="29"/>
        <v>3.2444445209370718E-2</v>
      </c>
      <c r="S60" s="12">
        <f t="shared" si="30"/>
        <v>-0.10699999999999932</v>
      </c>
      <c r="T60" s="12">
        <f t="shared" si="31"/>
        <v>0.74125900571224379</v>
      </c>
    </row>
    <row r="61" spans="2:20" ht="15.9" customHeight="1">
      <c r="B61" s="18">
        <v>45906</v>
      </c>
      <c r="C61" s="12">
        <v>401115.67830000003</v>
      </c>
      <c r="D61" s="9">
        <f t="shared" si="1"/>
        <v>688.80000000353903</v>
      </c>
      <c r="E61" s="12">
        <v>6665700.1492999997</v>
      </c>
      <c r="F61" s="9">
        <f t="shared" si="2"/>
        <v>27.900000102818012</v>
      </c>
      <c r="G61" s="12">
        <v>82.388599999999997</v>
      </c>
      <c r="H61" s="9">
        <f t="shared" si="3"/>
        <v>-113.10000000000286</v>
      </c>
      <c r="I61" s="47">
        <f t="shared" si="4"/>
        <v>2.3195105688797613</v>
      </c>
      <c r="J61" s="40">
        <f t="shared" si="15"/>
        <v>87.680489431120236</v>
      </c>
      <c r="K61" s="47">
        <f t="shared" si="5"/>
        <v>689.36481634227073</v>
      </c>
      <c r="L61" s="40">
        <f t="shared" si="6"/>
        <v>698.5810332456881</v>
      </c>
      <c r="M61" s="12">
        <f t="shared" si="24"/>
        <v>22.21935483882384</v>
      </c>
      <c r="N61" s="12">
        <f t="shared" si="25"/>
        <v>0.90000000331671004</v>
      </c>
      <c r="O61" s="12">
        <f t="shared" si="26"/>
        <v>-3.648387096774286</v>
      </c>
      <c r="P61" s="81">
        <f t="shared" si="27"/>
        <v>22.534872040183487</v>
      </c>
      <c r="Q61" s="12">
        <f t="shared" si="28"/>
        <v>0.71675338189754323</v>
      </c>
      <c r="R61" s="12">
        <f t="shared" si="29"/>
        <v>2.9032258171506776E-2</v>
      </c>
      <c r="S61" s="12">
        <f t="shared" si="30"/>
        <v>-0.11768990634755762</v>
      </c>
      <c r="T61" s="12">
        <f t="shared" si="31"/>
        <v>0.72693135613495119</v>
      </c>
    </row>
    <row r="62" spans="2:20" ht="15.9" customHeight="1">
      <c r="B62" s="18">
        <v>45906</v>
      </c>
      <c r="C62" s="12">
        <v>401115.69160000002</v>
      </c>
      <c r="D62" s="9">
        <f t="shared" si="1"/>
        <v>702.09999999497086</v>
      </c>
      <c r="E62" s="12">
        <v>6665700.1786000002</v>
      </c>
      <c r="F62" s="9">
        <f t="shared" si="2"/>
        <v>57.200000621378422</v>
      </c>
      <c r="G62" s="12">
        <v>82.385300000000001</v>
      </c>
      <c r="H62" s="9">
        <f t="shared" si="3"/>
        <v>-116.39999999999873</v>
      </c>
      <c r="I62" s="47">
        <f t="shared" si="4"/>
        <v>4.6575936048584419</v>
      </c>
      <c r="J62" s="40">
        <f t="shared" si="15"/>
        <v>85.342406395141552</v>
      </c>
      <c r="K62" s="47">
        <f t="shared" si="5"/>
        <v>704.42618496477246</v>
      </c>
      <c r="L62" s="40">
        <f t="shared" si="6"/>
        <v>713.97843809461324</v>
      </c>
      <c r="M62" s="12">
        <f t="shared" si="24"/>
        <v>22.648387096611962</v>
      </c>
      <c r="N62" s="12">
        <f t="shared" si="25"/>
        <v>1.8451613103670459</v>
      </c>
      <c r="O62" s="12">
        <f t="shared" si="26"/>
        <v>-3.7548387096773781</v>
      </c>
      <c r="P62" s="81">
        <f t="shared" si="27"/>
        <v>23.031562519181072</v>
      </c>
      <c r="Q62" s="12">
        <f t="shared" si="28"/>
        <v>0.73059313214877297</v>
      </c>
      <c r="R62" s="12">
        <f t="shared" si="29"/>
        <v>5.9521332592485349E-2</v>
      </c>
      <c r="S62" s="12">
        <f t="shared" si="30"/>
        <v>-0.12112382934443156</v>
      </c>
      <c r="T62" s="12">
        <f t="shared" si="31"/>
        <v>0.74295362965100231</v>
      </c>
    </row>
    <row r="63" spans="2:20" ht="15.9" customHeight="1">
      <c r="B63" s="18">
        <v>45908</v>
      </c>
      <c r="C63" s="12">
        <v>401115.75309999997</v>
      </c>
      <c r="D63" s="9">
        <f t="shared" si="1"/>
        <v>763.59999994747341</v>
      </c>
      <c r="E63" s="12">
        <v>6665700.1950000003</v>
      </c>
      <c r="F63" s="9">
        <f t="shared" si="2"/>
        <v>73.600000701844692</v>
      </c>
      <c r="G63" s="12">
        <v>82.38</v>
      </c>
      <c r="H63" s="9">
        <f t="shared" si="3"/>
        <v>-121.70000000000414</v>
      </c>
      <c r="I63" s="47">
        <f t="shared" si="4"/>
        <v>5.5054779105320408</v>
      </c>
      <c r="J63" s="40">
        <f t="shared" si="15"/>
        <v>84.494522089467978</v>
      </c>
      <c r="K63" s="47">
        <f t="shared" si="5"/>
        <v>767.13878797978464</v>
      </c>
      <c r="L63" s="40">
        <f t="shared" si="6"/>
        <v>776.73213530991109</v>
      </c>
      <c r="M63" s="12">
        <f t="shared" si="24"/>
        <v>23.139393937802225</v>
      </c>
      <c r="N63" s="12">
        <f t="shared" si="25"/>
        <v>2.2303030515710511</v>
      </c>
      <c r="O63" s="12">
        <f t="shared" si="26"/>
        <v>-3.6878787878789132</v>
      </c>
      <c r="P63" s="81">
        <f t="shared" si="27"/>
        <v>23.53733743363367</v>
      </c>
      <c r="Q63" s="12">
        <f t="shared" si="28"/>
        <v>0.70119375569097653</v>
      </c>
      <c r="R63" s="12">
        <f t="shared" si="29"/>
        <v>6.7584940956698522E-2</v>
      </c>
      <c r="S63" s="12">
        <f t="shared" si="30"/>
        <v>-0.11175390266299737</v>
      </c>
      <c r="T63" s="12">
        <f t="shared" si="31"/>
        <v>0.71325264950405065</v>
      </c>
    </row>
    <row r="64" spans="2:20" ht="15.9" customHeight="1">
      <c r="B64" s="18">
        <v>45908</v>
      </c>
      <c r="C64" s="12">
        <v>401115.75819999998</v>
      </c>
      <c r="D64" s="9">
        <f t="shared" si="1"/>
        <v>768.69999995687976</v>
      </c>
      <c r="E64" s="12">
        <v>6665700.1907000002</v>
      </c>
      <c r="F64" s="9">
        <f t="shared" si="2"/>
        <v>69.300000555813313</v>
      </c>
      <c r="G64" s="12">
        <v>82.39</v>
      </c>
      <c r="H64" s="9">
        <f t="shared" si="3"/>
        <v>-111.69999999999902</v>
      </c>
      <c r="I64" s="47">
        <f t="shared" si="4"/>
        <v>5.1514151168589013</v>
      </c>
      <c r="J64" s="40">
        <f t="shared" si="15"/>
        <v>84.848584883141143</v>
      </c>
      <c r="K64" s="47">
        <f t="shared" si="5"/>
        <v>771.81745251759014</v>
      </c>
      <c r="L64" s="40">
        <f t="shared" si="6"/>
        <v>779.85836535280077</v>
      </c>
      <c r="M64" s="12">
        <f t="shared" si="24"/>
        <v>23.293939392632719</v>
      </c>
      <c r="N64" s="12">
        <f t="shared" si="25"/>
        <v>2.1000000168428277</v>
      </c>
      <c r="O64" s="12">
        <f t="shared" si="26"/>
        <v>-3.384848484848455</v>
      </c>
      <c r="P64" s="81">
        <f t="shared" si="27"/>
        <v>23.632071677357601</v>
      </c>
      <c r="Q64" s="12">
        <f t="shared" si="28"/>
        <v>0.70587695129190053</v>
      </c>
      <c r="R64" s="12">
        <f t="shared" si="29"/>
        <v>6.3636364146752347E-2</v>
      </c>
      <c r="S64" s="12">
        <f t="shared" si="30"/>
        <v>-0.10257116620752894</v>
      </c>
      <c r="T64" s="12">
        <f t="shared" si="31"/>
        <v>0.71612338416235155</v>
      </c>
    </row>
    <row r="65" spans="2:20" ht="15.9" customHeight="1">
      <c r="B65" s="18">
        <v>45909</v>
      </c>
      <c r="C65" s="12">
        <v>401115.80089999997</v>
      </c>
      <c r="D65" s="9">
        <f t="shared" si="1"/>
        <v>811.3999999477528</v>
      </c>
      <c r="E65" s="12">
        <v>6665700.1814999999</v>
      </c>
      <c r="F65" s="9">
        <f t="shared" si="2"/>
        <v>60.100000351667404</v>
      </c>
      <c r="G65" s="12">
        <v>82.323999999999998</v>
      </c>
      <c r="H65" s="9">
        <f t="shared" si="3"/>
        <v>-177.70000000000152</v>
      </c>
      <c r="I65" s="47">
        <f t="shared" si="4"/>
        <v>4.2361347197080228</v>
      </c>
      <c r="J65" s="40">
        <f t="shared" si="15"/>
        <v>85.763865280291952</v>
      </c>
      <c r="K65" s="47">
        <f t="shared" si="5"/>
        <v>813.62274424790007</v>
      </c>
      <c r="L65" s="40">
        <f t="shared" si="6"/>
        <v>832.80205328606405</v>
      </c>
      <c r="M65" s="12">
        <f t="shared" si="24"/>
        <v>23.86470588081626</v>
      </c>
      <c r="N65" s="12">
        <f t="shared" si="25"/>
        <v>1.7676470691666883</v>
      </c>
      <c r="O65" s="12">
        <f t="shared" si="26"/>
        <v>-5.2264705882353386</v>
      </c>
      <c r="P65" s="81">
        <f t="shared" si="27"/>
        <v>24.494178037825414</v>
      </c>
      <c r="Q65" s="12">
        <f t="shared" si="28"/>
        <v>0.70190311414165474</v>
      </c>
      <c r="R65" s="12">
        <f t="shared" si="29"/>
        <v>5.1989619681373188E-2</v>
      </c>
      <c r="S65" s="12">
        <f t="shared" si="30"/>
        <v>-0.1537197231833923</v>
      </c>
      <c r="T65" s="12">
        <f t="shared" si="31"/>
        <v>0.72041700111251217</v>
      </c>
    </row>
    <row r="66" spans="2:20" ht="15.9" customHeight="1">
      <c r="B66" s="18">
        <v>45909</v>
      </c>
      <c r="C66" s="12">
        <v>401115.81949999998</v>
      </c>
      <c r="D66" s="9">
        <f t="shared" si="1"/>
        <v>829.99999995809048</v>
      </c>
      <c r="E66" s="12">
        <v>6665700.2127999999</v>
      </c>
      <c r="F66" s="9">
        <f t="shared" si="2"/>
        <v>91.400000266730785</v>
      </c>
      <c r="G66" s="12">
        <v>82.358900000000006</v>
      </c>
      <c r="H66" s="9">
        <f t="shared" si="3"/>
        <v>-142.79999999999404</v>
      </c>
      <c r="I66" s="47">
        <f t="shared" si="4"/>
        <v>6.2841189957447963</v>
      </c>
      <c r="J66" s="40">
        <f t="shared" si="15"/>
        <v>83.715881004255209</v>
      </c>
      <c r="K66" s="47">
        <f t="shared" si="5"/>
        <v>835.01734112483473</v>
      </c>
      <c r="L66" s="40">
        <f t="shared" si="6"/>
        <v>847.13977593971288</v>
      </c>
      <c r="M66" s="12">
        <f t="shared" si="24"/>
        <v>24.41176470464972</v>
      </c>
      <c r="N66" s="12">
        <f t="shared" si="25"/>
        <v>2.6882353019626701</v>
      </c>
      <c r="O66" s="12">
        <f t="shared" si="26"/>
        <v>-4.1999999999998252</v>
      </c>
      <c r="P66" s="81">
        <f t="shared" si="27"/>
        <v>24.915875762932732</v>
      </c>
      <c r="Q66" s="12">
        <f t="shared" si="28"/>
        <v>0.71799307954852121</v>
      </c>
      <c r="R66" s="12">
        <f t="shared" si="29"/>
        <v>7.9065744175372654E-2</v>
      </c>
      <c r="S66" s="12">
        <f t="shared" si="30"/>
        <v>-0.12352941176470074</v>
      </c>
      <c r="T66" s="12">
        <f t="shared" si="31"/>
        <v>0.73281987538037452</v>
      </c>
    </row>
    <row r="67" spans="2:20" ht="15.9" customHeight="1">
      <c r="B67" s="18">
        <v>45910</v>
      </c>
      <c r="C67" s="12">
        <v>401115.84230000002</v>
      </c>
      <c r="D67" s="9">
        <f t="shared" si="1"/>
        <v>852.79999999329448</v>
      </c>
      <c r="E67" s="12">
        <v>6665700.2803999996</v>
      </c>
      <c r="F67" s="9">
        <f t="shared" si="2"/>
        <v>158.99999998509884</v>
      </c>
      <c r="G67" s="12">
        <v>82.359300000000005</v>
      </c>
      <c r="H67" s="9">
        <f t="shared" si="3"/>
        <v>-142.39999999999498</v>
      </c>
      <c r="I67" s="47">
        <f t="shared" si="4"/>
        <v>10.561230786958083</v>
      </c>
      <c r="J67" s="40">
        <f t="shared" si="15"/>
        <v>79.438769213041951</v>
      </c>
      <c r="K67" s="47">
        <f t="shared" si="5"/>
        <v>867.49572908679181</v>
      </c>
      <c r="L67" s="40">
        <f t="shared" si="6"/>
        <v>879.10556816790961</v>
      </c>
      <c r="M67" s="12">
        <f t="shared" si="24"/>
        <v>24.365714285522699</v>
      </c>
      <c r="N67" s="12">
        <f t="shared" si="25"/>
        <v>4.5428571424313953</v>
      </c>
      <c r="O67" s="12">
        <f t="shared" si="26"/>
        <v>-4.0685714285712846</v>
      </c>
      <c r="P67" s="81">
        <f t="shared" si="27"/>
        <v>25.11730194765456</v>
      </c>
      <c r="Q67" s="12">
        <f t="shared" si="28"/>
        <v>0.69616326530064854</v>
      </c>
      <c r="R67" s="12">
        <f t="shared" si="29"/>
        <v>0.12979591835518273</v>
      </c>
      <c r="S67" s="12">
        <f t="shared" si="30"/>
        <v>-0.11624489795917956</v>
      </c>
      <c r="T67" s="12">
        <f t="shared" si="31"/>
        <v>0.71763719850441599</v>
      </c>
    </row>
    <row r="68" spans="2:20" ht="15.9" customHeight="1">
      <c r="B68" s="18">
        <v>45910</v>
      </c>
      <c r="C68" s="12">
        <v>401115.84490000003</v>
      </c>
      <c r="D68" s="9">
        <f t="shared" si="1"/>
        <v>855.40000000037253</v>
      </c>
      <c r="E68" s="12">
        <v>6665700.1710000001</v>
      </c>
      <c r="F68" s="9">
        <f t="shared" si="2"/>
        <v>49.600000493228436</v>
      </c>
      <c r="G68" s="12">
        <v>82.319699999999997</v>
      </c>
      <c r="H68" s="9">
        <f t="shared" si="3"/>
        <v>-182.00000000000216</v>
      </c>
      <c r="I68" s="47">
        <f t="shared" si="4"/>
        <v>3.3185551939922013</v>
      </c>
      <c r="J68" s="40">
        <f t="shared" si="15"/>
        <v>86.681444806007789</v>
      </c>
      <c r="K68" s="47">
        <f t="shared" si="5"/>
        <v>856.83681062940195</v>
      </c>
      <c r="L68" s="40">
        <f t="shared" si="6"/>
        <v>875.95280697624707</v>
      </c>
      <c r="M68" s="12">
        <f t="shared" si="24"/>
        <v>24.440000000010645</v>
      </c>
      <c r="N68" s="12">
        <f t="shared" si="25"/>
        <v>1.4171428712350982</v>
      </c>
      <c r="O68" s="12">
        <f t="shared" si="26"/>
        <v>-5.2000000000000615</v>
      </c>
      <c r="P68" s="81">
        <f t="shared" si="27"/>
        <v>25.027223056464202</v>
      </c>
      <c r="Q68" s="12">
        <f t="shared" si="28"/>
        <v>0.69828571428601849</v>
      </c>
      <c r="R68" s="12">
        <f t="shared" si="29"/>
        <v>4.0489796321002802E-2</v>
      </c>
      <c r="S68" s="12">
        <f t="shared" si="30"/>
        <v>-0.14857142857143033</v>
      </c>
      <c r="T68" s="12">
        <f t="shared" si="31"/>
        <v>0.71506351589897721</v>
      </c>
    </row>
    <row r="69" spans="2:20" ht="15.9" customHeight="1">
      <c r="B69" s="18">
        <v>45911</v>
      </c>
      <c r="C69" s="12">
        <v>401115.85190000001</v>
      </c>
      <c r="D69" s="9">
        <f t="shared" si="1"/>
        <v>862.39999998360872</v>
      </c>
      <c r="E69" s="12">
        <v>6665700.1299999999</v>
      </c>
      <c r="F69" s="9">
        <f t="shared" si="2"/>
        <v>8.6000002920627594</v>
      </c>
      <c r="G69" s="12">
        <v>82.348799999999997</v>
      </c>
      <c r="H69" s="9">
        <f t="shared" si="3"/>
        <v>-152.90000000000248</v>
      </c>
      <c r="I69" s="47">
        <f t="shared" si="4"/>
        <v>0.57134437387460613</v>
      </c>
      <c r="J69" s="40">
        <f t="shared" si="15"/>
        <v>89.428655626125419</v>
      </c>
      <c r="K69" s="47">
        <f t="shared" si="5"/>
        <v>862.44287925447657</v>
      </c>
      <c r="L69" s="40">
        <f t="shared" si="6"/>
        <v>875.89161999459304</v>
      </c>
      <c r="M69" s="12">
        <f t="shared" si="24"/>
        <v>23.955555555100243</v>
      </c>
      <c r="N69" s="12">
        <f t="shared" si="25"/>
        <v>0.23888889700174332</v>
      </c>
      <c r="O69" s="12">
        <f t="shared" si="26"/>
        <v>-4.2472222222222911</v>
      </c>
      <c r="P69" s="81">
        <f t="shared" si="27"/>
        <v>24.330322777627586</v>
      </c>
      <c r="Q69" s="12">
        <f t="shared" si="28"/>
        <v>0.66543209875278453</v>
      </c>
      <c r="R69" s="12">
        <f t="shared" si="29"/>
        <v>6.63580269449287E-3</v>
      </c>
      <c r="S69" s="12">
        <f t="shared" si="30"/>
        <v>-0.1179783950617303</v>
      </c>
      <c r="T69" s="12">
        <f t="shared" si="31"/>
        <v>0.67584229937854401</v>
      </c>
    </row>
    <row r="70" spans="2:20" ht="15.9" customHeight="1">
      <c r="B70" s="18">
        <v>45911</v>
      </c>
      <c r="C70" s="12">
        <v>401115.86560000002</v>
      </c>
      <c r="D70" s="9">
        <f t="shared" si="1"/>
        <v>876.09999999403954</v>
      </c>
      <c r="E70" s="12">
        <v>6665700.1946999999</v>
      </c>
      <c r="F70" s="9">
        <f t="shared" si="2"/>
        <v>73.30000028014183</v>
      </c>
      <c r="G70" s="12">
        <v>82.312200000000004</v>
      </c>
      <c r="H70" s="9">
        <f t="shared" si="3"/>
        <v>-189.49999999999534</v>
      </c>
      <c r="I70" s="47">
        <f t="shared" si="4"/>
        <v>4.7825842509621674</v>
      </c>
      <c r="J70" s="40">
        <f t="shared" si="15"/>
        <v>85.217415749037855</v>
      </c>
      <c r="K70" s="47">
        <f t="shared" si="5"/>
        <v>879.16102053641168</v>
      </c>
      <c r="L70" s="40">
        <f t="shared" si="6"/>
        <v>899.3521835358066</v>
      </c>
      <c r="M70" s="12">
        <f t="shared" si="24"/>
        <v>24.336111110945541</v>
      </c>
      <c r="N70" s="12">
        <f t="shared" si="25"/>
        <v>2.0361111188928285</v>
      </c>
      <c r="O70" s="12">
        <f t="shared" si="26"/>
        <v>-5.2638888888887596</v>
      </c>
      <c r="P70" s="81">
        <f t="shared" si="27"/>
        <v>24.982005098216849</v>
      </c>
      <c r="Q70" s="12">
        <f t="shared" si="28"/>
        <v>0.67600308641515394</v>
      </c>
      <c r="R70" s="12">
        <f t="shared" si="29"/>
        <v>5.6558642191467459E-2</v>
      </c>
      <c r="S70" s="12">
        <f t="shared" si="30"/>
        <v>-0.14621913580246554</v>
      </c>
      <c r="T70" s="12">
        <f t="shared" si="31"/>
        <v>0.69394458606157916</v>
      </c>
    </row>
    <row r="71" spans="2:20" ht="15.9" customHeight="1">
      <c r="B71" s="18">
        <v>45912</v>
      </c>
      <c r="C71" s="12">
        <v>401115.87160000001</v>
      </c>
      <c r="D71" s="9">
        <f t="shared" si="1"/>
        <v>882.09999998798594</v>
      </c>
      <c r="E71" s="12">
        <v>6665700.2374</v>
      </c>
      <c r="F71" s="9">
        <f t="shared" si="2"/>
        <v>116.00000038743019</v>
      </c>
      <c r="G71" s="12">
        <v>82.356200000000001</v>
      </c>
      <c r="H71" s="9">
        <f t="shared" si="3"/>
        <v>-145.49999999999841</v>
      </c>
      <c r="I71" s="47">
        <f t="shared" si="4"/>
        <v>7.4916570695930931</v>
      </c>
      <c r="J71" s="40">
        <f t="shared" si="15"/>
        <v>82.508342930406911</v>
      </c>
      <c r="K71" s="47">
        <f t="shared" si="5"/>
        <v>889.6945599860037</v>
      </c>
      <c r="L71" s="40">
        <f t="shared" si="6"/>
        <v>901.51353848330427</v>
      </c>
      <c r="M71" s="12">
        <f t="shared" si="24"/>
        <v>23.840540540215837</v>
      </c>
      <c r="N71" s="12">
        <f t="shared" si="25"/>
        <v>3.1351351456062213</v>
      </c>
      <c r="O71" s="12">
        <f t="shared" si="26"/>
        <v>-3.9324324324323894</v>
      </c>
      <c r="P71" s="81">
        <f t="shared" si="27"/>
        <v>24.365230769819036</v>
      </c>
      <c r="Q71" s="12">
        <f t="shared" si="28"/>
        <v>0.6443389335193469</v>
      </c>
      <c r="R71" s="12">
        <f t="shared" si="29"/>
        <v>8.473338231368166E-2</v>
      </c>
      <c r="S71" s="12">
        <f t="shared" si="30"/>
        <v>-0.10628195763330782</v>
      </c>
      <c r="T71" s="12">
        <f t="shared" si="31"/>
        <v>0.6585197505356496</v>
      </c>
    </row>
    <row r="72" spans="2:20" ht="15.9" customHeight="1">
      <c r="B72" s="18">
        <v>45912</v>
      </c>
      <c r="C72" s="12">
        <v>401115.87520000001</v>
      </c>
      <c r="D72" s="9">
        <f t="shared" si="1"/>
        <v>885.69999998435378</v>
      </c>
      <c r="E72" s="12">
        <v>6665700.1915999996</v>
      </c>
      <c r="F72" s="9">
        <f t="shared" si="2"/>
        <v>70.199999958276749</v>
      </c>
      <c r="G72" s="12">
        <v>82.326300000000003</v>
      </c>
      <c r="H72" s="9">
        <f t="shared" si="3"/>
        <v>-175.39999999999623</v>
      </c>
      <c r="I72" s="47">
        <f t="shared" si="4"/>
        <v>4.5317521224752175</v>
      </c>
      <c r="J72" s="40">
        <f t="shared" si="15"/>
        <v>85.468247877524789</v>
      </c>
      <c r="K72" s="47">
        <f t="shared" si="5"/>
        <v>888.47764742081517</v>
      </c>
      <c r="L72" s="40">
        <f t="shared" si="6"/>
        <v>905.62557934635709</v>
      </c>
      <c r="M72" s="12">
        <f t="shared" si="24"/>
        <v>23.937837837414968</v>
      </c>
      <c r="N72" s="12">
        <f t="shared" si="25"/>
        <v>1.8972972961696419</v>
      </c>
      <c r="O72" s="12">
        <f t="shared" si="26"/>
        <v>-4.7405405405404384</v>
      </c>
      <c r="P72" s="81">
        <f t="shared" si="27"/>
        <v>24.476367009361002</v>
      </c>
      <c r="Q72" s="12">
        <f t="shared" si="28"/>
        <v>0.64696859020040454</v>
      </c>
      <c r="R72" s="12">
        <f t="shared" si="29"/>
        <v>5.1278305301882217E-2</v>
      </c>
      <c r="S72" s="12">
        <f t="shared" si="30"/>
        <v>-0.12812271731190375</v>
      </c>
      <c r="T72" s="12">
        <f t="shared" si="31"/>
        <v>0.66152343268543246</v>
      </c>
    </row>
    <row r="73" spans="2:20" ht="15.9" customHeight="1">
      <c r="B73" s="18">
        <v>45913</v>
      </c>
      <c r="C73" s="12">
        <v>401115.88760000002</v>
      </c>
      <c r="D73" s="9">
        <f t="shared" ref="D73:D136" si="32">IF(C73="","",(C73-$C$9)*1000)</f>
        <v>898.09999999124557</v>
      </c>
      <c r="E73" s="12">
        <v>6665700.1942999996</v>
      </c>
      <c r="F73" s="9">
        <f t="shared" ref="F73:F136" si="33">IF(E73="","",(E73-$E$9)*1000)</f>
        <v>72.900000028312206</v>
      </c>
      <c r="G73" s="12">
        <v>82.347700000000003</v>
      </c>
      <c r="H73" s="9">
        <f t="shared" ref="H73:H136" si="34">IF(G73="","",(G73-$G$9)*1000)</f>
        <v>-153.99999999999636</v>
      </c>
      <c r="I73" s="47">
        <f t="shared" si="4"/>
        <v>4.6406023094681643</v>
      </c>
      <c r="J73" s="40">
        <f t="shared" si="15"/>
        <v>85.359397690531864</v>
      </c>
      <c r="K73" s="47">
        <f t="shared" si="5"/>
        <v>901.05383856260403</v>
      </c>
      <c r="L73" s="40">
        <f t="shared" si="6"/>
        <v>914.11925917158203</v>
      </c>
      <c r="M73" s="12">
        <f t="shared" si="24"/>
        <v>23.634210526085411</v>
      </c>
      <c r="N73" s="12">
        <f t="shared" si="25"/>
        <v>1.918421053376637</v>
      </c>
      <c r="O73" s="12">
        <f t="shared" si="26"/>
        <v>-4.0526315789472731</v>
      </c>
      <c r="P73" s="81">
        <f t="shared" si="27"/>
        <v>24.055769978199528</v>
      </c>
      <c r="Q73" s="12">
        <f t="shared" si="28"/>
        <v>0.62195290858119501</v>
      </c>
      <c r="R73" s="12">
        <f t="shared" si="29"/>
        <v>5.0484764562543083E-2</v>
      </c>
      <c r="S73" s="12">
        <f t="shared" si="30"/>
        <v>-0.10664819944598088</v>
      </c>
      <c r="T73" s="12">
        <f t="shared" si="31"/>
        <v>0.63304657837367184</v>
      </c>
    </row>
    <row r="74" spans="2:20" ht="15.9" customHeight="1">
      <c r="B74" s="18">
        <v>45913</v>
      </c>
      <c r="C74" s="12">
        <v>401115.87160000001</v>
      </c>
      <c r="D74" s="9">
        <f t="shared" si="32"/>
        <v>882.09999998798594</v>
      </c>
      <c r="E74" s="12">
        <v>6665700.2374</v>
      </c>
      <c r="F74" s="9">
        <f t="shared" si="33"/>
        <v>116.00000038743019</v>
      </c>
      <c r="G74" s="12">
        <v>82.356200000000001</v>
      </c>
      <c r="H74" s="9">
        <f t="shared" si="34"/>
        <v>-145.49999999999841</v>
      </c>
      <c r="I74" s="47">
        <f t="shared" ref="I74:I86" si="35">IF(MOD(DEGREES(ATAN2(D74, F74)), 360) &gt; 180, MOD(DEGREES(ATAN2(D74, F74)), 360) - 360, MOD(DEGREES(ATAN2(D74, F74)), 360))</f>
        <v>7.4916570695930931</v>
      </c>
      <c r="J74" s="40">
        <f t="shared" si="15"/>
        <v>82.508342930406911</v>
      </c>
      <c r="K74" s="47">
        <f t="shared" ref="K74:K86" si="36">SQRT(POWER(C74 - $C$9,2) + POWER(E74 - $E$9,2)) *1000</f>
        <v>889.6945599860037</v>
      </c>
      <c r="L74" s="40">
        <f t="shared" ref="L74:L86" si="37">SQRT((D74^2) + (F74^2) + (H74^2))</f>
        <v>901.51353848330427</v>
      </c>
      <c r="M74" s="12">
        <f t="shared" si="24"/>
        <v>23.213157894420682</v>
      </c>
      <c r="N74" s="12">
        <f t="shared" si="25"/>
        <v>3.0526315891428997</v>
      </c>
      <c r="O74" s="12">
        <f t="shared" si="26"/>
        <v>-3.8289473684210109</v>
      </c>
      <c r="P74" s="81">
        <f t="shared" si="27"/>
        <v>23.724040486402743</v>
      </c>
      <c r="Q74" s="12">
        <f t="shared" si="28"/>
        <v>0.61087257616896529</v>
      </c>
      <c r="R74" s="12">
        <f t="shared" si="29"/>
        <v>8.0332410240602628E-2</v>
      </c>
      <c r="S74" s="12">
        <f t="shared" si="30"/>
        <v>-0.10076177285318449</v>
      </c>
      <c r="T74" s="12">
        <f t="shared" si="31"/>
        <v>0.62431685490533528</v>
      </c>
    </row>
    <row r="75" spans="2:20" ht="15.9" customHeight="1">
      <c r="B75" s="18">
        <v>45915</v>
      </c>
      <c r="C75" s="12">
        <v>401115.90980000002</v>
      </c>
      <c r="D75" s="9">
        <f t="shared" si="32"/>
        <v>920.29999999795109</v>
      </c>
      <c r="E75" s="12">
        <v>6665700.2172999997</v>
      </c>
      <c r="F75" s="9">
        <f t="shared" si="33"/>
        <v>95.90000007301569</v>
      </c>
      <c r="G75" s="12">
        <v>82.346299999999999</v>
      </c>
      <c r="H75" s="9">
        <f t="shared" si="34"/>
        <v>-155.4000000000002</v>
      </c>
      <c r="I75" s="47">
        <f t="shared" si="35"/>
        <v>5.949044342204072</v>
      </c>
      <c r="J75" s="40">
        <f t="shared" ref="J75:J86" si="38">MOD(DEGREES(ATAN2(F75, D75)) + 360, 360)</f>
        <v>84.050955657795953</v>
      </c>
      <c r="K75" s="47">
        <f t="shared" si="36"/>
        <v>925.28314585873284</v>
      </c>
      <c r="L75" s="40">
        <f t="shared" si="37"/>
        <v>938.24200503400675</v>
      </c>
      <c r="M75" s="12">
        <f t="shared" si="24"/>
        <v>23.007499999948777</v>
      </c>
      <c r="N75" s="12">
        <f t="shared" si="25"/>
        <v>2.3975000018253922</v>
      </c>
      <c r="O75" s="12">
        <f t="shared" si="26"/>
        <v>-3.8850000000000051</v>
      </c>
      <c r="P75" s="81">
        <f t="shared" si="27"/>
        <v>23.456050125850169</v>
      </c>
      <c r="Q75" s="12">
        <f t="shared" si="28"/>
        <v>0.57518749999871943</v>
      </c>
      <c r="R75" s="12">
        <f t="shared" si="29"/>
        <v>5.9937500045634806E-2</v>
      </c>
      <c r="S75" s="12">
        <f t="shared" si="30"/>
        <v>-9.7125000000000128E-2</v>
      </c>
      <c r="T75" s="12">
        <f t="shared" si="31"/>
        <v>0.58640125314625424</v>
      </c>
    </row>
    <row r="76" spans="2:20" ht="15.9" customHeight="1">
      <c r="B76" s="18">
        <v>45915</v>
      </c>
      <c r="C76" s="12">
        <v>401115.91310000001</v>
      </c>
      <c r="D76" s="9">
        <f t="shared" si="32"/>
        <v>923.5999999800697</v>
      </c>
      <c r="E76" s="12">
        <v>6665700.2333000004</v>
      </c>
      <c r="F76" s="9">
        <f t="shared" si="33"/>
        <v>111.90000083297491</v>
      </c>
      <c r="G76" s="12">
        <v>82.351900000000001</v>
      </c>
      <c r="H76" s="9">
        <f t="shared" si="34"/>
        <v>-149.79999999999905</v>
      </c>
      <c r="I76" s="47">
        <f t="shared" si="35"/>
        <v>6.9080776659508736</v>
      </c>
      <c r="J76" s="40">
        <f t="shared" si="38"/>
        <v>83.091922334049116</v>
      </c>
      <c r="K76" s="47">
        <f t="shared" si="36"/>
        <v>930.35400259772325</v>
      </c>
      <c r="L76" s="40">
        <f t="shared" si="37"/>
        <v>942.33678170259509</v>
      </c>
      <c r="M76" s="12">
        <f t="shared" si="24"/>
        <v>23.089999999501742</v>
      </c>
      <c r="N76" s="12">
        <f t="shared" si="25"/>
        <v>2.7975000208243728</v>
      </c>
      <c r="O76" s="12">
        <f t="shared" si="26"/>
        <v>-3.7449999999999761</v>
      </c>
      <c r="P76" s="81">
        <f t="shared" si="27"/>
        <v>23.558419542564877</v>
      </c>
      <c r="Q76" s="12">
        <f t="shared" si="28"/>
        <v>0.57724999998754356</v>
      </c>
      <c r="R76" s="12">
        <f t="shared" si="29"/>
        <v>6.9937500520609319E-2</v>
      </c>
      <c r="S76" s="12">
        <f t="shared" si="30"/>
        <v>-9.3624999999999403E-2</v>
      </c>
      <c r="T76" s="12">
        <f t="shared" si="31"/>
        <v>0.58896048856412198</v>
      </c>
    </row>
    <row r="77" spans="2:20" ht="15.9" customHeight="1">
      <c r="B77" s="18">
        <v>45916</v>
      </c>
      <c r="C77" s="12">
        <v>401115.91389999999</v>
      </c>
      <c r="D77" s="9">
        <f t="shared" si="32"/>
        <v>924.39999995986</v>
      </c>
      <c r="E77" s="12">
        <v>6665700.2181000002</v>
      </c>
      <c r="F77" s="9">
        <f t="shared" si="33"/>
        <v>96.700000576674938</v>
      </c>
      <c r="G77" s="12">
        <v>82.345799999999997</v>
      </c>
      <c r="H77" s="9">
        <f t="shared" si="34"/>
        <v>-155.90000000000259</v>
      </c>
      <c r="I77" s="47">
        <f t="shared" si="35"/>
        <v>5.9718994226132738</v>
      </c>
      <c r="J77" s="40">
        <f t="shared" si="38"/>
        <v>84.028100577386738</v>
      </c>
      <c r="K77" s="47">
        <f t="shared" si="36"/>
        <v>929.44405428047048</v>
      </c>
      <c r="L77" s="40">
        <f t="shared" si="37"/>
        <v>942.42827845800491</v>
      </c>
      <c r="M77" s="12">
        <f t="shared" si="24"/>
        <v>22.54634146243561</v>
      </c>
      <c r="N77" s="12">
        <f t="shared" si="25"/>
        <v>2.3585365994310958</v>
      </c>
      <c r="O77" s="12">
        <f t="shared" si="26"/>
        <v>-3.8024390243903072</v>
      </c>
      <c r="P77" s="81">
        <f t="shared" si="27"/>
        <v>22.986055572146462</v>
      </c>
      <c r="Q77" s="12">
        <f t="shared" si="28"/>
        <v>0.54991076737647826</v>
      </c>
      <c r="R77" s="12">
        <f t="shared" si="29"/>
        <v>5.7525282912953557E-2</v>
      </c>
      <c r="S77" s="12">
        <f t="shared" si="30"/>
        <v>-9.2742415229031885E-2</v>
      </c>
      <c r="T77" s="12">
        <f t="shared" si="31"/>
        <v>0.56063550175966981</v>
      </c>
    </row>
    <row r="78" spans="2:20" ht="15.9" customHeight="1">
      <c r="B78" s="18"/>
      <c r="C78" s="12"/>
      <c r="D78" s="9" t="str">
        <f t="shared" si="32"/>
        <v/>
      </c>
      <c r="E78" s="12"/>
      <c r="F78" s="9" t="str">
        <f t="shared" si="33"/>
        <v/>
      </c>
      <c r="G78" s="12"/>
      <c r="H78" s="9" t="str">
        <f t="shared" si="34"/>
        <v/>
      </c>
      <c r="I78" s="47" t="e">
        <f t="shared" si="35"/>
        <v>#VALUE!</v>
      </c>
      <c r="J78" s="40" t="e">
        <f t="shared" si="38"/>
        <v>#VALUE!</v>
      </c>
      <c r="K78" s="47">
        <f t="shared" si="36"/>
        <v>6677757957.8203907</v>
      </c>
      <c r="L78" s="40" t="e">
        <f t="shared" si="37"/>
        <v>#VALUE!</v>
      </c>
      <c r="M78" s="12" t="e">
        <f t="shared" si="24"/>
        <v>#VALUE!</v>
      </c>
      <c r="N78" s="12" t="e">
        <f t="shared" si="25"/>
        <v>#VALUE!</v>
      </c>
      <c r="O78" s="12" t="e">
        <f t="shared" si="26"/>
        <v>#VALUE!</v>
      </c>
      <c r="P78" s="81" t="e">
        <f t="shared" si="27"/>
        <v>#VALUE!</v>
      </c>
      <c r="Q78" s="12" t="e">
        <f t="shared" si="28"/>
        <v>#VALUE!</v>
      </c>
      <c r="R78" s="12" t="e">
        <f t="shared" si="29"/>
        <v>#VALUE!</v>
      </c>
      <c r="S78" s="12" t="e">
        <f t="shared" si="30"/>
        <v>#VALUE!</v>
      </c>
      <c r="T78" s="12" t="e">
        <f t="shared" si="31"/>
        <v>#VALUE!</v>
      </c>
    </row>
    <row r="79" spans="2:20" ht="15.9" customHeight="1">
      <c r="B79" s="18"/>
      <c r="C79" s="12"/>
      <c r="D79" s="9" t="str">
        <f t="shared" si="32"/>
        <v/>
      </c>
      <c r="E79" s="12"/>
      <c r="F79" s="9" t="str">
        <f t="shared" si="33"/>
        <v/>
      </c>
      <c r="G79" s="12"/>
      <c r="H79" s="9" t="str">
        <f t="shared" si="34"/>
        <v/>
      </c>
      <c r="I79" s="47" t="e">
        <f t="shared" si="35"/>
        <v>#VALUE!</v>
      </c>
      <c r="J79" s="40" t="e">
        <f t="shared" si="38"/>
        <v>#VALUE!</v>
      </c>
      <c r="K79" s="47">
        <f t="shared" si="36"/>
        <v>6677757957.8203907</v>
      </c>
      <c r="L79" s="40" t="e">
        <f t="shared" si="37"/>
        <v>#VALUE!</v>
      </c>
      <c r="M79" s="12" t="e">
        <f t="shared" si="24"/>
        <v>#VALUE!</v>
      </c>
      <c r="N79" s="12" t="e">
        <f t="shared" si="25"/>
        <v>#VALUE!</v>
      </c>
      <c r="O79" s="12" t="e">
        <f t="shared" si="26"/>
        <v>#VALUE!</v>
      </c>
      <c r="P79" s="81" t="e">
        <f t="shared" si="27"/>
        <v>#VALUE!</v>
      </c>
      <c r="Q79" s="12" t="e">
        <f t="shared" si="28"/>
        <v>#VALUE!</v>
      </c>
      <c r="R79" s="12" t="e">
        <f t="shared" si="29"/>
        <v>#VALUE!</v>
      </c>
      <c r="S79" s="12" t="e">
        <f t="shared" si="30"/>
        <v>#VALUE!</v>
      </c>
      <c r="T79" s="12" t="e">
        <f t="shared" si="31"/>
        <v>#VALUE!</v>
      </c>
    </row>
    <row r="80" spans="2:20" ht="15.9" customHeight="1">
      <c r="B80" s="18"/>
      <c r="C80" s="12"/>
      <c r="D80" s="9" t="str">
        <f t="shared" si="32"/>
        <v/>
      </c>
      <c r="E80" s="12"/>
      <c r="F80" s="9" t="str">
        <f t="shared" si="33"/>
        <v/>
      </c>
      <c r="G80" s="12"/>
      <c r="H80" s="9" t="str">
        <f t="shared" si="34"/>
        <v/>
      </c>
      <c r="I80" s="47" t="e">
        <f t="shared" si="35"/>
        <v>#VALUE!</v>
      </c>
      <c r="J80" s="40" t="e">
        <f t="shared" si="38"/>
        <v>#VALUE!</v>
      </c>
      <c r="K80" s="47">
        <f t="shared" si="36"/>
        <v>6677757957.8203907</v>
      </c>
      <c r="L80" s="40" t="e">
        <f t="shared" si="37"/>
        <v>#VALUE!</v>
      </c>
      <c r="M80" s="12" t="e">
        <f t="shared" si="24"/>
        <v>#VALUE!</v>
      </c>
      <c r="N80" s="12" t="e">
        <f t="shared" si="25"/>
        <v>#VALUE!</v>
      </c>
      <c r="O80" s="12" t="e">
        <f t="shared" si="26"/>
        <v>#VALUE!</v>
      </c>
      <c r="P80" s="81" t="e">
        <f t="shared" si="27"/>
        <v>#VALUE!</v>
      </c>
      <c r="Q80" s="12" t="e">
        <f t="shared" si="28"/>
        <v>#VALUE!</v>
      </c>
      <c r="R80" s="12" t="e">
        <f t="shared" si="29"/>
        <v>#VALUE!</v>
      </c>
      <c r="S80" s="12" t="e">
        <f t="shared" si="30"/>
        <v>#VALUE!</v>
      </c>
      <c r="T80" s="12" t="e">
        <f t="shared" si="31"/>
        <v>#VALUE!</v>
      </c>
    </row>
    <row r="81" spans="2:20" ht="15.9" customHeight="1">
      <c r="B81" s="18"/>
      <c r="C81" s="12"/>
      <c r="D81" s="9" t="str">
        <f t="shared" si="32"/>
        <v/>
      </c>
      <c r="E81" s="12"/>
      <c r="F81" s="9" t="str">
        <f t="shared" si="33"/>
        <v/>
      </c>
      <c r="G81" s="12"/>
      <c r="H81" s="9" t="str">
        <f t="shared" si="34"/>
        <v/>
      </c>
      <c r="I81" s="47" t="e">
        <f t="shared" si="35"/>
        <v>#VALUE!</v>
      </c>
      <c r="J81" s="40" t="e">
        <f t="shared" si="38"/>
        <v>#VALUE!</v>
      </c>
      <c r="K81" s="47">
        <f t="shared" si="36"/>
        <v>6677757957.8203907</v>
      </c>
      <c r="L81" s="40" t="e">
        <f t="shared" si="37"/>
        <v>#VALUE!</v>
      </c>
      <c r="M81" s="12" t="e">
        <f t="shared" si="24"/>
        <v>#VALUE!</v>
      </c>
      <c r="N81" s="12" t="e">
        <f t="shared" si="25"/>
        <v>#VALUE!</v>
      </c>
      <c r="O81" s="12" t="e">
        <f t="shared" si="26"/>
        <v>#VALUE!</v>
      </c>
      <c r="P81" s="81" t="e">
        <f t="shared" si="27"/>
        <v>#VALUE!</v>
      </c>
      <c r="Q81" s="12" t="e">
        <f t="shared" si="28"/>
        <v>#VALUE!</v>
      </c>
      <c r="R81" s="12" t="e">
        <f t="shared" si="29"/>
        <v>#VALUE!</v>
      </c>
      <c r="S81" s="12" t="e">
        <f t="shared" si="30"/>
        <v>#VALUE!</v>
      </c>
      <c r="T81" s="12" t="e">
        <f t="shared" si="31"/>
        <v>#VALUE!</v>
      </c>
    </row>
    <row r="82" spans="2:20" ht="15.9" customHeight="1">
      <c r="B82" s="18"/>
      <c r="C82" s="12"/>
      <c r="D82" s="9" t="str">
        <f t="shared" si="32"/>
        <v/>
      </c>
      <c r="E82" s="12"/>
      <c r="F82" s="9" t="str">
        <f t="shared" si="33"/>
        <v/>
      </c>
      <c r="G82" s="12"/>
      <c r="H82" s="9" t="str">
        <f t="shared" si="34"/>
        <v/>
      </c>
      <c r="I82" s="47" t="e">
        <f t="shared" si="35"/>
        <v>#VALUE!</v>
      </c>
      <c r="J82" s="40" t="e">
        <f t="shared" si="38"/>
        <v>#VALUE!</v>
      </c>
      <c r="K82" s="47">
        <f t="shared" si="36"/>
        <v>6677757957.8203907</v>
      </c>
      <c r="L82" s="40" t="e">
        <f t="shared" si="37"/>
        <v>#VALUE!</v>
      </c>
      <c r="M82" s="12" t="e">
        <f t="shared" si="24"/>
        <v>#VALUE!</v>
      </c>
      <c r="N82" s="12" t="e">
        <f t="shared" si="25"/>
        <v>#VALUE!</v>
      </c>
      <c r="O82" s="12" t="e">
        <f t="shared" si="26"/>
        <v>#VALUE!</v>
      </c>
      <c r="P82" s="81" t="e">
        <f t="shared" si="27"/>
        <v>#VALUE!</v>
      </c>
      <c r="Q82" s="12" t="e">
        <f t="shared" si="28"/>
        <v>#VALUE!</v>
      </c>
      <c r="R82" s="12" t="e">
        <f t="shared" si="29"/>
        <v>#VALUE!</v>
      </c>
      <c r="S82" s="12" t="e">
        <f t="shared" si="30"/>
        <v>#VALUE!</v>
      </c>
      <c r="T82" s="12" t="e">
        <f t="shared" si="31"/>
        <v>#VALUE!</v>
      </c>
    </row>
    <row r="83" spans="2:20" ht="15.9" customHeight="1">
      <c r="B83" s="18"/>
      <c r="C83" s="12"/>
      <c r="D83" s="9" t="str">
        <f t="shared" si="32"/>
        <v/>
      </c>
      <c r="E83" s="12"/>
      <c r="F83" s="9" t="str">
        <f t="shared" si="33"/>
        <v/>
      </c>
      <c r="G83" s="12"/>
      <c r="H83" s="9" t="str">
        <f t="shared" si="34"/>
        <v/>
      </c>
      <c r="I83" s="47" t="e">
        <f t="shared" si="35"/>
        <v>#VALUE!</v>
      </c>
      <c r="J83" s="40" t="e">
        <f t="shared" si="38"/>
        <v>#VALUE!</v>
      </c>
      <c r="K83" s="47">
        <f t="shared" si="36"/>
        <v>6677757957.8203907</v>
      </c>
      <c r="L83" s="40" t="e">
        <f t="shared" si="37"/>
        <v>#VALUE!</v>
      </c>
      <c r="M83" s="12" t="e">
        <f t="shared" si="24"/>
        <v>#VALUE!</v>
      </c>
      <c r="N83" s="12" t="e">
        <f t="shared" si="25"/>
        <v>#VALUE!</v>
      </c>
      <c r="O83" s="12" t="e">
        <f t="shared" si="26"/>
        <v>#VALUE!</v>
      </c>
      <c r="P83" s="81" t="e">
        <f t="shared" si="27"/>
        <v>#VALUE!</v>
      </c>
      <c r="Q83" s="12" t="e">
        <f t="shared" si="28"/>
        <v>#VALUE!</v>
      </c>
      <c r="R83" s="12" t="e">
        <f t="shared" si="29"/>
        <v>#VALUE!</v>
      </c>
      <c r="S83" s="12" t="e">
        <f t="shared" si="30"/>
        <v>#VALUE!</v>
      </c>
      <c r="T83" s="12" t="e">
        <f t="shared" si="31"/>
        <v>#VALUE!</v>
      </c>
    </row>
    <row r="84" spans="2:20" ht="15.9" customHeight="1">
      <c r="B84" s="18"/>
      <c r="C84" s="12"/>
      <c r="D84" s="9" t="str">
        <f t="shared" si="32"/>
        <v/>
      </c>
      <c r="E84" s="12"/>
      <c r="F84" s="9" t="str">
        <f t="shared" si="33"/>
        <v/>
      </c>
      <c r="G84" s="12"/>
      <c r="H84" s="9" t="str">
        <f t="shared" si="34"/>
        <v/>
      </c>
      <c r="I84" s="47" t="e">
        <f t="shared" si="35"/>
        <v>#VALUE!</v>
      </c>
      <c r="J84" s="40" t="e">
        <f t="shared" si="38"/>
        <v>#VALUE!</v>
      </c>
      <c r="K84" s="47">
        <f t="shared" si="36"/>
        <v>6677757957.8203907</v>
      </c>
      <c r="L84" s="40" t="e">
        <f t="shared" si="37"/>
        <v>#VALUE!</v>
      </c>
      <c r="M84" s="12" t="e">
        <f t="shared" si="24"/>
        <v>#VALUE!</v>
      </c>
      <c r="N84" s="12" t="e">
        <f t="shared" si="25"/>
        <v>#VALUE!</v>
      </c>
      <c r="O84" s="12" t="e">
        <f t="shared" si="26"/>
        <v>#VALUE!</v>
      </c>
      <c r="P84" s="81" t="e">
        <f t="shared" si="27"/>
        <v>#VALUE!</v>
      </c>
      <c r="Q84" s="12" t="e">
        <f t="shared" si="28"/>
        <v>#VALUE!</v>
      </c>
      <c r="R84" s="12" t="e">
        <f t="shared" si="29"/>
        <v>#VALUE!</v>
      </c>
      <c r="S84" s="12" t="e">
        <f t="shared" si="30"/>
        <v>#VALUE!</v>
      </c>
      <c r="T84" s="12" t="e">
        <f t="shared" si="31"/>
        <v>#VALUE!</v>
      </c>
    </row>
    <row r="85" spans="2:20" ht="15.9" customHeight="1">
      <c r="B85" s="18"/>
      <c r="C85" s="12"/>
      <c r="D85" s="9" t="str">
        <f t="shared" si="32"/>
        <v/>
      </c>
      <c r="E85" s="12"/>
      <c r="F85" s="9" t="str">
        <f t="shared" si="33"/>
        <v/>
      </c>
      <c r="G85" s="12"/>
      <c r="H85" s="9" t="str">
        <f t="shared" si="34"/>
        <v/>
      </c>
      <c r="I85" s="47" t="e">
        <f t="shared" si="35"/>
        <v>#VALUE!</v>
      </c>
      <c r="J85" s="40" t="e">
        <f t="shared" si="38"/>
        <v>#VALUE!</v>
      </c>
      <c r="K85" s="47">
        <f t="shared" si="36"/>
        <v>6677757957.8203907</v>
      </c>
      <c r="L85" s="40" t="e">
        <f t="shared" si="37"/>
        <v>#VALUE!</v>
      </c>
      <c r="M85" s="12" t="e">
        <f t="shared" si="24"/>
        <v>#VALUE!</v>
      </c>
      <c r="N85" s="12" t="e">
        <f t="shared" si="25"/>
        <v>#VALUE!</v>
      </c>
      <c r="O85" s="12" t="e">
        <f t="shared" si="26"/>
        <v>#VALUE!</v>
      </c>
      <c r="P85" s="81" t="e">
        <f t="shared" si="27"/>
        <v>#VALUE!</v>
      </c>
      <c r="Q85" s="12" t="e">
        <f t="shared" si="28"/>
        <v>#VALUE!</v>
      </c>
      <c r="R85" s="12" t="e">
        <f t="shared" si="29"/>
        <v>#VALUE!</v>
      </c>
      <c r="S85" s="12" t="e">
        <f t="shared" si="30"/>
        <v>#VALUE!</v>
      </c>
      <c r="T85" s="12" t="e">
        <f t="shared" si="31"/>
        <v>#VALUE!</v>
      </c>
    </row>
    <row r="86" spans="2:20" ht="15.9" customHeight="1">
      <c r="B86" s="18"/>
      <c r="C86" s="12"/>
      <c r="D86" s="9" t="str">
        <f t="shared" si="32"/>
        <v/>
      </c>
      <c r="E86" s="12"/>
      <c r="F86" s="9" t="str">
        <f t="shared" si="33"/>
        <v/>
      </c>
      <c r="G86" s="12"/>
      <c r="H86" s="9" t="str">
        <f t="shared" si="34"/>
        <v/>
      </c>
      <c r="I86" s="47" t="e">
        <f t="shared" si="35"/>
        <v>#VALUE!</v>
      </c>
      <c r="J86" s="40" t="e">
        <f t="shared" si="38"/>
        <v>#VALUE!</v>
      </c>
      <c r="K86" s="47">
        <f t="shared" si="36"/>
        <v>6677757957.8203907</v>
      </c>
      <c r="L86" s="40" t="e">
        <f t="shared" si="37"/>
        <v>#VALUE!</v>
      </c>
      <c r="M86" s="12" t="e">
        <f t="shared" si="24"/>
        <v>#VALUE!</v>
      </c>
      <c r="N86" s="12" t="e">
        <f t="shared" si="25"/>
        <v>#VALUE!</v>
      </c>
      <c r="O86" s="12" t="e">
        <f t="shared" si="26"/>
        <v>#VALUE!</v>
      </c>
      <c r="P86" s="81" t="e">
        <f t="shared" si="27"/>
        <v>#VALUE!</v>
      </c>
      <c r="Q86" s="12" t="e">
        <f t="shared" si="28"/>
        <v>#VALUE!</v>
      </c>
      <c r="R86" s="12" t="e">
        <f t="shared" si="29"/>
        <v>#VALUE!</v>
      </c>
      <c r="S86" s="12" t="e">
        <f t="shared" si="30"/>
        <v>#VALUE!</v>
      </c>
      <c r="T86" s="12" t="e">
        <f t="shared" si="31"/>
        <v>#VALUE!</v>
      </c>
    </row>
    <row r="87" spans="2:20" ht="15.9" customHeight="1">
      <c r="B87" s="18"/>
      <c r="C87" s="12"/>
      <c r="D87" s="9" t="str">
        <f t="shared" si="32"/>
        <v/>
      </c>
      <c r="E87" s="12"/>
      <c r="F87" s="9" t="str">
        <f t="shared" si="33"/>
        <v/>
      </c>
      <c r="G87" s="12"/>
      <c r="H87" s="9" t="str">
        <f t="shared" si="34"/>
        <v/>
      </c>
      <c r="I87" s="48"/>
      <c r="J87" s="44"/>
      <c r="K87" s="48"/>
    </row>
    <row r="88" spans="2:20" ht="15.9" customHeight="1">
      <c r="B88" s="18"/>
      <c r="C88" s="12"/>
      <c r="D88" s="9" t="str">
        <f t="shared" si="32"/>
        <v/>
      </c>
      <c r="E88" s="12"/>
      <c r="F88" s="9" t="str">
        <f t="shared" si="33"/>
        <v/>
      </c>
      <c r="G88" s="12"/>
      <c r="H88" s="9" t="str">
        <f t="shared" si="34"/>
        <v/>
      </c>
      <c r="I88" s="48"/>
      <c r="J88" s="44"/>
      <c r="K88" s="48"/>
    </row>
    <row r="89" spans="2:20" ht="15.9" customHeight="1">
      <c r="B89" s="18"/>
      <c r="C89" s="12"/>
      <c r="D89" s="9" t="str">
        <f t="shared" si="32"/>
        <v/>
      </c>
      <c r="E89" s="12"/>
      <c r="F89" s="9" t="str">
        <f t="shared" si="33"/>
        <v/>
      </c>
      <c r="G89" s="12"/>
      <c r="H89" s="9" t="str">
        <f t="shared" si="34"/>
        <v/>
      </c>
      <c r="I89" s="48"/>
      <c r="J89" s="44"/>
      <c r="K89" s="48"/>
    </row>
    <row r="90" spans="2:20" ht="15.9" customHeight="1">
      <c r="B90" s="18"/>
      <c r="C90" s="12"/>
      <c r="D90" s="9" t="str">
        <f t="shared" si="32"/>
        <v/>
      </c>
      <c r="E90" s="12"/>
      <c r="F90" s="9" t="str">
        <f t="shared" si="33"/>
        <v/>
      </c>
      <c r="G90" s="12"/>
      <c r="H90" s="9" t="str">
        <f t="shared" si="34"/>
        <v/>
      </c>
      <c r="I90" s="48"/>
      <c r="J90" s="44"/>
      <c r="K90" s="48"/>
    </row>
    <row r="91" spans="2:20" ht="15.9" customHeight="1">
      <c r="B91" s="18"/>
      <c r="C91" s="12"/>
      <c r="D91" s="9" t="str">
        <f t="shared" si="32"/>
        <v/>
      </c>
      <c r="E91" s="12"/>
      <c r="F91" s="9" t="str">
        <f t="shared" si="33"/>
        <v/>
      </c>
      <c r="G91" s="12"/>
      <c r="H91" s="9" t="str">
        <f t="shared" si="34"/>
        <v/>
      </c>
      <c r="I91" s="48"/>
      <c r="J91" s="44"/>
      <c r="K91" s="48"/>
    </row>
    <row r="92" spans="2:20" ht="15.9" customHeight="1">
      <c r="B92" s="18"/>
      <c r="C92" s="12"/>
      <c r="D92" s="9" t="str">
        <f t="shared" si="32"/>
        <v/>
      </c>
      <c r="E92" s="12"/>
      <c r="F92" s="9" t="str">
        <f t="shared" si="33"/>
        <v/>
      </c>
      <c r="G92" s="12"/>
      <c r="H92" s="9" t="str">
        <f t="shared" si="34"/>
        <v/>
      </c>
      <c r="I92" s="48"/>
      <c r="J92" s="44"/>
      <c r="K92" s="48"/>
    </row>
    <row r="93" spans="2:20" ht="15.9" customHeight="1">
      <c r="B93" s="18"/>
      <c r="C93" s="12"/>
      <c r="D93" s="9" t="str">
        <f t="shared" si="32"/>
        <v/>
      </c>
      <c r="E93" s="12"/>
      <c r="F93" s="9" t="str">
        <f t="shared" si="33"/>
        <v/>
      </c>
      <c r="G93" s="12"/>
      <c r="H93" s="9" t="str">
        <f t="shared" si="34"/>
        <v/>
      </c>
      <c r="I93" s="48"/>
      <c r="J93" s="44"/>
      <c r="K93" s="48"/>
    </row>
    <row r="94" spans="2:20" ht="15.9" customHeight="1">
      <c r="B94" s="18"/>
      <c r="C94" s="12"/>
      <c r="D94" s="9" t="str">
        <f t="shared" si="32"/>
        <v/>
      </c>
      <c r="E94" s="12"/>
      <c r="F94" s="9" t="str">
        <f t="shared" si="33"/>
        <v/>
      </c>
      <c r="G94" s="12"/>
      <c r="H94" s="9" t="str">
        <f t="shared" si="34"/>
        <v/>
      </c>
      <c r="I94" s="48"/>
      <c r="J94" s="44"/>
      <c r="K94" s="48"/>
    </row>
    <row r="95" spans="2:20" ht="15.9" customHeight="1">
      <c r="B95" s="18"/>
      <c r="C95" s="12"/>
      <c r="D95" s="9" t="str">
        <f t="shared" si="32"/>
        <v/>
      </c>
      <c r="E95" s="12"/>
      <c r="F95" s="9" t="str">
        <f t="shared" si="33"/>
        <v/>
      </c>
      <c r="G95" s="12"/>
      <c r="H95" s="9" t="str">
        <f t="shared" si="34"/>
        <v/>
      </c>
      <c r="I95" s="48"/>
      <c r="J95" s="44"/>
      <c r="K95" s="48"/>
    </row>
    <row r="96" spans="2:20" ht="15.9" customHeight="1">
      <c r="B96" s="18"/>
      <c r="C96" s="12"/>
      <c r="D96" s="9" t="str">
        <f t="shared" si="32"/>
        <v/>
      </c>
      <c r="E96" s="12"/>
      <c r="F96" s="9" t="str">
        <f t="shared" si="33"/>
        <v/>
      </c>
      <c r="G96" s="12"/>
      <c r="H96" s="9" t="str">
        <f t="shared" si="34"/>
        <v/>
      </c>
      <c r="I96" s="48"/>
      <c r="J96" s="44"/>
      <c r="K96" s="48"/>
    </row>
    <row r="97" spans="2:11" ht="15.9" customHeight="1">
      <c r="B97" s="18"/>
      <c r="C97" s="12"/>
      <c r="D97" s="9" t="str">
        <f t="shared" si="32"/>
        <v/>
      </c>
      <c r="E97" s="12"/>
      <c r="F97" s="9" t="str">
        <f t="shared" si="33"/>
        <v/>
      </c>
      <c r="G97" s="12"/>
      <c r="H97" s="9" t="str">
        <f t="shared" si="34"/>
        <v/>
      </c>
      <c r="I97" s="48"/>
      <c r="J97" s="44"/>
      <c r="K97" s="48"/>
    </row>
    <row r="98" spans="2:11" ht="15.9" customHeight="1">
      <c r="B98" s="18"/>
      <c r="C98" s="12"/>
      <c r="D98" s="9" t="str">
        <f t="shared" si="32"/>
        <v/>
      </c>
      <c r="E98" s="12"/>
      <c r="F98" s="9" t="str">
        <f t="shared" si="33"/>
        <v/>
      </c>
      <c r="G98" s="12"/>
      <c r="H98" s="9" t="str">
        <f t="shared" si="34"/>
        <v/>
      </c>
      <c r="I98" s="48"/>
      <c r="J98" s="44"/>
      <c r="K98" s="48"/>
    </row>
    <row r="99" spans="2:11" ht="15.9" customHeight="1">
      <c r="B99" s="18"/>
      <c r="C99" s="12"/>
      <c r="D99" s="9" t="str">
        <f t="shared" si="32"/>
        <v/>
      </c>
      <c r="E99" s="12"/>
      <c r="F99" s="9" t="str">
        <f t="shared" si="33"/>
        <v/>
      </c>
      <c r="G99" s="12"/>
      <c r="H99" s="9" t="str">
        <f t="shared" si="34"/>
        <v/>
      </c>
      <c r="I99" s="48"/>
      <c r="J99" s="44"/>
      <c r="K99" s="48"/>
    </row>
    <row r="100" spans="2:11" ht="15.9" customHeight="1">
      <c r="B100" s="18"/>
      <c r="C100" s="12"/>
      <c r="D100" s="9" t="str">
        <f t="shared" si="32"/>
        <v/>
      </c>
      <c r="E100" s="12"/>
      <c r="F100" s="9" t="str">
        <f t="shared" si="33"/>
        <v/>
      </c>
      <c r="G100" s="12"/>
      <c r="H100" s="9" t="str">
        <f t="shared" si="34"/>
        <v/>
      </c>
      <c r="I100" s="48"/>
      <c r="J100" s="44"/>
      <c r="K100" s="48"/>
    </row>
    <row r="101" spans="2:11" ht="15.9" customHeight="1">
      <c r="B101" s="18"/>
      <c r="C101" s="12"/>
      <c r="D101" s="9" t="str">
        <f t="shared" si="32"/>
        <v/>
      </c>
      <c r="E101" s="12"/>
      <c r="F101" s="9" t="str">
        <f t="shared" si="33"/>
        <v/>
      </c>
      <c r="G101" s="12"/>
      <c r="H101" s="9" t="str">
        <f t="shared" si="34"/>
        <v/>
      </c>
      <c r="I101" s="48"/>
    </row>
    <row r="102" spans="2:11" ht="15.9" customHeight="1">
      <c r="B102" s="18"/>
      <c r="C102" s="12"/>
      <c r="D102" s="9" t="str">
        <f t="shared" si="32"/>
        <v/>
      </c>
      <c r="E102" s="12"/>
      <c r="F102" s="9" t="str">
        <f t="shared" si="33"/>
        <v/>
      </c>
      <c r="G102" s="12"/>
      <c r="H102" s="9" t="str">
        <f t="shared" si="34"/>
        <v/>
      </c>
    </row>
    <row r="103" spans="2:11" ht="15.9" customHeight="1">
      <c r="B103" s="18"/>
      <c r="C103" s="12"/>
      <c r="D103" s="9" t="str">
        <f t="shared" si="32"/>
        <v/>
      </c>
      <c r="E103" s="12"/>
      <c r="F103" s="9" t="str">
        <f t="shared" si="33"/>
        <v/>
      </c>
      <c r="G103" s="12"/>
      <c r="H103" s="9" t="str">
        <f t="shared" si="34"/>
        <v/>
      </c>
    </row>
    <row r="104" spans="2:11" ht="15.9" customHeight="1">
      <c r="B104" s="18"/>
      <c r="C104" s="12"/>
      <c r="D104" s="9" t="str">
        <f t="shared" si="32"/>
        <v/>
      </c>
      <c r="E104" s="12"/>
      <c r="F104" s="9" t="str">
        <f t="shared" si="33"/>
        <v/>
      </c>
      <c r="G104" s="12"/>
      <c r="H104" s="9" t="str">
        <f t="shared" si="34"/>
        <v/>
      </c>
    </row>
    <row r="105" spans="2:11" ht="15.9" customHeight="1">
      <c r="B105" s="18"/>
      <c r="C105" s="12"/>
      <c r="D105" s="9" t="str">
        <f t="shared" si="32"/>
        <v/>
      </c>
      <c r="E105" s="12"/>
      <c r="F105" s="9" t="str">
        <f t="shared" si="33"/>
        <v/>
      </c>
      <c r="G105" s="12"/>
      <c r="H105" s="9" t="str">
        <f t="shared" si="34"/>
        <v/>
      </c>
    </row>
    <row r="106" spans="2:11" ht="15.9" customHeight="1">
      <c r="B106" s="18"/>
      <c r="C106" s="12"/>
      <c r="D106" s="9" t="str">
        <f t="shared" si="32"/>
        <v/>
      </c>
      <c r="E106" s="12"/>
      <c r="F106" s="9" t="str">
        <f t="shared" si="33"/>
        <v/>
      </c>
      <c r="G106" s="12"/>
      <c r="H106" s="9" t="str">
        <f t="shared" si="34"/>
        <v/>
      </c>
    </row>
    <row r="107" spans="2:11" ht="15.9" customHeight="1">
      <c r="B107" s="18"/>
      <c r="C107" s="12"/>
      <c r="D107" s="9" t="str">
        <f t="shared" si="32"/>
        <v/>
      </c>
      <c r="E107" s="12"/>
      <c r="F107" s="9" t="str">
        <f t="shared" si="33"/>
        <v/>
      </c>
      <c r="G107" s="12"/>
      <c r="H107" s="9" t="str">
        <f t="shared" si="34"/>
        <v/>
      </c>
    </row>
    <row r="108" spans="2:11" ht="15.9" customHeight="1">
      <c r="B108" s="18"/>
      <c r="C108" s="12"/>
      <c r="D108" s="9" t="str">
        <f t="shared" si="32"/>
        <v/>
      </c>
      <c r="E108" s="12"/>
      <c r="F108" s="9" t="str">
        <f t="shared" si="33"/>
        <v/>
      </c>
      <c r="G108" s="12"/>
      <c r="H108" s="9" t="str">
        <f t="shared" si="34"/>
        <v/>
      </c>
    </row>
    <row r="109" spans="2:11" ht="15.9" customHeight="1">
      <c r="B109" s="18"/>
      <c r="C109" s="12"/>
      <c r="D109" s="9" t="str">
        <f t="shared" si="32"/>
        <v/>
      </c>
      <c r="E109" s="12"/>
      <c r="F109" s="9" t="str">
        <f t="shared" si="33"/>
        <v/>
      </c>
      <c r="G109" s="12"/>
      <c r="H109" s="9" t="str">
        <f t="shared" si="34"/>
        <v/>
      </c>
    </row>
    <row r="110" spans="2:11" ht="15.9" customHeight="1">
      <c r="B110" s="18"/>
      <c r="C110" s="12"/>
      <c r="D110" s="9" t="str">
        <f t="shared" si="32"/>
        <v/>
      </c>
      <c r="E110" s="12"/>
      <c r="F110" s="9" t="str">
        <f t="shared" si="33"/>
        <v/>
      </c>
      <c r="G110" s="12"/>
      <c r="H110" s="9" t="str">
        <f t="shared" si="34"/>
        <v/>
      </c>
    </row>
    <row r="111" spans="2:11" ht="15.9" customHeight="1">
      <c r="B111" s="18"/>
      <c r="C111" s="12"/>
      <c r="D111" s="9" t="str">
        <f t="shared" si="32"/>
        <v/>
      </c>
      <c r="E111" s="12"/>
      <c r="F111" s="9" t="str">
        <f t="shared" si="33"/>
        <v/>
      </c>
      <c r="G111" s="12"/>
      <c r="H111" s="9" t="str">
        <f t="shared" si="34"/>
        <v/>
      </c>
    </row>
    <row r="112" spans="2:11" ht="15.9" customHeight="1">
      <c r="B112" s="18"/>
      <c r="C112" s="12"/>
      <c r="D112" s="9" t="str">
        <f t="shared" si="32"/>
        <v/>
      </c>
      <c r="E112" s="12"/>
      <c r="F112" s="9" t="str">
        <f t="shared" si="33"/>
        <v/>
      </c>
      <c r="G112" s="12"/>
      <c r="H112" s="9" t="str">
        <f t="shared" si="34"/>
        <v/>
      </c>
    </row>
    <row r="113" spans="2:8" ht="15.9" customHeight="1">
      <c r="B113" s="18"/>
      <c r="C113" s="12"/>
      <c r="D113" s="9" t="str">
        <f t="shared" si="32"/>
        <v/>
      </c>
      <c r="E113" s="12"/>
      <c r="F113" s="9" t="str">
        <f t="shared" si="33"/>
        <v/>
      </c>
      <c r="G113" s="12"/>
      <c r="H113" s="9" t="str">
        <f t="shared" si="34"/>
        <v/>
      </c>
    </row>
    <row r="114" spans="2:8" ht="15.9" customHeight="1">
      <c r="B114" s="18"/>
      <c r="C114" s="12"/>
      <c r="D114" s="9" t="str">
        <f t="shared" si="32"/>
        <v/>
      </c>
      <c r="E114" s="12"/>
      <c r="F114" s="9" t="str">
        <f t="shared" si="33"/>
        <v/>
      </c>
      <c r="G114" s="12"/>
      <c r="H114" s="9" t="str">
        <f t="shared" si="34"/>
        <v/>
      </c>
    </row>
    <row r="115" spans="2:8" ht="15.9" customHeight="1">
      <c r="B115" s="18"/>
      <c r="C115" s="12"/>
      <c r="D115" s="9" t="str">
        <f t="shared" si="32"/>
        <v/>
      </c>
      <c r="E115" s="12"/>
      <c r="F115" s="9" t="str">
        <f t="shared" si="33"/>
        <v/>
      </c>
      <c r="G115" s="12"/>
      <c r="H115" s="9" t="str">
        <f t="shared" si="34"/>
        <v/>
      </c>
    </row>
    <row r="116" spans="2:8" ht="15.9" customHeight="1">
      <c r="B116" s="18"/>
      <c r="C116" s="12"/>
      <c r="D116" s="9" t="str">
        <f t="shared" si="32"/>
        <v/>
      </c>
      <c r="E116" s="12"/>
      <c r="F116" s="9" t="str">
        <f t="shared" si="33"/>
        <v/>
      </c>
      <c r="G116" s="12"/>
      <c r="H116" s="9" t="str">
        <f t="shared" si="34"/>
        <v/>
      </c>
    </row>
    <row r="117" spans="2:8" ht="15.9" customHeight="1">
      <c r="B117" s="18"/>
      <c r="C117" s="12"/>
      <c r="D117" s="9" t="str">
        <f t="shared" si="32"/>
        <v/>
      </c>
      <c r="E117" s="12"/>
      <c r="F117" s="9" t="str">
        <f t="shared" si="33"/>
        <v/>
      </c>
      <c r="G117" s="12"/>
      <c r="H117" s="9" t="str">
        <f t="shared" si="34"/>
        <v/>
      </c>
    </row>
    <row r="118" spans="2:8" ht="15.9" customHeight="1">
      <c r="B118" s="18"/>
      <c r="C118" s="12"/>
      <c r="D118" s="9" t="str">
        <f t="shared" si="32"/>
        <v/>
      </c>
      <c r="E118" s="12"/>
      <c r="F118" s="9" t="str">
        <f t="shared" si="33"/>
        <v/>
      </c>
      <c r="G118" s="12"/>
      <c r="H118" s="9" t="str">
        <f t="shared" si="34"/>
        <v/>
      </c>
    </row>
    <row r="119" spans="2:8" ht="15.9" customHeight="1">
      <c r="B119" s="18"/>
      <c r="C119" s="12"/>
      <c r="D119" s="9" t="str">
        <f t="shared" si="32"/>
        <v/>
      </c>
      <c r="E119" s="12"/>
      <c r="F119" s="9" t="str">
        <f t="shared" si="33"/>
        <v/>
      </c>
      <c r="G119" s="12"/>
      <c r="H119" s="9" t="str">
        <f t="shared" si="34"/>
        <v/>
      </c>
    </row>
    <row r="120" spans="2:8" ht="15.9" customHeight="1">
      <c r="B120" s="18"/>
      <c r="C120" s="12"/>
      <c r="D120" s="9" t="str">
        <f t="shared" si="32"/>
        <v/>
      </c>
      <c r="E120" s="12"/>
      <c r="F120" s="9" t="str">
        <f t="shared" si="33"/>
        <v/>
      </c>
      <c r="G120" s="12"/>
      <c r="H120" s="9" t="str">
        <f t="shared" si="34"/>
        <v/>
      </c>
    </row>
    <row r="121" spans="2:8" ht="15.9" customHeight="1">
      <c r="B121" s="18"/>
      <c r="C121" s="12"/>
      <c r="D121" s="9" t="str">
        <f t="shared" si="32"/>
        <v/>
      </c>
      <c r="E121" s="12"/>
      <c r="F121" s="9" t="str">
        <f t="shared" si="33"/>
        <v/>
      </c>
      <c r="G121" s="12"/>
      <c r="H121" s="9" t="str">
        <f t="shared" si="34"/>
        <v/>
      </c>
    </row>
    <row r="122" spans="2:8" ht="15.9" customHeight="1">
      <c r="B122" s="18"/>
      <c r="C122" s="12"/>
      <c r="D122" s="9" t="str">
        <f t="shared" si="32"/>
        <v/>
      </c>
      <c r="E122" s="12"/>
      <c r="F122" s="9" t="str">
        <f t="shared" si="33"/>
        <v/>
      </c>
      <c r="G122" s="12"/>
      <c r="H122" s="9" t="str">
        <f t="shared" si="34"/>
        <v/>
      </c>
    </row>
    <row r="123" spans="2:8" ht="15.9" customHeight="1">
      <c r="B123" s="18"/>
      <c r="C123" s="12"/>
      <c r="D123" s="9" t="str">
        <f t="shared" si="32"/>
        <v/>
      </c>
      <c r="E123" s="12"/>
      <c r="F123" s="9" t="str">
        <f t="shared" si="33"/>
        <v/>
      </c>
      <c r="G123" s="12"/>
      <c r="H123" s="9" t="str">
        <f t="shared" si="34"/>
        <v/>
      </c>
    </row>
    <row r="124" spans="2:8" ht="15.9" customHeight="1">
      <c r="B124" s="18"/>
      <c r="C124" s="12"/>
      <c r="D124" s="9" t="str">
        <f t="shared" si="32"/>
        <v/>
      </c>
      <c r="E124" s="12"/>
      <c r="F124" s="9" t="str">
        <f t="shared" si="33"/>
        <v/>
      </c>
      <c r="G124" s="12"/>
      <c r="H124" s="9" t="str">
        <f t="shared" si="34"/>
        <v/>
      </c>
    </row>
    <row r="125" spans="2:8" ht="15.9" customHeight="1">
      <c r="B125" s="18"/>
      <c r="C125" s="12"/>
      <c r="D125" s="9" t="str">
        <f t="shared" si="32"/>
        <v/>
      </c>
      <c r="E125" s="12"/>
      <c r="F125" s="9" t="str">
        <f t="shared" si="33"/>
        <v/>
      </c>
      <c r="G125" s="12"/>
      <c r="H125" s="9" t="str">
        <f t="shared" si="34"/>
        <v/>
      </c>
    </row>
    <row r="126" spans="2:8" ht="15.9" customHeight="1">
      <c r="B126" s="18"/>
      <c r="C126" s="12"/>
      <c r="D126" s="9" t="str">
        <f t="shared" si="32"/>
        <v/>
      </c>
      <c r="E126" s="12"/>
      <c r="F126" s="9" t="str">
        <f t="shared" si="33"/>
        <v/>
      </c>
      <c r="G126" s="12"/>
      <c r="H126" s="9" t="str">
        <f t="shared" si="34"/>
        <v/>
      </c>
    </row>
    <row r="127" spans="2:8" ht="15.9" customHeight="1">
      <c r="B127" s="18"/>
      <c r="C127" s="12"/>
      <c r="D127" s="9" t="str">
        <f t="shared" si="32"/>
        <v/>
      </c>
      <c r="E127" s="12"/>
      <c r="F127" s="9" t="str">
        <f t="shared" si="33"/>
        <v/>
      </c>
      <c r="G127" s="12"/>
      <c r="H127" s="9" t="str">
        <f t="shared" si="34"/>
        <v/>
      </c>
    </row>
    <row r="128" spans="2:8" ht="15.9" customHeight="1">
      <c r="B128" s="18"/>
      <c r="C128" s="12"/>
      <c r="D128" s="9" t="str">
        <f t="shared" si="32"/>
        <v/>
      </c>
      <c r="E128" s="12"/>
      <c r="F128" s="9" t="str">
        <f t="shared" si="33"/>
        <v/>
      </c>
      <c r="G128" s="12"/>
      <c r="H128" s="9" t="str">
        <f t="shared" si="34"/>
        <v/>
      </c>
    </row>
    <row r="129" spans="2:8" ht="15.9" customHeight="1">
      <c r="B129" s="18"/>
      <c r="C129" s="12"/>
      <c r="D129" s="9" t="str">
        <f t="shared" si="32"/>
        <v/>
      </c>
      <c r="E129" s="12"/>
      <c r="F129" s="9" t="str">
        <f t="shared" si="33"/>
        <v/>
      </c>
      <c r="G129" s="12"/>
      <c r="H129" s="9" t="str">
        <f t="shared" si="34"/>
        <v/>
      </c>
    </row>
    <row r="130" spans="2:8" ht="15.9" customHeight="1">
      <c r="B130" s="18"/>
      <c r="C130" s="12"/>
      <c r="D130" s="9" t="str">
        <f t="shared" si="32"/>
        <v/>
      </c>
      <c r="E130" s="12"/>
      <c r="F130" s="9" t="str">
        <f t="shared" si="33"/>
        <v/>
      </c>
      <c r="G130" s="12"/>
      <c r="H130" s="9" t="str">
        <f t="shared" si="34"/>
        <v/>
      </c>
    </row>
    <row r="131" spans="2:8" ht="15.9" customHeight="1">
      <c r="B131" s="18"/>
      <c r="C131" s="12"/>
      <c r="D131" s="9" t="str">
        <f t="shared" si="32"/>
        <v/>
      </c>
      <c r="E131" s="12"/>
      <c r="F131" s="9" t="str">
        <f t="shared" si="33"/>
        <v/>
      </c>
      <c r="G131" s="12"/>
      <c r="H131" s="9" t="str">
        <f t="shared" si="34"/>
        <v/>
      </c>
    </row>
    <row r="132" spans="2:8" ht="15.9" customHeight="1">
      <c r="B132" s="18"/>
      <c r="C132" s="12"/>
      <c r="D132" s="9" t="str">
        <f t="shared" si="32"/>
        <v/>
      </c>
      <c r="E132" s="12"/>
      <c r="F132" s="9" t="str">
        <f t="shared" si="33"/>
        <v/>
      </c>
      <c r="G132" s="12"/>
      <c r="H132" s="9" t="str">
        <f t="shared" si="34"/>
        <v/>
      </c>
    </row>
    <row r="133" spans="2:8" ht="15.9" customHeight="1">
      <c r="B133" s="18"/>
      <c r="C133" s="12"/>
      <c r="D133" s="9" t="str">
        <f t="shared" si="32"/>
        <v/>
      </c>
      <c r="E133" s="12"/>
      <c r="F133" s="9" t="str">
        <f t="shared" si="33"/>
        <v/>
      </c>
      <c r="G133" s="12"/>
      <c r="H133" s="9" t="str">
        <f t="shared" si="34"/>
        <v/>
      </c>
    </row>
    <row r="134" spans="2:8" ht="15.9" customHeight="1">
      <c r="B134" s="18"/>
      <c r="C134" s="12"/>
      <c r="D134" s="9" t="str">
        <f t="shared" si="32"/>
        <v/>
      </c>
      <c r="E134" s="12"/>
      <c r="F134" s="9" t="str">
        <f t="shared" si="33"/>
        <v/>
      </c>
      <c r="G134" s="12"/>
      <c r="H134" s="9" t="str">
        <f t="shared" si="34"/>
        <v/>
      </c>
    </row>
    <row r="135" spans="2:8" ht="15.9" customHeight="1">
      <c r="B135" s="18"/>
      <c r="C135" s="12"/>
      <c r="D135" s="9" t="str">
        <f t="shared" si="32"/>
        <v/>
      </c>
      <c r="E135" s="12"/>
      <c r="F135" s="9" t="str">
        <f t="shared" si="33"/>
        <v/>
      </c>
      <c r="G135" s="12"/>
      <c r="H135" s="9" t="str">
        <f t="shared" si="34"/>
        <v/>
      </c>
    </row>
    <row r="136" spans="2:8" ht="15.9" customHeight="1">
      <c r="B136" s="18"/>
      <c r="C136" s="12"/>
      <c r="D136" s="9" t="str">
        <f t="shared" si="32"/>
        <v/>
      </c>
      <c r="E136" s="12"/>
      <c r="F136" s="9" t="str">
        <f t="shared" si="33"/>
        <v/>
      </c>
      <c r="G136" s="12"/>
      <c r="H136" s="9" t="str">
        <f t="shared" si="34"/>
        <v/>
      </c>
    </row>
    <row r="137" spans="2:8" ht="15.9" customHeight="1">
      <c r="B137" s="18"/>
      <c r="C137" s="12"/>
      <c r="D137" s="9" t="str">
        <f t="shared" ref="D137:D200" si="39">IF(C137="","",(C137-$C$9)*1000)</f>
        <v/>
      </c>
      <c r="E137" s="12"/>
      <c r="F137" s="9" t="str">
        <f t="shared" ref="F137:F200" si="40">IF(E137="","",(E137-$E$9)*1000)</f>
        <v/>
      </c>
      <c r="G137" s="12"/>
      <c r="H137" s="9" t="str">
        <f t="shared" ref="H137:H200" si="41">IF(G137="","",(G137-$G$9)*1000)</f>
        <v/>
      </c>
    </row>
    <row r="138" spans="2:8" ht="15.9" customHeight="1">
      <c r="B138" s="18"/>
      <c r="C138" s="12"/>
      <c r="D138" s="9" t="str">
        <f t="shared" si="39"/>
        <v/>
      </c>
      <c r="E138" s="12"/>
      <c r="F138" s="9" t="str">
        <f t="shared" si="40"/>
        <v/>
      </c>
      <c r="G138" s="12"/>
      <c r="H138" s="9" t="str">
        <f t="shared" si="41"/>
        <v/>
      </c>
    </row>
    <row r="139" spans="2:8" ht="15.9" customHeight="1">
      <c r="B139" s="18"/>
      <c r="C139" s="12"/>
      <c r="D139" s="9" t="str">
        <f t="shared" si="39"/>
        <v/>
      </c>
      <c r="E139" s="12"/>
      <c r="F139" s="9" t="str">
        <f t="shared" si="40"/>
        <v/>
      </c>
      <c r="G139" s="12"/>
      <c r="H139" s="9" t="str">
        <f t="shared" si="41"/>
        <v/>
      </c>
    </row>
    <row r="140" spans="2:8" ht="15.9" customHeight="1">
      <c r="B140" s="18"/>
      <c r="C140" s="12"/>
      <c r="D140" s="9" t="str">
        <f t="shared" si="39"/>
        <v/>
      </c>
      <c r="E140" s="12"/>
      <c r="F140" s="9" t="str">
        <f t="shared" si="40"/>
        <v/>
      </c>
      <c r="G140" s="12"/>
      <c r="H140" s="9" t="str">
        <f t="shared" si="41"/>
        <v/>
      </c>
    </row>
    <row r="141" spans="2:8" ht="15.9" customHeight="1">
      <c r="B141" s="18"/>
      <c r="C141" s="12"/>
      <c r="D141" s="9" t="str">
        <f t="shared" si="39"/>
        <v/>
      </c>
      <c r="E141" s="12"/>
      <c r="F141" s="9" t="str">
        <f t="shared" si="40"/>
        <v/>
      </c>
      <c r="G141" s="12"/>
      <c r="H141" s="9" t="str">
        <f t="shared" si="41"/>
        <v/>
      </c>
    </row>
    <row r="142" spans="2:8" ht="15.9" customHeight="1">
      <c r="B142" s="18"/>
      <c r="C142" s="12"/>
      <c r="D142" s="9" t="str">
        <f t="shared" si="39"/>
        <v/>
      </c>
      <c r="E142" s="12"/>
      <c r="F142" s="9" t="str">
        <f t="shared" si="40"/>
        <v/>
      </c>
      <c r="G142" s="12"/>
      <c r="H142" s="9" t="str">
        <f t="shared" si="41"/>
        <v/>
      </c>
    </row>
    <row r="143" spans="2:8" ht="15.9" customHeight="1">
      <c r="B143" s="18"/>
      <c r="C143" s="12"/>
      <c r="D143" s="9" t="str">
        <f t="shared" si="39"/>
        <v/>
      </c>
      <c r="E143" s="12"/>
      <c r="F143" s="9" t="str">
        <f t="shared" si="40"/>
        <v/>
      </c>
      <c r="G143" s="12"/>
      <c r="H143" s="9" t="str">
        <f t="shared" si="41"/>
        <v/>
      </c>
    </row>
    <row r="144" spans="2:8" ht="15.9" customHeight="1">
      <c r="B144" s="18"/>
      <c r="C144" s="12"/>
      <c r="D144" s="9" t="str">
        <f t="shared" si="39"/>
        <v/>
      </c>
      <c r="E144" s="12"/>
      <c r="F144" s="9" t="str">
        <f t="shared" si="40"/>
        <v/>
      </c>
      <c r="G144" s="12"/>
      <c r="H144" s="9" t="str">
        <f t="shared" si="41"/>
        <v/>
      </c>
    </row>
    <row r="145" spans="1:8" ht="15.9" customHeight="1">
      <c r="B145" s="18"/>
      <c r="C145" s="12"/>
      <c r="D145" s="9" t="str">
        <f t="shared" si="39"/>
        <v/>
      </c>
      <c r="E145" s="12"/>
      <c r="F145" s="9" t="str">
        <f t="shared" si="40"/>
        <v/>
      </c>
      <c r="G145" s="12"/>
      <c r="H145" s="9" t="str">
        <f t="shared" si="41"/>
        <v/>
      </c>
    </row>
    <row r="146" spans="1:8" ht="15.9" customHeight="1">
      <c r="B146" s="18"/>
      <c r="C146" s="12"/>
      <c r="D146" s="9" t="str">
        <f t="shared" si="39"/>
        <v/>
      </c>
      <c r="E146" s="12"/>
      <c r="F146" s="9" t="str">
        <f t="shared" si="40"/>
        <v/>
      </c>
      <c r="G146" s="12"/>
      <c r="H146" s="9" t="str">
        <f t="shared" si="41"/>
        <v/>
      </c>
    </row>
    <row r="147" spans="1:8" ht="15.9" customHeight="1">
      <c r="B147" s="18"/>
      <c r="C147" s="12"/>
      <c r="D147" s="9" t="str">
        <f t="shared" si="39"/>
        <v/>
      </c>
      <c r="E147" s="12"/>
      <c r="F147" s="9" t="str">
        <f t="shared" si="40"/>
        <v/>
      </c>
      <c r="G147" s="12"/>
      <c r="H147" s="9" t="str">
        <f t="shared" si="41"/>
        <v/>
      </c>
    </row>
    <row r="148" spans="1:8" ht="15.9" customHeight="1">
      <c r="B148" s="18"/>
      <c r="C148" s="12"/>
      <c r="D148" s="9" t="str">
        <f t="shared" si="39"/>
        <v/>
      </c>
      <c r="E148" s="12"/>
      <c r="F148" s="9" t="str">
        <f t="shared" si="40"/>
        <v/>
      </c>
      <c r="G148" s="12"/>
      <c r="H148" s="9" t="str">
        <f t="shared" si="41"/>
        <v/>
      </c>
    </row>
    <row r="149" spans="1:8" ht="15.9" customHeight="1">
      <c r="B149" s="18"/>
      <c r="C149" s="12"/>
      <c r="D149" s="9" t="str">
        <f t="shared" si="39"/>
        <v/>
      </c>
      <c r="E149" s="12"/>
      <c r="F149" s="9" t="str">
        <f t="shared" si="40"/>
        <v/>
      </c>
      <c r="G149" s="12"/>
      <c r="H149" s="9" t="str">
        <f t="shared" si="41"/>
        <v/>
      </c>
    </row>
    <row r="150" spans="1:8" ht="15.9" customHeight="1">
      <c r="B150" s="18"/>
      <c r="C150" s="12"/>
      <c r="D150" s="9" t="str">
        <f t="shared" si="39"/>
        <v/>
      </c>
      <c r="E150" s="12"/>
      <c r="F150" s="9" t="str">
        <f t="shared" si="40"/>
        <v/>
      </c>
      <c r="G150" s="12"/>
      <c r="H150" s="9" t="str">
        <f t="shared" si="41"/>
        <v/>
      </c>
    </row>
    <row r="151" spans="1:8" ht="15.9" customHeight="1">
      <c r="B151" s="18"/>
      <c r="C151" s="12"/>
      <c r="D151" s="9" t="str">
        <f t="shared" si="39"/>
        <v/>
      </c>
      <c r="E151" s="12"/>
      <c r="F151" s="9" t="str">
        <f t="shared" si="40"/>
        <v/>
      </c>
      <c r="G151" s="12"/>
      <c r="H151" s="9" t="str">
        <f t="shared" si="41"/>
        <v/>
      </c>
    </row>
    <row r="152" spans="1:8" ht="15.9" customHeight="1">
      <c r="B152" s="18"/>
      <c r="C152" s="12"/>
      <c r="D152" s="9" t="str">
        <f t="shared" si="39"/>
        <v/>
      </c>
      <c r="E152" s="12"/>
      <c r="F152" s="9" t="str">
        <f t="shared" si="40"/>
        <v/>
      </c>
      <c r="G152" s="12"/>
      <c r="H152" s="9" t="str">
        <f t="shared" si="41"/>
        <v/>
      </c>
    </row>
    <row r="153" spans="1:8" ht="15.9" customHeight="1">
      <c r="B153" s="18"/>
      <c r="C153" s="12"/>
      <c r="D153" s="9" t="str">
        <f t="shared" si="39"/>
        <v/>
      </c>
      <c r="E153" s="12"/>
      <c r="F153" s="9" t="str">
        <f t="shared" si="40"/>
        <v/>
      </c>
      <c r="G153" s="12"/>
      <c r="H153" s="9" t="str">
        <f t="shared" si="41"/>
        <v/>
      </c>
    </row>
    <row r="154" spans="1:8" ht="15.9" customHeight="1">
      <c r="B154" s="18"/>
      <c r="C154" s="12"/>
      <c r="D154" s="9" t="str">
        <f t="shared" si="39"/>
        <v/>
      </c>
      <c r="E154" s="12"/>
      <c r="F154" s="9" t="str">
        <f t="shared" si="40"/>
        <v/>
      </c>
      <c r="G154" s="12"/>
      <c r="H154" s="9" t="str">
        <f t="shared" si="41"/>
        <v/>
      </c>
    </row>
    <row r="155" spans="1:8" ht="15.9" customHeight="1">
      <c r="B155" s="18"/>
      <c r="C155" s="12"/>
      <c r="D155" s="9" t="str">
        <f t="shared" si="39"/>
        <v/>
      </c>
      <c r="E155" s="12"/>
      <c r="F155" s="9" t="str">
        <f t="shared" si="40"/>
        <v/>
      </c>
      <c r="G155" s="12"/>
      <c r="H155" s="9" t="str">
        <f t="shared" si="41"/>
        <v/>
      </c>
    </row>
    <row r="156" spans="1:8" ht="15.9" customHeight="1">
      <c r="A156" s="32">
        <v>44760</v>
      </c>
      <c r="B156" s="18"/>
      <c r="C156" s="12"/>
      <c r="D156" s="9" t="str">
        <f t="shared" si="39"/>
        <v/>
      </c>
      <c r="E156" s="12"/>
      <c r="F156" s="9" t="str">
        <f t="shared" si="40"/>
        <v/>
      </c>
      <c r="G156" s="12"/>
      <c r="H156" s="9" t="str">
        <f t="shared" si="41"/>
        <v/>
      </c>
    </row>
    <row r="157" spans="1:8" ht="15.9" customHeight="1">
      <c r="A157" s="33"/>
      <c r="B157" s="18"/>
      <c r="C157" s="12"/>
      <c r="D157" s="9" t="str">
        <f t="shared" si="39"/>
        <v/>
      </c>
      <c r="E157" s="12"/>
      <c r="F157" s="9" t="str">
        <f t="shared" si="40"/>
        <v/>
      </c>
      <c r="G157" s="12"/>
      <c r="H157" s="9" t="str">
        <f t="shared" si="41"/>
        <v/>
      </c>
    </row>
    <row r="158" spans="1:8" ht="15.9" customHeight="1">
      <c r="A158" s="212" t="s">
        <v>9</v>
      </c>
      <c r="B158" s="18"/>
      <c r="C158" s="12"/>
      <c r="D158" s="9" t="str">
        <f t="shared" si="39"/>
        <v/>
      </c>
      <c r="E158" s="12"/>
      <c r="F158" s="9" t="str">
        <f t="shared" si="40"/>
        <v/>
      </c>
      <c r="G158" s="12"/>
      <c r="H158" s="9" t="str">
        <f t="shared" si="41"/>
        <v/>
      </c>
    </row>
    <row r="159" spans="1:8" ht="15.9" customHeight="1">
      <c r="A159" s="213"/>
      <c r="B159" s="18"/>
      <c r="C159" s="12"/>
      <c r="D159" s="9" t="str">
        <f t="shared" si="39"/>
        <v/>
      </c>
      <c r="E159" s="12"/>
      <c r="F159" s="9" t="str">
        <f t="shared" si="40"/>
        <v/>
      </c>
      <c r="G159" s="12"/>
      <c r="H159" s="9" t="str">
        <f t="shared" si="41"/>
        <v/>
      </c>
    </row>
    <row r="160" spans="1:8" ht="15.9" customHeight="1">
      <c r="B160" s="18"/>
      <c r="C160" s="12"/>
      <c r="D160" s="9" t="str">
        <f t="shared" si="39"/>
        <v/>
      </c>
      <c r="E160" s="12"/>
      <c r="F160" s="9" t="str">
        <f t="shared" si="40"/>
        <v/>
      </c>
      <c r="G160" s="12"/>
      <c r="H160" s="9" t="str">
        <f t="shared" si="41"/>
        <v/>
      </c>
    </row>
    <row r="161" spans="2:8" ht="15.9" customHeight="1">
      <c r="B161" s="18"/>
      <c r="C161" s="12"/>
      <c r="D161" s="9" t="str">
        <f t="shared" si="39"/>
        <v/>
      </c>
      <c r="E161" s="12"/>
      <c r="F161" s="9" t="str">
        <f t="shared" si="40"/>
        <v/>
      </c>
      <c r="G161" s="12"/>
      <c r="H161" s="9" t="str">
        <f t="shared" si="41"/>
        <v/>
      </c>
    </row>
    <row r="162" spans="2:8" ht="15.9" customHeight="1">
      <c r="B162" s="18"/>
      <c r="C162" s="12"/>
      <c r="D162" s="9" t="str">
        <f t="shared" si="39"/>
        <v/>
      </c>
      <c r="E162" s="12"/>
      <c r="F162" s="9" t="str">
        <f t="shared" si="40"/>
        <v/>
      </c>
      <c r="G162" s="12"/>
      <c r="H162" s="9" t="str">
        <f t="shared" si="41"/>
        <v/>
      </c>
    </row>
    <row r="163" spans="2:8" ht="15.9" customHeight="1">
      <c r="B163" s="18"/>
      <c r="C163" s="12"/>
      <c r="D163" s="9" t="str">
        <f t="shared" si="39"/>
        <v/>
      </c>
      <c r="E163" s="12"/>
      <c r="F163" s="9" t="str">
        <f t="shared" si="40"/>
        <v/>
      </c>
      <c r="G163" s="12"/>
      <c r="H163" s="9" t="str">
        <f t="shared" si="41"/>
        <v/>
      </c>
    </row>
    <row r="164" spans="2:8" ht="15.9" customHeight="1">
      <c r="B164" s="18"/>
      <c r="C164" s="12"/>
      <c r="D164" s="9" t="str">
        <f t="shared" si="39"/>
        <v/>
      </c>
      <c r="E164" s="12"/>
      <c r="F164" s="9" t="str">
        <f t="shared" si="40"/>
        <v/>
      </c>
      <c r="G164" s="12"/>
      <c r="H164" s="9" t="str">
        <f t="shared" si="41"/>
        <v/>
      </c>
    </row>
    <row r="165" spans="2:8" ht="15.9" customHeight="1">
      <c r="B165" s="18"/>
      <c r="C165" s="12"/>
      <c r="D165" s="9" t="str">
        <f t="shared" si="39"/>
        <v/>
      </c>
      <c r="E165" s="12"/>
      <c r="F165" s="9" t="str">
        <f t="shared" si="40"/>
        <v/>
      </c>
      <c r="G165" s="12"/>
      <c r="H165" s="9" t="str">
        <f t="shared" si="41"/>
        <v/>
      </c>
    </row>
    <row r="166" spans="2:8" ht="15.9" customHeight="1">
      <c r="B166" s="18"/>
      <c r="C166" s="12"/>
      <c r="D166" s="9" t="str">
        <f t="shared" si="39"/>
        <v/>
      </c>
      <c r="E166" s="12"/>
      <c r="F166" s="9" t="str">
        <f t="shared" si="40"/>
        <v/>
      </c>
      <c r="G166" s="12"/>
      <c r="H166" s="9" t="str">
        <f t="shared" si="41"/>
        <v/>
      </c>
    </row>
    <row r="167" spans="2:8" ht="15.9" customHeight="1">
      <c r="B167" s="18"/>
      <c r="C167" s="12"/>
      <c r="D167" s="9" t="str">
        <f t="shared" si="39"/>
        <v/>
      </c>
      <c r="E167" s="12"/>
      <c r="F167" s="9" t="str">
        <f t="shared" si="40"/>
        <v/>
      </c>
      <c r="G167" s="12"/>
      <c r="H167" s="9" t="str">
        <f t="shared" si="41"/>
        <v/>
      </c>
    </row>
    <row r="168" spans="2:8" ht="15.9" customHeight="1">
      <c r="B168" s="18"/>
      <c r="C168" s="12"/>
      <c r="D168" s="9" t="str">
        <f t="shared" si="39"/>
        <v/>
      </c>
      <c r="E168" s="12"/>
      <c r="F168" s="9" t="str">
        <f t="shared" si="40"/>
        <v/>
      </c>
      <c r="G168" s="12"/>
      <c r="H168" s="9" t="str">
        <f t="shared" si="41"/>
        <v/>
      </c>
    </row>
    <row r="169" spans="2:8" ht="15.9" customHeight="1">
      <c r="B169" s="18"/>
      <c r="C169" s="12"/>
      <c r="D169" s="9" t="str">
        <f t="shared" si="39"/>
        <v/>
      </c>
      <c r="E169" s="12"/>
      <c r="F169" s="9" t="str">
        <f t="shared" si="40"/>
        <v/>
      </c>
      <c r="G169" s="12"/>
      <c r="H169" s="9" t="str">
        <f t="shared" si="41"/>
        <v/>
      </c>
    </row>
    <row r="170" spans="2:8" ht="15.9" customHeight="1">
      <c r="B170" s="18"/>
      <c r="C170" s="12"/>
      <c r="D170" s="9" t="str">
        <f t="shared" si="39"/>
        <v/>
      </c>
      <c r="E170" s="12"/>
      <c r="F170" s="9" t="str">
        <f t="shared" si="40"/>
        <v/>
      </c>
      <c r="G170" s="12"/>
      <c r="H170" s="9" t="str">
        <f t="shared" si="41"/>
        <v/>
      </c>
    </row>
    <row r="171" spans="2:8" ht="15.9" customHeight="1">
      <c r="B171" s="18"/>
      <c r="C171" s="12"/>
      <c r="D171" s="9" t="str">
        <f t="shared" si="39"/>
        <v/>
      </c>
      <c r="E171" s="12"/>
      <c r="F171" s="9" t="str">
        <f t="shared" si="40"/>
        <v/>
      </c>
      <c r="G171" s="12"/>
      <c r="H171" s="9" t="str">
        <f t="shared" si="41"/>
        <v/>
      </c>
    </row>
    <row r="172" spans="2:8" ht="15.9" customHeight="1">
      <c r="B172" s="18"/>
      <c r="C172" s="12"/>
      <c r="D172" s="9" t="str">
        <f t="shared" si="39"/>
        <v/>
      </c>
      <c r="E172" s="12"/>
      <c r="F172" s="9" t="str">
        <f t="shared" si="40"/>
        <v/>
      </c>
      <c r="G172" s="12"/>
      <c r="H172" s="9" t="str">
        <f t="shared" si="41"/>
        <v/>
      </c>
    </row>
    <row r="173" spans="2:8" ht="15.9" customHeight="1">
      <c r="B173" s="18"/>
      <c r="C173" s="12"/>
      <c r="D173" s="9" t="str">
        <f t="shared" si="39"/>
        <v/>
      </c>
      <c r="E173" s="12"/>
      <c r="F173" s="9" t="str">
        <f t="shared" si="40"/>
        <v/>
      </c>
      <c r="G173" s="12"/>
      <c r="H173" s="9" t="str">
        <f t="shared" si="41"/>
        <v/>
      </c>
    </row>
    <row r="174" spans="2:8" ht="15.9" customHeight="1">
      <c r="B174" s="18"/>
      <c r="C174" s="12"/>
      <c r="D174" s="9" t="str">
        <f t="shared" si="39"/>
        <v/>
      </c>
      <c r="E174" s="12"/>
      <c r="F174" s="9" t="str">
        <f t="shared" si="40"/>
        <v/>
      </c>
      <c r="G174" s="12"/>
      <c r="H174" s="9" t="str">
        <f t="shared" si="41"/>
        <v/>
      </c>
    </row>
    <row r="175" spans="2:8" ht="15.9" customHeight="1">
      <c r="B175" s="18"/>
      <c r="C175" s="12"/>
      <c r="D175" s="9" t="str">
        <f t="shared" si="39"/>
        <v/>
      </c>
      <c r="E175" s="12"/>
      <c r="F175" s="9" t="str">
        <f t="shared" si="40"/>
        <v/>
      </c>
      <c r="G175" s="12"/>
      <c r="H175" s="9" t="str">
        <f t="shared" si="41"/>
        <v/>
      </c>
    </row>
    <row r="176" spans="2:8" ht="15.9" customHeight="1">
      <c r="B176" s="18"/>
      <c r="C176" s="12"/>
      <c r="D176" s="9" t="str">
        <f t="shared" si="39"/>
        <v/>
      </c>
      <c r="E176" s="12"/>
      <c r="F176" s="9" t="str">
        <f t="shared" si="40"/>
        <v/>
      </c>
      <c r="G176" s="12"/>
      <c r="H176" s="9" t="str">
        <f t="shared" si="41"/>
        <v/>
      </c>
    </row>
    <row r="177" spans="1:8" ht="15.9" customHeight="1">
      <c r="B177" s="18"/>
      <c r="C177" s="12"/>
      <c r="D177" s="9" t="str">
        <f t="shared" si="39"/>
        <v/>
      </c>
      <c r="E177" s="12"/>
      <c r="F177" s="9" t="str">
        <f t="shared" si="40"/>
        <v/>
      </c>
      <c r="G177" s="12"/>
      <c r="H177" s="9" t="str">
        <f t="shared" si="41"/>
        <v/>
      </c>
    </row>
    <row r="178" spans="1:8" ht="15.9" customHeight="1">
      <c r="B178" s="18"/>
      <c r="C178" s="12"/>
      <c r="D178" s="9" t="str">
        <f t="shared" si="39"/>
        <v/>
      </c>
      <c r="E178" s="12"/>
      <c r="F178" s="9" t="str">
        <f t="shared" si="40"/>
        <v/>
      </c>
      <c r="G178" s="12"/>
      <c r="H178" s="9" t="str">
        <f t="shared" si="41"/>
        <v/>
      </c>
    </row>
    <row r="179" spans="1:8" ht="15.9" customHeight="1">
      <c r="B179" s="18"/>
      <c r="C179" s="12"/>
      <c r="D179" s="9" t="str">
        <f t="shared" si="39"/>
        <v/>
      </c>
      <c r="E179" s="12"/>
      <c r="F179" s="9" t="str">
        <f t="shared" si="40"/>
        <v/>
      </c>
      <c r="G179" s="12"/>
      <c r="H179" s="9" t="str">
        <f t="shared" si="41"/>
        <v/>
      </c>
    </row>
    <row r="180" spans="1:8" ht="15.9" customHeight="1">
      <c r="B180" s="18"/>
      <c r="C180" s="12"/>
      <c r="D180" s="9" t="str">
        <f t="shared" si="39"/>
        <v/>
      </c>
      <c r="E180" s="12"/>
      <c r="F180" s="9" t="str">
        <f t="shared" si="40"/>
        <v/>
      </c>
      <c r="G180" s="12"/>
      <c r="H180" s="9" t="str">
        <f t="shared" si="41"/>
        <v/>
      </c>
    </row>
    <row r="181" spans="1:8" ht="15.9" customHeight="1">
      <c r="B181" s="18"/>
      <c r="C181" s="12"/>
      <c r="D181" s="9" t="str">
        <f t="shared" si="39"/>
        <v/>
      </c>
      <c r="E181" s="12"/>
      <c r="F181" s="9" t="str">
        <f t="shared" si="40"/>
        <v/>
      </c>
      <c r="G181" s="12"/>
      <c r="H181" s="9" t="str">
        <f t="shared" si="41"/>
        <v/>
      </c>
    </row>
    <row r="182" spans="1:8" ht="15.9" customHeight="1">
      <c r="B182" s="18"/>
      <c r="C182" s="12"/>
      <c r="D182" s="9" t="str">
        <f t="shared" si="39"/>
        <v/>
      </c>
      <c r="E182" s="12"/>
      <c r="F182" s="9" t="str">
        <f t="shared" si="40"/>
        <v/>
      </c>
      <c r="G182" s="12"/>
      <c r="H182" s="9" t="str">
        <f t="shared" si="41"/>
        <v/>
      </c>
    </row>
    <row r="183" spans="1:8" ht="15.9" customHeight="1">
      <c r="B183" s="18"/>
      <c r="C183" s="12"/>
      <c r="D183" s="9" t="str">
        <f t="shared" si="39"/>
        <v/>
      </c>
      <c r="E183" s="12"/>
      <c r="F183" s="9" t="str">
        <f t="shared" si="40"/>
        <v/>
      </c>
      <c r="G183" s="12"/>
      <c r="H183" s="9" t="str">
        <f t="shared" si="41"/>
        <v/>
      </c>
    </row>
    <row r="184" spans="1:8" ht="15.9" customHeight="1">
      <c r="B184" s="18"/>
      <c r="C184" s="12"/>
      <c r="D184" s="9" t="str">
        <f t="shared" si="39"/>
        <v/>
      </c>
      <c r="E184" s="12"/>
      <c r="F184" s="9" t="str">
        <f t="shared" si="40"/>
        <v/>
      </c>
      <c r="G184" s="12"/>
      <c r="H184" s="9" t="str">
        <f t="shared" si="41"/>
        <v/>
      </c>
    </row>
    <row r="185" spans="1:8" ht="15.9" customHeight="1">
      <c r="B185" s="18"/>
      <c r="C185" s="12"/>
      <c r="D185" s="9" t="str">
        <f t="shared" si="39"/>
        <v/>
      </c>
      <c r="E185" s="12"/>
      <c r="F185" s="9" t="str">
        <f t="shared" si="40"/>
        <v/>
      </c>
      <c r="G185" s="12"/>
      <c r="H185" s="9" t="str">
        <f t="shared" si="41"/>
        <v/>
      </c>
    </row>
    <row r="186" spans="1:8" ht="15.9" customHeight="1">
      <c r="B186" s="18"/>
      <c r="C186" s="12"/>
      <c r="D186" s="9" t="str">
        <f t="shared" si="39"/>
        <v/>
      </c>
      <c r="E186" s="12"/>
      <c r="F186" s="9" t="str">
        <f t="shared" si="40"/>
        <v/>
      </c>
      <c r="G186" s="12"/>
      <c r="H186" s="9" t="str">
        <f t="shared" si="41"/>
        <v/>
      </c>
    </row>
    <row r="187" spans="1:8" ht="15.9" customHeight="1">
      <c r="B187" s="18"/>
      <c r="C187" s="12"/>
      <c r="D187" s="9" t="str">
        <f t="shared" si="39"/>
        <v/>
      </c>
      <c r="E187" s="12"/>
      <c r="F187" s="9" t="str">
        <f t="shared" si="40"/>
        <v/>
      </c>
      <c r="G187" s="12"/>
      <c r="H187" s="9" t="str">
        <f t="shared" si="41"/>
        <v/>
      </c>
    </row>
    <row r="188" spans="1:8" ht="15.9" customHeight="1">
      <c r="B188" s="18"/>
      <c r="C188" s="12"/>
      <c r="D188" s="9" t="str">
        <f t="shared" si="39"/>
        <v/>
      </c>
      <c r="E188" s="12"/>
      <c r="F188" s="9" t="str">
        <f t="shared" si="40"/>
        <v/>
      </c>
      <c r="G188" s="12"/>
      <c r="H188" s="9" t="str">
        <f t="shared" si="41"/>
        <v/>
      </c>
    </row>
    <row r="189" spans="1:8" ht="15.9" customHeight="1">
      <c r="B189" s="18"/>
      <c r="C189" s="12"/>
      <c r="D189" s="9" t="str">
        <f t="shared" si="39"/>
        <v/>
      </c>
      <c r="E189" s="12"/>
      <c r="F189" s="9" t="str">
        <f t="shared" si="40"/>
        <v/>
      </c>
      <c r="G189" s="12"/>
      <c r="H189" s="9" t="str">
        <f t="shared" si="41"/>
        <v/>
      </c>
    </row>
    <row r="190" spans="1:8" ht="15.9" customHeight="1">
      <c r="B190" s="18"/>
      <c r="C190" s="12"/>
      <c r="D190" s="9" t="str">
        <f t="shared" si="39"/>
        <v/>
      </c>
      <c r="E190" s="12"/>
      <c r="F190" s="9" t="str">
        <f t="shared" si="40"/>
        <v/>
      </c>
      <c r="G190" s="12"/>
      <c r="H190" s="9" t="str">
        <f t="shared" si="41"/>
        <v/>
      </c>
    </row>
    <row r="191" spans="1:8" ht="15.9" customHeight="1">
      <c r="A191" s="15"/>
      <c r="B191" s="18"/>
      <c r="C191" s="12"/>
      <c r="D191" s="9" t="str">
        <f t="shared" si="39"/>
        <v/>
      </c>
      <c r="E191" s="12"/>
      <c r="F191" s="9" t="str">
        <f t="shared" si="40"/>
        <v/>
      </c>
      <c r="G191" s="12"/>
      <c r="H191" s="9" t="str">
        <f t="shared" si="41"/>
        <v/>
      </c>
    </row>
    <row r="192" spans="1:8" ht="15.9" customHeight="1">
      <c r="A192" s="34"/>
      <c r="B192" s="18"/>
      <c r="C192" s="12"/>
      <c r="D192" s="9" t="str">
        <f t="shared" si="39"/>
        <v/>
      </c>
      <c r="E192" s="12"/>
      <c r="F192" s="9" t="str">
        <f t="shared" si="40"/>
        <v/>
      </c>
      <c r="G192" s="12"/>
      <c r="H192" s="9" t="str">
        <f t="shared" si="41"/>
        <v/>
      </c>
    </row>
    <row r="193" spans="1:8" ht="15.9" customHeight="1">
      <c r="A193" s="34"/>
      <c r="B193" s="18"/>
      <c r="C193" s="12"/>
      <c r="D193" s="9" t="str">
        <f t="shared" si="39"/>
        <v/>
      </c>
      <c r="E193" s="12"/>
      <c r="F193" s="9" t="str">
        <f t="shared" si="40"/>
        <v/>
      </c>
      <c r="G193" s="12"/>
      <c r="H193" s="9" t="str">
        <f t="shared" si="41"/>
        <v/>
      </c>
    </row>
    <row r="194" spans="1:8" ht="15.9" customHeight="1">
      <c r="A194" s="180"/>
      <c r="B194" s="18"/>
      <c r="C194" s="12"/>
      <c r="D194" s="9" t="str">
        <f t="shared" si="39"/>
        <v/>
      </c>
      <c r="E194" s="12"/>
      <c r="F194" s="9" t="str">
        <f t="shared" si="40"/>
        <v/>
      </c>
      <c r="G194" s="12"/>
      <c r="H194" s="9" t="str">
        <f t="shared" si="41"/>
        <v/>
      </c>
    </row>
    <row r="195" spans="1:8" ht="15.9" customHeight="1">
      <c r="A195" s="180"/>
      <c r="B195" s="18"/>
      <c r="C195" s="12"/>
      <c r="D195" s="9" t="str">
        <f t="shared" si="39"/>
        <v/>
      </c>
      <c r="E195" s="12"/>
      <c r="F195" s="9" t="str">
        <f t="shared" si="40"/>
        <v/>
      </c>
      <c r="G195" s="12"/>
      <c r="H195" s="9" t="str">
        <f t="shared" si="41"/>
        <v/>
      </c>
    </row>
    <row r="196" spans="1:8" ht="15.9" customHeight="1">
      <c r="A196" s="15"/>
      <c r="B196" s="18"/>
      <c r="C196" s="12"/>
      <c r="D196" s="9" t="str">
        <f t="shared" si="39"/>
        <v/>
      </c>
      <c r="E196" s="12"/>
      <c r="F196" s="9" t="str">
        <f t="shared" si="40"/>
        <v/>
      </c>
      <c r="G196" s="12"/>
      <c r="H196" s="9" t="str">
        <f t="shared" si="41"/>
        <v/>
      </c>
    </row>
    <row r="197" spans="1:8" ht="15.9" customHeight="1">
      <c r="A197" s="15"/>
      <c r="B197" s="18"/>
      <c r="C197" s="12"/>
      <c r="D197" s="9" t="str">
        <f t="shared" si="39"/>
        <v/>
      </c>
      <c r="E197" s="12"/>
      <c r="F197" s="9" t="str">
        <f t="shared" si="40"/>
        <v/>
      </c>
      <c r="G197" s="12"/>
      <c r="H197" s="9" t="str">
        <f t="shared" si="41"/>
        <v/>
      </c>
    </row>
    <row r="198" spans="1:8" ht="15.9" customHeight="1">
      <c r="A198" s="34"/>
      <c r="B198" s="18"/>
      <c r="C198" s="12"/>
      <c r="D198" s="9" t="str">
        <f t="shared" si="39"/>
        <v/>
      </c>
      <c r="E198" s="12"/>
      <c r="F198" s="9" t="str">
        <f t="shared" si="40"/>
        <v/>
      </c>
      <c r="G198" s="12"/>
      <c r="H198" s="9" t="str">
        <f t="shared" si="41"/>
        <v/>
      </c>
    </row>
    <row r="199" spans="1:8" ht="15.9" customHeight="1">
      <c r="A199" s="34"/>
      <c r="B199" s="18"/>
      <c r="C199" s="12"/>
      <c r="D199" s="9" t="str">
        <f t="shared" si="39"/>
        <v/>
      </c>
      <c r="E199" s="12"/>
      <c r="F199" s="9" t="str">
        <f t="shared" si="40"/>
        <v/>
      </c>
      <c r="G199" s="12"/>
      <c r="H199" s="9" t="str">
        <f t="shared" si="41"/>
        <v/>
      </c>
    </row>
    <row r="200" spans="1:8" ht="15.9" customHeight="1">
      <c r="A200" s="181"/>
      <c r="B200" s="18"/>
      <c r="C200" s="12"/>
      <c r="D200" s="9" t="str">
        <f t="shared" si="39"/>
        <v/>
      </c>
      <c r="E200" s="12"/>
      <c r="F200" s="9" t="str">
        <f t="shared" si="40"/>
        <v/>
      </c>
      <c r="G200" s="12"/>
      <c r="H200" s="9" t="str">
        <f t="shared" si="41"/>
        <v/>
      </c>
    </row>
    <row r="201" spans="1:8" ht="15.9" customHeight="1">
      <c r="A201" s="181"/>
      <c r="B201" s="18"/>
      <c r="C201" s="12"/>
      <c r="D201" s="9" t="str">
        <f t="shared" ref="D201:D264" si="42">IF(C201="","",(C201-$C$9)*1000)</f>
        <v/>
      </c>
      <c r="E201" s="12"/>
      <c r="F201" s="9" t="str">
        <f t="shared" ref="F201:F264" si="43">IF(E201="","",(E201-$E$9)*1000)</f>
        <v/>
      </c>
      <c r="G201" s="12"/>
      <c r="H201" s="9" t="str">
        <f t="shared" ref="H201:H264" si="44">IF(G201="","",(G201-$G$9)*1000)</f>
        <v/>
      </c>
    </row>
    <row r="202" spans="1:8" ht="15.9" customHeight="1">
      <c r="A202" s="15"/>
      <c r="B202" s="18"/>
      <c r="C202" s="12"/>
      <c r="D202" s="9" t="str">
        <f t="shared" si="42"/>
        <v/>
      </c>
      <c r="E202" s="12"/>
      <c r="F202" s="9" t="str">
        <f t="shared" si="43"/>
        <v/>
      </c>
      <c r="G202" s="12"/>
      <c r="H202" s="9" t="str">
        <f t="shared" si="44"/>
        <v/>
      </c>
    </row>
    <row r="203" spans="1:8" ht="15.9" customHeight="1">
      <c r="A203" s="15"/>
      <c r="B203" s="18"/>
      <c r="C203" s="12"/>
      <c r="D203" s="9" t="str">
        <f t="shared" si="42"/>
        <v/>
      </c>
      <c r="E203" s="12"/>
      <c r="F203" s="9" t="str">
        <f t="shared" si="43"/>
        <v/>
      </c>
      <c r="G203" s="12"/>
      <c r="H203" s="9" t="str">
        <f t="shared" si="44"/>
        <v/>
      </c>
    </row>
    <row r="204" spans="1:8" ht="15.9" customHeight="1">
      <c r="A204" s="15"/>
      <c r="B204" s="18"/>
      <c r="C204" s="12"/>
      <c r="D204" s="9" t="str">
        <f t="shared" si="42"/>
        <v/>
      </c>
      <c r="E204" s="12"/>
      <c r="F204" s="9" t="str">
        <f t="shared" si="43"/>
        <v/>
      </c>
      <c r="G204" s="12"/>
      <c r="H204" s="9" t="str">
        <f t="shared" si="44"/>
        <v/>
      </c>
    </row>
    <row r="205" spans="1:8" ht="15.9" customHeight="1">
      <c r="B205" s="18"/>
      <c r="C205" s="12"/>
      <c r="D205" s="9" t="str">
        <f t="shared" si="42"/>
        <v/>
      </c>
      <c r="E205" s="12"/>
      <c r="F205" s="9" t="str">
        <f t="shared" si="43"/>
        <v/>
      </c>
      <c r="G205" s="12"/>
      <c r="H205" s="9" t="str">
        <f t="shared" si="44"/>
        <v/>
      </c>
    </row>
    <row r="206" spans="1:8" ht="15.9" customHeight="1">
      <c r="B206" s="18"/>
      <c r="C206" s="12"/>
      <c r="D206" s="9" t="str">
        <f t="shared" si="42"/>
        <v/>
      </c>
      <c r="E206" s="12"/>
      <c r="F206" s="9" t="str">
        <f t="shared" si="43"/>
        <v/>
      </c>
      <c r="G206" s="12"/>
      <c r="H206" s="9" t="str">
        <f t="shared" si="44"/>
        <v/>
      </c>
    </row>
    <row r="207" spans="1:8" ht="15.9" customHeight="1">
      <c r="B207" s="18"/>
      <c r="C207" s="12"/>
      <c r="D207" s="9" t="str">
        <f t="shared" si="42"/>
        <v/>
      </c>
      <c r="E207" s="12"/>
      <c r="F207" s="9" t="str">
        <f t="shared" si="43"/>
        <v/>
      </c>
      <c r="G207" s="12"/>
      <c r="H207" s="9" t="str">
        <f t="shared" si="44"/>
        <v/>
      </c>
    </row>
    <row r="208" spans="1:8" ht="15.9" customHeight="1">
      <c r="B208" s="18"/>
      <c r="C208" s="12"/>
      <c r="D208" s="9" t="str">
        <f t="shared" si="42"/>
        <v/>
      </c>
      <c r="E208" s="12"/>
      <c r="F208" s="9" t="str">
        <f t="shared" si="43"/>
        <v/>
      </c>
      <c r="G208" s="12"/>
      <c r="H208" s="9" t="str">
        <f t="shared" si="44"/>
        <v/>
      </c>
    </row>
    <row r="209" spans="2:8" ht="15.9" customHeight="1">
      <c r="B209" s="18"/>
      <c r="C209" s="12"/>
      <c r="D209" s="9" t="str">
        <f t="shared" si="42"/>
        <v/>
      </c>
      <c r="E209" s="12"/>
      <c r="F209" s="9" t="str">
        <f t="shared" si="43"/>
        <v/>
      </c>
      <c r="G209" s="12"/>
      <c r="H209" s="9" t="str">
        <f t="shared" si="44"/>
        <v/>
      </c>
    </row>
    <row r="210" spans="2:8" ht="15.9" customHeight="1">
      <c r="B210" s="18"/>
      <c r="C210" s="12"/>
      <c r="D210" s="9" t="str">
        <f t="shared" si="42"/>
        <v/>
      </c>
      <c r="E210" s="12"/>
      <c r="F210" s="9" t="str">
        <f t="shared" si="43"/>
        <v/>
      </c>
      <c r="G210" s="12"/>
      <c r="H210" s="9" t="str">
        <f t="shared" si="44"/>
        <v/>
      </c>
    </row>
    <row r="211" spans="2:8" ht="15.9" customHeight="1">
      <c r="B211" s="18"/>
      <c r="C211" s="12"/>
      <c r="D211" s="9" t="str">
        <f t="shared" si="42"/>
        <v/>
      </c>
      <c r="E211" s="12"/>
      <c r="F211" s="9" t="str">
        <f t="shared" si="43"/>
        <v/>
      </c>
      <c r="G211" s="12"/>
      <c r="H211" s="9" t="str">
        <f t="shared" si="44"/>
        <v/>
      </c>
    </row>
    <row r="212" spans="2:8" ht="15.9" customHeight="1">
      <c r="B212" s="18"/>
      <c r="C212" s="12"/>
      <c r="D212" s="9" t="str">
        <f t="shared" si="42"/>
        <v/>
      </c>
      <c r="E212" s="12"/>
      <c r="F212" s="9" t="str">
        <f t="shared" si="43"/>
        <v/>
      </c>
      <c r="G212" s="12"/>
      <c r="H212" s="9" t="str">
        <f t="shared" si="44"/>
        <v/>
      </c>
    </row>
    <row r="213" spans="2:8" ht="15.9" customHeight="1">
      <c r="B213" s="18"/>
      <c r="C213" s="12"/>
      <c r="D213" s="9" t="str">
        <f t="shared" si="42"/>
        <v/>
      </c>
      <c r="E213" s="12"/>
      <c r="F213" s="9" t="str">
        <f t="shared" si="43"/>
        <v/>
      </c>
      <c r="G213" s="12"/>
      <c r="H213" s="9" t="str">
        <f t="shared" si="44"/>
        <v/>
      </c>
    </row>
    <row r="214" spans="2:8" ht="15.9" customHeight="1">
      <c r="B214" s="18"/>
      <c r="C214" s="12"/>
      <c r="D214" s="9" t="str">
        <f t="shared" si="42"/>
        <v/>
      </c>
      <c r="E214" s="12"/>
      <c r="F214" s="9" t="str">
        <f t="shared" si="43"/>
        <v/>
      </c>
      <c r="G214" s="12"/>
      <c r="H214" s="9" t="str">
        <f t="shared" si="44"/>
        <v/>
      </c>
    </row>
    <row r="215" spans="2:8" ht="15.9" customHeight="1">
      <c r="B215" s="18"/>
      <c r="C215" s="12"/>
      <c r="D215" s="9" t="str">
        <f t="shared" si="42"/>
        <v/>
      </c>
      <c r="E215" s="12"/>
      <c r="F215" s="9" t="str">
        <f t="shared" si="43"/>
        <v/>
      </c>
      <c r="G215" s="12"/>
      <c r="H215" s="9" t="str">
        <f t="shared" si="44"/>
        <v/>
      </c>
    </row>
    <row r="216" spans="2:8" ht="15.9" customHeight="1">
      <c r="B216" s="18"/>
      <c r="C216" s="12"/>
      <c r="D216" s="9" t="str">
        <f t="shared" si="42"/>
        <v/>
      </c>
      <c r="E216" s="12"/>
      <c r="F216" s="9" t="str">
        <f t="shared" si="43"/>
        <v/>
      </c>
      <c r="G216" s="12"/>
      <c r="H216" s="9" t="str">
        <f t="shared" si="44"/>
        <v/>
      </c>
    </row>
    <row r="217" spans="2:8" ht="15.9" customHeight="1">
      <c r="B217" s="18"/>
      <c r="C217" s="12"/>
      <c r="D217" s="9" t="str">
        <f t="shared" si="42"/>
        <v/>
      </c>
      <c r="E217" s="12"/>
      <c r="F217" s="9" t="str">
        <f t="shared" si="43"/>
        <v/>
      </c>
      <c r="G217" s="12"/>
      <c r="H217" s="9" t="str">
        <f t="shared" si="44"/>
        <v/>
      </c>
    </row>
    <row r="218" spans="2:8" ht="15.9" customHeight="1">
      <c r="B218" s="18"/>
      <c r="C218" s="12"/>
      <c r="D218" s="9" t="str">
        <f t="shared" si="42"/>
        <v/>
      </c>
      <c r="E218" s="12"/>
      <c r="F218" s="9" t="str">
        <f t="shared" si="43"/>
        <v/>
      </c>
      <c r="G218" s="12"/>
      <c r="H218" s="9" t="str">
        <f t="shared" si="44"/>
        <v/>
      </c>
    </row>
    <row r="219" spans="2:8" ht="15.9" customHeight="1">
      <c r="B219" s="18"/>
      <c r="C219" s="12"/>
      <c r="D219" s="9" t="str">
        <f t="shared" si="42"/>
        <v/>
      </c>
      <c r="E219" s="12"/>
      <c r="F219" s="9" t="str">
        <f t="shared" si="43"/>
        <v/>
      </c>
      <c r="G219" s="12"/>
      <c r="H219" s="9" t="str">
        <f t="shared" si="44"/>
        <v/>
      </c>
    </row>
    <row r="220" spans="2:8" ht="15.9" customHeight="1">
      <c r="B220" s="18"/>
      <c r="C220" s="12"/>
      <c r="D220" s="9" t="str">
        <f t="shared" si="42"/>
        <v/>
      </c>
      <c r="E220" s="12"/>
      <c r="F220" s="9" t="str">
        <f t="shared" si="43"/>
        <v/>
      </c>
      <c r="G220" s="12"/>
      <c r="H220" s="9" t="str">
        <f t="shared" si="44"/>
        <v/>
      </c>
    </row>
    <row r="221" spans="2:8" ht="15.9" customHeight="1">
      <c r="B221" s="18"/>
      <c r="C221" s="12"/>
      <c r="D221" s="9" t="str">
        <f t="shared" si="42"/>
        <v/>
      </c>
      <c r="E221" s="12"/>
      <c r="F221" s="9" t="str">
        <f t="shared" si="43"/>
        <v/>
      </c>
      <c r="G221" s="12"/>
      <c r="H221" s="9" t="str">
        <f t="shared" si="44"/>
        <v/>
      </c>
    </row>
    <row r="222" spans="2:8" ht="15.9" customHeight="1">
      <c r="B222" s="18"/>
      <c r="C222" s="12"/>
      <c r="D222" s="9" t="str">
        <f t="shared" si="42"/>
        <v/>
      </c>
      <c r="E222" s="12"/>
      <c r="F222" s="9" t="str">
        <f t="shared" si="43"/>
        <v/>
      </c>
      <c r="G222" s="12"/>
      <c r="H222" s="9" t="str">
        <f t="shared" si="44"/>
        <v/>
      </c>
    </row>
    <row r="223" spans="2:8" ht="15.9" customHeight="1">
      <c r="B223" s="18"/>
      <c r="C223" s="12"/>
      <c r="D223" s="9" t="str">
        <f t="shared" si="42"/>
        <v/>
      </c>
      <c r="E223" s="12"/>
      <c r="F223" s="9" t="str">
        <f t="shared" si="43"/>
        <v/>
      </c>
      <c r="G223" s="12"/>
      <c r="H223" s="9" t="str">
        <f t="shared" si="44"/>
        <v/>
      </c>
    </row>
    <row r="224" spans="2:8" ht="15.9" customHeight="1">
      <c r="B224" s="18"/>
      <c r="C224" s="12"/>
      <c r="D224" s="9" t="str">
        <f t="shared" si="42"/>
        <v/>
      </c>
      <c r="E224" s="12"/>
      <c r="F224" s="9" t="str">
        <f t="shared" si="43"/>
        <v/>
      </c>
      <c r="G224" s="12"/>
      <c r="H224" s="9" t="str">
        <f t="shared" si="44"/>
        <v/>
      </c>
    </row>
    <row r="225" spans="2:8" ht="15.9" customHeight="1">
      <c r="B225" s="18"/>
      <c r="C225" s="12"/>
      <c r="D225" s="9" t="str">
        <f t="shared" si="42"/>
        <v/>
      </c>
      <c r="E225" s="12"/>
      <c r="F225" s="9" t="str">
        <f t="shared" si="43"/>
        <v/>
      </c>
      <c r="G225" s="12"/>
      <c r="H225" s="9" t="str">
        <f t="shared" si="44"/>
        <v/>
      </c>
    </row>
    <row r="226" spans="2:8" ht="15.9" customHeight="1">
      <c r="B226" s="18"/>
      <c r="C226" s="12"/>
      <c r="D226" s="9" t="str">
        <f t="shared" si="42"/>
        <v/>
      </c>
      <c r="E226" s="12"/>
      <c r="F226" s="9" t="str">
        <f t="shared" si="43"/>
        <v/>
      </c>
      <c r="G226" s="12"/>
      <c r="H226" s="9" t="str">
        <f t="shared" si="44"/>
        <v/>
      </c>
    </row>
    <row r="227" spans="2:8" ht="15.9" customHeight="1">
      <c r="B227" s="18"/>
      <c r="C227" s="12"/>
      <c r="D227" s="9" t="str">
        <f t="shared" si="42"/>
        <v/>
      </c>
      <c r="E227" s="12"/>
      <c r="F227" s="9" t="str">
        <f t="shared" si="43"/>
        <v/>
      </c>
      <c r="G227" s="12"/>
      <c r="H227" s="9" t="str">
        <f t="shared" si="44"/>
        <v/>
      </c>
    </row>
    <row r="228" spans="2:8" ht="15.9" customHeight="1">
      <c r="B228" s="18"/>
      <c r="C228" s="12"/>
      <c r="D228" s="9" t="str">
        <f t="shared" si="42"/>
        <v/>
      </c>
      <c r="E228" s="12"/>
      <c r="F228" s="9" t="str">
        <f t="shared" si="43"/>
        <v/>
      </c>
      <c r="G228" s="12"/>
      <c r="H228" s="9" t="str">
        <f t="shared" si="44"/>
        <v/>
      </c>
    </row>
    <row r="229" spans="2:8" ht="15.9" customHeight="1">
      <c r="B229" s="18"/>
      <c r="C229" s="12"/>
      <c r="D229" s="9" t="str">
        <f t="shared" si="42"/>
        <v/>
      </c>
      <c r="E229" s="12"/>
      <c r="F229" s="9" t="str">
        <f t="shared" si="43"/>
        <v/>
      </c>
      <c r="G229" s="12"/>
      <c r="H229" s="9" t="str">
        <f t="shared" si="44"/>
        <v/>
      </c>
    </row>
    <row r="230" spans="2:8" ht="15.9" customHeight="1">
      <c r="B230" s="18"/>
      <c r="C230" s="12"/>
      <c r="D230" s="9" t="str">
        <f t="shared" si="42"/>
        <v/>
      </c>
      <c r="E230" s="12"/>
      <c r="F230" s="9" t="str">
        <f t="shared" si="43"/>
        <v/>
      </c>
      <c r="G230" s="12"/>
      <c r="H230" s="9" t="str">
        <f t="shared" si="44"/>
        <v/>
      </c>
    </row>
    <row r="231" spans="2:8" ht="15.9" customHeight="1">
      <c r="B231" s="18"/>
      <c r="C231" s="12"/>
      <c r="D231" s="9" t="str">
        <f t="shared" si="42"/>
        <v/>
      </c>
      <c r="E231" s="12"/>
      <c r="F231" s="9" t="str">
        <f t="shared" si="43"/>
        <v/>
      </c>
      <c r="G231" s="12"/>
      <c r="H231" s="9" t="str">
        <f t="shared" si="44"/>
        <v/>
      </c>
    </row>
    <row r="232" spans="2:8" ht="15.9" customHeight="1">
      <c r="B232" s="18"/>
      <c r="C232" s="12"/>
      <c r="D232" s="9" t="str">
        <f t="shared" si="42"/>
        <v/>
      </c>
      <c r="E232" s="12"/>
      <c r="F232" s="9" t="str">
        <f t="shared" si="43"/>
        <v/>
      </c>
      <c r="G232" s="12"/>
      <c r="H232" s="9" t="str">
        <f t="shared" si="44"/>
        <v/>
      </c>
    </row>
    <row r="233" spans="2:8" ht="15.9" customHeight="1">
      <c r="B233" s="18"/>
      <c r="C233" s="12"/>
      <c r="D233" s="9" t="str">
        <f t="shared" si="42"/>
        <v/>
      </c>
      <c r="E233" s="12"/>
      <c r="F233" s="9" t="str">
        <f t="shared" si="43"/>
        <v/>
      </c>
      <c r="G233" s="12"/>
      <c r="H233" s="9" t="str">
        <f t="shared" si="44"/>
        <v/>
      </c>
    </row>
    <row r="234" spans="2:8" ht="15.9" customHeight="1">
      <c r="B234" s="18"/>
      <c r="C234" s="12"/>
      <c r="D234" s="9" t="str">
        <f t="shared" si="42"/>
        <v/>
      </c>
      <c r="E234" s="12"/>
      <c r="F234" s="9" t="str">
        <f t="shared" si="43"/>
        <v/>
      </c>
      <c r="G234" s="12"/>
      <c r="H234" s="9" t="str">
        <f t="shared" si="44"/>
        <v/>
      </c>
    </row>
    <row r="235" spans="2:8" ht="15.9" customHeight="1">
      <c r="B235" s="18"/>
      <c r="C235" s="12"/>
      <c r="D235" s="9" t="str">
        <f t="shared" si="42"/>
        <v/>
      </c>
      <c r="E235" s="12"/>
      <c r="F235" s="9" t="str">
        <f t="shared" si="43"/>
        <v/>
      </c>
      <c r="G235" s="12"/>
      <c r="H235" s="9" t="str">
        <f t="shared" si="44"/>
        <v/>
      </c>
    </row>
    <row r="236" spans="2:8" ht="15.9" customHeight="1">
      <c r="B236" s="18"/>
      <c r="C236" s="12"/>
      <c r="D236" s="9" t="str">
        <f t="shared" si="42"/>
        <v/>
      </c>
      <c r="E236" s="12"/>
      <c r="F236" s="9" t="str">
        <f t="shared" si="43"/>
        <v/>
      </c>
      <c r="G236" s="12"/>
      <c r="H236" s="9" t="str">
        <f t="shared" si="44"/>
        <v/>
      </c>
    </row>
    <row r="237" spans="2:8" ht="15.9" customHeight="1">
      <c r="B237" s="18"/>
      <c r="C237" s="12"/>
      <c r="D237" s="9" t="str">
        <f t="shared" si="42"/>
        <v/>
      </c>
      <c r="E237" s="12"/>
      <c r="F237" s="9" t="str">
        <f t="shared" si="43"/>
        <v/>
      </c>
      <c r="G237" s="12"/>
      <c r="H237" s="9" t="str">
        <f t="shared" si="44"/>
        <v/>
      </c>
    </row>
    <row r="238" spans="2:8" ht="15.9" customHeight="1">
      <c r="B238" s="18"/>
      <c r="C238" s="12"/>
      <c r="D238" s="9" t="str">
        <f t="shared" si="42"/>
        <v/>
      </c>
      <c r="E238" s="12"/>
      <c r="F238" s="9" t="str">
        <f t="shared" si="43"/>
        <v/>
      </c>
      <c r="G238" s="12"/>
      <c r="H238" s="9" t="str">
        <f t="shared" si="44"/>
        <v/>
      </c>
    </row>
    <row r="239" spans="2:8" ht="15.9" customHeight="1">
      <c r="B239" s="18"/>
      <c r="C239" s="12"/>
      <c r="D239" s="9" t="str">
        <f t="shared" si="42"/>
        <v/>
      </c>
      <c r="E239" s="12"/>
      <c r="F239" s="9" t="str">
        <f t="shared" si="43"/>
        <v/>
      </c>
      <c r="G239" s="12"/>
      <c r="H239" s="9" t="str">
        <f t="shared" si="44"/>
        <v/>
      </c>
    </row>
    <row r="240" spans="2:8" ht="15.9" customHeight="1">
      <c r="B240" s="18"/>
      <c r="C240" s="12"/>
      <c r="D240" s="9" t="str">
        <f t="shared" si="42"/>
        <v/>
      </c>
      <c r="E240" s="12"/>
      <c r="F240" s="9" t="str">
        <f t="shared" si="43"/>
        <v/>
      </c>
      <c r="G240" s="12"/>
      <c r="H240" s="9" t="str">
        <f t="shared" si="44"/>
        <v/>
      </c>
    </row>
    <row r="241" spans="2:8" ht="15.9" customHeight="1">
      <c r="B241" s="18"/>
      <c r="C241" s="12"/>
      <c r="D241" s="9" t="str">
        <f t="shared" si="42"/>
        <v/>
      </c>
      <c r="E241" s="12"/>
      <c r="F241" s="9" t="str">
        <f t="shared" si="43"/>
        <v/>
      </c>
      <c r="G241" s="12"/>
      <c r="H241" s="9" t="str">
        <f t="shared" si="44"/>
        <v/>
      </c>
    </row>
    <row r="242" spans="2:8" ht="15.9" customHeight="1">
      <c r="B242" s="18"/>
      <c r="C242" s="12"/>
      <c r="D242" s="9" t="str">
        <f t="shared" si="42"/>
        <v/>
      </c>
      <c r="E242" s="12"/>
      <c r="F242" s="9" t="str">
        <f t="shared" si="43"/>
        <v/>
      </c>
      <c r="G242" s="12"/>
      <c r="H242" s="9" t="str">
        <f t="shared" si="44"/>
        <v/>
      </c>
    </row>
    <row r="243" spans="2:8" ht="15.9" customHeight="1">
      <c r="B243" s="18"/>
      <c r="C243" s="12"/>
      <c r="D243" s="9" t="str">
        <f t="shared" si="42"/>
        <v/>
      </c>
      <c r="E243" s="12"/>
      <c r="F243" s="9" t="str">
        <f t="shared" si="43"/>
        <v/>
      </c>
      <c r="G243" s="12"/>
      <c r="H243" s="9" t="str">
        <f t="shared" si="44"/>
        <v/>
      </c>
    </row>
    <row r="244" spans="2:8" ht="15.9" customHeight="1">
      <c r="B244" s="18"/>
      <c r="C244" s="12"/>
      <c r="D244" s="9" t="str">
        <f t="shared" si="42"/>
        <v/>
      </c>
      <c r="E244" s="12"/>
      <c r="F244" s="9" t="str">
        <f t="shared" si="43"/>
        <v/>
      </c>
      <c r="G244" s="12"/>
      <c r="H244" s="9" t="str">
        <f t="shared" si="44"/>
        <v/>
      </c>
    </row>
    <row r="245" spans="2:8" ht="15.9" customHeight="1">
      <c r="B245" s="18"/>
      <c r="C245" s="12"/>
      <c r="D245" s="9" t="str">
        <f t="shared" si="42"/>
        <v/>
      </c>
      <c r="E245" s="12"/>
      <c r="F245" s="9" t="str">
        <f t="shared" si="43"/>
        <v/>
      </c>
      <c r="G245" s="12"/>
      <c r="H245" s="9" t="str">
        <f t="shared" si="44"/>
        <v/>
      </c>
    </row>
    <row r="246" spans="2:8" ht="15.9" customHeight="1">
      <c r="B246" s="18"/>
      <c r="C246" s="12"/>
      <c r="D246" s="9" t="str">
        <f t="shared" si="42"/>
        <v/>
      </c>
      <c r="E246" s="12"/>
      <c r="F246" s="9" t="str">
        <f t="shared" si="43"/>
        <v/>
      </c>
      <c r="G246" s="12"/>
      <c r="H246" s="9" t="str">
        <f t="shared" si="44"/>
        <v/>
      </c>
    </row>
    <row r="247" spans="2:8" ht="15.9" customHeight="1">
      <c r="B247" s="18"/>
      <c r="C247" s="12"/>
      <c r="D247" s="9" t="str">
        <f t="shared" si="42"/>
        <v/>
      </c>
      <c r="E247" s="12"/>
      <c r="F247" s="9" t="str">
        <f t="shared" si="43"/>
        <v/>
      </c>
      <c r="G247" s="12"/>
      <c r="H247" s="9" t="str">
        <f t="shared" si="44"/>
        <v/>
      </c>
    </row>
    <row r="248" spans="2:8" ht="15.9" customHeight="1">
      <c r="B248" s="18"/>
      <c r="C248" s="12"/>
      <c r="D248" s="9" t="str">
        <f t="shared" si="42"/>
        <v/>
      </c>
      <c r="E248" s="12"/>
      <c r="F248" s="9" t="str">
        <f t="shared" si="43"/>
        <v/>
      </c>
      <c r="G248" s="12"/>
      <c r="H248" s="9" t="str">
        <f t="shared" si="44"/>
        <v/>
      </c>
    </row>
    <row r="249" spans="2:8" ht="15.9" customHeight="1">
      <c r="B249" s="18"/>
      <c r="C249" s="12"/>
      <c r="D249" s="9" t="str">
        <f t="shared" si="42"/>
        <v/>
      </c>
      <c r="E249" s="12"/>
      <c r="F249" s="9" t="str">
        <f t="shared" si="43"/>
        <v/>
      </c>
      <c r="G249" s="12"/>
      <c r="H249" s="9" t="str">
        <f t="shared" si="44"/>
        <v/>
      </c>
    </row>
    <row r="250" spans="2:8" ht="15.9" customHeight="1">
      <c r="B250" s="18"/>
      <c r="C250" s="12"/>
      <c r="D250" s="9" t="str">
        <f t="shared" si="42"/>
        <v/>
      </c>
      <c r="E250" s="12"/>
      <c r="F250" s="9" t="str">
        <f t="shared" si="43"/>
        <v/>
      </c>
      <c r="G250" s="12"/>
      <c r="H250" s="9" t="str">
        <f t="shared" si="44"/>
        <v/>
      </c>
    </row>
    <row r="251" spans="2:8" ht="15.9" customHeight="1">
      <c r="B251" s="18"/>
      <c r="C251" s="12"/>
      <c r="D251" s="9" t="str">
        <f t="shared" si="42"/>
        <v/>
      </c>
      <c r="E251" s="12"/>
      <c r="F251" s="9" t="str">
        <f t="shared" si="43"/>
        <v/>
      </c>
      <c r="G251" s="12"/>
      <c r="H251" s="9" t="str">
        <f t="shared" si="44"/>
        <v/>
      </c>
    </row>
    <row r="252" spans="2:8" ht="15.9" customHeight="1">
      <c r="B252" s="18"/>
      <c r="C252" s="12"/>
      <c r="D252" s="9" t="str">
        <f t="shared" si="42"/>
        <v/>
      </c>
      <c r="E252" s="12"/>
      <c r="F252" s="9" t="str">
        <f t="shared" si="43"/>
        <v/>
      </c>
      <c r="G252" s="12"/>
      <c r="H252" s="9" t="str">
        <f t="shared" si="44"/>
        <v/>
      </c>
    </row>
    <row r="253" spans="2:8" ht="15.9" customHeight="1">
      <c r="B253" s="18"/>
      <c r="C253" s="12"/>
      <c r="D253" s="9" t="str">
        <f t="shared" si="42"/>
        <v/>
      </c>
      <c r="E253" s="12"/>
      <c r="F253" s="9" t="str">
        <f t="shared" si="43"/>
        <v/>
      </c>
      <c r="G253" s="12"/>
      <c r="H253" s="9" t="str">
        <f t="shared" si="44"/>
        <v/>
      </c>
    </row>
    <row r="254" spans="2:8" ht="15.9" customHeight="1">
      <c r="B254" s="18"/>
      <c r="C254" s="12"/>
      <c r="D254" s="9" t="str">
        <f t="shared" si="42"/>
        <v/>
      </c>
      <c r="E254" s="12"/>
      <c r="F254" s="9" t="str">
        <f t="shared" si="43"/>
        <v/>
      </c>
      <c r="G254" s="12"/>
      <c r="H254" s="9" t="str">
        <f t="shared" si="44"/>
        <v/>
      </c>
    </row>
    <row r="255" spans="2:8" ht="15.9" customHeight="1">
      <c r="B255" s="18"/>
      <c r="C255" s="12"/>
      <c r="D255" s="9" t="str">
        <f t="shared" si="42"/>
        <v/>
      </c>
      <c r="E255" s="12"/>
      <c r="F255" s="9" t="str">
        <f t="shared" si="43"/>
        <v/>
      </c>
      <c r="G255" s="12"/>
      <c r="H255" s="9" t="str">
        <f t="shared" si="44"/>
        <v/>
      </c>
    </row>
    <row r="256" spans="2:8" ht="15.9" customHeight="1">
      <c r="B256" s="18"/>
      <c r="C256" s="12"/>
      <c r="D256" s="9" t="str">
        <f t="shared" si="42"/>
        <v/>
      </c>
      <c r="E256" s="12"/>
      <c r="F256" s="9" t="str">
        <f t="shared" si="43"/>
        <v/>
      </c>
      <c r="G256" s="12"/>
      <c r="H256" s="9" t="str">
        <f t="shared" si="44"/>
        <v/>
      </c>
    </row>
    <row r="257" spans="2:8" ht="15.9" customHeight="1">
      <c r="B257" s="18"/>
      <c r="C257" s="12"/>
      <c r="D257" s="9" t="str">
        <f t="shared" si="42"/>
        <v/>
      </c>
      <c r="E257" s="12"/>
      <c r="F257" s="9" t="str">
        <f t="shared" si="43"/>
        <v/>
      </c>
      <c r="G257" s="12"/>
      <c r="H257" s="9" t="str">
        <f t="shared" si="44"/>
        <v/>
      </c>
    </row>
    <row r="258" spans="2:8" ht="15.9" customHeight="1">
      <c r="B258" s="18"/>
      <c r="C258" s="12"/>
      <c r="D258" s="9" t="str">
        <f t="shared" si="42"/>
        <v/>
      </c>
      <c r="E258" s="12"/>
      <c r="F258" s="9" t="str">
        <f t="shared" si="43"/>
        <v/>
      </c>
      <c r="G258" s="12"/>
      <c r="H258" s="9" t="str">
        <f t="shared" si="44"/>
        <v/>
      </c>
    </row>
    <row r="259" spans="2:8" ht="15.9" customHeight="1">
      <c r="B259" s="18"/>
      <c r="C259" s="12"/>
      <c r="D259" s="9" t="str">
        <f t="shared" si="42"/>
        <v/>
      </c>
      <c r="E259" s="12"/>
      <c r="F259" s="9" t="str">
        <f t="shared" si="43"/>
        <v/>
      </c>
      <c r="G259" s="12"/>
      <c r="H259" s="9" t="str">
        <f t="shared" si="44"/>
        <v/>
      </c>
    </row>
    <row r="260" spans="2:8" ht="15.9" customHeight="1">
      <c r="B260" s="18"/>
      <c r="C260" s="12"/>
      <c r="D260" s="9" t="str">
        <f t="shared" si="42"/>
        <v/>
      </c>
      <c r="E260" s="12"/>
      <c r="F260" s="9" t="str">
        <f t="shared" si="43"/>
        <v/>
      </c>
      <c r="G260" s="12"/>
      <c r="H260" s="9" t="str">
        <f t="shared" si="44"/>
        <v/>
      </c>
    </row>
    <row r="261" spans="2:8" ht="15.9" customHeight="1">
      <c r="B261" s="18"/>
      <c r="C261" s="12"/>
      <c r="D261" s="9" t="str">
        <f t="shared" si="42"/>
        <v/>
      </c>
      <c r="E261" s="12"/>
      <c r="F261" s="9" t="str">
        <f t="shared" si="43"/>
        <v/>
      </c>
      <c r="G261" s="12"/>
      <c r="H261" s="9" t="str">
        <f t="shared" si="44"/>
        <v/>
      </c>
    </row>
    <row r="262" spans="2:8" ht="15.9" customHeight="1">
      <c r="B262" s="18"/>
      <c r="C262" s="12"/>
      <c r="D262" s="9" t="str">
        <f t="shared" si="42"/>
        <v/>
      </c>
      <c r="E262" s="12"/>
      <c r="F262" s="9" t="str">
        <f t="shared" si="43"/>
        <v/>
      </c>
      <c r="G262" s="12"/>
      <c r="H262" s="9" t="str">
        <f t="shared" si="44"/>
        <v/>
      </c>
    </row>
    <row r="263" spans="2:8" ht="15.9" customHeight="1">
      <c r="B263" s="18"/>
      <c r="C263" s="12"/>
      <c r="D263" s="9" t="str">
        <f t="shared" si="42"/>
        <v/>
      </c>
      <c r="E263" s="12"/>
      <c r="F263" s="9" t="str">
        <f t="shared" si="43"/>
        <v/>
      </c>
      <c r="G263" s="12"/>
      <c r="H263" s="9" t="str">
        <f t="shared" si="44"/>
        <v/>
      </c>
    </row>
    <row r="264" spans="2:8" ht="15.9" customHeight="1">
      <c r="B264" s="18"/>
      <c r="C264" s="12"/>
      <c r="D264" s="9" t="str">
        <f t="shared" si="42"/>
        <v/>
      </c>
      <c r="E264" s="12"/>
      <c r="F264" s="9" t="str">
        <f t="shared" si="43"/>
        <v/>
      </c>
      <c r="G264" s="12"/>
      <c r="H264" s="9" t="str">
        <f t="shared" si="44"/>
        <v/>
      </c>
    </row>
    <row r="265" spans="2:8" ht="15.9" customHeight="1">
      <c r="B265" s="18"/>
      <c r="C265" s="12"/>
      <c r="D265" s="9" t="str">
        <f t="shared" ref="D265:D312" si="45">IF(C265="","",(C265-$C$9)*1000)</f>
        <v/>
      </c>
      <c r="E265" s="12"/>
      <c r="F265" s="9" t="str">
        <f t="shared" ref="F265:F312" si="46">IF(E265="","",(E265-$E$9)*1000)</f>
        <v/>
      </c>
      <c r="G265" s="12"/>
      <c r="H265" s="9" t="str">
        <f t="shared" ref="H265:H312" si="47">IF(G265="","",(G265-$G$9)*1000)</f>
        <v/>
      </c>
    </row>
    <row r="266" spans="2:8" ht="15.9" customHeight="1">
      <c r="B266" s="18"/>
      <c r="C266" s="12"/>
      <c r="D266" s="9" t="str">
        <f t="shared" si="45"/>
        <v/>
      </c>
      <c r="E266" s="12"/>
      <c r="F266" s="9" t="str">
        <f t="shared" si="46"/>
        <v/>
      </c>
      <c r="G266" s="12"/>
      <c r="H266" s="9" t="str">
        <f t="shared" si="47"/>
        <v/>
      </c>
    </row>
    <row r="267" spans="2:8" ht="15.9" customHeight="1">
      <c r="B267" s="18"/>
      <c r="C267" s="12"/>
      <c r="D267" s="9" t="str">
        <f t="shared" si="45"/>
        <v/>
      </c>
      <c r="E267" s="12"/>
      <c r="F267" s="9" t="str">
        <f t="shared" si="46"/>
        <v/>
      </c>
      <c r="G267" s="12"/>
      <c r="H267" s="9" t="str">
        <f t="shared" si="47"/>
        <v/>
      </c>
    </row>
    <row r="268" spans="2:8" ht="15.9" customHeight="1">
      <c r="B268" s="18"/>
      <c r="C268" s="12"/>
      <c r="D268" s="9" t="str">
        <f t="shared" si="45"/>
        <v/>
      </c>
      <c r="E268" s="12"/>
      <c r="F268" s="9" t="str">
        <f t="shared" si="46"/>
        <v/>
      </c>
      <c r="G268" s="12"/>
      <c r="H268" s="9" t="str">
        <f t="shared" si="47"/>
        <v/>
      </c>
    </row>
    <row r="269" spans="2:8" ht="15.9" customHeight="1">
      <c r="B269" s="18"/>
      <c r="C269" s="12"/>
      <c r="D269" s="9" t="str">
        <f t="shared" si="45"/>
        <v/>
      </c>
      <c r="E269" s="12"/>
      <c r="F269" s="9" t="str">
        <f t="shared" si="46"/>
        <v/>
      </c>
      <c r="G269" s="12"/>
      <c r="H269" s="9" t="str">
        <f t="shared" si="47"/>
        <v/>
      </c>
    </row>
    <row r="270" spans="2:8" ht="15.9" customHeight="1">
      <c r="B270" s="18"/>
      <c r="C270" s="12"/>
      <c r="D270" s="9" t="str">
        <f t="shared" si="45"/>
        <v/>
      </c>
      <c r="E270" s="12"/>
      <c r="F270" s="9" t="str">
        <f t="shared" si="46"/>
        <v/>
      </c>
      <c r="G270" s="12"/>
      <c r="H270" s="9" t="str">
        <f t="shared" si="47"/>
        <v/>
      </c>
    </row>
    <row r="271" spans="2:8" ht="15.9" customHeight="1">
      <c r="B271" s="18"/>
      <c r="C271" s="12"/>
      <c r="D271" s="9" t="str">
        <f t="shared" si="45"/>
        <v/>
      </c>
      <c r="E271" s="12"/>
      <c r="F271" s="9" t="str">
        <f t="shared" si="46"/>
        <v/>
      </c>
      <c r="G271" s="12"/>
      <c r="H271" s="9" t="str">
        <f t="shared" si="47"/>
        <v/>
      </c>
    </row>
    <row r="272" spans="2:8" ht="15.9" customHeight="1">
      <c r="B272" s="18"/>
      <c r="C272" s="12"/>
      <c r="D272" s="9" t="str">
        <f t="shared" si="45"/>
        <v/>
      </c>
      <c r="E272" s="12"/>
      <c r="F272" s="9" t="str">
        <f t="shared" si="46"/>
        <v/>
      </c>
      <c r="G272" s="12"/>
      <c r="H272" s="9" t="str">
        <f t="shared" si="47"/>
        <v/>
      </c>
    </row>
    <row r="273" spans="2:8" ht="15.9" customHeight="1">
      <c r="B273" s="18"/>
      <c r="C273" s="12"/>
      <c r="D273" s="9" t="str">
        <f t="shared" si="45"/>
        <v/>
      </c>
      <c r="E273" s="12"/>
      <c r="F273" s="9" t="str">
        <f t="shared" si="46"/>
        <v/>
      </c>
      <c r="G273" s="12"/>
      <c r="H273" s="9" t="str">
        <f t="shared" si="47"/>
        <v/>
      </c>
    </row>
    <row r="274" spans="2:8" ht="15.9" customHeight="1">
      <c r="B274" s="18"/>
      <c r="C274" s="12"/>
      <c r="D274" s="9" t="str">
        <f t="shared" si="45"/>
        <v/>
      </c>
      <c r="E274" s="12"/>
      <c r="F274" s="9" t="str">
        <f t="shared" si="46"/>
        <v/>
      </c>
      <c r="G274" s="12"/>
      <c r="H274" s="9" t="str">
        <f t="shared" si="47"/>
        <v/>
      </c>
    </row>
    <row r="275" spans="2:8" ht="15.9" customHeight="1">
      <c r="B275" s="18"/>
      <c r="C275" s="12"/>
      <c r="D275" s="9" t="str">
        <f t="shared" si="45"/>
        <v/>
      </c>
      <c r="E275" s="12"/>
      <c r="F275" s="9" t="str">
        <f t="shared" si="46"/>
        <v/>
      </c>
      <c r="G275" s="12"/>
      <c r="H275" s="9" t="str">
        <f t="shared" si="47"/>
        <v/>
      </c>
    </row>
    <row r="276" spans="2:8" ht="15.9" customHeight="1">
      <c r="B276" s="18"/>
      <c r="C276" s="12"/>
      <c r="D276" s="9" t="str">
        <f t="shared" si="45"/>
        <v/>
      </c>
      <c r="E276" s="12"/>
      <c r="F276" s="9" t="str">
        <f t="shared" si="46"/>
        <v/>
      </c>
      <c r="G276" s="12"/>
      <c r="H276" s="9" t="str">
        <f t="shared" si="47"/>
        <v/>
      </c>
    </row>
    <row r="277" spans="2:8" ht="15.9" customHeight="1">
      <c r="B277" s="18"/>
      <c r="C277" s="12"/>
      <c r="D277" s="9" t="str">
        <f t="shared" si="45"/>
        <v/>
      </c>
      <c r="E277" s="12"/>
      <c r="F277" s="9" t="str">
        <f t="shared" si="46"/>
        <v/>
      </c>
      <c r="G277" s="12"/>
      <c r="H277" s="9" t="str">
        <f t="shared" si="47"/>
        <v/>
      </c>
    </row>
    <row r="278" spans="2:8" ht="15.9" customHeight="1">
      <c r="B278" s="18"/>
      <c r="C278" s="12"/>
      <c r="D278" s="9" t="str">
        <f t="shared" si="45"/>
        <v/>
      </c>
      <c r="E278" s="12"/>
      <c r="F278" s="9" t="str">
        <f t="shared" si="46"/>
        <v/>
      </c>
      <c r="G278" s="12"/>
      <c r="H278" s="9" t="str">
        <f t="shared" si="47"/>
        <v/>
      </c>
    </row>
    <row r="279" spans="2:8" ht="15.9" customHeight="1">
      <c r="B279" s="18"/>
      <c r="C279" s="12"/>
      <c r="D279" s="9" t="str">
        <f t="shared" si="45"/>
        <v/>
      </c>
      <c r="E279" s="12"/>
      <c r="F279" s="9" t="str">
        <f t="shared" si="46"/>
        <v/>
      </c>
      <c r="G279" s="12"/>
      <c r="H279" s="9" t="str">
        <f t="shared" si="47"/>
        <v/>
      </c>
    </row>
    <row r="280" spans="2:8" ht="15.9" customHeight="1">
      <c r="B280" s="18"/>
      <c r="C280" s="12"/>
      <c r="D280" s="9" t="str">
        <f t="shared" si="45"/>
        <v/>
      </c>
      <c r="E280" s="12"/>
      <c r="F280" s="9" t="str">
        <f t="shared" si="46"/>
        <v/>
      </c>
      <c r="G280" s="12"/>
      <c r="H280" s="9" t="str">
        <f t="shared" si="47"/>
        <v/>
      </c>
    </row>
    <row r="281" spans="2:8" ht="15.9" customHeight="1">
      <c r="B281" s="18"/>
      <c r="C281" s="12"/>
      <c r="D281" s="9" t="str">
        <f t="shared" si="45"/>
        <v/>
      </c>
      <c r="E281" s="12"/>
      <c r="F281" s="9" t="str">
        <f t="shared" si="46"/>
        <v/>
      </c>
      <c r="G281" s="12"/>
      <c r="H281" s="9" t="str">
        <f t="shared" si="47"/>
        <v/>
      </c>
    </row>
    <row r="282" spans="2:8" ht="15.9" customHeight="1">
      <c r="B282" s="18"/>
      <c r="C282" s="12"/>
      <c r="D282" s="9" t="str">
        <f t="shared" si="45"/>
        <v/>
      </c>
      <c r="E282" s="12"/>
      <c r="F282" s="9" t="str">
        <f t="shared" si="46"/>
        <v/>
      </c>
      <c r="G282" s="12"/>
      <c r="H282" s="9" t="str">
        <f t="shared" si="47"/>
        <v/>
      </c>
    </row>
    <row r="283" spans="2:8" ht="15.9" customHeight="1">
      <c r="B283" s="18"/>
      <c r="C283" s="12"/>
      <c r="D283" s="9" t="str">
        <f t="shared" si="45"/>
        <v/>
      </c>
      <c r="E283" s="12"/>
      <c r="F283" s="9" t="str">
        <f t="shared" si="46"/>
        <v/>
      </c>
      <c r="G283" s="12"/>
      <c r="H283" s="9" t="str">
        <f t="shared" si="47"/>
        <v/>
      </c>
    </row>
    <row r="284" spans="2:8" ht="15.9" customHeight="1">
      <c r="B284" s="18"/>
      <c r="C284" s="12"/>
      <c r="D284" s="9" t="str">
        <f t="shared" si="45"/>
        <v/>
      </c>
      <c r="E284" s="12"/>
      <c r="F284" s="9" t="str">
        <f t="shared" si="46"/>
        <v/>
      </c>
      <c r="G284" s="12"/>
      <c r="H284" s="9" t="str">
        <f t="shared" si="47"/>
        <v/>
      </c>
    </row>
    <row r="285" spans="2:8" ht="15.9" customHeight="1">
      <c r="B285" s="18"/>
      <c r="C285" s="12"/>
      <c r="D285" s="9" t="str">
        <f t="shared" si="45"/>
        <v/>
      </c>
      <c r="E285" s="12"/>
      <c r="F285" s="9" t="str">
        <f t="shared" si="46"/>
        <v/>
      </c>
      <c r="G285" s="12"/>
      <c r="H285" s="9" t="str">
        <f t="shared" si="47"/>
        <v/>
      </c>
    </row>
    <row r="286" spans="2:8" ht="15.9" customHeight="1">
      <c r="B286" s="18"/>
      <c r="C286" s="12"/>
      <c r="D286" s="9" t="str">
        <f t="shared" si="45"/>
        <v/>
      </c>
      <c r="E286" s="12"/>
      <c r="F286" s="9" t="str">
        <f t="shared" si="46"/>
        <v/>
      </c>
      <c r="G286" s="12"/>
      <c r="H286" s="9" t="str">
        <f t="shared" si="47"/>
        <v/>
      </c>
    </row>
    <row r="287" spans="2:8" ht="15.9" customHeight="1">
      <c r="B287" s="18"/>
      <c r="C287" s="12"/>
      <c r="D287" s="9" t="str">
        <f t="shared" si="45"/>
        <v/>
      </c>
      <c r="E287" s="12"/>
      <c r="F287" s="9" t="str">
        <f t="shared" si="46"/>
        <v/>
      </c>
      <c r="G287" s="12"/>
      <c r="H287" s="9" t="str">
        <f t="shared" si="47"/>
        <v/>
      </c>
    </row>
    <row r="288" spans="2:8" ht="15.9" customHeight="1">
      <c r="B288" s="18"/>
      <c r="C288" s="12"/>
      <c r="D288" s="9" t="str">
        <f t="shared" si="45"/>
        <v/>
      </c>
      <c r="E288" s="12"/>
      <c r="F288" s="9" t="str">
        <f t="shared" si="46"/>
        <v/>
      </c>
      <c r="G288" s="12"/>
      <c r="H288" s="9" t="str">
        <f t="shared" si="47"/>
        <v/>
      </c>
    </row>
    <row r="289" spans="2:8" ht="15.9" customHeight="1">
      <c r="B289" s="18"/>
      <c r="C289" s="12"/>
      <c r="D289" s="9" t="str">
        <f t="shared" si="45"/>
        <v/>
      </c>
      <c r="E289" s="12"/>
      <c r="F289" s="9" t="str">
        <f t="shared" si="46"/>
        <v/>
      </c>
      <c r="G289" s="12"/>
      <c r="H289" s="9" t="str">
        <f t="shared" si="47"/>
        <v/>
      </c>
    </row>
    <row r="290" spans="2:8" ht="15.9" customHeight="1">
      <c r="B290" s="18"/>
      <c r="C290" s="12"/>
      <c r="D290" s="9" t="str">
        <f t="shared" si="45"/>
        <v/>
      </c>
      <c r="E290" s="12"/>
      <c r="F290" s="9" t="str">
        <f t="shared" si="46"/>
        <v/>
      </c>
      <c r="G290" s="12"/>
      <c r="H290" s="9" t="str">
        <f t="shared" si="47"/>
        <v/>
      </c>
    </row>
    <row r="291" spans="2:8" ht="15.9" customHeight="1">
      <c r="B291" s="18"/>
      <c r="C291" s="12"/>
      <c r="D291" s="9" t="str">
        <f t="shared" si="45"/>
        <v/>
      </c>
      <c r="E291" s="12"/>
      <c r="F291" s="9" t="str">
        <f t="shared" si="46"/>
        <v/>
      </c>
      <c r="G291" s="12"/>
      <c r="H291" s="9" t="str">
        <f t="shared" si="47"/>
        <v/>
      </c>
    </row>
    <row r="292" spans="2:8" ht="15.9" customHeight="1">
      <c r="B292" s="18"/>
      <c r="C292" s="12"/>
      <c r="D292" s="9" t="str">
        <f t="shared" si="45"/>
        <v/>
      </c>
      <c r="E292" s="12"/>
      <c r="F292" s="9" t="str">
        <f t="shared" si="46"/>
        <v/>
      </c>
      <c r="G292" s="12"/>
      <c r="H292" s="9" t="str">
        <f t="shared" si="47"/>
        <v/>
      </c>
    </row>
    <row r="293" spans="2:8" ht="15.9" customHeight="1">
      <c r="B293" s="18"/>
      <c r="C293" s="12"/>
      <c r="D293" s="9" t="str">
        <f t="shared" si="45"/>
        <v/>
      </c>
      <c r="E293" s="12"/>
      <c r="F293" s="9" t="str">
        <f t="shared" si="46"/>
        <v/>
      </c>
      <c r="G293" s="12"/>
      <c r="H293" s="9" t="str">
        <f t="shared" si="47"/>
        <v/>
      </c>
    </row>
    <row r="294" spans="2:8" ht="15.9" customHeight="1">
      <c r="B294" s="18"/>
      <c r="C294" s="12"/>
      <c r="D294" s="9" t="str">
        <f t="shared" si="45"/>
        <v/>
      </c>
      <c r="E294" s="12"/>
      <c r="F294" s="9" t="str">
        <f t="shared" si="46"/>
        <v/>
      </c>
      <c r="G294" s="12"/>
      <c r="H294" s="9" t="str">
        <f t="shared" si="47"/>
        <v/>
      </c>
    </row>
    <row r="295" spans="2:8" ht="15.9" customHeight="1">
      <c r="B295" s="18"/>
      <c r="C295" s="12"/>
      <c r="D295" s="9" t="str">
        <f t="shared" si="45"/>
        <v/>
      </c>
      <c r="E295" s="12"/>
      <c r="F295" s="9" t="str">
        <f t="shared" si="46"/>
        <v/>
      </c>
      <c r="G295" s="12"/>
      <c r="H295" s="9" t="str">
        <f t="shared" si="47"/>
        <v/>
      </c>
    </row>
    <row r="296" spans="2:8" ht="15.9" customHeight="1">
      <c r="B296" s="18"/>
      <c r="C296" s="12"/>
      <c r="D296" s="9" t="str">
        <f t="shared" si="45"/>
        <v/>
      </c>
      <c r="E296" s="12"/>
      <c r="F296" s="9" t="str">
        <f t="shared" si="46"/>
        <v/>
      </c>
      <c r="G296" s="12"/>
      <c r="H296" s="9" t="str">
        <f t="shared" si="47"/>
        <v/>
      </c>
    </row>
    <row r="297" spans="2:8" ht="15.9" customHeight="1">
      <c r="B297" s="18"/>
      <c r="C297" s="12"/>
      <c r="D297" s="9" t="str">
        <f t="shared" si="45"/>
        <v/>
      </c>
      <c r="E297" s="12"/>
      <c r="F297" s="9" t="str">
        <f t="shared" si="46"/>
        <v/>
      </c>
      <c r="G297" s="12"/>
      <c r="H297" s="9" t="str">
        <f t="shared" si="47"/>
        <v/>
      </c>
    </row>
    <row r="298" spans="2:8" ht="15.9" customHeight="1">
      <c r="B298" s="18"/>
      <c r="C298" s="12"/>
      <c r="D298" s="9" t="str">
        <f t="shared" si="45"/>
        <v/>
      </c>
      <c r="E298" s="12"/>
      <c r="F298" s="9" t="str">
        <f t="shared" si="46"/>
        <v/>
      </c>
      <c r="G298" s="12"/>
      <c r="H298" s="9" t="str">
        <f t="shared" si="47"/>
        <v/>
      </c>
    </row>
    <row r="299" spans="2:8" ht="15.9" customHeight="1">
      <c r="B299" s="18"/>
      <c r="C299" s="12"/>
      <c r="D299" s="9" t="str">
        <f t="shared" si="45"/>
        <v/>
      </c>
      <c r="E299" s="12"/>
      <c r="F299" s="9" t="str">
        <f t="shared" si="46"/>
        <v/>
      </c>
      <c r="G299" s="12"/>
      <c r="H299" s="9" t="str">
        <f t="shared" si="47"/>
        <v/>
      </c>
    </row>
    <row r="300" spans="2:8" ht="15.9" customHeight="1">
      <c r="B300" s="18"/>
      <c r="C300" s="12"/>
      <c r="D300" s="9" t="str">
        <f t="shared" si="45"/>
        <v/>
      </c>
      <c r="E300" s="12"/>
      <c r="F300" s="9" t="str">
        <f t="shared" si="46"/>
        <v/>
      </c>
      <c r="G300" s="12"/>
      <c r="H300" s="9" t="str">
        <f t="shared" si="47"/>
        <v/>
      </c>
    </row>
    <row r="301" spans="2:8" ht="15.9" customHeight="1">
      <c r="B301" s="18"/>
      <c r="C301" s="12"/>
      <c r="D301" s="9" t="str">
        <f t="shared" si="45"/>
        <v/>
      </c>
      <c r="E301" s="12"/>
      <c r="F301" s="9" t="str">
        <f t="shared" si="46"/>
        <v/>
      </c>
      <c r="G301" s="12"/>
      <c r="H301" s="9" t="str">
        <f t="shared" si="47"/>
        <v/>
      </c>
    </row>
    <row r="302" spans="2:8" ht="15.9" customHeight="1">
      <c r="B302" s="18"/>
      <c r="C302" s="12"/>
      <c r="D302" s="9" t="str">
        <f t="shared" si="45"/>
        <v/>
      </c>
      <c r="E302" s="12"/>
      <c r="F302" s="9" t="str">
        <f t="shared" si="46"/>
        <v/>
      </c>
      <c r="G302" s="12"/>
      <c r="H302" s="9" t="str">
        <f t="shared" si="47"/>
        <v/>
      </c>
    </row>
    <row r="303" spans="2:8" ht="15.9" customHeight="1">
      <c r="B303" s="18"/>
      <c r="C303" s="12"/>
      <c r="D303" s="9" t="str">
        <f t="shared" si="45"/>
        <v/>
      </c>
      <c r="E303" s="12"/>
      <c r="F303" s="9" t="str">
        <f t="shared" si="46"/>
        <v/>
      </c>
      <c r="G303" s="12"/>
      <c r="H303" s="9" t="str">
        <f t="shared" si="47"/>
        <v/>
      </c>
    </row>
    <row r="304" spans="2:8" ht="15.9" customHeight="1">
      <c r="B304" s="18"/>
      <c r="C304" s="12"/>
      <c r="D304" s="9" t="str">
        <f t="shared" si="45"/>
        <v/>
      </c>
      <c r="E304" s="12"/>
      <c r="F304" s="9" t="str">
        <f t="shared" si="46"/>
        <v/>
      </c>
      <c r="G304" s="12"/>
      <c r="H304" s="9" t="str">
        <f t="shared" si="47"/>
        <v/>
      </c>
    </row>
    <row r="305" spans="2:8" ht="15.9" customHeight="1">
      <c r="B305" s="18"/>
      <c r="C305" s="12"/>
      <c r="D305" s="9" t="str">
        <f t="shared" si="45"/>
        <v/>
      </c>
      <c r="E305" s="12"/>
      <c r="F305" s="9" t="str">
        <f t="shared" si="46"/>
        <v/>
      </c>
      <c r="G305" s="12"/>
      <c r="H305" s="9" t="str">
        <f t="shared" si="47"/>
        <v/>
      </c>
    </row>
    <row r="306" spans="2:8" ht="15.9" customHeight="1">
      <c r="B306" s="18"/>
      <c r="C306" s="12"/>
      <c r="D306" s="9" t="str">
        <f t="shared" si="45"/>
        <v/>
      </c>
      <c r="E306" s="12"/>
      <c r="F306" s="9" t="str">
        <f t="shared" si="46"/>
        <v/>
      </c>
      <c r="G306" s="12"/>
      <c r="H306" s="9" t="str">
        <f t="shared" si="47"/>
        <v/>
      </c>
    </row>
    <row r="307" spans="2:8" ht="15.9" customHeight="1">
      <c r="B307" s="18"/>
      <c r="C307" s="12"/>
      <c r="D307" s="9" t="str">
        <f t="shared" si="45"/>
        <v/>
      </c>
      <c r="E307" s="12"/>
      <c r="F307" s="9" t="str">
        <f t="shared" si="46"/>
        <v/>
      </c>
      <c r="G307" s="12"/>
      <c r="H307" s="9" t="str">
        <f t="shared" si="47"/>
        <v/>
      </c>
    </row>
    <row r="308" spans="2:8" ht="15.9" customHeight="1">
      <c r="B308" s="18"/>
      <c r="C308" s="12"/>
      <c r="D308" s="9" t="str">
        <f t="shared" si="45"/>
        <v/>
      </c>
      <c r="E308" s="12"/>
      <c r="F308" s="9" t="str">
        <f t="shared" si="46"/>
        <v/>
      </c>
      <c r="G308" s="12"/>
      <c r="H308" s="9" t="str">
        <f t="shared" si="47"/>
        <v/>
      </c>
    </row>
    <row r="309" spans="2:8" ht="15.9" customHeight="1">
      <c r="B309" s="18"/>
      <c r="C309" s="12"/>
      <c r="D309" s="9" t="str">
        <f t="shared" si="45"/>
        <v/>
      </c>
      <c r="E309" s="12"/>
      <c r="F309" s="9" t="str">
        <f t="shared" si="46"/>
        <v/>
      </c>
      <c r="G309" s="12"/>
      <c r="H309" s="9" t="str">
        <f t="shared" si="47"/>
        <v/>
      </c>
    </row>
    <row r="310" spans="2:8" ht="15.9" customHeight="1">
      <c r="B310" s="18"/>
      <c r="C310" s="12"/>
      <c r="D310" s="9" t="str">
        <f t="shared" si="45"/>
        <v/>
      </c>
      <c r="E310" s="12"/>
      <c r="F310" s="9" t="str">
        <f t="shared" si="46"/>
        <v/>
      </c>
      <c r="G310" s="12"/>
      <c r="H310" s="9" t="str">
        <f t="shared" si="47"/>
        <v/>
      </c>
    </row>
    <row r="311" spans="2:8" ht="15.9" customHeight="1">
      <c r="B311" s="18"/>
      <c r="C311" s="12"/>
      <c r="D311" s="9" t="str">
        <f t="shared" si="45"/>
        <v/>
      </c>
      <c r="E311" s="12"/>
      <c r="F311" s="9" t="str">
        <f t="shared" si="46"/>
        <v/>
      </c>
      <c r="G311" s="12"/>
      <c r="H311" s="9" t="str">
        <f t="shared" si="47"/>
        <v/>
      </c>
    </row>
    <row r="312" spans="2:8" ht="15.9" customHeight="1">
      <c r="B312" s="18"/>
      <c r="C312" s="12"/>
      <c r="D312" s="9" t="str">
        <f t="shared" si="45"/>
        <v/>
      </c>
      <c r="E312" s="12"/>
      <c r="F312" s="9" t="str">
        <f t="shared" si="46"/>
        <v/>
      </c>
      <c r="G312" s="12"/>
      <c r="H312" s="9" t="str">
        <f t="shared" si="47"/>
        <v/>
      </c>
    </row>
  </sheetData>
  <mergeCells count="20"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  <mergeCell ref="A158:A159"/>
    <mergeCell ref="A194:A195"/>
    <mergeCell ref="A200:A201"/>
    <mergeCell ref="N8:N9"/>
    <mergeCell ref="O8:O9"/>
  </mergeCells>
  <conditionalFormatting sqref="I87:I101">
    <cfRule type="cellIs" dxfId="27" priority="3" operator="lessThan">
      <formula>$L$6</formula>
    </cfRule>
    <cfRule type="cellIs" dxfId="26" priority="4" operator="greaterThan">
      <formula>$L$5</formula>
    </cfRule>
  </conditionalFormatting>
  <conditionalFormatting sqref="J87:K100 J102:K205 I103:I206">
    <cfRule type="cellIs" dxfId="25" priority="1" operator="lessThan">
      <formula>$L$6</formula>
    </cfRule>
    <cfRule type="cellIs" dxfId="24" priority="2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2" tint="-9.9978637043366805E-2"/>
  </sheetPr>
  <dimension ref="A1:AV312"/>
  <sheetViews>
    <sheetView showGridLines="0" zoomScale="90" zoomScaleNormal="90" workbookViewId="0">
      <pane ySplit="9" topLeftCell="A13" activePane="bottomLeft" state="frozen"/>
      <selection pane="bottomLeft" activeCell="F21" sqref="F21"/>
    </sheetView>
  </sheetViews>
  <sheetFormatPr defaultColWidth="8.88671875" defaultRowHeight="15.9" customHeight="1"/>
  <cols>
    <col min="1" max="1" width="15.109375" style="8" customWidth="1"/>
    <col min="2" max="2" width="12" style="13" customWidth="1"/>
    <col min="3" max="3" width="13.109375" style="11" customWidth="1"/>
    <col min="4" max="4" width="8.44140625" style="26" customWidth="1"/>
    <col min="5" max="5" width="13.88671875" style="11" customWidth="1"/>
    <col min="6" max="6" width="10.109375" style="10" bestFit="1" customWidth="1"/>
    <col min="7" max="7" width="9.44140625" style="11" customWidth="1"/>
    <col min="8" max="8" width="9" style="10" customWidth="1"/>
    <col min="9" max="9" width="7.44140625" style="20" hidden="1" customWidth="1"/>
    <col min="10" max="10" width="7.88671875" style="36" customWidth="1"/>
    <col min="11" max="11" width="13.109375" style="20" hidden="1" customWidth="1"/>
    <col min="12" max="12" width="13.5546875" style="8" customWidth="1"/>
    <col min="13" max="14" width="9.5546875" style="36" customWidth="1"/>
    <col min="15" max="15" width="10.5546875" style="8" customWidth="1"/>
    <col min="16" max="16" width="9.109375" style="8"/>
    <col min="17" max="17" width="12.88671875" style="36" bestFit="1" customWidth="1"/>
    <col min="18" max="18" width="11.109375" style="8" customWidth="1"/>
    <col min="19" max="19" width="9.88671875" style="36" customWidth="1"/>
    <col min="20" max="20" width="10.88671875" style="36" customWidth="1"/>
    <col min="21" max="21" width="5.88671875" style="8" customWidth="1"/>
    <col min="22" max="22" width="11.109375" style="8" customWidth="1"/>
    <col min="23" max="23" width="9.109375" style="8"/>
    <col min="24" max="24" width="10.6640625" style="8" bestFit="1" customWidth="1"/>
    <col min="25" max="25" width="11.6640625" style="8" bestFit="1" customWidth="1"/>
    <col min="26" max="16384" width="8.88671875" style="8"/>
  </cols>
  <sheetData>
    <row r="1" spans="1:48" ht="14.4">
      <c r="A1" s="173"/>
      <c r="B1" s="171" t="s">
        <v>15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62" t="str">
        <f t="shared" ref="V1:W3" si="0">AF2</f>
        <v>média este</v>
      </c>
      <c r="W1" s="70">
        <f t="shared" si="0"/>
        <v>8.6800000281073153</v>
      </c>
      <c r="X1" s="85" t="s">
        <v>65</v>
      </c>
      <c r="Y1" s="86">
        <f>AN7</f>
        <v>30.052169672979051</v>
      </c>
      <c r="Z1" s="20"/>
      <c r="AB1" s="21"/>
      <c r="AG1" s="36" t="s">
        <v>47</v>
      </c>
      <c r="AH1" s="54">
        <v>1</v>
      </c>
      <c r="AI1" s="54">
        <v>2</v>
      </c>
      <c r="AJ1" s="54">
        <v>3</v>
      </c>
      <c r="AK1" s="54">
        <v>4</v>
      </c>
      <c r="AL1" s="54">
        <v>5</v>
      </c>
      <c r="AM1" s="54">
        <v>6</v>
      </c>
      <c r="AN1" s="54">
        <v>7</v>
      </c>
      <c r="AO1" s="68">
        <v>8</v>
      </c>
      <c r="AP1" s="68">
        <v>9</v>
      </c>
      <c r="AQ1" s="68">
        <v>10</v>
      </c>
      <c r="AR1" s="68">
        <v>11</v>
      </c>
      <c r="AS1" s="68">
        <v>12</v>
      </c>
      <c r="AT1" s="68">
        <v>13</v>
      </c>
      <c r="AU1" s="68">
        <v>14</v>
      </c>
    </row>
    <row r="2" spans="1:48" ht="14.4">
      <c r="A2" s="189"/>
      <c r="B2" s="192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62" t="str">
        <f t="shared" si="0"/>
        <v>média norte</v>
      </c>
      <c r="W2" s="70">
        <f t="shared" si="0"/>
        <v>-7.1199996396899223</v>
      </c>
      <c r="X2" s="87" t="s">
        <v>66</v>
      </c>
      <c r="Y2" s="88">
        <f>IF(MOD(DEGREES(ATAN2(W1, W2)), 360) &gt; 180, MOD(DEGREES(ATAN2(W1, W2)), 360) - 360, MOD(DEGREES(ATAN2(W1, W2)), 360))</f>
        <v>-39.361222533920625</v>
      </c>
      <c r="Z2" s="22"/>
      <c r="AA2" s="23"/>
      <c r="AB2" s="23"/>
      <c r="AC2" s="23"/>
      <c r="AF2" s="8" t="s">
        <v>33</v>
      </c>
      <c r="AG2" s="69">
        <f>(SUM(AH2:AN2)-MIN(AH2:AN2)-MAX(AH2:AN2))/(COUNTA(AH2:AN2)-2)</f>
        <v>8.6800000281073153</v>
      </c>
      <c r="AH2" s="43">
        <f>INDEX(D:D,MATCH(9.99999999999999E+307,D:D))</f>
        <v>6.9000000366941094</v>
      </c>
      <c r="AI2" s="43">
        <f>INDEX(D:D,MATCH(9.99999999999999E+307,D:D)-1)</f>
        <v>14.200000034179538</v>
      </c>
      <c r="AJ2" s="43">
        <f>INDEX(D:D,MATCH(9.99999999999999E+307,D:D)-2)</f>
        <v>4.2000000248663127</v>
      </c>
      <c r="AK2" s="43">
        <f>INDEX(D:D,MATCH(9.99999999999999E+307,D:D)-3)</f>
        <v>17.700000025797635</v>
      </c>
      <c r="AL2" s="43">
        <f>INDEX(D:D,MATCH(9.99999999999999E+307,D:D)-4)</f>
        <v>0.40000001899898052</v>
      </c>
      <c r="AM2" s="43">
        <f>INDEX(D:D,MATCH(9.99999999999999E+307,D:D)-5)</f>
        <v>-12.699999962933362</v>
      </c>
      <c r="AN2" s="43">
        <f>INDEX(D:D,MATCH(9.99999999999999E+307,D:D)-6)</f>
        <v>17.700000025797635</v>
      </c>
      <c r="AO2" s="43">
        <f>INDEX(D:D,MATCH(9.99999999999999E+307,D:D)-7)</f>
        <v>-22.200000006705523</v>
      </c>
      <c r="AP2" s="43">
        <f>INDEX(D:D,MATCH(9.99999999999999E+307,D:D)-8)</f>
        <v>-65.399999963119626</v>
      </c>
      <c r="AQ2" s="43">
        <f>INDEX(D:D,MATCH(9.99999999999999E+307,D:D)-9)</f>
        <v>-12.899999972432852</v>
      </c>
      <c r="AR2" s="43">
        <f>INDEX(D:D,MATCH(9.99999999999999E+307,D:D)-10)</f>
        <v>53.300000028684735</v>
      </c>
      <c r="AS2" s="43">
        <f>INDEX(D:D,MATCH(9.99999999999999E+307,D:D)-11)</f>
        <v>0</v>
      </c>
      <c r="AT2" s="43" t="str">
        <f>INDEX(D:D,MATCH(9.99999999999999E+307,D:D)-12)</f>
        <v>mm</v>
      </c>
      <c r="AU2" s="43">
        <f>INDEX(D:D,MATCH(9.99999999999999E+307,D:D)-13)</f>
        <v>0</v>
      </c>
    </row>
    <row r="3" spans="1:48" ht="14.4">
      <c r="A3" s="190"/>
      <c r="B3" s="194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62" t="str">
        <f t="shared" si="0"/>
        <v>média cota</v>
      </c>
      <c r="W3" s="70">
        <f t="shared" si="0"/>
        <v>-20.820000000000505</v>
      </c>
      <c r="X3" s="84" t="s">
        <v>56</v>
      </c>
      <c r="Y3" s="80"/>
      <c r="Z3" s="22"/>
      <c r="AA3" s="23"/>
      <c r="AB3" s="23"/>
      <c r="AC3" s="23"/>
      <c r="AF3" s="8" t="s">
        <v>34</v>
      </c>
      <c r="AG3" s="69">
        <f>(SUM(AH3:AN3)-MIN(AH3:AN3)-MAX(AH3:AN3))/(COUNTA(AH3:AN3)-2)</f>
        <v>-7.1199996396899223</v>
      </c>
      <c r="AH3" s="43">
        <f>INDEX(F:F,MATCH(9.99999999999999E+307,F:F))</f>
        <v>-17.099999822676182</v>
      </c>
      <c r="AI3" s="43">
        <f>INDEX(F:F,MATCH(9.99999999999999E+307,F:F)-1)</f>
        <v>-7.1999998763203621</v>
      </c>
      <c r="AJ3" s="43">
        <f>INDEX(F:F,MATCH(9.99999999999999E+307,F:F)-2)</f>
        <v>-18.29999964684248</v>
      </c>
      <c r="AK3" s="43">
        <f>INDEX(F:F,MATCH(9.99999999999999E+307,F:F)-3)</f>
        <v>19.40000057220459</v>
      </c>
      <c r="AL3" s="43">
        <f>INDEX(F:F,MATCH(9.99999999999999E+307,F:F)-4)</f>
        <v>-12.399999424815178</v>
      </c>
      <c r="AM3" s="43">
        <f>INDEX(F:F,MATCH(9.99999999999999E+307,F:F)-5)</f>
        <v>-31.999999657273293</v>
      </c>
      <c r="AN3" s="43">
        <f>INDEX(F:F,MATCH(9.99999999999999E+307,F:F)-6)</f>
        <v>19.40000057220459</v>
      </c>
      <c r="AO3" s="43">
        <f>INDEX(F:F,MATCH(9.99999999999999E+307,F:F)-7)</f>
        <v>-44.499999843537807</v>
      </c>
      <c r="AP3" s="43">
        <f>INDEX(F:F,MATCH(9.99999999999999E+307,F:F)-8)</f>
        <v>-99.700000137090683</v>
      </c>
      <c r="AQ3" s="43">
        <f>INDEX(F:F,MATCH(9.99999999999999E+307,F:F)-9)</f>
        <v>-23.799999617040157</v>
      </c>
      <c r="AR3" s="43">
        <f>INDEX(F:F,MATCH(9.99999999999999E+307,F:F)-10)</f>
        <v>79.10000067204237</v>
      </c>
      <c r="AS3" s="43">
        <f>INDEX(F:F,MATCH(9.99999999999999E+307,F:F)-11)</f>
        <v>0</v>
      </c>
      <c r="AT3" s="43" t="str">
        <f>INDEX(F:F,MATCH(9.99999999999999E+307,F:F)-12)</f>
        <v>mm</v>
      </c>
      <c r="AU3" s="43">
        <f>INDEX(F:F,MATCH(9.99999999999999E+307,F:F)-13)</f>
        <v>0</v>
      </c>
      <c r="AV3" s="23"/>
    </row>
    <row r="4" spans="1:48" ht="15.9" customHeight="1">
      <c r="B4" s="16"/>
      <c r="C4" s="17"/>
      <c r="D4" s="25"/>
      <c r="E4" s="17"/>
      <c r="F4" s="24"/>
      <c r="G4" s="17"/>
      <c r="H4" s="24"/>
      <c r="K4" s="48"/>
      <c r="X4" s="175" t="s">
        <v>64</v>
      </c>
      <c r="Y4" s="175"/>
      <c r="Z4" s="22"/>
      <c r="AA4" s="23"/>
      <c r="AB4" s="23"/>
      <c r="AC4" s="23"/>
      <c r="AF4" s="8" t="s">
        <v>35</v>
      </c>
      <c r="AG4" s="69">
        <f>(SUM(AH4:AN4)-MIN(AH4:AN4)-MAX(AH4:AN4))/(COUNTA(AH4:AN4)-2)</f>
        <v>-20.820000000000505</v>
      </c>
      <c r="AH4" s="43">
        <f>INDEX(H:H,MATCH(9.99999999999999E+307,H:H))</f>
        <v>-22.700000000000387</v>
      </c>
      <c r="AI4" s="43">
        <f>INDEX(H:H,MATCH(9.99999999999999E+307,H:H)-1)</f>
        <v>-22.099999999994679</v>
      </c>
      <c r="AJ4" s="43">
        <f>INDEX(H:H,MATCH(9.99999999999999E+307,H:H)-2)</f>
        <v>-24.100000000004229</v>
      </c>
      <c r="AK4" s="43">
        <f>INDEX(H:H,MATCH(9.99999999999999E+307,H:H)-3)</f>
        <v>-17.600000000001614</v>
      </c>
      <c r="AL4" s="43">
        <f>INDEX(H:H,MATCH(9.99999999999999E+307,H:H)-4)</f>
        <v>-12.699999999995271</v>
      </c>
      <c r="AM4" s="43">
        <f>INDEX(H:H,MATCH(9.99999999999999E+307,H:H)-5)</f>
        <v>-37.899999999993383</v>
      </c>
      <c r="AN4" s="43">
        <f>INDEX(H:H,MATCH(9.99999999999999E+307,H:H)-6)</f>
        <v>-17.600000000001614</v>
      </c>
      <c r="AO4" s="43">
        <f>INDEX(H:H,MATCH(9.99999999999999E+307,H:H)-7)</f>
        <v>-55.000000000006821</v>
      </c>
      <c r="AP4" s="43">
        <f>INDEX(H:H,MATCH(9.99999999999999E+307,H:H)-8)</f>
        <v>-10.000000000005116</v>
      </c>
      <c r="AQ4" s="43">
        <f>INDEX(H:H,MATCH(9.99999999999999E+307,H:H)-9)</f>
        <v>-33.299999999996999</v>
      </c>
      <c r="AR4" s="43">
        <f>INDEX(H:H,MATCH(9.99999999999999E+307,H:H)-10)</f>
        <v>-11.899999999997135</v>
      </c>
      <c r="AS4" s="43">
        <f>INDEX(H:H,MATCH(9.99999999999999E+307,H:H)-11)</f>
        <v>0</v>
      </c>
      <c r="AT4" s="43" t="str">
        <f>INDEX(H:H,MATCH(9.99999999999999E+307,H:H)-12)</f>
        <v>mm</v>
      </c>
      <c r="AU4" s="43">
        <f>INDEX(H:H,MATCH(9.99999999999999E+307,H:H)-13)</f>
        <v>0</v>
      </c>
    </row>
    <row r="5" spans="1:48" ht="15.9" customHeight="1">
      <c r="B5" s="174" t="s">
        <v>17</v>
      </c>
      <c r="C5" s="175"/>
      <c r="D5" s="175"/>
      <c r="E5" s="175"/>
      <c r="F5" s="175"/>
      <c r="G5" s="175"/>
      <c r="H5" s="176"/>
      <c r="I5" s="36"/>
      <c r="K5" s="36"/>
      <c r="AG5" s="36"/>
      <c r="AH5" s="71">
        <f>INDEX(L:L,MATCH(9.99999999999999E+307,L:L))</f>
        <v>29.245683347152649</v>
      </c>
      <c r="AI5" s="72">
        <f>INDEX(L:L,MATCH(9.99999999999999E+307,L:L)-1)</f>
        <v>27.23765774051574</v>
      </c>
      <c r="AJ5" s="72">
        <f>INDEX(L:L,MATCH(9.99999999999999E+307,L:L)-2)</f>
        <v>30.550613533667629</v>
      </c>
      <c r="AK5" s="72">
        <f>INDEX(L:L,MATCH(9.99999999999999E+307,L:L)-3)</f>
        <v>31.613446871779605</v>
      </c>
      <c r="AL5" s="72">
        <f>INDEX(L:L,MATCH(9.99999999999999E+307,L:L)-4)</f>
        <v>17.754154042096619</v>
      </c>
      <c r="AM5" s="72">
        <f>INDEX(L:L,MATCH(9.99999999999999E+307,L:L)-5)</f>
        <v>51.202538776153439</v>
      </c>
      <c r="AN5" s="72">
        <f>INDEX(L:L,MATCH(9.99999999999999E+307,L:L)-6)</f>
        <v>31.613446871779605</v>
      </c>
      <c r="AO5" s="72">
        <f>INDEX(L:L,MATCH(9.99999999999999E+307,L:L)-7)</f>
        <v>74.149106443525937</v>
      </c>
      <c r="AP5" s="72">
        <f>INDEX(L:L,MATCH(9.99999999999999E+307,L:L)-8)</f>
        <v>119.65471166031044</v>
      </c>
      <c r="AQ5" s="72">
        <f>INDEX(L:L,MATCH(9.99999999999999E+307,L:L)-9)</f>
        <v>42.91549814530503</v>
      </c>
      <c r="AR5" s="72">
        <f>INDEX(L:L,MATCH(9.99999999999999E+307,L:L)-10)</f>
        <v>96.121330147760801</v>
      </c>
      <c r="AS5" s="72">
        <f>INDEX(L:L,MATCH(9.99999999999999E+307,L:L)-11)</f>
        <v>0</v>
      </c>
      <c r="AT5" s="72">
        <f>INDEX(L:L,MATCH(9.99999999999999E+307,L:L)-12)</f>
        <v>0</v>
      </c>
      <c r="AU5" s="73" t="str">
        <f>INDEX(L:L,MATCH(9.99999999999999E+307,L:L)-13)</f>
        <v>DESLOCAMENTO x,y,z</v>
      </c>
      <c r="AV5" s="8" t="s">
        <v>52</v>
      </c>
    </row>
    <row r="6" spans="1:48" ht="15.9" customHeight="1">
      <c r="B6" s="177"/>
      <c r="C6" s="178"/>
      <c r="D6" s="178"/>
      <c r="E6" s="178"/>
      <c r="F6" s="178"/>
      <c r="G6" s="178"/>
      <c r="H6" s="179"/>
      <c r="I6" s="36" t="s">
        <v>38</v>
      </c>
      <c r="J6" s="36" t="s">
        <v>39</v>
      </c>
      <c r="K6" s="36"/>
      <c r="X6" s="36" t="s">
        <v>67</v>
      </c>
      <c r="Y6" s="36">
        <v>500</v>
      </c>
      <c r="AG6" s="36" t="s">
        <v>48</v>
      </c>
      <c r="AH6" s="74">
        <f>INDEX(J:J,MATCH(9.99999999999999E+307,J:J))</f>
        <v>158.02549169662075</v>
      </c>
      <c r="AI6" s="75">
        <f>INDEX(J:J,MATCH(9.99999999999999E+307,J:J)-1)</f>
        <v>116.8869337398736</v>
      </c>
      <c r="AJ6" s="75">
        <f>INDEX(J:J,MATCH(9.99999999999999E+307,J:J)-2)</f>
        <v>167.07400056026472</v>
      </c>
      <c r="AK6" s="75">
        <f>INDEX(J:J,MATCH(9.99999999999999E+307,J:J)-3)</f>
        <v>42.376421307364637</v>
      </c>
      <c r="AL6" s="75">
        <f>INDEX(J:J,MATCH(9.99999999999999E+307,J:J)-4)</f>
        <v>178.15238956066582</v>
      </c>
      <c r="AM6" s="75">
        <f>INDEX(J:J,MATCH(9.99999999999999E+307,J:J)-5)</f>
        <v>201.64689065180289</v>
      </c>
      <c r="AN6" s="75">
        <f>INDEX(J:J,MATCH(9.99999999999999E+307,J:J)-6)</f>
        <v>42.376421307364637</v>
      </c>
      <c r="AO6" s="75">
        <f>INDEX(J:J,MATCH(9.99999999999999E+307,J:J)-7)</f>
        <v>206.51352629677618</v>
      </c>
      <c r="AP6" s="75">
        <f>INDEX(J:J,MATCH(9.99999999999999E+307,J:J)-8)</f>
        <v>213.26358897229701</v>
      </c>
      <c r="AQ6" s="75">
        <f>INDEX(J:J,MATCH(9.99999999999999E+307,J:J)-9)</f>
        <v>208.4584373577631</v>
      </c>
      <c r="AR6" s="75">
        <f>INDEX(J:J,MATCH(9.99999999999999E+307,J:J)-10)</f>
        <v>33.973295089614226</v>
      </c>
      <c r="AS6" s="75">
        <f>INDEX(J:J,MATCH(9.99999999999999E+307,J:J)-11)</f>
        <v>0</v>
      </c>
      <c r="AT6" s="75">
        <f>INDEX(J:J,MATCH(9.99999999999999E+307,J:J)-12)</f>
        <v>0</v>
      </c>
      <c r="AU6" s="76" t="str">
        <f>INDEX(J:J,MATCH(9.99999999999999E+307,J:J)-13)</f>
        <v>0 a 360 N</v>
      </c>
      <c r="AV6" s="8" t="s">
        <v>53</v>
      </c>
    </row>
    <row r="7" spans="1:48" ht="15.9" customHeight="1">
      <c r="B7" s="185" t="s">
        <v>181</v>
      </c>
      <c r="C7" s="185"/>
      <c r="D7" s="185"/>
      <c r="E7" s="185"/>
      <c r="F7" s="185"/>
      <c r="G7" s="185"/>
      <c r="H7" s="185"/>
      <c r="I7" s="187" t="s">
        <v>37</v>
      </c>
      <c r="J7" s="182" t="s">
        <v>36</v>
      </c>
      <c r="K7" s="184" t="s">
        <v>32</v>
      </c>
      <c r="L7" s="184" t="s">
        <v>16</v>
      </c>
      <c r="W7" s="89" t="s">
        <v>68</v>
      </c>
      <c r="X7" s="90">
        <f>Y1/1000*Y6</f>
        <v>15.026084836489526</v>
      </c>
      <c r="Y7" s="36"/>
      <c r="AF7" s="8" t="s">
        <v>33</v>
      </c>
      <c r="AG7" s="69">
        <f>(SUM(AO2:AU2)-MIN(AO2:AU2)-MAX(AO2:AU2))/(COUNTA(AO2:AU2)-2)</f>
        <v>-7.0199999958276749</v>
      </c>
      <c r="AK7" s="8" t="s">
        <v>54</v>
      </c>
      <c r="AN7" s="78">
        <f>(SUM(AH5:AN5)-MIN(AH5:AN5)-MAX(AH5:AN5))/(COUNTA(AH5:AN5)-2)</f>
        <v>30.052169672979051</v>
      </c>
      <c r="AO7" s="8" t="s">
        <v>54</v>
      </c>
      <c r="AR7" s="78">
        <f>(SUM(AO5:AU5)-MIN(AO5:AU5)-MAX(AO5:AU5))/(COUNTA(AO5:AU5)-2)</f>
        <v>42.637186947318355</v>
      </c>
    </row>
    <row r="8" spans="1:48" ht="15.9" customHeight="1">
      <c r="B8" s="2" t="s">
        <v>1</v>
      </c>
      <c r="C8" s="3" t="s">
        <v>3</v>
      </c>
      <c r="D8" s="6" t="s">
        <v>8</v>
      </c>
      <c r="E8" s="3" t="s">
        <v>2</v>
      </c>
      <c r="F8" s="4" t="s">
        <v>8</v>
      </c>
      <c r="G8" s="3" t="s">
        <v>0</v>
      </c>
      <c r="H8" s="4" t="s">
        <v>8</v>
      </c>
      <c r="I8" s="188"/>
      <c r="J8" s="183"/>
      <c r="K8" s="184"/>
      <c r="L8" s="184"/>
      <c r="M8" s="197" t="s">
        <v>18</v>
      </c>
      <c r="N8" s="196" t="s">
        <v>19</v>
      </c>
      <c r="O8" s="196" t="s">
        <v>20</v>
      </c>
      <c r="P8" s="196" t="s">
        <v>21</v>
      </c>
      <c r="Q8" s="196" t="s">
        <v>22</v>
      </c>
      <c r="R8" s="196" t="s">
        <v>23</v>
      </c>
      <c r="S8" s="196" t="s">
        <v>24</v>
      </c>
      <c r="T8" s="196" t="s">
        <v>25</v>
      </c>
      <c r="W8" s="89" t="s">
        <v>66</v>
      </c>
      <c r="X8" s="90">
        <f>Y2</f>
        <v>-39.361222533920625</v>
      </c>
      <c r="Y8" s="36"/>
      <c r="AF8" s="8" t="s">
        <v>34</v>
      </c>
      <c r="AG8" s="69">
        <f>(SUM(AO3:AU3)-MIN(AO3:AU3)-MAX(AO3:AU3))/(COUNTA(AO3:AU3)-2)</f>
        <v>-13.659999892115593</v>
      </c>
      <c r="AK8" s="8" t="s">
        <v>55</v>
      </c>
      <c r="AN8" s="78">
        <f>(SUM(AH6:AN6)-MIN(AH6:AN6)-MAX(AH6:AN6))/(COUNTA(AH6:AN6)-2)</f>
        <v>132.50304737295795</v>
      </c>
      <c r="AO8" s="8" t="s">
        <v>55</v>
      </c>
      <c r="AR8" s="78">
        <f>(SUM(AO6:AU6)-MIN(AO6:AU6)-MAX(AO6:AU6))/(COUNTA(AO6:AU6)-2)</f>
        <v>89.789051748830701</v>
      </c>
    </row>
    <row r="9" spans="1:48" ht="30" customHeight="1">
      <c r="A9" s="5" t="s">
        <v>4</v>
      </c>
      <c r="B9" s="14">
        <v>45909</v>
      </c>
      <c r="C9" s="35">
        <v>401159.93959999998</v>
      </c>
      <c r="D9" s="9">
        <f t="shared" ref="D9:D72" si="1">IF(C9="","",(C9-$C$9)*1000)</f>
        <v>0</v>
      </c>
      <c r="E9" s="35">
        <v>6665971.8208999997</v>
      </c>
      <c r="F9" s="9">
        <f t="shared" ref="F9:F72" si="2">IF(E9="","",(E9-$E$9)*1000)</f>
        <v>0</v>
      </c>
      <c r="G9" s="35">
        <v>99.4739</v>
      </c>
      <c r="H9" s="9">
        <f t="shared" ref="H9:H72" si="3">IF(G9="","",(G9-$G$9)*1000)</f>
        <v>0</v>
      </c>
      <c r="I9" s="46"/>
      <c r="J9" s="104"/>
      <c r="K9" s="46">
        <v>0</v>
      </c>
      <c r="L9" s="41">
        <v>0</v>
      </c>
      <c r="M9" s="196"/>
      <c r="N9" s="196"/>
      <c r="O9" s="196"/>
      <c r="P9" s="196"/>
      <c r="Q9" s="196"/>
      <c r="R9" s="196"/>
      <c r="S9" s="196"/>
      <c r="T9" s="196"/>
      <c r="AF9" s="8" t="s">
        <v>35</v>
      </c>
      <c r="AG9" s="69">
        <f>(SUM(AO4:AU4)-MIN(AO4:AU4)-MAX(AO4:AU4))/(COUNTA(AO4:AU4)-2)</f>
        <v>-11.03999999999985</v>
      </c>
      <c r="AH9" s="54"/>
      <c r="AI9" s="54"/>
      <c r="AJ9" s="54"/>
      <c r="AK9" s="54"/>
      <c r="AL9" s="54"/>
      <c r="AM9" s="54"/>
      <c r="AN9" s="54"/>
      <c r="AO9" s="77"/>
      <c r="AP9" s="77"/>
      <c r="AQ9" s="77"/>
      <c r="AR9" s="77"/>
      <c r="AS9" s="77"/>
      <c r="AT9" s="77"/>
      <c r="AU9" s="77"/>
    </row>
    <row r="10" spans="1:48" ht="15.9" customHeight="1">
      <c r="B10" s="18">
        <v>45910</v>
      </c>
      <c r="C10" s="11">
        <v>401159.99290000001</v>
      </c>
      <c r="D10" s="9">
        <f t="shared" si="1"/>
        <v>53.300000028684735</v>
      </c>
      <c r="E10" s="12">
        <v>6665971.9000000004</v>
      </c>
      <c r="F10" s="9">
        <f t="shared" si="2"/>
        <v>79.10000067204237</v>
      </c>
      <c r="G10" s="12">
        <v>99.462000000000003</v>
      </c>
      <c r="H10" s="9">
        <f t="shared" si="3"/>
        <v>-11.899999999997135</v>
      </c>
      <c r="I10" s="47">
        <f t="shared" ref="I10:I73" si="4">IF(MOD(DEGREES(ATAN2(D10, F10)), 360) &gt; 180, MOD(DEGREES(ATAN2(D10, F10)), 360) - 360, MOD(DEGREES(ATAN2(D10, F10)), 360))</f>
        <v>56.02670491038576</v>
      </c>
      <c r="J10" s="40">
        <f>MOD(DEGREES(ATAN2(F10, D10)) + 360, 360)</f>
        <v>33.973295089614226</v>
      </c>
      <c r="K10" s="47">
        <f t="shared" ref="K10:K73" si="5">SQRT(POWER(C10 - $C$9,2) + POWER(E10 - $E$9,2)) *1000</f>
        <v>95.381864677594223</v>
      </c>
      <c r="L10" s="40">
        <f t="shared" ref="L10:L73" si="6">SQRT((D10^2) + (F10^2) + (H10^2))</f>
        <v>96.121330147760801</v>
      </c>
      <c r="M10" s="12">
        <f t="shared" ref="M10:M73" si="7">(D10-$D$9)/(B10-$B$9)</f>
        <v>53.300000028684735</v>
      </c>
      <c r="N10" s="12">
        <f t="shared" ref="N10:N73" si="8">(F10-$F$9)/(B10-$B$9)</f>
        <v>79.10000067204237</v>
      </c>
      <c r="O10" s="12">
        <f t="shared" ref="O10:O73" si="9">(H10-$H$9)/(B10-$B$9)</f>
        <v>-11.899999999997135</v>
      </c>
      <c r="P10" s="81">
        <f t="shared" ref="P10:P73" si="10">(L10-$L$9)/(B10-$B$9)</f>
        <v>96.121330147760801</v>
      </c>
      <c r="Q10" s="12">
        <f t="shared" ref="Q10:Q73" si="11">(M10-0)/(B10-$B$9)</f>
        <v>53.300000028684735</v>
      </c>
      <c r="R10" s="12">
        <f t="shared" ref="R10:R73" si="12">(N10-0)/(B10-$B$9)</f>
        <v>79.10000067204237</v>
      </c>
      <c r="S10" s="12">
        <f t="shared" ref="S10:S73" si="13">(O10-0)/(B10-$B$9)</f>
        <v>-11.899999999997135</v>
      </c>
      <c r="T10" s="12">
        <f t="shared" ref="T10:T73" si="14">(P10-0)/(B10-$B$9)</f>
        <v>96.121330147760801</v>
      </c>
    </row>
    <row r="11" spans="1:48" ht="15.9" customHeight="1">
      <c r="B11" s="18">
        <v>45910</v>
      </c>
      <c r="C11" s="11">
        <v>401159.92670000001</v>
      </c>
      <c r="D11" s="9">
        <f t="shared" si="1"/>
        <v>-12.899999972432852</v>
      </c>
      <c r="E11" s="12">
        <v>6665971.7971000001</v>
      </c>
      <c r="F11" s="9">
        <f t="shared" si="2"/>
        <v>-23.799999617040157</v>
      </c>
      <c r="G11" s="12">
        <v>99.440600000000003</v>
      </c>
      <c r="H11" s="9">
        <f t="shared" si="3"/>
        <v>-33.299999999996999</v>
      </c>
      <c r="I11" s="47">
        <f t="shared" si="4"/>
        <v>-118.4584373577631</v>
      </c>
      <c r="J11" s="40">
        <f t="shared" ref="J11:J74" si="15">MOD(DEGREES(ATAN2(F11, D11)) + 360, 360)</f>
        <v>208.4584373577631</v>
      </c>
      <c r="K11" s="47">
        <f t="shared" si="5"/>
        <v>27.071202061598211</v>
      </c>
      <c r="L11" s="40">
        <f t="shared" si="6"/>
        <v>42.91549814530503</v>
      </c>
      <c r="M11" s="12">
        <f t="shared" si="7"/>
        <v>-12.899999972432852</v>
      </c>
      <c r="N11" s="12">
        <f t="shared" si="8"/>
        <v>-23.799999617040157</v>
      </c>
      <c r="O11" s="12">
        <f t="shared" si="9"/>
        <v>-33.299999999996999</v>
      </c>
      <c r="P11" s="81">
        <f t="shared" si="10"/>
        <v>42.91549814530503</v>
      </c>
      <c r="Q11" s="12">
        <f t="shared" si="11"/>
        <v>-12.899999972432852</v>
      </c>
      <c r="R11" s="12">
        <f t="shared" si="12"/>
        <v>-23.799999617040157</v>
      </c>
      <c r="S11" s="12">
        <f t="shared" si="13"/>
        <v>-33.299999999996999</v>
      </c>
      <c r="T11" s="12">
        <f t="shared" si="14"/>
        <v>42.91549814530503</v>
      </c>
    </row>
    <row r="12" spans="1:48" ht="15.9" customHeight="1">
      <c r="A12" s="52"/>
      <c r="B12" s="18">
        <v>45911</v>
      </c>
      <c r="C12" s="11">
        <v>401159.87420000002</v>
      </c>
      <c r="D12" s="9">
        <f t="shared" si="1"/>
        <v>-65.399999963119626</v>
      </c>
      <c r="E12" s="12">
        <v>6665971.7211999996</v>
      </c>
      <c r="F12" s="9">
        <f t="shared" si="2"/>
        <v>-99.700000137090683</v>
      </c>
      <c r="G12" s="12">
        <v>99.463899999999995</v>
      </c>
      <c r="H12" s="9">
        <f t="shared" si="3"/>
        <v>-10.000000000005116</v>
      </c>
      <c r="I12" s="47">
        <f t="shared" si="4"/>
        <v>-123.26358897229704</v>
      </c>
      <c r="J12" s="40">
        <f t="shared" si="15"/>
        <v>213.26358897229701</v>
      </c>
      <c r="K12" s="47">
        <f t="shared" si="5"/>
        <v>119.23611039660733</v>
      </c>
      <c r="L12" s="40">
        <f t="shared" si="6"/>
        <v>119.65471166031044</v>
      </c>
      <c r="M12" s="12">
        <f t="shared" si="7"/>
        <v>-32.699999981559813</v>
      </c>
      <c r="N12" s="12">
        <f t="shared" si="8"/>
        <v>-49.850000068545341</v>
      </c>
      <c r="O12" s="12">
        <f t="shared" si="9"/>
        <v>-5.000000000002558</v>
      </c>
      <c r="P12" s="81">
        <f t="shared" si="10"/>
        <v>59.82735583015522</v>
      </c>
      <c r="Q12" s="12">
        <f t="shared" si="11"/>
        <v>-16.349999990779907</v>
      </c>
      <c r="R12" s="12">
        <f t="shared" si="12"/>
        <v>-24.925000034272671</v>
      </c>
      <c r="S12" s="12">
        <f t="shared" si="13"/>
        <v>-2.500000000001279</v>
      </c>
      <c r="T12" s="12">
        <f t="shared" si="14"/>
        <v>29.91367791507761</v>
      </c>
    </row>
    <row r="13" spans="1:48" ht="15.9" customHeight="1">
      <c r="A13" s="52"/>
      <c r="B13" s="18">
        <v>45911</v>
      </c>
      <c r="C13" s="12">
        <v>401159.91739999998</v>
      </c>
      <c r="D13" s="9">
        <f t="shared" si="1"/>
        <v>-22.200000006705523</v>
      </c>
      <c r="E13" s="11">
        <v>6665971.7763999999</v>
      </c>
      <c r="F13" s="9">
        <f t="shared" si="2"/>
        <v>-44.499999843537807</v>
      </c>
      <c r="G13" s="12">
        <v>99.418899999999994</v>
      </c>
      <c r="H13" s="9">
        <f t="shared" si="3"/>
        <v>-55.000000000006821</v>
      </c>
      <c r="I13" s="47">
        <f t="shared" si="4"/>
        <v>-116.51352629677615</v>
      </c>
      <c r="J13" s="40">
        <f t="shared" si="15"/>
        <v>206.51352629677618</v>
      </c>
      <c r="K13" s="47">
        <f t="shared" si="5"/>
        <v>49.730171791102727</v>
      </c>
      <c r="L13" s="40">
        <f t="shared" si="6"/>
        <v>74.149106443525937</v>
      </c>
      <c r="M13" s="12">
        <f t="shared" si="7"/>
        <v>-11.100000003352761</v>
      </c>
      <c r="N13" s="12">
        <f t="shared" si="8"/>
        <v>-22.249999921768904</v>
      </c>
      <c r="O13" s="12">
        <f t="shared" si="9"/>
        <v>-27.500000000003411</v>
      </c>
      <c r="P13" s="81">
        <f t="shared" si="10"/>
        <v>37.074553221762969</v>
      </c>
      <c r="Q13" s="12">
        <f t="shared" si="11"/>
        <v>-5.5500000016763806</v>
      </c>
      <c r="R13" s="12">
        <f t="shared" si="12"/>
        <v>-11.124999960884452</v>
      </c>
      <c r="S13" s="12">
        <f t="shared" si="13"/>
        <v>-13.750000000001705</v>
      </c>
      <c r="T13" s="12">
        <f t="shared" si="14"/>
        <v>18.537276610881484</v>
      </c>
    </row>
    <row r="14" spans="1:48" ht="15.9" customHeight="1">
      <c r="A14" s="53"/>
      <c r="B14" s="18">
        <v>45912</v>
      </c>
      <c r="C14" s="11">
        <v>401159.95730000001</v>
      </c>
      <c r="D14" s="9">
        <f t="shared" si="1"/>
        <v>17.700000025797635</v>
      </c>
      <c r="E14" s="11">
        <v>6665971.8403000003</v>
      </c>
      <c r="F14" s="9">
        <f t="shared" si="2"/>
        <v>19.40000057220459</v>
      </c>
      <c r="G14" s="12">
        <v>99.456299999999999</v>
      </c>
      <c r="H14" s="9">
        <f t="shared" si="3"/>
        <v>-17.600000000001614</v>
      </c>
      <c r="I14" s="47">
        <f t="shared" si="4"/>
        <v>47.623578692635384</v>
      </c>
      <c r="J14" s="40">
        <f t="shared" si="15"/>
        <v>42.376421307364637</v>
      </c>
      <c r="K14" s="47">
        <f t="shared" si="5"/>
        <v>26.26118853202906</v>
      </c>
      <c r="L14" s="40">
        <f t="shared" si="6"/>
        <v>31.613446871779605</v>
      </c>
      <c r="M14" s="12">
        <f t="shared" si="7"/>
        <v>5.9000000085992115</v>
      </c>
      <c r="N14" s="12">
        <f t="shared" si="8"/>
        <v>6.4666668574015302</v>
      </c>
      <c r="O14" s="12">
        <f t="shared" si="9"/>
        <v>-5.8666666666672045</v>
      </c>
      <c r="P14" s="81">
        <f t="shared" si="10"/>
        <v>10.537815623926535</v>
      </c>
      <c r="Q14" s="12">
        <f t="shared" si="11"/>
        <v>1.9666666695330706</v>
      </c>
      <c r="R14" s="12">
        <f t="shared" si="12"/>
        <v>2.1555556191338434</v>
      </c>
      <c r="S14" s="12">
        <f t="shared" si="13"/>
        <v>-1.9555555555557349</v>
      </c>
      <c r="T14" s="12">
        <f t="shared" si="14"/>
        <v>3.5126052079755117</v>
      </c>
    </row>
    <row r="15" spans="1:48" ht="15.9" customHeight="1">
      <c r="B15" s="18">
        <v>45912</v>
      </c>
      <c r="C15" s="11">
        <v>401159.92690000002</v>
      </c>
      <c r="D15" s="9">
        <f t="shared" si="1"/>
        <v>-12.699999962933362</v>
      </c>
      <c r="E15" s="11">
        <v>6665971.7889</v>
      </c>
      <c r="F15" s="9">
        <f t="shared" si="2"/>
        <v>-31.999999657273293</v>
      </c>
      <c r="G15" s="12">
        <v>99.436000000000007</v>
      </c>
      <c r="H15" s="9">
        <f t="shared" si="3"/>
        <v>-37.899999999993383</v>
      </c>
      <c r="I15" s="47">
        <f t="shared" si="4"/>
        <v>-111.64689065180289</v>
      </c>
      <c r="J15" s="40">
        <f t="shared" si="15"/>
        <v>201.64689065180289</v>
      </c>
      <c r="K15" s="47">
        <f t="shared" si="5"/>
        <v>34.428040564690846</v>
      </c>
      <c r="L15" s="40">
        <f t="shared" si="6"/>
        <v>51.202538776153439</v>
      </c>
      <c r="M15" s="12">
        <f t="shared" si="7"/>
        <v>-4.2333333209777875</v>
      </c>
      <c r="N15" s="12">
        <f t="shared" si="8"/>
        <v>-10.666666552424431</v>
      </c>
      <c r="O15" s="12">
        <f t="shared" si="9"/>
        <v>-12.633333333331128</v>
      </c>
      <c r="P15" s="81">
        <f t="shared" si="10"/>
        <v>17.067512925384481</v>
      </c>
      <c r="Q15" s="12">
        <f t="shared" si="11"/>
        <v>-1.4111111069925959</v>
      </c>
      <c r="R15" s="12">
        <f t="shared" si="12"/>
        <v>-3.5555555174748101</v>
      </c>
      <c r="S15" s="12">
        <f t="shared" si="13"/>
        <v>-4.2111111111103758</v>
      </c>
      <c r="T15" s="12">
        <f t="shared" si="14"/>
        <v>5.6891709751281603</v>
      </c>
    </row>
    <row r="16" spans="1:48" ht="15.9" customHeight="1">
      <c r="B16" s="18">
        <v>45913</v>
      </c>
      <c r="C16" s="12">
        <v>401159.94</v>
      </c>
      <c r="D16" s="9">
        <f t="shared" si="1"/>
        <v>0.40000001899898052</v>
      </c>
      <c r="E16" s="12">
        <v>6665971.8085000003</v>
      </c>
      <c r="F16" s="9">
        <f t="shared" si="2"/>
        <v>-12.399999424815178</v>
      </c>
      <c r="G16" s="12">
        <v>99.461200000000005</v>
      </c>
      <c r="H16" s="9">
        <f t="shared" si="3"/>
        <v>-12.699999999995271</v>
      </c>
      <c r="I16" s="47">
        <f t="shared" si="4"/>
        <v>-88.152389560665824</v>
      </c>
      <c r="J16" s="40">
        <f t="shared" si="15"/>
        <v>178.15238956066582</v>
      </c>
      <c r="K16" s="47">
        <f t="shared" si="5"/>
        <v>12.406449361143419</v>
      </c>
      <c r="L16" s="40">
        <f t="shared" si="6"/>
        <v>17.754154042096619</v>
      </c>
      <c r="M16" s="12">
        <f t="shared" si="7"/>
        <v>0.10000000474974513</v>
      </c>
      <c r="N16" s="12">
        <f t="shared" si="8"/>
        <v>-3.0999998562037945</v>
      </c>
      <c r="O16" s="12">
        <f t="shared" si="9"/>
        <v>-3.1749999999988177</v>
      </c>
      <c r="P16" s="81">
        <f t="shared" si="10"/>
        <v>4.4385385105241548</v>
      </c>
      <c r="Q16" s="12">
        <f t="shared" si="11"/>
        <v>2.5000001187436283E-2</v>
      </c>
      <c r="R16" s="12">
        <f t="shared" si="12"/>
        <v>-0.77499996405094862</v>
      </c>
      <c r="S16" s="12">
        <f t="shared" si="13"/>
        <v>-0.79374999999970441</v>
      </c>
      <c r="T16" s="12">
        <f t="shared" si="14"/>
        <v>1.1096346276310387</v>
      </c>
    </row>
    <row r="17" spans="2:20" ht="15.9" customHeight="1">
      <c r="B17" s="18">
        <v>45913</v>
      </c>
      <c r="C17" s="12">
        <v>401159.95730000001</v>
      </c>
      <c r="D17" s="9">
        <f t="shared" si="1"/>
        <v>17.700000025797635</v>
      </c>
      <c r="E17" s="12">
        <v>6665971.8403000003</v>
      </c>
      <c r="F17" s="9">
        <f t="shared" si="2"/>
        <v>19.40000057220459</v>
      </c>
      <c r="G17" s="12">
        <v>99.456299999999999</v>
      </c>
      <c r="H17" s="9">
        <f t="shared" si="3"/>
        <v>-17.600000000001614</v>
      </c>
      <c r="I17" s="47">
        <f t="shared" si="4"/>
        <v>47.623578692635384</v>
      </c>
      <c r="J17" s="40">
        <f t="shared" si="15"/>
        <v>42.376421307364637</v>
      </c>
      <c r="K17" s="47">
        <f t="shared" si="5"/>
        <v>26.26118853202906</v>
      </c>
      <c r="L17" s="40">
        <f t="shared" si="6"/>
        <v>31.613446871779605</v>
      </c>
      <c r="M17" s="12">
        <f t="shared" si="7"/>
        <v>4.4250000064494088</v>
      </c>
      <c r="N17" s="12">
        <f t="shared" si="8"/>
        <v>4.8500001430511475</v>
      </c>
      <c r="O17" s="12">
        <f t="shared" si="9"/>
        <v>-4.4000000000004036</v>
      </c>
      <c r="P17" s="81">
        <f t="shared" si="10"/>
        <v>7.9033617179449012</v>
      </c>
      <c r="Q17" s="12">
        <f t="shared" si="11"/>
        <v>1.1062500016123522</v>
      </c>
      <c r="R17" s="12">
        <f t="shared" si="12"/>
        <v>1.2125000357627869</v>
      </c>
      <c r="S17" s="12">
        <f t="shared" si="13"/>
        <v>-1.1000000000001009</v>
      </c>
      <c r="T17" s="12">
        <f t="shared" si="14"/>
        <v>1.9758404294862253</v>
      </c>
    </row>
    <row r="18" spans="2:20" ht="15.9" customHeight="1">
      <c r="B18" s="18">
        <v>45915</v>
      </c>
      <c r="C18" s="12">
        <v>401159.94380000001</v>
      </c>
      <c r="D18" s="9">
        <f t="shared" si="1"/>
        <v>4.2000000248663127</v>
      </c>
      <c r="E18" s="12">
        <v>6665971.8026000001</v>
      </c>
      <c r="F18" s="9">
        <f t="shared" si="2"/>
        <v>-18.29999964684248</v>
      </c>
      <c r="G18" s="12">
        <v>99.449799999999996</v>
      </c>
      <c r="H18" s="9">
        <f t="shared" si="3"/>
        <v>-24.100000000004229</v>
      </c>
      <c r="I18" s="47">
        <f t="shared" si="4"/>
        <v>-77.074000560264778</v>
      </c>
      <c r="J18" s="40">
        <f t="shared" si="15"/>
        <v>167.07400056026472</v>
      </c>
      <c r="K18" s="47">
        <f t="shared" si="5"/>
        <v>18.775781935336592</v>
      </c>
      <c r="L18" s="40">
        <f t="shared" si="6"/>
        <v>30.550613533667629</v>
      </c>
      <c r="M18" s="12">
        <f t="shared" si="7"/>
        <v>0.70000000414438546</v>
      </c>
      <c r="N18" s="12">
        <f t="shared" si="8"/>
        <v>-3.0499999411404133</v>
      </c>
      <c r="O18" s="12">
        <f t="shared" si="9"/>
        <v>-4.0166666666673718</v>
      </c>
      <c r="P18" s="81">
        <f t="shared" si="10"/>
        <v>5.0917689222779385</v>
      </c>
      <c r="Q18" s="12">
        <f t="shared" si="11"/>
        <v>0.11666666735739757</v>
      </c>
      <c r="R18" s="12">
        <f t="shared" si="12"/>
        <v>-0.50833332352340221</v>
      </c>
      <c r="S18" s="12">
        <f t="shared" si="13"/>
        <v>-0.66944444444456197</v>
      </c>
      <c r="T18" s="12">
        <f t="shared" si="14"/>
        <v>0.84862815371298972</v>
      </c>
    </row>
    <row r="19" spans="2:20" ht="15.9" customHeight="1">
      <c r="B19" s="18">
        <v>45915</v>
      </c>
      <c r="C19" s="12">
        <v>401159.95380000002</v>
      </c>
      <c r="D19" s="9">
        <f t="shared" si="1"/>
        <v>14.200000034179538</v>
      </c>
      <c r="E19" s="12">
        <v>6665971.8136999998</v>
      </c>
      <c r="F19" s="9">
        <f t="shared" si="2"/>
        <v>-7.1999998763203621</v>
      </c>
      <c r="G19" s="12">
        <v>99.451800000000006</v>
      </c>
      <c r="H19" s="9">
        <f t="shared" si="3"/>
        <v>-22.099999999994679</v>
      </c>
      <c r="I19" s="47">
        <f t="shared" si="4"/>
        <v>-26.886933739873598</v>
      </c>
      <c r="J19" s="40">
        <f t="shared" si="15"/>
        <v>116.8869337398736</v>
      </c>
      <c r="K19" s="47">
        <f t="shared" si="5"/>
        <v>15.92105521596204</v>
      </c>
      <c r="L19" s="40">
        <f t="shared" si="6"/>
        <v>27.23765774051574</v>
      </c>
      <c r="M19" s="12">
        <f t="shared" si="7"/>
        <v>2.3666666723632566</v>
      </c>
      <c r="N19" s="12">
        <f t="shared" si="8"/>
        <v>-1.1999999793867271</v>
      </c>
      <c r="O19" s="12">
        <f t="shared" si="9"/>
        <v>-3.6833333333324467</v>
      </c>
      <c r="P19" s="81">
        <f t="shared" si="10"/>
        <v>4.53960962341929</v>
      </c>
      <c r="Q19" s="12">
        <f t="shared" si="11"/>
        <v>0.39444444539387608</v>
      </c>
      <c r="R19" s="12">
        <f t="shared" si="12"/>
        <v>-0.19999999656445452</v>
      </c>
      <c r="S19" s="12">
        <f t="shared" si="13"/>
        <v>-0.61388888888874116</v>
      </c>
      <c r="T19" s="12">
        <f t="shared" si="14"/>
        <v>0.75660160390321496</v>
      </c>
    </row>
    <row r="20" spans="2:20" ht="15.9" customHeight="1">
      <c r="B20" s="18">
        <v>45916</v>
      </c>
      <c r="C20" s="12">
        <v>401159.94650000002</v>
      </c>
      <c r="D20" s="9">
        <f t="shared" si="1"/>
        <v>6.9000000366941094</v>
      </c>
      <c r="E20" s="12">
        <v>6665971.8037999999</v>
      </c>
      <c r="F20" s="9">
        <f t="shared" si="2"/>
        <v>-17.099999822676182</v>
      </c>
      <c r="G20" s="12">
        <v>99.4512</v>
      </c>
      <c r="H20" s="9">
        <f t="shared" si="3"/>
        <v>-22.700000000000387</v>
      </c>
      <c r="I20" s="47">
        <f t="shared" si="4"/>
        <v>-68.025491696620804</v>
      </c>
      <c r="J20" s="40">
        <f t="shared" si="15"/>
        <v>158.02549169662075</v>
      </c>
      <c r="K20" s="47">
        <f t="shared" si="5"/>
        <v>18.439631082044567</v>
      </c>
      <c r="L20" s="40">
        <f t="shared" si="6"/>
        <v>29.245683347152649</v>
      </c>
      <c r="M20" s="12">
        <f t="shared" si="7"/>
        <v>0.98571429095630136</v>
      </c>
      <c r="N20" s="12">
        <f t="shared" si="8"/>
        <v>-2.4428571175251688</v>
      </c>
      <c r="O20" s="12">
        <f t="shared" si="9"/>
        <v>-3.2428571428571979</v>
      </c>
      <c r="P20" s="81">
        <f t="shared" si="10"/>
        <v>4.17795476387895</v>
      </c>
      <c r="Q20" s="12">
        <f t="shared" si="11"/>
        <v>0.14081632727947163</v>
      </c>
      <c r="R20" s="12">
        <f t="shared" si="12"/>
        <v>-0.34897958821788128</v>
      </c>
      <c r="S20" s="12">
        <f t="shared" si="13"/>
        <v>-0.46326530612245687</v>
      </c>
      <c r="T20" s="12">
        <f t="shared" si="14"/>
        <v>0.5968506805541357</v>
      </c>
    </row>
    <row r="21" spans="2:20" ht="15.9" customHeight="1">
      <c r="B21" s="18"/>
      <c r="C21" s="12"/>
      <c r="D21" s="9" t="str">
        <f t="shared" si="1"/>
        <v/>
      </c>
      <c r="E21" s="12"/>
      <c r="F21" s="9" t="str">
        <f t="shared" si="2"/>
        <v/>
      </c>
      <c r="G21" s="12"/>
      <c r="H21" s="9" t="str">
        <f t="shared" si="3"/>
        <v/>
      </c>
      <c r="I21" s="47" t="e">
        <f t="shared" si="4"/>
        <v>#VALUE!</v>
      </c>
      <c r="J21" s="40" t="e">
        <f t="shared" si="15"/>
        <v>#VALUE!</v>
      </c>
      <c r="K21" s="47">
        <f t="shared" si="5"/>
        <v>6678031866.8132105</v>
      </c>
      <c r="L21" s="40" t="e">
        <f t="shared" si="6"/>
        <v>#VALUE!</v>
      </c>
      <c r="M21" s="12" t="e">
        <f t="shared" si="7"/>
        <v>#VALUE!</v>
      </c>
      <c r="N21" s="12" t="e">
        <f t="shared" si="8"/>
        <v>#VALUE!</v>
      </c>
      <c r="O21" s="12" t="e">
        <f t="shared" si="9"/>
        <v>#VALUE!</v>
      </c>
      <c r="P21" s="81" t="e">
        <f t="shared" si="10"/>
        <v>#VALUE!</v>
      </c>
      <c r="Q21" s="12" t="e">
        <f t="shared" si="11"/>
        <v>#VALUE!</v>
      </c>
      <c r="R21" s="12" t="e">
        <f t="shared" si="12"/>
        <v>#VALUE!</v>
      </c>
      <c r="S21" s="12" t="e">
        <f t="shared" si="13"/>
        <v>#VALUE!</v>
      </c>
      <c r="T21" s="12" t="e">
        <f t="shared" si="14"/>
        <v>#VALUE!</v>
      </c>
    </row>
    <row r="22" spans="2:20" ht="15.9" customHeight="1">
      <c r="B22" s="18"/>
      <c r="C22" s="12"/>
      <c r="D22" s="9" t="str">
        <f t="shared" si="1"/>
        <v/>
      </c>
      <c r="E22" s="12"/>
      <c r="F22" s="9" t="str">
        <f t="shared" si="2"/>
        <v/>
      </c>
      <c r="G22" s="12"/>
      <c r="H22" s="9" t="str">
        <f t="shared" si="3"/>
        <v/>
      </c>
      <c r="I22" s="47" t="e">
        <f t="shared" si="4"/>
        <v>#VALUE!</v>
      </c>
      <c r="J22" s="40" t="e">
        <f t="shared" si="15"/>
        <v>#VALUE!</v>
      </c>
      <c r="K22" s="47">
        <f t="shared" si="5"/>
        <v>6678031866.8132105</v>
      </c>
      <c r="L22" s="40" t="e">
        <f t="shared" si="6"/>
        <v>#VALUE!</v>
      </c>
      <c r="M22" s="12" t="e">
        <f t="shared" si="7"/>
        <v>#VALUE!</v>
      </c>
      <c r="N22" s="12" t="e">
        <f t="shared" si="8"/>
        <v>#VALUE!</v>
      </c>
      <c r="O22" s="12" t="e">
        <f t="shared" si="9"/>
        <v>#VALUE!</v>
      </c>
      <c r="P22" s="81" t="e">
        <f t="shared" si="10"/>
        <v>#VALUE!</v>
      </c>
      <c r="Q22" s="12" t="e">
        <f t="shared" si="11"/>
        <v>#VALUE!</v>
      </c>
      <c r="R22" s="12" t="e">
        <f t="shared" si="12"/>
        <v>#VALUE!</v>
      </c>
      <c r="S22" s="12" t="e">
        <f t="shared" si="13"/>
        <v>#VALUE!</v>
      </c>
      <c r="T22" s="12" t="e">
        <f t="shared" si="14"/>
        <v>#VALUE!</v>
      </c>
    </row>
    <row r="23" spans="2:20" ht="15.9" customHeight="1">
      <c r="B23" s="18"/>
      <c r="C23" s="12"/>
      <c r="D23" s="9" t="str">
        <f t="shared" si="1"/>
        <v/>
      </c>
      <c r="E23" s="12"/>
      <c r="F23" s="9" t="str">
        <f t="shared" si="2"/>
        <v/>
      </c>
      <c r="G23" s="12"/>
      <c r="H23" s="9" t="str">
        <f t="shared" si="3"/>
        <v/>
      </c>
      <c r="I23" s="47" t="e">
        <f t="shared" si="4"/>
        <v>#VALUE!</v>
      </c>
      <c r="J23" s="40" t="e">
        <f t="shared" si="15"/>
        <v>#VALUE!</v>
      </c>
      <c r="K23" s="47">
        <f t="shared" si="5"/>
        <v>6678031866.8132105</v>
      </c>
      <c r="L23" s="40" t="e">
        <f t="shared" si="6"/>
        <v>#VALUE!</v>
      </c>
      <c r="M23" s="12" t="e">
        <f t="shared" si="7"/>
        <v>#VALUE!</v>
      </c>
      <c r="N23" s="12" t="e">
        <f t="shared" si="8"/>
        <v>#VALUE!</v>
      </c>
      <c r="O23" s="12" t="e">
        <f t="shared" si="9"/>
        <v>#VALUE!</v>
      </c>
      <c r="P23" s="81" t="e">
        <f t="shared" si="10"/>
        <v>#VALUE!</v>
      </c>
      <c r="Q23" s="12" t="e">
        <f t="shared" si="11"/>
        <v>#VALUE!</v>
      </c>
      <c r="R23" s="12" t="e">
        <f t="shared" si="12"/>
        <v>#VALUE!</v>
      </c>
      <c r="S23" s="12" t="e">
        <f t="shared" si="13"/>
        <v>#VALUE!</v>
      </c>
      <c r="T23" s="12" t="e">
        <f t="shared" si="14"/>
        <v>#VALUE!</v>
      </c>
    </row>
    <row r="24" spans="2:20" ht="15.9" customHeight="1">
      <c r="B24" s="18"/>
      <c r="C24" s="12"/>
      <c r="D24" s="9" t="str">
        <f t="shared" si="1"/>
        <v/>
      </c>
      <c r="E24" s="12"/>
      <c r="F24" s="9" t="str">
        <f t="shared" si="2"/>
        <v/>
      </c>
      <c r="G24" s="12"/>
      <c r="H24" s="9" t="str">
        <f t="shared" si="3"/>
        <v/>
      </c>
      <c r="I24" s="47" t="e">
        <f t="shared" si="4"/>
        <v>#VALUE!</v>
      </c>
      <c r="J24" s="40" t="e">
        <f t="shared" si="15"/>
        <v>#VALUE!</v>
      </c>
      <c r="K24" s="47">
        <f t="shared" si="5"/>
        <v>6678031866.8132105</v>
      </c>
      <c r="L24" s="40" t="e">
        <f t="shared" si="6"/>
        <v>#VALUE!</v>
      </c>
      <c r="M24" s="12" t="e">
        <f t="shared" si="7"/>
        <v>#VALUE!</v>
      </c>
      <c r="N24" s="12" t="e">
        <f t="shared" si="8"/>
        <v>#VALUE!</v>
      </c>
      <c r="O24" s="12" t="e">
        <f t="shared" si="9"/>
        <v>#VALUE!</v>
      </c>
      <c r="P24" s="81" t="e">
        <f t="shared" si="10"/>
        <v>#VALUE!</v>
      </c>
      <c r="Q24" s="12" t="e">
        <f t="shared" si="11"/>
        <v>#VALUE!</v>
      </c>
      <c r="R24" s="12" t="e">
        <f t="shared" si="12"/>
        <v>#VALUE!</v>
      </c>
      <c r="S24" s="12" t="e">
        <f t="shared" si="13"/>
        <v>#VALUE!</v>
      </c>
      <c r="T24" s="12" t="e">
        <f t="shared" si="14"/>
        <v>#VALUE!</v>
      </c>
    </row>
    <row r="25" spans="2:20" ht="15.9" customHeight="1">
      <c r="B25" s="18"/>
      <c r="C25" s="12"/>
      <c r="D25" s="9" t="str">
        <f t="shared" si="1"/>
        <v/>
      </c>
      <c r="E25" s="12"/>
      <c r="F25" s="9" t="str">
        <f t="shared" si="2"/>
        <v/>
      </c>
      <c r="G25" s="12"/>
      <c r="H25" s="9" t="str">
        <f t="shared" si="3"/>
        <v/>
      </c>
      <c r="I25" s="47" t="e">
        <f t="shared" si="4"/>
        <v>#VALUE!</v>
      </c>
      <c r="J25" s="40" t="e">
        <f t="shared" si="15"/>
        <v>#VALUE!</v>
      </c>
      <c r="K25" s="47">
        <f t="shared" si="5"/>
        <v>6678031866.8132105</v>
      </c>
      <c r="L25" s="40" t="e">
        <f t="shared" si="6"/>
        <v>#VALUE!</v>
      </c>
      <c r="M25" s="12" t="e">
        <f t="shared" si="7"/>
        <v>#VALUE!</v>
      </c>
      <c r="N25" s="12" t="e">
        <f t="shared" si="8"/>
        <v>#VALUE!</v>
      </c>
      <c r="O25" s="12" t="e">
        <f t="shared" si="9"/>
        <v>#VALUE!</v>
      </c>
      <c r="P25" s="81" t="e">
        <f t="shared" si="10"/>
        <v>#VALUE!</v>
      </c>
      <c r="Q25" s="12" t="e">
        <f t="shared" si="11"/>
        <v>#VALUE!</v>
      </c>
      <c r="R25" s="12" t="e">
        <f t="shared" si="12"/>
        <v>#VALUE!</v>
      </c>
      <c r="S25" s="12" t="e">
        <f t="shared" si="13"/>
        <v>#VALUE!</v>
      </c>
      <c r="T25" s="12" t="e">
        <f t="shared" si="14"/>
        <v>#VALUE!</v>
      </c>
    </row>
    <row r="26" spans="2:20" ht="15.9" customHeight="1">
      <c r="B26" s="18"/>
      <c r="C26" s="12"/>
      <c r="D26" s="9" t="str">
        <f t="shared" si="1"/>
        <v/>
      </c>
      <c r="E26" s="12"/>
      <c r="F26" s="9" t="str">
        <f t="shared" si="2"/>
        <v/>
      </c>
      <c r="G26" s="12"/>
      <c r="H26" s="9" t="str">
        <f t="shared" si="3"/>
        <v/>
      </c>
      <c r="I26" s="47" t="e">
        <f t="shared" si="4"/>
        <v>#VALUE!</v>
      </c>
      <c r="J26" s="40" t="e">
        <f t="shared" si="15"/>
        <v>#VALUE!</v>
      </c>
      <c r="K26" s="47">
        <f t="shared" si="5"/>
        <v>6678031866.8132105</v>
      </c>
      <c r="L26" s="40" t="e">
        <f t="shared" si="6"/>
        <v>#VALUE!</v>
      </c>
      <c r="M26" s="12" t="e">
        <f t="shared" si="7"/>
        <v>#VALUE!</v>
      </c>
      <c r="N26" s="12" t="e">
        <f t="shared" si="8"/>
        <v>#VALUE!</v>
      </c>
      <c r="O26" s="12" t="e">
        <f t="shared" si="9"/>
        <v>#VALUE!</v>
      </c>
      <c r="P26" s="81" t="e">
        <f t="shared" si="10"/>
        <v>#VALUE!</v>
      </c>
      <c r="Q26" s="12" t="e">
        <f t="shared" si="11"/>
        <v>#VALUE!</v>
      </c>
      <c r="R26" s="12" t="e">
        <f t="shared" si="12"/>
        <v>#VALUE!</v>
      </c>
      <c r="S26" s="12" t="e">
        <f t="shared" si="13"/>
        <v>#VALUE!</v>
      </c>
      <c r="T26" s="12" t="e">
        <f t="shared" si="14"/>
        <v>#VALUE!</v>
      </c>
    </row>
    <row r="27" spans="2:20" ht="15.9" customHeight="1">
      <c r="B27" s="18"/>
      <c r="C27" s="12"/>
      <c r="D27" s="9" t="str">
        <f t="shared" si="1"/>
        <v/>
      </c>
      <c r="E27" s="12"/>
      <c r="F27" s="9" t="str">
        <f t="shared" si="2"/>
        <v/>
      </c>
      <c r="G27" s="12"/>
      <c r="H27" s="9" t="str">
        <f t="shared" si="3"/>
        <v/>
      </c>
      <c r="I27" s="47" t="e">
        <f t="shared" si="4"/>
        <v>#VALUE!</v>
      </c>
      <c r="J27" s="40" t="e">
        <f t="shared" si="15"/>
        <v>#VALUE!</v>
      </c>
      <c r="K27" s="47">
        <f t="shared" si="5"/>
        <v>6678031866.8132105</v>
      </c>
      <c r="L27" s="40" t="e">
        <f t="shared" si="6"/>
        <v>#VALUE!</v>
      </c>
      <c r="M27" s="12" t="e">
        <f t="shared" si="7"/>
        <v>#VALUE!</v>
      </c>
      <c r="N27" s="12" t="e">
        <f t="shared" si="8"/>
        <v>#VALUE!</v>
      </c>
      <c r="O27" s="12" t="e">
        <f t="shared" si="9"/>
        <v>#VALUE!</v>
      </c>
      <c r="P27" s="81" t="e">
        <f t="shared" si="10"/>
        <v>#VALUE!</v>
      </c>
      <c r="Q27" s="12" t="e">
        <f t="shared" si="11"/>
        <v>#VALUE!</v>
      </c>
      <c r="R27" s="12" t="e">
        <f t="shared" si="12"/>
        <v>#VALUE!</v>
      </c>
      <c r="S27" s="12" t="e">
        <f t="shared" si="13"/>
        <v>#VALUE!</v>
      </c>
      <c r="T27" s="12" t="e">
        <f t="shared" si="14"/>
        <v>#VALUE!</v>
      </c>
    </row>
    <row r="28" spans="2:20" ht="15.9" customHeight="1">
      <c r="B28" s="18"/>
      <c r="C28" s="12"/>
      <c r="D28" s="9" t="str">
        <f t="shared" si="1"/>
        <v/>
      </c>
      <c r="E28" s="12"/>
      <c r="F28" s="9" t="str">
        <f t="shared" si="2"/>
        <v/>
      </c>
      <c r="G28" s="12"/>
      <c r="H28" s="9" t="str">
        <f t="shared" si="3"/>
        <v/>
      </c>
      <c r="I28" s="47" t="e">
        <f t="shared" si="4"/>
        <v>#VALUE!</v>
      </c>
      <c r="J28" s="40" t="e">
        <f t="shared" si="15"/>
        <v>#VALUE!</v>
      </c>
      <c r="K28" s="47">
        <f t="shared" si="5"/>
        <v>6678031866.8132105</v>
      </c>
      <c r="L28" s="40" t="e">
        <f t="shared" si="6"/>
        <v>#VALUE!</v>
      </c>
      <c r="M28" s="12" t="e">
        <f t="shared" si="7"/>
        <v>#VALUE!</v>
      </c>
      <c r="N28" s="12" t="e">
        <f t="shared" si="8"/>
        <v>#VALUE!</v>
      </c>
      <c r="O28" s="12" t="e">
        <f t="shared" si="9"/>
        <v>#VALUE!</v>
      </c>
      <c r="P28" s="81" t="e">
        <f t="shared" si="10"/>
        <v>#VALUE!</v>
      </c>
      <c r="Q28" s="12" t="e">
        <f t="shared" si="11"/>
        <v>#VALUE!</v>
      </c>
      <c r="R28" s="12" t="e">
        <f t="shared" si="12"/>
        <v>#VALUE!</v>
      </c>
      <c r="S28" s="12" t="e">
        <f t="shared" si="13"/>
        <v>#VALUE!</v>
      </c>
      <c r="T28" s="12" t="e">
        <f t="shared" si="14"/>
        <v>#VALUE!</v>
      </c>
    </row>
    <row r="29" spans="2:20" ht="15.9" customHeight="1">
      <c r="B29" s="18"/>
      <c r="C29" s="12"/>
      <c r="D29" s="9" t="str">
        <f t="shared" si="1"/>
        <v/>
      </c>
      <c r="E29" s="12"/>
      <c r="F29" s="9" t="str">
        <f t="shared" si="2"/>
        <v/>
      </c>
      <c r="G29" s="12"/>
      <c r="H29" s="9" t="str">
        <f t="shared" si="3"/>
        <v/>
      </c>
      <c r="I29" s="47" t="e">
        <f t="shared" si="4"/>
        <v>#VALUE!</v>
      </c>
      <c r="J29" s="40" t="e">
        <f t="shared" si="15"/>
        <v>#VALUE!</v>
      </c>
      <c r="K29" s="47">
        <f t="shared" si="5"/>
        <v>6678031866.8132105</v>
      </c>
      <c r="L29" s="40" t="e">
        <f t="shared" si="6"/>
        <v>#VALUE!</v>
      </c>
      <c r="M29" s="12" t="e">
        <f t="shared" si="7"/>
        <v>#VALUE!</v>
      </c>
      <c r="N29" s="12" t="e">
        <f t="shared" si="8"/>
        <v>#VALUE!</v>
      </c>
      <c r="O29" s="12" t="e">
        <f t="shared" si="9"/>
        <v>#VALUE!</v>
      </c>
      <c r="P29" s="81" t="e">
        <f t="shared" si="10"/>
        <v>#VALUE!</v>
      </c>
      <c r="Q29" s="12" t="e">
        <f t="shared" si="11"/>
        <v>#VALUE!</v>
      </c>
      <c r="R29" s="12" t="e">
        <f t="shared" si="12"/>
        <v>#VALUE!</v>
      </c>
      <c r="S29" s="12" t="e">
        <f t="shared" si="13"/>
        <v>#VALUE!</v>
      </c>
      <c r="T29" s="12" t="e">
        <f t="shared" si="14"/>
        <v>#VALUE!</v>
      </c>
    </row>
    <row r="30" spans="2:20" ht="15.9" customHeight="1">
      <c r="B30" s="18"/>
      <c r="C30" s="12"/>
      <c r="D30" s="9" t="str">
        <f t="shared" si="1"/>
        <v/>
      </c>
      <c r="E30" s="12"/>
      <c r="F30" s="9" t="str">
        <f t="shared" si="2"/>
        <v/>
      </c>
      <c r="G30" s="12"/>
      <c r="H30" s="9" t="str">
        <f t="shared" si="3"/>
        <v/>
      </c>
      <c r="I30" s="47" t="e">
        <f t="shared" si="4"/>
        <v>#VALUE!</v>
      </c>
      <c r="J30" s="40" t="e">
        <f t="shared" si="15"/>
        <v>#VALUE!</v>
      </c>
      <c r="K30" s="47">
        <f t="shared" si="5"/>
        <v>6678031866.8132105</v>
      </c>
      <c r="L30" s="40" t="e">
        <f t="shared" si="6"/>
        <v>#VALUE!</v>
      </c>
      <c r="M30" s="12" t="e">
        <f t="shared" si="7"/>
        <v>#VALUE!</v>
      </c>
      <c r="N30" s="12" t="e">
        <f t="shared" si="8"/>
        <v>#VALUE!</v>
      </c>
      <c r="O30" s="12" t="e">
        <f t="shared" si="9"/>
        <v>#VALUE!</v>
      </c>
      <c r="P30" s="81" t="e">
        <f t="shared" si="10"/>
        <v>#VALUE!</v>
      </c>
      <c r="Q30" s="12" t="e">
        <f t="shared" si="11"/>
        <v>#VALUE!</v>
      </c>
      <c r="R30" s="12" t="e">
        <f t="shared" si="12"/>
        <v>#VALUE!</v>
      </c>
      <c r="S30" s="12" t="e">
        <f t="shared" si="13"/>
        <v>#VALUE!</v>
      </c>
      <c r="T30" s="12" t="e">
        <f t="shared" si="14"/>
        <v>#VALUE!</v>
      </c>
    </row>
    <row r="31" spans="2:20" ht="15.9" customHeight="1">
      <c r="B31" s="18"/>
      <c r="C31" s="12"/>
      <c r="D31" s="9" t="str">
        <f t="shared" si="1"/>
        <v/>
      </c>
      <c r="E31" s="12"/>
      <c r="F31" s="9" t="str">
        <f t="shared" si="2"/>
        <v/>
      </c>
      <c r="G31" s="12"/>
      <c r="H31" s="9" t="str">
        <f t="shared" si="3"/>
        <v/>
      </c>
      <c r="I31" s="47" t="e">
        <f t="shared" si="4"/>
        <v>#VALUE!</v>
      </c>
      <c r="J31" s="40" t="e">
        <f t="shared" si="15"/>
        <v>#VALUE!</v>
      </c>
      <c r="K31" s="47">
        <f t="shared" si="5"/>
        <v>6678031866.8132105</v>
      </c>
      <c r="L31" s="40" t="e">
        <f t="shared" si="6"/>
        <v>#VALUE!</v>
      </c>
      <c r="M31" s="12" t="e">
        <f t="shared" si="7"/>
        <v>#VALUE!</v>
      </c>
      <c r="N31" s="12" t="e">
        <f t="shared" si="8"/>
        <v>#VALUE!</v>
      </c>
      <c r="O31" s="12" t="e">
        <f t="shared" si="9"/>
        <v>#VALUE!</v>
      </c>
      <c r="P31" s="81" t="e">
        <f t="shared" si="10"/>
        <v>#VALUE!</v>
      </c>
      <c r="Q31" s="12" t="e">
        <f t="shared" si="11"/>
        <v>#VALUE!</v>
      </c>
      <c r="R31" s="12" t="e">
        <f t="shared" si="12"/>
        <v>#VALUE!</v>
      </c>
      <c r="S31" s="12" t="e">
        <f t="shared" si="13"/>
        <v>#VALUE!</v>
      </c>
      <c r="T31" s="12" t="e">
        <f t="shared" si="14"/>
        <v>#VALUE!</v>
      </c>
    </row>
    <row r="32" spans="2:20" ht="15.9" customHeight="1">
      <c r="B32" s="18"/>
      <c r="C32" s="12"/>
      <c r="D32" s="9" t="str">
        <f t="shared" si="1"/>
        <v/>
      </c>
      <c r="E32" s="12"/>
      <c r="F32" s="9" t="str">
        <f t="shared" si="2"/>
        <v/>
      </c>
      <c r="G32" s="12"/>
      <c r="H32" s="9" t="str">
        <f t="shared" si="3"/>
        <v/>
      </c>
      <c r="I32" s="47" t="e">
        <f t="shared" si="4"/>
        <v>#VALUE!</v>
      </c>
      <c r="J32" s="40" t="e">
        <f t="shared" si="15"/>
        <v>#VALUE!</v>
      </c>
      <c r="K32" s="47">
        <f t="shared" si="5"/>
        <v>6678031866.8132105</v>
      </c>
      <c r="L32" s="40" t="e">
        <f t="shared" si="6"/>
        <v>#VALUE!</v>
      </c>
      <c r="M32" s="12" t="e">
        <f t="shared" si="7"/>
        <v>#VALUE!</v>
      </c>
      <c r="N32" s="12" t="e">
        <f t="shared" si="8"/>
        <v>#VALUE!</v>
      </c>
      <c r="O32" s="12" t="e">
        <f t="shared" si="9"/>
        <v>#VALUE!</v>
      </c>
      <c r="P32" s="81" t="e">
        <f t="shared" si="10"/>
        <v>#VALUE!</v>
      </c>
      <c r="Q32" s="12" t="e">
        <f t="shared" si="11"/>
        <v>#VALUE!</v>
      </c>
      <c r="R32" s="12" t="e">
        <f t="shared" si="12"/>
        <v>#VALUE!</v>
      </c>
      <c r="S32" s="12" t="e">
        <f t="shared" si="13"/>
        <v>#VALUE!</v>
      </c>
      <c r="T32" s="12" t="e">
        <f t="shared" si="14"/>
        <v>#VALUE!</v>
      </c>
    </row>
    <row r="33" spans="2:20" ht="15.9" customHeight="1">
      <c r="B33" s="18"/>
      <c r="C33" s="12"/>
      <c r="D33" s="9" t="str">
        <f t="shared" si="1"/>
        <v/>
      </c>
      <c r="E33" s="12"/>
      <c r="F33" s="9" t="str">
        <f t="shared" si="2"/>
        <v/>
      </c>
      <c r="G33" s="12"/>
      <c r="H33" s="9" t="str">
        <f t="shared" si="3"/>
        <v/>
      </c>
      <c r="I33" s="47" t="e">
        <f t="shared" si="4"/>
        <v>#VALUE!</v>
      </c>
      <c r="J33" s="40" t="e">
        <f t="shared" si="15"/>
        <v>#VALUE!</v>
      </c>
      <c r="K33" s="47">
        <f t="shared" si="5"/>
        <v>6678031866.8132105</v>
      </c>
      <c r="L33" s="40" t="e">
        <f t="shared" si="6"/>
        <v>#VALUE!</v>
      </c>
      <c r="M33" s="12" t="e">
        <f t="shared" si="7"/>
        <v>#VALUE!</v>
      </c>
      <c r="N33" s="12" t="e">
        <f t="shared" si="8"/>
        <v>#VALUE!</v>
      </c>
      <c r="O33" s="12" t="e">
        <f t="shared" si="9"/>
        <v>#VALUE!</v>
      </c>
      <c r="P33" s="81" t="e">
        <f t="shared" si="10"/>
        <v>#VALUE!</v>
      </c>
      <c r="Q33" s="12" t="e">
        <f t="shared" si="11"/>
        <v>#VALUE!</v>
      </c>
      <c r="R33" s="12" t="e">
        <f t="shared" si="12"/>
        <v>#VALUE!</v>
      </c>
      <c r="S33" s="12" t="e">
        <f t="shared" si="13"/>
        <v>#VALUE!</v>
      </c>
      <c r="T33" s="12" t="e">
        <f t="shared" si="14"/>
        <v>#VALUE!</v>
      </c>
    </row>
    <row r="34" spans="2:20" ht="15.9" customHeight="1">
      <c r="B34" s="18"/>
      <c r="C34" s="12"/>
      <c r="D34" s="9" t="str">
        <f t="shared" si="1"/>
        <v/>
      </c>
      <c r="E34" s="12"/>
      <c r="F34" s="9" t="str">
        <f t="shared" si="2"/>
        <v/>
      </c>
      <c r="G34" s="12"/>
      <c r="H34" s="9" t="str">
        <f t="shared" si="3"/>
        <v/>
      </c>
      <c r="I34" s="47" t="e">
        <f t="shared" si="4"/>
        <v>#VALUE!</v>
      </c>
      <c r="J34" s="40" t="e">
        <f t="shared" si="15"/>
        <v>#VALUE!</v>
      </c>
      <c r="K34" s="47">
        <f t="shared" si="5"/>
        <v>6678031866.8132105</v>
      </c>
      <c r="L34" s="40" t="e">
        <f t="shared" si="6"/>
        <v>#VALUE!</v>
      </c>
      <c r="M34" s="12" t="e">
        <f t="shared" si="7"/>
        <v>#VALUE!</v>
      </c>
      <c r="N34" s="12" t="e">
        <f t="shared" si="8"/>
        <v>#VALUE!</v>
      </c>
      <c r="O34" s="12" t="e">
        <f t="shared" si="9"/>
        <v>#VALUE!</v>
      </c>
      <c r="P34" s="81" t="e">
        <f t="shared" si="10"/>
        <v>#VALUE!</v>
      </c>
      <c r="Q34" s="12" t="e">
        <f t="shared" si="11"/>
        <v>#VALUE!</v>
      </c>
      <c r="R34" s="12" t="e">
        <f t="shared" si="12"/>
        <v>#VALUE!</v>
      </c>
      <c r="S34" s="12" t="e">
        <f t="shared" si="13"/>
        <v>#VALUE!</v>
      </c>
      <c r="T34" s="12" t="e">
        <f t="shared" si="14"/>
        <v>#VALUE!</v>
      </c>
    </row>
    <row r="35" spans="2:20" ht="15.9" customHeight="1">
      <c r="B35" s="18"/>
      <c r="C35" s="12"/>
      <c r="D35" s="9" t="str">
        <f t="shared" si="1"/>
        <v/>
      </c>
      <c r="E35" s="12"/>
      <c r="F35" s="9" t="str">
        <f t="shared" si="2"/>
        <v/>
      </c>
      <c r="G35" s="12"/>
      <c r="H35" s="9" t="str">
        <f t="shared" si="3"/>
        <v/>
      </c>
      <c r="I35" s="47" t="e">
        <f t="shared" si="4"/>
        <v>#VALUE!</v>
      </c>
      <c r="J35" s="40" t="e">
        <f t="shared" si="15"/>
        <v>#VALUE!</v>
      </c>
      <c r="K35" s="47">
        <f t="shared" si="5"/>
        <v>6678031866.8132105</v>
      </c>
      <c r="L35" s="40" t="e">
        <f t="shared" si="6"/>
        <v>#VALUE!</v>
      </c>
      <c r="M35" s="12" t="e">
        <f t="shared" si="7"/>
        <v>#VALUE!</v>
      </c>
      <c r="N35" s="12" t="e">
        <f t="shared" si="8"/>
        <v>#VALUE!</v>
      </c>
      <c r="O35" s="12" t="e">
        <f t="shared" si="9"/>
        <v>#VALUE!</v>
      </c>
      <c r="P35" s="81" t="e">
        <f t="shared" si="10"/>
        <v>#VALUE!</v>
      </c>
      <c r="Q35" s="12" t="e">
        <f t="shared" si="11"/>
        <v>#VALUE!</v>
      </c>
      <c r="R35" s="12" t="e">
        <f t="shared" si="12"/>
        <v>#VALUE!</v>
      </c>
      <c r="S35" s="12" t="e">
        <f t="shared" si="13"/>
        <v>#VALUE!</v>
      </c>
      <c r="T35" s="12" t="e">
        <f t="shared" si="14"/>
        <v>#VALUE!</v>
      </c>
    </row>
    <row r="36" spans="2:20" ht="15.9" customHeight="1">
      <c r="B36" s="18"/>
      <c r="C36" s="12"/>
      <c r="D36" s="9" t="str">
        <f t="shared" si="1"/>
        <v/>
      </c>
      <c r="E36" s="12"/>
      <c r="F36" s="9" t="str">
        <f t="shared" si="2"/>
        <v/>
      </c>
      <c r="G36" s="12"/>
      <c r="H36" s="9" t="str">
        <f t="shared" si="3"/>
        <v/>
      </c>
      <c r="I36" s="47" t="e">
        <f t="shared" si="4"/>
        <v>#VALUE!</v>
      </c>
      <c r="J36" s="40" t="e">
        <f t="shared" si="15"/>
        <v>#VALUE!</v>
      </c>
      <c r="K36" s="47">
        <f t="shared" si="5"/>
        <v>6678031866.8132105</v>
      </c>
      <c r="L36" s="40" t="e">
        <f t="shared" si="6"/>
        <v>#VALUE!</v>
      </c>
      <c r="M36" s="12" t="e">
        <f t="shared" si="7"/>
        <v>#VALUE!</v>
      </c>
      <c r="N36" s="12" t="e">
        <f t="shared" si="8"/>
        <v>#VALUE!</v>
      </c>
      <c r="O36" s="12" t="e">
        <f t="shared" si="9"/>
        <v>#VALUE!</v>
      </c>
      <c r="P36" s="81" t="e">
        <f t="shared" si="10"/>
        <v>#VALUE!</v>
      </c>
      <c r="Q36" s="12" t="e">
        <f t="shared" si="11"/>
        <v>#VALUE!</v>
      </c>
      <c r="R36" s="12" t="e">
        <f t="shared" si="12"/>
        <v>#VALUE!</v>
      </c>
      <c r="S36" s="12" t="e">
        <f t="shared" si="13"/>
        <v>#VALUE!</v>
      </c>
      <c r="T36" s="12" t="e">
        <f t="shared" si="14"/>
        <v>#VALUE!</v>
      </c>
    </row>
    <row r="37" spans="2:20" ht="15.9" customHeight="1">
      <c r="B37" s="18"/>
      <c r="C37" s="12"/>
      <c r="D37" s="9" t="str">
        <f t="shared" si="1"/>
        <v/>
      </c>
      <c r="E37" s="12"/>
      <c r="F37" s="9" t="str">
        <f t="shared" si="2"/>
        <v/>
      </c>
      <c r="G37" s="12"/>
      <c r="H37" s="9" t="str">
        <f t="shared" si="3"/>
        <v/>
      </c>
      <c r="I37" s="47" t="e">
        <f t="shared" si="4"/>
        <v>#VALUE!</v>
      </c>
      <c r="J37" s="40" t="e">
        <f t="shared" si="15"/>
        <v>#VALUE!</v>
      </c>
      <c r="K37" s="47">
        <f t="shared" si="5"/>
        <v>6678031866.8132105</v>
      </c>
      <c r="L37" s="40" t="e">
        <f t="shared" si="6"/>
        <v>#VALUE!</v>
      </c>
      <c r="M37" s="12" t="e">
        <f t="shared" si="7"/>
        <v>#VALUE!</v>
      </c>
      <c r="N37" s="12" t="e">
        <f t="shared" si="8"/>
        <v>#VALUE!</v>
      </c>
      <c r="O37" s="12" t="e">
        <f t="shared" si="9"/>
        <v>#VALUE!</v>
      </c>
      <c r="P37" s="81" t="e">
        <f t="shared" si="10"/>
        <v>#VALUE!</v>
      </c>
      <c r="Q37" s="12" t="e">
        <f t="shared" si="11"/>
        <v>#VALUE!</v>
      </c>
      <c r="R37" s="12" t="e">
        <f t="shared" si="12"/>
        <v>#VALUE!</v>
      </c>
      <c r="S37" s="12" t="e">
        <f t="shared" si="13"/>
        <v>#VALUE!</v>
      </c>
      <c r="T37" s="12" t="e">
        <f t="shared" si="14"/>
        <v>#VALUE!</v>
      </c>
    </row>
    <row r="38" spans="2:20" ht="15.9" customHeight="1">
      <c r="B38" s="18"/>
      <c r="C38" s="12"/>
      <c r="D38" s="9" t="str">
        <f t="shared" si="1"/>
        <v/>
      </c>
      <c r="E38" s="12"/>
      <c r="F38" s="9" t="str">
        <f t="shared" si="2"/>
        <v/>
      </c>
      <c r="G38" s="12"/>
      <c r="H38" s="9" t="str">
        <f t="shared" si="3"/>
        <v/>
      </c>
      <c r="I38" s="47" t="e">
        <f t="shared" si="4"/>
        <v>#VALUE!</v>
      </c>
      <c r="J38" s="40" t="e">
        <f t="shared" si="15"/>
        <v>#VALUE!</v>
      </c>
      <c r="K38" s="47">
        <f t="shared" si="5"/>
        <v>6678031866.8132105</v>
      </c>
      <c r="L38" s="40" t="e">
        <f t="shared" si="6"/>
        <v>#VALUE!</v>
      </c>
      <c r="M38" s="12" t="e">
        <f t="shared" si="7"/>
        <v>#VALUE!</v>
      </c>
      <c r="N38" s="12" t="e">
        <f t="shared" si="8"/>
        <v>#VALUE!</v>
      </c>
      <c r="O38" s="12" t="e">
        <f t="shared" si="9"/>
        <v>#VALUE!</v>
      </c>
      <c r="P38" s="81" t="e">
        <f t="shared" si="10"/>
        <v>#VALUE!</v>
      </c>
      <c r="Q38" s="12" t="e">
        <f t="shared" si="11"/>
        <v>#VALUE!</v>
      </c>
      <c r="R38" s="12" t="e">
        <f t="shared" si="12"/>
        <v>#VALUE!</v>
      </c>
      <c r="S38" s="12" t="e">
        <f t="shared" si="13"/>
        <v>#VALUE!</v>
      </c>
      <c r="T38" s="12" t="e">
        <f t="shared" si="14"/>
        <v>#VALUE!</v>
      </c>
    </row>
    <row r="39" spans="2:20" ht="15.9" customHeight="1">
      <c r="B39" s="18"/>
      <c r="C39" s="12"/>
      <c r="D39" s="9" t="str">
        <f t="shared" si="1"/>
        <v/>
      </c>
      <c r="E39" s="12"/>
      <c r="F39" s="9" t="str">
        <f t="shared" si="2"/>
        <v/>
      </c>
      <c r="G39" s="12"/>
      <c r="H39" s="9" t="str">
        <f t="shared" si="3"/>
        <v/>
      </c>
      <c r="I39" s="47" t="e">
        <f t="shared" si="4"/>
        <v>#VALUE!</v>
      </c>
      <c r="J39" s="40" t="e">
        <f t="shared" si="15"/>
        <v>#VALUE!</v>
      </c>
      <c r="K39" s="47">
        <f t="shared" si="5"/>
        <v>6678031866.8132105</v>
      </c>
      <c r="L39" s="40" t="e">
        <f t="shared" si="6"/>
        <v>#VALUE!</v>
      </c>
      <c r="M39" s="12" t="e">
        <f t="shared" si="7"/>
        <v>#VALUE!</v>
      </c>
      <c r="N39" s="12" t="e">
        <f t="shared" si="8"/>
        <v>#VALUE!</v>
      </c>
      <c r="O39" s="12" t="e">
        <f t="shared" si="9"/>
        <v>#VALUE!</v>
      </c>
      <c r="P39" s="81" t="e">
        <f t="shared" si="10"/>
        <v>#VALUE!</v>
      </c>
      <c r="Q39" s="12" t="e">
        <f t="shared" si="11"/>
        <v>#VALUE!</v>
      </c>
      <c r="R39" s="12" t="e">
        <f t="shared" si="12"/>
        <v>#VALUE!</v>
      </c>
      <c r="S39" s="12" t="e">
        <f t="shared" si="13"/>
        <v>#VALUE!</v>
      </c>
      <c r="T39" s="12" t="e">
        <f t="shared" si="14"/>
        <v>#VALUE!</v>
      </c>
    </row>
    <row r="40" spans="2:20" ht="15.9" customHeight="1">
      <c r="B40" s="18"/>
      <c r="C40" s="12"/>
      <c r="D40" s="9" t="str">
        <f t="shared" si="1"/>
        <v/>
      </c>
      <c r="E40" s="12"/>
      <c r="F40" s="9" t="str">
        <f t="shared" si="2"/>
        <v/>
      </c>
      <c r="G40" s="12"/>
      <c r="H40" s="9" t="str">
        <f t="shared" si="3"/>
        <v/>
      </c>
      <c r="I40" s="47" t="e">
        <f t="shared" si="4"/>
        <v>#VALUE!</v>
      </c>
      <c r="J40" s="40" t="e">
        <f t="shared" si="15"/>
        <v>#VALUE!</v>
      </c>
      <c r="K40" s="47">
        <f t="shared" si="5"/>
        <v>6678031866.8132105</v>
      </c>
      <c r="L40" s="40" t="e">
        <f t="shared" si="6"/>
        <v>#VALUE!</v>
      </c>
      <c r="M40" s="12" t="e">
        <f t="shared" si="7"/>
        <v>#VALUE!</v>
      </c>
      <c r="N40" s="12" t="e">
        <f t="shared" si="8"/>
        <v>#VALUE!</v>
      </c>
      <c r="O40" s="12" t="e">
        <f t="shared" si="9"/>
        <v>#VALUE!</v>
      </c>
      <c r="P40" s="81" t="e">
        <f t="shared" si="10"/>
        <v>#VALUE!</v>
      </c>
      <c r="Q40" s="12" t="e">
        <f t="shared" si="11"/>
        <v>#VALUE!</v>
      </c>
      <c r="R40" s="12" t="e">
        <f t="shared" si="12"/>
        <v>#VALUE!</v>
      </c>
      <c r="S40" s="12" t="e">
        <f t="shared" si="13"/>
        <v>#VALUE!</v>
      </c>
      <c r="T40" s="12" t="e">
        <f t="shared" si="14"/>
        <v>#VALUE!</v>
      </c>
    </row>
    <row r="41" spans="2:20" ht="15.9" customHeight="1">
      <c r="B41" s="18"/>
      <c r="C41" s="12"/>
      <c r="D41" s="9" t="str">
        <f t="shared" si="1"/>
        <v/>
      </c>
      <c r="E41" s="12"/>
      <c r="F41" s="9" t="str">
        <f t="shared" si="2"/>
        <v/>
      </c>
      <c r="G41" s="12"/>
      <c r="H41" s="9" t="str">
        <f t="shared" si="3"/>
        <v/>
      </c>
      <c r="I41" s="47" t="e">
        <f t="shared" si="4"/>
        <v>#VALUE!</v>
      </c>
      <c r="J41" s="40" t="e">
        <f t="shared" si="15"/>
        <v>#VALUE!</v>
      </c>
      <c r="K41" s="47">
        <f t="shared" si="5"/>
        <v>6678031866.8132105</v>
      </c>
      <c r="L41" s="40" t="e">
        <f t="shared" si="6"/>
        <v>#VALUE!</v>
      </c>
      <c r="M41" s="12" t="e">
        <f t="shared" si="7"/>
        <v>#VALUE!</v>
      </c>
      <c r="N41" s="12" t="e">
        <f t="shared" si="8"/>
        <v>#VALUE!</v>
      </c>
      <c r="O41" s="12" t="e">
        <f t="shared" si="9"/>
        <v>#VALUE!</v>
      </c>
      <c r="P41" s="81" t="e">
        <f t="shared" si="10"/>
        <v>#VALUE!</v>
      </c>
      <c r="Q41" s="12" t="e">
        <f t="shared" si="11"/>
        <v>#VALUE!</v>
      </c>
      <c r="R41" s="12" t="e">
        <f t="shared" si="12"/>
        <v>#VALUE!</v>
      </c>
      <c r="S41" s="12" t="e">
        <f t="shared" si="13"/>
        <v>#VALUE!</v>
      </c>
      <c r="T41" s="12" t="e">
        <f t="shared" si="14"/>
        <v>#VALUE!</v>
      </c>
    </row>
    <row r="42" spans="2:20" ht="15.9" customHeight="1">
      <c r="B42" s="18"/>
      <c r="C42" s="12"/>
      <c r="D42" s="9" t="str">
        <f t="shared" si="1"/>
        <v/>
      </c>
      <c r="E42" s="12"/>
      <c r="F42" s="9" t="str">
        <f t="shared" si="2"/>
        <v/>
      </c>
      <c r="G42" s="12"/>
      <c r="H42" s="9" t="str">
        <f t="shared" si="3"/>
        <v/>
      </c>
      <c r="I42" s="47" t="e">
        <f t="shared" si="4"/>
        <v>#VALUE!</v>
      </c>
      <c r="J42" s="40" t="e">
        <f t="shared" si="15"/>
        <v>#VALUE!</v>
      </c>
      <c r="K42" s="47">
        <f t="shared" si="5"/>
        <v>6678031866.8132105</v>
      </c>
      <c r="L42" s="40" t="e">
        <f t="shared" si="6"/>
        <v>#VALUE!</v>
      </c>
      <c r="M42" s="12" t="e">
        <f t="shared" si="7"/>
        <v>#VALUE!</v>
      </c>
      <c r="N42" s="12" t="e">
        <f t="shared" si="8"/>
        <v>#VALUE!</v>
      </c>
      <c r="O42" s="12" t="e">
        <f t="shared" si="9"/>
        <v>#VALUE!</v>
      </c>
      <c r="P42" s="81" t="e">
        <f t="shared" si="10"/>
        <v>#VALUE!</v>
      </c>
      <c r="Q42" s="12" t="e">
        <f t="shared" si="11"/>
        <v>#VALUE!</v>
      </c>
      <c r="R42" s="12" t="e">
        <f t="shared" si="12"/>
        <v>#VALUE!</v>
      </c>
      <c r="S42" s="12" t="e">
        <f t="shared" si="13"/>
        <v>#VALUE!</v>
      </c>
      <c r="T42" s="12" t="e">
        <f t="shared" si="14"/>
        <v>#VALUE!</v>
      </c>
    </row>
    <row r="43" spans="2:20" ht="15.9" customHeight="1">
      <c r="B43" s="18"/>
      <c r="C43" s="12"/>
      <c r="D43" s="9" t="str">
        <f t="shared" si="1"/>
        <v/>
      </c>
      <c r="E43" s="12"/>
      <c r="F43" s="9" t="str">
        <f t="shared" si="2"/>
        <v/>
      </c>
      <c r="G43" s="12"/>
      <c r="H43" s="9" t="str">
        <f t="shared" si="3"/>
        <v/>
      </c>
      <c r="I43" s="47" t="e">
        <f t="shared" si="4"/>
        <v>#VALUE!</v>
      </c>
      <c r="J43" s="40" t="e">
        <f t="shared" si="15"/>
        <v>#VALUE!</v>
      </c>
      <c r="K43" s="47">
        <f t="shared" si="5"/>
        <v>6678031866.8132105</v>
      </c>
      <c r="L43" s="40" t="e">
        <f t="shared" si="6"/>
        <v>#VALUE!</v>
      </c>
      <c r="M43" s="12" t="e">
        <f t="shared" si="7"/>
        <v>#VALUE!</v>
      </c>
      <c r="N43" s="12" t="e">
        <f t="shared" si="8"/>
        <v>#VALUE!</v>
      </c>
      <c r="O43" s="12" t="e">
        <f t="shared" si="9"/>
        <v>#VALUE!</v>
      </c>
      <c r="P43" s="81" t="e">
        <f t="shared" si="10"/>
        <v>#VALUE!</v>
      </c>
      <c r="Q43" s="12" t="e">
        <f t="shared" si="11"/>
        <v>#VALUE!</v>
      </c>
      <c r="R43" s="12" t="e">
        <f t="shared" si="12"/>
        <v>#VALUE!</v>
      </c>
      <c r="S43" s="12" t="e">
        <f t="shared" si="13"/>
        <v>#VALUE!</v>
      </c>
      <c r="T43" s="12" t="e">
        <f t="shared" si="14"/>
        <v>#VALUE!</v>
      </c>
    </row>
    <row r="44" spans="2:20" ht="15.9" customHeight="1">
      <c r="B44" s="18"/>
      <c r="C44" s="12"/>
      <c r="D44" s="9" t="str">
        <f t="shared" si="1"/>
        <v/>
      </c>
      <c r="E44" s="12"/>
      <c r="F44" s="9" t="str">
        <f t="shared" si="2"/>
        <v/>
      </c>
      <c r="G44" s="12"/>
      <c r="H44" s="9" t="str">
        <f t="shared" si="3"/>
        <v/>
      </c>
      <c r="I44" s="47" t="e">
        <f t="shared" si="4"/>
        <v>#VALUE!</v>
      </c>
      <c r="J44" s="40" t="e">
        <f t="shared" si="15"/>
        <v>#VALUE!</v>
      </c>
      <c r="K44" s="47">
        <f t="shared" si="5"/>
        <v>6678031866.8132105</v>
      </c>
      <c r="L44" s="40" t="e">
        <f t="shared" si="6"/>
        <v>#VALUE!</v>
      </c>
      <c r="M44" s="12" t="e">
        <f t="shared" si="7"/>
        <v>#VALUE!</v>
      </c>
      <c r="N44" s="12" t="e">
        <f t="shared" si="8"/>
        <v>#VALUE!</v>
      </c>
      <c r="O44" s="12" t="e">
        <f t="shared" si="9"/>
        <v>#VALUE!</v>
      </c>
      <c r="P44" s="81" t="e">
        <f t="shared" si="10"/>
        <v>#VALUE!</v>
      </c>
      <c r="Q44" s="12" t="e">
        <f t="shared" si="11"/>
        <v>#VALUE!</v>
      </c>
      <c r="R44" s="12" t="e">
        <f t="shared" si="12"/>
        <v>#VALUE!</v>
      </c>
      <c r="S44" s="12" t="e">
        <f t="shared" si="13"/>
        <v>#VALUE!</v>
      </c>
      <c r="T44" s="12" t="e">
        <f t="shared" si="14"/>
        <v>#VALUE!</v>
      </c>
    </row>
    <row r="45" spans="2:20" ht="15.9" customHeight="1">
      <c r="B45" s="18"/>
      <c r="C45" s="12"/>
      <c r="D45" s="9" t="str">
        <f t="shared" si="1"/>
        <v/>
      </c>
      <c r="E45" s="12"/>
      <c r="F45" s="9" t="str">
        <f t="shared" si="2"/>
        <v/>
      </c>
      <c r="G45" s="12"/>
      <c r="H45" s="9" t="str">
        <f t="shared" si="3"/>
        <v/>
      </c>
      <c r="I45" s="47" t="e">
        <f t="shared" si="4"/>
        <v>#VALUE!</v>
      </c>
      <c r="J45" s="40" t="e">
        <f t="shared" si="15"/>
        <v>#VALUE!</v>
      </c>
      <c r="K45" s="47">
        <f t="shared" si="5"/>
        <v>6678031866.8132105</v>
      </c>
      <c r="L45" s="40" t="e">
        <f t="shared" si="6"/>
        <v>#VALUE!</v>
      </c>
      <c r="M45" s="12" t="e">
        <f t="shared" si="7"/>
        <v>#VALUE!</v>
      </c>
      <c r="N45" s="12" t="e">
        <f t="shared" si="8"/>
        <v>#VALUE!</v>
      </c>
      <c r="O45" s="12" t="e">
        <f t="shared" si="9"/>
        <v>#VALUE!</v>
      </c>
      <c r="P45" s="81" t="e">
        <f t="shared" si="10"/>
        <v>#VALUE!</v>
      </c>
      <c r="Q45" s="12" t="e">
        <f t="shared" si="11"/>
        <v>#VALUE!</v>
      </c>
      <c r="R45" s="12" t="e">
        <f t="shared" si="12"/>
        <v>#VALUE!</v>
      </c>
      <c r="S45" s="12" t="e">
        <f t="shared" si="13"/>
        <v>#VALUE!</v>
      </c>
      <c r="T45" s="12" t="e">
        <f t="shared" si="14"/>
        <v>#VALUE!</v>
      </c>
    </row>
    <row r="46" spans="2:20" ht="15.9" customHeight="1">
      <c r="B46" s="18"/>
      <c r="C46" s="12"/>
      <c r="D46" s="9" t="str">
        <f t="shared" si="1"/>
        <v/>
      </c>
      <c r="E46" s="12"/>
      <c r="F46" s="9" t="str">
        <f t="shared" si="2"/>
        <v/>
      </c>
      <c r="G46" s="12"/>
      <c r="H46" s="9" t="str">
        <f t="shared" si="3"/>
        <v/>
      </c>
      <c r="I46" s="47" t="e">
        <f t="shared" si="4"/>
        <v>#VALUE!</v>
      </c>
      <c r="J46" s="40" t="e">
        <f t="shared" si="15"/>
        <v>#VALUE!</v>
      </c>
      <c r="K46" s="47">
        <f t="shared" si="5"/>
        <v>6678031866.8132105</v>
      </c>
      <c r="L46" s="40" t="e">
        <f t="shared" si="6"/>
        <v>#VALUE!</v>
      </c>
      <c r="M46" s="12" t="e">
        <f t="shared" si="7"/>
        <v>#VALUE!</v>
      </c>
      <c r="N46" s="12" t="e">
        <f t="shared" si="8"/>
        <v>#VALUE!</v>
      </c>
      <c r="O46" s="12" t="e">
        <f t="shared" si="9"/>
        <v>#VALUE!</v>
      </c>
      <c r="P46" s="81" t="e">
        <f t="shared" si="10"/>
        <v>#VALUE!</v>
      </c>
      <c r="Q46" s="12" t="e">
        <f t="shared" si="11"/>
        <v>#VALUE!</v>
      </c>
      <c r="R46" s="12" t="e">
        <f t="shared" si="12"/>
        <v>#VALUE!</v>
      </c>
      <c r="S46" s="12" t="e">
        <f t="shared" si="13"/>
        <v>#VALUE!</v>
      </c>
      <c r="T46" s="12" t="e">
        <f t="shared" si="14"/>
        <v>#VALUE!</v>
      </c>
    </row>
    <row r="47" spans="2:20" ht="15.9" customHeight="1">
      <c r="B47" s="18"/>
      <c r="C47" s="12"/>
      <c r="D47" s="9" t="str">
        <f t="shared" si="1"/>
        <v/>
      </c>
      <c r="E47" s="12"/>
      <c r="F47" s="9" t="str">
        <f t="shared" si="2"/>
        <v/>
      </c>
      <c r="G47" s="12"/>
      <c r="H47" s="9" t="str">
        <f t="shared" si="3"/>
        <v/>
      </c>
      <c r="I47" s="47" t="e">
        <f t="shared" si="4"/>
        <v>#VALUE!</v>
      </c>
      <c r="J47" s="40" t="e">
        <f t="shared" si="15"/>
        <v>#VALUE!</v>
      </c>
      <c r="K47" s="47">
        <f t="shared" si="5"/>
        <v>6678031866.8132105</v>
      </c>
      <c r="L47" s="40" t="e">
        <f t="shared" si="6"/>
        <v>#VALUE!</v>
      </c>
      <c r="M47" s="12" t="e">
        <f t="shared" si="7"/>
        <v>#VALUE!</v>
      </c>
      <c r="N47" s="12" t="e">
        <f t="shared" si="8"/>
        <v>#VALUE!</v>
      </c>
      <c r="O47" s="12" t="e">
        <f t="shared" si="9"/>
        <v>#VALUE!</v>
      </c>
      <c r="P47" s="81" t="e">
        <f t="shared" si="10"/>
        <v>#VALUE!</v>
      </c>
      <c r="Q47" s="12" t="e">
        <f t="shared" si="11"/>
        <v>#VALUE!</v>
      </c>
      <c r="R47" s="12" t="e">
        <f t="shared" si="12"/>
        <v>#VALUE!</v>
      </c>
      <c r="S47" s="12" t="e">
        <f t="shared" si="13"/>
        <v>#VALUE!</v>
      </c>
      <c r="T47" s="12" t="e">
        <f t="shared" si="14"/>
        <v>#VALUE!</v>
      </c>
    </row>
    <row r="48" spans="2:20" ht="15.9" customHeight="1">
      <c r="B48" s="18"/>
      <c r="C48" s="12"/>
      <c r="D48" s="9" t="str">
        <f t="shared" si="1"/>
        <v/>
      </c>
      <c r="E48" s="12"/>
      <c r="F48" s="9" t="str">
        <f t="shared" si="2"/>
        <v/>
      </c>
      <c r="G48" s="12"/>
      <c r="H48" s="9" t="str">
        <f t="shared" si="3"/>
        <v/>
      </c>
      <c r="I48" s="47" t="e">
        <f t="shared" si="4"/>
        <v>#VALUE!</v>
      </c>
      <c r="J48" s="40" t="e">
        <f t="shared" si="15"/>
        <v>#VALUE!</v>
      </c>
      <c r="K48" s="47">
        <f t="shared" si="5"/>
        <v>6678031866.8132105</v>
      </c>
      <c r="L48" s="40" t="e">
        <f t="shared" si="6"/>
        <v>#VALUE!</v>
      </c>
      <c r="M48" s="12" t="e">
        <f t="shared" si="7"/>
        <v>#VALUE!</v>
      </c>
      <c r="N48" s="12" t="e">
        <f t="shared" si="8"/>
        <v>#VALUE!</v>
      </c>
      <c r="O48" s="12" t="e">
        <f t="shared" si="9"/>
        <v>#VALUE!</v>
      </c>
      <c r="P48" s="81" t="e">
        <f t="shared" si="10"/>
        <v>#VALUE!</v>
      </c>
      <c r="Q48" s="12" t="e">
        <f t="shared" si="11"/>
        <v>#VALUE!</v>
      </c>
      <c r="R48" s="12" t="e">
        <f t="shared" si="12"/>
        <v>#VALUE!</v>
      </c>
      <c r="S48" s="12" t="e">
        <f t="shared" si="13"/>
        <v>#VALUE!</v>
      </c>
      <c r="T48" s="12" t="e">
        <f t="shared" si="14"/>
        <v>#VALUE!</v>
      </c>
    </row>
    <row r="49" spans="2:20" ht="15.9" customHeight="1">
      <c r="B49" s="18"/>
      <c r="C49" s="12"/>
      <c r="D49" s="9" t="str">
        <f t="shared" si="1"/>
        <v/>
      </c>
      <c r="E49" s="12"/>
      <c r="F49" s="9" t="str">
        <f t="shared" si="2"/>
        <v/>
      </c>
      <c r="G49" s="12"/>
      <c r="H49" s="9" t="str">
        <f t="shared" si="3"/>
        <v/>
      </c>
      <c r="I49" s="47" t="e">
        <f t="shared" si="4"/>
        <v>#VALUE!</v>
      </c>
      <c r="J49" s="40" t="e">
        <f t="shared" si="15"/>
        <v>#VALUE!</v>
      </c>
      <c r="K49" s="47">
        <f t="shared" si="5"/>
        <v>6678031866.8132105</v>
      </c>
      <c r="L49" s="40" t="e">
        <f t="shared" si="6"/>
        <v>#VALUE!</v>
      </c>
      <c r="M49" s="12" t="e">
        <f t="shared" si="7"/>
        <v>#VALUE!</v>
      </c>
      <c r="N49" s="12" t="e">
        <f t="shared" si="8"/>
        <v>#VALUE!</v>
      </c>
      <c r="O49" s="12" t="e">
        <f t="shared" si="9"/>
        <v>#VALUE!</v>
      </c>
      <c r="P49" s="81" t="e">
        <f t="shared" si="10"/>
        <v>#VALUE!</v>
      </c>
      <c r="Q49" s="12" t="e">
        <f t="shared" si="11"/>
        <v>#VALUE!</v>
      </c>
      <c r="R49" s="12" t="e">
        <f t="shared" si="12"/>
        <v>#VALUE!</v>
      </c>
      <c r="S49" s="12" t="e">
        <f t="shared" si="13"/>
        <v>#VALUE!</v>
      </c>
      <c r="T49" s="12" t="e">
        <f t="shared" si="14"/>
        <v>#VALUE!</v>
      </c>
    </row>
    <row r="50" spans="2:20" ht="15.9" customHeight="1">
      <c r="B50" s="18"/>
      <c r="C50" s="12"/>
      <c r="D50" s="9" t="str">
        <f t="shared" si="1"/>
        <v/>
      </c>
      <c r="E50" s="12"/>
      <c r="F50" s="9" t="str">
        <f t="shared" si="2"/>
        <v/>
      </c>
      <c r="G50" s="12"/>
      <c r="H50" s="9" t="str">
        <f t="shared" si="3"/>
        <v/>
      </c>
      <c r="I50" s="47" t="e">
        <f t="shared" si="4"/>
        <v>#VALUE!</v>
      </c>
      <c r="J50" s="40" t="e">
        <f t="shared" si="15"/>
        <v>#VALUE!</v>
      </c>
      <c r="K50" s="47">
        <f t="shared" si="5"/>
        <v>6678031866.8132105</v>
      </c>
      <c r="L50" s="40" t="e">
        <f t="shared" si="6"/>
        <v>#VALUE!</v>
      </c>
      <c r="M50" s="12" t="e">
        <f t="shared" si="7"/>
        <v>#VALUE!</v>
      </c>
      <c r="N50" s="12" t="e">
        <f t="shared" si="8"/>
        <v>#VALUE!</v>
      </c>
      <c r="O50" s="12" t="e">
        <f t="shared" si="9"/>
        <v>#VALUE!</v>
      </c>
      <c r="P50" s="81" t="e">
        <f t="shared" si="10"/>
        <v>#VALUE!</v>
      </c>
      <c r="Q50" s="12" t="e">
        <f t="shared" si="11"/>
        <v>#VALUE!</v>
      </c>
      <c r="R50" s="12" t="e">
        <f t="shared" si="12"/>
        <v>#VALUE!</v>
      </c>
      <c r="S50" s="12" t="e">
        <f t="shared" si="13"/>
        <v>#VALUE!</v>
      </c>
      <c r="T50" s="12" t="e">
        <f t="shared" si="14"/>
        <v>#VALUE!</v>
      </c>
    </row>
    <row r="51" spans="2:20" ht="15.9" customHeight="1">
      <c r="B51" s="18"/>
      <c r="C51" s="12"/>
      <c r="D51" s="9" t="str">
        <f t="shared" si="1"/>
        <v/>
      </c>
      <c r="E51" s="12"/>
      <c r="F51" s="9" t="str">
        <f t="shared" si="2"/>
        <v/>
      </c>
      <c r="G51" s="12"/>
      <c r="H51" s="9" t="str">
        <f t="shared" si="3"/>
        <v/>
      </c>
      <c r="I51" s="47" t="e">
        <f t="shared" si="4"/>
        <v>#VALUE!</v>
      </c>
      <c r="J51" s="40" t="e">
        <f t="shared" si="15"/>
        <v>#VALUE!</v>
      </c>
      <c r="K51" s="47">
        <f t="shared" si="5"/>
        <v>6678031866.8132105</v>
      </c>
      <c r="L51" s="40" t="e">
        <f t="shared" si="6"/>
        <v>#VALUE!</v>
      </c>
      <c r="M51" s="12" t="e">
        <f t="shared" si="7"/>
        <v>#VALUE!</v>
      </c>
      <c r="N51" s="12" t="e">
        <f t="shared" si="8"/>
        <v>#VALUE!</v>
      </c>
      <c r="O51" s="12" t="e">
        <f t="shared" si="9"/>
        <v>#VALUE!</v>
      </c>
      <c r="P51" s="81" t="e">
        <f t="shared" si="10"/>
        <v>#VALUE!</v>
      </c>
      <c r="Q51" s="12" t="e">
        <f t="shared" si="11"/>
        <v>#VALUE!</v>
      </c>
      <c r="R51" s="12" t="e">
        <f t="shared" si="12"/>
        <v>#VALUE!</v>
      </c>
      <c r="S51" s="12" t="e">
        <f t="shared" si="13"/>
        <v>#VALUE!</v>
      </c>
      <c r="T51" s="12" t="e">
        <f t="shared" si="14"/>
        <v>#VALUE!</v>
      </c>
    </row>
    <row r="52" spans="2:20" ht="15.9" customHeight="1">
      <c r="B52" s="18"/>
      <c r="C52" s="12"/>
      <c r="D52" s="9" t="str">
        <f t="shared" si="1"/>
        <v/>
      </c>
      <c r="E52" s="12"/>
      <c r="F52" s="9" t="str">
        <f t="shared" si="2"/>
        <v/>
      </c>
      <c r="G52" s="12"/>
      <c r="H52" s="9" t="str">
        <f t="shared" si="3"/>
        <v/>
      </c>
      <c r="I52" s="47" t="e">
        <f t="shared" si="4"/>
        <v>#VALUE!</v>
      </c>
      <c r="J52" s="40" t="e">
        <f t="shared" si="15"/>
        <v>#VALUE!</v>
      </c>
      <c r="K52" s="47">
        <f t="shared" si="5"/>
        <v>6678031866.8132105</v>
      </c>
      <c r="L52" s="40" t="e">
        <f t="shared" si="6"/>
        <v>#VALUE!</v>
      </c>
      <c r="M52" s="12" t="e">
        <f t="shared" si="7"/>
        <v>#VALUE!</v>
      </c>
      <c r="N52" s="12" t="e">
        <f t="shared" si="8"/>
        <v>#VALUE!</v>
      </c>
      <c r="O52" s="12" t="e">
        <f t="shared" si="9"/>
        <v>#VALUE!</v>
      </c>
      <c r="P52" s="81" t="e">
        <f t="shared" si="10"/>
        <v>#VALUE!</v>
      </c>
      <c r="Q52" s="12" t="e">
        <f t="shared" si="11"/>
        <v>#VALUE!</v>
      </c>
      <c r="R52" s="12" t="e">
        <f t="shared" si="12"/>
        <v>#VALUE!</v>
      </c>
      <c r="S52" s="12" t="e">
        <f t="shared" si="13"/>
        <v>#VALUE!</v>
      </c>
      <c r="T52" s="12" t="e">
        <f t="shared" si="14"/>
        <v>#VALUE!</v>
      </c>
    </row>
    <row r="53" spans="2:20" ht="15.9" customHeight="1">
      <c r="B53" s="18"/>
      <c r="C53" s="12"/>
      <c r="D53" s="9" t="str">
        <f t="shared" si="1"/>
        <v/>
      </c>
      <c r="E53" s="12"/>
      <c r="F53" s="9" t="str">
        <f t="shared" si="2"/>
        <v/>
      </c>
      <c r="G53" s="12"/>
      <c r="H53" s="9" t="str">
        <f t="shared" si="3"/>
        <v/>
      </c>
      <c r="I53" s="47" t="e">
        <f t="shared" si="4"/>
        <v>#VALUE!</v>
      </c>
      <c r="J53" s="40" t="e">
        <f t="shared" si="15"/>
        <v>#VALUE!</v>
      </c>
      <c r="K53" s="47">
        <f t="shared" si="5"/>
        <v>6678031866.8132105</v>
      </c>
      <c r="L53" s="40" t="e">
        <f t="shared" si="6"/>
        <v>#VALUE!</v>
      </c>
      <c r="M53" s="12" t="e">
        <f t="shared" si="7"/>
        <v>#VALUE!</v>
      </c>
      <c r="N53" s="12" t="e">
        <f t="shared" si="8"/>
        <v>#VALUE!</v>
      </c>
      <c r="O53" s="12" t="e">
        <f t="shared" si="9"/>
        <v>#VALUE!</v>
      </c>
      <c r="P53" s="81" t="e">
        <f t="shared" si="10"/>
        <v>#VALUE!</v>
      </c>
      <c r="Q53" s="12" t="e">
        <f t="shared" si="11"/>
        <v>#VALUE!</v>
      </c>
      <c r="R53" s="12" t="e">
        <f t="shared" si="12"/>
        <v>#VALUE!</v>
      </c>
      <c r="S53" s="12" t="e">
        <f t="shared" si="13"/>
        <v>#VALUE!</v>
      </c>
      <c r="T53" s="12" t="e">
        <f t="shared" si="14"/>
        <v>#VALUE!</v>
      </c>
    </row>
    <row r="54" spans="2:20" ht="15.9" customHeight="1">
      <c r="B54" s="18"/>
      <c r="C54" s="12"/>
      <c r="D54" s="9" t="str">
        <f t="shared" si="1"/>
        <v/>
      </c>
      <c r="E54" s="12"/>
      <c r="F54" s="9" t="str">
        <f t="shared" si="2"/>
        <v/>
      </c>
      <c r="G54" s="12"/>
      <c r="H54" s="9" t="str">
        <f t="shared" si="3"/>
        <v/>
      </c>
      <c r="I54" s="47" t="e">
        <f t="shared" si="4"/>
        <v>#VALUE!</v>
      </c>
      <c r="J54" s="40" t="e">
        <f t="shared" si="15"/>
        <v>#VALUE!</v>
      </c>
      <c r="K54" s="47">
        <f t="shared" si="5"/>
        <v>6678031866.8132105</v>
      </c>
      <c r="L54" s="40" t="e">
        <f t="shared" si="6"/>
        <v>#VALUE!</v>
      </c>
      <c r="M54" s="12" t="e">
        <f t="shared" si="7"/>
        <v>#VALUE!</v>
      </c>
      <c r="N54" s="12" t="e">
        <f t="shared" si="8"/>
        <v>#VALUE!</v>
      </c>
      <c r="O54" s="12" t="e">
        <f t="shared" si="9"/>
        <v>#VALUE!</v>
      </c>
      <c r="P54" s="81" t="e">
        <f t="shared" si="10"/>
        <v>#VALUE!</v>
      </c>
      <c r="Q54" s="12" t="e">
        <f t="shared" si="11"/>
        <v>#VALUE!</v>
      </c>
      <c r="R54" s="12" t="e">
        <f t="shared" si="12"/>
        <v>#VALUE!</v>
      </c>
      <c r="S54" s="12" t="e">
        <f t="shared" si="13"/>
        <v>#VALUE!</v>
      </c>
      <c r="T54" s="12" t="e">
        <f t="shared" si="14"/>
        <v>#VALUE!</v>
      </c>
    </row>
    <row r="55" spans="2:20" ht="15.9" customHeight="1">
      <c r="B55" s="18"/>
      <c r="C55" s="12"/>
      <c r="D55" s="9" t="str">
        <f t="shared" si="1"/>
        <v/>
      </c>
      <c r="E55" s="12"/>
      <c r="F55" s="9" t="str">
        <f t="shared" si="2"/>
        <v/>
      </c>
      <c r="G55" s="12"/>
      <c r="H55" s="9" t="str">
        <f t="shared" si="3"/>
        <v/>
      </c>
      <c r="I55" s="47" t="e">
        <f t="shared" si="4"/>
        <v>#VALUE!</v>
      </c>
      <c r="J55" s="40" t="e">
        <f t="shared" si="15"/>
        <v>#VALUE!</v>
      </c>
      <c r="K55" s="47">
        <f t="shared" si="5"/>
        <v>6678031866.8132105</v>
      </c>
      <c r="L55" s="40" t="e">
        <f t="shared" si="6"/>
        <v>#VALUE!</v>
      </c>
      <c r="M55" s="12" t="e">
        <f t="shared" si="7"/>
        <v>#VALUE!</v>
      </c>
      <c r="N55" s="12" t="e">
        <f t="shared" si="8"/>
        <v>#VALUE!</v>
      </c>
      <c r="O55" s="12" t="e">
        <f t="shared" si="9"/>
        <v>#VALUE!</v>
      </c>
      <c r="P55" s="81" t="e">
        <f t="shared" si="10"/>
        <v>#VALUE!</v>
      </c>
      <c r="Q55" s="12" t="e">
        <f t="shared" si="11"/>
        <v>#VALUE!</v>
      </c>
      <c r="R55" s="12" t="e">
        <f t="shared" si="12"/>
        <v>#VALUE!</v>
      </c>
      <c r="S55" s="12" t="e">
        <f t="shared" si="13"/>
        <v>#VALUE!</v>
      </c>
      <c r="T55" s="12" t="e">
        <f t="shared" si="14"/>
        <v>#VALUE!</v>
      </c>
    </row>
    <row r="56" spans="2:20" ht="15.9" customHeight="1">
      <c r="B56" s="18"/>
      <c r="C56" s="12"/>
      <c r="D56" s="9" t="str">
        <f t="shared" si="1"/>
        <v/>
      </c>
      <c r="E56" s="12"/>
      <c r="F56" s="9" t="str">
        <f t="shared" si="2"/>
        <v/>
      </c>
      <c r="G56" s="12"/>
      <c r="H56" s="9" t="str">
        <f t="shared" si="3"/>
        <v/>
      </c>
      <c r="I56" s="47" t="e">
        <f t="shared" si="4"/>
        <v>#VALUE!</v>
      </c>
      <c r="J56" s="40" t="e">
        <f t="shared" si="15"/>
        <v>#VALUE!</v>
      </c>
      <c r="K56" s="47">
        <f t="shared" si="5"/>
        <v>6678031866.8132105</v>
      </c>
      <c r="L56" s="40" t="e">
        <f t="shared" si="6"/>
        <v>#VALUE!</v>
      </c>
      <c r="M56" s="12" t="e">
        <f t="shared" si="7"/>
        <v>#VALUE!</v>
      </c>
      <c r="N56" s="12" t="e">
        <f t="shared" si="8"/>
        <v>#VALUE!</v>
      </c>
      <c r="O56" s="12" t="e">
        <f t="shared" si="9"/>
        <v>#VALUE!</v>
      </c>
      <c r="P56" s="81" t="e">
        <f t="shared" si="10"/>
        <v>#VALUE!</v>
      </c>
      <c r="Q56" s="12" t="e">
        <f t="shared" si="11"/>
        <v>#VALUE!</v>
      </c>
      <c r="R56" s="12" t="e">
        <f t="shared" si="12"/>
        <v>#VALUE!</v>
      </c>
      <c r="S56" s="12" t="e">
        <f t="shared" si="13"/>
        <v>#VALUE!</v>
      </c>
      <c r="T56" s="12" t="e">
        <f t="shared" si="14"/>
        <v>#VALUE!</v>
      </c>
    </row>
    <row r="57" spans="2:20" ht="15.9" customHeight="1">
      <c r="B57" s="18"/>
      <c r="C57" s="12"/>
      <c r="D57" s="9" t="str">
        <f t="shared" si="1"/>
        <v/>
      </c>
      <c r="E57" s="12"/>
      <c r="F57" s="9" t="str">
        <f t="shared" si="2"/>
        <v/>
      </c>
      <c r="G57" s="12"/>
      <c r="H57" s="9" t="str">
        <f t="shared" si="3"/>
        <v/>
      </c>
      <c r="I57" s="47" t="e">
        <f t="shared" si="4"/>
        <v>#VALUE!</v>
      </c>
      <c r="J57" s="40" t="e">
        <f t="shared" si="15"/>
        <v>#VALUE!</v>
      </c>
      <c r="K57" s="47">
        <f t="shared" si="5"/>
        <v>6678031866.8132105</v>
      </c>
      <c r="L57" s="40" t="e">
        <f t="shared" si="6"/>
        <v>#VALUE!</v>
      </c>
      <c r="M57" s="12" t="e">
        <f t="shared" si="7"/>
        <v>#VALUE!</v>
      </c>
      <c r="N57" s="12" t="e">
        <f t="shared" si="8"/>
        <v>#VALUE!</v>
      </c>
      <c r="O57" s="12" t="e">
        <f t="shared" si="9"/>
        <v>#VALUE!</v>
      </c>
      <c r="P57" s="81" t="e">
        <f t="shared" si="10"/>
        <v>#VALUE!</v>
      </c>
      <c r="Q57" s="12" t="e">
        <f t="shared" si="11"/>
        <v>#VALUE!</v>
      </c>
      <c r="R57" s="12" t="e">
        <f t="shared" si="12"/>
        <v>#VALUE!</v>
      </c>
      <c r="S57" s="12" t="e">
        <f t="shared" si="13"/>
        <v>#VALUE!</v>
      </c>
      <c r="T57" s="12" t="e">
        <f t="shared" si="14"/>
        <v>#VALUE!</v>
      </c>
    </row>
    <row r="58" spans="2:20" ht="15.9" customHeight="1">
      <c r="B58" s="18"/>
      <c r="C58" s="12"/>
      <c r="D58" s="9" t="str">
        <f t="shared" si="1"/>
        <v/>
      </c>
      <c r="E58" s="12"/>
      <c r="F58" s="9" t="str">
        <f t="shared" si="2"/>
        <v/>
      </c>
      <c r="G58" s="12"/>
      <c r="H58" s="9" t="str">
        <f t="shared" si="3"/>
        <v/>
      </c>
      <c r="I58" s="47" t="e">
        <f t="shared" si="4"/>
        <v>#VALUE!</v>
      </c>
      <c r="J58" s="40" t="e">
        <f t="shared" si="15"/>
        <v>#VALUE!</v>
      </c>
      <c r="K58" s="47">
        <f t="shared" si="5"/>
        <v>6678031866.8132105</v>
      </c>
      <c r="L58" s="40" t="e">
        <f t="shared" si="6"/>
        <v>#VALUE!</v>
      </c>
      <c r="M58" s="12" t="e">
        <f t="shared" si="7"/>
        <v>#VALUE!</v>
      </c>
      <c r="N58" s="12" t="e">
        <f t="shared" si="8"/>
        <v>#VALUE!</v>
      </c>
      <c r="O58" s="12" t="e">
        <f t="shared" si="9"/>
        <v>#VALUE!</v>
      </c>
      <c r="P58" s="81" t="e">
        <f t="shared" si="10"/>
        <v>#VALUE!</v>
      </c>
      <c r="Q58" s="12" t="e">
        <f t="shared" si="11"/>
        <v>#VALUE!</v>
      </c>
      <c r="R58" s="12" t="e">
        <f t="shared" si="12"/>
        <v>#VALUE!</v>
      </c>
      <c r="S58" s="12" t="e">
        <f t="shared" si="13"/>
        <v>#VALUE!</v>
      </c>
      <c r="T58" s="12" t="e">
        <f t="shared" si="14"/>
        <v>#VALUE!</v>
      </c>
    </row>
    <row r="59" spans="2:20" ht="15.9" customHeight="1">
      <c r="B59" s="18"/>
      <c r="C59" s="12"/>
      <c r="D59" s="9" t="str">
        <f t="shared" si="1"/>
        <v/>
      </c>
      <c r="E59" s="12"/>
      <c r="F59" s="9" t="str">
        <f t="shared" si="2"/>
        <v/>
      </c>
      <c r="G59" s="12"/>
      <c r="H59" s="9" t="str">
        <f t="shared" si="3"/>
        <v/>
      </c>
      <c r="I59" s="47" t="e">
        <f t="shared" si="4"/>
        <v>#VALUE!</v>
      </c>
      <c r="J59" s="40" t="e">
        <f t="shared" si="15"/>
        <v>#VALUE!</v>
      </c>
      <c r="K59" s="47">
        <f t="shared" si="5"/>
        <v>6678031866.8132105</v>
      </c>
      <c r="L59" s="40" t="e">
        <f t="shared" si="6"/>
        <v>#VALUE!</v>
      </c>
      <c r="M59" s="12" t="e">
        <f t="shared" si="7"/>
        <v>#VALUE!</v>
      </c>
      <c r="N59" s="12" t="e">
        <f t="shared" si="8"/>
        <v>#VALUE!</v>
      </c>
      <c r="O59" s="12" t="e">
        <f t="shared" si="9"/>
        <v>#VALUE!</v>
      </c>
      <c r="P59" s="81" t="e">
        <f t="shared" si="10"/>
        <v>#VALUE!</v>
      </c>
      <c r="Q59" s="12" t="e">
        <f t="shared" si="11"/>
        <v>#VALUE!</v>
      </c>
      <c r="R59" s="12" t="e">
        <f t="shared" si="12"/>
        <v>#VALUE!</v>
      </c>
      <c r="S59" s="12" t="e">
        <f t="shared" si="13"/>
        <v>#VALUE!</v>
      </c>
      <c r="T59" s="12" t="e">
        <f t="shared" si="14"/>
        <v>#VALUE!</v>
      </c>
    </row>
    <row r="60" spans="2:20" ht="15.9" customHeight="1">
      <c r="B60" s="18"/>
      <c r="C60" s="12"/>
      <c r="D60" s="9" t="str">
        <f t="shared" si="1"/>
        <v/>
      </c>
      <c r="E60" s="12"/>
      <c r="F60" s="9" t="str">
        <f t="shared" si="2"/>
        <v/>
      </c>
      <c r="G60" s="12"/>
      <c r="H60" s="9" t="str">
        <f t="shared" si="3"/>
        <v/>
      </c>
      <c r="I60" s="47" t="e">
        <f t="shared" si="4"/>
        <v>#VALUE!</v>
      </c>
      <c r="J60" s="40" t="e">
        <f t="shared" si="15"/>
        <v>#VALUE!</v>
      </c>
      <c r="K60" s="47">
        <f t="shared" si="5"/>
        <v>6678031866.8132105</v>
      </c>
      <c r="L60" s="40" t="e">
        <f t="shared" si="6"/>
        <v>#VALUE!</v>
      </c>
      <c r="M60" s="12" t="e">
        <f t="shared" si="7"/>
        <v>#VALUE!</v>
      </c>
      <c r="N60" s="12" t="e">
        <f t="shared" si="8"/>
        <v>#VALUE!</v>
      </c>
      <c r="O60" s="12" t="e">
        <f t="shared" si="9"/>
        <v>#VALUE!</v>
      </c>
      <c r="P60" s="81" t="e">
        <f t="shared" si="10"/>
        <v>#VALUE!</v>
      </c>
      <c r="Q60" s="12" t="e">
        <f t="shared" si="11"/>
        <v>#VALUE!</v>
      </c>
      <c r="R60" s="12" t="e">
        <f t="shared" si="12"/>
        <v>#VALUE!</v>
      </c>
      <c r="S60" s="12" t="e">
        <f t="shared" si="13"/>
        <v>#VALUE!</v>
      </c>
      <c r="T60" s="12" t="e">
        <f t="shared" si="14"/>
        <v>#VALUE!</v>
      </c>
    </row>
    <row r="61" spans="2:20" ht="15.9" customHeight="1">
      <c r="B61" s="18"/>
      <c r="C61" s="12"/>
      <c r="D61" s="9" t="str">
        <f t="shared" si="1"/>
        <v/>
      </c>
      <c r="E61" s="12"/>
      <c r="F61" s="9" t="str">
        <f t="shared" si="2"/>
        <v/>
      </c>
      <c r="G61" s="12"/>
      <c r="H61" s="9" t="str">
        <f t="shared" si="3"/>
        <v/>
      </c>
      <c r="I61" s="47" t="e">
        <f t="shared" si="4"/>
        <v>#VALUE!</v>
      </c>
      <c r="J61" s="40" t="e">
        <f t="shared" si="15"/>
        <v>#VALUE!</v>
      </c>
      <c r="K61" s="47">
        <f t="shared" si="5"/>
        <v>6678031866.8132105</v>
      </c>
      <c r="L61" s="40" t="e">
        <f t="shared" si="6"/>
        <v>#VALUE!</v>
      </c>
      <c r="M61" s="12" t="e">
        <f t="shared" si="7"/>
        <v>#VALUE!</v>
      </c>
      <c r="N61" s="12" t="e">
        <f t="shared" si="8"/>
        <v>#VALUE!</v>
      </c>
      <c r="O61" s="12" t="e">
        <f t="shared" si="9"/>
        <v>#VALUE!</v>
      </c>
      <c r="P61" s="81" t="e">
        <f t="shared" si="10"/>
        <v>#VALUE!</v>
      </c>
      <c r="Q61" s="12" t="e">
        <f t="shared" si="11"/>
        <v>#VALUE!</v>
      </c>
      <c r="R61" s="12" t="e">
        <f t="shared" si="12"/>
        <v>#VALUE!</v>
      </c>
      <c r="S61" s="12" t="e">
        <f t="shared" si="13"/>
        <v>#VALUE!</v>
      </c>
      <c r="T61" s="12" t="e">
        <f t="shared" si="14"/>
        <v>#VALUE!</v>
      </c>
    </row>
    <row r="62" spans="2:20" ht="15.9" customHeight="1">
      <c r="B62" s="18"/>
      <c r="C62" s="12"/>
      <c r="D62" s="9" t="str">
        <f t="shared" si="1"/>
        <v/>
      </c>
      <c r="E62" s="12"/>
      <c r="F62" s="9" t="str">
        <f t="shared" si="2"/>
        <v/>
      </c>
      <c r="G62" s="12"/>
      <c r="H62" s="9" t="str">
        <f t="shared" si="3"/>
        <v/>
      </c>
      <c r="I62" s="47" t="e">
        <f t="shared" si="4"/>
        <v>#VALUE!</v>
      </c>
      <c r="J62" s="40" t="e">
        <f t="shared" si="15"/>
        <v>#VALUE!</v>
      </c>
      <c r="K62" s="47">
        <f t="shared" si="5"/>
        <v>6678031866.8132105</v>
      </c>
      <c r="L62" s="40" t="e">
        <f t="shared" si="6"/>
        <v>#VALUE!</v>
      </c>
      <c r="M62" s="12" t="e">
        <f t="shared" si="7"/>
        <v>#VALUE!</v>
      </c>
      <c r="N62" s="12" t="e">
        <f t="shared" si="8"/>
        <v>#VALUE!</v>
      </c>
      <c r="O62" s="12" t="e">
        <f t="shared" si="9"/>
        <v>#VALUE!</v>
      </c>
      <c r="P62" s="81" t="e">
        <f t="shared" si="10"/>
        <v>#VALUE!</v>
      </c>
      <c r="Q62" s="12" t="e">
        <f t="shared" si="11"/>
        <v>#VALUE!</v>
      </c>
      <c r="R62" s="12" t="e">
        <f t="shared" si="12"/>
        <v>#VALUE!</v>
      </c>
      <c r="S62" s="12" t="e">
        <f t="shared" si="13"/>
        <v>#VALUE!</v>
      </c>
      <c r="T62" s="12" t="e">
        <f t="shared" si="14"/>
        <v>#VALUE!</v>
      </c>
    </row>
    <row r="63" spans="2:20" ht="15.9" customHeight="1">
      <c r="B63" s="18"/>
      <c r="C63" s="12"/>
      <c r="D63" s="9" t="str">
        <f t="shared" si="1"/>
        <v/>
      </c>
      <c r="E63" s="12"/>
      <c r="F63" s="9" t="str">
        <f t="shared" si="2"/>
        <v/>
      </c>
      <c r="G63" s="12"/>
      <c r="H63" s="9" t="str">
        <f t="shared" si="3"/>
        <v/>
      </c>
      <c r="I63" s="47" t="e">
        <f t="shared" si="4"/>
        <v>#VALUE!</v>
      </c>
      <c r="J63" s="40" t="e">
        <f t="shared" si="15"/>
        <v>#VALUE!</v>
      </c>
      <c r="K63" s="47">
        <f t="shared" si="5"/>
        <v>6678031866.8132105</v>
      </c>
      <c r="L63" s="40" t="e">
        <f t="shared" si="6"/>
        <v>#VALUE!</v>
      </c>
      <c r="M63" s="12" t="e">
        <f t="shared" si="7"/>
        <v>#VALUE!</v>
      </c>
      <c r="N63" s="12" t="e">
        <f t="shared" si="8"/>
        <v>#VALUE!</v>
      </c>
      <c r="O63" s="12" t="e">
        <f t="shared" si="9"/>
        <v>#VALUE!</v>
      </c>
      <c r="P63" s="81" t="e">
        <f t="shared" si="10"/>
        <v>#VALUE!</v>
      </c>
      <c r="Q63" s="12" t="e">
        <f t="shared" si="11"/>
        <v>#VALUE!</v>
      </c>
      <c r="R63" s="12" t="e">
        <f t="shared" si="12"/>
        <v>#VALUE!</v>
      </c>
      <c r="S63" s="12" t="e">
        <f t="shared" si="13"/>
        <v>#VALUE!</v>
      </c>
      <c r="T63" s="12" t="e">
        <f t="shared" si="14"/>
        <v>#VALUE!</v>
      </c>
    </row>
    <row r="64" spans="2:20" ht="15.9" customHeight="1">
      <c r="B64" s="18"/>
      <c r="C64" s="12"/>
      <c r="D64" s="9" t="str">
        <f t="shared" si="1"/>
        <v/>
      </c>
      <c r="E64" s="12"/>
      <c r="F64" s="9" t="str">
        <f t="shared" si="2"/>
        <v/>
      </c>
      <c r="G64" s="12"/>
      <c r="H64" s="9" t="str">
        <f t="shared" si="3"/>
        <v/>
      </c>
      <c r="I64" s="47" t="e">
        <f t="shared" si="4"/>
        <v>#VALUE!</v>
      </c>
      <c r="J64" s="40" t="e">
        <f t="shared" si="15"/>
        <v>#VALUE!</v>
      </c>
      <c r="K64" s="47">
        <f t="shared" si="5"/>
        <v>6678031866.8132105</v>
      </c>
      <c r="L64" s="40" t="e">
        <f t="shared" si="6"/>
        <v>#VALUE!</v>
      </c>
      <c r="M64" s="12" t="e">
        <f t="shared" si="7"/>
        <v>#VALUE!</v>
      </c>
      <c r="N64" s="12" t="e">
        <f t="shared" si="8"/>
        <v>#VALUE!</v>
      </c>
      <c r="O64" s="12" t="e">
        <f t="shared" si="9"/>
        <v>#VALUE!</v>
      </c>
      <c r="P64" s="81" t="e">
        <f t="shared" si="10"/>
        <v>#VALUE!</v>
      </c>
      <c r="Q64" s="12" t="e">
        <f t="shared" si="11"/>
        <v>#VALUE!</v>
      </c>
      <c r="R64" s="12" t="e">
        <f t="shared" si="12"/>
        <v>#VALUE!</v>
      </c>
      <c r="S64" s="12" t="e">
        <f t="shared" si="13"/>
        <v>#VALUE!</v>
      </c>
      <c r="T64" s="12" t="e">
        <f t="shared" si="14"/>
        <v>#VALUE!</v>
      </c>
    </row>
    <row r="65" spans="2:20" ht="15.9" customHeight="1">
      <c r="B65" s="18"/>
      <c r="C65" s="12"/>
      <c r="D65" s="9" t="str">
        <f t="shared" si="1"/>
        <v/>
      </c>
      <c r="E65" s="12"/>
      <c r="F65" s="9" t="str">
        <f t="shared" si="2"/>
        <v/>
      </c>
      <c r="G65" s="12"/>
      <c r="H65" s="9" t="str">
        <f t="shared" si="3"/>
        <v/>
      </c>
      <c r="I65" s="47" t="e">
        <f t="shared" si="4"/>
        <v>#VALUE!</v>
      </c>
      <c r="J65" s="40" t="e">
        <f t="shared" si="15"/>
        <v>#VALUE!</v>
      </c>
      <c r="K65" s="47">
        <f t="shared" si="5"/>
        <v>6678031866.8132105</v>
      </c>
      <c r="L65" s="40" t="e">
        <f t="shared" si="6"/>
        <v>#VALUE!</v>
      </c>
      <c r="M65" s="12" t="e">
        <f t="shared" si="7"/>
        <v>#VALUE!</v>
      </c>
      <c r="N65" s="12" t="e">
        <f t="shared" si="8"/>
        <v>#VALUE!</v>
      </c>
      <c r="O65" s="12" t="e">
        <f t="shared" si="9"/>
        <v>#VALUE!</v>
      </c>
      <c r="P65" s="81" t="e">
        <f t="shared" si="10"/>
        <v>#VALUE!</v>
      </c>
      <c r="Q65" s="12" t="e">
        <f t="shared" si="11"/>
        <v>#VALUE!</v>
      </c>
      <c r="R65" s="12" t="e">
        <f t="shared" si="12"/>
        <v>#VALUE!</v>
      </c>
      <c r="S65" s="12" t="e">
        <f t="shared" si="13"/>
        <v>#VALUE!</v>
      </c>
      <c r="T65" s="12" t="e">
        <f t="shared" si="14"/>
        <v>#VALUE!</v>
      </c>
    </row>
    <row r="66" spans="2:20" ht="15.9" customHeight="1">
      <c r="B66" s="18"/>
      <c r="C66" s="12"/>
      <c r="D66" s="9" t="str">
        <f t="shared" si="1"/>
        <v/>
      </c>
      <c r="E66" s="12"/>
      <c r="F66" s="9" t="str">
        <f t="shared" si="2"/>
        <v/>
      </c>
      <c r="G66" s="12"/>
      <c r="H66" s="9" t="str">
        <f t="shared" si="3"/>
        <v/>
      </c>
      <c r="I66" s="47" t="e">
        <f t="shared" si="4"/>
        <v>#VALUE!</v>
      </c>
      <c r="J66" s="40" t="e">
        <f t="shared" si="15"/>
        <v>#VALUE!</v>
      </c>
      <c r="K66" s="47">
        <f t="shared" si="5"/>
        <v>6678031866.8132105</v>
      </c>
      <c r="L66" s="40" t="e">
        <f t="shared" si="6"/>
        <v>#VALUE!</v>
      </c>
      <c r="M66" s="12" t="e">
        <f t="shared" si="7"/>
        <v>#VALUE!</v>
      </c>
      <c r="N66" s="12" t="e">
        <f t="shared" si="8"/>
        <v>#VALUE!</v>
      </c>
      <c r="O66" s="12" t="e">
        <f t="shared" si="9"/>
        <v>#VALUE!</v>
      </c>
      <c r="P66" s="81" t="e">
        <f t="shared" si="10"/>
        <v>#VALUE!</v>
      </c>
      <c r="Q66" s="12" t="e">
        <f t="shared" si="11"/>
        <v>#VALUE!</v>
      </c>
      <c r="R66" s="12" t="e">
        <f t="shared" si="12"/>
        <v>#VALUE!</v>
      </c>
      <c r="S66" s="12" t="e">
        <f t="shared" si="13"/>
        <v>#VALUE!</v>
      </c>
      <c r="T66" s="12" t="e">
        <f t="shared" si="14"/>
        <v>#VALUE!</v>
      </c>
    </row>
    <row r="67" spans="2:20" ht="15.9" customHeight="1">
      <c r="B67" s="18"/>
      <c r="C67" s="12"/>
      <c r="D67" s="9" t="str">
        <f t="shared" si="1"/>
        <v/>
      </c>
      <c r="E67" s="12"/>
      <c r="F67" s="9" t="str">
        <f t="shared" si="2"/>
        <v/>
      </c>
      <c r="G67" s="12"/>
      <c r="H67" s="9" t="str">
        <f t="shared" si="3"/>
        <v/>
      </c>
      <c r="I67" s="47" t="e">
        <f t="shared" si="4"/>
        <v>#VALUE!</v>
      </c>
      <c r="J67" s="40" t="e">
        <f t="shared" si="15"/>
        <v>#VALUE!</v>
      </c>
      <c r="K67" s="47">
        <f t="shared" si="5"/>
        <v>6678031866.8132105</v>
      </c>
      <c r="L67" s="40" t="e">
        <f t="shared" si="6"/>
        <v>#VALUE!</v>
      </c>
      <c r="M67" s="12" t="e">
        <f t="shared" si="7"/>
        <v>#VALUE!</v>
      </c>
      <c r="N67" s="12" t="e">
        <f t="shared" si="8"/>
        <v>#VALUE!</v>
      </c>
      <c r="O67" s="12" t="e">
        <f t="shared" si="9"/>
        <v>#VALUE!</v>
      </c>
      <c r="P67" s="81" t="e">
        <f t="shared" si="10"/>
        <v>#VALUE!</v>
      </c>
      <c r="Q67" s="12" t="e">
        <f t="shared" si="11"/>
        <v>#VALUE!</v>
      </c>
      <c r="R67" s="12" t="e">
        <f t="shared" si="12"/>
        <v>#VALUE!</v>
      </c>
      <c r="S67" s="12" t="e">
        <f t="shared" si="13"/>
        <v>#VALUE!</v>
      </c>
      <c r="T67" s="12" t="e">
        <f t="shared" si="14"/>
        <v>#VALUE!</v>
      </c>
    </row>
    <row r="68" spans="2:20" ht="15.9" customHeight="1">
      <c r="B68" s="18"/>
      <c r="C68" s="12"/>
      <c r="D68" s="9" t="str">
        <f t="shared" si="1"/>
        <v/>
      </c>
      <c r="E68" s="12"/>
      <c r="F68" s="9" t="str">
        <f t="shared" si="2"/>
        <v/>
      </c>
      <c r="G68" s="12"/>
      <c r="H68" s="9" t="str">
        <f t="shared" si="3"/>
        <v/>
      </c>
      <c r="I68" s="47" t="e">
        <f t="shared" si="4"/>
        <v>#VALUE!</v>
      </c>
      <c r="J68" s="40" t="e">
        <f t="shared" si="15"/>
        <v>#VALUE!</v>
      </c>
      <c r="K68" s="47">
        <f t="shared" si="5"/>
        <v>6678031866.8132105</v>
      </c>
      <c r="L68" s="40" t="e">
        <f t="shared" si="6"/>
        <v>#VALUE!</v>
      </c>
      <c r="M68" s="12" t="e">
        <f t="shared" si="7"/>
        <v>#VALUE!</v>
      </c>
      <c r="N68" s="12" t="e">
        <f t="shared" si="8"/>
        <v>#VALUE!</v>
      </c>
      <c r="O68" s="12" t="e">
        <f t="shared" si="9"/>
        <v>#VALUE!</v>
      </c>
      <c r="P68" s="81" t="e">
        <f t="shared" si="10"/>
        <v>#VALUE!</v>
      </c>
      <c r="Q68" s="12" t="e">
        <f t="shared" si="11"/>
        <v>#VALUE!</v>
      </c>
      <c r="R68" s="12" t="e">
        <f t="shared" si="12"/>
        <v>#VALUE!</v>
      </c>
      <c r="S68" s="12" t="e">
        <f t="shared" si="13"/>
        <v>#VALUE!</v>
      </c>
      <c r="T68" s="12" t="e">
        <f t="shared" si="14"/>
        <v>#VALUE!</v>
      </c>
    </row>
    <row r="69" spans="2:20" ht="15.9" customHeight="1">
      <c r="B69" s="18"/>
      <c r="C69" s="12"/>
      <c r="D69" s="9" t="str">
        <f t="shared" si="1"/>
        <v/>
      </c>
      <c r="E69" s="12"/>
      <c r="F69" s="9" t="str">
        <f t="shared" si="2"/>
        <v/>
      </c>
      <c r="G69" s="12"/>
      <c r="H69" s="9" t="str">
        <f t="shared" si="3"/>
        <v/>
      </c>
      <c r="I69" s="47" t="e">
        <f t="shared" si="4"/>
        <v>#VALUE!</v>
      </c>
      <c r="J69" s="40" t="e">
        <f t="shared" si="15"/>
        <v>#VALUE!</v>
      </c>
      <c r="K69" s="47">
        <f t="shared" si="5"/>
        <v>6678031866.8132105</v>
      </c>
      <c r="L69" s="40" t="e">
        <f t="shared" si="6"/>
        <v>#VALUE!</v>
      </c>
      <c r="M69" s="12" t="e">
        <f t="shared" si="7"/>
        <v>#VALUE!</v>
      </c>
      <c r="N69" s="12" t="e">
        <f t="shared" si="8"/>
        <v>#VALUE!</v>
      </c>
      <c r="O69" s="12" t="e">
        <f t="shared" si="9"/>
        <v>#VALUE!</v>
      </c>
      <c r="P69" s="81" t="e">
        <f t="shared" si="10"/>
        <v>#VALUE!</v>
      </c>
      <c r="Q69" s="12" t="e">
        <f t="shared" si="11"/>
        <v>#VALUE!</v>
      </c>
      <c r="R69" s="12" t="e">
        <f t="shared" si="12"/>
        <v>#VALUE!</v>
      </c>
      <c r="S69" s="12" t="e">
        <f t="shared" si="13"/>
        <v>#VALUE!</v>
      </c>
      <c r="T69" s="12" t="e">
        <f t="shared" si="14"/>
        <v>#VALUE!</v>
      </c>
    </row>
    <row r="70" spans="2:20" ht="15.9" customHeight="1">
      <c r="B70" s="18"/>
      <c r="C70" s="12"/>
      <c r="D70" s="9" t="str">
        <f t="shared" si="1"/>
        <v/>
      </c>
      <c r="E70" s="12"/>
      <c r="F70" s="9" t="str">
        <f t="shared" si="2"/>
        <v/>
      </c>
      <c r="G70" s="12"/>
      <c r="H70" s="9" t="str">
        <f t="shared" si="3"/>
        <v/>
      </c>
      <c r="I70" s="47" t="e">
        <f t="shared" si="4"/>
        <v>#VALUE!</v>
      </c>
      <c r="J70" s="40" t="e">
        <f t="shared" si="15"/>
        <v>#VALUE!</v>
      </c>
      <c r="K70" s="47">
        <f t="shared" si="5"/>
        <v>6678031866.8132105</v>
      </c>
      <c r="L70" s="40" t="e">
        <f t="shared" si="6"/>
        <v>#VALUE!</v>
      </c>
      <c r="M70" s="12" t="e">
        <f t="shared" si="7"/>
        <v>#VALUE!</v>
      </c>
      <c r="N70" s="12" t="e">
        <f t="shared" si="8"/>
        <v>#VALUE!</v>
      </c>
      <c r="O70" s="12" t="e">
        <f t="shared" si="9"/>
        <v>#VALUE!</v>
      </c>
      <c r="P70" s="81" t="e">
        <f t="shared" si="10"/>
        <v>#VALUE!</v>
      </c>
      <c r="Q70" s="12" t="e">
        <f t="shared" si="11"/>
        <v>#VALUE!</v>
      </c>
      <c r="R70" s="12" t="e">
        <f t="shared" si="12"/>
        <v>#VALUE!</v>
      </c>
      <c r="S70" s="12" t="e">
        <f t="shared" si="13"/>
        <v>#VALUE!</v>
      </c>
      <c r="T70" s="12" t="e">
        <f t="shared" si="14"/>
        <v>#VALUE!</v>
      </c>
    </row>
    <row r="71" spans="2:20" ht="15.9" customHeight="1">
      <c r="B71" s="18"/>
      <c r="C71" s="12"/>
      <c r="D71" s="9" t="str">
        <f t="shared" si="1"/>
        <v/>
      </c>
      <c r="E71" s="12"/>
      <c r="F71" s="9" t="str">
        <f t="shared" si="2"/>
        <v/>
      </c>
      <c r="G71" s="12"/>
      <c r="H71" s="9" t="str">
        <f t="shared" si="3"/>
        <v/>
      </c>
      <c r="I71" s="47" t="e">
        <f t="shared" si="4"/>
        <v>#VALUE!</v>
      </c>
      <c r="J71" s="40" t="e">
        <f t="shared" si="15"/>
        <v>#VALUE!</v>
      </c>
      <c r="K71" s="47">
        <f t="shared" si="5"/>
        <v>6678031866.8132105</v>
      </c>
      <c r="L71" s="40" t="e">
        <f t="shared" si="6"/>
        <v>#VALUE!</v>
      </c>
      <c r="M71" s="12" t="e">
        <f t="shared" si="7"/>
        <v>#VALUE!</v>
      </c>
      <c r="N71" s="12" t="e">
        <f t="shared" si="8"/>
        <v>#VALUE!</v>
      </c>
      <c r="O71" s="12" t="e">
        <f t="shared" si="9"/>
        <v>#VALUE!</v>
      </c>
      <c r="P71" s="81" t="e">
        <f t="shared" si="10"/>
        <v>#VALUE!</v>
      </c>
      <c r="Q71" s="12" t="e">
        <f t="shared" si="11"/>
        <v>#VALUE!</v>
      </c>
      <c r="R71" s="12" t="e">
        <f t="shared" si="12"/>
        <v>#VALUE!</v>
      </c>
      <c r="S71" s="12" t="e">
        <f t="shared" si="13"/>
        <v>#VALUE!</v>
      </c>
      <c r="T71" s="12" t="e">
        <f t="shared" si="14"/>
        <v>#VALUE!</v>
      </c>
    </row>
    <row r="72" spans="2:20" ht="15.9" customHeight="1">
      <c r="B72" s="18"/>
      <c r="C72" s="12"/>
      <c r="D72" s="9" t="str">
        <f t="shared" si="1"/>
        <v/>
      </c>
      <c r="E72" s="12"/>
      <c r="F72" s="9" t="str">
        <f t="shared" si="2"/>
        <v/>
      </c>
      <c r="G72" s="12"/>
      <c r="H72" s="9" t="str">
        <f t="shared" si="3"/>
        <v/>
      </c>
      <c r="I72" s="47" t="e">
        <f t="shared" si="4"/>
        <v>#VALUE!</v>
      </c>
      <c r="J72" s="40" t="e">
        <f t="shared" si="15"/>
        <v>#VALUE!</v>
      </c>
      <c r="K72" s="47">
        <f t="shared" si="5"/>
        <v>6678031866.8132105</v>
      </c>
      <c r="L72" s="40" t="e">
        <f t="shared" si="6"/>
        <v>#VALUE!</v>
      </c>
      <c r="M72" s="12" t="e">
        <f t="shared" si="7"/>
        <v>#VALUE!</v>
      </c>
      <c r="N72" s="12" t="e">
        <f t="shared" si="8"/>
        <v>#VALUE!</v>
      </c>
      <c r="O72" s="12" t="e">
        <f t="shared" si="9"/>
        <v>#VALUE!</v>
      </c>
      <c r="P72" s="81" t="e">
        <f t="shared" si="10"/>
        <v>#VALUE!</v>
      </c>
      <c r="Q72" s="12" t="e">
        <f t="shared" si="11"/>
        <v>#VALUE!</v>
      </c>
      <c r="R72" s="12" t="e">
        <f t="shared" si="12"/>
        <v>#VALUE!</v>
      </c>
      <c r="S72" s="12" t="e">
        <f t="shared" si="13"/>
        <v>#VALUE!</v>
      </c>
      <c r="T72" s="12" t="e">
        <f t="shared" si="14"/>
        <v>#VALUE!</v>
      </c>
    </row>
    <row r="73" spans="2:20" ht="15.9" customHeight="1">
      <c r="B73" s="18"/>
      <c r="C73" s="12"/>
      <c r="D73" s="9" t="str">
        <f t="shared" ref="D73:D136" si="16">IF(C73="","",(C73-$C$9)*1000)</f>
        <v/>
      </c>
      <c r="E73" s="12"/>
      <c r="F73" s="9" t="str">
        <f t="shared" ref="F73:F136" si="17">IF(E73="","",(E73-$E$9)*1000)</f>
        <v/>
      </c>
      <c r="G73" s="12"/>
      <c r="H73" s="9" t="str">
        <f t="shared" ref="H73:H136" si="18">IF(G73="","",(G73-$G$9)*1000)</f>
        <v/>
      </c>
      <c r="I73" s="47" t="e">
        <f t="shared" si="4"/>
        <v>#VALUE!</v>
      </c>
      <c r="J73" s="40" t="e">
        <f t="shared" si="15"/>
        <v>#VALUE!</v>
      </c>
      <c r="K73" s="47">
        <f t="shared" si="5"/>
        <v>6678031866.8132105</v>
      </c>
      <c r="L73" s="40" t="e">
        <f t="shared" si="6"/>
        <v>#VALUE!</v>
      </c>
      <c r="M73" s="12" t="e">
        <f t="shared" si="7"/>
        <v>#VALUE!</v>
      </c>
      <c r="N73" s="12" t="e">
        <f t="shared" si="8"/>
        <v>#VALUE!</v>
      </c>
      <c r="O73" s="12" t="e">
        <f t="shared" si="9"/>
        <v>#VALUE!</v>
      </c>
      <c r="P73" s="81" t="e">
        <f t="shared" si="10"/>
        <v>#VALUE!</v>
      </c>
      <c r="Q73" s="12" t="e">
        <f t="shared" si="11"/>
        <v>#VALUE!</v>
      </c>
      <c r="R73" s="12" t="e">
        <f t="shared" si="12"/>
        <v>#VALUE!</v>
      </c>
      <c r="S73" s="12" t="e">
        <f t="shared" si="13"/>
        <v>#VALUE!</v>
      </c>
      <c r="T73" s="12" t="e">
        <f t="shared" si="14"/>
        <v>#VALUE!</v>
      </c>
    </row>
    <row r="74" spans="2:20" ht="15.9" customHeight="1">
      <c r="B74" s="18"/>
      <c r="C74" s="12"/>
      <c r="D74" s="9" t="str">
        <f t="shared" si="16"/>
        <v/>
      </c>
      <c r="E74" s="12"/>
      <c r="F74" s="9" t="str">
        <f t="shared" si="17"/>
        <v/>
      </c>
      <c r="G74" s="12"/>
      <c r="H74" s="9" t="str">
        <f t="shared" si="18"/>
        <v/>
      </c>
      <c r="I74" s="47" t="e">
        <f t="shared" ref="I74:I86" si="19">IF(MOD(DEGREES(ATAN2(D74, F74)), 360) &gt; 180, MOD(DEGREES(ATAN2(D74, F74)), 360) - 360, MOD(DEGREES(ATAN2(D74, F74)), 360))</f>
        <v>#VALUE!</v>
      </c>
      <c r="J74" s="40" t="e">
        <f t="shared" si="15"/>
        <v>#VALUE!</v>
      </c>
      <c r="K74" s="47">
        <f t="shared" ref="K74:K86" si="20">SQRT(POWER(C74 - $C$9,2) + POWER(E74 - $E$9,2)) *1000</f>
        <v>6678031866.8132105</v>
      </c>
      <c r="L74" s="40" t="e">
        <f t="shared" ref="L74:L86" si="21">SQRT((D74^2) + (F74^2) + (H74^2))</f>
        <v>#VALUE!</v>
      </c>
      <c r="M74" s="12" t="e">
        <f t="shared" ref="M74:M86" si="22">(D74-$D$9)/(B74-$B$9)</f>
        <v>#VALUE!</v>
      </c>
      <c r="N74" s="12" t="e">
        <f t="shared" ref="N74:N86" si="23">(F74-$F$9)/(B74-$B$9)</f>
        <v>#VALUE!</v>
      </c>
      <c r="O74" s="12" t="e">
        <f t="shared" ref="O74:O86" si="24">(H74-$H$9)/(B74-$B$9)</f>
        <v>#VALUE!</v>
      </c>
      <c r="P74" s="81" t="e">
        <f t="shared" ref="P74:P86" si="25">(L74-$L$9)/(B74-$B$9)</f>
        <v>#VALUE!</v>
      </c>
      <c r="Q74" s="12" t="e">
        <f t="shared" ref="Q74:Q86" si="26">(M74-0)/(B74-$B$9)</f>
        <v>#VALUE!</v>
      </c>
      <c r="R74" s="12" t="e">
        <f t="shared" ref="R74:R86" si="27">(N74-0)/(B74-$B$9)</f>
        <v>#VALUE!</v>
      </c>
      <c r="S74" s="12" t="e">
        <f t="shared" ref="S74:S86" si="28">(O74-0)/(B74-$B$9)</f>
        <v>#VALUE!</v>
      </c>
      <c r="T74" s="12" t="e">
        <f t="shared" ref="T74:T86" si="29">(P74-0)/(B74-$B$9)</f>
        <v>#VALUE!</v>
      </c>
    </row>
    <row r="75" spans="2:20" ht="15.9" customHeight="1">
      <c r="B75" s="18"/>
      <c r="C75" s="12"/>
      <c r="D75" s="9" t="str">
        <f t="shared" si="16"/>
        <v/>
      </c>
      <c r="E75" s="12"/>
      <c r="F75" s="9" t="str">
        <f t="shared" si="17"/>
        <v/>
      </c>
      <c r="G75" s="12"/>
      <c r="H75" s="9" t="str">
        <f t="shared" si="18"/>
        <v/>
      </c>
      <c r="I75" s="47" t="e">
        <f t="shared" si="19"/>
        <v>#VALUE!</v>
      </c>
      <c r="J75" s="40" t="e">
        <f t="shared" ref="J75:J86" si="30">MOD(DEGREES(ATAN2(F75, D75)) + 360, 360)</f>
        <v>#VALUE!</v>
      </c>
      <c r="K75" s="47">
        <f t="shared" si="20"/>
        <v>6678031866.8132105</v>
      </c>
      <c r="L75" s="40" t="e">
        <f t="shared" si="21"/>
        <v>#VALUE!</v>
      </c>
      <c r="M75" s="12" t="e">
        <f t="shared" si="22"/>
        <v>#VALUE!</v>
      </c>
      <c r="N75" s="12" t="e">
        <f t="shared" si="23"/>
        <v>#VALUE!</v>
      </c>
      <c r="O75" s="12" t="e">
        <f t="shared" si="24"/>
        <v>#VALUE!</v>
      </c>
      <c r="P75" s="81" t="e">
        <f t="shared" si="25"/>
        <v>#VALUE!</v>
      </c>
      <c r="Q75" s="12" t="e">
        <f t="shared" si="26"/>
        <v>#VALUE!</v>
      </c>
      <c r="R75" s="12" t="e">
        <f t="shared" si="27"/>
        <v>#VALUE!</v>
      </c>
      <c r="S75" s="12" t="e">
        <f t="shared" si="28"/>
        <v>#VALUE!</v>
      </c>
      <c r="T75" s="12" t="e">
        <f t="shared" si="29"/>
        <v>#VALUE!</v>
      </c>
    </row>
    <row r="76" spans="2:20" ht="15.9" customHeight="1">
      <c r="B76" s="18"/>
      <c r="C76" s="12"/>
      <c r="D76" s="9" t="str">
        <f t="shared" si="16"/>
        <v/>
      </c>
      <c r="E76" s="12"/>
      <c r="F76" s="9" t="str">
        <f t="shared" si="17"/>
        <v/>
      </c>
      <c r="G76" s="12"/>
      <c r="H76" s="9" t="str">
        <f t="shared" si="18"/>
        <v/>
      </c>
      <c r="I76" s="47" t="e">
        <f t="shared" si="19"/>
        <v>#VALUE!</v>
      </c>
      <c r="J76" s="40" t="e">
        <f t="shared" si="30"/>
        <v>#VALUE!</v>
      </c>
      <c r="K76" s="47">
        <f t="shared" si="20"/>
        <v>6678031866.8132105</v>
      </c>
      <c r="L76" s="40" t="e">
        <f t="shared" si="21"/>
        <v>#VALUE!</v>
      </c>
      <c r="M76" s="12" t="e">
        <f t="shared" si="22"/>
        <v>#VALUE!</v>
      </c>
      <c r="N76" s="12" t="e">
        <f t="shared" si="23"/>
        <v>#VALUE!</v>
      </c>
      <c r="O76" s="12" t="e">
        <f t="shared" si="24"/>
        <v>#VALUE!</v>
      </c>
      <c r="P76" s="81" t="e">
        <f t="shared" si="25"/>
        <v>#VALUE!</v>
      </c>
      <c r="Q76" s="12" t="e">
        <f t="shared" si="26"/>
        <v>#VALUE!</v>
      </c>
      <c r="R76" s="12" t="e">
        <f t="shared" si="27"/>
        <v>#VALUE!</v>
      </c>
      <c r="S76" s="12" t="e">
        <f t="shared" si="28"/>
        <v>#VALUE!</v>
      </c>
      <c r="T76" s="12" t="e">
        <f t="shared" si="29"/>
        <v>#VALUE!</v>
      </c>
    </row>
    <row r="77" spans="2:20" ht="15.9" customHeight="1">
      <c r="B77" s="18"/>
      <c r="C77" s="12"/>
      <c r="D77" s="9" t="str">
        <f t="shared" si="16"/>
        <v/>
      </c>
      <c r="E77" s="12"/>
      <c r="F77" s="9" t="str">
        <f t="shared" si="17"/>
        <v/>
      </c>
      <c r="G77" s="12"/>
      <c r="H77" s="9" t="str">
        <f t="shared" si="18"/>
        <v/>
      </c>
      <c r="I77" s="47" t="e">
        <f t="shared" si="19"/>
        <v>#VALUE!</v>
      </c>
      <c r="J77" s="40" t="e">
        <f t="shared" si="30"/>
        <v>#VALUE!</v>
      </c>
      <c r="K77" s="47">
        <f t="shared" si="20"/>
        <v>6678031866.8132105</v>
      </c>
      <c r="L77" s="40" t="e">
        <f t="shared" si="21"/>
        <v>#VALUE!</v>
      </c>
      <c r="M77" s="12" t="e">
        <f t="shared" si="22"/>
        <v>#VALUE!</v>
      </c>
      <c r="N77" s="12" t="e">
        <f t="shared" si="23"/>
        <v>#VALUE!</v>
      </c>
      <c r="O77" s="12" t="e">
        <f t="shared" si="24"/>
        <v>#VALUE!</v>
      </c>
      <c r="P77" s="81" t="e">
        <f t="shared" si="25"/>
        <v>#VALUE!</v>
      </c>
      <c r="Q77" s="12" t="e">
        <f t="shared" si="26"/>
        <v>#VALUE!</v>
      </c>
      <c r="R77" s="12" t="e">
        <f t="shared" si="27"/>
        <v>#VALUE!</v>
      </c>
      <c r="S77" s="12" t="e">
        <f t="shared" si="28"/>
        <v>#VALUE!</v>
      </c>
      <c r="T77" s="12" t="e">
        <f t="shared" si="29"/>
        <v>#VALUE!</v>
      </c>
    </row>
    <row r="78" spans="2:20" ht="15.9" customHeight="1">
      <c r="B78" s="18"/>
      <c r="C78" s="12"/>
      <c r="D78" s="9" t="str">
        <f t="shared" si="16"/>
        <v/>
      </c>
      <c r="E78" s="12"/>
      <c r="F78" s="9" t="str">
        <f t="shared" si="17"/>
        <v/>
      </c>
      <c r="G78" s="12"/>
      <c r="H78" s="9" t="str">
        <f t="shared" si="18"/>
        <v/>
      </c>
      <c r="I78" s="47" t="e">
        <f t="shared" si="19"/>
        <v>#VALUE!</v>
      </c>
      <c r="J78" s="40" t="e">
        <f t="shared" si="30"/>
        <v>#VALUE!</v>
      </c>
      <c r="K78" s="47">
        <f t="shared" si="20"/>
        <v>6678031866.8132105</v>
      </c>
      <c r="L78" s="40" t="e">
        <f t="shared" si="21"/>
        <v>#VALUE!</v>
      </c>
      <c r="M78" s="12" t="e">
        <f t="shared" si="22"/>
        <v>#VALUE!</v>
      </c>
      <c r="N78" s="12" t="e">
        <f t="shared" si="23"/>
        <v>#VALUE!</v>
      </c>
      <c r="O78" s="12" t="e">
        <f t="shared" si="24"/>
        <v>#VALUE!</v>
      </c>
      <c r="P78" s="81" t="e">
        <f t="shared" si="25"/>
        <v>#VALUE!</v>
      </c>
      <c r="Q78" s="12" t="e">
        <f t="shared" si="26"/>
        <v>#VALUE!</v>
      </c>
      <c r="R78" s="12" t="e">
        <f t="shared" si="27"/>
        <v>#VALUE!</v>
      </c>
      <c r="S78" s="12" t="e">
        <f t="shared" si="28"/>
        <v>#VALUE!</v>
      </c>
      <c r="T78" s="12" t="e">
        <f t="shared" si="29"/>
        <v>#VALUE!</v>
      </c>
    </row>
    <row r="79" spans="2:20" ht="15.9" customHeight="1">
      <c r="B79" s="18"/>
      <c r="C79" s="12"/>
      <c r="D79" s="9" t="str">
        <f t="shared" si="16"/>
        <v/>
      </c>
      <c r="E79" s="12"/>
      <c r="F79" s="9" t="str">
        <f t="shared" si="17"/>
        <v/>
      </c>
      <c r="G79" s="12"/>
      <c r="H79" s="9" t="str">
        <f t="shared" si="18"/>
        <v/>
      </c>
      <c r="I79" s="47" t="e">
        <f t="shared" si="19"/>
        <v>#VALUE!</v>
      </c>
      <c r="J79" s="40" t="e">
        <f t="shared" si="30"/>
        <v>#VALUE!</v>
      </c>
      <c r="K79" s="47">
        <f t="shared" si="20"/>
        <v>6678031866.8132105</v>
      </c>
      <c r="L79" s="40" t="e">
        <f t="shared" si="21"/>
        <v>#VALUE!</v>
      </c>
      <c r="M79" s="12" t="e">
        <f t="shared" si="22"/>
        <v>#VALUE!</v>
      </c>
      <c r="N79" s="12" t="e">
        <f t="shared" si="23"/>
        <v>#VALUE!</v>
      </c>
      <c r="O79" s="12" t="e">
        <f t="shared" si="24"/>
        <v>#VALUE!</v>
      </c>
      <c r="P79" s="81" t="e">
        <f t="shared" si="25"/>
        <v>#VALUE!</v>
      </c>
      <c r="Q79" s="12" t="e">
        <f t="shared" si="26"/>
        <v>#VALUE!</v>
      </c>
      <c r="R79" s="12" t="e">
        <f t="shared" si="27"/>
        <v>#VALUE!</v>
      </c>
      <c r="S79" s="12" t="e">
        <f t="shared" si="28"/>
        <v>#VALUE!</v>
      </c>
      <c r="T79" s="12" t="e">
        <f t="shared" si="29"/>
        <v>#VALUE!</v>
      </c>
    </row>
    <row r="80" spans="2:20" ht="15.9" customHeight="1">
      <c r="B80" s="18"/>
      <c r="C80" s="12"/>
      <c r="D80" s="9" t="str">
        <f t="shared" si="16"/>
        <v/>
      </c>
      <c r="E80" s="12"/>
      <c r="F80" s="9" t="str">
        <f t="shared" si="17"/>
        <v/>
      </c>
      <c r="G80" s="12"/>
      <c r="H80" s="9" t="str">
        <f t="shared" si="18"/>
        <v/>
      </c>
      <c r="I80" s="47" t="e">
        <f t="shared" si="19"/>
        <v>#VALUE!</v>
      </c>
      <c r="J80" s="40" t="e">
        <f t="shared" si="30"/>
        <v>#VALUE!</v>
      </c>
      <c r="K80" s="47">
        <f t="shared" si="20"/>
        <v>6678031866.8132105</v>
      </c>
      <c r="L80" s="40" t="e">
        <f t="shared" si="21"/>
        <v>#VALUE!</v>
      </c>
      <c r="M80" s="12" t="e">
        <f t="shared" si="22"/>
        <v>#VALUE!</v>
      </c>
      <c r="N80" s="12" t="e">
        <f t="shared" si="23"/>
        <v>#VALUE!</v>
      </c>
      <c r="O80" s="12" t="e">
        <f t="shared" si="24"/>
        <v>#VALUE!</v>
      </c>
      <c r="P80" s="81" t="e">
        <f t="shared" si="25"/>
        <v>#VALUE!</v>
      </c>
      <c r="Q80" s="12" t="e">
        <f t="shared" si="26"/>
        <v>#VALUE!</v>
      </c>
      <c r="R80" s="12" t="e">
        <f t="shared" si="27"/>
        <v>#VALUE!</v>
      </c>
      <c r="S80" s="12" t="e">
        <f t="shared" si="28"/>
        <v>#VALUE!</v>
      </c>
      <c r="T80" s="12" t="e">
        <f t="shared" si="29"/>
        <v>#VALUE!</v>
      </c>
    </row>
    <row r="81" spans="2:20" ht="15.9" customHeight="1">
      <c r="B81" s="18"/>
      <c r="C81" s="12"/>
      <c r="D81" s="9" t="str">
        <f t="shared" si="16"/>
        <v/>
      </c>
      <c r="E81" s="12"/>
      <c r="F81" s="9" t="str">
        <f t="shared" si="17"/>
        <v/>
      </c>
      <c r="G81" s="12"/>
      <c r="H81" s="9" t="str">
        <f t="shared" si="18"/>
        <v/>
      </c>
      <c r="I81" s="47" t="e">
        <f t="shared" si="19"/>
        <v>#VALUE!</v>
      </c>
      <c r="J81" s="40" t="e">
        <f t="shared" si="30"/>
        <v>#VALUE!</v>
      </c>
      <c r="K81" s="47">
        <f t="shared" si="20"/>
        <v>6678031866.8132105</v>
      </c>
      <c r="L81" s="40" t="e">
        <f t="shared" si="21"/>
        <v>#VALUE!</v>
      </c>
      <c r="M81" s="12" t="e">
        <f t="shared" si="22"/>
        <v>#VALUE!</v>
      </c>
      <c r="N81" s="12" t="e">
        <f t="shared" si="23"/>
        <v>#VALUE!</v>
      </c>
      <c r="O81" s="12" t="e">
        <f t="shared" si="24"/>
        <v>#VALUE!</v>
      </c>
      <c r="P81" s="81" t="e">
        <f t="shared" si="25"/>
        <v>#VALUE!</v>
      </c>
      <c r="Q81" s="12" t="e">
        <f t="shared" si="26"/>
        <v>#VALUE!</v>
      </c>
      <c r="R81" s="12" t="e">
        <f t="shared" si="27"/>
        <v>#VALUE!</v>
      </c>
      <c r="S81" s="12" t="e">
        <f t="shared" si="28"/>
        <v>#VALUE!</v>
      </c>
      <c r="T81" s="12" t="e">
        <f t="shared" si="29"/>
        <v>#VALUE!</v>
      </c>
    </row>
    <row r="82" spans="2:20" ht="15.9" customHeight="1">
      <c r="B82" s="18"/>
      <c r="C82" s="12"/>
      <c r="D82" s="9" t="str">
        <f t="shared" si="16"/>
        <v/>
      </c>
      <c r="E82" s="12"/>
      <c r="F82" s="9" t="str">
        <f t="shared" si="17"/>
        <v/>
      </c>
      <c r="G82" s="12"/>
      <c r="H82" s="9" t="str">
        <f t="shared" si="18"/>
        <v/>
      </c>
      <c r="I82" s="47" t="e">
        <f t="shared" si="19"/>
        <v>#VALUE!</v>
      </c>
      <c r="J82" s="40" t="e">
        <f t="shared" si="30"/>
        <v>#VALUE!</v>
      </c>
      <c r="K82" s="47">
        <f t="shared" si="20"/>
        <v>6678031866.8132105</v>
      </c>
      <c r="L82" s="40" t="e">
        <f t="shared" si="21"/>
        <v>#VALUE!</v>
      </c>
      <c r="M82" s="12" t="e">
        <f t="shared" si="22"/>
        <v>#VALUE!</v>
      </c>
      <c r="N82" s="12" t="e">
        <f t="shared" si="23"/>
        <v>#VALUE!</v>
      </c>
      <c r="O82" s="12" t="e">
        <f t="shared" si="24"/>
        <v>#VALUE!</v>
      </c>
      <c r="P82" s="81" t="e">
        <f t="shared" si="25"/>
        <v>#VALUE!</v>
      </c>
      <c r="Q82" s="12" t="e">
        <f t="shared" si="26"/>
        <v>#VALUE!</v>
      </c>
      <c r="R82" s="12" t="e">
        <f t="shared" si="27"/>
        <v>#VALUE!</v>
      </c>
      <c r="S82" s="12" t="e">
        <f t="shared" si="28"/>
        <v>#VALUE!</v>
      </c>
      <c r="T82" s="12" t="e">
        <f t="shared" si="29"/>
        <v>#VALUE!</v>
      </c>
    </row>
    <row r="83" spans="2:20" ht="15.9" customHeight="1">
      <c r="B83" s="18"/>
      <c r="C83" s="12"/>
      <c r="D83" s="9" t="str">
        <f t="shared" si="16"/>
        <v/>
      </c>
      <c r="E83" s="12"/>
      <c r="F83" s="9" t="str">
        <f t="shared" si="17"/>
        <v/>
      </c>
      <c r="G83" s="12"/>
      <c r="H83" s="9" t="str">
        <f t="shared" si="18"/>
        <v/>
      </c>
      <c r="I83" s="47" t="e">
        <f t="shared" si="19"/>
        <v>#VALUE!</v>
      </c>
      <c r="J83" s="40" t="e">
        <f t="shared" si="30"/>
        <v>#VALUE!</v>
      </c>
      <c r="K83" s="47">
        <f t="shared" si="20"/>
        <v>6678031866.8132105</v>
      </c>
      <c r="L83" s="40" t="e">
        <f t="shared" si="21"/>
        <v>#VALUE!</v>
      </c>
      <c r="M83" s="12" t="e">
        <f t="shared" si="22"/>
        <v>#VALUE!</v>
      </c>
      <c r="N83" s="12" t="e">
        <f t="shared" si="23"/>
        <v>#VALUE!</v>
      </c>
      <c r="O83" s="12" t="e">
        <f t="shared" si="24"/>
        <v>#VALUE!</v>
      </c>
      <c r="P83" s="81" t="e">
        <f t="shared" si="25"/>
        <v>#VALUE!</v>
      </c>
      <c r="Q83" s="12" t="e">
        <f t="shared" si="26"/>
        <v>#VALUE!</v>
      </c>
      <c r="R83" s="12" t="e">
        <f t="shared" si="27"/>
        <v>#VALUE!</v>
      </c>
      <c r="S83" s="12" t="e">
        <f t="shared" si="28"/>
        <v>#VALUE!</v>
      </c>
      <c r="T83" s="12" t="e">
        <f t="shared" si="29"/>
        <v>#VALUE!</v>
      </c>
    </row>
    <row r="84" spans="2:20" ht="15.9" customHeight="1">
      <c r="B84" s="18"/>
      <c r="C84" s="12"/>
      <c r="D84" s="9" t="str">
        <f t="shared" si="16"/>
        <v/>
      </c>
      <c r="E84" s="12"/>
      <c r="F84" s="9" t="str">
        <f t="shared" si="17"/>
        <v/>
      </c>
      <c r="G84" s="12"/>
      <c r="H84" s="9" t="str">
        <f t="shared" si="18"/>
        <v/>
      </c>
      <c r="I84" s="47" t="e">
        <f t="shared" si="19"/>
        <v>#VALUE!</v>
      </c>
      <c r="J84" s="40" t="e">
        <f t="shared" si="30"/>
        <v>#VALUE!</v>
      </c>
      <c r="K84" s="47">
        <f t="shared" si="20"/>
        <v>6678031866.8132105</v>
      </c>
      <c r="L84" s="40" t="e">
        <f t="shared" si="21"/>
        <v>#VALUE!</v>
      </c>
      <c r="M84" s="12" t="e">
        <f t="shared" si="22"/>
        <v>#VALUE!</v>
      </c>
      <c r="N84" s="12" t="e">
        <f t="shared" si="23"/>
        <v>#VALUE!</v>
      </c>
      <c r="O84" s="12" t="e">
        <f t="shared" si="24"/>
        <v>#VALUE!</v>
      </c>
      <c r="P84" s="81" t="e">
        <f t="shared" si="25"/>
        <v>#VALUE!</v>
      </c>
      <c r="Q84" s="12" t="e">
        <f t="shared" si="26"/>
        <v>#VALUE!</v>
      </c>
      <c r="R84" s="12" t="e">
        <f t="shared" si="27"/>
        <v>#VALUE!</v>
      </c>
      <c r="S84" s="12" t="e">
        <f t="shared" si="28"/>
        <v>#VALUE!</v>
      </c>
      <c r="T84" s="12" t="e">
        <f t="shared" si="29"/>
        <v>#VALUE!</v>
      </c>
    </row>
    <row r="85" spans="2:20" ht="15.9" customHeight="1">
      <c r="B85" s="18"/>
      <c r="C85" s="12"/>
      <c r="D85" s="9" t="str">
        <f t="shared" si="16"/>
        <v/>
      </c>
      <c r="E85" s="12"/>
      <c r="F85" s="9" t="str">
        <f t="shared" si="17"/>
        <v/>
      </c>
      <c r="G85" s="12"/>
      <c r="H85" s="9" t="str">
        <f t="shared" si="18"/>
        <v/>
      </c>
      <c r="I85" s="47" t="e">
        <f t="shared" si="19"/>
        <v>#VALUE!</v>
      </c>
      <c r="J85" s="40" t="e">
        <f t="shared" si="30"/>
        <v>#VALUE!</v>
      </c>
      <c r="K85" s="47">
        <f t="shared" si="20"/>
        <v>6678031866.8132105</v>
      </c>
      <c r="L85" s="40" t="e">
        <f t="shared" si="21"/>
        <v>#VALUE!</v>
      </c>
      <c r="M85" s="12" t="e">
        <f t="shared" si="22"/>
        <v>#VALUE!</v>
      </c>
      <c r="N85" s="12" t="e">
        <f t="shared" si="23"/>
        <v>#VALUE!</v>
      </c>
      <c r="O85" s="12" t="e">
        <f t="shared" si="24"/>
        <v>#VALUE!</v>
      </c>
      <c r="P85" s="81" t="e">
        <f t="shared" si="25"/>
        <v>#VALUE!</v>
      </c>
      <c r="Q85" s="12" t="e">
        <f t="shared" si="26"/>
        <v>#VALUE!</v>
      </c>
      <c r="R85" s="12" t="e">
        <f t="shared" si="27"/>
        <v>#VALUE!</v>
      </c>
      <c r="S85" s="12" t="e">
        <f t="shared" si="28"/>
        <v>#VALUE!</v>
      </c>
      <c r="T85" s="12" t="e">
        <f t="shared" si="29"/>
        <v>#VALUE!</v>
      </c>
    </row>
    <row r="86" spans="2:20" ht="15.9" customHeight="1">
      <c r="B86" s="18"/>
      <c r="C86" s="12"/>
      <c r="D86" s="9" t="str">
        <f t="shared" si="16"/>
        <v/>
      </c>
      <c r="E86" s="12"/>
      <c r="F86" s="9" t="str">
        <f t="shared" si="17"/>
        <v/>
      </c>
      <c r="G86" s="12"/>
      <c r="H86" s="9" t="str">
        <f t="shared" si="18"/>
        <v/>
      </c>
      <c r="I86" s="47" t="e">
        <f t="shared" si="19"/>
        <v>#VALUE!</v>
      </c>
      <c r="J86" s="40" t="e">
        <f t="shared" si="30"/>
        <v>#VALUE!</v>
      </c>
      <c r="K86" s="47">
        <f t="shared" si="20"/>
        <v>6678031866.8132105</v>
      </c>
      <c r="L86" s="40" t="e">
        <f t="shared" si="21"/>
        <v>#VALUE!</v>
      </c>
      <c r="M86" s="12" t="e">
        <f t="shared" si="22"/>
        <v>#VALUE!</v>
      </c>
      <c r="N86" s="12" t="e">
        <f t="shared" si="23"/>
        <v>#VALUE!</v>
      </c>
      <c r="O86" s="12" t="e">
        <f t="shared" si="24"/>
        <v>#VALUE!</v>
      </c>
      <c r="P86" s="81" t="e">
        <f t="shared" si="25"/>
        <v>#VALUE!</v>
      </c>
      <c r="Q86" s="12" t="e">
        <f t="shared" si="26"/>
        <v>#VALUE!</v>
      </c>
      <c r="R86" s="12" t="e">
        <f t="shared" si="27"/>
        <v>#VALUE!</v>
      </c>
      <c r="S86" s="12" t="e">
        <f t="shared" si="28"/>
        <v>#VALUE!</v>
      </c>
      <c r="T86" s="12" t="e">
        <f t="shared" si="29"/>
        <v>#VALUE!</v>
      </c>
    </row>
    <row r="87" spans="2:20" ht="15.9" customHeight="1">
      <c r="B87" s="18"/>
      <c r="C87" s="12"/>
      <c r="D87" s="9" t="str">
        <f t="shared" si="16"/>
        <v/>
      </c>
      <c r="E87" s="12"/>
      <c r="F87" s="9" t="str">
        <f t="shared" si="17"/>
        <v/>
      </c>
      <c r="G87" s="12"/>
      <c r="H87" s="9" t="str">
        <f t="shared" si="18"/>
        <v/>
      </c>
      <c r="I87" s="48"/>
      <c r="J87" s="44"/>
      <c r="K87" s="48"/>
    </row>
    <row r="88" spans="2:20" ht="15.9" customHeight="1">
      <c r="B88" s="18"/>
      <c r="C88" s="12"/>
      <c r="D88" s="9" t="str">
        <f t="shared" si="16"/>
        <v/>
      </c>
      <c r="E88" s="12"/>
      <c r="F88" s="9" t="str">
        <f t="shared" si="17"/>
        <v/>
      </c>
      <c r="G88" s="12"/>
      <c r="H88" s="9" t="str">
        <f t="shared" si="18"/>
        <v/>
      </c>
      <c r="I88" s="48"/>
      <c r="J88" s="44"/>
      <c r="K88" s="48"/>
    </row>
    <row r="89" spans="2:20" ht="15.9" customHeight="1">
      <c r="B89" s="18"/>
      <c r="C89" s="12"/>
      <c r="D89" s="9" t="str">
        <f t="shared" si="16"/>
        <v/>
      </c>
      <c r="E89" s="12"/>
      <c r="F89" s="9" t="str">
        <f t="shared" si="17"/>
        <v/>
      </c>
      <c r="G89" s="12"/>
      <c r="H89" s="9" t="str">
        <f t="shared" si="18"/>
        <v/>
      </c>
      <c r="I89" s="48"/>
      <c r="J89" s="44"/>
      <c r="K89" s="48"/>
    </row>
    <row r="90" spans="2:20" ht="15.9" customHeight="1">
      <c r="B90" s="18"/>
      <c r="C90" s="12"/>
      <c r="D90" s="9" t="str">
        <f t="shared" si="16"/>
        <v/>
      </c>
      <c r="E90" s="12"/>
      <c r="F90" s="9" t="str">
        <f t="shared" si="17"/>
        <v/>
      </c>
      <c r="G90" s="12"/>
      <c r="H90" s="9" t="str">
        <f t="shared" si="18"/>
        <v/>
      </c>
      <c r="I90" s="48"/>
      <c r="J90" s="44"/>
      <c r="K90" s="48"/>
    </row>
    <row r="91" spans="2:20" ht="15.9" customHeight="1">
      <c r="B91" s="18"/>
      <c r="C91" s="12"/>
      <c r="D91" s="9" t="str">
        <f t="shared" si="16"/>
        <v/>
      </c>
      <c r="E91" s="12"/>
      <c r="F91" s="9" t="str">
        <f t="shared" si="17"/>
        <v/>
      </c>
      <c r="G91" s="12"/>
      <c r="H91" s="9" t="str">
        <f t="shared" si="18"/>
        <v/>
      </c>
      <c r="I91" s="48"/>
      <c r="J91" s="44"/>
      <c r="K91" s="48"/>
    </row>
    <row r="92" spans="2:20" ht="15.9" customHeight="1">
      <c r="B92" s="18"/>
      <c r="C92" s="12"/>
      <c r="D92" s="9" t="str">
        <f t="shared" si="16"/>
        <v/>
      </c>
      <c r="E92" s="12"/>
      <c r="F92" s="9" t="str">
        <f t="shared" si="17"/>
        <v/>
      </c>
      <c r="G92" s="12"/>
      <c r="H92" s="9" t="str">
        <f t="shared" si="18"/>
        <v/>
      </c>
      <c r="I92" s="48"/>
      <c r="J92" s="44"/>
      <c r="K92" s="48"/>
    </row>
    <row r="93" spans="2:20" ht="15.9" customHeight="1">
      <c r="B93" s="18"/>
      <c r="C93" s="12"/>
      <c r="D93" s="9" t="str">
        <f t="shared" si="16"/>
        <v/>
      </c>
      <c r="E93" s="12"/>
      <c r="F93" s="9" t="str">
        <f t="shared" si="17"/>
        <v/>
      </c>
      <c r="G93" s="12"/>
      <c r="H93" s="9" t="str">
        <f t="shared" si="18"/>
        <v/>
      </c>
      <c r="I93" s="48"/>
      <c r="J93" s="44"/>
      <c r="K93" s="48"/>
    </row>
    <row r="94" spans="2:20" ht="15.9" customHeight="1">
      <c r="B94" s="18"/>
      <c r="C94" s="12"/>
      <c r="D94" s="9" t="str">
        <f t="shared" si="16"/>
        <v/>
      </c>
      <c r="E94" s="12"/>
      <c r="F94" s="9" t="str">
        <f t="shared" si="17"/>
        <v/>
      </c>
      <c r="G94" s="12"/>
      <c r="H94" s="9" t="str">
        <f t="shared" si="18"/>
        <v/>
      </c>
      <c r="I94" s="48"/>
      <c r="J94" s="44"/>
      <c r="K94" s="48"/>
    </row>
    <row r="95" spans="2:20" ht="15.9" customHeight="1">
      <c r="B95" s="18"/>
      <c r="C95" s="12"/>
      <c r="D95" s="9" t="str">
        <f t="shared" si="16"/>
        <v/>
      </c>
      <c r="E95" s="12"/>
      <c r="F95" s="9" t="str">
        <f t="shared" si="17"/>
        <v/>
      </c>
      <c r="G95" s="12"/>
      <c r="H95" s="9" t="str">
        <f t="shared" si="18"/>
        <v/>
      </c>
      <c r="I95" s="48"/>
      <c r="J95" s="44"/>
      <c r="K95" s="48"/>
    </row>
    <row r="96" spans="2:20" ht="15.9" customHeight="1">
      <c r="B96" s="18"/>
      <c r="C96" s="12"/>
      <c r="D96" s="9" t="str">
        <f t="shared" si="16"/>
        <v/>
      </c>
      <c r="E96" s="12"/>
      <c r="F96" s="9" t="str">
        <f t="shared" si="17"/>
        <v/>
      </c>
      <c r="G96" s="12"/>
      <c r="H96" s="9" t="str">
        <f t="shared" si="18"/>
        <v/>
      </c>
      <c r="I96" s="48"/>
      <c r="J96" s="44"/>
      <c r="K96" s="48"/>
    </row>
    <row r="97" spans="2:11" ht="15.9" customHeight="1">
      <c r="B97" s="18"/>
      <c r="C97" s="12"/>
      <c r="D97" s="9" t="str">
        <f t="shared" si="16"/>
        <v/>
      </c>
      <c r="E97" s="12"/>
      <c r="F97" s="9" t="str">
        <f t="shared" si="17"/>
        <v/>
      </c>
      <c r="G97" s="12"/>
      <c r="H97" s="9" t="str">
        <f t="shared" si="18"/>
        <v/>
      </c>
      <c r="I97" s="48"/>
      <c r="J97" s="44"/>
      <c r="K97" s="48"/>
    </row>
    <row r="98" spans="2:11" ht="15.9" customHeight="1">
      <c r="B98" s="18"/>
      <c r="C98" s="12"/>
      <c r="D98" s="9" t="str">
        <f t="shared" si="16"/>
        <v/>
      </c>
      <c r="E98" s="12"/>
      <c r="F98" s="9" t="str">
        <f t="shared" si="17"/>
        <v/>
      </c>
      <c r="G98" s="12"/>
      <c r="H98" s="9" t="str">
        <f t="shared" si="18"/>
        <v/>
      </c>
      <c r="I98" s="48"/>
      <c r="J98" s="44"/>
      <c r="K98" s="48"/>
    </row>
    <row r="99" spans="2:11" ht="15.9" customHeight="1">
      <c r="B99" s="18"/>
      <c r="C99" s="12"/>
      <c r="D99" s="9" t="str">
        <f t="shared" si="16"/>
        <v/>
      </c>
      <c r="E99" s="12"/>
      <c r="F99" s="9" t="str">
        <f t="shared" si="17"/>
        <v/>
      </c>
      <c r="G99" s="12"/>
      <c r="H99" s="9" t="str">
        <f t="shared" si="18"/>
        <v/>
      </c>
      <c r="I99" s="48"/>
      <c r="J99" s="44"/>
      <c r="K99" s="48"/>
    </row>
    <row r="100" spans="2:11" ht="15.9" customHeight="1">
      <c r="B100" s="18"/>
      <c r="C100" s="12"/>
      <c r="D100" s="9" t="str">
        <f t="shared" si="16"/>
        <v/>
      </c>
      <c r="E100" s="12"/>
      <c r="F100" s="9" t="str">
        <f t="shared" si="17"/>
        <v/>
      </c>
      <c r="G100" s="12"/>
      <c r="H100" s="9" t="str">
        <f t="shared" si="18"/>
        <v/>
      </c>
      <c r="I100" s="48"/>
      <c r="J100" s="44"/>
      <c r="K100" s="48"/>
    </row>
    <row r="101" spans="2:11" ht="15.9" customHeight="1">
      <c r="B101" s="18"/>
      <c r="C101" s="12"/>
      <c r="D101" s="9" t="str">
        <f t="shared" si="16"/>
        <v/>
      </c>
      <c r="E101" s="12"/>
      <c r="F101" s="9" t="str">
        <f t="shared" si="17"/>
        <v/>
      </c>
      <c r="G101" s="12"/>
      <c r="H101" s="9" t="str">
        <f t="shared" si="18"/>
        <v/>
      </c>
      <c r="I101" s="48"/>
    </row>
    <row r="102" spans="2:11" ht="15.9" customHeight="1">
      <c r="B102" s="18"/>
      <c r="C102" s="12"/>
      <c r="D102" s="9" t="str">
        <f t="shared" si="16"/>
        <v/>
      </c>
      <c r="E102" s="12"/>
      <c r="F102" s="9" t="str">
        <f t="shared" si="17"/>
        <v/>
      </c>
      <c r="G102" s="12"/>
      <c r="H102" s="9" t="str">
        <f t="shared" si="18"/>
        <v/>
      </c>
    </row>
    <row r="103" spans="2:11" ht="15.9" customHeight="1">
      <c r="B103" s="18"/>
      <c r="C103" s="12"/>
      <c r="D103" s="9" t="str">
        <f t="shared" si="16"/>
        <v/>
      </c>
      <c r="E103" s="12"/>
      <c r="F103" s="9" t="str">
        <f t="shared" si="17"/>
        <v/>
      </c>
      <c r="G103" s="12"/>
      <c r="H103" s="9" t="str">
        <f t="shared" si="18"/>
        <v/>
      </c>
    </row>
    <row r="104" spans="2:11" ht="15.9" customHeight="1">
      <c r="B104" s="18"/>
      <c r="C104" s="12"/>
      <c r="D104" s="9" t="str">
        <f t="shared" si="16"/>
        <v/>
      </c>
      <c r="E104" s="12"/>
      <c r="F104" s="9" t="str">
        <f t="shared" si="17"/>
        <v/>
      </c>
      <c r="G104" s="12"/>
      <c r="H104" s="9" t="str">
        <f t="shared" si="18"/>
        <v/>
      </c>
    </row>
    <row r="105" spans="2:11" ht="15.9" customHeight="1">
      <c r="B105" s="18"/>
      <c r="C105" s="12"/>
      <c r="D105" s="9" t="str">
        <f t="shared" si="16"/>
        <v/>
      </c>
      <c r="E105" s="12"/>
      <c r="F105" s="9" t="str">
        <f t="shared" si="17"/>
        <v/>
      </c>
      <c r="G105" s="12"/>
      <c r="H105" s="9" t="str">
        <f t="shared" si="18"/>
        <v/>
      </c>
    </row>
    <row r="106" spans="2:11" ht="15.9" customHeight="1">
      <c r="B106" s="18"/>
      <c r="C106" s="12"/>
      <c r="D106" s="9" t="str">
        <f t="shared" si="16"/>
        <v/>
      </c>
      <c r="E106" s="12"/>
      <c r="F106" s="9" t="str">
        <f t="shared" si="17"/>
        <v/>
      </c>
      <c r="G106" s="12"/>
      <c r="H106" s="9" t="str">
        <f t="shared" si="18"/>
        <v/>
      </c>
    </row>
    <row r="107" spans="2:11" ht="15.9" customHeight="1">
      <c r="B107" s="18"/>
      <c r="C107" s="12"/>
      <c r="D107" s="9" t="str">
        <f t="shared" si="16"/>
        <v/>
      </c>
      <c r="E107" s="12"/>
      <c r="F107" s="9" t="str">
        <f t="shared" si="17"/>
        <v/>
      </c>
      <c r="G107" s="12"/>
      <c r="H107" s="9" t="str">
        <f t="shared" si="18"/>
        <v/>
      </c>
    </row>
    <row r="108" spans="2:11" ht="15.9" customHeight="1">
      <c r="B108" s="18"/>
      <c r="C108" s="12"/>
      <c r="D108" s="9" t="str">
        <f t="shared" si="16"/>
        <v/>
      </c>
      <c r="E108" s="12"/>
      <c r="F108" s="9" t="str">
        <f t="shared" si="17"/>
        <v/>
      </c>
      <c r="G108" s="12"/>
      <c r="H108" s="9" t="str">
        <f t="shared" si="18"/>
        <v/>
      </c>
    </row>
    <row r="109" spans="2:11" ht="15.9" customHeight="1">
      <c r="B109" s="18"/>
      <c r="C109" s="12"/>
      <c r="D109" s="9" t="str">
        <f t="shared" si="16"/>
        <v/>
      </c>
      <c r="E109" s="12"/>
      <c r="F109" s="9" t="str">
        <f t="shared" si="17"/>
        <v/>
      </c>
      <c r="G109" s="12"/>
      <c r="H109" s="9" t="str">
        <f t="shared" si="18"/>
        <v/>
      </c>
    </row>
    <row r="110" spans="2:11" ht="15.9" customHeight="1">
      <c r="B110" s="18"/>
      <c r="C110" s="12"/>
      <c r="D110" s="9" t="str">
        <f t="shared" si="16"/>
        <v/>
      </c>
      <c r="E110" s="12"/>
      <c r="F110" s="9" t="str">
        <f t="shared" si="17"/>
        <v/>
      </c>
      <c r="G110" s="12"/>
      <c r="H110" s="9" t="str">
        <f t="shared" si="18"/>
        <v/>
      </c>
    </row>
    <row r="111" spans="2:11" ht="15.9" customHeight="1">
      <c r="B111" s="18"/>
      <c r="C111" s="12"/>
      <c r="D111" s="9" t="str">
        <f t="shared" si="16"/>
        <v/>
      </c>
      <c r="E111" s="12"/>
      <c r="F111" s="9" t="str">
        <f t="shared" si="17"/>
        <v/>
      </c>
      <c r="G111" s="12"/>
      <c r="H111" s="9" t="str">
        <f t="shared" si="18"/>
        <v/>
      </c>
    </row>
    <row r="112" spans="2:11" ht="15.9" customHeight="1">
      <c r="B112" s="18"/>
      <c r="C112" s="12"/>
      <c r="D112" s="9" t="str">
        <f t="shared" si="16"/>
        <v/>
      </c>
      <c r="E112" s="12"/>
      <c r="F112" s="9" t="str">
        <f t="shared" si="17"/>
        <v/>
      </c>
      <c r="G112" s="12"/>
      <c r="H112" s="9" t="str">
        <f t="shared" si="18"/>
        <v/>
      </c>
    </row>
    <row r="113" spans="2:8" ht="15.9" customHeight="1">
      <c r="B113" s="18"/>
      <c r="C113" s="12"/>
      <c r="D113" s="9" t="str">
        <f t="shared" si="16"/>
        <v/>
      </c>
      <c r="E113" s="12"/>
      <c r="F113" s="9" t="str">
        <f t="shared" si="17"/>
        <v/>
      </c>
      <c r="G113" s="12"/>
      <c r="H113" s="9" t="str">
        <f t="shared" si="18"/>
        <v/>
      </c>
    </row>
    <row r="114" spans="2:8" ht="15.9" customHeight="1">
      <c r="B114" s="18"/>
      <c r="C114" s="12"/>
      <c r="D114" s="9" t="str">
        <f t="shared" si="16"/>
        <v/>
      </c>
      <c r="E114" s="12"/>
      <c r="F114" s="9" t="str">
        <f t="shared" si="17"/>
        <v/>
      </c>
      <c r="G114" s="12"/>
      <c r="H114" s="9" t="str">
        <f t="shared" si="18"/>
        <v/>
      </c>
    </row>
    <row r="115" spans="2:8" ht="15.9" customHeight="1">
      <c r="B115" s="18"/>
      <c r="C115" s="12"/>
      <c r="D115" s="9" t="str">
        <f t="shared" si="16"/>
        <v/>
      </c>
      <c r="E115" s="12"/>
      <c r="F115" s="9" t="str">
        <f t="shared" si="17"/>
        <v/>
      </c>
      <c r="G115" s="12"/>
      <c r="H115" s="9" t="str">
        <f t="shared" si="18"/>
        <v/>
      </c>
    </row>
    <row r="116" spans="2:8" ht="15.9" customHeight="1">
      <c r="B116" s="18"/>
      <c r="C116" s="12"/>
      <c r="D116" s="9" t="str">
        <f t="shared" si="16"/>
        <v/>
      </c>
      <c r="E116" s="12"/>
      <c r="F116" s="9" t="str">
        <f t="shared" si="17"/>
        <v/>
      </c>
      <c r="G116" s="12"/>
      <c r="H116" s="9" t="str">
        <f t="shared" si="18"/>
        <v/>
      </c>
    </row>
    <row r="117" spans="2:8" ht="15.9" customHeight="1">
      <c r="B117" s="18"/>
      <c r="C117" s="12"/>
      <c r="D117" s="9" t="str">
        <f t="shared" si="16"/>
        <v/>
      </c>
      <c r="E117" s="12"/>
      <c r="F117" s="9" t="str">
        <f t="shared" si="17"/>
        <v/>
      </c>
      <c r="G117" s="12"/>
      <c r="H117" s="9" t="str">
        <f t="shared" si="18"/>
        <v/>
      </c>
    </row>
    <row r="118" spans="2:8" ht="15.9" customHeight="1">
      <c r="B118" s="18"/>
      <c r="C118" s="12"/>
      <c r="D118" s="9" t="str">
        <f t="shared" si="16"/>
        <v/>
      </c>
      <c r="E118" s="12"/>
      <c r="F118" s="9" t="str">
        <f t="shared" si="17"/>
        <v/>
      </c>
      <c r="G118" s="12"/>
      <c r="H118" s="9" t="str">
        <f t="shared" si="18"/>
        <v/>
      </c>
    </row>
    <row r="119" spans="2:8" ht="15.9" customHeight="1">
      <c r="B119" s="18"/>
      <c r="C119" s="12"/>
      <c r="D119" s="9" t="str">
        <f t="shared" si="16"/>
        <v/>
      </c>
      <c r="E119" s="12"/>
      <c r="F119" s="9" t="str">
        <f t="shared" si="17"/>
        <v/>
      </c>
      <c r="G119" s="12"/>
      <c r="H119" s="9" t="str">
        <f t="shared" si="18"/>
        <v/>
      </c>
    </row>
    <row r="120" spans="2:8" ht="15.9" customHeight="1">
      <c r="B120" s="18"/>
      <c r="C120" s="12"/>
      <c r="D120" s="9" t="str">
        <f t="shared" si="16"/>
        <v/>
      </c>
      <c r="E120" s="12"/>
      <c r="F120" s="9" t="str">
        <f t="shared" si="17"/>
        <v/>
      </c>
      <c r="G120" s="12"/>
      <c r="H120" s="9" t="str">
        <f t="shared" si="18"/>
        <v/>
      </c>
    </row>
    <row r="121" spans="2:8" ht="15.9" customHeight="1">
      <c r="B121" s="18"/>
      <c r="C121" s="12"/>
      <c r="D121" s="9" t="str">
        <f t="shared" si="16"/>
        <v/>
      </c>
      <c r="E121" s="12"/>
      <c r="F121" s="9" t="str">
        <f t="shared" si="17"/>
        <v/>
      </c>
      <c r="G121" s="12"/>
      <c r="H121" s="9" t="str">
        <f t="shared" si="18"/>
        <v/>
      </c>
    </row>
    <row r="122" spans="2:8" ht="15.9" customHeight="1">
      <c r="B122" s="18"/>
      <c r="C122" s="12"/>
      <c r="D122" s="9" t="str">
        <f t="shared" si="16"/>
        <v/>
      </c>
      <c r="E122" s="12"/>
      <c r="F122" s="9" t="str">
        <f t="shared" si="17"/>
        <v/>
      </c>
      <c r="G122" s="12"/>
      <c r="H122" s="9" t="str">
        <f t="shared" si="18"/>
        <v/>
      </c>
    </row>
    <row r="123" spans="2:8" ht="15.9" customHeight="1">
      <c r="B123" s="18"/>
      <c r="C123" s="12"/>
      <c r="D123" s="9" t="str">
        <f t="shared" si="16"/>
        <v/>
      </c>
      <c r="E123" s="12"/>
      <c r="F123" s="9" t="str">
        <f t="shared" si="17"/>
        <v/>
      </c>
      <c r="G123" s="12"/>
      <c r="H123" s="9" t="str">
        <f t="shared" si="18"/>
        <v/>
      </c>
    </row>
    <row r="124" spans="2:8" ht="15.9" customHeight="1">
      <c r="B124" s="18"/>
      <c r="C124" s="12"/>
      <c r="D124" s="9" t="str">
        <f t="shared" si="16"/>
        <v/>
      </c>
      <c r="E124" s="12"/>
      <c r="F124" s="9" t="str">
        <f t="shared" si="17"/>
        <v/>
      </c>
      <c r="G124" s="12"/>
      <c r="H124" s="9" t="str">
        <f t="shared" si="18"/>
        <v/>
      </c>
    </row>
    <row r="125" spans="2:8" ht="15.9" customHeight="1">
      <c r="B125" s="18"/>
      <c r="C125" s="12"/>
      <c r="D125" s="9" t="str">
        <f t="shared" si="16"/>
        <v/>
      </c>
      <c r="E125" s="12"/>
      <c r="F125" s="9" t="str">
        <f t="shared" si="17"/>
        <v/>
      </c>
      <c r="G125" s="12"/>
      <c r="H125" s="9" t="str">
        <f t="shared" si="18"/>
        <v/>
      </c>
    </row>
    <row r="126" spans="2:8" ht="15.9" customHeight="1">
      <c r="B126" s="18"/>
      <c r="C126" s="12"/>
      <c r="D126" s="9" t="str">
        <f t="shared" si="16"/>
        <v/>
      </c>
      <c r="E126" s="12"/>
      <c r="F126" s="9" t="str">
        <f t="shared" si="17"/>
        <v/>
      </c>
      <c r="G126" s="12"/>
      <c r="H126" s="9" t="str">
        <f t="shared" si="18"/>
        <v/>
      </c>
    </row>
    <row r="127" spans="2:8" ht="15.9" customHeight="1">
      <c r="B127" s="18"/>
      <c r="C127" s="12"/>
      <c r="D127" s="9" t="str">
        <f t="shared" si="16"/>
        <v/>
      </c>
      <c r="E127" s="12"/>
      <c r="F127" s="9" t="str">
        <f t="shared" si="17"/>
        <v/>
      </c>
      <c r="G127" s="12"/>
      <c r="H127" s="9" t="str">
        <f t="shared" si="18"/>
        <v/>
      </c>
    </row>
    <row r="128" spans="2:8" ht="15.9" customHeight="1">
      <c r="B128" s="18"/>
      <c r="C128" s="12"/>
      <c r="D128" s="9" t="str">
        <f t="shared" si="16"/>
        <v/>
      </c>
      <c r="E128" s="12"/>
      <c r="F128" s="9" t="str">
        <f t="shared" si="17"/>
        <v/>
      </c>
      <c r="G128" s="12"/>
      <c r="H128" s="9" t="str">
        <f t="shared" si="18"/>
        <v/>
      </c>
    </row>
    <row r="129" spans="2:8" ht="15.9" customHeight="1">
      <c r="B129" s="18"/>
      <c r="C129" s="12"/>
      <c r="D129" s="9" t="str">
        <f t="shared" si="16"/>
        <v/>
      </c>
      <c r="E129" s="12"/>
      <c r="F129" s="9" t="str">
        <f t="shared" si="17"/>
        <v/>
      </c>
      <c r="G129" s="12"/>
      <c r="H129" s="9" t="str">
        <f t="shared" si="18"/>
        <v/>
      </c>
    </row>
    <row r="130" spans="2:8" ht="15.9" customHeight="1">
      <c r="B130" s="18"/>
      <c r="C130" s="12"/>
      <c r="D130" s="9" t="str">
        <f t="shared" si="16"/>
        <v/>
      </c>
      <c r="E130" s="12"/>
      <c r="F130" s="9" t="str">
        <f t="shared" si="17"/>
        <v/>
      </c>
      <c r="G130" s="12"/>
      <c r="H130" s="9" t="str">
        <f t="shared" si="18"/>
        <v/>
      </c>
    </row>
    <row r="131" spans="2:8" ht="15.9" customHeight="1">
      <c r="B131" s="18"/>
      <c r="C131" s="12"/>
      <c r="D131" s="9" t="str">
        <f t="shared" si="16"/>
        <v/>
      </c>
      <c r="E131" s="12"/>
      <c r="F131" s="9" t="str">
        <f t="shared" si="17"/>
        <v/>
      </c>
      <c r="G131" s="12"/>
      <c r="H131" s="9" t="str">
        <f t="shared" si="18"/>
        <v/>
      </c>
    </row>
    <row r="132" spans="2:8" ht="15.9" customHeight="1">
      <c r="B132" s="18"/>
      <c r="C132" s="12"/>
      <c r="D132" s="9" t="str">
        <f t="shared" si="16"/>
        <v/>
      </c>
      <c r="E132" s="12"/>
      <c r="F132" s="9" t="str">
        <f t="shared" si="17"/>
        <v/>
      </c>
      <c r="G132" s="12"/>
      <c r="H132" s="9" t="str">
        <f t="shared" si="18"/>
        <v/>
      </c>
    </row>
    <row r="133" spans="2:8" ht="15.9" customHeight="1">
      <c r="B133" s="18"/>
      <c r="C133" s="12"/>
      <c r="D133" s="9" t="str">
        <f t="shared" si="16"/>
        <v/>
      </c>
      <c r="E133" s="12"/>
      <c r="F133" s="9" t="str">
        <f t="shared" si="17"/>
        <v/>
      </c>
      <c r="G133" s="12"/>
      <c r="H133" s="9" t="str">
        <f t="shared" si="18"/>
        <v/>
      </c>
    </row>
    <row r="134" spans="2:8" ht="15.9" customHeight="1">
      <c r="B134" s="18"/>
      <c r="C134" s="12"/>
      <c r="D134" s="9" t="str">
        <f t="shared" si="16"/>
        <v/>
      </c>
      <c r="E134" s="12"/>
      <c r="F134" s="9" t="str">
        <f t="shared" si="17"/>
        <v/>
      </c>
      <c r="G134" s="12"/>
      <c r="H134" s="9" t="str">
        <f t="shared" si="18"/>
        <v/>
      </c>
    </row>
    <row r="135" spans="2:8" ht="15.9" customHeight="1">
      <c r="B135" s="18"/>
      <c r="C135" s="12"/>
      <c r="D135" s="9" t="str">
        <f t="shared" si="16"/>
        <v/>
      </c>
      <c r="E135" s="12"/>
      <c r="F135" s="9" t="str">
        <f t="shared" si="17"/>
        <v/>
      </c>
      <c r="G135" s="12"/>
      <c r="H135" s="9" t="str">
        <f t="shared" si="18"/>
        <v/>
      </c>
    </row>
    <row r="136" spans="2:8" ht="15.9" customHeight="1">
      <c r="B136" s="18"/>
      <c r="C136" s="12"/>
      <c r="D136" s="9" t="str">
        <f t="shared" si="16"/>
        <v/>
      </c>
      <c r="E136" s="12"/>
      <c r="F136" s="9" t="str">
        <f t="shared" si="17"/>
        <v/>
      </c>
      <c r="G136" s="12"/>
      <c r="H136" s="9" t="str">
        <f t="shared" si="18"/>
        <v/>
      </c>
    </row>
    <row r="137" spans="2:8" ht="15.9" customHeight="1">
      <c r="B137" s="18"/>
      <c r="C137" s="12"/>
      <c r="D137" s="9" t="str">
        <f t="shared" ref="D137:D200" si="31">IF(C137="","",(C137-$C$9)*1000)</f>
        <v/>
      </c>
      <c r="E137" s="12"/>
      <c r="F137" s="9" t="str">
        <f t="shared" ref="F137:F200" si="32">IF(E137="","",(E137-$E$9)*1000)</f>
        <v/>
      </c>
      <c r="G137" s="12"/>
      <c r="H137" s="9" t="str">
        <f t="shared" ref="H137:H200" si="33">IF(G137="","",(G137-$G$9)*1000)</f>
        <v/>
      </c>
    </row>
    <row r="138" spans="2:8" ht="15.9" customHeight="1">
      <c r="B138" s="18"/>
      <c r="C138" s="12"/>
      <c r="D138" s="9" t="str">
        <f t="shared" si="31"/>
        <v/>
      </c>
      <c r="E138" s="12"/>
      <c r="F138" s="9" t="str">
        <f t="shared" si="32"/>
        <v/>
      </c>
      <c r="G138" s="12"/>
      <c r="H138" s="9" t="str">
        <f t="shared" si="33"/>
        <v/>
      </c>
    </row>
    <row r="139" spans="2:8" ht="15.9" customHeight="1">
      <c r="B139" s="18"/>
      <c r="C139" s="12"/>
      <c r="D139" s="9" t="str">
        <f t="shared" si="31"/>
        <v/>
      </c>
      <c r="E139" s="12"/>
      <c r="F139" s="9" t="str">
        <f t="shared" si="32"/>
        <v/>
      </c>
      <c r="G139" s="12"/>
      <c r="H139" s="9" t="str">
        <f t="shared" si="33"/>
        <v/>
      </c>
    </row>
    <row r="140" spans="2:8" ht="15.9" customHeight="1">
      <c r="B140" s="18"/>
      <c r="C140" s="12"/>
      <c r="D140" s="9" t="str">
        <f t="shared" si="31"/>
        <v/>
      </c>
      <c r="E140" s="12"/>
      <c r="F140" s="9" t="str">
        <f t="shared" si="32"/>
        <v/>
      </c>
      <c r="G140" s="12"/>
      <c r="H140" s="9" t="str">
        <f t="shared" si="33"/>
        <v/>
      </c>
    </row>
    <row r="141" spans="2:8" ht="15.9" customHeight="1">
      <c r="B141" s="18"/>
      <c r="C141" s="12"/>
      <c r="D141" s="9" t="str">
        <f t="shared" si="31"/>
        <v/>
      </c>
      <c r="E141" s="12"/>
      <c r="F141" s="9" t="str">
        <f t="shared" si="32"/>
        <v/>
      </c>
      <c r="G141" s="12"/>
      <c r="H141" s="9" t="str">
        <f t="shared" si="33"/>
        <v/>
      </c>
    </row>
    <row r="142" spans="2:8" ht="15.9" customHeight="1">
      <c r="B142" s="18"/>
      <c r="C142" s="12"/>
      <c r="D142" s="9" t="str">
        <f t="shared" si="31"/>
        <v/>
      </c>
      <c r="E142" s="12"/>
      <c r="F142" s="9" t="str">
        <f t="shared" si="32"/>
        <v/>
      </c>
      <c r="G142" s="12"/>
      <c r="H142" s="9" t="str">
        <f t="shared" si="33"/>
        <v/>
      </c>
    </row>
    <row r="143" spans="2:8" ht="15.9" customHeight="1">
      <c r="B143" s="18"/>
      <c r="C143" s="12"/>
      <c r="D143" s="9" t="str">
        <f t="shared" si="31"/>
        <v/>
      </c>
      <c r="E143" s="12"/>
      <c r="F143" s="9" t="str">
        <f t="shared" si="32"/>
        <v/>
      </c>
      <c r="G143" s="12"/>
      <c r="H143" s="9" t="str">
        <f t="shared" si="33"/>
        <v/>
      </c>
    </row>
    <row r="144" spans="2:8" ht="15.9" customHeight="1">
      <c r="B144" s="18"/>
      <c r="C144" s="12"/>
      <c r="D144" s="9" t="str">
        <f t="shared" si="31"/>
        <v/>
      </c>
      <c r="E144" s="12"/>
      <c r="F144" s="9" t="str">
        <f t="shared" si="32"/>
        <v/>
      </c>
      <c r="G144" s="12"/>
      <c r="H144" s="9" t="str">
        <f t="shared" si="33"/>
        <v/>
      </c>
    </row>
    <row r="145" spans="1:8" ht="15.9" customHeight="1">
      <c r="B145" s="18"/>
      <c r="C145" s="12"/>
      <c r="D145" s="9" t="str">
        <f t="shared" si="31"/>
        <v/>
      </c>
      <c r="E145" s="12"/>
      <c r="F145" s="9" t="str">
        <f t="shared" si="32"/>
        <v/>
      </c>
      <c r="G145" s="12"/>
      <c r="H145" s="9" t="str">
        <f t="shared" si="33"/>
        <v/>
      </c>
    </row>
    <row r="146" spans="1:8" ht="15.9" customHeight="1">
      <c r="B146" s="18"/>
      <c r="C146" s="12"/>
      <c r="D146" s="9" t="str">
        <f t="shared" si="31"/>
        <v/>
      </c>
      <c r="E146" s="12"/>
      <c r="F146" s="9" t="str">
        <f t="shared" si="32"/>
        <v/>
      </c>
      <c r="G146" s="12"/>
      <c r="H146" s="9" t="str">
        <f t="shared" si="33"/>
        <v/>
      </c>
    </row>
    <row r="147" spans="1:8" ht="15.9" customHeight="1">
      <c r="B147" s="18"/>
      <c r="C147" s="12"/>
      <c r="D147" s="9" t="str">
        <f t="shared" si="31"/>
        <v/>
      </c>
      <c r="E147" s="12"/>
      <c r="F147" s="9" t="str">
        <f t="shared" si="32"/>
        <v/>
      </c>
      <c r="G147" s="12"/>
      <c r="H147" s="9" t="str">
        <f t="shared" si="33"/>
        <v/>
      </c>
    </row>
    <row r="148" spans="1:8" ht="15.9" customHeight="1">
      <c r="B148" s="18"/>
      <c r="C148" s="12"/>
      <c r="D148" s="9" t="str">
        <f t="shared" si="31"/>
        <v/>
      </c>
      <c r="E148" s="12"/>
      <c r="F148" s="9" t="str">
        <f t="shared" si="32"/>
        <v/>
      </c>
      <c r="G148" s="12"/>
      <c r="H148" s="9" t="str">
        <f t="shared" si="33"/>
        <v/>
      </c>
    </row>
    <row r="149" spans="1:8" ht="15.9" customHeight="1">
      <c r="B149" s="18"/>
      <c r="C149" s="12"/>
      <c r="D149" s="9" t="str">
        <f t="shared" si="31"/>
        <v/>
      </c>
      <c r="E149" s="12"/>
      <c r="F149" s="9" t="str">
        <f t="shared" si="32"/>
        <v/>
      </c>
      <c r="G149" s="12"/>
      <c r="H149" s="9" t="str">
        <f t="shared" si="33"/>
        <v/>
      </c>
    </row>
    <row r="150" spans="1:8" ht="15.9" customHeight="1">
      <c r="B150" s="18"/>
      <c r="C150" s="12"/>
      <c r="D150" s="9" t="str">
        <f t="shared" si="31"/>
        <v/>
      </c>
      <c r="E150" s="12"/>
      <c r="F150" s="9" t="str">
        <f t="shared" si="32"/>
        <v/>
      </c>
      <c r="G150" s="12"/>
      <c r="H150" s="9" t="str">
        <f t="shared" si="33"/>
        <v/>
      </c>
    </row>
    <row r="151" spans="1:8" ht="15.9" customHeight="1">
      <c r="B151" s="18"/>
      <c r="C151" s="12"/>
      <c r="D151" s="9" t="str">
        <f t="shared" si="31"/>
        <v/>
      </c>
      <c r="E151" s="12"/>
      <c r="F151" s="9" t="str">
        <f t="shared" si="32"/>
        <v/>
      </c>
      <c r="G151" s="12"/>
      <c r="H151" s="9" t="str">
        <f t="shared" si="33"/>
        <v/>
      </c>
    </row>
    <row r="152" spans="1:8" ht="15.9" customHeight="1">
      <c r="B152" s="18"/>
      <c r="C152" s="12"/>
      <c r="D152" s="9" t="str">
        <f t="shared" si="31"/>
        <v/>
      </c>
      <c r="E152" s="12"/>
      <c r="F152" s="9" t="str">
        <f t="shared" si="32"/>
        <v/>
      </c>
      <c r="G152" s="12"/>
      <c r="H152" s="9" t="str">
        <f t="shared" si="33"/>
        <v/>
      </c>
    </row>
    <row r="153" spans="1:8" ht="15.9" customHeight="1">
      <c r="B153" s="18"/>
      <c r="C153" s="12"/>
      <c r="D153" s="9" t="str">
        <f t="shared" si="31"/>
        <v/>
      </c>
      <c r="E153" s="12"/>
      <c r="F153" s="9" t="str">
        <f t="shared" si="32"/>
        <v/>
      </c>
      <c r="G153" s="12"/>
      <c r="H153" s="9" t="str">
        <f t="shared" si="33"/>
        <v/>
      </c>
    </row>
    <row r="154" spans="1:8" ht="15.9" customHeight="1">
      <c r="B154" s="18"/>
      <c r="C154" s="12"/>
      <c r="D154" s="9" t="str">
        <f t="shared" si="31"/>
        <v/>
      </c>
      <c r="E154" s="12"/>
      <c r="F154" s="9" t="str">
        <f t="shared" si="32"/>
        <v/>
      </c>
      <c r="G154" s="12"/>
      <c r="H154" s="9" t="str">
        <f t="shared" si="33"/>
        <v/>
      </c>
    </row>
    <row r="155" spans="1:8" ht="15.9" customHeight="1">
      <c r="B155" s="18"/>
      <c r="C155" s="12"/>
      <c r="D155" s="9" t="str">
        <f t="shared" si="31"/>
        <v/>
      </c>
      <c r="E155" s="12"/>
      <c r="F155" s="9" t="str">
        <f t="shared" si="32"/>
        <v/>
      </c>
      <c r="G155" s="12"/>
      <c r="H155" s="9" t="str">
        <f t="shared" si="33"/>
        <v/>
      </c>
    </row>
    <row r="156" spans="1:8" ht="15.9" customHeight="1">
      <c r="A156" s="32">
        <v>44760</v>
      </c>
      <c r="B156" s="18"/>
      <c r="C156" s="12"/>
      <c r="D156" s="9" t="str">
        <f t="shared" si="31"/>
        <v/>
      </c>
      <c r="E156" s="12"/>
      <c r="F156" s="9" t="str">
        <f t="shared" si="32"/>
        <v/>
      </c>
      <c r="G156" s="12"/>
      <c r="H156" s="9" t="str">
        <f t="shared" si="33"/>
        <v/>
      </c>
    </row>
    <row r="157" spans="1:8" ht="15.9" customHeight="1">
      <c r="A157" s="33"/>
      <c r="B157" s="18"/>
      <c r="C157" s="12"/>
      <c r="D157" s="9" t="str">
        <f t="shared" si="31"/>
        <v/>
      </c>
      <c r="E157" s="12"/>
      <c r="F157" s="9" t="str">
        <f t="shared" si="32"/>
        <v/>
      </c>
      <c r="G157" s="12"/>
      <c r="H157" s="9" t="str">
        <f t="shared" si="33"/>
        <v/>
      </c>
    </row>
    <row r="158" spans="1:8" ht="15.9" customHeight="1">
      <c r="A158" s="212" t="s">
        <v>9</v>
      </c>
      <c r="B158" s="18"/>
      <c r="C158" s="12"/>
      <c r="D158" s="9" t="str">
        <f t="shared" si="31"/>
        <v/>
      </c>
      <c r="E158" s="12"/>
      <c r="F158" s="9" t="str">
        <f t="shared" si="32"/>
        <v/>
      </c>
      <c r="G158" s="12"/>
      <c r="H158" s="9" t="str">
        <f t="shared" si="33"/>
        <v/>
      </c>
    </row>
    <row r="159" spans="1:8" ht="15.9" customHeight="1">
      <c r="A159" s="213"/>
      <c r="B159" s="18"/>
      <c r="C159" s="12"/>
      <c r="D159" s="9" t="str">
        <f t="shared" si="31"/>
        <v/>
      </c>
      <c r="E159" s="12"/>
      <c r="F159" s="9" t="str">
        <f t="shared" si="32"/>
        <v/>
      </c>
      <c r="G159" s="12"/>
      <c r="H159" s="9" t="str">
        <f t="shared" si="33"/>
        <v/>
      </c>
    </row>
    <row r="160" spans="1:8" ht="15.9" customHeight="1">
      <c r="B160" s="18"/>
      <c r="C160" s="12"/>
      <c r="D160" s="9" t="str">
        <f t="shared" si="31"/>
        <v/>
      </c>
      <c r="E160" s="12"/>
      <c r="F160" s="9" t="str">
        <f t="shared" si="32"/>
        <v/>
      </c>
      <c r="G160" s="12"/>
      <c r="H160" s="9" t="str">
        <f t="shared" si="33"/>
        <v/>
      </c>
    </row>
    <row r="161" spans="2:8" ht="15.9" customHeight="1">
      <c r="B161" s="18"/>
      <c r="C161" s="12"/>
      <c r="D161" s="9" t="str">
        <f t="shared" si="31"/>
        <v/>
      </c>
      <c r="E161" s="12"/>
      <c r="F161" s="9" t="str">
        <f t="shared" si="32"/>
        <v/>
      </c>
      <c r="G161" s="12"/>
      <c r="H161" s="9" t="str">
        <f t="shared" si="33"/>
        <v/>
      </c>
    </row>
    <row r="162" spans="2:8" ht="15.9" customHeight="1">
      <c r="B162" s="18"/>
      <c r="C162" s="12"/>
      <c r="D162" s="9" t="str">
        <f t="shared" si="31"/>
        <v/>
      </c>
      <c r="E162" s="12"/>
      <c r="F162" s="9" t="str">
        <f t="shared" si="32"/>
        <v/>
      </c>
      <c r="G162" s="12"/>
      <c r="H162" s="9" t="str">
        <f t="shared" si="33"/>
        <v/>
      </c>
    </row>
    <row r="163" spans="2:8" ht="15.9" customHeight="1">
      <c r="B163" s="18"/>
      <c r="C163" s="12"/>
      <c r="D163" s="9" t="str">
        <f t="shared" si="31"/>
        <v/>
      </c>
      <c r="E163" s="12"/>
      <c r="F163" s="9" t="str">
        <f t="shared" si="32"/>
        <v/>
      </c>
      <c r="G163" s="12"/>
      <c r="H163" s="9" t="str">
        <f t="shared" si="33"/>
        <v/>
      </c>
    </row>
    <row r="164" spans="2:8" ht="15.9" customHeight="1">
      <c r="B164" s="18"/>
      <c r="C164" s="12"/>
      <c r="D164" s="9" t="str">
        <f t="shared" si="31"/>
        <v/>
      </c>
      <c r="E164" s="12"/>
      <c r="F164" s="9" t="str">
        <f t="shared" si="32"/>
        <v/>
      </c>
      <c r="G164" s="12"/>
      <c r="H164" s="9" t="str">
        <f t="shared" si="33"/>
        <v/>
      </c>
    </row>
    <row r="165" spans="2:8" ht="15.9" customHeight="1">
      <c r="B165" s="18"/>
      <c r="C165" s="12"/>
      <c r="D165" s="9" t="str">
        <f t="shared" si="31"/>
        <v/>
      </c>
      <c r="E165" s="12"/>
      <c r="F165" s="9" t="str">
        <f t="shared" si="32"/>
        <v/>
      </c>
      <c r="G165" s="12"/>
      <c r="H165" s="9" t="str">
        <f t="shared" si="33"/>
        <v/>
      </c>
    </row>
    <row r="166" spans="2:8" ht="15.9" customHeight="1">
      <c r="B166" s="18"/>
      <c r="C166" s="12"/>
      <c r="D166" s="9" t="str">
        <f t="shared" si="31"/>
        <v/>
      </c>
      <c r="E166" s="12"/>
      <c r="F166" s="9" t="str">
        <f t="shared" si="32"/>
        <v/>
      </c>
      <c r="G166" s="12"/>
      <c r="H166" s="9" t="str">
        <f t="shared" si="33"/>
        <v/>
      </c>
    </row>
    <row r="167" spans="2:8" ht="15.9" customHeight="1">
      <c r="B167" s="18"/>
      <c r="C167" s="12"/>
      <c r="D167" s="9" t="str">
        <f t="shared" si="31"/>
        <v/>
      </c>
      <c r="E167" s="12"/>
      <c r="F167" s="9" t="str">
        <f t="shared" si="32"/>
        <v/>
      </c>
      <c r="G167" s="12"/>
      <c r="H167" s="9" t="str">
        <f t="shared" si="33"/>
        <v/>
      </c>
    </row>
    <row r="168" spans="2:8" ht="15.9" customHeight="1">
      <c r="B168" s="18"/>
      <c r="C168" s="12"/>
      <c r="D168" s="9" t="str">
        <f t="shared" si="31"/>
        <v/>
      </c>
      <c r="E168" s="12"/>
      <c r="F168" s="9" t="str">
        <f t="shared" si="32"/>
        <v/>
      </c>
      <c r="G168" s="12"/>
      <c r="H168" s="9" t="str">
        <f t="shared" si="33"/>
        <v/>
      </c>
    </row>
    <row r="169" spans="2:8" ht="15.9" customHeight="1">
      <c r="B169" s="18"/>
      <c r="C169" s="12"/>
      <c r="D169" s="9" t="str">
        <f t="shared" si="31"/>
        <v/>
      </c>
      <c r="E169" s="12"/>
      <c r="F169" s="9" t="str">
        <f t="shared" si="32"/>
        <v/>
      </c>
      <c r="G169" s="12"/>
      <c r="H169" s="9" t="str">
        <f t="shared" si="33"/>
        <v/>
      </c>
    </row>
    <row r="170" spans="2:8" ht="15.9" customHeight="1">
      <c r="B170" s="18"/>
      <c r="C170" s="12"/>
      <c r="D170" s="9" t="str">
        <f t="shared" si="31"/>
        <v/>
      </c>
      <c r="E170" s="12"/>
      <c r="F170" s="9" t="str">
        <f t="shared" si="32"/>
        <v/>
      </c>
      <c r="G170" s="12"/>
      <c r="H170" s="9" t="str">
        <f t="shared" si="33"/>
        <v/>
      </c>
    </row>
    <row r="171" spans="2:8" ht="15.9" customHeight="1">
      <c r="B171" s="18"/>
      <c r="C171" s="12"/>
      <c r="D171" s="9" t="str">
        <f t="shared" si="31"/>
        <v/>
      </c>
      <c r="E171" s="12"/>
      <c r="F171" s="9" t="str">
        <f t="shared" si="32"/>
        <v/>
      </c>
      <c r="G171" s="12"/>
      <c r="H171" s="9" t="str">
        <f t="shared" si="33"/>
        <v/>
      </c>
    </row>
    <row r="172" spans="2:8" ht="15.9" customHeight="1">
      <c r="B172" s="18"/>
      <c r="C172" s="12"/>
      <c r="D172" s="9" t="str">
        <f t="shared" si="31"/>
        <v/>
      </c>
      <c r="E172" s="12"/>
      <c r="F172" s="9" t="str">
        <f t="shared" si="32"/>
        <v/>
      </c>
      <c r="G172" s="12"/>
      <c r="H172" s="9" t="str">
        <f t="shared" si="33"/>
        <v/>
      </c>
    </row>
    <row r="173" spans="2:8" ht="15.9" customHeight="1">
      <c r="B173" s="18"/>
      <c r="C173" s="12"/>
      <c r="D173" s="9" t="str">
        <f t="shared" si="31"/>
        <v/>
      </c>
      <c r="E173" s="12"/>
      <c r="F173" s="9" t="str">
        <f t="shared" si="32"/>
        <v/>
      </c>
      <c r="G173" s="12"/>
      <c r="H173" s="9" t="str">
        <f t="shared" si="33"/>
        <v/>
      </c>
    </row>
    <row r="174" spans="2:8" ht="15.9" customHeight="1">
      <c r="B174" s="18"/>
      <c r="C174" s="12"/>
      <c r="D174" s="9" t="str">
        <f t="shared" si="31"/>
        <v/>
      </c>
      <c r="E174" s="12"/>
      <c r="F174" s="9" t="str">
        <f t="shared" si="32"/>
        <v/>
      </c>
      <c r="G174" s="12"/>
      <c r="H174" s="9" t="str">
        <f t="shared" si="33"/>
        <v/>
      </c>
    </row>
    <row r="175" spans="2:8" ht="15.9" customHeight="1">
      <c r="B175" s="18"/>
      <c r="C175" s="12"/>
      <c r="D175" s="9" t="str">
        <f t="shared" si="31"/>
        <v/>
      </c>
      <c r="E175" s="12"/>
      <c r="F175" s="9" t="str">
        <f t="shared" si="32"/>
        <v/>
      </c>
      <c r="G175" s="12"/>
      <c r="H175" s="9" t="str">
        <f t="shared" si="33"/>
        <v/>
      </c>
    </row>
    <row r="176" spans="2:8" ht="15.9" customHeight="1">
      <c r="B176" s="18"/>
      <c r="C176" s="12"/>
      <c r="D176" s="9" t="str">
        <f t="shared" si="31"/>
        <v/>
      </c>
      <c r="E176" s="12"/>
      <c r="F176" s="9" t="str">
        <f t="shared" si="32"/>
        <v/>
      </c>
      <c r="G176" s="12"/>
      <c r="H176" s="9" t="str">
        <f t="shared" si="33"/>
        <v/>
      </c>
    </row>
    <row r="177" spans="1:8" ht="15.9" customHeight="1">
      <c r="B177" s="18"/>
      <c r="C177" s="12"/>
      <c r="D177" s="9" t="str">
        <f t="shared" si="31"/>
        <v/>
      </c>
      <c r="E177" s="12"/>
      <c r="F177" s="9" t="str">
        <f t="shared" si="32"/>
        <v/>
      </c>
      <c r="G177" s="12"/>
      <c r="H177" s="9" t="str">
        <f t="shared" si="33"/>
        <v/>
      </c>
    </row>
    <row r="178" spans="1:8" ht="15.9" customHeight="1">
      <c r="B178" s="18"/>
      <c r="C178" s="12"/>
      <c r="D178" s="9" t="str">
        <f t="shared" si="31"/>
        <v/>
      </c>
      <c r="E178" s="12"/>
      <c r="F178" s="9" t="str">
        <f t="shared" si="32"/>
        <v/>
      </c>
      <c r="G178" s="12"/>
      <c r="H178" s="9" t="str">
        <f t="shared" si="33"/>
        <v/>
      </c>
    </row>
    <row r="179" spans="1:8" ht="15.9" customHeight="1">
      <c r="B179" s="18"/>
      <c r="C179" s="12"/>
      <c r="D179" s="9" t="str">
        <f t="shared" si="31"/>
        <v/>
      </c>
      <c r="E179" s="12"/>
      <c r="F179" s="9" t="str">
        <f t="shared" si="32"/>
        <v/>
      </c>
      <c r="G179" s="12"/>
      <c r="H179" s="9" t="str">
        <f t="shared" si="33"/>
        <v/>
      </c>
    </row>
    <row r="180" spans="1:8" ht="15.9" customHeight="1">
      <c r="B180" s="18"/>
      <c r="C180" s="12"/>
      <c r="D180" s="9" t="str">
        <f t="shared" si="31"/>
        <v/>
      </c>
      <c r="E180" s="12"/>
      <c r="F180" s="9" t="str">
        <f t="shared" si="32"/>
        <v/>
      </c>
      <c r="G180" s="12"/>
      <c r="H180" s="9" t="str">
        <f t="shared" si="33"/>
        <v/>
      </c>
    </row>
    <row r="181" spans="1:8" ht="15.9" customHeight="1">
      <c r="B181" s="18"/>
      <c r="C181" s="12"/>
      <c r="D181" s="9" t="str">
        <f t="shared" si="31"/>
        <v/>
      </c>
      <c r="E181" s="12"/>
      <c r="F181" s="9" t="str">
        <f t="shared" si="32"/>
        <v/>
      </c>
      <c r="G181" s="12"/>
      <c r="H181" s="9" t="str">
        <f t="shared" si="33"/>
        <v/>
      </c>
    </row>
    <row r="182" spans="1:8" ht="15.9" customHeight="1">
      <c r="B182" s="18"/>
      <c r="C182" s="12"/>
      <c r="D182" s="9" t="str">
        <f t="shared" si="31"/>
        <v/>
      </c>
      <c r="E182" s="12"/>
      <c r="F182" s="9" t="str">
        <f t="shared" si="32"/>
        <v/>
      </c>
      <c r="G182" s="12"/>
      <c r="H182" s="9" t="str">
        <f t="shared" si="33"/>
        <v/>
      </c>
    </row>
    <row r="183" spans="1:8" ht="15.9" customHeight="1">
      <c r="B183" s="18"/>
      <c r="C183" s="12"/>
      <c r="D183" s="9" t="str">
        <f t="shared" si="31"/>
        <v/>
      </c>
      <c r="E183" s="12"/>
      <c r="F183" s="9" t="str">
        <f t="shared" si="32"/>
        <v/>
      </c>
      <c r="G183" s="12"/>
      <c r="H183" s="9" t="str">
        <f t="shared" si="33"/>
        <v/>
      </c>
    </row>
    <row r="184" spans="1:8" ht="15.9" customHeight="1">
      <c r="B184" s="18"/>
      <c r="C184" s="12"/>
      <c r="D184" s="9" t="str">
        <f t="shared" si="31"/>
        <v/>
      </c>
      <c r="E184" s="12"/>
      <c r="F184" s="9" t="str">
        <f t="shared" si="32"/>
        <v/>
      </c>
      <c r="G184" s="12"/>
      <c r="H184" s="9" t="str">
        <f t="shared" si="33"/>
        <v/>
      </c>
    </row>
    <row r="185" spans="1:8" ht="15.9" customHeight="1">
      <c r="B185" s="18"/>
      <c r="C185" s="12"/>
      <c r="D185" s="9" t="str">
        <f t="shared" si="31"/>
        <v/>
      </c>
      <c r="E185" s="12"/>
      <c r="F185" s="9" t="str">
        <f t="shared" si="32"/>
        <v/>
      </c>
      <c r="G185" s="12"/>
      <c r="H185" s="9" t="str">
        <f t="shared" si="33"/>
        <v/>
      </c>
    </row>
    <row r="186" spans="1:8" ht="15.9" customHeight="1">
      <c r="B186" s="18"/>
      <c r="C186" s="12"/>
      <c r="D186" s="9" t="str">
        <f t="shared" si="31"/>
        <v/>
      </c>
      <c r="E186" s="12"/>
      <c r="F186" s="9" t="str">
        <f t="shared" si="32"/>
        <v/>
      </c>
      <c r="G186" s="12"/>
      <c r="H186" s="9" t="str">
        <f t="shared" si="33"/>
        <v/>
      </c>
    </row>
    <row r="187" spans="1:8" ht="15.9" customHeight="1">
      <c r="B187" s="18"/>
      <c r="C187" s="12"/>
      <c r="D187" s="9" t="str">
        <f t="shared" si="31"/>
        <v/>
      </c>
      <c r="E187" s="12"/>
      <c r="F187" s="9" t="str">
        <f t="shared" si="32"/>
        <v/>
      </c>
      <c r="G187" s="12"/>
      <c r="H187" s="9" t="str">
        <f t="shared" si="33"/>
        <v/>
      </c>
    </row>
    <row r="188" spans="1:8" ht="15.9" customHeight="1">
      <c r="B188" s="18"/>
      <c r="C188" s="12"/>
      <c r="D188" s="9" t="str">
        <f t="shared" si="31"/>
        <v/>
      </c>
      <c r="E188" s="12"/>
      <c r="F188" s="9" t="str">
        <f t="shared" si="32"/>
        <v/>
      </c>
      <c r="G188" s="12"/>
      <c r="H188" s="9" t="str">
        <f t="shared" si="33"/>
        <v/>
      </c>
    </row>
    <row r="189" spans="1:8" ht="15.9" customHeight="1">
      <c r="B189" s="18"/>
      <c r="C189" s="12"/>
      <c r="D189" s="9" t="str">
        <f t="shared" si="31"/>
        <v/>
      </c>
      <c r="E189" s="12"/>
      <c r="F189" s="9" t="str">
        <f t="shared" si="32"/>
        <v/>
      </c>
      <c r="G189" s="12"/>
      <c r="H189" s="9" t="str">
        <f t="shared" si="33"/>
        <v/>
      </c>
    </row>
    <row r="190" spans="1:8" ht="15.9" customHeight="1">
      <c r="B190" s="18"/>
      <c r="C190" s="12"/>
      <c r="D190" s="9" t="str">
        <f t="shared" si="31"/>
        <v/>
      </c>
      <c r="E190" s="12"/>
      <c r="F190" s="9" t="str">
        <f t="shared" si="32"/>
        <v/>
      </c>
      <c r="G190" s="12"/>
      <c r="H190" s="9" t="str">
        <f t="shared" si="33"/>
        <v/>
      </c>
    </row>
    <row r="191" spans="1:8" ht="15.9" customHeight="1">
      <c r="A191" s="15"/>
      <c r="B191" s="18"/>
      <c r="C191" s="12"/>
      <c r="D191" s="9" t="str">
        <f t="shared" si="31"/>
        <v/>
      </c>
      <c r="E191" s="12"/>
      <c r="F191" s="9" t="str">
        <f t="shared" si="32"/>
        <v/>
      </c>
      <c r="G191" s="12"/>
      <c r="H191" s="9" t="str">
        <f t="shared" si="33"/>
        <v/>
      </c>
    </row>
    <row r="192" spans="1:8" ht="15.9" customHeight="1">
      <c r="A192" s="34"/>
      <c r="B192" s="18"/>
      <c r="C192" s="12"/>
      <c r="D192" s="9" t="str">
        <f t="shared" si="31"/>
        <v/>
      </c>
      <c r="E192" s="12"/>
      <c r="F192" s="9" t="str">
        <f t="shared" si="32"/>
        <v/>
      </c>
      <c r="G192" s="12"/>
      <c r="H192" s="9" t="str">
        <f t="shared" si="33"/>
        <v/>
      </c>
    </row>
    <row r="193" spans="1:8" ht="15.9" customHeight="1">
      <c r="A193" s="34"/>
      <c r="B193" s="18"/>
      <c r="C193" s="12"/>
      <c r="D193" s="9" t="str">
        <f t="shared" si="31"/>
        <v/>
      </c>
      <c r="E193" s="12"/>
      <c r="F193" s="9" t="str">
        <f t="shared" si="32"/>
        <v/>
      </c>
      <c r="G193" s="12"/>
      <c r="H193" s="9" t="str">
        <f t="shared" si="33"/>
        <v/>
      </c>
    </row>
    <row r="194" spans="1:8" ht="15.9" customHeight="1">
      <c r="A194" s="180"/>
      <c r="B194" s="18"/>
      <c r="C194" s="12"/>
      <c r="D194" s="9" t="str">
        <f t="shared" si="31"/>
        <v/>
      </c>
      <c r="E194" s="12"/>
      <c r="F194" s="9" t="str">
        <f t="shared" si="32"/>
        <v/>
      </c>
      <c r="G194" s="12"/>
      <c r="H194" s="9" t="str">
        <f t="shared" si="33"/>
        <v/>
      </c>
    </row>
    <row r="195" spans="1:8" ht="15.9" customHeight="1">
      <c r="A195" s="180"/>
      <c r="B195" s="18"/>
      <c r="C195" s="12"/>
      <c r="D195" s="9" t="str">
        <f t="shared" si="31"/>
        <v/>
      </c>
      <c r="E195" s="12"/>
      <c r="F195" s="9" t="str">
        <f t="shared" si="32"/>
        <v/>
      </c>
      <c r="G195" s="12"/>
      <c r="H195" s="9" t="str">
        <f t="shared" si="33"/>
        <v/>
      </c>
    </row>
    <row r="196" spans="1:8" ht="15.9" customHeight="1">
      <c r="A196" s="15"/>
      <c r="B196" s="18"/>
      <c r="C196" s="12"/>
      <c r="D196" s="9" t="str">
        <f t="shared" si="31"/>
        <v/>
      </c>
      <c r="E196" s="12"/>
      <c r="F196" s="9" t="str">
        <f t="shared" si="32"/>
        <v/>
      </c>
      <c r="G196" s="12"/>
      <c r="H196" s="9" t="str">
        <f t="shared" si="33"/>
        <v/>
      </c>
    </row>
    <row r="197" spans="1:8" ht="15.9" customHeight="1">
      <c r="A197" s="15"/>
      <c r="B197" s="18"/>
      <c r="C197" s="12"/>
      <c r="D197" s="9" t="str">
        <f t="shared" si="31"/>
        <v/>
      </c>
      <c r="E197" s="12"/>
      <c r="F197" s="9" t="str">
        <f t="shared" si="32"/>
        <v/>
      </c>
      <c r="G197" s="12"/>
      <c r="H197" s="9" t="str">
        <f t="shared" si="33"/>
        <v/>
      </c>
    </row>
    <row r="198" spans="1:8" ht="15.9" customHeight="1">
      <c r="A198" s="34"/>
      <c r="B198" s="18"/>
      <c r="C198" s="12"/>
      <c r="D198" s="9" t="str">
        <f t="shared" si="31"/>
        <v/>
      </c>
      <c r="E198" s="12"/>
      <c r="F198" s="9" t="str">
        <f t="shared" si="32"/>
        <v/>
      </c>
      <c r="G198" s="12"/>
      <c r="H198" s="9" t="str">
        <f t="shared" si="33"/>
        <v/>
      </c>
    </row>
    <row r="199" spans="1:8" ht="15.9" customHeight="1">
      <c r="A199" s="34"/>
      <c r="B199" s="18"/>
      <c r="C199" s="12"/>
      <c r="D199" s="9" t="str">
        <f t="shared" si="31"/>
        <v/>
      </c>
      <c r="E199" s="12"/>
      <c r="F199" s="9" t="str">
        <f t="shared" si="32"/>
        <v/>
      </c>
      <c r="G199" s="12"/>
      <c r="H199" s="9" t="str">
        <f t="shared" si="33"/>
        <v/>
      </c>
    </row>
    <row r="200" spans="1:8" ht="15.9" customHeight="1">
      <c r="A200" s="181"/>
      <c r="B200" s="18"/>
      <c r="C200" s="12"/>
      <c r="D200" s="9" t="str">
        <f t="shared" si="31"/>
        <v/>
      </c>
      <c r="E200" s="12"/>
      <c r="F200" s="9" t="str">
        <f t="shared" si="32"/>
        <v/>
      </c>
      <c r="G200" s="12"/>
      <c r="H200" s="9" t="str">
        <f t="shared" si="33"/>
        <v/>
      </c>
    </row>
    <row r="201" spans="1:8" ht="15.9" customHeight="1">
      <c r="A201" s="181"/>
      <c r="B201" s="18"/>
      <c r="C201" s="12"/>
      <c r="D201" s="9" t="str">
        <f t="shared" ref="D201:D264" si="34">IF(C201="","",(C201-$C$9)*1000)</f>
        <v/>
      </c>
      <c r="E201" s="12"/>
      <c r="F201" s="9" t="str">
        <f t="shared" ref="F201:F264" si="35">IF(E201="","",(E201-$E$9)*1000)</f>
        <v/>
      </c>
      <c r="G201" s="12"/>
      <c r="H201" s="9" t="str">
        <f t="shared" ref="H201:H264" si="36">IF(G201="","",(G201-$G$9)*1000)</f>
        <v/>
      </c>
    </row>
    <row r="202" spans="1:8" ht="15.9" customHeight="1">
      <c r="A202" s="15"/>
      <c r="B202" s="18"/>
      <c r="C202" s="12"/>
      <c r="D202" s="9" t="str">
        <f t="shared" si="34"/>
        <v/>
      </c>
      <c r="E202" s="12"/>
      <c r="F202" s="9" t="str">
        <f t="shared" si="35"/>
        <v/>
      </c>
      <c r="G202" s="12"/>
      <c r="H202" s="9" t="str">
        <f t="shared" si="36"/>
        <v/>
      </c>
    </row>
    <row r="203" spans="1:8" ht="15.9" customHeight="1">
      <c r="A203" s="15"/>
      <c r="B203" s="18"/>
      <c r="C203" s="12"/>
      <c r="D203" s="9" t="str">
        <f t="shared" si="34"/>
        <v/>
      </c>
      <c r="E203" s="12"/>
      <c r="F203" s="9" t="str">
        <f t="shared" si="35"/>
        <v/>
      </c>
      <c r="G203" s="12"/>
      <c r="H203" s="9" t="str">
        <f t="shared" si="36"/>
        <v/>
      </c>
    </row>
    <row r="204" spans="1:8" ht="15.9" customHeight="1">
      <c r="A204" s="15"/>
      <c r="B204" s="18"/>
      <c r="C204" s="12"/>
      <c r="D204" s="9" t="str">
        <f t="shared" si="34"/>
        <v/>
      </c>
      <c r="E204" s="12"/>
      <c r="F204" s="9" t="str">
        <f t="shared" si="35"/>
        <v/>
      </c>
      <c r="G204" s="12"/>
      <c r="H204" s="9" t="str">
        <f t="shared" si="36"/>
        <v/>
      </c>
    </row>
    <row r="205" spans="1:8" ht="15.9" customHeight="1">
      <c r="B205" s="18"/>
      <c r="C205" s="12"/>
      <c r="D205" s="9" t="str">
        <f t="shared" si="34"/>
        <v/>
      </c>
      <c r="E205" s="12"/>
      <c r="F205" s="9" t="str">
        <f t="shared" si="35"/>
        <v/>
      </c>
      <c r="G205" s="12"/>
      <c r="H205" s="9" t="str">
        <f t="shared" si="36"/>
        <v/>
      </c>
    </row>
    <row r="206" spans="1:8" ht="15.9" customHeight="1">
      <c r="B206" s="18"/>
      <c r="C206" s="12"/>
      <c r="D206" s="9" t="str">
        <f t="shared" si="34"/>
        <v/>
      </c>
      <c r="E206" s="12"/>
      <c r="F206" s="9" t="str">
        <f t="shared" si="35"/>
        <v/>
      </c>
      <c r="G206" s="12"/>
      <c r="H206" s="9" t="str">
        <f t="shared" si="36"/>
        <v/>
      </c>
    </row>
    <row r="207" spans="1:8" ht="15.9" customHeight="1">
      <c r="B207" s="18"/>
      <c r="C207" s="12"/>
      <c r="D207" s="9" t="str">
        <f t="shared" si="34"/>
        <v/>
      </c>
      <c r="E207" s="12"/>
      <c r="F207" s="9" t="str">
        <f t="shared" si="35"/>
        <v/>
      </c>
      <c r="G207" s="12"/>
      <c r="H207" s="9" t="str">
        <f t="shared" si="36"/>
        <v/>
      </c>
    </row>
    <row r="208" spans="1:8" ht="15.9" customHeight="1">
      <c r="B208" s="18"/>
      <c r="C208" s="12"/>
      <c r="D208" s="9" t="str">
        <f t="shared" si="34"/>
        <v/>
      </c>
      <c r="E208" s="12"/>
      <c r="F208" s="9" t="str">
        <f t="shared" si="35"/>
        <v/>
      </c>
      <c r="G208" s="12"/>
      <c r="H208" s="9" t="str">
        <f t="shared" si="36"/>
        <v/>
      </c>
    </row>
    <row r="209" spans="2:8" ht="15.9" customHeight="1">
      <c r="B209" s="18"/>
      <c r="C209" s="12"/>
      <c r="D209" s="9" t="str">
        <f t="shared" si="34"/>
        <v/>
      </c>
      <c r="E209" s="12"/>
      <c r="F209" s="9" t="str">
        <f t="shared" si="35"/>
        <v/>
      </c>
      <c r="G209" s="12"/>
      <c r="H209" s="9" t="str">
        <f t="shared" si="36"/>
        <v/>
      </c>
    </row>
    <row r="210" spans="2:8" ht="15.9" customHeight="1">
      <c r="B210" s="18"/>
      <c r="C210" s="12"/>
      <c r="D210" s="9" t="str">
        <f t="shared" si="34"/>
        <v/>
      </c>
      <c r="E210" s="12"/>
      <c r="F210" s="9" t="str">
        <f t="shared" si="35"/>
        <v/>
      </c>
      <c r="G210" s="12"/>
      <c r="H210" s="9" t="str">
        <f t="shared" si="36"/>
        <v/>
      </c>
    </row>
    <row r="211" spans="2:8" ht="15.9" customHeight="1">
      <c r="B211" s="18"/>
      <c r="C211" s="12"/>
      <c r="D211" s="9" t="str">
        <f t="shared" si="34"/>
        <v/>
      </c>
      <c r="E211" s="12"/>
      <c r="F211" s="9" t="str">
        <f t="shared" si="35"/>
        <v/>
      </c>
      <c r="G211" s="12"/>
      <c r="H211" s="9" t="str">
        <f t="shared" si="36"/>
        <v/>
      </c>
    </row>
    <row r="212" spans="2:8" ht="15.9" customHeight="1">
      <c r="B212" s="18"/>
      <c r="C212" s="12"/>
      <c r="D212" s="9" t="str">
        <f t="shared" si="34"/>
        <v/>
      </c>
      <c r="E212" s="12"/>
      <c r="F212" s="9" t="str">
        <f t="shared" si="35"/>
        <v/>
      </c>
      <c r="G212" s="12"/>
      <c r="H212" s="9" t="str">
        <f t="shared" si="36"/>
        <v/>
      </c>
    </row>
    <row r="213" spans="2:8" ht="15.9" customHeight="1">
      <c r="B213" s="18"/>
      <c r="C213" s="12"/>
      <c r="D213" s="9" t="str">
        <f t="shared" si="34"/>
        <v/>
      </c>
      <c r="E213" s="12"/>
      <c r="F213" s="9" t="str">
        <f t="shared" si="35"/>
        <v/>
      </c>
      <c r="G213" s="12"/>
      <c r="H213" s="9" t="str">
        <f t="shared" si="36"/>
        <v/>
      </c>
    </row>
    <row r="214" spans="2:8" ht="15.9" customHeight="1">
      <c r="B214" s="18"/>
      <c r="C214" s="12"/>
      <c r="D214" s="9" t="str">
        <f t="shared" si="34"/>
        <v/>
      </c>
      <c r="E214" s="12"/>
      <c r="F214" s="9" t="str">
        <f t="shared" si="35"/>
        <v/>
      </c>
      <c r="G214" s="12"/>
      <c r="H214" s="9" t="str">
        <f t="shared" si="36"/>
        <v/>
      </c>
    </row>
    <row r="215" spans="2:8" ht="15.9" customHeight="1">
      <c r="B215" s="18"/>
      <c r="C215" s="12"/>
      <c r="D215" s="9" t="str">
        <f t="shared" si="34"/>
        <v/>
      </c>
      <c r="E215" s="12"/>
      <c r="F215" s="9" t="str">
        <f t="shared" si="35"/>
        <v/>
      </c>
      <c r="G215" s="12"/>
      <c r="H215" s="9" t="str">
        <f t="shared" si="36"/>
        <v/>
      </c>
    </row>
    <row r="216" spans="2:8" ht="15.9" customHeight="1">
      <c r="B216" s="18"/>
      <c r="C216" s="12"/>
      <c r="D216" s="9" t="str">
        <f t="shared" si="34"/>
        <v/>
      </c>
      <c r="E216" s="12"/>
      <c r="F216" s="9" t="str">
        <f t="shared" si="35"/>
        <v/>
      </c>
      <c r="G216" s="12"/>
      <c r="H216" s="9" t="str">
        <f t="shared" si="36"/>
        <v/>
      </c>
    </row>
    <row r="217" spans="2:8" ht="15.9" customHeight="1">
      <c r="B217" s="18"/>
      <c r="C217" s="12"/>
      <c r="D217" s="9" t="str">
        <f t="shared" si="34"/>
        <v/>
      </c>
      <c r="E217" s="12"/>
      <c r="F217" s="9" t="str">
        <f t="shared" si="35"/>
        <v/>
      </c>
      <c r="G217" s="12"/>
      <c r="H217" s="9" t="str">
        <f t="shared" si="36"/>
        <v/>
      </c>
    </row>
    <row r="218" spans="2:8" ht="15.9" customHeight="1">
      <c r="B218" s="18"/>
      <c r="C218" s="12"/>
      <c r="D218" s="9" t="str">
        <f t="shared" si="34"/>
        <v/>
      </c>
      <c r="E218" s="12"/>
      <c r="F218" s="9" t="str">
        <f t="shared" si="35"/>
        <v/>
      </c>
      <c r="G218" s="12"/>
      <c r="H218" s="9" t="str">
        <f t="shared" si="36"/>
        <v/>
      </c>
    </row>
    <row r="219" spans="2:8" ht="15.9" customHeight="1">
      <c r="B219" s="18"/>
      <c r="C219" s="12"/>
      <c r="D219" s="9" t="str">
        <f t="shared" si="34"/>
        <v/>
      </c>
      <c r="E219" s="12"/>
      <c r="F219" s="9" t="str">
        <f t="shared" si="35"/>
        <v/>
      </c>
      <c r="G219" s="12"/>
      <c r="H219" s="9" t="str">
        <f t="shared" si="36"/>
        <v/>
      </c>
    </row>
    <row r="220" spans="2:8" ht="15.9" customHeight="1">
      <c r="B220" s="18"/>
      <c r="C220" s="12"/>
      <c r="D220" s="9" t="str">
        <f t="shared" si="34"/>
        <v/>
      </c>
      <c r="E220" s="12"/>
      <c r="F220" s="9" t="str">
        <f t="shared" si="35"/>
        <v/>
      </c>
      <c r="G220" s="12"/>
      <c r="H220" s="9" t="str">
        <f t="shared" si="36"/>
        <v/>
      </c>
    </row>
    <row r="221" spans="2:8" ht="15.9" customHeight="1">
      <c r="B221" s="18"/>
      <c r="C221" s="12"/>
      <c r="D221" s="9" t="str">
        <f t="shared" si="34"/>
        <v/>
      </c>
      <c r="E221" s="12"/>
      <c r="F221" s="9" t="str">
        <f t="shared" si="35"/>
        <v/>
      </c>
      <c r="G221" s="12"/>
      <c r="H221" s="9" t="str">
        <f t="shared" si="36"/>
        <v/>
      </c>
    </row>
    <row r="222" spans="2:8" ht="15.9" customHeight="1">
      <c r="B222" s="18"/>
      <c r="C222" s="12"/>
      <c r="D222" s="9" t="str">
        <f t="shared" si="34"/>
        <v/>
      </c>
      <c r="E222" s="12"/>
      <c r="F222" s="9" t="str">
        <f t="shared" si="35"/>
        <v/>
      </c>
      <c r="G222" s="12"/>
      <c r="H222" s="9" t="str">
        <f t="shared" si="36"/>
        <v/>
      </c>
    </row>
    <row r="223" spans="2:8" ht="15.9" customHeight="1">
      <c r="B223" s="18"/>
      <c r="C223" s="12"/>
      <c r="D223" s="9" t="str">
        <f t="shared" si="34"/>
        <v/>
      </c>
      <c r="E223" s="12"/>
      <c r="F223" s="9" t="str">
        <f t="shared" si="35"/>
        <v/>
      </c>
      <c r="G223" s="12"/>
      <c r="H223" s="9" t="str">
        <f t="shared" si="36"/>
        <v/>
      </c>
    </row>
    <row r="224" spans="2:8" ht="15.9" customHeight="1">
      <c r="B224" s="18"/>
      <c r="C224" s="12"/>
      <c r="D224" s="9" t="str">
        <f t="shared" si="34"/>
        <v/>
      </c>
      <c r="E224" s="12"/>
      <c r="F224" s="9" t="str">
        <f t="shared" si="35"/>
        <v/>
      </c>
      <c r="G224" s="12"/>
      <c r="H224" s="9" t="str">
        <f t="shared" si="36"/>
        <v/>
      </c>
    </row>
    <row r="225" spans="2:8" ht="15.9" customHeight="1">
      <c r="B225" s="18"/>
      <c r="C225" s="12"/>
      <c r="D225" s="9" t="str">
        <f t="shared" si="34"/>
        <v/>
      </c>
      <c r="E225" s="12"/>
      <c r="F225" s="9" t="str">
        <f t="shared" si="35"/>
        <v/>
      </c>
      <c r="G225" s="12"/>
      <c r="H225" s="9" t="str">
        <f t="shared" si="36"/>
        <v/>
      </c>
    </row>
    <row r="226" spans="2:8" ht="15.9" customHeight="1">
      <c r="B226" s="18"/>
      <c r="C226" s="12"/>
      <c r="D226" s="9" t="str">
        <f t="shared" si="34"/>
        <v/>
      </c>
      <c r="E226" s="12"/>
      <c r="F226" s="9" t="str">
        <f t="shared" si="35"/>
        <v/>
      </c>
      <c r="G226" s="12"/>
      <c r="H226" s="9" t="str">
        <f t="shared" si="36"/>
        <v/>
      </c>
    </row>
    <row r="227" spans="2:8" ht="15.9" customHeight="1">
      <c r="B227" s="18"/>
      <c r="C227" s="12"/>
      <c r="D227" s="9" t="str">
        <f t="shared" si="34"/>
        <v/>
      </c>
      <c r="E227" s="12"/>
      <c r="F227" s="9" t="str">
        <f t="shared" si="35"/>
        <v/>
      </c>
      <c r="G227" s="12"/>
      <c r="H227" s="9" t="str">
        <f t="shared" si="36"/>
        <v/>
      </c>
    </row>
    <row r="228" spans="2:8" ht="15.9" customHeight="1">
      <c r="B228" s="18"/>
      <c r="C228" s="12"/>
      <c r="D228" s="9" t="str">
        <f t="shared" si="34"/>
        <v/>
      </c>
      <c r="E228" s="12"/>
      <c r="F228" s="9" t="str">
        <f t="shared" si="35"/>
        <v/>
      </c>
      <c r="G228" s="12"/>
      <c r="H228" s="9" t="str">
        <f t="shared" si="36"/>
        <v/>
      </c>
    </row>
    <row r="229" spans="2:8" ht="15.9" customHeight="1">
      <c r="B229" s="18"/>
      <c r="C229" s="12"/>
      <c r="D229" s="9" t="str">
        <f t="shared" si="34"/>
        <v/>
      </c>
      <c r="E229" s="12"/>
      <c r="F229" s="9" t="str">
        <f t="shared" si="35"/>
        <v/>
      </c>
      <c r="G229" s="12"/>
      <c r="H229" s="9" t="str">
        <f t="shared" si="36"/>
        <v/>
      </c>
    </row>
    <row r="230" spans="2:8" ht="15.9" customHeight="1">
      <c r="B230" s="18"/>
      <c r="C230" s="12"/>
      <c r="D230" s="9" t="str">
        <f t="shared" si="34"/>
        <v/>
      </c>
      <c r="E230" s="12"/>
      <c r="F230" s="9" t="str">
        <f t="shared" si="35"/>
        <v/>
      </c>
      <c r="G230" s="12"/>
      <c r="H230" s="9" t="str">
        <f t="shared" si="36"/>
        <v/>
      </c>
    </row>
    <row r="231" spans="2:8" ht="15.9" customHeight="1">
      <c r="B231" s="18"/>
      <c r="C231" s="12"/>
      <c r="D231" s="9" t="str">
        <f t="shared" si="34"/>
        <v/>
      </c>
      <c r="E231" s="12"/>
      <c r="F231" s="9" t="str">
        <f t="shared" si="35"/>
        <v/>
      </c>
      <c r="G231" s="12"/>
      <c r="H231" s="9" t="str">
        <f t="shared" si="36"/>
        <v/>
      </c>
    </row>
    <row r="232" spans="2:8" ht="15.9" customHeight="1">
      <c r="B232" s="18"/>
      <c r="C232" s="12"/>
      <c r="D232" s="9" t="str">
        <f t="shared" si="34"/>
        <v/>
      </c>
      <c r="E232" s="12"/>
      <c r="F232" s="9" t="str">
        <f t="shared" si="35"/>
        <v/>
      </c>
      <c r="G232" s="12"/>
      <c r="H232" s="9" t="str">
        <f t="shared" si="36"/>
        <v/>
      </c>
    </row>
    <row r="233" spans="2:8" ht="15.9" customHeight="1">
      <c r="B233" s="18"/>
      <c r="C233" s="12"/>
      <c r="D233" s="9" t="str">
        <f t="shared" si="34"/>
        <v/>
      </c>
      <c r="E233" s="12"/>
      <c r="F233" s="9" t="str">
        <f t="shared" si="35"/>
        <v/>
      </c>
      <c r="G233" s="12"/>
      <c r="H233" s="9" t="str">
        <f t="shared" si="36"/>
        <v/>
      </c>
    </row>
    <row r="234" spans="2:8" ht="15.9" customHeight="1">
      <c r="B234" s="18"/>
      <c r="C234" s="12"/>
      <c r="D234" s="9" t="str">
        <f t="shared" si="34"/>
        <v/>
      </c>
      <c r="E234" s="12"/>
      <c r="F234" s="9" t="str">
        <f t="shared" si="35"/>
        <v/>
      </c>
      <c r="G234" s="12"/>
      <c r="H234" s="9" t="str">
        <f t="shared" si="36"/>
        <v/>
      </c>
    </row>
    <row r="235" spans="2:8" ht="15.9" customHeight="1">
      <c r="B235" s="18"/>
      <c r="C235" s="12"/>
      <c r="D235" s="9" t="str">
        <f t="shared" si="34"/>
        <v/>
      </c>
      <c r="E235" s="12"/>
      <c r="F235" s="9" t="str">
        <f t="shared" si="35"/>
        <v/>
      </c>
      <c r="G235" s="12"/>
      <c r="H235" s="9" t="str">
        <f t="shared" si="36"/>
        <v/>
      </c>
    </row>
    <row r="236" spans="2:8" ht="15.9" customHeight="1">
      <c r="B236" s="18"/>
      <c r="C236" s="12"/>
      <c r="D236" s="9" t="str">
        <f t="shared" si="34"/>
        <v/>
      </c>
      <c r="E236" s="12"/>
      <c r="F236" s="9" t="str">
        <f t="shared" si="35"/>
        <v/>
      </c>
      <c r="G236" s="12"/>
      <c r="H236" s="9" t="str">
        <f t="shared" si="36"/>
        <v/>
      </c>
    </row>
    <row r="237" spans="2:8" ht="15.9" customHeight="1">
      <c r="B237" s="18"/>
      <c r="C237" s="12"/>
      <c r="D237" s="9" t="str">
        <f t="shared" si="34"/>
        <v/>
      </c>
      <c r="E237" s="12"/>
      <c r="F237" s="9" t="str">
        <f t="shared" si="35"/>
        <v/>
      </c>
      <c r="G237" s="12"/>
      <c r="H237" s="9" t="str">
        <f t="shared" si="36"/>
        <v/>
      </c>
    </row>
    <row r="238" spans="2:8" ht="15.9" customHeight="1">
      <c r="B238" s="18"/>
      <c r="C238" s="12"/>
      <c r="D238" s="9" t="str">
        <f t="shared" si="34"/>
        <v/>
      </c>
      <c r="E238" s="12"/>
      <c r="F238" s="9" t="str">
        <f t="shared" si="35"/>
        <v/>
      </c>
      <c r="G238" s="12"/>
      <c r="H238" s="9" t="str">
        <f t="shared" si="36"/>
        <v/>
      </c>
    </row>
    <row r="239" spans="2:8" ht="15.9" customHeight="1">
      <c r="B239" s="18"/>
      <c r="C239" s="12"/>
      <c r="D239" s="9" t="str">
        <f t="shared" si="34"/>
        <v/>
      </c>
      <c r="E239" s="12"/>
      <c r="F239" s="9" t="str">
        <f t="shared" si="35"/>
        <v/>
      </c>
      <c r="G239" s="12"/>
      <c r="H239" s="9" t="str">
        <f t="shared" si="36"/>
        <v/>
      </c>
    </row>
    <row r="240" spans="2:8" ht="15.9" customHeight="1">
      <c r="B240" s="18"/>
      <c r="C240" s="12"/>
      <c r="D240" s="9" t="str">
        <f t="shared" si="34"/>
        <v/>
      </c>
      <c r="E240" s="12"/>
      <c r="F240" s="9" t="str">
        <f t="shared" si="35"/>
        <v/>
      </c>
      <c r="G240" s="12"/>
      <c r="H240" s="9" t="str">
        <f t="shared" si="36"/>
        <v/>
      </c>
    </row>
    <row r="241" spans="2:8" ht="15.9" customHeight="1">
      <c r="B241" s="18"/>
      <c r="C241" s="12"/>
      <c r="D241" s="9" t="str">
        <f t="shared" si="34"/>
        <v/>
      </c>
      <c r="E241" s="12"/>
      <c r="F241" s="9" t="str">
        <f t="shared" si="35"/>
        <v/>
      </c>
      <c r="G241" s="12"/>
      <c r="H241" s="9" t="str">
        <f t="shared" si="36"/>
        <v/>
      </c>
    </row>
    <row r="242" spans="2:8" ht="15.9" customHeight="1">
      <c r="B242" s="18"/>
      <c r="C242" s="12"/>
      <c r="D242" s="9" t="str">
        <f t="shared" si="34"/>
        <v/>
      </c>
      <c r="E242" s="12"/>
      <c r="F242" s="9" t="str">
        <f t="shared" si="35"/>
        <v/>
      </c>
      <c r="G242" s="12"/>
      <c r="H242" s="9" t="str">
        <f t="shared" si="36"/>
        <v/>
      </c>
    </row>
    <row r="243" spans="2:8" ht="15.9" customHeight="1">
      <c r="B243" s="18"/>
      <c r="C243" s="12"/>
      <c r="D243" s="9" t="str">
        <f t="shared" si="34"/>
        <v/>
      </c>
      <c r="E243" s="12"/>
      <c r="F243" s="9" t="str">
        <f t="shared" si="35"/>
        <v/>
      </c>
      <c r="G243" s="12"/>
      <c r="H243" s="9" t="str">
        <f t="shared" si="36"/>
        <v/>
      </c>
    </row>
    <row r="244" spans="2:8" ht="15.9" customHeight="1">
      <c r="B244" s="18"/>
      <c r="C244" s="12"/>
      <c r="D244" s="9" t="str">
        <f t="shared" si="34"/>
        <v/>
      </c>
      <c r="E244" s="12"/>
      <c r="F244" s="9" t="str">
        <f t="shared" si="35"/>
        <v/>
      </c>
      <c r="G244" s="12"/>
      <c r="H244" s="9" t="str">
        <f t="shared" si="36"/>
        <v/>
      </c>
    </row>
    <row r="245" spans="2:8" ht="15.9" customHeight="1">
      <c r="B245" s="18"/>
      <c r="C245" s="12"/>
      <c r="D245" s="9" t="str">
        <f t="shared" si="34"/>
        <v/>
      </c>
      <c r="E245" s="12"/>
      <c r="F245" s="9" t="str">
        <f t="shared" si="35"/>
        <v/>
      </c>
      <c r="G245" s="12"/>
      <c r="H245" s="9" t="str">
        <f t="shared" si="36"/>
        <v/>
      </c>
    </row>
    <row r="246" spans="2:8" ht="15.9" customHeight="1">
      <c r="B246" s="18"/>
      <c r="C246" s="12"/>
      <c r="D246" s="9" t="str">
        <f t="shared" si="34"/>
        <v/>
      </c>
      <c r="E246" s="12"/>
      <c r="F246" s="9" t="str">
        <f t="shared" si="35"/>
        <v/>
      </c>
      <c r="G246" s="12"/>
      <c r="H246" s="9" t="str">
        <f t="shared" si="36"/>
        <v/>
      </c>
    </row>
    <row r="247" spans="2:8" ht="15.9" customHeight="1">
      <c r="B247" s="18"/>
      <c r="C247" s="12"/>
      <c r="D247" s="9" t="str">
        <f t="shared" si="34"/>
        <v/>
      </c>
      <c r="E247" s="12"/>
      <c r="F247" s="9" t="str">
        <f t="shared" si="35"/>
        <v/>
      </c>
      <c r="G247" s="12"/>
      <c r="H247" s="9" t="str">
        <f t="shared" si="36"/>
        <v/>
      </c>
    </row>
    <row r="248" spans="2:8" ht="15.9" customHeight="1">
      <c r="B248" s="18"/>
      <c r="C248" s="12"/>
      <c r="D248" s="9" t="str">
        <f t="shared" si="34"/>
        <v/>
      </c>
      <c r="E248" s="12"/>
      <c r="F248" s="9" t="str">
        <f t="shared" si="35"/>
        <v/>
      </c>
      <c r="G248" s="12"/>
      <c r="H248" s="9" t="str">
        <f t="shared" si="36"/>
        <v/>
      </c>
    </row>
    <row r="249" spans="2:8" ht="15.9" customHeight="1">
      <c r="B249" s="18"/>
      <c r="C249" s="12"/>
      <c r="D249" s="9" t="str">
        <f t="shared" si="34"/>
        <v/>
      </c>
      <c r="E249" s="12"/>
      <c r="F249" s="9" t="str">
        <f t="shared" si="35"/>
        <v/>
      </c>
      <c r="G249" s="12"/>
      <c r="H249" s="9" t="str">
        <f t="shared" si="36"/>
        <v/>
      </c>
    </row>
    <row r="250" spans="2:8" ht="15.9" customHeight="1">
      <c r="B250" s="18"/>
      <c r="C250" s="12"/>
      <c r="D250" s="9" t="str">
        <f t="shared" si="34"/>
        <v/>
      </c>
      <c r="E250" s="12"/>
      <c r="F250" s="9" t="str">
        <f t="shared" si="35"/>
        <v/>
      </c>
      <c r="G250" s="12"/>
      <c r="H250" s="9" t="str">
        <f t="shared" si="36"/>
        <v/>
      </c>
    </row>
    <row r="251" spans="2:8" ht="15.9" customHeight="1">
      <c r="B251" s="18"/>
      <c r="C251" s="12"/>
      <c r="D251" s="9" t="str">
        <f t="shared" si="34"/>
        <v/>
      </c>
      <c r="E251" s="12"/>
      <c r="F251" s="9" t="str">
        <f t="shared" si="35"/>
        <v/>
      </c>
      <c r="G251" s="12"/>
      <c r="H251" s="9" t="str">
        <f t="shared" si="36"/>
        <v/>
      </c>
    </row>
    <row r="252" spans="2:8" ht="15.9" customHeight="1">
      <c r="B252" s="18"/>
      <c r="C252" s="12"/>
      <c r="D252" s="9" t="str">
        <f t="shared" si="34"/>
        <v/>
      </c>
      <c r="E252" s="12"/>
      <c r="F252" s="9" t="str">
        <f t="shared" si="35"/>
        <v/>
      </c>
      <c r="G252" s="12"/>
      <c r="H252" s="9" t="str">
        <f t="shared" si="36"/>
        <v/>
      </c>
    </row>
    <row r="253" spans="2:8" ht="15.9" customHeight="1">
      <c r="B253" s="18"/>
      <c r="C253" s="12"/>
      <c r="D253" s="9" t="str">
        <f t="shared" si="34"/>
        <v/>
      </c>
      <c r="E253" s="12"/>
      <c r="F253" s="9" t="str">
        <f t="shared" si="35"/>
        <v/>
      </c>
      <c r="G253" s="12"/>
      <c r="H253" s="9" t="str">
        <f t="shared" si="36"/>
        <v/>
      </c>
    </row>
    <row r="254" spans="2:8" ht="15.9" customHeight="1">
      <c r="B254" s="18"/>
      <c r="C254" s="12"/>
      <c r="D254" s="9" t="str">
        <f t="shared" si="34"/>
        <v/>
      </c>
      <c r="E254" s="12"/>
      <c r="F254" s="9" t="str">
        <f t="shared" si="35"/>
        <v/>
      </c>
      <c r="G254" s="12"/>
      <c r="H254" s="9" t="str">
        <f t="shared" si="36"/>
        <v/>
      </c>
    </row>
    <row r="255" spans="2:8" ht="15.9" customHeight="1">
      <c r="B255" s="18"/>
      <c r="C255" s="12"/>
      <c r="D255" s="9" t="str">
        <f t="shared" si="34"/>
        <v/>
      </c>
      <c r="E255" s="12"/>
      <c r="F255" s="9" t="str">
        <f t="shared" si="35"/>
        <v/>
      </c>
      <c r="G255" s="12"/>
      <c r="H255" s="9" t="str">
        <f t="shared" si="36"/>
        <v/>
      </c>
    </row>
    <row r="256" spans="2:8" ht="15.9" customHeight="1">
      <c r="B256" s="18"/>
      <c r="C256" s="12"/>
      <c r="D256" s="9" t="str">
        <f t="shared" si="34"/>
        <v/>
      </c>
      <c r="E256" s="12"/>
      <c r="F256" s="9" t="str">
        <f t="shared" si="35"/>
        <v/>
      </c>
      <c r="G256" s="12"/>
      <c r="H256" s="9" t="str">
        <f t="shared" si="36"/>
        <v/>
      </c>
    </row>
    <row r="257" spans="2:8" ht="15.9" customHeight="1">
      <c r="B257" s="18"/>
      <c r="C257" s="12"/>
      <c r="D257" s="9" t="str">
        <f t="shared" si="34"/>
        <v/>
      </c>
      <c r="E257" s="12"/>
      <c r="F257" s="9" t="str">
        <f t="shared" si="35"/>
        <v/>
      </c>
      <c r="G257" s="12"/>
      <c r="H257" s="9" t="str">
        <f t="shared" si="36"/>
        <v/>
      </c>
    </row>
    <row r="258" spans="2:8" ht="15.9" customHeight="1">
      <c r="B258" s="18"/>
      <c r="C258" s="12"/>
      <c r="D258" s="9" t="str">
        <f t="shared" si="34"/>
        <v/>
      </c>
      <c r="E258" s="12"/>
      <c r="F258" s="9" t="str">
        <f t="shared" si="35"/>
        <v/>
      </c>
      <c r="G258" s="12"/>
      <c r="H258" s="9" t="str">
        <f t="shared" si="36"/>
        <v/>
      </c>
    </row>
    <row r="259" spans="2:8" ht="15.9" customHeight="1">
      <c r="B259" s="18"/>
      <c r="C259" s="12"/>
      <c r="D259" s="9" t="str">
        <f t="shared" si="34"/>
        <v/>
      </c>
      <c r="E259" s="12"/>
      <c r="F259" s="9" t="str">
        <f t="shared" si="35"/>
        <v/>
      </c>
      <c r="G259" s="12"/>
      <c r="H259" s="9" t="str">
        <f t="shared" si="36"/>
        <v/>
      </c>
    </row>
    <row r="260" spans="2:8" ht="15.9" customHeight="1">
      <c r="B260" s="18"/>
      <c r="C260" s="12"/>
      <c r="D260" s="9" t="str">
        <f t="shared" si="34"/>
        <v/>
      </c>
      <c r="E260" s="12"/>
      <c r="F260" s="9" t="str">
        <f t="shared" si="35"/>
        <v/>
      </c>
      <c r="G260" s="12"/>
      <c r="H260" s="9" t="str">
        <f t="shared" si="36"/>
        <v/>
      </c>
    </row>
    <row r="261" spans="2:8" ht="15.9" customHeight="1">
      <c r="B261" s="18"/>
      <c r="C261" s="12"/>
      <c r="D261" s="9" t="str">
        <f t="shared" si="34"/>
        <v/>
      </c>
      <c r="E261" s="12"/>
      <c r="F261" s="9" t="str">
        <f t="shared" si="35"/>
        <v/>
      </c>
      <c r="G261" s="12"/>
      <c r="H261" s="9" t="str">
        <f t="shared" si="36"/>
        <v/>
      </c>
    </row>
    <row r="262" spans="2:8" ht="15.9" customHeight="1">
      <c r="B262" s="18"/>
      <c r="C262" s="12"/>
      <c r="D262" s="9" t="str">
        <f t="shared" si="34"/>
        <v/>
      </c>
      <c r="E262" s="12"/>
      <c r="F262" s="9" t="str">
        <f t="shared" si="35"/>
        <v/>
      </c>
      <c r="G262" s="12"/>
      <c r="H262" s="9" t="str">
        <f t="shared" si="36"/>
        <v/>
      </c>
    </row>
    <row r="263" spans="2:8" ht="15.9" customHeight="1">
      <c r="B263" s="18"/>
      <c r="C263" s="12"/>
      <c r="D263" s="9" t="str">
        <f t="shared" si="34"/>
        <v/>
      </c>
      <c r="E263" s="12"/>
      <c r="F263" s="9" t="str">
        <f t="shared" si="35"/>
        <v/>
      </c>
      <c r="G263" s="12"/>
      <c r="H263" s="9" t="str">
        <f t="shared" si="36"/>
        <v/>
      </c>
    </row>
    <row r="264" spans="2:8" ht="15.9" customHeight="1">
      <c r="B264" s="18"/>
      <c r="C264" s="12"/>
      <c r="D264" s="9" t="str">
        <f t="shared" si="34"/>
        <v/>
      </c>
      <c r="E264" s="12"/>
      <c r="F264" s="9" t="str">
        <f t="shared" si="35"/>
        <v/>
      </c>
      <c r="G264" s="12"/>
      <c r="H264" s="9" t="str">
        <f t="shared" si="36"/>
        <v/>
      </c>
    </row>
    <row r="265" spans="2:8" ht="15.9" customHeight="1">
      <c r="B265" s="18"/>
      <c r="C265" s="12"/>
      <c r="D265" s="9" t="str">
        <f t="shared" ref="D265:D312" si="37">IF(C265="","",(C265-$C$9)*1000)</f>
        <v/>
      </c>
      <c r="E265" s="12"/>
      <c r="F265" s="9" t="str">
        <f t="shared" ref="F265:F312" si="38">IF(E265="","",(E265-$E$9)*1000)</f>
        <v/>
      </c>
      <c r="G265" s="12"/>
      <c r="H265" s="9" t="str">
        <f t="shared" ref="H265:H312" si="39">IF(G265="","",(G265-$G$9)*1000)</f>
        <v/>
      </c>
    </row>
    <row r="266" spans="2:8" ht="15.9" customHeight="1">
      <c r="B266" s="18"/>
      <c r="C266" s="12"/>
      <c r="D266" s="9" t="str">
        <f t="shared" si="37"/>
        <v/>
      </c>
      <c r="E266" s="12"/>
      <c r="F266" s="9" t="str">
        <f t="shared" si="38"/>
        <v/>
      </c>
      <c r="G266" s="12"/>
      <c r="H266" s="9" t="str">
        <f t="shared" si="39"/>
        <v/>
      </c>
    </row>
    <row r="267" spans="2:8" ht="15.9" customHeight="1">
      <c r="B267" s="18"/>
      <c r="C267" s="12"/>
      <c r="D267" s="9" t="str">
        <f t="shared" si="37"/>
        <v/>
      </c>
      <c r="E267" s="12"/>
      <c r="F267" s="9" t="str">
        <f t="shared" si="38"/>
        <v/>
      </c>
      <c r="G267" s="12"/>
      <c r="H267" s="9" t="str">
        <f t="shared" si="39"/>
        <v/>
      </c>
    </row>
    <row r="268" spans="2:8" ht="15.9" customHeight="1">
      <c r="B268" s="18"/>
      <c r="C268" s="12"/>
      <c r="D268" s="9" t="str">
        <f t="shared" si="37"/>
        <v/>
      </c>
      <c r="E268" s="12"/>
      <c r="F268" s="9" t="str">
        <f t="shared" si="38"/>
        <v/>
      </c>
      <c r="G268" s="12"/>
      <c r="H268" s="9" t="str">
        <f t="shared" si="39"/>
        <v/>
      </c>
    </row>
    <row r="269" spans="2:8" ht="15.9" customHeight="1">
      <c r="B269" s="18"/>
      <c r="C269" s="12"/>
      <c r="D269" s="9" t="str">
        <f t="shared" si="37"/>
        <v/>
      </c>
      <c r="E269" s="12"/>
      <c r="F269" s="9" t="str">
        <f t="shared" si="38"/>
        <v/>
      </c>
      <c r="G269" s="12"/>
      <c r="H269" s="9" t="str">
        <f t="shared" si="39"/>
        <v/>
      </c>
    </row>
    <row r="270" spans="2:8" ht="15.9" customHeight="1">
      <c r="B270" s="18"/>
      <c r="C270" s="12"/>
      <c r="D270" s="9" t="str">
        <f t="shared" si="37"/>
        <v/>
      </c>
      <c r="E270" s="12"/>
      <c r="F270" s="9" t="str">
        <f t="shared" si="38"/>
        <v/>
      </c>
      <c r="G270" s="12"/>
      <c r="H270" s="9" t="str">
        <f t="shared" si="39"/>
        <v/>
      </c>
    </row>
    <row r="271" spans="2:8" ht="15.9" customHeight="1">
      <c r="B271" s="18"/>
      <c r="C271" s="12"/>
      <c r="D271" s="9" t="str">
        <f t="shared" si="37"/>
        <v/>
      </c>
      <c r="E271" s="12"/>
      <c r="F271" s="9" t="str">
        <f t="shared" si="38"/>
        <v/>
      </c>
      <c r="G271" s="12"/>
      <c r="H271" s="9" t="str">
        <f t="shared" si="39"/>
        <v/>
      </c>
    </row>
    <row r="272" spans="2:8" ht="15.9" customHeight="1">
      <c r="B272" s="18"/>
      <c r="C272" s="12"/>
      <c r="D272" s="9" t="str">
        <f t="shared" si="37"/>
        <v/>
      </c>
      <c r="E272" s="12"/>
      <c r="F272" s="9" t="str">
        <f t="shared" si="38"/>
        <v/>
      </c>
      <c r="G272" s="12"/>
      <c r="H272" s="9" t="str">
        <f t="shared" si="39"/>
        <v/>
      </c>
    </row>
    <row r="273" spans="2:8" ht="15.9" customHeight="1">
      <c r="B273" s="18"/>
      <c r="C273" s="12"/>
      <c r="D273" s="9" t="str">
        <f t="shared" si="37"/>
        <v/>
      </c>
      <c r="E273" s="12"/>
      <c r="F273" s="9" t="str">
        <f t="shared" si="38"/>
        <v/>
      </c>
      <c r="G273" s="12"/>
      <c r="H273" s="9" t="str">
        <f t="shared" si="39"/>
        <v/>
      </c>
    </row>
    <row r="274" spans="2:8" ht="15.9" customHeight="1">
      <c r="B274" s="18"/>
      <c r="C274" s="12"/>
      <c r="D274" s="9" t="str">
        <f t="shared" si="37"/>
        <v/>
      </c>
      <c r="E274" s="12"/>
      <c r="F274" s="9" t="str">
        <f t="shared" si="38"/>
        <v/>
      </c>
      <c r="G274" s="12"/>
      <c r="H274" s="9" t="str">
        <f t="shared" si="39"/>
        <v/>
      </c>
    </row>
    <row r="275" spans="2:8" ht="15.9" customHeight="1">
      <c r="B275" s="18"/>
      <c r="C275" s="12"/>
      <c r="D275" s="9" t="str">
        <f t="shared" si="37"/>
        <v/>
      </c>
      <c r="E275" s="12"/>
      <c r="F275" s="9" t="str">
        <f t="shared" si="38"/>
        <v/>
      </c>
      <c r="G275" s="12"/>
      <c r="H275" s="9" t="str">
        <f t="shared" si="39"/>
        <v/>
      </c>
    </row>
    <row r="276" spans="2:8" ht="15.9" customHeight="1">
      <c r="B276" s="18"/>
      <c r="C276" s="12"/>
      <c r="D276" s="9" t="str">
        <f t="shared" si="37"/>
        <v/>
      </c>
      <c r="E276" s="12"/>
      <c r="F276" s="9" t="str">
        <f t="shared" si="38"/>
        <v/>
      </c>
      <c r="G276" s="12"/>
      <c r="H276" s="9" t="str">
        <f t="shared" si="39"/>
        <v/>
      </c>
    </row>
    <row r="277" spans="2:8" ht="15.9" customHeight="1">
      <c r="B277" s="18"/>
      <c r="C277" s="12"/>
      <c r="D277" s="9" t="str">
        <f t="shared" si="37"/>
        <v/>
      </c>
      <c r="E277" s="12"/>
      <c r="F277" s="9" t="str">
        <f t="shared" si="38"/>
        <v/>
      </c>
      <c r="G277" s="12"/>
      <c r="H277" s="9" t="str">
        <f t="shared" si="39"/>
        <v/>
      </c>
    </row>
    <row r="278" spans="2:8" ht="15.9" customHeight="1">
      <c r="B278" s="18"/>
      <c r="C278" s="12"/>
      <c r="D278" s="9" t="str">
        <f t="shared" si="37"/>
        <v/>
      </c>
      <c r="E278" s="12"/>
      <c r="F278" s="9" t="str">
        <f t="shared" si="38"/>
        <v/>
      </c>
      <c r="G278" s="12"/>
      <c r="H278" s="9" t="str">
        <f t="shared" si="39"/>
        <v/>
      </c>
    </row>
    <row r="279" spans="2:8" ht="15.9" customHeight="1">
      <c r="B279" s="18"/>
      <c r="C279" s="12"/>
      <c r="D279" s="9" t="str">
        <f t="shared" si="37"/>
        <v/>
      </c>
      <c r="E279" s="12"/>
      <c r="F279" s="9" t="str">
        <f t="shared" si="38"/>
        <v/>
      </c>
      <c r="G279" s="12"/>
      <c r="H279" s="9" t="str">
        <f t="shared" si="39"/>
        <v/>
      </c>
    </row>
    <row r="280" spans="2:8" ht="15.9" customHeight="1">
      <c r="B280" s="18"/>
      <c r="C280" s="12"/>
      <c r="D280" s="9" t="str">
        <f t="shared" si="37"/>
        <v/>
      </c>
      <c r="E280" s="12"/>
      <c r="F280" s="9" t="str">
        <f t="shared" si="38"/>
        <v/>
      </c>
      <c r="G280" s="12"/>
      <c r="H280" s="9" t="str">
        <f t="shared" si="39"/>
        <v/>
      </c>
    </row>
    <row r="281" spans="2:8" ht="15.9" customHeight="1">
      <c r="B281" s="18"/>
      <c r="C281" s="12"/>
      <c r="D281" s="9" t="str">
        <f t="shared" si="37"/>
        <v/>
      </c>
      <c r="E281" s="12"/>
      <c r="F281" s="9" t="str">
        <f t="shared" si="38"/>
        <v/>
      </c>
      <c r="G281" s="12"/>
      <c r="H281" s="9" t="str">
        <f t="shared" si="39"/>
        <v/>
      </c>
    </row>
    <row r="282" spans="2:8" ht="15.9" customHeight="1">
      <c r="B282" s="18"/>
      <c r="C282" s="12"/>
      <c r="D282" s="9" t="str">
        <f t="shared" si="37"/>
        <v/>
      </c>
      <c r="E282" s="12"/>
      <c r="F282" s="9" t="str">
        <f t="shared" si="38"/>
        <v/>
      </c>
      <c r="G282" s="12"/>
      <c r="H282" s="9" t="str">
        <f t="shared" si="39"/>
        <v/>
      </c>
    </row>
    <row r="283" spans="2:8" ht="15.9" customHeight="1">
      <c r="B283" s="18"/>
      <c r="C283" s="12"/>
      <c r="D283" s="9" t="str">
        <f t="shared" si="37"/>
        <v/>
      </c>
      <c r="E283" s="12"/>
      <c r="F283" s="9" t="str">
        <f t="shared" si="38"/>
        <v/>
      </c>
      <c r="G283" s="12"/>
      <c r="H283" s="9" t="str">
        <f t="shared" si="39"/>
        <v/>
      </c>
    </row>
    <row r="284" spans="2:8" ht="15.9" customHeight="1">
      <c r="B284" s="18"/>
      <c r="C284" s="12"/>
      <c r="D284" s="9" t="str">
        <f t="shared" si="37"/>
        <v/>
      </c>
      <c r="E284" s="12"/>
      <c r="F284" s="9" t="str">
        <f t="shared" si="38"/>
        <v/>
      </c>
      <c r="G284" s="12"/>
      <c r="H284" s="9" t="str">
        <f t="shared" si="39"/>
        <v/>
      </c>
    </row>
    <row r="285" spans="2:8" ht="15.9" customHeight="1">
      <c r="B285" s="18"/>
      <c r="C285" s="12"/>
      <c r="D285" s="9" t="str">
        <f t="shared" si="37"/>
        <v/>
      </c>
      <c r="E285" s="12"/>
      <c r="F285" s="9" t="str">
        <f t="shared" si="38"/>
        <v/>
      </c>
      <c r="G285" s="12"/>
      <c r="H285" s="9" t="str">
        <f t="shared" si="39"/>
        <v/>
      </c>
    </row>
    <row r="286" spans="2:8" ht="15.9" customHeight="1">
      <c r="B286" s="18"/>
      <c r="C286" s="12"/>
      <c r="D286" s="9" t="str">
        <f t="shared" si="37"/>
        <v/>
      </c>
      <c r="E286" s="12"/>
      <c r="F286" s="9" t="str">
        <f t="shared" si="38"/>
        <v/>
      </c>
      <c r="G286" s="12"/>
      <c r="H286" s="9" t="str">
        <f t="shared" si="39"/>
        <v/>
      </c>
    </row>
    <row r="287" spans="2:8" ht="15.9" customHeight="1">
      <c r="B287" s="18"/>
      <c r="C287" s="12"/>
      <c r="D287" s="9" t="str">
        <f t="shared" si="37"/>
        <v/>
      </c>
      <c r="E287" s="12"/>
      <c r="F287" s="9" t="str">
        <f t="shared" si="38"/>
        <v/>
      </c>
      <c r="G287" s="12"/>
      <c r="H287" s="9" t="str">
        <f t="shared" si="39"/>
        <v/>
      </c>
    </row>
    <row r="288" spans="2:8" ht="15.9" customHeight="1">
      <c r="B288" s="18"/>
      <c r="C288" s="12"/>
      <c r="D288" s="9" t="str">
        <f t="shared" si="37"/>
        <v/>
      </c>
      <c r="E288" s="12"/>
      <c r="F288" s="9" t="str">
        <f t="shared" si="38"/>
        <v/>
      </c>
      <c r="G288" s="12"/>
      <c r="H288" s="9" t="str">
        <f t="shared" si="39"/>
        <v/>
      </c>
    </row>
    <row r="289" spans="2:8" ht="15.9" customHeight="1">
      <c r="B289" s="18"/>
      <c r="C289" s="12"/>
      <c r="D289" s="9" t="str">
        <f t="shared" si="37"/>
        <v/>
      </c>
      <c r="E289" s="12"/>
      <c r="F289" s="9" t="str">
        <f t="shared" si="38"/>
        <v/>
      </c>
      <c r="G289" s="12"/>
      <c r="H289" s="9" t="str">
        <f t="shared" si="39"/>
        <v/>
      </c>
    </row>
    <row r="290" spans="2:8" ht="15.9" customHeight="1">
      <c r="B290" s="18"/>
      <c r="C290" s="12"/>
      <c r="D290" s="9" t="str">
        <f t="shared" si="37"/>
        <v/>
      </c>
      <c r="E290" s="12"/>
      <c r="F290" s="9" t="str">
        <f t="shared" si="38"/>
        <v/>
      </c>
      <c r="G290" s="12"/>
      <c r="H290" s="9" t="str">
        <f t="shared" si="39"/>
        <v/>
      </c>
    </row>
    <row r="291" spans="2:8" ht="15.9" customHeight="1">
      <c r="B291" s="18"/>
      <c r="C291" s="12"/>
      <c r="D291" s="9" t="str">
        <f t="shared" si="37"/>
        <v/>
      </c>
      <c r="E291" s="12"/>
      <c r="F291" s="9" t="str">
        <f t="shared" si="38"/>
        <v/>
      </c>
      <c r="G291" s="12"/>
      <c r="H291" s="9" t="str">
        <f t="shared" si="39"/>
        <v/>
      </c>
    </row>
    <row r="292" spans="2:8" ht="15.9" customHeight="1">
      <c r="B292" s="18"/>
      <c r="C292" s="12"/>
      <c r="D292" s="9" t="str">
        <f t="shared" si="37"/>
        <v/>
      </c>
      <c r="E292" s="12"/>
      <c r="F292" s="9" t="str">
        <f t="shared" si="38"/>
        <v/>
      </c>
      <c r="G292" s="12"/>
      <c r="H292" s="9" t="str">
        <f t="shared" si="39"/>
        <v/>
      </c>
    </row>
    <row r="293" spans="2:8" ht="15.9" customHeight="1">
      <c r="B293" s="18"/>
      <c r="C293" s="12"/>
      <c r="D293" s="9" t="str">
        <f t="shared" si="37"/>
        <v/>
      </c>
      <c r="E293" s="12"/>
      <c r="F293" s="9" t="str">
        <f t="shared" si="38"/>
        <v/>
      </c>
      <c r="G293" s="12"/>
      <c r="H293" s="9" t="str">
        <f t="shared" si="39"/>
        <v/>
      </c>
    </row>
    <row r="294" spans="2:8" ht="15.9" customHeight="1">
      <c r="B294" s="18"/>
      <c r="C294" s="12"/>
      <c r="D294" s="9" t="str">
        <f t="shared" si="37"/>
        <v/>
      </c>
      <c r="E294" s="12"/>
      <c r="F294" s="9" t="str">
        <f t="shared" si="38"/>
        <v/>
      </c>
      <c r="G294" s="12"/>
      <c r="H294" s="9" t="str">
        <f t="shared" si="39"/>
        <v/>
      </c>
    </row>
    <row r="295" spans="2:8" ht="15.9" customHeight="1">
      <c r="B295" s="18"/>
      <c r="C295" s="12"/>
      <c r="D295" s="9" t="str">
        <f t="shared" si="37"/>
        <v/>
      </c>
      <c r="E295" s="12"/>
      <c r="F295" s="9" t="str">
        <f t="shared" si="38"/>
        <v/>
      </c>
      <c r="G295" s="12"/>
      <c r="H295" s="9" t="str">
        <f t="shared" si="39"/>
        <v/>
      </c>
    </row>
    <row r="296" spans="2:8" ht="15.9" customHeight="1">
      <c r="B296" s="18"/>
      <c r="C296" s="12"/>
      <c r="D296" s="9" t="str">
        <f t="shared" si="37"/>
        <v/>
      </c>
      <c r="E296" s="12"/>
      <c r="F296" s="9" t="str">
        <f t="shared" si="38"/>
        <v/>
      </c>
      <c r="G296" s="12"/>
      <c r="H296" s="9" t="str">
        <f t="shared" si="39"/>
        <v/>
      </c>
    </row>
    <row r="297" spans="2:8" ht="15.9" customHeight="1">
      <c r="B297" s="18"/>
      <c r="C297" s="12"/>
      <c r="D297" s="9" t="str">
        <f t="shared" si="37"/>
        <v/>
      </c>
      <c r="E297" s="12"/>
      <c r="F297" s="9" t="str">
        <f t="shared" si="38"/>
        <v/>
      </c>
      <c r="G297" s="12"/>
      <c r="H297" s="9" t="str">
        <f t="shared" si="39"/>
        <v/>
      </c>
    </row>
    <row r="298" spans="2:8" ht="15.9" customHeight="1">
      <c r="B298" s="18"/>
      <c r="C298" s="12"/>
      <c r="D298" s="9" t="str">
        <f t="shared" si="37"/>
        <v/>
      </c>
      <c r="E298" s="12"/>
      <c r="F298" s="9" t="str">
        <f t="shared" si="38"/>
        <v/>
      </c>
      <c r="G298" s="12"/>
      <c r="H298" s="9" t="str">
        <f t="shared" si="39"/>
        <v/>
      </c>
    </row>
    <row r="299" spans="2:8" ht="15.9" customHeight="1">
      <c r="B299" s="18"/>
      <c r="C299" s="12"/>
      <c r="D299" s="9" t="str">
        <f t="shared" si="37"/>
        <v/>
      </c>
      <c r="E299" s="12"/>
      <c r="F299" s="9" t="str">
        <f t="shared" si="38"/>
        <v/>
      </c>
      <c r="G299" s="12"/>
      <c r="H299" s="9" t="str">
        <f t="shared" si="39"/>
        <v/>
      </c>
    </row>
    <row r="300" spans="2:8" ht="15.9" customHeight="1">
      <c r="B300" s="18"/>
      <c r="C300" s="12"/>
      <c r="D300" s="9" t="str">
        <f t="shared" si="37"/>
        <v/>
      </c>
      <c r="E300" s="12"/>
      <c r="F300" s="9" t="str">
        <f t="shared" si="38"/>
        <v/>
      </c>
      <c r="G300" s="12"/>
      <c r="H300" s="9" t="str">
        <f t="shared" si="39"/>
        <v/>
      </c>
    </row>
    <row r="301" spans="2:8" ht="15.9" customHeight="1">
      <c r="B301" s="18"/>
      <c r="C301" s="12"/>
      <c r="D301" s="9" t="str">
        <f t="shared" si="37"/>
        <v/>
      </c>
      <c r="E301" s="12"/>
      <c r="F301" s="9" t="str">
        <f t="shared" si="38"/>
        <v/>
      </c>
      <c r="G301" s="12"/>
      <c r="H301" s="9" t="str">
        <f t="shared" si="39"/>
        <v/>
      </c>
    </row>
    <row r="302" spans="2:8" ht="15.9" customHeight="1">
      <c r="B302" s="18"/>
      <c r="C302" s="12"/>
      <c r="D302" s="9" t="str">
        <f t="shared" si="37"/>
        <v/>
      </c>
      <c r="E302" s="12"/>
      <c r="F302" s="9" t="str">
        <f t="shared" si="38"/>
        <v/>
      </c>
      <c r="G302" s="12"/>
      <c r="H302" s="9" t="str">
        <f t="shared" si="39"/>
        <v/>
      </c>
    </row>
    <row r="303" spans="2:8" ht="15.9" customHeight="1">
      <c r="B303" s="18"/>
      <c r="C303" s="12"/>
      <c r="D303" s="9" t="str">
        <f t="shared" si="37"/>
        <v/>
      </c>
      <c r="E303" s="12"/>
      <c r="F303" s="9" t="str">
        <f t="shared" si="38"/>
        <v/>
      </c>
      <c r="G303" s="12"/>
      <c r="H303" s="9" t="str">
        <f t="shared" si="39"/>
        <v/>
      </c>
    </row>
    <row r="304" spans="2:8" ht="15.9" customHeight="1">
      <c r="B304" s="18"/>
      <c r="C304" s="12"/>
      <c r="D304" s="9" t="str">
        <f t="shared" si="37"/>
        <v/>
      </c>
      <c r="E304" s="12"/>
      <c r="F304" s="9" t="str">
        <f t="shared" si="38"/>
        <v/>
      </c>
      <c r="G304" s="12"/>
      <c r="H304" s="9" t="str">
        <f t="shared" si="39"/>
        <v/>
      </c>
    </row>
    <row r="305" spans="2:8" ht="15.9" customHeight="1">
      <c r="B305" s="18"/>
      <c r="C305" s="12"/>
      <c r="D305" s="9" t="str">
        <f t="shared" si="37"/>
        <v/>
      </c>
      <c r="E305" s="12"/>
      <c r="F305" s="9" t="str">
        <f t="shared" si="38"/>
        <v/>
      </c>
      <c r="G305" s="12"/>
      <c r="H305" s="9" t="str">
        <f t="shared" si="39"/>
        <v/>
      </c>
    </row>
    <row r="306" spans="2:8" ht="15.9" customHeight="1">
      <c r="B306" s="18"/>
      <c r="C306" s="12"/>
      <c r="D306" s="9" t="str">
        <f t="shared" si="37"/>
        <v/>
      </c>
      <c r="E306" s="12"/>
      <c r="F306" s="9" t="str">
        <f t="shared" si="38"/>
        <v/>
      </c>
      <c r="G306" s="12"/>
      <c r="H306" s="9" t="str">
        <f t="shared" si="39"/>
        <v/>
      </c>
    </row>
    <row r="307" spans="2:8" ht="15.9" customHeight="1">
      <c r="B307" s="18"/>
      <c r="C307" s="12"/>
      <c r="D307" s="9" t="str">
        <f t="shared" si="37"/>
        <v/>
      </c>
      <c r="E307" s="12"/>
      <c r="F307" s="9" t="str">
        <f t="shared" si="38"/>
        <v/>
      </c>
      <c r="G307" s="12"/>
      <c r="H307" s="9" t="str">
        <f t="shared" si="39"/>
        <v/>
      </c>
    </row>
    <row r="308" spans="2:8" ht="15.9" customHeight="1">
      <c r="B308" s="18"/>
      <c r="C308" s="12"/>
      <c r="D308" s="9" t="str">
        <f t="shared" si="37"/>
        <v/>
      </c>
      <c r="E308" s="12"/>
      <c r="F308" s="9" t="str">
        <f t="shared" si="38"/>
        <v/>
      </c>
      <c r="G308" s="12"/>
      <c r="H308" s="9" t="str">
        <f t="shared" si="39"/>
        <v/>
      </c>
    </row>
    <row r="309" spans="2:8" ht="15.9" customHeight="1">
      <c r="B309" s="18"/>
      <c r="C309" s="12"/>
      <c r="D309" s="9" t="str">
        <f t="shared" si="37"/>
        <v/>
      </c>
      <c r="E309" s="12"/>
      <c r="F309" s="9" t="str">
        <f t="shared" si="38"/>
        <v/>
      </c>
      <c r="G309" s="12"/>
      <c r="H309" s="9" t="str">
        <f t="shared" si="39"/>
        <v/>
      </c>
    </row>
    <row r="310" spans="2:8" ht="15.9" customHeight="1">
      <c r="B310" s="18"/>
      <c r="C310" s="12"/>
      <c r="D310" s="9" t="str">
        <f t="shared" si="37"/>
        <v/>
      </c>
      <c r="E310" s="12"/>
      <c r="F310" s="9" t="str">
        <f t="shared" si="38"/>
        <v/>
      </c>
      <c r="G310" s="12"/>
      <c r="H310" s="9" t="str">
        <f t="shared" si="39"/>
        <v/>
      </c>
    </row>
    <row r="311" spans="2:8" ht="15.9" customHeight="1">
      <c r="B311" s="18"/>
      <c r="C311" s="12"/>
      <c r="D311" s="9" t="str">
        <f t="shared" si="37"/>
        <v/>
      </c>
      <c r="E311" s="12"/>
      <c r="F311" s="9" t="str">
        <f t="shared" si="38"/>
        <v/>
      </c>
      <c r="G311" s="12"/>
      <c r="H311" s="9" t="str">
        <f t="shared" si="39"/>
        <v/>
      </c>
    </row>
    <row r="312" spans="2:8" ht="15.9" customHeight="1">
      <c r="B312" s="18"/>
      <c r="C312" s="12"/>
      <c r="D312" s="9" t="str">
        <f t="shared" si="37"/>
        <v/>
      </c>
      <c r="E312" s="12"/>
      <c r="F312" s="9" t="str">
        <f t="shared" si="38"/>
        <v/>
      </c>
      <c r="G312" s="12"/>
      <c r="H312" s="9" t="str">
        <f t="shared" si="39"/>
        <v/>
      </c>
    </row>
  </sheetData>
  <mergeCells count="20">
    <mergeCell ref="A158:A159"/>
    <mergeCell ref="A194:A195"/>
    <mergeCell ref="A200:A201"/>
    <mergeCell ref="N8:N9"/>
    <mergeCell ref="O8:O9"/>
    <mergeCell ref="A1:A3"/>
    <mergeCell ref="B1:U3"/>
    <mergeCell ref="X4:Y4"/>
    <mergeCell ref="B5:H6"/>
    <mergeCell ref="B7:H7"/>
    <mergeCell ref="I7:I8"/>
    <mergeCell ref="J7:J8"/>
    <mergeCell ref="K7:K8"/>
    <mergeCell ref="L7:L8"/>
    <mergeCell ref="M8:M9"/>
    <mergeCell ref="T8:T9"/>
    <mergeCell ref="P8:P9"/>
    <mergeCell ref="Q8:Q9"/>
    <mergeCell ref="R8:R9"/>
    <mergeCell ref="S8:S9"/>
  </mergeCells>
  <conditionalFormatting sqref="I87:I101">
    <cfRule type="cellIs" dxfId="23" priority="3" operator="lessThan">
      <formula>$L$6</formula>
    </cfRule>
    <cfRule type="cellIs" dxfId="22" priority="4" operator="greaterThan">
      <formula>$L$5</formula>
    </cfRule>
  </conditionalFormatting>
  <conditionalFormatting sqref="J87:K100 J102:K205 I103:I206">
    <cfRule type="cellIs" dxfId="21" priority="1" operator="lessThan">
      <formula>$L$6</formula>
    </cfRule>
    <cfRule type="cellIs" dxfId="20" priority="2" operator="greaterThan">
      <formula>$L$5</formula>
    </cfRule>
  </conditionalFormatting>
  <printOptions horizontalCentered="1"/>
  <pageMargins left="0.59055118110236227" right="0.39370078740157483" top="0.78740157480314965" bottom="0.78740157480314965" header="0.31496062992125984" footer="0.31496062992125984"/>
  <pageSetup paperSize="9" scale="53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N83"/>
  <sheetViews>
    <sheetView topLeftCell="E1" workbookViewId="0">
      <pane ySplit="2" topLeftCell="A63" activePane="bottomLeft" state="frozen"/>
      <selection pane="bottomLeft" activeCell="P77" sqref="P77"/>
    </sheetView>
  </sheetViews>
  <sheetFormatPr defaultRowHeight="14.4"/>
  <cols>
    <col min="1" max="1" width="15.109375" style="97" customWidth="1"/>
    <col min="2" max="2" width="10.109375" style="45" bestFit="1" customWidth="1"/>
    <col min="3" max="3" width="11.33203125" style="45" bestFit="1" customWidth="1"/>
    <col min="4" max="4" width="2.109375" customWidth="1"/>
    <col min="5" max="5" width="24.5546875" customWidth="1"/>
    <col min="6" max="6" width="19.109375" style="94" bestFit="1" customWidth="1"/>
    <col min="7" max="20" width="10.6640625" style="45" bestFit="1" customWidth="1"/>
    <col min="21" max="21" width="12.6640625" style="79" bestFit="1" customWidth="1"/>
    <col min="22" max="22" width="8" style="45" bestFit="1" customWidth="1"/>
    <col min="23" max="23" width="7.33203125" style="107" customWidth="1"/>
    <col min="24" max="24" width="47.88671875" bestFit="1" customWidth="1"/>
    <col min="25" max="25" width="3.109375" customWidth="1"/>
    <col min="26" max="26" width="47.88671875" customWidth="1"/>
    <col min="27" max="27" width="18.5546875" customWidth="1"/>
    <col min="28" max="28" width="11.5546875" style="45" customWidth="1"/>
    <col min="29" max="29" width="13.6640625" bestFit="1" customWidth="1"/>
    <col min="30" max="30" width="15.5546875" style="45" bestFit="1" customWidth="1"/>
    <col min="31" max="31" width="28" style="45" customWidth="1"/>
    <col min="32" max="32" width="18" style="79" bestFit="1" customWidth="1"/>
    <col min="33" max="33" width="19.109375" bestFit="1" customWidth="1"/>
    <col min="34" max="34" width="14.6640625" customWidth="1"/>
    <col min="35" max="35" width="3.88671875" customWidth="1"/>
    <col min="36" max="36" width="15.44140625" customWidth="1"/>
    <col min="37" max="37" width="14.6640625" customWidth="1"/>
    <col min="40" max="40" width="21" bestFit="1" customWidth="1"/>
  </cols>
  <sheetData>
    <row r="1" spans="1:40">
      <c r="C1" s="215" t="s">
        <v>150</v>
      </c>
      <c r="F1" s="106"/>
      <c r="X1" s="111" t="s">
        <v>92</v>
      </c>
      <c r="Z1" s="117" t="s">
        <v>89</v>
      </c>
      <c r="AB1" s="45" t="s">
        <v>84</v>
      </c>
      <c r="AF1" s="115" t="s">
        <v>91</v>
      </c>
      <c r="AG1" s="114" t="s">
        <v>102</v>
      </c>
      <c r="AH1" s="116" t="s">
        <v>82</v>
      </c>
      <c r="AI1" s="79"/>
      <c r="AJ1" s="139" t="s">
        <v>170</v>
      </c>
      <c r="AK1" s="116" t="s">
        <v>85</v>
      </c>
      <c r="AN1" t="s">
        <v>151</v>
      </c>
    </row>
    <row r="2" spans="1:40">
      <c r="A2" s="97" t="s">
        <v>70</v>
      </c>
      <c r="B2" s="45" t="s">
        <v>75</v>
      </c>
      <c r="C2" s="215"/>
      <c r="G2" s="83">
        <f>INDEX('SVN-CV-01'!B:B,MATCH(9.99999999999999E+307,'SVN-CV-01'!B:B))</f>
        <v>45888</v>
      </c>
      <c r="H2" s="83">
        <f>INDEX('SVN-CV-01'!B:B,MATCH(9.99999999999999E+307,'SVN-CV-01'!B:B)-1)</f>
        <v>45887</v>
      </c>
      <c r="I2" s="83">
        <f>INDEX('SVN-CV-01'!B:B,MATCH(9.99999999999999E+307,'SVN-CV-01'!B:B)-2)</f>
        <v>45887</v>
      </c>
      <c r="J2" s="83">
        <f>INDEX('SVN-CV-01'!B:B,MATCH(9.99999999999999E+307,'SVN-CV-01'!B:B)-3)</f>
        <v>45885</v>
      </c>
      <c r="K2" s="83">
        <f>INDEX('SVN-CV-01'!B:B,MATCH(9.99999999999999E+307,'SVN-CV-01'!B:B)-4)</f>
        <v>45885</v>
      </c>
      <c r="L2" s="83">
        <f>INDEX('SVN-CV-01'!B:B,MATCH(9.99999999999999E+307,'SVN-CV-01'!B:B)-5)</f>
        <v>45884</v>
      </c>
      <c r="M2" s="83">
        <f>INDEX('SVN-CV-01'!B:B,MATCH(9.99999999999999E+307,'SVN-CV-01'!B:B)-6)</f>
        <v>45884</v>
      </c>
      <c r="N2" s="83">
        <f>INDEX('SVN-CV-01'!B:B,MATCH(9.99999999999999E+307,'SVN-CV-01'!B:B)-7)</f>
        <v>45883</v>
      </c>
      <c r="O2" s="83">
        <f>INDEX('SVN-CV-01'!B:B,MATCH(9.99999999999999E+307,'SVN-CV-01'!B:B)-8)</f>
        <v>45883</v>
      </c>
      <c r="P2" s="83">
        <f>INDEX('SVN-CV-01'!B:B,MATCH(9.99999999999999E+307,'SVN-CV-01'!B:B)-9)</f>
        <v>45882</v>
      </c>
      <c r="Q2" s="83">
        <f>INDEX('SVN-CV-01'!B:B,MATCH(9.99999999999999E+307,'SVN-CV-01'!B:B)-10)</f>
        <v>45882</v>
      </c>
      <c r="R2" s="83">
        <f>INDEX('SVN-CV-01'!B:B,MATCH(9.99999999999999E+307,'SVN-CV-01'!B:B)-11)</f>
        <v>45881</v>
      </c>
      <c r="S2" s="83">
        <f>INDEX('SVN-CV-01'!B:B,MATCH(9.99999999999999E+307,'SVN-CV-01'!B:B)-12)</f>
        <v>45881</v>
      </c>
      <c r="T2" s="83">
        <f>INDEX('SVN-CV-01'!B:B,MATCH(9.99999999999999E+307,'SVN-CV-01'!B:B)-13)</f>
        <v>45880</v>
      </c>
      <c r="U2" s="79" t="s">
        <v>83</v>
      </c>
      <c r="V2" s="45" t="s">
        <v>82</v>
      </c>
      <c r="X2" s="119">
        <f>G2</f>
        <v>45888</v>
      </c>
      <c r="Z2" s="119" t="s">
        <v>169</v>
      </c>
      <c r="AC2" t="s">
        <v>71</v>
      </c>
      <c r="AD2" s="45" t="s">
        <v>72</v>
      </c>
      <c r="AG2" s="79">
        <v>0.1</v>
      </c>
      <c r="AH2" s="79"/>
      <c r="AI2" s="79"/>
      <c r="AJ2">
        <v>3</v>
      </c>
      <c r="AK2" s="79"/>
    </row>
    <row r="3" spans="1:40">
      <c r="A3" s="97" t="str">
        <f>E4</f>
        <v>Sem movimentação</v>
      </c>
      <c r="B3" s="102"/>
      <c r="C3" s="105"/>
      <c r="E3" s="99" t="s">
        <v>27</v>
      </c>
      <c r="F3" s="95" t="s">
        <v>81</v>
      </c>
      <c r="G3" s="98">
        <f>'SVN-CV-01'!AH5</f>
        <v>47.269228888946095</v>
      </c>
      <c r="H3" s="98">
        <f>'SVN-CV-01'!AI5</f>
        <v>14.118427671004428</v>
      </c>
      <c r="I3" s="98">
        <f>'SVN-CV-01'!AJ5</f>
        <v>13.385439765608691</v>
      </c>
      <c r="J3" s="98">
        <f>'SVN-CV-01'!AK5</f>
        <v>41.182641945990738</v>
      </c>
      <c r="K3" s="98">
        <f>'SVN-CV-01'!AL5</f>
        <v>30.746869805593814</v>
      </c>
      <c r="L3" s="98">
        <f>'SVN-CV-01'!AM5</f>
        <v>17.790165802942514</v>
      </c>
      <c r="M3" s="98">
        <f>'SVN-CV-01'!AN5</f>
        <v>22.753021848525268</v>
      </c>
      <c r="N3" s="98">
        <f>'SVN-CV-01'!AO5</f>
        <v>64.803394953194797</v>
      </c>
      <c r="O3" s="98">
        <f>'SVN-CV-01'!AP5</f>
        <v>21.836666337374606</v>
      </c>
      <c r="P3" s="98">
        <f>'SVN-CV-01'!AQ5</f>
        <v>49.624489894611727</v>
      </c>
      <c r="Q3" s="98">
        <f>'SVN-CV-01'!AR5</f>
        <v>23.170023729394785</v>
      </c>
      <c r="R3" s="98">
        <f>'SVN-CV-01'!AS5</f>
        <v>22.171152433345735</v>
      </c>
      <c r="S3" s="98">
        <f>'SVN-CV-01'!AT5</f>
        <v>29.490337340739686</v>
      </c>
      <c r="T3" s="109">
        <f>'SVN-CV-01'!AU5</f>
        <v>112.09446906100291</v>
      </c>
      <c r="U3" s="82">
        <f>AVERAGE(G3:H3)-AVERAGE(S3:T3)</f>
        <v>-40.098574920896027</v>
      </c>
      <c r="V3" s="56">
        <f>U3/(G2-T2)</f>
        <v>-5.0123218651120034</v>
      </c>
      <c r="W3" s="108"/>
      <c r="X3" t="str">
        <f>E3&amp;": "&amp;ROUND(VALUE(V3),0)&amp;" mm/dia → "&amp;E5</f>
        <v xml:space="preserve">SVN-CV-01: -5 mm/dia → Oeste </v>
      </c>
      <c r="Z3" t="s">
        <v>155</v>
      </c>
      <c r="AB3" s="56">
        <f>'SVN-CV-01'!Y2</f>
        <v>175.07037765950079</v>
      </c>
      <c r="AC3" s="79"/>
      <c r="AF3" s="79" t="str">
        <f>E3</f>
        <v>SVN-CV-01</v>
      </c>
      <c r="AG3" s="140">
        <f>$AG$2*U3</f>
        <v>-4.0098574920896031</v>
      </c>
      <c r="AH3" s="82" t="str">
        <f>ROUND(VALUE(V3),0) &amp; " mm/dia"</f>
        <v>-5 mm/dia</v>
      </c>
      <c r="AI3" s="82"/>
      <c r="AJ3" s="82">
        <f>AG3*$AJ$2</f>
        <v>-12.029572476268809</v>
      </c>
      <c r="AK3" s="82">
        <f>AB3</f>
        <v>175.07037765950079</v>
      </c>
    </row>
    <row r="4" spans="1:40">
      <c r="A4" s="97" t="str">
        <f>E4</f>
        <v>Sem movimentação</v>
      </c>
      <c r="B4" s="103" t="str">
        <f>IF(
    MIN(
        LARGE(G4:L4,2) - SMALL(G4:L4,2),
        360 - (LARGE(G4:L4,2) - SMALL(G4:L4,2))
    ) &lt; 45,
    "Sim",
    "Não"
)</f>
        <v>Sim</v>
      </c>
      <c r="C4" s="100" t="str">
        <f>IF(U3 &gt;= 35,
  "Sim",
  "Não"
)</f>
        <v>Não</v>
      </c>
      <c r="E4" s="91" t="s">
        <v>69</v>
      </c>
      <c r="F4" s="94" t="s">
        <v>61</v>
      </c>
      <c r="G4" s="56">
        <f>'SVN-CV-01'!AH6</f>
        <v>272.73871288391354</v>
      </c>
      <c r="H4" s="56">
        <f>'SVN-CV-01'!AI6</f>
        <v>271.30195450338596</v>
      </c>
      <c r="I4" s="56">
        <f>'SVN-CV-01'!AJ6</f>
        <v>280.45990761204024</v>
      </c>
      <c r="J4" s="56">
        <f>'SVN-CV-01'!AK6</f>
        <v>270.27880890501228</v>
      </c>
      <c r="K4" s="56">
        <f>'SVN-CV-01'!AL6</f>
        <v>275.59934024881301</v>
      </c>
      <c r="L4" s="56">
        <f>'SVN-CV-01'!AM6</f>
        <v>81.166586038597245</v>
      </c>
      <c r="M4" s="56">
        <f>'SVN-CV-01'!AN6</f>
        <v>282.05399307513079</v>
      </c>
      <c r="N4" s="56">
        <f>'SVN-CV-01'!AO6</f>
        <v>88.309795572836379</v>
      </c>
      <c r="O4" s="56">
        <f>'SVN-CV-01'!AP6</f>
        <v>292.97272077136802</v>
      </c>
      <c r="P4" s="56">
        <f>'SVN-CV-01'!AQ6</f>
        <v>269.64559823816478</v>
      </c>
      <c r="Q4" s="56">
        <f>'SVN-CV-01'!AR6</f>
        <v>283.27064357976082</v>
      </c>
      <c r="R4" s="56">
        <f>'SVN-CV-01'!AS6</f>
        <v>273.70842925903912</v>
      </c>
      <c r="S4" s="56">
        <f>'SVN-CV-01'!AT6</f>
        <v>282.39966586865404</v>
      </c>
      <c r="T4" s="92">
        <f>'SVN-CV-01'!AU6</f>
        <v>271.58546069799604</v>
      </c>
      <c r="U4" s="82"/>
      <c r="V4" s="56"/>
      <c r="W4" s="108"/>
      <c r="AC4" s="79"/>
      <c r="AG4" s="140"/>
      <c r="AH4" s="82"/>
      <c r="AI4" s="82"/>
      <c r="AJ4" s="82"/>
      <c r="AK4" s="82"/>
    </row>
    <row r="5" spans="1:40">
      <c r="A5" s="97" t="str">
        <f>E4</f>
        <v>Sem movimentação</v>
      </c>
      <c r="B5" s="84"/>
      <c r="C5" s="101"/>
      <c r="E5" s="93" t="str">
        <f>'RELATÓRIO SEMANAL'!E7 &amp; " " &amp; AD5</f>
        <v xml:space="preserve">Oeste </v>
      </c>
      <c r="F5" s="96" t="s">
        <v>62</v>
      </c>
      <c r="G5" s="59">
        <f>'SVN-CV-01'!AH4</f>
        <v>-17.399999999994975</v>
      </c>
      <c r="H5" s="59">
        <f>'SVN-CV-01'!AI4</f>
        <v>-4.9999999999954525</v>
      </c>
      <c r="I5" s="59">
        <f>'SVN-CV-01'!AJ4</f>
        <v>-2.0999999999986585</v>
      </c>
      <c r="J5" s="59">
        <f>'SVN-CV-01'!AK4</f>
        <v>-2.6000000000010459</v>
      </c>
      <c r="K5" s="59">
        <f>'SVN-CV-01'!AL4</f>
        <v>-0.10000000000331966</v>
      </c>
      <c r="L5" s="59">
        <f>'SVN-CV-01'!AM4</f>
        <v>-9.6000000000060481</v>
      </c>
      <c r="M5" s="59">
        <f>'SVN-CV-01'!AN4</f>
        <v>-11.499999999998067</v>
      </c>
      <c r="N5" s="59">
        <f>'SVN-CV-01'!AO4</f>
        <v>-21.799999999998931</v>
      </c>
      <c r="O5" s="59">
        <f>'SVN-CV-01'!AP4</f>
        <v>8.7999999999937017</v>
      </c>
      <c r="P5" s="59">
        <f>'SVN-CV-01'!AQ4</f>
        <v>-10.500000000007503</v>
      </c>
      <c r="Q5" s="59">
        <f>'SVN-CV-01'!AR4</f>
        <v>7.8999999999922466</v>
      </c>
      <c r="R5" s="59">
        <f>'SVN-CV-01'!AS4</f>
        <v>-4.8000000000030241</v>
      </c>
      <c r="S5" s="59">
        <f>'SVN-CV-01'!AT4</f>
        <v>6.0000000000002274</v>
      </c>
      <c r="T5" s="110">
        <f>'SVN-CV-01'!AU4</f>
        <v>-3.3999999999991815</v>
      </c>
      <c r="U5" s="82"/>
      <c r="V5" s="56"/>
      <c r="W5" s="108"/>
      <c r="AB5" s="135"/>
      <c r="AC5" s="136">
        <f>AVERAGE(G5:H5)-AVERAGE(S5:T5)</f>
        <v>-12.499999999995737</v>
      </c>
      <c r="AD5" s="135" t="str">
        <f>IF(AC5&lt;-20,"e Cota Z-","")</f>
        <v/>
      </c>
      <c r="AF5" s="141"/>
      <c r="AG5" s="142"/>
      <c r="AH5" s="136"/>
      <c r="AI5" s="136"/>
      <c r="AJ5" s="136"/>
      <c r="AK5" s="136"/>
    </row>
    <row r="6" spans="1:40">
      <c r="A6" s="97" t="str">
        <f>E7</f>
        <v>Sem movimentação</v>
      </c>
      <c r="B6" s="102"/>
      <c r="C6" s="105"/>
      <c r="E6" s="99" t="s">
        <v>28</v>
      </c>
      <c r="F6" s="95" t="s">
        <v>81</v>
      </c>
      <c r="G6" s="98">
        <f>'SVN-CV-02'!AH5</f>
        <v>17.357707120321884</v>
      </c>
      <c r="H6" s="98">
        <f>'SVN-CV-02'!AI5</f>
        <v>26.988145667149169</v>
      </c>
      <c r="I6" s="98">
        <f>'SVN-CV-02'!AJ5</f>
        <v>4.7106262784812234</v>
      </c>
      <c r="J6" s="98">
        <f>'SVN-CV-02'!AK5</f>
        <v>2.8319604906689553</v>
      </c>
      <c r="K6" s="98">
        <f>'SVN-CV-02'!AL5</f>
        <v>23.982285080473517</v>
      </c>
      <c r="L6" s="98">
        <f>'SVN-CV-02'!AM5</f>
        <v>30.118100834744013</v>
      </c>
      <c r="M6" s="98">
        <f>'SVN-CV-02'!AN5</f>
        <v>2.8319604906689553</v>
      </c>
      <c r="N6" s="98">
        <f>'SVN-CV-02'!AO5</f>
        <v>51.521160715053512</v>
      </c>
      <c r="O6" s="98">
        <f>'SVN-CV-02'!AP5</f>
        <v>99.151096694212626</v>
      </c>
      <c r="P6" s="98">
        <f>'SVN-CV-02'!AQ5</f>
        <v>38.014470868465992</v>
      </c>
      <c r="Q6" s="98">
        <f>'SVN-CV-02'!AR5</f>
        <v>53.704096777484814</v>
      </c>
      <c r="R6" s="98">
        <f>'SVN-CV-02'!AS5</f>
        <v>30.139177020766663</v>
      </c>
      <c r="S6" s="98">
        <f>'SVN-CV-02'!AT5</f>
        <v>54.811039040019438</v>
      </c>
      <c r="T6" s="109">
        <f>'SVN-CV-02'!AU5</f>
        <v>5.5036352223198968</v>
      </c>
      <c r="U6" s="82">
        <f>AVERAGE(G6:H6)-AVERAGE(S6:T6)</f>
        <v>-7.9844107374341426</v>
      </c>
      <c r="V6" s="56">
        <f>U6/(G2-T2)</f>
        <v>-0.99805134217926783</v>
      </c>
      <c r="W6" s="108"/>
      <c r="X6" t="str">
        <f>E6&amp;": "&amp;ROUND(VALUE(V6),0)&amp;" mm/dia → "&amp;E8</f>
        <v xml:space="preserve">SVN-CV-02: -1 mm/dia → Sudoeste </v>
      </c>
      <c r="Z6" t="s">
        <v>97</v>
      </c>
      <c r="AB6" s="134">
        <f>'SVN-CV-02'!Y2</f>
        <v>-156.39810187161365</v>
      </c>
      <c r="AC6" s="79"/>
      <c r="AD6" s="137"/>
      <c r="AF6" s="143" t="str">
        <f>E6</f>
        <v>SVN-CV-02</v>
      </c>
      <c r="AG6" s="144">
        <f>$AG$2*U6</f>
        <v>-0.79844107374341433</v>
      </c>
      <c r="AH6" s="145" t="str">
        <f>ROUND(VALUE(V6),0) &amp; " mm/dia"</f>
        <v>-1 mm/dia</v>
      </c>
      <c r="AI6" s="145"/>
      <c r="AJ6" s="145">
        <f>AG6*$AJ$2</f>
        <v>-2.3953232212302429</v>
      </c>
      <c r="AK6" s="145">
        <f>AB6</f>
        <v>-156.39810187161365</v>
      </c>
    </row>
    <row r="7" spans="1:40">
      <c r="A7" s="97" t="str">
        <f>E7</f>
        <v>Sem movimentação</v>
      </c>
      <c r="B7" s="103" t="str">
        <f>IF(
    MIN(
        LARGE(G7:L7,2) - SMALL(G7:L7,2),
        360 - (LARGE(G7:L7,2) - SMALL(G7:L7,2))
    ) &lt; 45,
    "Sim",
    "Não"
)</f>
        <v>Sim</v>
      </c>
      <c r="C7" s="100" t="str">
        <f t="shared" ref="C7" si="0">IF(U6 &gt;= 35,
  "Sim",
  "Não"
)</f>
        <v>Não</v>
      </c>
      <c r="E7" s="91" t="s">
        <v>69</v>
      </c>
      <c r="F7" s="94" t="s">
        <v>61</v>
      </c>
      <c r="G7" s="56">
        <f>'SVN-CV-02'!AH6</f>
        <v>231.5819467852304</v>
      </c>
      <c r="H7" s="56">
        <f>'SVN-CV-02'!AI6</f>
        <v>248.83873923245517</v>
      </c>
      <c r="I7" s="56">
        <f>'SVN-CV-02'!AJ6</f>
        <v>111.57130597453727</v>
      </c>
      <c r="J7" s="56">
        <f>'SVN-CV-02'!AK6</f>
        <v>249.44392782588019</v>
      </c>
      <c r="K7" s="56">
        <f>'SVN-CV-02'!AL6</f>
        <v>251.10791376645631</v>
      </c>
      <c r="L7" s="56">
        <f>'SVN-CV-02'!AM6</f>
        <v>248.62937782012173</v>
      </c>
      <c r="M7" s="56">
        <f>'SVN-CV-02'!AN6</f>
        <v>249.44392782588019</v>
      </c>
      <c r="N7" s="56">
        <f>'SVN-CV-02'!AO6</f>
        <v>249.29492368168229</v>
      </c>
      <c r="O7" s="56">
        <f>'SVN-CV-02'!AP6</f>
        <v>254.12609492683509</v>
      </c>
      <c r="P7" s="56">
        <f>'SVN-CV-02'!AQ6</f>
        <v>249.57295782500435</v>
      </c>
      <c r="Q7" s="56">
        <f>'SVN-CV-02'!AR6</f>
        <v>74.201365156319582</v>
      </c>
      <c r="R7" s="56">
        <f>'SVN-CV-02'!AS6</f>
        <v>251.93952877374028</v>
      </c>
      <c r="S7" s="56">
        <f>'SVN-CV-02'!AT6</f>
        <v>251.11391224158024</v>
      </c>
      <c r="T7" s="92">
        <f>'SVN-CV-02'!AU6</f>
        <v>232.02839466080979</v>
      </c>
      <c r="U7" s="82"/>
      <c r="V7" s="56"/>
      <c r="W7" s="108"/>
      <c r="AC7" s="79"/>
      <c r="AG7" s="140"/>
      <c r="AH7" s="82"/>
      <c r="AI7" s="82"/>
      <c r="AJ7" s="82"/>
      <c r="AK7" s="82"/>
    </row>
    <row r="8" spans="1:40">
      <c r="A8" s="97" t="str">
        <f>E7</f>
        <v>Sem movimentação</v>
      </c>
      <c r="B8" s="84"/>
      <c r="C8" s="101"/>
      <c r="E8" s="91" t="str">
        <f>'RELATÓRIO SEMANAL'!E8 &amp; " " &amp; AD8</f>
        <v xml:space="preserve">Sudoeste </v>
      </c>
      <c r="F8" s="94" t="s">
        <v>62</v>
      </c>
      <c r="G8" s="56">
        <f>'SVN-CV-02'!AH4</f>
        <v>-15.700000000009595</v>
      </c>
      <c r="H8" s="56">
        <f>'SVN-CV-02'!AI4</f>
        <v>4.5999999999963848</v>
      </c>
      <c r="I8" s="56">
        <f>'SVN-CV-02'!AJ4</f>
        <v>-0.90000000000145519</v>
      </c>
      <c r="J8" s="56">
        <f>'SVN-CV-02'!AK4</f>
        <v>-2.7000000000043656</v>
      </c>
      <c r="K8" s="56">
        <f>'SVN-CV-02'!AL4</f>
        <v>-3.1000000000034333</v>
      </c>
      <c r="L8" s="56">
        <f>'SVN-CV-02'!AM4</f>
        <v>-13.00000000000523</v>
      </c>
      <c r="M8" s="56">
        <f>'SVN-CV-02'!AN4</f>
        <v>-2.7000000000043656</v>
      </c>
      <c r="N8" s="56">
        <f>'SVN-CV-02'!AO4</f>
        <v>-14.300000000005753</v>
      </c>
      <c r="O8" s="56">
        <f>'SVN-CV-02'!AP4</f>
        <v>-3.8000000000124601</v>
      </c>
      <c r="P8" s="56">
        <f>'SVN-CV-02'!AQ4</f>
        <v>-11.000000000009891</v>
      </c>
      <c r="Q8" s="56">
        <f>'SVN-CV-02'!AR4</f>
        <v>2.899999999996794</v>
      </c>
      <c r="R8" s="56">
        <f>'SVN-CV-02'!AS4</f>
        <v>8.0999999999988859</v>
      </c>
      <c r="S8" s="56">
        <f>'SVN-CV-02'!AT4</f>
        <v>-51.000000000001933</v>
      </c>
      <c r="T8" s="92">
        <f>'SVN-CV-02'!AU4</f>
        <v>1.7999999999886995</v>
      </c>
      <c r="U8" s="82"/>
      <c r="V8" s="56"/>
      <c r="W8" s="108"/>
      <c r="AB8" s="135"/>
      <c r="AC8" s="136">
        <f>AVERAGE(G8:H8)-AVERAGE(S8:T8)</f>
        <v>19.050000000000011</v>
      </c>
      <c r="AD8" s="135" t="str">
        <f>IF(AC8&lt;-20,"e Cota Z-","")</f>
        <v/>
      </c>
      <c r="AF8" s="141"/>
      <c r="AG8" s="142"/>
      <c r="AH8" s="136"/>
      <c r="AI8" s="136"/>
      <c r="AJ8" s="136"/>
      <c r="AK8" s="136"/>
    </row>
    <row r="9" spans="1:40">
      <c r="A9" s="97" t="str">
        <f>E10</f>
        <v>Sem movimentação</v>
      </c>
      <c r="B9" s="102"/>
      <c r="C9" s="105"/>
      <c r="E9" s="99" t="s">
        <v>29</v>
      </c>
      <c r="F9" s="95" t="s">
        <v>81</v>
      </c>
      <c r="G9" s="98">
        <f>'SVN-CV-19'!AH5</f>
        <v>13.538832800150553</v>
      </c>
      <c r="H9" s="98">
        <f>'SVN-CV-19'!AI5</f>
        <v>16.84072423672179</v>
      </c>
      <c r="I9" s="98">
        <f>'SVN-CV-19'!AJ5</f>
        <v>17.186331683709238</v>
      </c>
      <c r="J9" s="98">
        <f>'SVN-CV-19'!AK5</f>
        <v>19.435534625509536</v>
      </c>
      <c r="K9" s="98">
        <f>'SVN-CV-19'!AL5</f>
        <v>25.570686694735549</v>
      </c>
      <c r="L9" s="98">
        <f>'SVN-CV-19'!AM5</f>
        <v>15.001667034902377</v>
      </c>
      <c r="M9" s="98">
        <f>'SVN-CV-19'!AN5</f>
        <v>19.435534625509536</v>
      </c>
      <c r="N9" s="98">
        <f>'SVN-CV-19'!AO5</f>
        <v>42.809111422103911</v>
      </c>
      <c r="O9" s="98">
        <f>'SVN-CV-19'!AP5</f>
        <v>75.895849653605779</v>
      </c>
      <c r="P9" s="98">
        <f>'SVN-CV-19'!AQ5</f>
        <v>29.012755965161094</v>
      </c>
      <c r="Q9" s="98">
        <f>'SVN-CV-19'!AR5</f>
        <v>59.411362490804756</v>
      </c>
      <c r="R9" s="98">
        <f>'SVN-CV-19'!AS5</f>
        <v>21.59583285778605</v>
      </c>
      <c r="S9" s="98">
        <f>'SVN-CV-19'!AT5</f>
        <v>49.169604597126828</v>
      </c>
      <c r="T9" s="109">
        <f>'SVN-CV-19'!AU5</f>
        <v>15.652475760821211</v>
      </c>
      <c r="U9" s="82">
        <f>AVERAGE(G9:H9)-AVERAGE(S9:T9)</f>
        <v>-17.221261660537849</v>
      </c>
      <c r="V9" s="56">
        <f>U9/(G2-T2)</f>
        <v>-2.1526577075672311</v>
      </c>
      <c r="W9" s="108"/>
      <c r="X9" t="str">
        <f>E9&amp;": "&amp;ROUND(VALUE(V9),0)&amp;" mm/dia → "&amp;E11</f>
        <v xml:space="preserve">SVN-CV-19: -2 mm/dia → Sul </v>
      </c>
      <c r="Z9" t="s">
        <v>90</v>
      </c>
      <c r="AB9" s="134">
        <f>'SVN-CV-19'!Y2</f>
        <v>-89.514454093351503</v>
      </c>
      <c r="AC9" s="79"/>
      <c r="AD9" s="137"/>
      <c r="AF9" s="143" t="str">
        <f>E9</f>
        <v>SVN-CV-19</v>
      </c>
      <c r="AG9" s="144">
        <f>$AG$2*U9</f>
        <v>-1.722126166053785</v>
      </c>
      <c r="AH9" s="145" t="str">
        <f>ROUND(VALUE(V9),0) &amp; " mm/dia"</f>
        <v>-2 mm/dia</v>
      </c>
      <c r="AI9" s="145"/>
      <c r="AJ9" s="145">
        <f t="shared" ref="AJ9" si="1">AG9*$AJ$2</f>
        <v>-5.1663784981613547</v>
      </c>
      <c r="AK9" s="145">
        <f>AB9</f>
        <v>-89.514454093351503</v>
      </c>
    </row>
    <row r="10" spans="1:40">
      <c r="A10" s="97" t="str">
        <f>E10</f>
        <v>Sem movimentação</v>
      </c>
      <c r="B10" s="103" t="str">
        <f t="shared" ref="B10" si="2">IF(
    MIN(
        LARGE(G10:L10,2) - SMALL(G10:L10,2),
        360 - (LARGE(G10:L10,2) - SMALL(G10:L10,2))
    ) &lt; 45,
    "Sim",
    "Não"
)</f>
        <v>Sim</v>
      </c>
      <c r="C10" s="100" t="str">
        <f t="shared" ref="C10" si="3">IF(U9 &gt;= 35,
  "Sim",
  "Não"
)</f>
        <v>Não</v>
      </c>
      <c r="E10" s="91" t="s">
        <v>69</v>
      </c>
      <c r="F10" s="94" t="s">
        <v>61</v>
      </c>
      <c r="G10" s="56">
        <f>'SVN-CV-19'!AH6</f>
        <v>190.64566354345371</v>
      </c>
      <c r="H10" s="56">
        <f>'SVN-CV-19'!AI6</f>
        <v>193.66115390128957</v>
      </c>
      <c r="I10" s="56">
        <f>'SVN-CV-19'!AJ6</f>
        <v>160.5341326743802</v>
      </c>
      <c r="J10" s="56">
        <f>'SVN-CV-19'!AK6</f>
        <v>146.30993430646697</v>
      </c>
      <c r="K10" s="56">
        <f>'SVN-CV-19'!AL6</f>
        <v>219.53615642875886</v>
      </c>
      <c r="L10" s="56">
        <f>'SVN-CV-19'!AM6</f>
        <v>187.65065053209227</v>
      </c>
      <c r="M10" s="56">
        <f>'SVN-CV-19'!AN6</f>
        <v>146.30993430646697</v>
      </c>
      <c r="N10" s="56">
        <f>'SVN-CV-19'!AO6</f>
        <v>225.09727593673512</v>
      </c>
      <c r="O10" s="56">
        <f>'SVN-CV-19'!AP6</f>
        <v>235.59665683851955</v>
      </c>
      <c r="P10" s="56">
        <f>'SVN-CV-19'!AQ6</f>
        <v>221.22311781331251</v>
      </c>
      <c r="Q10" s="56">
        <f>'SVN-CV-19'!AR6</f>
        <v>70.008483974562296</v>
      </c>
      <c r="R10" s="56">
        <f>'SVN-CV-19'!AS6</f>
        <v>210.5792269162657</v>
      </c>
      <c r="S10" s="56">
        <f>'SVN-CV-19'!AT6</f>
        <v>213.17851085298955</v>
      </c>
      <c r="T10" s="92">
        <f>'SVN-CV-19'!AU6</f>
        <v>106.85839768784297</v>
      </c>
      <c r="U10" s="82"/>
      <c r="V10" s="56"/>
      <c r="W10" s="108"/>
      <c r="AC10" s="79"/>
      <c r="AG10" s="140"/>
      <c r="AH10" s="82"/>
      <c r="AI10" s="82"/>
      <c r="AJ10" s="82"/>
      <c r="AK10" s="82"/>
    </row>
    <row r="11" spans="1:40">
      <c r="A11" s="97" t="str">
        <f>E10</f>
        <v>Sem movimentação</v>
      </c>
      <c r="B11" s="84"/>
      <c r="C11" s="101"/>
      <c r="E11" s="91" t="str">
        <f>'RELATÓRIO SEMANAL'!E9 &amp; " " &amp; AD11</f>
        <v xml:space="preserve">Sul </v>
      </c>
      <c r="F11" s="94" t="s">
        <v>62</v>
      </c>
      <c r="G11" s="56">
        <f>'SVN-CV-19'!AH4</f>
        <v>-0.39999999999906777</v>
      </c>
      <c r="H11" s="56">
        <f>'SVN-CV-19'!AI4</f>
        <v>7.9999999999955662</v>
      </c>
      <c r="I11" s="56">
        <f>'SVN-CV-19'!AJ4</f>
        <v>-12.000000000000455</v>
      </c>
      <c r="J11" s="56">
        <f>'SVN-CV-19'!AK4</f>
        <v>17.899999999997362</v>
      </c>
      <c r="K11" s="56">
        <f>'SVN-CV-19'!AL4</f>
        <v>7.3000000000007503</v>
      </c>
      <c r="L11" s="56">
        <f>'SVN-CV-19'!AM4</f>
        <v>-6.5000000000026148</v>
      </c>
      <c r="M11" s="56">
        <f>'SVN-CV-19'!AN4</f>
        <v>17.899999999997362</v>
      </c>
      <c r="N11" s="56">
        <f>'SVN-CV-19'!AO4</f>
        <v>-9.9000000000017963</v>
      </c>
      <c r="O11" s="56">
        <f>'SVN-CV-19'!AP4</f>
        <v>4.6999999999997044</v>
      </c>
      <c r="P11" s="56">
        <f>'SVN-CV-19'!AQ4</f>
        <v>1.300000000000523</v>
      </c>
      <c r="Q11" s="56">
        <f>'SVN-CV-19'!AR4</f>
        <v>11.899999999997135</v>
      </c>
      <c r="R11" s="56">
        <f>'SVN-CV-19'!AS4</f>
        <v>12.100000000003774</v>
      </c>
      <c r="S11" s="56">
        <f>'SVN-CV-19'!AT4</f>
        <v>-45.500000000004093</v>
      </c>
      <c r="T11" s="92">
        <f>'SVN-CV-19'!AU4</f>
        <v>7.40000000000407</v>
      </c>
      <c r="U11" s="82"/>
      <c r="V11" s="56"/>
      <c r="W11" s="108"/>
      <c r="AB11" s="135"/>
      <c r="AC11" s="136">
        <f>AVERAGE(G11:H11)-AVERAGE(S11:T11)</f>
        <v>22.849999999998261</v>
      </c>
      <c r="AD11" s="135" t="str">
        <f>IF(AC11&lt;-20,"e Cota Z-","")</f>
        <v/>
      </c>
      <c r="AF11" s="141"/>
      <c r="AG11" s="142"/>
      <c r="AH11" s="136"/>
      <c r="AI11" s="136"/>
      <c r="AJ11" s="136"/>
      <c r="AK11" s="136"/>
    </row>
    <row r="12" spans="1:40">
      <c r="A12" s="97" t="str">
        <f>E13</f>
        <v>Sem movimentação</v>
      </c>
      <c r="B12" s="102"/>
      <c r="C12" s="105"/>
      <c r="E12" s="99" t="s">
        <v>30</v>
      </c>
      <c r="F12" s="95" t="s">
        <v>81</v>
      </c>
      <c r="G12" s="98">
        <f>'SVN-CV-09'!AH5</f>
        <v>34.9269237597086</v>
      </c>
      <c r="H12" s="98">
        <f>'SVN-CV-09'!AI5</f>
        <v>30.89239396542013</v>
      </c>
      <c r="I12" s="98">
        <f>'SVN-CV-09'!AJ5</f>
        <v>48.263547272785758</v>
      </c>
      <c r="J12" s="98">
        <f>'SVN-CV-09'!AK5</f>
        <v>31.049315585663333</v>
      </c>
      <c r="K12" s="98">
        <f>'SVN-CV-09'!AL5</f>
        <v>27.890679453590405</v>
      </c>
      <c r="L12" s="98">
        <f>'SVN-CV-09'!AM5</f>
        <v>36.183422233557401</v>
      </c>
      <c r="M12" s="98">
        <f>'SVN-CV-09'!AN5</f>
        <v>31.049315585663333</v>
      </c>
      <c r="N12" s="98">
        <f>'SVN-CV-09'!AO5</f>
        <v>39.066226083577583</v>
      </c>
      <c r="O12" s="98">
        <f>'SVN-CV-09'!AP5</f>
        <v>64.916562453303129</v>
      </c>
      <c r="P12" s="98">
        <f>'SVN-CV-09'!AQ5</f>
        <v>32.090652870151473</v>
      </c>
      <c r="Q12" s="98">
        <f>'SVN-CV-09'!AR5</f>
        <v>77.46263603641961</v>
      </c>
      <c r="R12" s="98">
        <f>'SVN-CV-09'!AS5</f>
        <v>28.95548314496537</v>
      </c>
      <c r="S12" s="98">
        <f>'SVN-CV-09'!AT5</f>
        <v>61.081339223341395</v>
      </c>
      <c r="T12" s="109">
        <f>'SVN-CV-09'!AU5</f>
        <v>41.625713112319609</v>
      </c>
      <c r="U12" s="82">
        <f>AVERAGE(G12:H12)-AVERAGE(S12:T12)</f>
        <v>-18.443867305266139</v>
      </c>
      <c r="V12" s="56">
        <f>U12/(G2-T2)</f>
        <v>-2.3054834131582673</v>
      </c>
      <c r="W12" s="108"/>
      <c r="X12" t="str">
        <f>E12&amp;": "&amp;ROUND(VALUE(V12),0)&amp;" mm/dia → "&amp;E14</f>
        <v xml:space="preserve">SVN-CV-09: -2 mm/dia → Leste </v>
      </c>
      <c r="Z12" t="s">
        <v>146</v>
      </c>
      <c r="AB12" s="134">
        <f>'SVN-CV-09'!Y2</f>
        <v>-9.2981340061622859</v>
      </c>
      <c r="AC12" s="79"/>
      <c r="AD12" s="137"/>
      <c r="AF12" s="143" t="str">
        <f>E12</f>
        <v>SVN-CV-09</v>
      </c>
      <c r="AG12" s="144">
        <f>$AG$2*U12</f>
        <v>-1.8443867305266139</v>
      </c>
      <c r="AH12" s="145" t="str">
        <f>ROUND(VALUE(V12),0) &amp; " mm/dia"</f>
        <v>-2 mm/dia</v>
      </c>
      <c r="AI12" s="145"/>
      <c r="AJ12" s="145">
        <f t="shared" ref="AJ12" si="4">AG12*$AJ$2</f>
        <v>-5.5331601915798423</v>
      </c>
      <c r="AK12" s="145">
        <f>AB12</f>
        <v>-9.2981340061622859</v>
      </c>
    </row>
    <row r="13" spans="1:40">
      <c r="A13" s="97" t="str">
        <f>E13</f>
        <v>Sem movimentação</v>
      </c>
      <c r="B13" s="103" t="str">
        <f t="shared" ref="B13:B19" si="5">IF(
    MIN(
        LARGE(G13:L13,2) - SMALL(G13:L13,2),
        360 - (LARGE(G13:L13,2) - SMALL(G13:L13,2))
    ) &lt; 45,
    "Sim",
    "Não"
)</f>
        <v>Sim</v>
      </c>
      <c r="C13" s="100" t="str">
        <f t="shared" ref="C13" si="6">IF(U12 &gt;= 35,
  "Sim",
  "Não"
)</f>
        <v>Não</v>
      </c>
      <c r="E13" s="91" t="s">
        <v>69</v>
      </c>
      <c r="F13" s="94" t="s">
        <v>61</v>
      </c>
      <c r="G13" s="56">
        <f>'SVN-CV-09'!AH6</f>
        <v>99.432636140934335</v>
      </c>
      <c r="H13" s="56">
        <f>'SVN-CV-09'!AI6</f>
        <v>102.89595360799876</v>
      </c>
      <c r="I13" s="56">
        <f>'SVN-CV-09'!AJ6</f>
        <v>85.410410349944584</v>
      </c>
      <c r="J13" s="56">
        <f>'SVN-CV-09'!AK6</f>
        <v>92.594151968722883</v>
      </c>
      <c r="K13" s="56">
        <f>'SVN-CV-09'!AL6</f>
        <v>110.86422222076794</v>
      </c>
      <c r="L13" s="56">
        <f>'SVN-CV-09'!AM6</f>
        <v>166.48746992125621</v>
      </c>
      <c r="M13" s="56">
        <f>'SVN-CV-09'!AN6</f>
        <v>92.594151968722883</v>
      </c>
      <c r="N13" s="56">
        <f>'SVN-CV-09'!AO6</f>
        <v>173.40326180490797</v>
      </c>
      <c r="O13" s="56">
        <f>'SVN-CV-09'!AP6</f>
        <v>211.85365658916979</v>
      </c>
      <c r="P13" s="56">
        <f>'SVN-CV-09'!AQ6</f>
        <v>163.80372112457894</v>
      </c>
      <c r="Q13" s="56">
        <f>'SVN-CV-09'!AR6</f>
        <v>66.77203222353495</v>
      </c>
      <c r="R13" s="56">
        <f>'SVN-CV-09'!AS6</f>
        <v>100.14554571458928</v>
      </c>
      <c r="S13" s="56">
        <f>'SVN-CV-09'!AT6</f>
        <v>135.56726665612405</v>
      </c>
      <c r="T13" s="92">
        <f>'SVN-CV-09'!AU6</f>
        <v>84.586641432326473</v>
      </c>
      <c r="U13" s="82"/>
      <c r="V13" s="56"/>
      <c r="W13" s="108"/>
      <c r="AC13" s="79"/>
      <c r="AG13" s="140"/>
      <c r="AH13" s="82"/>
      <c r="AI13" s="82"/>
      <c r="AJ13" s="82"/>
      <c r="AK13" s="82"/>
    </row>
    <row r="14" spans="1:40">
      <c r="A14" s="97" t="str">
        <f>E13</f>
        <v>Sem movimentação</v>
      </c>
      <c r="B14" s="84"/>
      <c r="C14" s="101"/>
      <c r="E14" s="91" t="str">
        <f>'RELATÓRIO SEMANAL'!E10 &amp; " " &amp; AD14</f>
        <v xml:space="preserve">Leste </v>
      </c>
      <c r="F14" s="94" t="s">
        <v>62</v>
      </c>
      <c r="G14" s="56">
        <f>'SVN-CV-09'!AH4</f>
        <v>-14.59999999998729</v>
      </c>
      <c r="H14" s="56">
        <f>'SVN-CV-09'!AI4</f>
        <v>-5.0999999999987722</v>
      </c>
      <c r="I14" s="56">
        <f>'SVN-CV-09'!AJ4</f>
        <v>-20.399999999995089</v>
      </c>
      <c r="J14" s="56">
        <f>'SVN-CV-09'!AK4</f>
        <v>2.7000000000043656</v>
      </c>
      <c r="K14" s="56">
        <f>'SVN-CV-09'!AL4</f>
        <v>-9.7999999999984766</v>
      </c>
      <c r="L14" s="56">
        <f>'SVN-CV-09'!AM4</f>
        <v>-24.599999999992406</v>
      </c>
      <c r="M14" s="56">
        <f>'SVN-CV-09'!AN4</f>
        <v>2.7000000000043656</v>
      </c>
      <c r="N14" s="56">
        <f>'SVN-CV-09'!AO4</f>
        <v>-25.499999999993861</v>
      </c>
      <c r="O14" s="56">
        <f>'SVN-CV-09'!AP4</f>
        <v>-10.599999999996612</v>
      </c>
      <c r="P14" s="56">
        <f>'SVN-CV-09'!AQ4</f>
        <v>-19.999999999996021</v>
      </c>
      <c r="Q14" s="56">
        <f>'SVN-CV-09'!AR4</f>
        <v>-9.8999999999875854</v>
      </c>
      <c r="R14" s="56">
        <f>'SVN-CV-09'!AS4</f>
        <v>0.39999999999906777</v>
      </c>
      <c r="S14" s="56">
        <f>'SVN-CV-09'!AT4</f>
        <v>-57.199999999994589</v>
      </c>
      <c r="T14" s="92">
        <f>'SVN-CV-09'!AU4</f>
        <v>-10.499999999993292</v>
      </c>
      <c r="U14" s="82"/>
      <c r="V14" s="56"/>
      <c r="W14" s="108"/>
      <c r="AB14" s="135"/>
      <c r="AC14" s="136">
        <f>AVERAGE(G14:H14)-AVERAGE(S14:T14)</f>
        <v>24.000000000000909</v>
      </c>
      <c r="AD14" s="135" t="str">
        <f>IF(AC14&lt;-20,"e Cota Z-","")</f>
        <v/>
      </c>
      <c r="AF14" s="141"/>
      <c r="AG14" s="142"/>
      <c r="AH14" s="136"/>
      <c r="AI14" s="136"/>
      <c r="AJ14" s="136"/>
      <c r="AK14" s="136"/>
    </row>
    <row r="15" spans="1:40">
      <c r="A15" s="97" t="str">
        <f>E16</f>
        <v>Sem movimentação</v>
      </c>
      <c r="B15" s="102"/>
      <c r="C15" s="105"/>
      <c r="E15" s="99" t="s">
        <v>44</v>
      </c>
      <c r="F15" s="95" t="s">
        <v>81</v>
      </c>
      <c r="G15" s="98">
        <f>'SVN-CV-22'!AH5</f>
        <v>282.96446791150009</v>
      </c>
      <c r="H15" s="98">
        <f>'SVN-CV-22'!AI5</f>
        <v>308.46737310257902</v>
      </c>
      <c r="I15" s="98">
        <f>'SVN-CV-22'!AJ5</f>
        <v>303.04720782331464</v>
      </c>
      <c r="J15" s="98">
        <f>'SVN-CV-22'!AK5</f>
        <v>291.8371807366064</v>
      </c>
      <c r="K15" s="98">
        <f>'SVN-CV-22'!AL5</f>
        <v>291.50464838064613</v>
      </c>
      <c r="L15" s="98">
        <f>'SVN-CV-22'!AM5</f>
        <v>289.64310825459307</v>
      </c>
      <c r="M15" s="98">
        <f>'SVN-CV-22'!AN5</f>
        <v>291.8371807366064</v>
      </c>
      <c r="N15" s="98">
        <f>'SVN-CV-22'!AO5</f>
        <v>275.57911761966665</v>
      </c>
      <c r="O15" s="98">
        <f>'SVN-CV-22'!AP5</f>
        <v>236.36592402124322</v>
      </c>
      <c r="P15" s="98">
        <f>'SVN-CV-22'!AQ5</f>
        <v>244.5451905168737</v>
      </c>
      <c r="Q15" s="98">
        <f>'SVN-CV-22'!AR5</f>
        <v>364.32740818873816</v>
      </c>
      <c r="R15" s="98">
        <f>'SVN-CV-22'!AS5</f>
        <v>307.05284631681292</v>
      </c>
      <c r="S15" s="98">
        <f>'SVN-CV-22'!AT5</f>
        <v>293.55832522428886</v>
      </c>
      <c r="T15" s="109">
        <f>'SVN-CV-22'!AU5</f>
        <v>281.75361602982832</v>
      </c>
      <c r="U15" s="82">
        <f>AVERAGE(G15:H15)-AVERAGE(S15:T15)</f>
        <v>8.0599498799809339</v>
      </c>
      <c r="V15" s="56">
        <f>U15/(G2-T2)</f>
        <v>1.0074937349976167</v>
      </c>
      <c r="W15" s="108"/>
      <c r="X15" t="str">
        <f>E15&amp;": "&amp;ROUND(VALUE(V15),0)&amp;" mm/dia → "&amp;E17</f>
        <v xml:space="preserve">SVN-CV-22: 1 mm/dia → Nordeste </v>
      </c>
      <c r="Z15" t="s">
        <v>156</v>
      </c>
      <c r="AB15" s="134">
        <f>'SVN-CV-22'!Y2</f>
        <v>50.089936743954581</v>
      </c>
      <c r="AC15" s="79"/>
      <c r="AD15" s="137"/>
      <c r="AF15" s="143" t="str">
        <f>E15</f>
        <v>SVN-CV-22</v>
      </c>
      <c r="AG15" s="144">
        <f>$AG$2*U15</f>
        <v>0.80599498799809344</v>
      </c>
      <c r="AH15" s="145" t="str">
        <f>ROUND(VALUE(V15),0) &amp; " mm/dia"</f>
        <v>1 mm/dia</v>
      </c>
      <c r="AI15" s="145"/>
      <c r="AJ15" s="145">
        <f t="shared" ref="AJ15" si="7">AG15*$AJ$2</f>
        <v>2.4179849639942805</v>
      </c>
      <c r="AK15" s="145">
        <f>AB15</f>
        <v>50.089936743954581</v>
      </c>
    </row>
    <row r="16" spans="1:40">
      <c r="A16" s="97" t="str">
        <f>E16</f>
        <v>Sem movimentação</v>
      </c>
      <c r="B16" s="103" t="str">
        <f t="shared" si="5"/>
        <v>Sim</v>
      </c>
      <c r="C16" s="100" t="str">
        <f t="shared" ref="C16" si="8">IF(U15 &gt;= 35,
  "Sim",
  "Não"
)</f>
        <v>Não</v>
      </c>
      <c r="E16" s="91" t="s">
        <v>69</v>
      </c>
      <c r="F16" s="94" t="s">
        <v>61</v>
      </c>
      <c r="G16" s="56">
        <f>'SVN-CV-22'!AH6</f>
        <v>42.292758966721635</v>
      </c>
      <c r="H16" s="56">
        <f>'SVN-CV-22'!AI6</f>
        <v>37.561788053458372</v>
      </c>
      <c r="I16" s="56">
        <f>'SVN-CV-22'!AJ6</f>
        <v>38.458937061090694</v>
      </c>
      <c r="J16" s="56">
        <f>'SVN-CV-22'!AK6</f>
        <v>39.647198622978976</v>
      </c>
      <c r="K16" s="56">
        <f>'SVN-CV-22'!AL6</f>
        <v>40.349549830854414</v>
      </c>
      <c r="L16" s="56">
        <f>'SVN-CV-22'!AM6</f>
        <v>41.277433950116063</v>
      </c>
      <c r="M16" s="56">
        <f>'SVN-CV-22'!AN6</f>
        <v>39.647198622978976</v>
      </c>
      <c r="N16" s="56">
        <f>'SVN-CV-22'!AO6</f>
        <v>45.547348124359701</v>
      </c>
      <c r="O16" s="56">
        <f>'SVN-CV-22'!AP6</f>
        <v>57.1438536743957</v>
      </c>
      <c r="P16" s="56">
        <f>'SVN-CV-22'!AQ6</f>
        <v>56.421517515933374</v>
      </c>
      <c r="Q16" s="56">
        <f>'SVN-CV-22'!AR6</f>
        <v>28.781165322032848</v>
      </c>
      <c r="R16" s="56">
        <f>'SVN-CV-22'!AS6</f>
        <v>37.377455010917913</v>
      </c>
      <c r="S16" s="56">
        <f>'SVN-CV-22'!AT6</f>
        <v>39.850747058378943</v>
      </c>
      <c r="T16" s="92">
        <f>'SVN-CV-22'!AU6</f>
        <v>42.722063681466864</v>
      </c>
      <c r="U16" s="82"/>
      <c r="V16" s="56"/>
      <c r="W16" s="108"/>
      <c r="AC16" s="79"/>
      <c r="AG16" s="140"/>
      <c r="AH16" s="82"/>
      <c r="AI16" s="82"/>
      <c r="AJ16" s="82"/>
      <c r="AK16" s="82"/>
    </row>
    <row r="17" spans="1:37">
      <c r="A17" s="97" t="str">
        <f>E16</f>
        <v>Sem movimentação</v>
      </c>
      <c r="B17" s="84"/>
      <c r="C17" s="101"/>
      <c r="E17" s="93" t="str">
        <f>'RELATÓRIO SEMANAL'!E20 &amp; " " &amp; AD17</f>
        <v xml:space="preserve">Nordeste </v>
      </c>
      <c r="F17" s="96" t="s">
        <v>62</v>
      </c>
      <c r="G17" s="59">
        <f>'SVN-CV-22'!AH4</f>
        <v>3.200000000006753</v>
      </c>
      <c r="H17" s="59">
        <f>'SVN-CV-22'!AI4</f>
        <v>15.799999999998704</v>
      </c>
      <c r="I17" s="59">
        <f>'SVN-CV-22'!AJ4</f>
        <v>8.9000000000112323</v>
      </c>
      <c r="J17" s="59">
        <f>'SVN-CV-22'!AK4</f>
        <v>2.9000000000110049</v>
      </c>
      <c r="K17" s="59">
        <f>'SVN-CV-22'!AL4</f>
        <v>-10.99999999999568</v>
      </c>
      <c r="L17" s="59">
        <f>'SVN-CV-22'!AM4</f>
        <v>-24.399999999999977</v>
      </c>
      <c r="M17" s="59">
        <f>'SVN-CV-22'!AN4</f>
        <v>2.9000000000110049</v>
      </c>
      <c r="N17" s="59">
        <f>'SVN-CV-22'!AO4</f>
        <v>-30.599999999992633</v>
      </c>
      <c r="O17" s="59">
        <f>'SVN-CV-22'!AP4</f>
        <v>5.6000000000011596</v>
      </c>
      <c r="P17" s="59">
        <f>'SVN-CV-22'!AQ4</f>
        <v>-34.499999999994202</v>
      </c>
      <c r="Q17" s="59">
        <f>'SVN-CV-22'!AR4</f>
        <v>4.1000000000082082</v>
      </c>
      <c r="R17" s="59">
        <f>'SVN-CV-22'!AS4</f>
        <v>0.70000000000902673</v>
      </c>
      <c r="S17" s="59">
        <f>'SVN-CV-22'!AT4</f>
        <v>-27.199999999993452</v>
      </c>
      <c r="T17" s="110">
        <f>'SVN-CV-22'!AU4</f>
        <v>19.400000000004525</v>
      </c>
      <c r="U17" s="82"/>
      <c r="V17" s="56"/>
      <c r="W17" s="108"/>
      <c r="AB17" s="135"/>
      <c r="AC17" s="136">
        <f>AVERAGE(G17:H17)-AVERAGE(S17:T17)</f>
        <v>13.399999999997192</v>
      </c>
      <c r="AD17" s="135" t="str">
        <f>IF(AC17&lt;-20,"e Cota Z-","")</f>
        <v/>
      </c>
      <c r="AF17" s="141"/>
      <c r="AG17" s="142"/>
      <c r="AH17" s="136"/>
      <c r="AI17" s="136"/>
      <c r="AJ17" s="136"/>
      <c r="AK17" s="136"/>
    </row>
    <row r="18" spans="1:37">
      <c r="A18" s="97" t="str">
        <f>E19</f>
        <v>Sem movimentação</v>
      </c>
      <c r="B18" s="102"/>
      <c r="C18" s="105"/>
      <c r="E18" s="99" t="s">
        <v>49</v>
      </c>
      <c r="F18" s="95" t="s">
        <v>81</v>
      </c>
      <c r="G18" s="98">
        <f>'SVN-CV-29'!AH5</f>
        <v>383.88793959353939</v>
      </c>
      <c r="H18" s="98">
        <f>'SVN-CV-29'!AI5</f>
        <v>416.34783501536521</v>
      </c>
      <c r="I18" s="98">
        <f>'SVN-CV-29'!AJ5</f>
        <v>422.89985834199393</v>
      </c>
      <c r="J18" s="98">
        <f>'SVN-CV-29'!AK5</f>
        <v>383.2053494906757</v>
      </c>
      <c r="K18" s="98">
        <f>'SVN-CV-29'!AL5</f>
        <v>375.18785916038183</v>
      </c>
      <c r="L18" s="98">
        <f>'SVN-CV-29'!AM5</f>
        <v>381.20308245754501</v>
      </c>
      <c r="M18" s="98">
        <f>'SVN-CV-29'!AN5</f>
        <v>383.2053494906757</v>
      </c>
      <c r="N18" s="98">
        <f>'SVN-CV-29'!AO5</f>
        <v>372.15257633414512</v>
      </c>
      <c r="O18" s="98">
        <f>'SVN-CV-29'!AP5</f>
        <v>322.16686679955825</v>
      </c>
      <c r="P18" s="98">
        <f>'SVN-CV-29'!AQ5</f>
        <v>330.65494053222056</v>
      </c>
      <c r="Q18" s="98">
        <f>'SVN-CV-29'!AR5</f>
        <v>462.93499532686809</v>
      </c>
      <c r="R18" s="98">
        <f>'SVN-CV-29'!AS5</f>
        <v>391.08924836200947</v>
      </c>
      <c r="S18" s="98">
        <f>'SVN-CV-29'!AT5</f>
        <v>385.84801432722395</v>
      </c>
      <c r="T18" s="109">
        <f>'SVN-CV-29'!AU5</f>
        <v>370.54692019029233</v>
      </c>
      <c r="U18" s="82">
        <f>AVERAGE(G18:H18)-AVERAGE(S18:T18)</f>
        <v>21.920420045694186</v>
      </c>
      <c r="V18" s="56">
        <f>U18/(G2-T2)</f>
        <v>2.7400525057117733</v>
      </c>
      <c r="W18" s="108"/>
      <c r="X18" t="str">
        <f>E18&amp;": "&amp;ROUND(VALUE(V18),0)&amp;" mm/dia → "&amp;E20</f>
        <v xml:space="preserve">SVN-CV-29: 3 mm/dia → Nordeste </v>
      </c>
      <c r="Z18" t="s">
        <v>157</v>
      </c>
      <c r="AB18" s="134">
        <f>'SVN-CV-29'!Y2</f>
        <v>60.02385582145947</v>
      </c>
      <c r="AC18" s="79"/>
      <c r="AD18" s="137"/>
      <c r="AF18" s="143" t="str">
        <f>E18</f>
        <v>SVN-CV-29</v>
      </c>
      <c r="AG18" s="144">
        <f>$AG$2*U18</f>
        <v>2.1920420045694189</v>
      </c>
      <c r="AH18" s="145" t="str">
        <f>ROUND(VALUE(V18),0) &amp; " mm/dia"</f>
        <v>3 mm/dia</v>
      </c>
      <c r="AI18" s="145"/>
      <c r="AJ18" s="145">
        <f t="shared" ref="AJ18" si="9">AG18*$AJ$2</f>
        <v>6.5761260137082562</v>
      </c>
      <c r="AK18" s="145">
        <f>AB18</f>
        <v>60.02385582145947</v>
      </c>
    </row>
    <row r="19" spans="1:37">
      <c r="A19" s="97" t="str">
        <f>E19</f>
        <v>Sem movimentação</v>
      </c>
      <c r="B19" s="103" t="str">
        <f t="shared" si="5"/>
        <v>Sim</v>
      </c>
      <c r="C19" s="100" t="str">
        <f t="shared" ref="C19" si="10">IF(U18 &gt;= 35,
  "Sim",
  "Não"
)</f>
        <v>Não</v>
      </c>
      <c r="E19" s="91" t="s">
        <v>69</v>
      </c>
      <c r="F19" s="94" t="s">
        <v>61</v>
      </c>
      <c r="G19" s="56">
        <f>'SVN-CV-29'!AH6</f>
        <v>30.753864051253856</v>
      </c>
      <c r="H19" s="56">
        <f>'SVN-CV-29'!AI6</f>
        <v>27.451950073304545</v>
      </c>
      <c r="I19" s="56">
        <f>'SVN-CV-29'!AJ6</f>
        <v>26.734744112436829</v>
      </c>
      <c r="J19" s="56">
        <f>'SVN-CV-29'!AK6</f>
        <v>30.345766688183005</v>
      </c>
      <c r="K19" s="56">
        <f>'SVN-CV-29'!AL6</f>
        <v>31.613507090975645</v>
      </c>
      <c r="L19" s="56">
        <f>'SVN-CV-29'!AM6</f>
        <v>31.351653060984859</v>
      </c>
      <c r="M19" s="56">
        <f>'SVN-CV-29'!AN6</f>
        <v>30.345766688183005</v>
      </c>
      <c r="N19" s="56">
        <f>'SVN-CV-29'!AO6</f>
        <v>32.982377534700504</v>
      </c>
      <c r="O19" s="56">
        <f>'SVN-CV-29'!AP6</f>
        <v>39.887545755869269</v>
      </c>
      <c r="P19" s="56">
        <f>'SVN-CV-29'!AQ6</f>
        <v>39.413155725569709</v>
      </c>
      <c r="Q19" s="56">
        <f>'SVN-CV-29'!AR6</f>
        <v>22.842660119027244</v>
      </c>
      <c r="R19" s="56">
        <f>'SVN-CV-29'!AS6</f>
        <v>29.843015285130207</v>
      </c>
      <c r="S19" s="56">
        <f>'SVN-CV-29'!AT6</f>
        <v>30.56108453671942</v>
      </c>
      <c r="T19" s="92">
        <f>'SVN-CV-29'!AU6</f>
        <v>32.30387290111122</v>
      </c>
      <c r="U19" s="82"/>
      <c r="V19" s="56"/>
      <c r="W19" s="108"/>
      <c r="AC19" s="79"/>
      <c r="AG19" s="140"/>
      <c r="AH19" s="82"/>
      <c r="AI19" s="82"/>
      <c r="AJ19" s="82"/>
      <c r="AK19" s="82"/>
    </row>
    <row r="20" spans="1:37">
      <c r="A20" s="97" t="str">
        <f>E19</f>
        <v>Sem movimentação</v>
      </c>
      <c r="B20" s="84"/>
      <c r="C20" s="101"/>
      <c r="E20" s="93" t="str">
        <f>'RELATÓRIO SEMANAL'!E23 &amp; " " &amp; AD20</f>
        <v xml:space="preserve">Nordeste </v>
      </c>
      <c r="F20" s="96" t="s">
        <v>62</v>
      </c>
      <c r="G20" s="59">
        <f>'SVN-CV-29'!AH4</f>
        <v>-1.4999999999929514</v>
      </c>
      <c r="H20" s="59">
        <f>'SVN-CV-29'!AI4</f>
        <v>15.800000000012915</v>
      </c>
      <c r="I20" s="59">
        <f>'SVN-CV-29'!AJ4</f>
        <v>9.3000000000103</v>
      </c>
      <c r="J20" s="59">
        <f>'SVN-CV-29'!AK4</f>
        <v>1.6999999999995907</v>
      </c>
      <c r="K20" s="59">
        <f>'SVN-CV-29'!AL4</f>
        <v>9.9000000000017963</v>
      </c>
      <c r="L20" s="59">
        <f>'SVN-CV-29'!AM4</f>
        <v>-30.499999999989313</v>
      </c>
      <c r="M20" s="59">
        <f>'SVN-CV-29'!AN4</f>
        <v>1.6999999999995907</v>
      </c>
      <c r="N20" s="59">
        <f>'SVN-CV-29'!AO4</f>
        <v>-34.89999999999327</v>
      </c>
      <c r="O20" s="59">
        <f>'SVN-CV-29'!AP4</f>
        <v>-0.29999999999574811</v>
      </c>
      <c r="P20" s="59">
        <f>'SVN-CV-29'!AQ4</f>
        <v>-32.799999999994611</v>
      </c>
      <c r="Q20" s="59">
        <f>'SVN-CV-29'!AR4</f>
        <v>5.4000000000087311</v>
      </c>
      <c r="R20" s="59">
        <f>'SVN-CV-29'!AS4</f>
        <v>5.0000000000096634</v>
      </c>
      <c r="S20" s="59">
        <f>'SVN-CV-29'!AT4</f>
        <v>-45.799999999999841</v>
      </c>
      <c r="T20" s="110">
        <f>'SVN-CV-29'!AU4</f>
        <v>13.100000000008549</v>
      </c>
      <c r="U20" s="82"/>
      <c r="V20" s="56"/>
      <c r="W20" s="108"/>
      <c r="AB20" s="135"/>
      <c r="AC20" s="136">
        <f>AVERAGE(G20:H20)-AVERAGE(S20:T20)</f>
        <v>23.500000000005627</v>
      </c>
      <c r="AD20" s="135" t="str">
        <f>IF(AC20&lt;-20,"e Cota Z-","")</f>
        <v/>
      </c>
      <c r="AF20" s="141"/>
      <c r="AG20" s="142"/>
      <c r="AH20" s="136"/>
      <c r="AI20" s="136"/>
      <c r="AJ20" s="136"/>
      <c r="AK20" s="136"/>
    </row>
    <row r="21" spans="1:37">
      <c r="A21" s="97" t="str">
        <f>E22</f>
        <v>Sem movimentação</v>
      </c>
      <c r="B21" s="102"/>
      <c r="C21" s="105"/>
      <c r="E21" s="99" t="s">
        <v>50</v>
      </c>
      <c r="F21" s="95" t="s">
        <v>81</v>
      </c>
      <c r="G21" s="98">
        <f>'SVN-CV-28'!AH5</f>
        <v>102.22313826084668</v>
      </c>
      <c r="H21" s="98">
        <f>'SVN-CV-28'!AI5</f>
        <v>120.5831248120668</v>
      </c>
      <c r="I21" s="98">
        <f>'SVN-CV-28'!AJ5</f>
        <v>114.19846755786395</v>
      </c>
      <c r="J21" s="98">
        <f>'SVN-CV-28'!AK5</f>
        <v>102.34241549693171</v>
      </c>
      <c r="K21" s="98">
        <f>'SVN-CV-28'!AL5</f>
        <v>101.88218664279621</v>
      </c>
      <c r="L21" s="98">
        <f>'SVN-CV-28'!AM5</f>
        <v>104.80481835123675</v>
      </c>
      <c r="M21" s="98">
        <f>'SVN-CV-28'!AN5</f>
        <v>102.34241549693171</v>
      </c>
      <c r="N21" s="98">
        <f>'SVN-CV-28'!AO5</f>
        <v>104.82752494967677</v>
      </c>
      <c r="O21" s="98">
        <f>'SVN-CV-28'!AP5</f>
        <v>110.18643298342852</v>
      </c>
      <c r="P21" s="98">
        <f>'SVN-CV-28'!AQ5</f>
        <v>119.01571330981589</v>
      </c>
      <c r="Q21" s="98">
        <f>'SVN-CV-28'!AR5</f>
        <v>150.72518044854937</v>
      </c>
      <c r="R21" s="98">
        <f>'SVN-CV-28'!AS5</f>
        <v>107.54803563959283</v>
      </c>
      <c r="S21" s="98">
        <f>'SVN-CV-28'!AT5</f>
        <v>108.33554336425105</v>
      </c>
      <c r="T21" s="109">
        <f>'SVN-CV-28'!AU5</f>
        <v>101.30710732338144</v>
      </c>
      <c r="U21" s="82">
        <f>AVERAGE(G21:H21)-AVERAGE(S21:T21)</f>
        <v>6.5818061926404852</v>
      </c>
      <c r="V21" s="56">
        <f>U21/(G2-T2)</f>
        <v>0.82272577408006065</v>
      </c>
      <c r="W21" s="108"/>
      <c r="X21" t="str">
        <f>E21&amp;": "&amp;ROUND(VALUE(V21),0)&amp;" mm/dia → "&amp;E23</f>
        <v xml:space="preserve">SVN-CV-28: 1 mm/dia → Nordeste </v>
      </c>
      <c r="Z21" t="s">
        <v>158</v>
      </c>
      <c r="AB21" s="134">
        <f>'SVN-CV-28'!Y2</f>
        <v>22.976134167780618</v>
      </c>
      <c r="AC21" s="79"/>
      <c r="AD21" s="137"/>
      <c r="AF21" s="143" t="str">
        <f>E21</f>
        <v>SVN-CV-28</v>
      </c>
      <c r="AG21" s="144">
        <f>$AG$2*U21</f>
        <v>0.65818061926404858</v>
      </c>
      <c r="AH21" s="145" t="str">
        <f>ROUND(VALUE(V21),0) &amp; " mm/dia"</f>
        <v>1 mm/dia</v>
      </c>
      <c r="AI21" s="145"/>
      <c r="AJ21" s="145">
        <f t="shared" ref="AJ21" si="11">AG21*$AJ$2</f>
        <v>1.9745418577921456</v>
      </c>
      <c r="AK21" s="145">
        <f>AB21</f>
        <v>22.976134167780618</v>
      </c>
    </row>
    <row r="22" spans="1:37">
      <c r="A22" s="97" t="str">
        <f>E22</f>
        <v>Sem movimentação</v>
      </c>
      <c r="B22" s="103" t="str">
        <f t="shared" ref="B22" si="12">IF(
    MIN(
        LARGE(G22:L22,2) - SMALL(G22:L22,2),
        360 - (LARGE(G22:L22,2) - SMALL(G22:L22,2))
    ) &lt; 45,
    "Sim",
    "Não"
)</f>
        <v>Sim</v>
      </c>
      <c r="C22" s="100" t="str">
        <f t="shared" ref="C22" si="13">IF(U21 &gt;= 35,
  "Sim",
  "Não"
)</f>
        <v>Não</v>
      </c>
      <c r="E22" s="91" t="s">
        <v>69</v>
      </c>
      <c r="F22" s="94" t="s">
        <v>61</v>
      </c>
      <c r="G22" s="56">
        <f>'SVN-CV-28'!AH6</f>
        <v>72.760398443877477</v>
      </c>
      <c r="H22" s="56">
        <f>'SVN-CV-28'!AI6</f>
        <v>53.90900002124107</v>
      </c>
      <c r="I22" s="56">
        <f>'SVN-CV-28'!AJ6</f>
        <v>61.107133744554631</v>
      </c>
      <c r="J22" s="56">
        <f>'SVN-CV-28'!AK6</f>
        <v>66.912318600540118</v>
      </c>
      <c r="K22" s="56">
        <f>'SVN-CV-28'!AL6</f>
        <v>71.226238195913595</v>
      </c>
      <c r="L22" s="56">
        <f>'SVN-CV-28'!AM6</f>
        <v>68.812231504832653</v>
      </c>
      <c r="M22" s="56">
        <f>'SVN-CV-28'!AN6</f>
        <v>66.912318600540118</v>
      </c>
      <c r="N22" s="56">
        <f>'SVN-CV-28'!AO6</f>
        <v>86.144469514851664</v>
      </c>
      <c r="O22" s="56">
        <f>'SVN-CV-28'!AP6</f>
        <v>114.63552059020861</v>
      </c>
      <c r="P22" s="56">
        <f>'SVN-CV-28'!AQ6</f>
        <v>117.90236771445331</v>
      </c>
      <c r="Q22" s="56">
        <f>'SVN-CV-28'!AR6</f>
        <v>36.501441085308215</v>
      </c>
      <c r="R22" s="56">
        <f>'SVN-CV-28'!AS6</f>
        <v>62.527463511285191</v>
      </c>
      <c r="S22" s="56">
        <f>'SVN-CV-28'!AT6</f>
        <v>70.089795288252844</v>
      </c>
      <c r="T22" s="92">
        <f>'SVN-CV-28'!AU6</f>
        <v>75.291696076348046</v>
      </c>
      <c r="U22" s="82"/>
      <c r="V22" s="56"/>
      <c r="W22" s="108"/>
      <c r="AC22" s="79"/>
      <c r="AG22" s="140"/>
      <c r="AH22" s="82"/>
      <c r="AI22" s="82"/>
      <c r="AJ22" s="82"/>
      <c r="AK22" s="82"/>
    </row>
    <row r="23" spans="1:37">
      <c r="A23" s="97" t="str">
        <f>E22</f>
        <v>Sem movimentação</v>
      </c>
      <c r="B23" s="84"/>
      <c r="C23" s="101"/>
      <c r="E23" s="93" t="str">
        <f>'RELATÓRIO SEMANAL'!E24 &amp; " " &amp; AD23</f>
        <v xml:space="preserve">Nordeste </v>
      </c>
      <c r="F23" s="96" t="s">
        <v>62</v>
      </c>
      <c r="G23" s="59">
        <f>'SVN-CV-28'!AH4</f>
        <v>11.600000000001387</v>
      </c>
      <c r="H23" s="59">
        <f>'SVN-CV-28'!AI4</f>
        <v>18.39999999999975</v>
      </c>
      <c r="I23" s="59">
        <f>'SVN-CV-28'!AJ4</f>
        <v>30.299999999996885</v>
      </c>
      <c r="J23" s="59">
        <f>'SVN-CV-28'!AK4</f>
        <v>10.99999999999568</v>
      </c>
      <c r="K23" s="59">
        <f>'SVN-CV-28'!AL4</f>
        <v>7.4999999999931788</v>
      </c>
      <c r="L23" s="59">
        <f>'SVN-CV-28'!AM4</f>
        <v>-12.700000000009481</v>
      </c>
      <c r="M23" s="59">
        <f>'SVN-CV-28'!AN4</f>
        <v>10.99999999999568</v>
      </c>
      <c r="N23" s="59">
        <f>'SVN-CV-28'!AO4</f>
        <v>-27.60000000000673</v>
      </c>
      <c r="O23" s="59">
        <f>'SVN-CV-28'!AP4</f>
        <v>16.700000000000159</v>
      </c>
      <c r="P23" s="59">
        <f>'SVN-CV-28'!AQ4</f>
        <v>-22.400000000004638</v>
      </c>
      <c r="Q23" s="59">
        <f>'SVN-CV-28'!AR4</f>
        <v>20.799999999994156</v>
      </c>
      <c r="R23" s="59">
        <f>'SVN-CV-28'!AS4</f>
        <v>7.3000000000007503</v>
      </c>
      <c r="S23" s="59">
        <f>'SVN-CV-28'!AT4</f>
        <v>-39.900000000002933</v>
      </c>
      <c r="T23" s="110">
        <f>'SVN-CV-28'!AU4</f>
        <v>20.299999999991769</v>
      </c>
      <c r="U23" s="82"/>
      <c r="V23" s="56"/>
      <c r="W23" s="108"/>
      <c r="AB23" s="135"/>
      <c r="AC23" s="136">
        <f>AVERAGE(G23:H23)-AVERAGE(S23:T23)</f>
        <v>24.80000000000615</v>
      </c>
      <c r="AD23" s="135" t="str">
        <f>IF(AC23&lt;-20,"e Cota Z-","")</f>
        <v/>
      </c>
      <c r="AF23" s="141"/>
      <c r="AG23" s="142"/>
      <c r="AH23" s="136"/>
      <c r="AI23" s="136"/>
      <c r="AJ23" s="136"/>
      <c r="AK23" s="136"/>
    </row>
    <row r="24" spans="1:37" ht="15" customHeight="1">
      <c r="A24" s="97" t="str">
        <f>E25</f>
        <v>Sem movimentação</v>
      </c>
      <c r="B24" s="102"/>
      <c r="C24" s="105"/>
      <c r="E24" s="99" t="s">
        <v>74</v>
      </c>
      <c r="F24" s="95" t="s">
        <v>81</v>
      </c>
      <c r="G24" s="98">
        <f>'SVN-CV-31'!AH5</f>
        <v>1142.9617713529103</v>
      </c>
      <c r="H24" s="98">
        <f>'SVN-CV-31'!AI5</f>
        <v>1146.5933891744742</v>
      </c>
      <c r="I24" s="98">
        <f>'SVN-CV-31'!AJ5</f>
        <v>1150.8261818340522</v>
      </c>
      <c r="J24" s="98">
        <f>'SVN-CV-31'!AK5</f>
        <v>1132.3962602965551</v>
      </c>
      <c r="K24" s="98">
        <f>'SVN-CV-31'!AL5</f>
        <v>1133.5268017590727</v>
      </c>
      <c r="L24" s="98">
        <f>'SVN-CV-31'!AM5</f>
        <v>1119.9638700969288</v>
      </c>
      <c r="M24" s="98">
        <f>'SVN-CV-31'!AN5</f>
        <v>1132.3962602965551</v>
      </c>
      <c r="N24" s="98">
        <f>'SVN-CV-31'!AO5</f>
        <v>1105.0081493963203</v>
      </c>
      <c r="O24" s="98">
        <f>'SVN-CV-31'!AP5</f>
        <v>1071.5749253131771</v>
      </c>
      <c r="P24" s="98">
        <f>'SVN-CV-31'!AQ5</f>
        <v>1100.5533974215568</v>
      </c>
      <c r="Q24" s="98">
        <f>'SVN-CV-31'!AR5</f>
        <v>1171.7980628768405</v>
      </c>
      <c r="R24" s="98">
        <f>'SVN-CV-31'!AS5</f>
        <v>1105.4568922161975</v>
      </c>
      <c r="S24" s="98">
        <f>'SVN-CV-31'!AT5</f>
        <v>1090.0150136170116</v>
      </c>
      <c r="T24" s="109">
        <f>'SVN-CV-31'!AU5</f>
        <v>1088.6754983578101</v>
      </c>
      <c r="U24" s="82">
        <f>AVERAGE(G24:H24)-AVERAGE(S24:T24)</f>
        <v>55.432324276281406</v>
      </c>
      <c r="V24" s="56">
        <f>U24/(G2-T2)</f>
        <v>6.9290405345351758</v>
      </c>
      <c r="W24" s="150"/>
      <c r="X24" t="str">
        <f>E24&amp;": "&amp;ROUND(VALUE(V24),0)&amp;" mm/dia → "&amp;E26</f>
        <v xml:space="preserve">SVN-CV-31 - MURO: 7 mm/dia → Nordeste </v>
      </c>
      <c r="Z24" t="s">
        <v>159</v>
      </c>
      <c r="AB24" s="134">
        <f>'SVN-CV-31'!Y2</f>
        <v>29.033658167937606</v>
      </c>
      <c r="AC24" s="79"/>
      <c r="AD24" s="137"/>
      <c r="AF24" s="143" t="str">
        <f>E24</f>
        <v>SVN-CV-31 - MURO</v>
      </c>
      <c r="AG24" s="144">
        <f>$AG$2*U24</f>
        <v>5.5432324276281406</v>
      </c>
      <c r="AH24" s="145" t="str">
        <f>ROUND(VALUE(V24),0) &amp; " mm/dia"</f>
        <v>7 mm/dia</v>
      </c>
      <c r="AI24" s="145"/>
      <c r="AJ24" s="145">
        <f t="shared" ref="AJ24" si="14">AG24*$AJ$2</f>
        <v>16.629697282884422</v>
      </c>
      <c r="AK24" s="145">
        <f>AB24</f>
        <v>29.033658167937606</v>
      </c>
    </row>
    <row r="25" spans="1:37">
      <c r="A25" s="97" t="str">
        <f>E25</f>
        <v>Sem movimentação</v>
      </c>
      <c r="B25" s="103" t="str">
        <f t="shared" ref="B25" si="15">IF(
    MIN(
        LARGE(G25:L25,2) - SMALL(G25:L25,2),
        360 - (LARGE(G25:L25,2) - SMALL(G25:L25,2))
    ) &lt; 45,
    "Sim",
    "Não"
)</f>
        <v>Sim</v>
      </c>
      <c r="C25" s="100" t="str">
        <f t="shared" ref="C25" si="16">IF(U24 &gt;= 35,
  "Sim",
  "Não"
)</f>
        <v>Sim</v>
      </c>
      <c r="E25" s="91" t="s">
        <v>69</v>
      </c>
      <c r="F25" s="94" t="s">
        <v>61</v>
      </c>
      <c r="G25" s="56">
        <f>'SVN-CV-31'!AH6</f>
        <v>61.160204716100338</v>
      </c>
      <c r="H25" s="56">
        <f>'SVN-CV-31'!AI6</f>
        <v>61.051238334487437</v>
      </c>
      <c r="I25" s="56">
        <f>'SVN-CV-31'!AJ6</f>
        <v>60.757256099484835</v>
      </c>
      <c r="J25" s="56">
        <f>'SVN-CV-31'!AK6</f>
        <v>60.756119870206362</v>
      </c>
      <c r="K25" s="56">
        <f>'SVN-CV-31'!AL6</f>
        <v>61.10502110640283</v>
      </c>
      <c r="L25" s="56">
        <f>'SVN-CV-31'!AM6</f>
        <v>61.754106595155747</v>
      </c>
      <c r="M25" s="56">
        <f>'SVN-CV-31'!AN6</f>
        <v>60.756119870206362</v>
      </c>
      <c r="N25" s="56">
        <f>'SVN-CV-31'!AO6</f>
        <v>62.373090713009162</v>
      </c>
      <c r="O25" s="56">
        <f>'SVN-CV-31'!AP6</f>
        <v>63.487559791141621</v>
      </c>
      <c r="P25" s="56">
        <f>'SVN-CV-31'!AQ6</f>
        <v>62.168086448818485</v>
      </c>
      <c r="Q25" s="56">
        <f>'SVN-CV-31'!AR6</f>
        <v>58.482548593469858</v>
      </c>
      <c r="R25" s="56">
        <f>'SVN-CV-31'!AS6</f>
        <v>61.187616237185011</v>
      </c>
      <c r="S25" s="56">
        <f>'SVN-CV-31'!AT6</f>
        <v>61.746034952862829</v>
      </c>
      <c r="T25" s="92">
        <f>'SVN-CV-31'!AU6</f>
        <v>60.644253625831652</v>
      </c>
      <c r="U25" s="82"/>
      <c r="V25" s="56"/>
      <c r="W25" s="150"/>
      <c r="AC25" s="79"/>
      <c r="AG25" s="140"/>
      <c r="AH25" s="82"/>
      <c r="AI25" s="82"/>
      <c r="AJ25" s="82"/>
      <c r="AK25" s="82"/>
    </row>
    <row r="26" spans="1:37">
      <c r="A26" s="97" t="str">
        <f>E25</f>
        <v>Sem movimentação</v>
      </c>
      <c r="B26" s="84"/>
      <c r="C26" s="101"/>
      <c r="E26" s="93" t="str">
        <f>'RELATÓRIO SEMANAL'!E26 &amp; " " &amp; AD26</f>
        <v xml:space="preserve">Nordeste </v>
      </c>
      <c r="F26" s="96" t="s">
        <v>62</v>
      </c>
      <c r="G26" s="59">
        <f>'SVN-CV-31'!AH4</f>
        <v>-32.400000000009754</v>
      </c>
      <c r="H26" s="59">
        <f>'SVN-CV-31'!AI4</f>
        <v>-29.400000000009641</v>
      </c>
      <c r="I26" s="59">
        <f>'SVN-CV-31'!AJ4</f>
        <v>-20.700000000005048</v>
      </c>
      <c r="J26" s="59">
        <f>'SVN-CV-31'!AK4</f>
        <v>-31.000000000005912</v>
      </c>
      <c r="K26" s="59">
        <f>'SVN-CV-31'!AL4</f>
        <v>-32.600000000002183</v>
      </c>
      <c r="L26" s="59">
        <f>'SVN-CV-31'!AM4</f>
        <v>-73.099999999996612</v>
      </c>
      <c r="M26" s="59">
        <f>'SVN-CV-31'!AN4</f>
        <v>-31.000000000005912</v>
      </c>
      <c r="N26" s="59">
        <f>'SVN-CV-31'!AO4</f>
        <v>-69.200000000009254</v>
      </c>
      <c r="O26" s="59">
        <f>'SVN-CV-31'!AP4</f>
        <v>-14.300000000005753</v>
      </c>
      <c r="P26" s="59">
        <f>'SVN-CV-31'!AQ4</f>
        <v>-69.500000000005002</v>
      </c>
      <c r="Q26" s="59">
        <f>'SVN-CV-31'!AR4</f>
        <v>-34.599999999997522</v>
      </c>
      <c r="R26" s="59">
        <f>'SVN-CV-31'!AS4</f>
        <v>-27.70000000001005</v>
      </c>
      <c r="S26" s="59">
        <f>'SVN-CV-31'!AT4</f>
        <v>-88.2000000000005</v>
      </c>
      <c r="T26" s="110">
        <f>'SVN-CV-31'!AU4</f>
        <v>-21.299999999996544</v>
      </c>
      <c r="U26" s="82"/>
      <c r="V26" s="56"/>
      <c r="W26" s="150"/>
      <c r="AB26" s="135"/>
      <c r="AC26" s="136">
        <f>AVERAGE(G26:H26)-AVERAGE(S26:T26)</f>
        <v>23.849999999988825</v>
      </c>
      <c r="AD26" s="135" t="str">
        <f>IF(AC26&lt;-20,"e Cota Z-","")</f>
        <v/>
      </c>
      <c r="AF26" s="141"/>
      <c r="AG26" s="142"/>
      <c r="AH26" s="136"/>
      <c r="AI26" s="136"/>
      <c r="AJ26" s="136"/>
      <c r="AK26" s="136"/>
    </row>
    <row r="27" spans="1:37">
      <c r="A27" s="97" t="str">
        <f>E28</f>
        <v>Sem movimentação</v>
      </c>
      <c r="B27" s="102"/>
      <c r="C27" s="105"/>
      <c r="E27" s="99" t="s">
        <v>76</v>
      </c>
      <c r="F27" s="95" t="s">
        <v>81</v>
      </c>
      <c r="G27" s="98">
        <f>'SVN-CV-35'!AH5</f>
        <v>31.477293338298963</v>
      </c>
      <c r="H27" s="98">
        <f>'SVN-CV-35'!AI5</f>
        <v>56.463351435066294</v>
      </c>
      <c r="I27" s="98">
        <f>'SVN-CV-35'!AJ5</f>
        <v>49.818370276701302</v>
      </c>
      <c r="J27" s="98">
        <f>'SVN-CV-35'!AK5</f>
        <v>43.979427120370438</v>
      </c>
      <c r="K27" s="98">
        <f>'SVN-CV-35'!AL5</f>
        <v>48.548223147881977</v>
      </c>
      <c r="L27" s="98">
        <f>'SVN-CV-35'!AM5</f>
        <v>42.290187522028965</v>
      </c>
      <c r="M27" s="98">
        <f>'SVN-CV-35'!AN5</f>
        <v>43.979427120370438</v>
      </c>
      <c r="N27" s="98">
        <f>'SVN-CV-35'!AO5</f>
        <v>19.101308418730795</v>
      </c>
      <c r="O27" s="98">
        <f>'SVN-CV-35'!AP5</f>
        <v>116.28628420171573</v>
      </c>
      <c r="P27" s="98">
        <f>'SVN-CV-35'!AQ5</f>
        <v>52.405152154661053</v>
      </c>
      <c r="Q27" s="98">
        <f>'SVN-CV-35'!AR5</f>
        <v>87.971700214934415</v>
      </c>
      <c r="R27" s="98">
        <f>'SVN-CV-35'!AS5</f>
        <v>36.300137800014461</v>
      </c>
      <c r="S27" s="98">
        <f>'SVN-CV-35'!AT5</f>
        <v>11.525623598159633</v>
      </c>
      <c r="T27" s="109">
        <f>'SVN-CV-35'!AU5</f>
        <v>55.469000365030162</v>
      </c>
      <c r="U27" s="82">
        <f>AVERAGE(G27:H27)-AVERAGE(S27:T27)</f>
        <v>10.473010405087727</v>
      </c>
      <c r="V27" s="56">
        <f>U27/(G2-T2)</f>
        <v>1.3091263006359659</v>
      </c>
      <c r="W27" s="151"/>
      <c r="X27" t="str">
        <f>E27&amp;": "&amp;ROUND(VALUE(V27),0)&amp;" mm/dia → "&amp;E29</f>
        <v xml:space="preserve">SVN-CV-35: 1 mm/dia → Leste </v>
      </c>
      <c r="Z27" t="s">
        <v>160</v>
      </c>
      <c r="AB27" s="134">
        <f>'SVN-CV-35'!Y2</f>
        <v>-1.3639220401022385</v>
      </c>
      <c r="AC27" s="79"/>
      <c r="AD27" s="137"/>
      <c r="AF27" s="143" t="str">
        <f>E27</f>
        <v>SVN-CV-35</v>
      </c>
      <c r="AG27" s="144">
        <f>$AG$2*U27</f>
        <v>1.0473010405087728</v>
      </c>
      <c r="AH27" s="145" t="str">
        <f>ROUND(VALUE(V27),0) &amp; " mm/dia"</f>
        <v>1 mm/dia</v>
      </c>
      <c r="AI27" s="145"/>
      <c r="AJ27" s="145">
        <f t="shared" ref="AJ27" si="17">AG27*$AJ$2</f>
        <v>3.1419031215263185</v>
      </c>
      <c r="AK27" s="145">
        <f>AB27</f>
        <v>-1.3639220401022385</v>
      </c>
    </row>
    <row r="28" spans="1:37">
      <c r="A28" s="97" t="str">
        <f>E28</f>
        <v>Sem movimentação</v>
      </c>
      <c r="B28" s="103" t="str">
        <f t="shared" ref="B28" si="18">IF(
    MIN(
        LARGE(G28:L28,2) - SMALL(G28:L28,2),
        360 - (LARGE(G28:L28,2) - SMALL(G28:L28,2))
    ) &lt; 45,
    "Sim",
    "Não"
)</f>
        <v>Não</v>
      </c>
      <c r="C28" s="100" t="str">
        <f t="shared" ref="C28" si="19">IF(U27 &gt;= 35,
  "Sim",
  "Não"
)</f>
        <v>Não</v>
      </c>
      <c r="E28" s="91" t="s">
        <v>69</v>
      </c>
      <c r="F28" s="94" t="s">
        <v>61</v>
      </c>
      <c r="G28" s="56">
        <f>'SVN-CV-35'!AH6</f>
        <v>117.5528082069759</v>
      </c>
      <c r="H28" s="56">
        <f>'SVN-CV-35'!AI6</f>
        <v>11.881157361284693</v>
      </c>
      <c r="I28" s="56">
        <f>'SVN-CV-35'!AJ6</f>
        <v>24.753379315940606</v>
      </c>
      <c r="J28" s="56">
        <f>'SVN-CV-35'!AK6</f>
        <v>37.613953097501053</v>
      </c>
      <c r="K28" s="56">
        <f>'SVN-CV-35'!AL6</f>
        <v>165.80890311000235</v>
      </c>
      <c r="L28" s="56">
        <f>'SVN-CV-35'!AM6</f>
        <v>169.46392698814191</v>
      </c>
      <c r="M28" s="56">
        <f>'SVN-CV-35'!AN6</f>
        <v>37.613953097501053</v>
      </c>
      <c r="N28" s="56">
        <f>'SVN-CV-35'!AO6</f>
        <v>148.06522043256234</v>
      </c>
      <c r="O28" s="56">
        <f>'SVN-CV-35'!AP6</f>
        <v>176.21075769943991</v>
      </c>
      <c r="P28" s="56">
        <f>'SVN-CV-35'!AQ6</f>
        <v>170.24413804388166</v>
      </c>
      <c r="Q28" s="56">
        <f>'SVN-CV-35'!AR6</f>
        <v>2.756556870927966</v>
      </c>
      <c r="R28" s="56">
        <f>'SVN-CV-35'!AS6</f>
        <v>43.430644010190861</v>
      </c>
      <c r="S28" s="56">
        <f>'SVN-CV-35'!AT6</f>
        <v>143.97262641208908</v>
      </c>
      <c r="T28" s="92">
        <f>'SVN-CV-35'!AU6</f>
        <v>79.824486225508736</v>
      </c>
      <c r="U28" s="82"/>
      <c r="V28" s="56"/>
      <c r="W28" s="151"/>
      <c r="AC28" s="79"/>
      <c r="AG28" s="140"/>
      <c r="AH28" s="82"/>
      <c r="AI28" s="82"/>
      <c r="AJ28" s="82"/>
      <c r="AK28" s="82"/>
    </row>
    <row r="29" spans="1:37">
      <c r="A29" s="97" t="str">
        <f>E28</f>
        <v>Sem movimentação</v>
      </c>
      <c r="B29" s="84"/>
      <c r="C29" s="101"/>
      <c r="E29" s="93" t="str">
        <f>'RELATÓRIO SEMANAL'!E30 &amp; " " &amp; AD29</f>
        <v xml:space="preserve">Leste </v>
      </c>
      <c r="F29" s="96" t="s">
        <v>62</v>
      </c>
      <c r="G29" s="59">
        <f>'SVN-CV-35'!AH4</f>
        <v>30.500000000003524</v>
      </c>
      <c r="H29" s="59">
        <f>'SVN-CV-35'!AI4</f>
        <v>40.499999999994429</v>
      </c>
      <c r="I29" s="59">
        <f>'SVN-CV-35'!AJ4</f>
        <v>46.300000000002228</v>
      </c>
      <c r="J29" s="59">
        <f>'SVN-CV-35'!AK4</f>
        <v>43.300000000002115</v>
      </c>
      <c r="K29" s="59">
        <f>'SVN-CV-35'!AL4</f>
        <v>40.400000000005321</v>
      </c>
      <c r="L29" s="59">
        <f>'SVN-CV-35'!AM4</f>
        <v>-3.9000000000015689</v>
      </c>
      <c r="M29" s="59">
        <f>'SVN-CV-35'!AN4</f>
        <v>43.300000000002115</v>
      </c>
      <c r="N29" s="59">
        <f>'SVN-CV-35'!AO4</f>
        <v>-8.3000000000055252</v>
      </c>
      <c r="O29" s="59">
        <f>'SVN-CV-35'!AP4</f>
        <v>44.499999999999318</v>
      </c>
      <c r="P29" s="59">
        <f>'SVN-CV-35'!AQ4</f>
        <v>-10.499999999993292</v>
      </c>
      <c r="Q29" s="59">
        <f>'SVN-CV-35'!AR4</f>
        <v>34.099999999995134</v>
      </c>
      <c r="R29" s="59">
        <f>'SVN-CV-35'!AS4</f>
        <v>34.800000000004161</v>
      </c>
      <c r="S29" s="59">
        <f>'SVN-CV-35'!AT4</f>
        <v>-3.7999999999982492</v>
      </c>
      <c r="T29" s="110">
        <f>'SVN-CV-35'!AU4</f>
        <v>54.900000000003502</v>
      </c>
      <c r="U29" s="82"/>
      <c r="V29" s="56"/>
      <c r="W29" s="151"/>
      <c r="AB29" s="135"/>
      <c r="AC29" s="136">
        <f>AVERAGE(G29:H29)-AVERAGE(S29:T29)</f>
        <v>9.9499999999963507</v>
      </c>
      <c r="AD29" s="135" t="str">
        <f>IF(AC29&lt;-20,"e Cota Z-","")</f>
        <v/>
      </c>
      <c r="AF29" s="141"/>
      <c r="AG29" s="142"/>
      <c r="AH29" s="136"/>
      <c r="AI29" s="136"/>
      <c r="AJ29" s="136"/>
      <c r="AK29" s="136"/>
    </row>
    <row r="30" spans="1:37">
      <c r="A30" s="97" t="str">
        <f>E31</f>
        <v>Sem movimentação</v>
      </c>
      <c r="B30" s="102"/>
      <c r="C30" s="105"/>
      <c r="E30" s="99" t="s">
        <v>78</v>
      </c>
      <c r="F30" s="95" t="s">
        <v>81</v>
      </c>
      <c r="G30" s="98">
        <f>'SVN-CV-37'!AH5</f>
        <v>2272.8083553266288</v>
      </c>
      <c r="H30" s="98">
        <f>'SVN-CV-37'!AI5</f>
        <v>2251.5063935200415</v>
      </c>
      <c r="I30" s="98">
        <f>'SVN-CV-37'!AJ5</f>
        <v>2259.5695762951113</v>
      </c>
      <c r="J30" s="98">
        <f>'SVN-CV-37'!AK5</f>
        <v>2226.512827334247</v>
      </c>
      <c r="K30" s="98">
        <f>'SVN-CV-37'!AL5</f>
        <v>2223.248708573667</v>
      </c>
      <c r="L30" s="98">
        <f>'SVN-CV-37'!AM5</f>
        <v>2250.8802478344205</v>
      </c>
      <c r="M30" s="98">
        <f>'SVN-CV-37'!AN5</f>
        <v>2226.512827334247</v>
      </c>
      <c r="N30" s="98">
        <f>'SVN-CV-37'!AO5</f>
        <v>2246.7521759234528</v>
      </c>
      <c r="O30" s="98">
        <f>'SVN-CV-37'!AP5</f>
        <v>2196.3477343382669</v>
      </c>
      <c r="P30" s="98">
        <f>'SVN-CV-37'!AQ5</f>
        <v>2223.7918652904336</v>
      </c>
      <c r="Q30" s="98">
        <f>'SVN-CV-37'!AR5</f>
        <v>2192.5806644172935</v>
      </c>
      <c r="R30" s="98">
        <f>'SVN-CV-37'!AS5</f>
        <v>2097.0903128053365</v>
      </c>
      <c r="S30" s="98">
        <f>'SVN-CV-37'!AT5</f>
        <v>2175.5164559346304</v>
      </c>
      <c r="T30" s="109">
        <f>'SVN-CV-37'!AU5</f>
        <v>2093.9444166972503</v>
      </c>
      <c r="U30" s="82">
        <f t="shared" ref="U30" si="20">AVERAGE(G30:H30)-AVERAGE(S30:T30)</f>
        <v>127.42693810739502</v>
      </c>
      <c r="V30" s="56">
        <f>U30/(G2-T2)</f>
        <v>15.928367263424377</v>
      </c>
      <c r="X30" t="str">
        <f>E30&amp;": "&amp;ROUND(VALUE(V30),0)&amp;" mm/dia → "&amp;E32</f>
        <v>SVN-CV-37: 16 mm/dia → Leste e Cota Z-</v>
      </c>
      <c r="Z30" t="s">
        <v>161</v>
      </c>
      <c r="AB30" s="134">
        <f>'SVN-CV-37'!Y2</f>
        <v>9.680665476094422</v>
      </c>
      <c r="AC30" s="79"/>
      <c r="AD30" s="137"/>
      <c r="AF30" s="143" t="str">
        <f>E30</f>
        <v>SVN-CV-37</v>
      </c>
      <c r="AG30" s="144">
        <f>$AG$2*U30</f>
        <v>12.742693810739503</v>
      </c>
      <c r="AH30" s="145" t="str">
        <f>ROUND(VALUE(V30),0) &amp; " mm/dia"</f>
        <v>16 mm/dia</v>
      </c>
      <c r="AI30" s="145"/>
      <c r="AJ30" s="145">
        <f t="shared" ref="AJ30" si="21">AG30*$AJ$2</f>
        <v>38.228081432218509</v>
      </c>
      <c r="AK30" s="145">
        <f>AB30</f>
        <v>9.680665476094422</v>
      </c>
    </row>
    <row r="31" spans="1:37">
      <c r="A31" s="97" t="str">
        <f>E31</f>
        <v>Sem movimentação</v>
      </c>
      <c r="B31" s="103" t="str">
        <f t="shared" ref="B31" si="22">IF(
    MIN(
        LARGE(G31:L31,2) - SMALL(G31:L31,2),
        360 - (LARGE(G31:L31,2) - SMALL(G31:L31,2))
    ) &lt; 45,
    "Sim",
    "Não"
)</f>
        <v>Sim</v>
      </c>
      <c r="C31" s="100" t="str">
        <f t="shared" ref="C31" si="23">IF(U30 &gt;= 35,
  "Sim",
  "Não"
)</f>
        <v>Sim</v>
      </c>
      <c r="E31" s="91" t="s">
        <v>69</v>
      </c>
      <c r="F31" s="94" t="s">
        <v>61</v>
      </c>
      <c r="G31" s="56">
        <f>'SVN-CV-37'!AH6</f>
        <v>80.875759840924445</v>
      </c>
      <c r="H31" s="56">
        <f>'SVN-CV-37'!AI6</f>
        <v>79.458699593178437</v>
      </c>
      <c r="I31" s="56">
        <f>'SVN-CV-37'!AJ6</f>
        <v>79.247240862525018</v>
      </c>
      <c r="J31" s="56">
        <f>'SVN-CV-37'!AK6</f>
        <v>80.157274800554887</v>
      </c>
      <c r="K31" s="56">
        <f>'SVN-CV-37'!AL6</f>
        <v>80.964290050024204</v>
      </c>
      <c r="L31" s="56">
        <f>'SVN-CV-37'!AM6</f>
        <v>81.919418612887739</v>
      </c>
      <c r="M31" s="56">
        <f>'SVN-CV-37'!AN6</f>
        <v>80.157274800554887</v>
      </c>
      <c r="N31" s="56">
        <f>'SVN-CV-37'!AO6</f>
        <v>81.626676860994166</v>
      </c>
      <c r="O31" s="56">
        <f>'SVN-CV-37'!AP6</f>
        <v>85.179429843576258</v>
      </c>
      <c r="P31" s="56">
        <f>'SVN-CV-37'!AQ6</f>
        <v>82.8071040334288</v>
      </c>
      <c r="Q31" s="56">
        <f>'SVN-CV-37'!AR6</f>
        <v>75.165198957666576</v>
      </c>
      <c r="R31" s="56">
        <f>'SVN-CV-37'!AS6</f>
        <v>80.21490117954005</v>
      </c>
      <c r="S31" s="56">
        <f>'SVN-CV-37'!AT6</f>
        <v>80.190697749322055</v>
      </c>
      <c r="T31" s="92">
        <f>'SVN-CV-37'!AU6</f>
        <v>78.985466223778417</v>
      </c>
      <c r="U31" s="82"/>
      <c r="V31" s="56"/>
      <c r="AC31" s="79"/>
      <c r="AG31" s="140"/>
      <c r="AH31" s="82"/>
      <c r="AI31" s="82"/>
      <c r="AJ31" s="82"/>
      <c r="AK31" s="82"/>
    </row>
    <row r="32" spans="1:37">
      <c r="A32" s="97" t="str">
        <f>E31</f>
        <v>Sem movimentação</v>
      </c>
      <c r="B32" s="84"/>
      <c r="C32" s="101"/>
      <c r="E32" s="93" t="str">
        <f>'RELATÓRIO SEMANAL'!E32 &amp; " " &amp; AD32</f>
        <v>Leste e Cota Z-</v>
      </c>
      <c r="F32" s="96" t="s">
        <v>62</v>
      </c>
      <c r="G32" s="59">
        <f>'SVN-CV-37'!AH4</f>
        <v>-1985.5000000000018</v>
      </c>
      <c r="H32" s="59">
        <f>'SVN-CV-37'!AI4</f>
        <v>-1956.5999999999945</v>
      </c>
      <c r="I32" s="59">
        <f>'SVN-CV-37'!AJ4</f>
        <v>-1966.2999999999897</v>
      </c>
      <c r="J32" s="59">
        <f>'SVN-CV-37'!AK4</f>
        <v>-1944.4999999999909</v>
      </c>
      <c r="K32" s="59">
        <f>'SVN-CV-37'!AL4</f>
        <v>-1937.2999999999934</v>
      </c>
      <c r="L32" s="59">
        <f>'SVN-CV-37'!AM4</f>
        <v>-1974.899999999991</v>
      </c>
      <c r="M32" s="59">
        <f>'SVN-CV-37'!AN4</f>
        <v>-1944.4999999999909</v>
      </c>
      <c r="N32" s="59">
        <f>'SVN-CV-37'!AO4</f>
        <v>-1972.29999999999</v>
      </c>
      <c r="O32" s="59">
        <f>'SVN-CV-37'!AP4</f>
        <v>-1927.3999999999915</v>
      </c>
      <c r="P32" s="59">
        <f>'SVN-CV-37'!AQ4</f>
        <v>-1956.2999999999988</v>
      </c>
      <c r="Q32" s="59">
        <f>'SVN-CV-37'!AR4</f>
        <v>-1898.7999999999943</v>
      </c>
      <c r="R32" s="59">
        <f>'SVN-CV-37'!AS4</f>
        <v>-1836.3999999999976</v>
      </c>
      <c r="S32" s="59">
        <f>'SVN-CV-37'!AT4</f>
        <v>-1909.4999999999941</v>
      </c>
      <c r="T32" s="110">
        <f>'SVN-CV-37'!AU4</f>
        <v>-1826.8999999999949</v>
      </c>
      <c r="U32" s="82"/>
      <c r="V32" s="56"/>
      <c r="AB32" s="135"/>
      <c r="AC32" s="136">
        <f>AVERAGE(G32:H32)-AVERAGE(S32:T32)</f>
        <v>-102.85000000000377</v>
      </c>
      <c r="AD32" s="135" t="str">
        <f>IF(AC32&lt;-20,"e Cota Z-","")</f>
        <v>e Cota Z-</v>
      </c>
      <c r="AF32" s="141"/>
      <c r="AG32" s="142"/>
      <c r="AH32" s="136"/>
      <c r="AI32" s="136"/>
      <c r="AJ32" s="136"/>
      <c r="AK32" s="136"/>
    </row>
    <row r="33" spans="1:37">
      <c r="A33" s="97" t="str">
        <f>E34</f>
        <v>Sem movimentação</v>
      </c>
      <c r="B33" s="102"/>
      <c r="C33" s="105"/>
      <c r="E33" s="99" t="s">
        <v>79</v>
      </c>
      <c r="F33" s="95" t="s">
        <v>81</v>
      </c>
      <c r="G33" s="98">
        <f>'SVN-CV-38'!AH5</f>
        <v>1646.4897023664491</v>
      </c>
      <c r="H33" s="98">
        <f>'SVN-CV-38'!AI5</f>
        <v>1631.8754517548514</v>
      </c>
      <c r="I33" s="98">
        <f>'SVN-CV-38'!AJ5</f>
        <v>1647.7969808470143</v>
      </c>
      <c r="J33" s="98">
        <f>'SVN-CV-38'!AK5</f>
        <v>1601.0698766851879</v>
      </c>
      <c r="K33" s="98">
        <f>'SVN-CV-38'!AL5</f>
        <v>1621.2194330404418</v>
      </c>
      <c r="L33" s="98">
        <f>'SVN-CV-38'!AM5</f>
        <v>1637.8992826205724</v>
      </c>
      <c r="M33" s="98">
        <f>'SVN-CV-38'!AN5</f>
        <v>1601.0698766851879</v>
      </c>
      <c r="N33" s="98">
        <f>'SVN-CV-38'!AO5</f>
        <v>1628.7921475816559</v>
      </c>
      <c r="O33" s="98">
        <f>'SVN-CV-38'!AP5</f>
        <v>1589.6674683970427</v>
      </c>
      <c r="P33" s="98">
        <f>'SVN-CV-38'!AQ5</f>
        <v>1618.9877763625132</v>
      </c>
      <c r="Q33" s="98">
        <f>'SVN-CV-38'!AR5</f>
        <v>1593.9902572217673</v>
      </c>
      <c r="R33" s="98">
        <f>'SVN-CV-38'!AS5</f>
        <v>1517.3501837280878</v>
      </c>
      <c r="S33" s="98">
        <f>'SVN-CV-38'!AT5</f>
        <v>1598.4721392670624</v>
      </c>
      <c r="T33" s="109">
        <f>'SVN-CV-38'!AU5</f>
        <v>1519.6782587251498</v>
      </c>
      <c r="U33" s="82">
        <f t="shared" ref="U33:U42" si="24">AVERAGE(G33:H33)-AVERAGE(S33:T33)</f>
        <v>80.107378064544037</v>
      </c>
      <c r="V33" s="56">
        <f>U33/(G2-T2)</f>
        <v>10.013422258068005</v>
      </c>
      <c r="X33" t="str">
        <f>E33&amp;": "&amp;ROUND(VALUE(V33),0)&amp;" mm/dia → "&amp;E35</f>
        <v>SVN-CV-38: 10 mm/dia → Leste e Cota Z-</v>
      </c>
      <c r="Z33" t="s">
        <v>162</v>
      </c>
      <c r="AB33" s="134">
        <f>'SVN-CV-38'!Y2</f>
        <v>0.96461331612995327</v>
      </c>
      <c r="AC33" s="79"/>
      <c r="AD33" s="137"/>
      <c r="AF33" s="143" t="str">
        <f>E33</f>
        <v>SVN-CV-38</v>
      </c>
      <c r="AG33" s="144">
        <f>$AG$2*U33</f>
        <v>8.0107378064544044</v>
      </c>
      <c r="AH33" s="145" t="str">
        <f>ROUND(VALUE(V33),0) &amp; " mm/dia"</f>
        <v>10 mm/dia</v>
      </c>
      <c r="AI33" s="145"/>
      <c r="AJ33" s="145">
        <f t="shared" ref="AJ33" si="25">AG33*$AJ$2</f>
        <v>24.032213419363213</v>
      </c>
      <c r="AK33" s="145">
        <f>AB33</f>
        <v>0.96461331612995327</v>
      </c>
    </row>
    <row r="34" spans="1:37">
      <c r="A34" s="97" t="str">
        <f>E34</f>
        <v>Sem movimentação</v>
      </c>
      <c r="B34" s="103" t="str">
        <f t="shared" ref="B34" si="26">IF(
    MIN(
        LARGE(G34:L34,2) - SMALL(G34:L34,2),
        360 - (LARGE(G34:L34,2) - SMALL(G34:L34,2))
    ) &lt; 45,
    "Sim",
    "Não"
)</f>
        <v>Sim</v>
      </c>
      <c r="C34" s="100" t="str">
        <f t="shared" ref="C34" si="27">IF(U33 &gt;= 35,
  "Sim",
  "Não"
)</f>
        <v>Sim</v>
      </c>
      <c r="E34" s="91" t="s">
        <v>69</v>
      </c>
      <c r="F34" s="94" t="s">
        <v>61</v>
      </c>
      <c r="G34" s="56">
        <f>'SVN-CV-38'!AH6</f>
        <v>90.652468026730901</v>
      </c>
      <c r="H34" s="56">
        <f>'SVN-CV-38'!AI6</f>
        <v>87.890401129096404</v>
      </c>
      <c r="I34" s="56">
        <f>'SVN-CV-38'!AJ6</f>
        <v>85.915539302076127</v>
      </c>
      <c r="J34" s="56">
        <f>'SVN-CV-38'!AK6</f>
        <v>88.207197950587783</v>
      </c>
      <c r="K34" s="56">
        <f>'SVN-CV-38'!AL6</f>
        <v>90.217885430752517</v>
      </c>
      <c r="L34" s="56">
        <f>'SVN-CV-38'!AM6</f>
        <v>91.32867846080768</v>
      </c>
      <c r="M34" s="56">
        <f>'SVN-CV-38'!AN6</f>
        <v>88.207197950587783</v>
      </c>
      <c r="N34" s="56">
        <f>'SVN-CV-38'!AO6</f>
        <v>91.223030237045919</v>
      </c>
      <c r="O34" s="56">
        <f>'SVN-CV-38'!AP6</f>
        <v>97.630224762019509</v>
      </c>
      <c r="P34" s="56">
        <f>'SVN-CV-38'!AQ6</f>
        <v>92.215516427816283</v>
      </c>
      <c r="Q34" s="56">
        <f>'SVN-CV-38'!AR6</f>
        <v>80.456551054431657</v>
      </c>
      <c r="R34" s="56">
        <f>'SVN-CV-38'!AS6</f>
        <v>90.76726797978796</v>
      </c>
      <c r="S34" s="56">
        <f>'SVN-CV-38'!AT6</f>
        <v>89.107151007216203</v>
      </c>
      <c r="T34" s="92">
        <f>'SVN-CV-38'!AU6</f>
        <v>87.829193660108217</v>
      </c>
      <c r="U34" s="82"/>
      <c r="V34" s="56"/>
      <c r="AC34" s="79"/>
      <c r="AG34" s="140"/>
      <c r="AH34" s="82"/>
      <c r="AI34" s="82"/>
      <c r="AJ34" s="82"/>
      <c r="AK34" s="82"/>
    </row>
    <row r="35" spans="1:37">
      <c r="A35" s="97" t="str">
        <f>E34</f>
        <v>Sem movimentação</v>
      </c>
      <c r="B35" s="84"/>
      <c r="C35" s="101"/>
      <c r="E35" s="93" t="str">
        <f>'RELATÓRIO SEMANAL'!E33 &amp; " " &amp; AD35</f>
        <v>Leste e Cota Z-</v>
      </c>
      <c r="F35" s="96" t="s">
        <v>62</v>
      </c>
      <c r="G35" s="59">
        <f>'SVN-CV-38'!AH4</f>
        <v>-1493.2000000000016</v>
      </c>
      <c r="H35" s="59">
        <f>'SVN-CV-38'!AI4</f>
        <v>-1473.700000000008</v>
      </c>
      <c r="I35" s="59">
        <f>'SVN-CV-38'!AJ4</f>
        <v>-1488.800000000012</v>
      </c>
      <c r="J35" s="59">
        <f>'SVN-CV-38'!AK4</f>
        <v>-1449.1000000000013</v>
      </c>
      <c r="K35" s="59">
        <f>'SVN-CV-38'!AL4</f>
        <v>-1469.9999999999989</v>
      </c>
      <c r="L35" s="59">
        <f>'SVN-CV-38'!AM4</f>
        <v>-1491.3999999999987</v>
      </c>
      <c r="M35" s="59">
        <f>'SVN-CV-38'!AN4</f>
        <v>-1449.1000000000013</v>
      </c>
      <c r="N35" s="59">
        <f>'SVN-CV-38'!AO4</f>
        <v>-1482.5000000000018</v>
      </c>
      <c r="O35" s="59">
        <f>'SVN-CV-38'!AP4</f>
        <v>-1446.3000000000079</v>
      </c>
      <c r="P35" s="59">
        <f>'SVN-CV-38'!AQ4</f>
        <v>-1476.2000000000057</v>
      </c>
      <c r="Q35" s="59">
        <f>'SVN-CV-38'!AR4</f>
        <v>-1433.7000000000016</v>
      </c>
      <c r="R35" s="59">
        <f>'SVN-CV-38'!AS4</f>
        <v>-1378.2000000000066</v>
      </c>
      <c r="S35" s="59">
        <f>'SVN-CV-38'!AT4</f>
        <v>-1458.3000000000084</v>
      </c>
      <c r="T35" s="110">
        <f>'SVN-CV-38'!AU4</f>
        <v>-1376.4000000000037</v>
      </c>
      <c r="U35" s="82"/>
      <c r="V35" s="56"/>
      <c r="AB35" s="135"/>
      <c r="AC35" s="136">
        <f>AVERAGE(G35:H35)-AVERAGE(S35:T35)</f>
        <v>-66.099999999998772</v>
      </c>
      <c r="AD35" s="135" t="str">
        <f>IF(AC35&lt;-20,"e Cota Z-","")</f>
        <v>e Cota Z-</v>
      </c>
      <c r="AF35" s="141"/>
      <c r="AG35" s="142"/>
      <c r="AH35" s="136"/>
      <c r="AI35" s="136"/>
      <c r="AJ35" s="136"/>
      <c r="AK35" s="136"/>
    </row>
    <row r="36" spans="1:37">
      <c r="A36" s="97" t="str">
        <f>E37</f>
        <v>Sem movimentação</v>
      </c>
      <c r="B36" s="102"/>
      <c r="C36" s="105"/>
      <c r="E36" s="99" t="s">
        <v>80</v>
      </c>
      <c r="F36" s="95" t="s">
        <v>81</v>
      </c>
      <c r="G36" s="98">
        <f>'SVN-CV-39'!AH5</f>
        <v>134.44426374961901</v>
      </c>
      <c r="H36" s="98">
        <f>'SVN-CV-39'!AI5</f>
        <v>141.90422853941536</v>
      </c>
      <c r="I36" s="98">
        <f>'SVN-CV-39'!AJ5</f>
        <v>146.80211146691909</v>
      </c>
      <c r="J36" s="98">
        <f>'SVN-CV-39'!AK5</f>
        <v>144.5340445737404</v>
      </c>
      <c r="K36" s="98">
        <f>'SVN-CV-39'!AL5</f>
        <v>112.6576228244498</v>
      </c>
      <c r="L36" s="98">
        <f>'SVN-CV-39'!AM5</f>
        <v>103.78227199374025</v>
      </c>
      <c r="M36" s="98">
        <f>'SVN-CV-39'!AN5</f>
        <v>144.5340445737404</v>
      </c>
      <c r="N36" s="98">
        <f>'SVN-CV-39'!AO5</f>
        <v>120.38330447524582</v>
      </c>
      <c r="O36" s="98">
        <f>'SVN-CV-39'!AP5</f>
        <v>83.656260948136946</v>
      </c>
      <c r="P36" s="98">
        <f>'SVN-CV-39'!AQ5</f>
        <v>127.40918348330287</v>
      </c>
      <c r="Q36" s="98">
        <f>'SVN-CV-39'!AR5</f>
        <v>221.04305028356239</v>
      </c>
      <c r="R36" s="98">
        <f>'SVN-CV-39'!AS5</f>
        <v>113.73165767047321</v>
      </c>
      <c r="S36" s="98">
        <f>'SVN-CV-39'!AT5</f>
        <v>109.71804788494309</v>
      </c>
      <c r="T36" s="109">
        <f>'SVN-CV-39'!AU5</f>
        <v>150.42875381232179</v>
      </c>
      <c r="U36" s="82">
        <f t="shared" si="24"/>
        <v>8.1008452958847386</v>
      </c>
      <c r="V36" s="56">
        <f>U36/(G2-T2)</f>
        <v>1.0126056619855923</v>
      </c>
      <c r="X36" t="str">
        <f>E36&amp;": "&amp;ROUND(VALUE(V36),0)&amp;" mm/dia → "&amp;E38</f>
        <v xml:space="preserve">SVN-CV-39: 1 mm/dia → Nordeste </v>
      </c>
      <c r="Z36" t="s">
        <v>163</v>
      </c>
      <c r="AB36" s="134">
        <f>'SVN-CV-39'!Y2</f>
        <v>34.266716404419405</v>
      </c>
      <c r="AC36" s="79"/>
      <c r="AD36" s="137"/>
      <c r="AF36" s="143" t="str">
        <f>E36</f>
        <v>SVN-CV-39</v>
      </c>
      <c r="AG36" s="144">
        <f>$AG$2*U36</f>
        <v>0.81008452958847388</v>
      </c>
      <c r="AH36" s="145" t="str">
        <f>ROUND(VALUE(V36),0) &amp; " mm/dia"</f>
        <v>1 mm/dia</v>
      </c>
      <c r="AI36" s="145"/>
      <c r="AJ36" s="145">
        <f t="shared" ref="AJ36" si="28">AG36*$AJ$2</f>
        <v>2.4302535887654217</v>
      </c>
      <c r="AK36" s="145">
        <f>AB36</f>
        <v>34.266716404419405</v>
      </c>
    </row>
    <row r="37" spans="1:37">
      <c r="A37" s="97" t="str">
        <f>E37</f>
        <v>Sem movimentação</v>
      </c>
      <c r="B37" s="103" t="str">
        <f t="shared" ref="B37" si="29">IF(
    MIN(
        LARGE(G37:L37,2) - SMALL(G37:L37,2),
        360 - (LARGE(G37:L37,2) - SMALL(G37:L37,2))
    ) &lt; 45,
    "Sim",
    "Não"
)</f>
        <v>Sim</v>
      </c>
      <c r="C37" s="100" t="str">
        <f t="shared" ref="C37" si="30">IF(U36 &gt;= 35,
  "Sim",
  "Não"
)</f>
        <v>Não</v>
      </c>
      <c r="E37" s="91" t="s">
        <v>69</v>
      </c>
      <c r="F37" s="94" t="s">
        <v>61</v>
      </c>
      <c r="G37" s="56">
        <f>'SVN-CV-39'!AH6</f>
        <v>57.221190973550677</v>
      </c>
      <c r="H37" s="56">
        <f>'SVN-CV-39'!AI6</f>
        <v>54.988128922945748</v>
      </c>
      <c r="I37" s="56">
        <f>'SVN-CV-39'!AJ6</f>
        <v>53.680628366828046</v>
      </c>
      <c r="J37" s="56">
        <f>'SVN-CV-39'!AK6</f>
        <v>50.98697754385978</v>
      </c>
      <c r="K37" s="56">
        <f>'SVN-CV-39'!AL6</f>
        <v>65.164450977717252</v>
      </c>
      <c r="L37" s="56">
        <f>'SVN-CV-39'!AM6</f>
        <v>77.37054125446889</v>
      </c>
      <c r="M37" s="56">
        <f>'SVN-CV-39'!AN6</f>
        <v>50.98697754385978</v>
      </c>
      <c r="N37" s="56">
        <f>'SVN-CV-39'!AO6</f>
        <v>65.235271213341264</v>
      </c>
      <c r="O37" s="56">
        <f>'SVN-CV-39'!AP6</f>
        <v>107.80005778559018</v>
      </c>
      <c r="P37" s="56">
        <f>'SVN-CV-39'!AQ6</f>
        <v>58.279212025077754</v>
      </c>
      <c r="Q37" s="56">
        <f>'SVN-CV-39'!AR6</f>
        <v>37.49744464045358</v>
      </c>
      <c r="R37" s="56">
        <f>'SVN-CV-39'!AS6</f>
        <v>60.730073006053715</v>
      </c>
      <c r="S37" s="56">
        <f>'SVN-CV-39'!AT6</f>
        <v>66.304699950550685</v>
      </c>
      <c r="T37" s="92">
        <f>'SVN-CV-39'!AU6</f>
        <v>48.540948960745993</v>
      </c>
      <c r="U37" s="82"/>
      <c r="V37" s="56"/>
      <c r="AC37" s="79"/>
      <c r="AG37" s="140"/>
      <c r="AH37" s="82"/>
      <c r="AI37" s="82"/>
      <c r="AJ37" s="82"/>
      <c r="AK37" s="82"/>
    </row>
    <row r="38" spans="1:37">
      <c r="A38" s="97" t="str">
        <f>E37</f>
        <v>Sem movimentação</v>
      </c>
      <c r="B38" s="84"/>
      <c r="C38" s="101"/>
      <c r="E38" s="93" t="str">
        <f>'RELATÓRIO SEMANAL'!E34 &amp; " " &amp; AD38</f>
        <v xml:space="preserve">Nordeste </v>
      </c>
      <c r="F38" s="96" t="s">
        <v>62</v>
      </c>
      <c r="G38" s="59">
        <f>'SVN-CV-39'!AH4</f>
        <v>-6.6000000000059345</v>
      </c>
      <c r="H38" s="59">
        <f>'SVN-CV-39'!AI4</f>
        <v>2.899999999996794</v>
      </c>
      <c r="I38" s="59">
        <f>'SVN-CV-39'!AJ4</f>
        <v>-17.899999999997362</v>
      </c>
      <c r="J38" s="59">
        <f>'SVN-CV-39'!AK4</f>
        <v>6.2000000000068667</v>
      </c>
      <c r="K38" s="59">
        <f>'SVN-CV-39'!AL4</f>
        <v>3.1000000000034333</v>
      </c>
      <c r="L38" s="59">
        <f>'SVN-CV-39'!AM4</f>
        <v>-31.800000000004047</v>
      </c>
      <c r="M38" s="59">
        <f>'SVN-CV-39'!AN4</f>
        <v>6.2000000000068667</v>
      </c>
      <c r="N38" s="59">
        <f>'SVN-CV-39'!AO4</f>
        <v>-34.599999999997522</v>
      </c>
      <c r="O38" s="59">
        <f>'SVN-CV-39'!AP4</f>
        <v>12.200000000007094</v>
      </c>
      <c r="P38" s="59">
        <f>'SVN-CV-39'!AQ4</f>
        <v>-19.499999999993634</v>
      </c>
      <c r="Q38" s="59">
        <f>'SVN-CV-39'!AR4</f>
        <v>6.2999999999959755</v>
      </c>
      <c r="R38" s="59">
        <f>'SVN-CV-39'!AS4</f>
        <v>-1.6999999999995907</v>
      </c>
      <c r="S38" s="59">
        <f>'SVN-CV-39'!AT4</f>
        <v>-33.400000000000318</v>
      </c>
      <c r="T38" s="110">
        <f>'SVN-CV-39'!AU4</f>
        <v>11.600000000001387</v>
      </c>
      <c r="U38" s="82"/>
      <c r="V38" s="56"/>
      <c r="AB38" s="135"/>
      <c r="AC38" s="136">
        <f>AVERAGE(G38:H38)-AVERAGE(S38:T38)</f>
        <v>9.0499999999948955</v>
      </c>
      <c r="AD38" s="135" t="str">
        <f>IF(AC38&lt;-20,"e Cota Z-","")</f>
        <v/>
      </c>
      <c r="AF38" s="141"/>
      <c r="AG38" s="142"/>
      <c r="AH38" s="136"/>
      <c r="AI38" s="136"/>
      <c r="AJ38" s="136"/>
      <c r="AK38" s="136"/>
    </row>
    <row r="39" spans="1:37">
      <c r="A39" s="97" t="str">
        <f t="shared" ref="A39" si="31">E40</f>
        <v>Sem movimentação</v>
      </c>
      <c r="B39" s="102"/>
      <c r="C39" s="105"/>
      <c r="E39" s="99" t="s">
        <v>86</v>
      </c>
      <c r="F39" s="95" t="s">
        <v>81</v>
      </c>
      <c r="G39" s="98">
        <f>'SVN-CV-40'!AH5</f>
        <v>76.920933523849044</v>
      </c>
      <c r="H39" s="98">
        <f>'SVN-CV-40'!AI5</f>
        <v>123.16529510969461</v>
      </c>
      <c r="I39" s="98">
        <f>'SVN-CV-40'!AJ5</f>
        <v>103.29574018269872</v>
      </c>
      <c r="J39" s="98">
        <f>'SVN-CV-40'!AK5</f>
        <v>79.927779554946682</v>
      </c>
      <c r="K39" s="98">
        <f>'SVN-CV-40'!AL5</f>
        <v>62.716903960877744</v>
      </c>
      <c r="L39" s="98">
        <f>'SVN-CV-40'!AM5</f>
        <v>60.953588915505328</v>
      </c>
      <c r="M39" s="98">
        <f>'SVN-CV-40'!AN5</f>
        <v>79.927779554946682</v>
      </c>
      <c r="N39" s="98">
        <f>'SVN-CV-40'!AO5</f>
        <v>79.68845545123277</v>
      </c>
      <c r="O39" s="98">
        <f>'SVN-CV-40'!AP5</f>
        <v>4.1412560842230413</v>
      </c>
      <c r="P39" s="98">
        <f>'SVN-CV-40'!AQ5</f>
        <v>67.375514740998753</v>
      </c>
      <c r="Q39" s="98">
        <f>'SVN-CV-40'!AR5</f>
        <v>171.39224029429269</v>
      </c>
      <c r="R39" s="98">
        <f>'SVN-CV-40'!AS5</f>
        <v>93.685911429539914</v>
      </c>
      <c r="S39" s="98">
        <f>'SVN-CV-40'!AT5</f>
        <v>87.899089525702649</v>
      </c>
      <c r="T39" s="109">
        <f>'SVN-CV-40'!AU5</f>
        <v>81.646678144773546</v>
      </c>
      <c r="U39" s="82">
        <f t="shared" si="24"/>
        <v>15.27023048153373</v>
      </c>
      <c r="V39" s="56">
        <f>U39/(G2-T2)</f>
        <v>1.9087788101917162</v>
      </c>
      <c r="X39" t="str">
        <f>E39&amp;": "&amp;ROUND(VALUE(V39),0)&amp;" mm/dia → "&amp;E41</f>
        <v xml:space="preserve">SVN-CV-40: 2 mm/dia → Norte </v>
      </c>
      <c r="Z39" t="s">
        <v>164</v>
      </c>
      <c r="AB39" s="134">
        <f>'SVN-CV-40'!Y2</f>
        <v>93.414452011511528</v>
      </c>
      <c r="AC39" s="79"/>
      <c r="AD39" s="137"/>
      <c r="AF39" s="143" t="str">
        <f>E39</f>
        <v>SVN-CV-40</v>
      </c>
      <c r="AG39" s="144">
        <f>$AG$2*U39</f>
        <v>1.5270230481533731</v>
      </c>
      <c r="AH39" s="145" t="str">
        <f>ROUND(VALUE(V39),0) &amp; " mm/dia"</f>
        <v>2 mm/dia</v>
      </c>
      <c r="AI39" s="145"/>
      <c r="AJ39" s="145">
        <f t="shared" ref="AJ39" si="32">AG39*$AJ$2</f>
        <v>4.5810691444601197</v>
      </c>
      <c r="AK39" s="145">
        <f>AB39</f>
        <v>93.414452011511528</v>
      </c>
    </row>
    <row r="40" spans="1:37">
      <c r="A40" s="97" t="str">
        <f t="shared" ref="A40" si="33">E40</f>
        <v>Sem movimentação</v>
      </c>
      <c r="B40" s="103" t="str">
        <f t="shared" ref="B40" si="34">IF(
    MIN(
        LARGE(G40:L40,2) - SMALL(G40:L40,2),
        360 - (LARGE(G40:L40,2) - SMALL(G40:L40,2))
    ) &lt; 45,
    "Sim",
    "Não"
)</f>
        <v>Sim</v>
      </c>
      <c r="C40" s="100" t="str">
        <f t="shared" ref="C40" si="35">IF(U39 &gt;= 35,
  "Sim",
  "Não"
)</f>
        <v>Não</v>
      </c>
      <c r="E40" s="91" t="s">
        <v>69</v>
      </c>
      <c r="F40" s="94" t="s">
        <v>61</v>
      </c>
      <c r="G40" s="56">
        <f>'SVN-CV-40'!AH6</f>
        <v>357.23819856495919</v>
      </c>
      <c r="H40" s="56">
        <f>'SVN-CV-40'!AI6</f>
        <v>357.06790038050787</v>
      </c>
      <c r="I40" s="56">
        <f>'SVN-CV-40'!AJ6</f>
        <v>357.07009534289159</v>
      </c>
      <c r="J40" s="56">
        <f>'SVN-CV-40'!AK6</f>
        <v>355.69476237728333</v>
      </c>
      <c r="K40" s="56">
        <f>'SVN-CV-40'!AL6</f>
        <v>357.28703325544728</v>
      </c>
      <c r="L40" s="56">
        <f>'SVN-CV-40'!AM6</f>
        <v>359.7353562367046</v>
      </c>
      <c r="M40" s="56">
        <f>'SVN-CV-40'!AN6</f>
        <v>355.69476237728333</v>
      </c>
      <c r="N40" s="56">
        <f>'SVN-CV-40'!AO6</f>
        <v>359.82370584036886</v>
      </c>
      <c r="O40" s="56">
        <f>'SVN-CV-40'!AP6</f>
        <v>125.13420000239296</v>
      </c>
      <c r="P40" s="56">
        <f>'SVN-CV-40'!AQ6</f>
        <v>4.2739460996970706</v>
      </c>
      <c r="Q40" s="56">
        <f>'SVN-CV-40'!AR6</f>
        <v>355.28938926134998</v>
      </c>
      <c r="R40" s="56">
        <f>'SVN-CV-40'!AS6</f>
        <v>357.23571965332866</v>
      </c>
      <c r="S40" s="56">
        <f>'SVN-CV-40'!AT6</f>
        <v>357.015355789529</v>
      </c>
      <c r="T40" s="92">
        <f>'SVN-CV-40'!AU6</f>
        <v>357.75150477297768</v>
      </c>
      <c r="U40" s="82"/>
      <c r="V40" s="56"/>
      <c r="AC40" s="79"/>
      <c r="AG40" s="140"/>
      <c r="AH40" s="82"/>
      <c r="AI40" s="82"/>
      <c r="AJ40" s="82"/>
      <c r="AK40" s="82"/>
    </row>
    <row r="41" spans="1:37">
      <c r="A41" s="97" t="str">
        <f t="shared" ref="A41" si="36">E40</f>
        <v>Sem movimentação</v>
      </c>
      <c r="B41" s="84"/>
      <c r="C41" s="101"/>
      <c r="E41" s="93" t="str">
        <f>'RELATÓRIO SEMANAL'!E35&amp; " " &amp; AD41</f>
        <v xml:space="preserve">Norte </v>
      </c>
      <c r="F41" s="96" t="s">
        <v>62</v>
      </c>
      <c r="G41" s="59">
        <f>'SVN-CV-40'!AH4</f>
        <v>-4.4999999999930651</v>
      </c>
      <c r="H41" s="59">
        <f>'SVN-CV-40'!AI4</f>
        <v>-0.99999999999056399</v>
      </c>
      <c r="I41" s="59">
        <f>'SVN-CV-40'!AJ4</f>
        <v>-17.899999999997362</v>
      </c>
      <c r="J41" s="59">
        <f>'SVN-CV-40'!AK4</f>
        <v>0.60000000000570708</v>
      </c>
      <c r="K41" s="59">
        <f>'SVN-CV-40'!AL4</f>
        <v>-13.399999999990087</v>
      </c>
      <c r="L41" s="59">
        <f>'SVN-CV-40'!AM4</f>
        <v>-42.899999999988836</v>
      </c>
      <c r="M41" s="59">
        <f>'SVN-CV-40'!AN4</f>
        <v>0.60000000000570708</v>
      </c>
      <c r="N41" s="59">
        <f>'SVN-CV-40'!AO4</f>
        <v>-46.099999999995589</v>
      </c>
      <c r="O41" s="59">
        <f>'SVN-CV-40'!AP4</f>
        <v>-2.4999999999977263</v>
      </c>
      <c r="P41" s="59">
        <f>'SVN-CV-40'!AQ4</f>
        <v>-61.199999999999477</v>
      </c>
      <c r="Q41" s="59">
        <f>'SVN-CV-40'!AR4</f>
        <v>-17.699999999990723</v>
      </c>
      <c r="R41" s="59">
        <f>'SVN-CV-40'!AS4</f>
        <v>-8.399999999994634</v>
      </c>
      <c r="S41" s="59">
        <f>'SVN-CV-40'!AT4</f>
        <v>-45.999999999992269</v>
      </c>
      <c r="T41" s="110">
        <f>'SVN-CV-40'!AU4</f>
        <v>-3.6999999999949296</v>
      </c>
      <c r="U41" s="82"/>
      <c r="V41" s="56"/>
      <c r="AB41" s="135"/>
      <c r="AC41" s="136">
        <f>AVERAGE(G41:H41)-AVERAGE(S41:T41)</f>
        <v>22.100000000001785</v>
      </c>
      <c r="AD41" s="135" t="str">
        <f t="shared" ref="AD41" si="37">IF(AC41&lt;-20,"e Cota Z-","")</f>
        <v/>
      </c>
      <c r="AF41" s="141"/>
      <c r="AG41" s="142"/>
      <c r="AH41" s="136"/>
      <c r="AI41" s="136"/>
      <c r="AJ41" s="136"/>
      <c r="AK41" s="136"/>
    </row>
    <row r="42" spans="1:37">
      <c r="A42" s="97" t="str">
        <f t="shared" ref="A42" si="38">E43</f>
        <v>Sem movimentação</v>
      </c>
      <c r="B42" s="102"/>
      <c r="C42" s="105"/>
      <c r="E42" s="99" t="s">
        <v>87</v>
      </c>
      <c r="F42" s="95" t="s">
        <v>81</v>
      </c>
      <c r="G42" s="98">
        <f>'SVN-CV-41'!AH5</f>
        <v>50.497723166020307</v>
      </c>
      <c r="H42" s="98">
        <f>'SVN-CV-41'!AI5</f>
        <v>78.086234805778105</v>
      </c>
      <c r="I42" s="98">
        <f>'SVN-CV-41'!AJ5</f>
        <v>83.247282487372871</v>
      </c>
      <c r="J42" s="98">
        <f>'SVN-CV-41'!AK5</f>
        <v>55.400090319756181</v>
      </c>
      <c r="K42" s="98">
        <f>'SVN-CV-41'!AL5</f>
        <v>41.089293026764999</v>
      </c>
      <c r="L42" s="98">
        <f>'SVN-CV-41'!AM5</f>
        <v>61.586199773126033</v>
      </c>
      <c r="M42" s="98">
        <f>'SVN-CV-41'!AN5</f>
        <v>55.400090319756181</v>
      </c>
      <c r="N42" s="98">
        <f>'SVN-CV-41'!AO5</f>
        <v>67.335132337214688</v>
      </c>
      <c r="O42" s="98">
        <f>'SVN-CV-41'!AP5</f>
        <v>68.797456197849328</v>
      </c>
      <c r="P42" s="98">
        <f>'SVN-CV-41'!AQ5</f>
        <v>75.157501266623413</v>
      </c>
      <c r="Q42" s="98">
        <f>'SVN-CV-41'!AR5</f>
        <v>152.22871005002347</v>
      </c>
      <c r="R42" s="98">
        <f>'SVN-CV-41'!AS5</f>
        <v>62.581626796339208</v>
      </c>
      <c r="S42" s="98">
        <f>'SVN-CV-41'!AT5</f>
        <v>84.760899236872348</v>
      </c>
      <c r="T42" s="109">
        <f>'SVN-CV-41'!AU5</f>
        <v>39.24423602668103</v>
      </c>
      <c r="U42" s="82">
        <f t="shared" si="24"/>
        <v>2.2894113541225209</v>
      </c>
      <c r="V42" s="56">
        <f>U42/(G2-T2)</f>
        <v>0.28617641926531512</v>
      </c>
      <c r="X42" t="str">
        <f>E42&amp;": "&amp;ROUND(VALUE(V42),0)&amp;" mm/dia → "&amp;E44</f>
        <v xml:space="preserve">SVN-CV-41: 0 mm/dia → Norte </v>
      </c>
      <c r="Z42" t="s">
        <v>165</v>
      </c>
      <c r="AB42" s="134">
        <f>'SVN-CV-41'!Y2</f>
        <v>87.026582315812973</v>
      </c>
      <c r="AC42" s="79"/>
      <c r="AD42" s="137"/>
      <c r="AF42" s="143" t="str">
        <f>E42</f>
        <v>SVN-CV-41</v>
      </c>
      <c r="AG42" s="144">
        <f>$AG$2*U42</f>
        <v>0.22894113541225211</v>
      </c>
      <c r="AH42" s="145" t="str">
        <f>ROUND(VALUE(V42),0) &amp; " mm/dia"</f>
        <v>0 mm/dia</v>
      </c>
      <c r="AI42" s="145"/>
      <c r="AJ42" s="145">
        <f t="shared" ref="AJ42" si="39">AG42*$AJ$2</f>
        <v>0.68682340623675631</v>
      </c>
      <c r="AK42" s="145">
        <f>AB42</f>
        <v>87.026582315812973</v>
      </c>
    </row>
    <row r="43" spans="1:37">
      <c r="A43" s="97" t="str">
        <f t="shared" ref="A43" si="40">E43</f>
        <v>Sem movimentação</v>
      </c>
      <c r="B43" s="103" t="str">
        <f t="shared" ref="B43" si="41">IF(
    MIN(
        LARGE(G43:L43,2) - SMALL(G43:L43,2),
        360 - (LARGE(G43:L43,2) - SMALL(G43:L43,2))
    ) &lt; 45,
    "Sim",
    "Não"
)</f>
        <v>Sim</v>
      </c>
      <c r="C43" s="100" t="str">
        <f t="shared" ref="C43" si="42">IF(U42 &gt;= 35,
  "Sim",
  "Não"
)</f>
        <v>Não</v>
      </c>
      <c r="E43" s="91" t="s">
        <v>69</v>
      </c>
      <c r="F43" s="94" t="s">
        <v>61</v>
      </c>
      <c r="G43" s="56">
        <f>'SVN-CV-41'!AH6</f>
        <v>5.4532378906203576</v>
      </c>
      <c r="H43" s="56">
        <f>'SVN-CV-41'!AI6</f>
        <v>359.9261652703558</v>
      </c>
      <c r="I43" s="56">
        <f>'SVN-CV-41'!AJ6</f>
        <v>8.058473167250213E-2</v>
      </c>
      <c r="J43" s="56">
        <f>'SVN-CV-41'!AK6</f>
        <v>0.95087996039131895</v>
      </c>
      <c r="K43" s="56">
        <f>'SVN-CV-41'!AL6</f>
        <v>13.543176676873486</v>
      </c>
      <c r="L43" s="56">
        <f>'SVN-CV-41'!AM6</f>
        <v>42.247514324399447</v>
      </c>
      <c r="M43" s="56">
        <f>'SVN-CV-41'!AN6</f>
        <v>0.95087996039131895</v>
      </c>
      <c r="N43" s="56">
        <f>'SVN-CV-41'!AO6</f>
        <v>15.081829443856691</v>
      </c>
      <c r="O43" s="56">
        <f>'SVN-CV-41'!AP6</f>
        <v>159.41990106680953</v>
      </c>
      <c r="P43" s="56">
        <f>'SVN-CV-41'!AQ6</f>
        <v>140.19442870892385</v>
      </c>
      <c r="Q43" s="56">
        <f>'SVN-CV-41'!AR6</f>
        <v>353.43425226657689</v>
      </c>
      <c r="R43" s="56">
        <f>'SVN-CV-41'!AS6</f>
        <v>1.6616982172871531</v>
      </c>
      <c r="S43" s="56">
        <f>'SVN-CV-41'!AT6</f>
        <v>8.1535552582012087</v>
      </c>
      <c r="T43" s="92">
        <f>'SVN-CV-41'!AU6</f>
        <v>8.8483744426295061</v>
      </c>
      <c r="U43" s="82"/>
      <c r="V43" s="56"/>
      <c r="AC43" s="79"/>
      <c r="AG43" s="140"/>
      <c r="AH43" s="82"/>
      <c r="AI43" s="82"/>
      <c r="AJ43" s="82"/>
      <c r="AK43" s="82"/>
    </row>
    <row r="44" spans="1:37">
      <c r="A44" s="97" t="str">
        <f t="shared" ref="A44" si="43">E43</f>
        <v>Sem movimentação</v>
      </c>
      <c r="B44" s="84"/>
      <c r="C44" s="101"/>
      <c r="E44" s="93" t="str">
        <f>'RELATÓRIO SEMANAL'!E36 &amp; " " &amp; AD44</f>
        <v xml:space="preserve">Norte </v>
      </c>
      <c r="F44" s="96" t="s">
        <v>62</v>
      </c>
      <c r="G44" s="59">
        <f>'SVN-CV-41'!AH4</f>
        <v>-27.900000000002478</v>
      </c>
      <c r="H44" s="59">
        <f>'SVN-CV-41'!AI4</f>
        <v>-8.7000000000045929</v>
      </c>
      <c r="I44" s="59">
        <f>'SVN-CV-41'!AJ4</f>
        <v>-43.300000000002115</v>
      </c>
      <c r="J44" s="59">
        <f>'SVN-CV-41'!AK4</f>
        <v>-27.299999999996771</v>
      </c>
      <c r="K44" s="59">
        <f>'SVN-CV-41'!AL4</f>
        <v>-29.899999999997817</v>
      </c>
      <c r="L44" s="59">
        <f>'SVN-CV-41'!AM4</f>
        <v>-59.800000000009845</v>
      </c>
      <c r="M44" s="59">
        <f>'SVN-CV-41'!AN4</f>
        <v>-27.299999999996771</v>
      </c>
      <c r="N44" s="59">
        <f>'SVN-CV-41'!AO4</f>
        <v>-59.300000000007458</v>
      </c>
      <c r="O44" s="59">
        <f>'SVN-CV-41'!AP4</f>
        <v>-40.300000000002001</v>
      </c>
      <c r="P44" s="59">
        <f>'SVN-CV-41'!AQ4</f>
        <v>-70.599999999998886</v>
      </c>
      <c r="Q44" s="59">
        <f>'SVN-CV-41'!AR4</f>
        <v>-32.700000000005502</v>
      </c>
      <c r="R44" s="59">
        <f>'SVN-CV-41'!AS4</f>
        <v>-21.900000000002251</v>
      </c>
      <c r="S44" s="59">
        <f>'SVN-CV-41'!AT4</f>
        <v>-77.399999999997249</v>
      </c>
      <c r="T44" s="110">
        <f>'SVN-CV-41'!AU4</f>
        <v>-8.3000000000055252</v>
      </c>
      <c r="U44" s="82"/>
      <c r="V44" s="56"/>
      <c r="AB44" s="135"/>
      <c r="AC44" s="136">
        <f>AVERAGE(G44:H44)-AVERAGE(S44:T44)</f>
        <v>24.549999999997851</v>
      </c>
      <c r="AD44" s="135" t="str">
        <f t="shared" ref="AD44" si="44">IF(AC44&lt;-20,"e Cota Z-","")</f>
        <v/>
      </c>
      <c r="AF44" s="141"/>
      <c r="AG44" s="142"/>
      <c r="AH44" s="136"/>
      <c r="AI44" s="136"/>
      <c r="AJ44" s="136"/>
      <c r="AK44" s="136"/>
    </row>
    <row r="45" spans="1:37">
      <c r="A45" s="97" t="str">
        <f t="shared" ref="A45:A48" si="45">E46</f>
        <v>Sem movimentação</v>
      </c>
      <c r="B45" s="102"/>
      <c r="C45" s="105"/>
      <c r="E45" s="99" t="s">
        <v>88</v>
      </c>
      <c r="F45" s="95" t="s">
        <v>81</v>
      </c>
      <c r="G45" s="98">
        <f>'SVN-CV-42'!AH5</f>
        <v>39.913030991253969</v>
      </c>
      <c r="H45" s="98">
        <f>'SVN-CV-42'!AI5</f>
        <v>64.534177398992483</v>
      </c>
      <c r="I45" s="98">
        <f>'SVN-CV-42'!AJ5</f>
        <v>54.430965580633945</v>
      </c>
      <c r="J45" s="98">
        <f>'SVN-CV-42'!AK5</f>
        <v>37.34568309020807</v>
      </c>
      <c r="K45" s="98">
        <f>'SVN-CV-42'!AL5</f>
        <v>16.666133470965928</v>
      </c>
      <c r="L45" s="98">
        <f>'SVN-CV-42'!AM5</f>
        <v>39.546049106324503</v>
      </c>
      <c r="M45" s="98">
        <f>'SVN-CV-42'!AN5</f>
        <v>37.34568309020807</v>
      </c>
      <c r="N45" s="98">
        <f>'SVN-CV-42'!AO5</f>
        <v>33.251165687130076</v>
      </c>
      <c r="O45" s="98">
        <f>'SVN-CV-42'!AP5</f>
        <v>56.974643300136208</v>
      </c>
      <c r="P45" s="98">
        <f>'SVN-CV-42'!AQ5</f>
        <v>42.171672536241992</v>
      </c>
      <c r="Q45" s="98">
        <f>'SVN-CV-42'!AR5</f>
        <v>133.97932714811179</v>
      </c>
      <c r="R45" s="98">
        <f>'SVN-CV-42'!AS5</f>
        <v>60.919126813691101</v>
      </c>
      <c r="S45" s="98">
        <f>'SVN-CV-42'!AT5</f>
        <v>58.499658777211785</v>
      </c>
      <c r="T45" s="109">
        <f>'SVN-CV-42'!AU5</f>
        <v>56.828689984629591</v>
      </c>
      <c r="U45" s="82">
        <f t="shared" ref="U45" si="46">AVERAGE(G45:H45)-AVERAGE(S45:T45)</f>
        <v>-5.4405701857974549</v>
      </c>
      <c r="V45" s="56">
        <f>U45/(G2-T2)</f>
        <v>-0.68007127322468186</v>
      </c>
      <c r="X45" t="str">
        <f>E45&amp;": "&amp;ROUND(VALUE(V45),0)&amp;" mm/dia → "&amp;E47</f>
        <v xml:space="preserve">SVN-CV-42: -1 mm/dia → Norte </v>
      </c>
      <c r="Z45" t="s">
        <v>166</v>
      </c>
      <c r="AB45" s="134">
        <f>'SVN-CV-42'!Y2</f>
        <v>99.336293642844268</v>
      </c>
      <c r="AC45" s="79"/>
      <c r="AD45" s="137"/>
      <c r="AF45" s="143" t="str">
        <f>E45</f>
        <v>SVN-CV-42</v>
      </c>
      <c r="AG45" s="144">
        <f>$AG$2*U45</f>
        <v>-0.54405701857974553</v>
      </c>
      <c r="AH45" s="145" t="str">
        <f>ROUND(VALUE(V45),0) &amp; " mm/dia"</f>
        <v>-1 mm/dia</v>
      </c>
      <c r="AI45" s="145"/>
      <c r="AJ45" s="145">
        <f t="shared" ref="AJ45" si="47">AG45*$AJ$2</f>
        <v>-1.6321710557392366</v>
      </c>
      <c r="AK45" s="145">
        <f>AB45</f>
        <v>99.336293642844268</v>
      </c>
    </row>
    <row r="46" spans="1:37">
      <c r="A46" s="97" t="str">
        <f t="shared" ref="A46:A49" si="48">E46</f>
        <v>Sem movimentação</v>
      </c>
      <c r="B46" s="103" t="str">
        <f t="shared" ref="B46" si="49">IF(
    MIN(
        LARGE(G46:L46,2) - SMALL(G46:L46,2),
        360 - (LARGE(G46:L46,2) - SMALL(G46:L46,2))
    ) &lt; 45,
    "Sim",
    "Não"
)</f>
        <v>Sim</v>
      </c>
      <c r="C46" s="100" t="str">
        <f t="shared" ref="C46" si="50">IF(U45 &gt;= 35,
  "Sim",
  "Não"
)</f>
        <v>Não</v>
      </c>
      <c r="E46" s="91" t="s">
        <v>69</v>
      </c>
      <c r="F46" s="94" t="s">
        <v>61</v>
      </c>
      <c r="G46" s="56">
        <f>'SVN-CV-42'!AH6</f>
        <v>350.44142300687645</v>
      </c>
      <c r="H46" s="56">
        <f>'SVN-CV-42'!AI6</f>
        <v>349.27021370104376</v>
      </c>
      <c r="I46" s="56">
        <f>'SVN-CV-42'!AJ6</f>
        <v>349.96124584584891</v>
      </c>
      <c r="J46" s="56">
        <f>'SVN-CV-42'!AK6</f>
        <v>348.59483940866482</v>
      </c>
      <c r="K46" s="56">
        <f>'SVN-CV-42'!AL6</f>
        <v>3.3664605340527487</v>
      </c>
      <c r="L46" s="56">
        <f>'SVN-CV-42'!AM6</f>
        <v>2.880377480475147</v>
      </c>
      <c r="M46" s="56">
        <f>'SVN-CV-42'!AN6</f>
        <v>348.59483940866482</v>
      </c>
      <c r="N46" s="56">
        <f>'SVN-CV-42'!AO6</f>
        <v>12.528807047045348</v>
      </c>
      <c r="O46" s="56">
        <f>'SVN-CV-42'!AP6</f>
        <v>159.33800411521111</v>
      </c>
      <c r="P46" s="56">
        <f>'SVN-CV-42'!AQ6</f>
        <v>148.54974532604956</v>
      </c>
      <c r="Q46" s="56">
        <f>'SVN-CV-42'!AR6</f>
        <v>344.65067594165242</v>
      </c>
      <c r="R46" s="56">
        <f>'SVN-CV-42'!AS6</f>
        <v>348.54249342955393</v>
      </c>
      <c r="S46" s="56">
        <f>'SVN-CV-42'!AT6</f>
        <v>349.30348946776786</v>
      </c>
      <c r="T46" s="92">
        <f>'SVN-CV-42'!AU6</f>
        <v>349.76226705620638</v>
      </c>
      <c r="U46" s="82"/>
      <c r="V46" s="56"/>
      <c r="AC46" s="79"/>
      <c r="AG46" s="140"/>
      <c r="AH46" s="82"/>
      <c r="AI46" s="82"/>
      <c r="AJ46" s="82"/>
      <c r="AK46" s="82"/>
    </row>
    <row r="47" spans="1:37">
      <c r="A47" s="97" t="str">
        <f t="shared" ref="A47" si="51">E46</f>
        <v>Sem movimentação</v>
      </c>
      <c r="B47" s="84"/>
      <c r="C47" s="101"/>
      <c r="E47" s="93" t="str">
        <f>'RELATÓRIO SEMANAL'!E37 &amp; " " &amp; AD47</f>
        <v xml:space="preserve">Norte </v>
      </c>
      <c r="F47" s="96" t="s">
        <v>62</v>
      </c>
      <c r="G47" s="59">
        <f>'SVN-CV-42'!AH4</f>
        <v>-7.8000000000031378</v>
      </c>
      <c r="H47" s="59">
        <f>'SVN-CV-42'!AI4</f>
        <v>8.8999999999970214</v>
      </c>
      <c r="I47" s="59">
        <f>'SVN-CV-42'!AJ4</f>
        <v>-7.40000000000407</v>
      </c>
      <c r="J47" s="59">
        <f>'SVN-CV-42'!AK4</f>
        <v>11.899999999997135</v>
      </c>
      <c r="K47" s="59">
        <f>'SVN-CV-42'!AL4</f>
        <v>9.6000000000060481</v>
      </c>
      <c r="L47" s="59">
        <f>'SVN-CV-42'!AM4</f>
        <v>-36.199999999993793</v>
      </c>
      <c r="M47" s="59">
        <f>'SVN-CV-42'!AN4</f>
        <v>11.899999999997135</v>
      </c>
      <c r="N47" s="59">
        <f>'SVN-CV-42'!AO4</f>
        <v>-29.799999999994498</v>
      </c>
      <c r="O47" s="59">
        <f>'SVN-CV-42'!AP4</f>
        <v>-1.0999999999938836</v>
      </c>
      <c r="P47" s="59">
        <f>'SVN-CV-42'!AQ4</f>
        <v>-33.000000000001251</v>
      </c>
      <c r="Q47" s="59">
        <f>'SVN-CV-42'!AR4</f>
        <v>12.90000000000191</v>
      </c>
      <c r="R47" s="59">
        <f>'SVN-CV-42'!AS4</f>
        <v>-0.79999999999813554</v>
      </c>
      <c r="S47" s="59">
        <f>'SVN-CV-42'!AT4</f>
        <v>-36.400000000000432</v>
      </c>
      <c r="T47" s="110">
        <f>'SVN-CV-42'!AU4</f>
        <v>19.300000000001205</v>
      </c>
      <c r="U47" s="82"/>
      <c r="V47" s="56"/>
      <c r="AB47" s="135"/>
      <c r="AC47" s="136">
        <f>AVERAGE(G47:H47)-AVERAGE(S47:T47)</f>
        <v>9.0999999999965553</v>
      </c>
      <c r="AD47" s="135" t="str">
        <f t="shared" ref="AD47" si="52">IF(AC47&lt;-20,"e Cota Z-","")</f>
        <v/>
      </c>
      <c r="AF47" s="141"/>
      <c r="AG47" s="142"/>
      <c r="AH47" s="136"/>
      <c r="AI47" s="136"/>
      <c r="AJ47" s="136"/>
      <c r="AK47" s="136"/>
    </row>
    <row r="48" spans="1:37">
      <c r="A48" s="97" t="str">
        <f t="shared" si="45"/>
        <v>Sem movimentação</v>
      </c>
      <c r="B48" s="102"/>
      <c r="C48" s="105"/>
      <c r="E48" s="99" t="s">
        <v>93</v>
      </c>
      <c r="F48" s="95" t="s">
        <v>81</v>
      </c>
      <c r="G48" s="98">
        <f>'SVN-CV-43'!AH5</f>
        <v>51.348417570590208</v>
      </c>
      <c r="H48" s="98">
        <f>'SVN-CV-43'!AI5</f>
        <v>80.589639635740454</v>
      </c>
      <c r="I48" s="98">
        <f>'SVN-CV-43'!AJ5</f>
        <v>60.351387766668125</v>
      </c>
      <c r="J48" s="98">
        <f>'SVN-CV-43'!AK5</f>
        <v>60.048147576508782</v>
      </c>
      <c r="K48" s="98">
        <f>'SVN-CV-43'!AL5</f>
        <v>61.450874659624567</v>
      </c>
      <c r="L48" s="98">
        <f>'SVN-CV-43'!AM5</f>
        <v>25.869866451064187</v>
      </c>
      <c r="M48" s="98">
        <f>'SVN-CV-43'!AN5</f>
        <v>60.048147576508782</v>
      </c>
      <c r="N48" s="98">
        <f>'SVN-CV-43'!AO5</f>
        <v>23.240912318891137</v>
      </c>
      <c r="O48" s="98">
        <f>'SVN-CV-43'!AP5</f>
        <v>76.970449086256295</v>
      </c>
      <c r="P48" s="98">
        <f>'SVN-CV-43'!AQ5</f>
        <v>34.409445874599641</v>
      </c>
      <c r="Q48" s="98">
        <f>'SVN-CV-43'!AR5</f>
        <v>142.22527924885961</v>
      </c>
      <c r="R48" s="98">
        <f>'SVN-CV-43'!AS5</f>
        <v>53.622942907840503</v>
      </c>
      <c r="S48" s="98">
        <f>'SVN-CV-43'!AT5</f>
        <v>31.309104041011853</v>
      </c>
      <c r="T48" s="109">
        <f>'SVN-CV-43'!AU5</f>
        <v>74.789705148061728</v>
      </c>
      <c r="U48" s="82">
        <f t="shared" ref="U48" si="53">AVERAGE(G48:H48)-AVERAGE(S48:T48)</f>
        <v>12.919624008628539</v>
      </c>
      <c r="V48" s="56">
        <f>U48/(G2-T2)</f>
        <v>1.6149530010785673</v>
      </c>
      <c r="X48" t="str">
        <f>E48&amp;": "&amp;ROUND(VALUE(V48),0)&amp;" mm/dia → "&amp;E50</f>
        <v xml:space="preserve">SVN-CV-43: 2 mm/dia → Norte </v>
      </c>
      <c r="Z48" t="s">
        <v>167</v>
      </c>
      <c r="AB48" s="134">
        <f>'SVN-CV-43'!Y2</f>
        <v>71.405372602534669</v>
      </c>
      <c r="AC48" s="79"/>
      <c r="AD48" s="137"/>
      <c r="AF48" s="143" t="str">
        <f>E48</f>
        <v>SVN-CV-43</v>
      </c>
      <c r="AG48" s="144">
        <f>$AG$2*U48</f>
        <v>1.2919624008628539</v>
      </c>
      <c r="AH48" s="145" t="str">
        <f>ROUND(VALUE(V48),0) &amp; " mm/dia"</f>
        <v>2 mm/dia</v>
      </c>
      <c r="AI48" s="145"/>
      <c r="AJ48" s="145">
        <f t="shared" ref="AJ48" si="54">AG48*$AJ$2</f>
        <v>3.8758872025885616</v>
      </c>
      <c r="AK48" s="145">
        <f>AB48</f>
        <v>71.405372602534669</v>
      </c>
    </row>
    <row r="49" spans="1:37">
      <c r="A49" s="97" t="str">
        <f t="shared" si="48"/>
        <v>Sem movimentação</v>
      </c>
      <c r="B49" s="103" t="str">
        <f t="shared" ref="B49" si="55">IF(
    MIN(
        LARGE(G49:L49,2) - SMALL(G49:L49,2),
        360 - (LARGE(G49:L49,2) - SMALL(G49:L49,2))
    ) &lt; 45,
    "Sim",
    "Não"
)</f>
        <v>Não</v>
      </c>
      <c r="C49" s="100" t="str">
        <f t="shared" ref="C49" si="56">IF(U48 &gt;= 35,
  "Sim",
  "Não"
)</f>
        <v>Não</v>
      </c>
      <c r="E49" s="91" t="s">
        <v>69</v>
      </c>
      <c r="F49" s="94" t="s">
        <v>61</v>
      </c>
      <c r="G49" s="56">
        <f>'SVN-CV-43'!AH6</f>
        <v>20.584451868946417</v>
      </c>
      <c r="H49" s="56">
        <f>'SVN-CV-43'!AI6</f>
        <v>14.897529337228718</v>
      </c>
      <c r="I49" s="56">
        <f>'SVN-CV-43'!AJ6</f>
        <v>17.138885326542891</v>
      </c>
      <c r="J49" s="56">
        <f>'SVN-CV-43'!AK6</f>
        <v>12.40083378737603</v>
      </c>
      <c r="K49" s="56">
        <f>'SVN-CV-43'!AL6</f>
        <v>118.97970407352733</v>
      </c>
      <c r="L49" s="56">
        <f>'SVN-CV-43'!AM6</f>
        <v>164.4384894911816</v>
      </c>
      <c r="M49" s="56">
        <f>'SVN-CV-43'!AN6</f>
        <v>12.40083378737603</v>
      </c>
      <c r="N49" s="56">
        <f>'SVN-CV-43'!AO6</f>
        <v>29.257959820900965</v>
      </c>
      <c r="O49" s="56">
        <f>'SVN-CV-43'!AP6</f>
        <v>176.94982361572806</v>
      </c>
      <c r="P49" s="56">
        <f>'SVN-CV-43'!AQ6</f>
        <v>167.92881641801159</v>
      </c>
      <c r="Q49" s="56">
        <f>'SVN-CV-43'!AR6</f>
        <v>5.6282405129106223</v>
      </c>
      <c r="R49" s="56">
        <f>'SVN-CV-43'!AS6</f>
        <v>17.878696571393334</v>
      </c>
      <c r="S49" s="56">
        <f>'SVN-CV-43'!AT6</f>
        <v>16.645038264566153</v>
      </c>
      <c r="T49" s="92">
        <f>'SVN-CV-43'!AU6</f>
        <v>15.156883424603905</v>
      </c>
      <c r="U49" s="82"/>
      <c r="V49" s="56"/>
      <c r="AC49" s="79"/>
      <c r="AG49" s="140"/>
      <c r="AH49" s="82"/>
      <c r="AI49" s="82"/>
      <c r="AJ49" s="82"/>
      <c r="AK49" s="82"/>
    </row>
    <row r="50" spans="1:37">
      <c r="A50" s="97" t="str">
        <f>E49</f>
        <v>Sem movimentação</v>
      </c>
      <c r="B50" s="84"/>
      <c r="C50" s="101"/>
      <c r="E50" s="93" t="str">
        <f>'RELATÓRIO SEMANAL'!E38 &amp; " " &amp; AD50</f>
        <v xml:space="preserve">Norte </v>
      </c>
      <c r="F50" s="96" t="s">
        <v>62</v>
      </c>
      <c r="G50" s="59">
        <f>'SVN-CV-43'!AH4</f>
        <v>45.600000000007412</v>
      </c>
      <c r="H50" s="59">
        <f>'SVN-CV-43'!AI4</f>
        <v>67.800000000005411</v>
      </c>
      <c r="I50" s="59">
        <f>'SVN-CV-43'!AJ4</f>
        <v>49.199999999999022</v>
      </c>
      <c r="J50" s="59">
        <f>'SVN-CV-43'!AK4</f>
        <v>49.49999999999477</v>
      </c>
      <c r="K50" s="59">
        <f>'SVN-CV-43'!AL4</f>
        <v>61.000000000007049</v>
      </c>
      <c r="L50" s="59">
        <f>'SVN-CV-43'!AM4</f>
        <v>7.9999999999955662</v>
      </c>
      <c r="M50" s="59">
        <f>'SVN-CV-43'!AN4</f>
        <v>49.49999999999477</v>
      </c>
      <c r="N50" s="59">
        <f>'SVN-CV-43'!AO4</f>
        <v>7.8000000000031378</v>
      </c>
      <c r="O50" s="59">
        <f>'SVN-CV-43'!AP4</f>
        <v>52.400000000005775</v>
      </c>
      <c r="P50" s="59">
        <f>'SVN-CV-43'!AQ4</f>
        <v>5.6000000000011596</v>
      </c>
      <c r="Q50" s="59">
        <f>'SVN-CV-43'!AR4</f>
        <v>54.100000000005366</v>
      </c>
      <c r="R50" s="59">
        <f>'SVN-CV-43'!AS4</f>
        <v>44.899999999998386</v>
      </c>
      <c r="S50" s="59">
        <f>'SVN-CV-43'!AT4</f>
        <v>7.5999999999964984</v>
      </c>
      <c r="T50" s="110">
        <f>'SVN-CV-43'!AU4</f>
        <v>62.60000000000332</v>
      </c>
      <c r="U50" s="82"/>
      <c r="V50" s="56"/>
      <c r="AB50" s="135"/>
      <c r="AC50" s="136">
        <f>AVERAGE(G50:H50)-AVERAGE(S50:T50)</f>
        <v>21.600000000006503</v>
      </c>
      <c r="AD50" s="135" t="str">
        <f t="shared" ref="AD50" si="57">IF(AC50&lt;-20,"e Cota Z-","")</f>
        <v/>
      </c>
      <c r="AF50" s="141"/>
      <c r="AG50" s="142"/>
      <c r="AH50" s="136"/>
      <c r="AI50" s="136"/>
      <c r="AJ50" s="136"/>
      <c r="AK50" s="136"/>
    </row>
    <row r="51" spans="1:37">
      <c r="A51" s="97" t="str">
        <f t="shared" ref="A51" si="58">E52</f>
        <v>Sem movimentação</v>
      </c>
      <c r="B51" s="102"/>
      <c r="C51" s="105"/>
      <c r="E51" s="99" t="s">
        <v>127</v>
      </c>
      <c r="F51" s="95" t="s">
        <v>81</v>
      </c>
      <c r="G51" s="98">
        <f>'SVN-CV-45'!AH5</f>
        <v>221.35261540629656</v>
      </c>
      <c r="H51" s="98">
        <f>'SVN-CV-45'!AI5</f>
        <v>235.17869819307066</v>
      </c>
      <c r="I51" s="98">
        <f>'SVN-CV-45'!AJ5</f>
        <v>226.23715500174413</v>
      </c>
      <c r="J51" s="98">
        <f>'SVN-CV-45'!AK5</f>
        <v>213.63307402820823</v>
      </c>
      <c r="K51" s="98">
        <f>'SVN-CV-45'!AL5</f>
        <v>204.05504229246108</v>
      </c>
      <c r="L51" s="98">
        <f>'SVN-CV-45'!AM5</f>
        <v>224.93596936419323</v>
      </c>
      <c r="M51" s="98">
        <f>'SVN-CV-45'!AN5</f>
        <v>213.63307402820823</v>
      </c>
      <c r="N51" s="98">
        <f>'SVN-CV-45'!AO5</f>
        <v>216.3438704595126</v>
      </c>
      <c r="O51" s="98">
        <f>'SVN-CV-45'!AP5</f>
        <v>166.29425779225321</v>
      </c>
      <c r="P51" s="98">
        <f>'SVN-CV-45'!AQ5</f>
        <v>184.45560468201305</v>
      </c>
      <c r="Q51" s="98">
        <f>'SVN-CV-45'!AR5</f>
        <v>294.33080116944376</v>
      </c>
      <c r="R51" s="98">
        <f>'SVN-CV-45'!AS5</f>
        <v>232.18860940525965</v>
      </c>
      <c r="S51" s="98">
        <f>'SVN-CV-45'!AT5</f>
        <v>232.15990231762319</v>
      </c>
      <c r="T51" s="109">
        <f>'SVN-CV-45'!AU5</f>
        <v>204.21192484710718</v>
      </c>
      <c r="U51" s="82">
        <f t="shared" ref="U51" si="59">AVERAGE(G51:H51)-AVERAGE(S51:T51)</f>
        <v>10.079743217318423</v>
      </c>
      <c r="V51" s="56">
        <f>U51/($G$2-$T$2)</f>
        <v>1.2599679021648029</v>
      </c>
      <c r="X51" t="str">
        <f>E51&amp;": "&amp;ROUND(VALUE(V51),0)&amp;" mm/dia → "&amp;E53</f>
        <v xml:space="preserve">SVN-CV-45: 1 mm/dia → Nordeste </v>
      </c>
      <c r="Z51" t="s">
        <v>168</v>
      </c>
      <c r="AB51" s="134">
        <f>'SVN-CV-45'!Y2</f>
        <v>66.831570040296725</v>
      </c>
      <c r="AC51" s="79"/>
      <c r="AD51" s="137"/>
      <c r="AF51" s="143" t="str">
        <f>E51</f>
        <v>SVN-CV-45</v>
      </c>
      <c r="AG51" s="144">
        <f>$AG$2*U51</f>
        <v>1.0079743217318424</v>
      </c>
      <c r="AH51" s="145" t="str">
        <f>ROUND(VALUE(V51),0) &amp; " mm/dia"</f>
        <v>1 mm/dia</v>
      </c>
      <c r="AI51" s="145"/>
      <c r="AJ51" s="145">
        <f t="shared" ref="AJ51" si="60">AG51*$AJ$2</f>
        <v>3.0239229651955273</v>
      </c>
      <c r="AK51" s="145">
        <f>AB51</f>
        <v>66.831570040296725</v>
      </c>
    </row>
    <row r="52" spans="1:37">
      <c r="A52" s="97" t="str">
        <f t="shared" ref="A52" si="61">E52</f>
        <v>Sem movimentação</v>
      </c>
      <c r="B52" s="103" t="str">
        <f t="shared" ref="B52" si="62">IF(
    MIN(
        LARGE(G52:L52,2) - SMALL(G52:L52,2),
        360 - (LARGE(G52:L52,2) - SMALL(G52:L52,2))
    ) &lt; 45,
    "Sim",
    "Não"
)</f>
        <v>Sim</v>
      </c>
      <c r="C52" s="100" t="str">
        <f t="shared" ref="C52" si="63">IF(U51 &gt;= 35,
  "Sim",
  "Não"
)</f>
        <v>Não</v>
      </c>
      <c r="E52" s="91" t="s">
        <v>69</v>
      </c>
      <c r="F52" s="94" t="s">
        <v>61</v>
      </c>
      <c r="G52" s="56">
        <f>'SVN-CV-45'!AH6</f>
        <v>23.107954684329968</v>
      </c>
      <c r="H52" s="56">
        <f>'SVN-CV-45'!AI6</f>
        <v>20.657767344444949</v>
      </c>
      <c r="I52" s="56">
        <f>'SVN-CV-45'!AJ6</f>
        <v>22.213223212936555</v>
      </c>
      <c r="J52" s="56">
        <f>'SVN-CV-45'!AK6</f>
        <v>23.405433502172173</v>
      </c>
      <c r="K52" s="56">
        <f>'SVN-CV-45'!AL6</f>
        <v>27.030334779856673</v>
      </c>
      <c r="L52" s="56">
        <f>'SVN-CV-45'!AM6</f>
        <v>23.757383396588807</v>
      </c>
      <c r="M52" s="56">
        <f>'SVN-CV-45'!AN6</f>
        <v>23.405433502172173</v>
      </c>
      <c r="N52" s="56">
        <f>'SVN-CV-45'!AO6</f>
        <v>26.958612165649015</v>
      </c>
      <c r="O52" s="56">
        <f>'SVN-CV-45'!AP6</f>
        <v>40.47268027641627</v>
      </c>
      <c r="P52" s="56">
        <f>'SVN-CV-45'!AQ6</f>
        <v>38.643642702599379</v>
      </c>
      <c r="Q52" s="56">
        <f>'SVN-CV-45'!AR6</f>
        <v>11.590697586340298</v>
      </c>
      <c r="R52" s="56">
        <f>'SVN-CV-45'!AS6</f>
        <v>20.43559580988267</v>
      </c>
      <c r="S52" s="56">
        <f>'SVN-CV-45'!AT6</f>
        <v>22.93687080056111</v>
      </c>
      <c r="T52" s="92">
        <f>'SVN-CV-45'!AU6</f>
        <v>21.114543159538414</v>
      </c>
      <c r="U52" s="82"/>
      <c r="V52" s="56"/>
      <c r="AC52" s="79"/>
      <c r="AG52" s="140"/>
      <c r="AH52" s="82"/>
      <c r="AI52" s="82"/>
      <c r="AJ52" s="82"/>
      <c r="AK52" s="82"/>
    </row>
    <row r="53" spans="1:37">
      <c r="A53" s="97" t="str">
        <f t="shared" ref="A53" si="64">E52</f>
        <v>Sem movimentação</v>
      </c>
      <c r="B53" s="84"/>
      <c r="C53" s="101"/>
      <c r="E53" s="93" t="str">
        <f>'RELATÓRIO SEMANAL'!E40 &amp; " " &amp; AD53</f>
        <v xml:space="preserve">Nordeste </v>
      </c>
      <c r="F53" s="96" t="s">
        <v>62</v>
      </c>
      <c r="G53" s="59">
        <f>'SVN-CV-45'!AH4</f>
        <v>-49.199999999999022</v>
      </c>
      <c r="H53" s="59">
        <f>'SVN-CV-45'!AI4</f>
        <v>-45.499999999989882</v>
      </c>
      <c r="I53" s="59">
        <f>'SVN-CV-45'!AJ4</f>
        <v>-42.599999999993088</v>
      </c>
      <c r="J53" s="59">
        <f>'SVN-CV-45'!AK4</f>
        <v>-33.699999999996066</v>
      </c>
      <c r="K53" s="59">
        <f>'SVN-CV-45'!AL4</f>
        <v>-48.299999999997567</v>
      </c>
      <c r="L53" s="59">
        <f>'SVN-CV-45'!AM4</f>
        <v>-73.099999999996612</v>
      </c>
      <c r="M53" s="59">
        <f>'SVN-CV-45'!AN4</f>
        <v>-33.699999999996066</v>
      </c>
      <c r="N53" s="59">
        <f>'SVN-CV-45'!AO4</f>
        <v>-77.899999999999636</v>
      </c>
      <c r="O53" s="59">
        <f>'SVN-CV-45'!AP4</f>
        <v>-47.199999999989473</v>
      </c>
      <c r="P53" s="59">
        <f>'SVN-CV-45'!AQ4</f>
        <v>-80.299999999994043</v>
      </c>
      <c r="Q53" s="59">
        <f>'SVN-CV-45'!AR4</f>
        <v>-35.699999999991405</v>
      </c>
      <c r="R53" s="59">
        <f>'SVN-CV-45'!AS4</f>
        <v>-42.499999999989768</v>
      </c>
      <c r="S53" s="59">
        <f>'SVN-CV-45'!AT4</f>
        <v>-92.999999999989313</v>
      </c>
      <c r="T53" s="110">
        <f>'SVN-CV-45'!AU4</f>
        <v>-22.899999999992815</v>
      </c>
      <c r="U53" s="82"/>
      <c r="V53" s="56"/>
      <c r="AB53" s="135"/>
      <c r="AC53" s="136">
        <f>AVERAGE(G53:H53)-AVERAGE(S53:T53)</f>
        <v>10.599999999996612</v>
      </c>
      <c r="AD53" s="135" t="str">
        <f t="shared" ref="AD53" si="65">IF(AC53&lt;-20,"e Cota Z-","")</f>
        <v/>
      </c>
      <c r="AF53" s="141"/>
      <c r="AG53" s="142"/>
      <c r="AH53" s="136"/>
      <c r="AI53" s="136"/>
      <c r="AJ53" s="136"/>
      <c r="AK53" s="136"/>
    </row>
    <row r="54" spans="1:37">
      <c r="A54" s="97" t="str">
        <f t="shared" ref="A54" si="66">E55</f>
        <v>Sem movimentação</v>
      </c>
      <c r="B54" s="102"/>
      <c r="C54" s="105"/>
      <c r="E54" s="99" t="s">
        <v>147</v>
      </c>
      <c r="F54" s="95" t="s">
        <v>81</v>
      </c>
      <c r="G54" s="98">
        <f>'SVN-CV-46'!AH5</f>
        <v>76.419565177806106</v>
      </c>
      <c r="H54" s="98">
        <f>'SVN-CV-46'!AI5</f>
        <v>91.699127337334517</v>
      </c>
      <c r="I54" s="98">
        <f>'SVN-CV-46'!AJ5</f>
        <v>74.545153552301429</v>
      </c>
      <c r="J54" s="98">
        <f>'SVN-CV-46'!AK5</f>
        <v>85.124437786626885</v>
      </c>
      <c r="K54" s="98">
        <f>'SVN-CV-46'!AL5</f>
        <v>77.346816013470459</v>
      </c>
      <c r="L54" s="98">
        <f>'SVN-CV-46'!AM5</f>
        <v>64.577782568049741</v>
      </c>
      <c r="M54" s="98">
        <f>'SVN-CV-46'!AN5</f>
        <v>85.124437786626885</v>
      </c>
      <c r="N54" s="98">
        <f>'SVN-CV-46'!AO5</f>
        <v>73.663627219326614</v>
      </c>
      <c r="O54" s="98">
        <f>'SVN-CV-46'!AP5</f>
        <v>35.830992101789334</v>
      </c>
      <c r="P54" s="98">
        <f>'SVN-CV-46'!AQ5</f>
        <v>63.836822848270309</v>
      </c>
      <c r="Q54" s="98">
        <f>'SVN-CV-46'!AR5</f>
        <v>118.34259560942958</v>
      </c>
      <c r="R54" s="98">
        <f>'SVN-CV-46'!AS5</f>
        <v>81.75004565505219</v>
      </c>
      <c r="S54" s="98">
        <f>'SVN-CV-46'!AT5</f>
        <v>74.195754299473478</v>
      </c>
      <c r="T54" s="109">
        <f>'SVN-CV-46'!AU5</f>
        <v>94.493014997226751</v>
      </c>
      <c r="U54" s="82">
        <f t="shared" ref="U54" si="67">AVERAGE(G54:H54)-AVERAGE(S54:T54)</f>
        <v>-0.28503839077980331</v>
      </c>
      <c r="V54" s="56">
        <f>U54/($G$2-$T$2)</f>
        <v>-3.5629798847475413E-2</v>
      </c>
      <c r="X54" t="str">
        <f>E54&amp;": "&amp;ROUND(VALUE(V54),0)&amp;" mm/dia → "&amp;E56</f>
        <v xml:space="preserve">SVN-CV-46: 0 mm/dia → Nordeste </v>
      </c>
      <c r="AB54" s="134">
        <f>'SVN-CV-46'!Y2</f>
        <v>52.891203176505755</v>
      </c>
      <c r="AC54" s="79"/>
      <c r="AD54" s="137"/>
      <c r="AF54" s="143" t="str">
        <f>E54</f>
        <v>SVN-CV-46</v>
      </c>
      <c r="AG54" s="144">
        <f>$AG$2*U54</f>
        <v>-2.8503839077980334E-2</v>
      </c>
      <c r="AH54" s="145" t="str">
        <f>ROUND(VALUE(V54),0) &amp; " mm/dia"</f>
        <v>0 mm/dia</v>
      </c>
      <c r="AI54" s="145"/>
      <c r="AJ54" s="145">
        <f t="shared" ref="AJ54" si="68">AG54*$AJ$2</f>
        <v>-8.5511517233941001E-2</v>
      </c>
      <c r="AK54" s="145">
        <f>AB54</f>
        <v>52.891203176505755</v>
      </c>
    </row>
    <row r="55" spans="1:37">
      <c r="A55" s="97" t="str">
        <f t="shared" ref="A55" si="69">E55</f>
        <v>Sem movimentação</v>
      </c>
      <c r="B55" s="103" t="str">
        <f t="shared" ref="B55" si="70">IF(
    MIN(
        LARGE(G55:L55,2) - SMALL(G55:L55,2),
        360 - (LARGE(G55:L55,2) - SMALL(G55:L55,2))
    ) &lt; 45,
    "Sim",
    "Não"
)</f>
        <v>Sim</v>
      </c>
      <c r="C55" s="100" t="str">
        <f t="shared" ref="C55" si="71">IF(U54 &gt;= 35,
  "Sim",
  "Não"
)</f>
        <v>Não</v>
      </c>
      <c r="E55" s="91" t="s">
        <v>69</v>
      </c>
      <c r="F55" s="94" t="s">
        <v>61</v>
      </c>
      <c r="G55" s="56">
        <f>'SVN-CV-46'!AH6</f>
        <v>38.835525928157608</v>
      </c>
      <c r="H55" s="56">
        <f>'SVN-CV-46'!AI6</f>
        <v>35.537677915274401</v>
      </c>
      <c r="I55" s="56">
        <f>'SVN-CV-46'!AJ6</f>
        <v>40.209264209767127</v>
      </c>
      <c r="J55" s="56">
        <f>'SVN-CV-46'!AK6</f>
        <v>34.661089683246701</v>
      </c>
      <c r="K55" s="56">
        <f>'SVN-CV-46'!AL6</f>
        <v>37.803502231167101</v>
      </c>
      <c r="L55" s="56">
        <f>'SVN-CV-46'!AM6</f>
        <v>49.844000322082934</v>
      </c>
      <c r="M55" s="56">
        <f>'SVN-CV-46'!AN6</f>
        <v>34.661089683246701</v>
      </c>
      <c r="N55" s="56">
        <f>'SVN-CV-46'!AO6</f>
        <v>47.021365077825237</v>
      </c>
      <c r="O55" s="56">
        <f>'SVN-CV-46'!AP6</f>
        <v>79.77495326043163</v>
      </c>
      <c r="P55" s="56">
        <f>'SVN-CV-46'!AQ6</f>
        <v>50.370995152997239</v>
      </c>
      <c r="Q55" s="56">
        <f>'SVN-CV-46'!AR6</f>
        <v>28.474926582122009</v>
      </c>
      <c r="R55" s="56">
        <f>'SVN-CV-46'!AS6</f>
        <v>37.139823799696956</v>
      </c>
      <c r="S55" s="56">
        <f>'SVN-CV-46'!AT6</f>
        <v>44.335345911284037</v>
      </c>
      <c r="T55" s="92">
        <f>'SVN-CV-46'!AU6</f>
        <v>33.707191449479751</v>
      </c>
      <c r="U55" s="82"/>
      <c r="V55" s="56"/>
      <c r="AC55" s="79"/>
      <c r="AG55" s="140"/>
      <c r="AH55" s="82"/>
      <c r="AI55" s="82"/>
      <c r="AJ55" s="82"/>
      <c r="AK55" s="82"/>
    </row>
    <row r="56" spans="1:37">
      <c r="A56" s="97" t="str">
        <f t="shared" ref="A56" si="72">E55</f>
        <v>Sem movimentação</v>
      </c>
      <c r="B56" s="84"/>
      <c r="C56" s="101"/>
      <c r="E56" s="93" t="str">
        <f>'RELATÓRIO SEMANAL'!E41 &amp; " " &amp; AD56</f>
        <v xml:space="preserve">Nordeste </v>
      </c>
      <c r="F56" s="96" t="s">
        <v>62</v>
      </c>
      <c r="G56" s="59">
        <f>'SVN-CV-46'!AH4</f>
        <v>2.3000000000052978</v>
      </c>
      <c r="H56" s="59">
        <f>'SVN-CV-46'!AI4</f>
        <v>9.6999999999951569</v>
      </c>
      <c r="I56" s="59">
        <f>'SVN-CV-46'!AJ4</f>
        <v>2.3999999999944066</v>
      </c>
      <c r="J56" s="59">
        <f>'SVN-CV-46'!AK4</f>
        <v>-1.90000000000623</v>
      </c>
      <c r="K56" s="59">
        <f>'SVN-CV-46'!AL4</f>
        <v>1.5999999999962711</v>
      </c>
      <c r="L56" s="59">
        <f>'SVN-CV-46'!AM4</f>
        <v>-27.100000000004343</v>
      </c>
      <c r="M56" s="59">
        <f>'SVN-CV-46'!AN4</f>
        <v>-1.90000000000623</v>
      </c>
      <c r="N56" s="59">
        <f>'SVN-CV-46'!AO4</f>
        <v>-32.399999999995543</v>
      </c>
      <c r="O56" s="59">
        <f>'SVN-CV-46'!AP4</f>
        <v>15.900000000002024</v>
      </c>
      <c r="P56" s="59">
        <f>'SVN-CV-46'!AQ4</f>
        <v>-26.300000000006207</v>
      </c>
      <c r="Q56" s="59">
        <f>'SVN-CV-46'!AR4</f>
        <v>7.8000000000031378</v>
      </c>
      <c r="R56" s="59">
        <f>'SVN-CV-46'!AS4</f>
        <v>13.300000000000978</v>
      </c>
      <c r="S56" s="59">
        <f>'SVN-CV-46'!AT4</f>
        <v>-42.29999999999734</v>
      </c>
      <c r="T56" s="110">
        <f>'SVN-CV-46'!AU4</f>
        <v>17.799999999994043</v>
      </c>
      <c r="U56" s="82"/>
      <c r="V56" s="56"/>
      <c r="AB56" s="135"/>
      <c r="AC56" s="136">
        <f>AVERAGE(G56:H56)-AVERAGE(S56:T56)</f>
        <v>18.250000000001876</v>
      </c>
      <c r="AD56" s="135" t="str">
        <f t="shared" ref="AD56" si="73">IF(AC56&lt;-20,"e Cota Z-","")</f>
        <v/>
      </c>
      <c r="AF56" s="141"/>
      <c r="AG56" s="142"/>
      <c r="AH56" s="136"/>
      <c r="AI56" s="136"/>
      <c r="AJ56" s="136"/>
      <c r="AK56" s="136"/>
    </row>
    <row r="57" spans="1:37">
      <c r="A57" s="97" t="str">
        <f t="shared" ref="A57" si="74">E58</f>
        <v>Sem movimentação</v>
      </c>
      <c r="B57" s="102"/>
      <c r="C57" s="105"/>
      <c r="E57" s="99" t="s">
        <v>148</v>
      </c>
      <c r="F57" s="95" t="s">
        <v>81</v>
      </c>
      <c r="G57" s="98">
        <f>'SVN-CV-47'!AH5</f>
        <v>39.162992716522034</v>
      </c>
      <c r="H57" s="98">
        <f>'SVN-CV-47'!AI5</f>
        <v>47.969260920454268</v>
      </c>
      <c r="I57" s="98">
        <f>'SVN-CV-47'!AJ5</f>
        <v>41.82989363646638</v>
      </c>
      <c r="J57" s="98">
        <f>'SVN-CV-47'!AK5</f>
        <v>48.000625038054956</v>
      </c>
      <c r="K57" s="98">
        <f>'SVN-CV-47'!AL5</f>
        <v>41.458171643586915</v>
      </c>
      <c r="L57" s="98">
        <f>'SVN-CV-47'!AM5</f>
        <v>47.858750385272877</v>
      </c>
      <c r="M57" s="98">
        <f>'SVN-CV-47'!AN5</f>
        <v>48.000625038054956</v>
      </c>
      <c r="N57" s="98">
        <f>'SVN-CV-47'!AO5</f>
        <v>54.210423404308607</v>
      </c>
      <c r="O57" s="98">
        <f>'SVN-CV-47'!AP5</f>
        <v>44.988553984154805</v>
      </c>
      <c r="P57" s="98">
        <f>'SVN-CV-47'!AQ5</f>
        <v>63.893114007068725</v>
      </c>
      <c r="Q57" s="98">
        <f>'SVN-CV-47'!AR5</f>
        <v>81.363198339756863</v>
      </c>
      <c r="R57" s="98">
        <f>'SVN-CV-47'!AS5</f>
        <v>42.954045313060064</v>
      </c>
      <c r="S57" s="98">
        <f>'SVN-CV-47'!AT5</f>
        <v>63.277405102121172</v>
      </c>
      <c r="T57" s="109">
        <f>'SVN-CV-47'!AU5</f>
        <v>53.817190567036917</v>
      </c>
      <c r="U57" s="82">
        <f>AVERAGE(G57:H57)-AVERAGE(S57:T57)</f>
        <v>-14.98117101609089</v>
      </c>
      <c r="V57" s="56">
        <f>U57/($G$2-$T$2)</f>
        <v>-1.8726463770113613</v>
      </c>
      <c r="X57" t="str">
        <f>E57&amp;": "&amp;ROUND(VALUE(V57),0)&amp;" mm/dia → "&amp;E59</f>
        <v xml:space="preserve">SVN-CV-47: -2 mm/dia → Leste </v>
      </c>
      <c r="AB57" s="134">
        <f>'SVN-CV-47'!Y2</f>
        <v>16.785548613656839</v>
      </c>
      <c r="AC57" s="79"/>
      <c r="AD57" s="137"/>
      <c r="AF57" s="143" t="str">
        <f>E57</f>
        <v>SVN-CV-47</v>
      </c>
      <c r="AG57" s="144">
        <f>$AG$2*U57</f>
        <v>-1.4981171016090891</v>
      </c>
      <c r="AH57" s="145" t="str">
        <f>ROUND(VALUE(V57),0) &amp; " mm/dia"</f>
        <v>-2 mm/dia</v>
      </c>
      <c r="AI57" s="145"/>
      <c r="AJ57" s="145">
        <f t="shared" ref="AJ57" si="75">AG57*$AJ$2</f>
        <v>-4.4943513048272674</v>
      </c>
      <c r="AK57" s="145">
        <f>AB57</f>
        <v>16.785548613656839</v>
      </c>
    </row>
    <row r="58" spans="1:37">
      <c r="A58" s="97" t="str">
        <f t="shared" ref="A58" si="76">E58</f>
        <v>Sem movimentação</v>
      </c>
      <c r="B58" s="103" t="str">
        <f t="shared" ref="B58" si="77">IF(
    MIN(
        LARGE(G58:L58,2) - SMALL(G58:L58,2),
        360 - (LARGE(G58:L58,2) - SMALL(G58:L58,2))
    ) &lt; 45,
    "Sim",
    "Não"
)</f>
        <v>Sim</v>
      </c>
      <c r="C58" s="100" t="str">
        <f t="shared" ref="C58" si="78">IF(U57 &gt;= 35,
  "Sim",
  "Não"
)</f>
        <v>Não</v>
      </c>
      <c r="E58" s="91" t="s">
        <v>69</v>
      </c>
      <c r="F58" s="94" t="s">
        <v>61</v>
      </c>
      <c r="G58" s="56">
        <f>'SVN-CV-47'!AH6</f>
        <v>87.49766368569226</v>
      </c>
      <c r="H58" s="56">
        <f>'SVN-CV-47'!AI6</f>
        <v>67.574138281736168</v>
      </c>
      <c r="I58" s="56">
        <f>'SVN-CV-47'!AJ6</f>
        <v>77.128820920103465</v>
      </c>
      <c r="J58" s="56">
        <f>'SVN-CV-47'!AK6</f>
        <v>59.552779932057717</v>
      </c>
      <c r="K58" s="56">
        <f>'SVN-CV-47'!AL6</f>
        <v>79.477202826355665</v>
      </c>
      <c r="L58" s="56">
        <f>'SVN-CV-47'!AM6</f>
        <v>113.744247663995</v>
      </c>
      <c r="M58" s="56">
        <f>'SVN-CV-47'!AN6</f>
        <v>59.552779932057717</v>
      </c>
      <c r="N58" s="56">
        <f>'SVN-CV-47'!AO6</f>
        <v>98.893479321044424</v>
      </c>
      <c r="O58" s="56">
        <f>'SVN-CV-47'!AP6</f>
        <v>137.82151519716444</v>
      </c>
      <c r="P58" s="56">
        <f>'SVN-CV-47'!AQ6</f>
        <v>123.14475656207696</v>
      </c>
      <c r="Q58" s="56">
        <f>'SVN-CV-47'!AR6</f>
        <v>37.448195690853936</v>
      </c>
      <c r="R58" s="56">
        <f>'SVN-CV-47'!AS6</f>
        <v>72.367223785655199</v>
      </c>
      <c r="S58" s="56">
        <f>'SVN-CV-47'!AT6</f>
        <v>84.69596721099083</v>
      </c>
      <c r="T58" s="92">
        <f>'SVN-CV-47'!AU6</f>
        <v>55.217310382727419</v>
      </c>
      <c r="U58" s="82"/>
      <c r="V58" s="56"/>
      <c r="AC58" s="79"/>
      <c r="AG58" s="140"/>
      <c r="AH58" s="82"/>
      <c r="AI58" s="82"/>
      <c r="AJ58" s="82"/>
      <c r="AK58" s="82"/>
    </row>
    <row r="59" spans="1:37">
      <c r="A59" s="97" t="str">
        <f t="shared" ref="A59" si="79">E58</f>
        <v>Sem movimentação</v>
      </c>
      <c r="B59" s="84"/>
      <c r="C59" s="101"/>
      <c r="E59" s="93" t="str">
        <f>'RELATÓRIO SEMANAL'!E42 &amp; " " &amp; AD59</f>
        <v xml:space="preserve">Leste </v>
      </c>
      <c r="F59" s="96" t="s">
        <v>62</v>
      </c>
      <c r="G59" s="59">
        <f>'SVN-CV-47'!AH4</f>
        <v>-4.2000000000115278</v>
      </c>
      <c r="H59" s="59">
        <f>'SVN-CV-47'!AI4</f>
        <v>-5.0000000000096634</v>
      </c>
      <c r="I59" s="59">
        <f>'SVN-CV-47'!AJ4</f>
        <v>2.5999999999868351</v>
      </c>
      <c r="J59" s="59">
        <f>'SVN-CV-47'!AK4</f>
        <v>-6.5000000000026148</v>
      </c>
      <c r="K59" s="59">
        <f>'SVN-CV-47'!AL4</f>
        <v>-11.000000000009891</v>
      </c>
      <c r="L59" s="59">
        <f>'SVN-CV-47'!AM4</f>
        <v>-26.300000000006207</v>
      </c>
      <c r="M59" s="59">
        <f>'SVN-CV-47'!AN4</f>
        <v>-6.5000000000026148</v>
      </c>
      <c r="N59" s="59">
        <f>'SVN-CV-47'!AO4</f>
        <v>-35.0000000000108</v>
      </c>
      <c r="O59" s="59">
        <f>'SVN-CV-47'!AP4</f>
        <v>-6.400000000013506</v>
      </c>
      <c r="P59" s="59">
        <f>'SVN-CV-47'!AQ4</f>
        <v>-46.600000000012187</v>
      </c>
      <c r="Q59" s="59">
        <f>'SVN-CV-47'!AR4</f>
        <v>-4.4000000000039563</v>
      </c>
      <c r="R59" s="59">
        <f>'SVN-CV-47'!AS4</f>
        <v>-1.8000000000029104</v>
      </c>
      <c r="S59" s="59">
        <f>'SVN-CV-47'!AT4</f>
        <v>-50.700000000006185</v>
      </c>
      <c r="T59" s="110">
        <f>'SVN-CV-47'!AU4</f>
        <v>0.39999999999906777</v>
      </c>
      <c r="U59" s="82"/>
      <c r="V59" s="56"/>
      <c r="AB59" s="135"/>
      <c r="AC59" s="136">
        <f>AVERAGE(G59:H59)-AVERAGE(S59:T59)</f>
        <v>20.549999999992963</v>
      </c>
      <c r="AD59" s="135" t="str">
        <f t="shared" ref="AD59" si="80">IF(AC59&lt;-20,"e Cota Z-","")</f>
        <v/>
      </c>
      <c r="AF59" s="141"/>
      <c r="AG59" s="142"/>
      <c r="AH59" s="136"/>
      <c r="AI59" s="136"/>
      <c r="AJ59" s="136"/>
      <c r="AK59" s="136"/>
    </row>
    <row r="60" spans="1:37">
      <c r="A60" s="97" t="str">
        <f t="shared" ref="A60" si="81">E61</f>
        <v>Sem movimentação</v>
      </c>
      <c r="B60" s="102"/>
      <c r="C60" s="105"/>
      <c r="E60" s="99" t="s">
        <v>149</v>
      </c>
      <c r="F60" s="95" t="s">
        <v>81</v>
      </c>
      <c r="G60" s="98">
        <f>'SVN-CV-48'!AH5</f>
        <v>38.686690289467094</v>
      </c>
      <c r="H60" s="98">
        <f>'SVN-CV-48'!AI5</f>
        <v>48.354834137670977</v>
      </c>
      <c r="I60" s="98">
        <f>'SVN-CV-48'!AJ5</f>
        <v>51.57024331856779</v>
      </c>
      <c r="J60" s="98">
        <f>'SVN-CV-48'!AK5</f>
        <v>41.408573723296101</v>
      </c>
      <c r="K60" s="98">
        <f>'SVN-CV-48'!AL5</f>
        <v>43.556859440605017</v>
      </c>
      <c r="L60" s="98">
        <f>'SVN-CV-48'!AM5</f>
        <v>36.56555758524528</v>
      </c>
      <c r="M60" s="98">
        <f>'SVN-CV-48'!AN5</f>
        <v>41.408573723296101</v>
      </c>
      <c r="N60" s="98">
        <f>'SVN-CV-48'!AO5</f>
        <v>53.927173097719177</v>
      </c>
      <c r="O60" s="98">
        <f>'SVN-CV-48'!AP5</f>
        <v>47.980100066696671</v>
      </c>
      <c r="P60" s="98">
        <f>'SVN-CV-48'!AQ5</f>
        <v>47.380692322683117</v>
      </c>
      <c r="Q60" s="98">
        <f>'SVN-CV-48'!AR5</f>
        <v>64.756775757833353</v>
      </c>
      <c r="R60" s="98">
        <f>'SVN-CV-48'!AS5</f>
        <v>44.878614042757583</v>
      </c>
      <c r="S60" s="98">
        <f>'SVN-CV-48'!AT5</f>
        <v>51.429369087665172</v>
      </c>
      <c r="T60" s="109">
        <f>'SVN-CV-48'!AU5</f>
        <v>55.719834439364575</v>
      </c>
      <c r="U60" s="82">
        <f t="shared" ref="U60" si="82">AVERAGE(G60:H60)-AVERAGE(S60:T60)</f>
        <v>-10.053839549945842</v>
      </c>
      <c r="V60" s="56">
        <f t="shared" ref="V60" si="83">U60/($G$2-$T$2)</f>
        <v>-1.2567299437432302</v>
      </c>
      <c r="X60" t="str">
        <f>E60&amp;": "&amp;ROUND(VALUE(V60),0)&amp;" mm/dia → "&amp;E62</f>
        <v xml:space="preserve">SVN-CV-48: -1 mm/dia → Nordeste </v>
      </c>
      <c r="AB60" s="134">
        <f>'SVN-CV-48'!Y2</f>
        <v>30.217273643125466</v>
      </c>
      <c r="AC60" s="79"/>
      <c r="AD60" s="137"/>
      <c r="AF60" s="143" t="str">
        <f>E60</f>
        <v>SVN-CV-48</v>
      </c>
      <c r="AG60" s="144">
        <f>$AG$2*U60</f>
        <v>-1.0053839549945842</v>
      </c>
      <c r="AH60" s="145" t="str">
        <f>ROUND(VALUE(V60),0) &amp; " mm/dia"</f>
        <v>-1 mm/dia</v>
      </c>
      <c r="AI60" s="145"/>
      <c r="AJ60" s="145">
        <f t="shared" ref="AJ60" si="84">AG60*$AJ$2</f>
        <v>-3.0161518649837529</v>
      </c>
      <c r="AK60" s="145">
        <f>AB60</f>
        <v>30.217273643125466</v>
      </c>
    </row>
    <row r="61" spans="1:37">
      <c r="A61" s="97" t="str">
        <f t="shared" ref="A61" si="85">E61</f>
        <v>Sem movimentação</v>
      </c>
      <c r="B61" s="103" t="str">
        <f t="shared" ref="B61" si="86">IF(
    MIN(
        LARGE(G61:L61,2) - SMALL(G61:L61,2),
        360 - (LARGE(G61:L61,2) - SMALL(G61:L61,2))
    ) &lt; 45,
    "Sim",
    "Não"
)</f>
        <v>Sim</v>
      </c>
      <c r="C61" s="100" t="str">
        <f t="shared" ref="C61" si="87">IF(U60 &gt;= 35,
  "Sim",
  "Não"
)</f>
        <v>Não</v>
      </c>
      <c r="E61" s="91" t="s">
        <v>69</v>
      </c>
      <c r="F61" s="94" t="s">
        <v>61</v>
      </c>
      <c r="G61" s="56">
        <f>'SVN-CV-48'!AH6</f>
        <v>70.206697590540557</v>
      </c>
      <c r="H61" s="56">
        <f>'SVN-CV-48'!AI6</f>
        <v>56.142890180420693</v>
      </c>
      <c r="I61" s="56">
        <f>'SVN-CV-48'!AJ6</f>
        <v>50.78139671364039</v>
      </c>
      <c r="J61" s="56">
        <f>'SVN-CV-48'!AK6</f>
        <v>57.979777826184147</v>
      </c>
      <c r="K61" s="56">
        <f>'SVN-CV-48'!AL6</f>
        <v>57.569791779757281</v>
      </c>
      <c r="L61" s="56">
        <f>'SVN-CV-48'!AM6</f>
        <v>87.722391882282125</v>
      </c>
      <c r="M61" s="56">
        <f>'SVN-CV-48'!AN6</f>
        <v>57.979777826184147</v>
      </c>
      <c r="N61" s="56">
        <f>'SVN-CV-48'!AO6</f>
        <v>72.302352287560893</v>
      </c>
      <c r="O61" s="56">
        <f>'SVN-CV-48'!AP6</f>
        <v>147.48248942052442</v>
      </c>
      <c r="P61" s="56">
        <f>'SVN-CV-48'!AQ6</f>
        <v>125.0388879172022</v>
      </c>
      <c r="Q61" s="56">
        <f>'SVN-CV-48'!AR6</f>
        <v>37.874983614449263</v>
      </c>
      <c r="R61" s="56">
        <f>'SVN-CV-48'!AS6</f>
        <v>60.985286227927077</v>
      </c>
      <c r="S61" s="56">
        <f>'SVN-CV-48'!AT6</f>
        <v>97.191743938242553</v>
      </c>
      <c r="T61" s="92">
        <f>'SVN-CV-48'!AU6</f>
        <v>46.872764824373519</v>
      </c>
      <c r="U61" s="82"/>
      <c r="V61" s="56"/>
      <c r="AC61" s="79"/>
      <c r="AG61" s="140"/>
      <c r="AH61" s="82"/>
      <c r="AI61" s="82"/>
      <c r="AJ61" s="82"/>
      <c r="AK61" s="82"/>
    </row>
    <row r="62" spans="1:37">
      <c r="A62" s="97" t="str">
        <f t="shared" ref="A62" si="88">E61</f>
        <v>Sem movimentação</v>
      </c>
      <c r="B62" s="84"/>
      <c r="C62" s="101"/>
      <c r="E62" s="93" t="str">
        <f>'RELATÓRIO SEMANAL'!E43 &amp; " " &amp; AD62</f>
        <v xml:space="preserve">Nordeste </v>
      </c>
      <c r="F62" s="96" t="s">
        <v>62</v>
      </c>
      <c r="G62" s="59">
        <f>'SVN-CV-48'!AH4</f>
        <v>-0.30000000000995897</v>
      </c>
      <c r="H62" s="59">
        <f>'SVN-CV-48'!AI4</f>
        <v>8.6999999999903821</v>
      </c>
      <c r="I62" s="59">
        <f>'SVN-CV-48'!AJ4</f>
        <v>5.7999999999935881</v>
      </c>
      <c r="J62" s="59">
        <f>'SVN-CV-48'!AK4</f>
        <v>6.2999999999959755</v>
      </c>
      <c r="K62" s="59">
        <f>'SVN-CV-48'!AL4</f>
        <v>7.5999999999964984</v>
      </c>
      <c r="L62" s="59">
        <f>'SVN-CV-48'!AM4</f>
        <v>-9.7999999999984766</v>
      </c>
      <c r="M62" s="59">
        <f>'SVN-CV-48'!AN4</f>
        <v>6.2999999999959755</v>
      </c>
      <c r="N62" s="59">
        <f>'SVN-CV-48'!AO4</f>
        <v>-34.100000000009345</v>
      </c>
      <c r="O62" s="59">
        <f>'SVN-CV-48'!AP4</f>
        <v>7.1999999999974307</v>
      </c>
      <c r="P62" s="59">
        <f>'SVN-CV-48'!AQ4</f>
        <v>-25.300000000001432</v>
      </c>
      <c r="Q62" s="59">
        <f>'SVN-CV-48'!AR4</f>
        <v>10.799999999989041</v>
      </c>
      <c r="R62" s="59">
        <f>'SVN-CV-48'!AS4</f>
        <v>16.199999999997772</v>
      </c>
      <c r="S62" s="59">
        <f>'SVN-CV-48'!AT4</f>
        <v>-40.300000000002001</v>
      </c>
      <c r="T62" s="110">
        <f>'SVN-CV-48'!AU4</f>
        <v>20.20000000000266</v>
      </c>
      <c r="U62" s="82"/>
      <c r="V62" s="56"/>
      <c r="AB62" s="135"/>
      <c r="AC62" s="136">
        <f>AVERAGE(G62:H62)-AVERAGE(S62:T62)</f>
        <v>14.249999999989882</v>
      </c>
      <c r="AD62" s="135" t="str">
        <f t="shared" ref="AD62" si="89">IF(AC62&lt;-20,"e Cota Z-","")</f>
        <v/>
      </c>
      <c r="AF62" s="141"/>
      <c r="AG62" s="142"/>
      <c r="AH62" s="136"/>
      <c r="AI62" s="136"/>
      <c r="AJ62" s="136"/>
      <c r="AK62" s="136"/>
    </row>
    <row r="63" spans="1:37">
      <c r="A63" s="97" t="str">
        <f t="shared" ref="A63" si="90">E64</f>
        <v>Sem movimentação</v>
      </c>
      <c r="B63" s="102"/>
      <c r="C63" s="105"/>
      <c r="E63" s="99" t="s">
        <v>152</v>
      </c>
      <c r="F63" s="95" t="s">
        <v>81</v>
      </c>
      <c r="G63" s="98">
        <f>'SVN-CV-49'!AH5</f>
        <v>10.238163806282136</v>
      </c>
      <c r="H63" s="98">
        <f>'SVN-CV-49'!AI5</f>
        <v>15.117208690232193</v>
      </c>
      <c r="I63" s="98">
        <f>'SVN-CV-49'!AJ5</f>
        <v>42.891840755298595</v>
      </c>
      <c r="J63" s="98">
        <f>'SVN-CV-49'!AK5</f>
        <v>26.791976741049144</v>
      </c>
      <c r="K63" s="98">
        <f>'SVN-CV-49'!AL5</f>
        <v>32.441485880336622</v>
      </c>
      <c r="L63" s="98">
        <f>'SVN-CV-49'!AM5</f>
        <v>37.448764487354389</v>
      </c>
      <c r="M63" s="98">
        <f>'SVN-CV-49'!AN5</f>
        <v>26.791976741049144</v>
      </c>
      <c r="N63" s="98">
        <f>'SVN-CV-49'!AO5</f>
        <v>44.071986351905132</v>
      </c>
      <c r="O63" s="98">
        <f>'SVN-CV-49'!AP5</f>
        <v>114.84798591883082</v>
      </c>
      <c r="P63" s="98">
        <f>'SVN-CV-49'!AQ5</f>
        <v>16.851409319594627</v>
      </c>
      <c r="Q63" s="98">
        <f>'SVN-CV-49'!AR5</f>
        <v>102.6551996846971</v>
      </c>
      <c r="R63" s="98">
        <f>'SVN-CV-49'!AS5</f>
        <v>16.555663303235384</v>
      </c>
      <c r="S63" s="98">
        <f>'SVN-CV-49'!AT5</f>
        <v>35.752761865800636</v>
      </c>
      <c r="T63" s="109">
        <f>'SVN-CV-49'!AU5</f>
        <v>25.101792884821254</v>
      </c>
      <c r="U63" s="82">
        <f t="shared" ref="U63" si="91">AVERAGE(G63:H63)-AVERAGE(S63:T63)</f>
        <v>-17.74959112705378</v>
      </c>
      <c r="V63" s="56">
        <f t="shared" ref="V63" si="92">U63/($G$2-$T$2)</f>
        <v>-2.2186988908817225</v>
      </c>
      <c r="X63" t="str">
        <f>E63&amp;": "&amp;ROUND(VALUE(V63),0)&amp;" mm/dia → "&amp;E65</f>
        <v xml:space="preserve">SVN-CV-49: -2 mm/dia → Leste </v>
      </c>
      <c r="AB63" s="134">
        <f>'SVN-CV-49'!Y2</f>
        <v>-10.482943414860301</v>
      </c>
      <c r="AC63" s="79"/>
      <c r="AD63" s="137"/>
      <c r="AF63" s="152" t="str">
        <f>E63</f>
        <v>SVN-CV-49</v>
      </c>
      <c r="AG63" s="153">
        <f>$AG$2*U63</f>
        <v>-1.7749591127053781</v>
      </c>
      <c r="AH63" s="154" t="str">
        <f>ROUND(VALUE(V63),0) &amp; " mm/dia"</f>
        <v>-2 mm/dia</v>
      </c>
      <c r="AI63" s="154"/>
      <c r="AJ63" s="154">
        <f t="shared" ref="AJ63" si="93">AG63*$AJ$2</f>
        <v>-5.3248773381161341</v>
      </c>
      <c r="AK63" s="154">
        <f>AB63</f>
        <v>-10.482943414860301</v>
      </c>
    </row>
    <row r="64" spans="1:37">
      <c r="A64" s="97" t="str">
        <f t="shared" ref="A64" si="94">E64</f>
        <v>Sem movimentação</v>
      </c>
      <c r="B64" s="103" t="str">
        <f t="shared" ref="B64" si="95">IF(
    MIN(
        LARGE(G64:L64,2) - SMALL(G64:L64,2),
        360 - (LARGE(G64:L64,2) - SMALL(G64:L64,2))
    ) &lt; 45,
    "Sim",
    "Não"
)</f>
        <v>Não</v>
      </c>
      <c r="C64" s="100" t="str">
        <f t="shared" ref="C64" si="96">IF(U63 &gt;= 35,
  "Sim",
  "Não"
)</f>
        <v>Não</v>
      </c>
      <c r="E64" s="91" t="s">
        <v>69</v>
      </c>
      <c r="F64" s="94" t="s">
        <v>61</v>
      </c>
      <c r="G64" s="56">
        <f>'SVN-CV-49'!AH6</f>
        <v>127.32552004484688</v>
      </c>
      <c r="H64" s="56">
        <f>'SVN-CV-49'!AI6</f>
        <v>138.44738683257071</v>
      </c>
      <c r="I64" s="56">
        <f>'SVN-CV-49'!AJ6</f>
        <v>44.809014655579745</v>
      </c>
      <c r="J64" s="56">
        <f>'SVN-CV-49'!AK6</f>
        <v>47.548573973271004</v>
      </c>
      <c r="K64" s="56">
        <f>'SVN-CV-49'!AL6</f>
        <v>193.38359400630384</v>
      </c>
      <c r="L64" s="56">
        <f>'SVN-CV-49'!AM6</f>
        <v>186.31618870994177</v>
      </c>
      <c r="M64" s="56">
        <f>'SVN-CV-49'!AN6</f>
        <v>47.548573973271004</v>
      </c>
      <c r="N64" s="56">
        <f>'SVN-CV-49'!AO6</f>
        <v>189.81005149365689</v>
      </c>
      <c r="O64" s="56">
        <f>'SVN-CV-49'!AP6</f>
        <v>205.6446262152308</v>
      </c>
      <c r="P64" s="56">
        <f>'SVN-CV-49'!AQ6</f>
        <v>135.36964443997738</v>
      </c>
      <c r="Q64" s="56">
        <f>'SVN-CV-49'!AR6</f>
        <v>33.847559603656691</v>
      </c>
      <c r="R64" s="56">
        <f>'SVN-CV-49'!AS6</f>
        <v>148.26085752499353</v>
      </c>
      <c r="S64" s="56">
        <f>'SVN-CV-49'!AT6</f>
        <v>172.3255202277295</v>
      </c>
      <c r="T64" s="92">
        <f>'SVN-CV-49'!AU6</f>
        <v>63.29098878604384</v>
      </c>
      <c r="U64" s="82"/>
      <c r="V64" s="56"/>
      <c r="AC64" s="79"/>
      <c r="AF64" s="155"/>
      <c r="AG64" s="156"/>
      <c r="AH64" s="157"/>
      <c r="AI64" s="157"/>
      <c r="AJ64" s="157"/>
      <c r="AK64" s="157"/>
    </row>
    <row r="65" spans="1:37">
      <c r="A65" s="97" t="str">
        <f t="shared" ref="A65" si="97">E64</f>
        <v>Sem movimentação</v>
      </c>
      <c r="B65" s="84"/>
      <c r="C65" s="101"/>
      <c r="E65" s="93" t="str">
        <f>'RELATÓRIO SEMANAL'!E44 &amp; " " &amp; AD65</f>
        <v xml:space="preserve">Leste </v>
      </c>
      <c r="F65" s="96" t="s">
        <v>62</v>
      </c>
      <c r="G65" s="59">
        <f>'SVN-CV-49'!AH4</f>
        <v>1.90000000000623</v>
      </c>
      <c r="H65" s="59">
        <f>'SVN-CV-49'!AI4</f>
        <v>9.5000000000027285</v>
      </c>
      <c r="I65" s="59">
        <f>'SVN-CV-49'!AJ4</f>
        <v>6.2999999999959755</v>
      </c>
      <c r="J65" s="59">
        <f>'SVN-CV-49'!AK4</f>
        <v>12.200000000007094</v>
      </c>
      <c r="K65" s="59">
        <f>'SVN-CV-49'!AL4</f>
        <v>12.79999999999859</v>
      </c>
      <c r="L65" s="59">
        <f>'SVN-CV-49'!AM4</f>
        <v>-26.600000000001955</v>
      </c>
      <c r="M65" s="59">
        <f>'SVN-CV-49'!AN4</f>
        <v>12.200000000007094</v>
      </c>
      <c r="N65" s="59">
        <f>'SVN-CV-49'!AO4</f>
        <v>-26.499999999998636</v>
      </c>
      <c r="O65" s="59">
        <f>'SVN-CV-49'!AP4</f>
        <v>12.699999999995271</v>
      </c>
      <c r="P65" s="59">
        <f>'SVN-CV-49'!AQ4</f>
        <v>-12.79999999999859</v>
      </c>
      <c r="Q65" s="59">
        <f>'SVN-CV-49'!AR4</f>
        <v>18.900000000002137</v>
      </c>
      <c r="R65" s="59">
        <f>'SVN-CV-49'!AS4</f>
        <v>12.000000000000455</v>
      </c>
      <c r="S65" s="59">
        <f>'SVN-CV-49'!AT4</f>
        <v>-32.799999999994611</v>
      </c>
      <c r="T65" s="110">
        <f>'SVN-CV-49'!AU4</f>
        <v>17.700000000004934</v>
      </c>
      <c r="U65" s="82"/>
      <c r="V65" s="56"/>
      <c r="AB65" s="135"/>
      <c r="AC65" s="136">
        <f>AVERAGE(G65:H65)-AVERAGE(S65:T65)</f>
        <v>13.249999999999318</v>
      </c>
      <c r="AD65" s="135" t="str">
        <f t="shared" ref="AD65" si="98">IF(AC65&lt;-20,"e Cota Z-","")</f>
        <v/>
      </c>
      <c r="AF65" s="158"/>
      <c r="AG65" s="159"/>
      <c r="AH65" s="160"/>
      <c r="AI65" s="160"/>
      <c r="AJ65" s="160"/>
      <c r="AK65" s="160"/>
    </row>
    <row r="66" spans="1:37">
      <c r="A66" s="97" t="str">
        <f t="shared" ref="A66" si="99">E67</f>
        <v>Sem movimentação</v>
      </c>
      <c r="B66" s="102"/>
      <c r="C66" s="105"/>
      <c r="E66" s="99" t="s">
        <v>153</v>
      </c>
      <c r="F66" s="95" t="s">
        <v>81</v>
      </c>
      <c r="G66" s="98">
        <f>'SVN-CV-50'!AH5</f>
        <v>368.07724775332207</v>
      </c>
      <c r="H66" s="98">
        <f>'SVN-CV-50'!AI5</f>
        <v>84.47135607580023</v>
      </c>
      <c r="I66" s="98">
        <f>'SVN-CV-50'!AJ5</f>
        <v>73.857904477927676</v>
      </c>
      <c r="J66" s="98">
        <f>'SVN-CV-50'!AK5</f>
        <v>44.807700262815452</v>
      </c>
      <c r="K66" s="98">
        <f>'SVN-CV-50'!AL5</f>
        <v>41.673493133227687</v>
      </c>
      <c r="L66" s="98">
        <f>'SVN-CV-50'!AM5</f>
        <v>43.659019965495517</v>
      </c>
      <c r="M66" s="98">
        <f>'SVN-CV-50'!AN5</f>
        <v>44.617261376034165</v>
      </c>
      <c r="N66" s="98">
        <f>'SVN-CV-50'!AO5</f>
        <v>46.769755444652617</v>
      </c>
      <c r="O66" s="98">
        <f>'SVN-CV-50'!AP5</f>
        <v>48.344389841914236</v>
      </c>
      <c r="P66" s="98">
        <f>'SVN-CV-50'!AQ5</f>
        <v>47.263199328298853</v>
      </c>
      <c r="Q66" s="98">
        <f>'SVN-CV-50'!AR5</f>
        <v>53.32626002443638</v>
      </c>
      <c r="R66" s="98">
        <f>'SVN-CV-50'!AS5</f>
        <v>54.136956456388837</v>
      </c>
      <c r="S66" s="98">
        <f>'SVN-CV-50'!AT5</f>
        <v>50.744260977960622</v>
      </c>
      <c r="T66" s="109">
        <f>'SVN-CV-50'!AU5</f>
        <v>78.752397129725566</v>
      </c>
      <c r="U66" s="82">
        <f t="shared" ref="U66" si="100">AVERAGE(G66:H66)-AVERAGE(S66:T66)</f>
        <v>161.52597286071804</v>
      </c>
      <c r="V66" s="56">
        <f t="shared" ref="V66" si="101">U66/($G$2-$T$2)</f>
        <v>20.190746607589755</v>
      </c>
      <c r="X66" t="str">
        <f>E66&amp;": "&amp;ROUND(VALUE(V66),0)&amp;" mm/dia → "&amp;E68</f>
        <v>SVN-CV-50: 20 mm/dia → Sudeste e Cota Z-</v>
      </c>
      <c r="AB66" s="134">
        <f>'SVN-CV-50'!Y2</f>
        <v>-34.693677503525919</v>
      </c>
      <c r="AC66" s="79"/>
      <c r="AD66" s="137"/>
      <c r="AF66" s="152" t="str">
        <f>E66</f>
        <v>SVN-CV-50</v>
      </c>
      <c r="AG66" s="153">
        <f>$AG$2*U66</f>
        <v>16.152597286071806</v>
      </c>
      <c r="AH66" s="154" t="str">
        <f>ROUND(VALUE(V66),0) &amp; " mm/dia"</f>
        <v>20 mm/dia</v>
      </c>
      <c r="AI66" s="154"/>
      <c r="AJ66" s="154">
        <f t="shared" ref="AJ66" si="102">AG66*$AJ$2</f>
        <v>48.457791858215415</v>
      </c>
      <c r="AK66" s="154">
        <f>AB66</f>
        <v>-34.693677503525919</v>
      </c>
    </row>
    <row r="67" spans="1:37">
      <c r="A67" s="97" t="str">
        <f t="shared" ref="A67" si="103">E67</f>
        <v>Sem movimentação</v>
      </c>
      <c r="B67" s="103" t="str">
        <f t="shared" ref="B67" si="104">IF(
    MIN(
        LARGE(G67:L67,2) - SMALL(G67:L67,2),
        360 - (LARGE(G67:L67,2) - SMALL(G67:L67,2))
    ) &lt; 45,
    "Sim",
    "Não"
)</f>
        <v>Sim</v>
      </c>
      <c r="C67" s="100" t="str">
        <f t="shared" ref="C67" si="105">IF(U66 &gt;= 35,
  "Sim",
  "Não"
)</f>
        <v>Sim</v>
      </c>
      <c r="E67" s="91" t="s">
        <v>69</v>
      </c>
      <c r="F67" s="94" t="s">
        <v>61</v>
      </c>
      <c r="G67" s="56">
        <f>'SVN-CV-50'!AH6</f>
        <v>135.73970962300393</v>
      </c>
      <c r="H67" s="56">
        <f>'SVN-CV-50'!AI6</f>
        <v>96.291362944971524</v>
      </c>
      <c r="I67" s="56">
        <f>'SVN-CV-50'!AJ6</f>
        <v>171.14314030061325</v>
      </c>
      <c r="J67" s="56">
        <f>'SVN-CV-50'!AK6</f>
        <v>98.787756701090302</v>
      </c>
      <c r="K67" s="56">
        <f>'SVN-CV-50'!AL6</f>
        <v>123.69006848172654</v>
      </c>
      <c r="L67" s="56">
        <f>'SVN-CV-50'!AM6</f>
        <v>135.97432452760609</v>
      </c>
      <c r="M67" s="56">
        <f>'SVN-CV-50'!AN6</f>
        <v>113.93335361912426</v>
      </c>
      <c r="N67" s="56">
        <f>'SVN-CV-50'!AO6</f>
        <v>117.97158541919265</v>
      </c>
      <c r="O67" s="56">
        <f>'SVN-CV-50'!AP6</f>
        <v>118.37167985140712</v>
      </c>
      <c r="P67" s="56">
        <f>'SVN-CV-50'!AQ6</f>
        <v>101.38918053188695</v>
      </c>
      <c r="Q67" s="56">
        <f>'SVN-CV-50'!AR6</f>
        <v>162.03725851581112</v>
      </c>
      <c r="R67" s="56">
        <f>'SVN-CV-50'!AS6</f>
        <v>153.92727467658733</v>
      </c>
      <c r="S67" s="56">
        <f>'SVN-CV-50'!AT6</f>
        <v>150.23625302003029</v>
      </c>
      <c r="T67" s="92">
        <f>'SVN-CV-50'!AU6</f>
        <v>187.03497587751644</v>
      </c>
      <c r="U67" s="82"/>
      <c r="V67" s="56"/>
      <c r="AC67" s="79"/>
      <c r="AF67" s="155"/>
      <c r="AG67" s="156"/>
      <c r="AH67" s="157"/>
      <c r="AI67" s="157"/>
      <c r="AJ67" s="157"/>
      <c r="AK67" s="157"/>
    </row>
    <row r="68" spans="1:37">
      <c r="A68" s="97" t="str">
        <f t="shared" ref="A68" si="106">E67</f>
        <v>Sem movimentação</v>
      </c>
      <c r="B68" s="84"/>
      <c r="C68" s="101"/>
      <c r="E68" s="93" t="str">
        <f>'RELATÓRIO SEMANAL'!E45 &amp; " " &amp; AD68</f>
        <v>Sudeste e Cota Z-</v>
      </c>
      <c r="F68" s="96" t="s">
        <v>62</v>
      </c>
      <c r="G68" s="59">
        <f>'SVN-CV-50'!AH4</f>
        <v>-226.29999999999484</v>
      </c>
      <c r="H68" s="59">
        <f>'SVN-CV-50'!AI4</f>
        <v>-54.199999999994475</v>
      </c>
      <c r="I68" s="59">
        <f>'SVN-CV-50'!AJ4</f>
        <v>-31.30000000000166</v>
      </c>
      <c r="J68" s="59">
        <f>'SVN-CV-50'!AK4</f>
        <v>-15.900000000002024</v>
      </c>
      <c r="K68" s="59">
        <f>'SVN-CV-50'!AL4</f>
        <v>-19.599999999996953</v>
      </c>
      <c r="L68" s="59">
        <f>'SVN-CV-50'!AM4</f>
        <v>-13.300000000000978</v>
      </c>
      <c r="M68" s="59">
        <f>'SVN-CV-50'!AN4</f>
        <v>-19.900000000006912</v>
      </c>
      <c r="N68" s="59">
        <f>'SVN-CV-50'!AO4</f>
        <v>-24.100000000004229</v>
      </c>
      <c r="O68" s="59">
        <f>'SVN-CV-50'!AP4</f>
        <v>-29.499999999998749</v>
      </c>
      <c r="P68" s="59">
        <f>'SVN-CV-50'!AQ4</f>
        <v>-20.600000000001728</v>
      </c>
      <c r="Q68" s="59">
        <f>'SVN-CV-50'!AR4</f>
        <v>-26.899999999997704</v>
      </c>
      <c r="R68" s="59">
        <f>'SVN-CV-50'!AS4</f>
        <v>-34.599999999997522</v>
      </c>
      <c r="S68" s="59">
        <f>'SVN-CV-50'!AT4</f>
        <v>-34.000000000006025</v>
      </c>
      <c r="T68" s="110">
        <f>'SVN-CV-50'!AU4</f>
        <v>-34.000000000006025</v>
      </c>
      <c r="U68" s="82"/>
      <c r="V68" s="56"/>
      <c r="AB68" s="135"/>
      <c r="AC68" s="136">
        <f>AVERAGE(G68:H68)-AVERAGE(S68:T68)</f>
        <v>-106.24999999998863</v>
      </c>
      <c r="AD68" s="135" t="str">
        <f t="shared" ref="AD68" si="107">IF(AC68&lt;-20,"e Cota Z-","")</f>
        <v>e Cota Z-</v>
      </c>
      <c r="AF68" s="158"/>
      <c r="AG68" s="159"/>
      <c r="AH68" s="160"/>
      <c r="AI68" s="160"/>
      <c r="AJ68" s="160"/>
      <c r="AK68" s="160"/>
    </row>
    <row r="69" spans="1:37">
      <c r="A69" s="97" t="str">
        <f t="shared" ref="A69" si="108">E70</f>
        <v>Sem movimentação</v>
      </c>
      <c r="B69" s="102"/>
      <c r="C69" s="105"/>
      <c r="E69" s="99" t="s">
        <v>154</v>
      </c>
      <c r="F69" s="95" t="s">
        <v>81</v>
      </c>
      <c r="G69" s="98">
        <f>'SVN-CV-51'!AH5</f>
        <v>38.018548164327484</v>
      </c>
      <c r="H69" s="98">
        <f>'SVN-CV-51'!AI5</f>
        <v>38.465698923707038</v>
      </c>
      <c r="I69" s="98">
        <f>'SVN-CV-51'!AJ5</f>
        <v>66.849681921404283</v>
      </c>
      <c r="J69" s="98">
        <f>'SVN-CV-51'!AK5</f>
        <v>48.932299966535496</v>
      </c>
      <c r="K69" s="98">
        <f>'SVN-CV-51'!AL5</f>
        <v>21.722108602563818</v>
      </c>
      <c r="L69" s="98">
        <f>'SVN-CV-51'!AM5</f>
        <v>25.129663736075532</v>
      </c>
      <c r="M69" s="98">
        <f>'SVN-CV-51'!AN5</f>
        <v>48.932299966535496</v>
      </c>
      <c r="N69" s="98">
        <f>'SVN-CV-51'!AO5</f>
        <v>28.60559396303255</v>
      </c>
      <c r="O69" s="98">
        <f>'SVN-CV-51'!AP5</f>
        <v>65.266990313270384</v>
      </c>
      <c r="P69" s="98">
        <f>'SVN-CV-51'!AQ5</f>
        <v>36.324784661744204</v>
      </c>
      <c r="Q69" s="98">
        <f>'SVN-CV-51'!AR5</f>
        <v>123.18875769310198</v>
      </c>
      <c r="R69" s="98">
        <f>'SVN-CV-51'!AS5</f>
        <v>44.439284520356622</v>
      </c>
      <c r="S69" s="98">
        <f>'SVN-CV-51'!AT5</f>
        <v>51.515046432627116</v>
      </c>
      <c r="T69" s="109">
        <f>'SVN-CV-51'!AU5</f>
        <v>57.918390712736198</v>
      </c>
      <c r="U69" s="82">
        <f>AVERAGE(G69:H69)-AVERAGE(S69:T69)</f>
        <v>-16.474595028664396</v>
      </c>
      <c r="V69" s="56">
        <f t="shared" ref="V69" si="109">U69/($G$2-$T$2)</f>
        <v>-2.0593243785830495</v>
      </c>
      <c r="X69" t="str">
        <f>E69&amp;": "&amp;ROUND(VALUE(V69),0)&amp;" mm/dia → "&amp;E71</f>
        <v xml:space="preserve">SVN-CV-51: -2 mm/dia → Nordeste </v>
      </c>
      <c r="AB69" s="134">
        <f>'SVN-CV-51'!Y2</f>
        <v>35.169266697590601</v>
      </c>
      <c r="AC69" s="79"/>
      <c r="AD69" s="137"/>
      <c r="AF69" s="152" t="str">
        <f>E69</f>
        <v>SVN-CV-51</v>
      </c>
      <c r="AG69" s="153">
        <f>$AG$2*U69</f>
        <v>-1.6474595028664396</v>
      </c>
      <c r="AH69" s="154" t="str">
        <f>ROUND(VALUE(V69),0) &amp; " mm/dia"</f>
        <v>-2 mm/dia</v>
      </c>
      <c r="AI69" s="154"/>
      <c r="AJ69" s="154">
        <f t="shared" ref="AJ69" si="110">AG69*$AJ$2</f>
        <v>-4.9423785085993188</v>
      </c>
      <c r="AK69" s="154">
        <f>AB69</f>
        <v>35.169266697590601</v>
      </c>
    </row>
    <row r="70" spans="1:37">
      <c r="A70" s="97" t="str">
        <f t="shared" ref="A70" si="111">E70</f>
        <v>Sem movimentação</v>
      </c>
      <c r="B70" s="103" t="str">
        <f t="shared" ref="B70" si="112">IF(
    MIN(
        LARGE(G70:L70,2) - SMALL(G70:L70,2),
        360 - (LARGE(G70:L70,2) - SMALL(G70:L70,2))
    ) &lt; 45,
    "Sim",
    "Não"
)</f>
        <v>Sim</v>
      </c>
      <c r="C70" s="100" t="str">
        <f t="shared" ref="C70" si="113">IF(U69 &gt;= 35,
  "Sim",
  "Não"
)</f>
        <v>Não</v>
      </c>
      <c r="E70" s="91" t="s">
        <v>69</v>
      </c>
      <c r="F70" s="94" t="s">
        <v>61</v>
      </c>
      <c r="G70" s="56">
        <f>'SVN-CV-51'!AH6</f>
        <v>55.849230533808907</v>
      </c>
      <c r="H70" s="56">
        <f>'SVN-CV-51'!AI6</f>
        <v>57.804266332833606</v>
      </c>
      <c r="I70" s="56">
        <f>'SVN-CV-51'!AJ6</f>
        <v>50.480685431239863</v>
      </c>
      <c r="J70" s="56">
        <f>'SVN-CV-51'!AK6</f>
        <v>50.133557236267166</v>
      </c>
      <c r="K70" s="56">
        <f>'SVN-CV-51'!AL6</f>
        <v>73.201627464272633</v>
      </c>
      <c r="L70" s="56">
        <f>'SVN-CV-51'!AM6</f>
        <v>92.20259852630636</v>
      </c>
      <c r="M70" s="56">
        <f>'SVN-CV-51'!AN6</f>
        <v>50.133557236267166</v>
      </c>
      <c r="N70" s="56">
        <f>'SVN-CV-51'!AO6</f>
        <v>150.94539655639716</v>
      </c>
      <c r="O70" s="56">
        <f>'SVN-CV-51'!AP6</f>
        <v>213.81323099787036</v>
      </c>
      <c r="P70" s="56">
        <f>'SVN-CV-51'!AQ6</f>
        <v>59.481770227950676</v>
      </c>
      <c r="Q70" s="56">
        <f>'SVN-CV-51'!AR6</f>
        <v>44.602578963531016</v>
      </c>
      <c r="R70" s="56">
        <f>'SVN-CV-51'!AS6</f>
        <v>54.702856982318849</v>
      </c>
      <c r="S70" s="56">
        <f>'SVN-CV-51'!AT6</f>
        <v>58.700398260197005</v>
      </c>
      <c r="T70" s="92">
        <f>'SVN-CV-51'!AU6</f>
        <v>51.291813903924776</v>
      </c>
      <c r="U70" s="82"/>
      <c r="V70" s="56"/>
      <c r="AC70" s="79"/>
      <c r="AF70" s="155"/>
      <c r="AG70" s="157"/>
      <c r="AH70" s="157"/>
      <c r="AI70" s="157"/>
      <c r="AJ70" s="157"/>
      <c r="AK70" s="157"/>
    </row>
    <row r="71" spans="1:37">
      <c r="A71" s="97" t="str">
        <f t="shared" ref="A71" si="114">E70</f>
        <v>Sem movimentação</v>
      </c>
      <c r="B71" s="84"/>
      <c r="C71" s="101"/>
      <c r="E71" s="93" t="str">
        <f>'RELATÓRIO SEMANAL'!E46 &amp; " " &amp; AD71</f>
        <v xml:space="preserve">Nordeste </v>
      </c>
      <c r="F71" s="96" t="s">
        <v>62</v>
      </c>
      <c r="G71" s="59">
        <f>'SVN-CV-51'!AH4</f>
        <v>2.4000000000086175</v>
      </c>
      <c r="H71" s="59">
        <f>'SVN-CV-51'!AI4</f>
        <v>3.7000000000091404</v>
      </c>
      <c r="I71" s="59">
        <f>'SVN-CV-51'!AJ4</f>
        <v>-5.3999999999945203</v>
      </c>
      <c r="J71" s="59">
        <f>'SVN-CV-51'!AK4</f>
        <v>8.4000000000088448</v>
      </c>
      <c r="K71" s="59">
        <f>'SVN-CV-51'!AL4</f>
        <v>14.000000000010004</v>
      </c>
      <c r="L71" s="59">
        <f>'SVN-CV-51'!AM4</f>
        <v>-21.499999999988972</v>
      </c>
      <c r="M71" s="59">
        <f>'SVN-CV-51'!AN4</f>
        <v>8.4000000000088448</v>
      </c>
      <c r="N71" s="59">
        <f>'SVN-CV-51'!AO4</f>
        <v>-25.799999999989609</v>
      </c>
      <c r="O71" s="59">
        <f>'SVN-CV-51'!AP4</f>
        <v>9.9000000000017963</v>
      </c>
      <c r="P71" s="59">
        <f>'SVN-CV-51'!AQ4</f>
        <v>-15.000000000000568</v>
      </c>
      <c r="Q71" s="59">
        <f>'SVN-CV-51'!AR4</f>
        <v>14.499999999998181</v>
      </c>
      <c r="R71" s="59">
        <f>'SVN-CV-51'!AS4</f>
        <v>15.799999999998704</v>
      </c>
      <c r="S71" s="59">
        <f>'SVN-CV-51'!AT4</f>
        <v>-42.400000000000659</v>
      </c>
      <c r="T71" s="110">
        <f>'SVN-CV-51'!AU4</f>
        <v>16.60000000001105</v>
      </c>
      <c r="U71" s="82"/>
      <c r="V71" s="56"/>
      <c r="AB71" s="135"/>
      <c r="AC71" s="136">
        <f>AVERAGE(G71:H71)-AVERAGE(S71:T71)</f>
        <v>15.950000000003683</v>
      </c>
      <c r="AD71" s="135" t="str">
        <f t="shared" ref="AD71" si="115">IF(AC71&lt;-20,"e Cota Z-","")</f>
        <v/>
      </c>
      <c r="AF71" s="141"/>
      <c r="AG71" s="136"/>
      <c r="AH71" s="136"/>
      <c r="AI71" s="136"/>
      <c r="AJ71" s="136"/>
      <c r="AK71" s="136"/>
    </row>
    <row r="72" spans="1:37">
      <c r="A72" s="97" t="str">
        <f t="shared" ref="A72" si="116">E73</f>
        <v>Sem movimentação</v>
      </c>
      <c r="B72" s="102"/>
      <c r="C72" s="105"/>
      <c r="E72" s="99" t="s">
        <v>58</v>
      </c>
      <c r="F72" s="95" t="s">
        <v>81</v>
      </c>
      <c r="G72" s="70">
        <f>'SVN-CV-32'!AH5</f>
        <v>727.21991844934769</v>
      </c>
      <c r="H72" s="70">
        <f>'SVN-CV-32'!AI5</f>
        <v>725.67109636237547</v>
      </c>
      <c r="I72" s="70">
        <f>'SVN-CV-32'!AJ5</f>
        <v>745.22336904520932</v>
      </c>
      <c r="J72" s="70">
        <f>'SVN-CV-32'!AK5</f>
        <v>698.41745398648538</v>
      </c>
      <c r="K72" s="70">
        <f>'SVN-CV-32'!AL5</f>
        <v>707.14378300095063</v>
      </c>
      <c r="L72" s="70">
        <f>'SVN-CV-32'!AM5</f>
        <v>693.26723559779577</v>
      </c>
      <c r="M72" s="70">
        <f>'SVN-CV-32'!AN5</f>
        <v>698.41745398648538</v>
      </c>
      <c r="N72" s="70">
        <f>'SVN-CV-32'!AO5</f>
        <v>683.81858708923005</v>
      </c>
      <c r="O72" s="70">
        <f>'SVN-CV-32'!AP5</f>
        <v>650.02408412118461</v>
      </c>
      <c r="U72" s="82">
        <f>AVERAGE(G72:H72)-0</f>
        <v>726.44550740586158</v>
      </c>
      <c r="V72" s="56">
        <f>U72/($G$2-$O$2)</f>
        <v>145.28910148117231</v>
      </c>
      <c r="X72" t="e">
        <f>E72&amp;": "&amp;ROUND(VALUE(V72),0)&amp;" mm/dia → "&amp;E74</f>
        <v>#DIV/0!</v>
      </c>
      <c r="AB72" s="134">
        <f>'SVN-CV-32'!Y2</f>
        <v>14.857882912778834</v>
      </c>
      <c r="AC72" s="79"/>
      <c r="AD72" s="137"/>
      <c r="AF72" s="146" t="str">
        <f>E72</f>
        <v>SVN-CV-32</v>
      </c>
      <c r="AG72" s="147">
        <f>$AG$2*U72</f>
        <v>72.644550740586155</v>
      </c>
      <c r="AH72" s="148" t="str">
        <f>ROUND(VALUE(V72),0) &amp; " mm/dia"</f>
        <v>145 mm/dia</v>
      </c>
      <c r="AI72" s="148"/>
      <c r="AJ72" s="82">
        <f t="shared" ref="AJ72" si="117">AG72*$AJ$2</f>
        <v>217.93365222175845</v>
      </c>
      <c r="AK72" s="148">
        <f t="shared" ref="AK72" si="118">AB72</f>
        <v>14.857882912778834</v>
      </c>
    </row>
    <row r="73" spans="1:37">
      <c r="A73" s="97" t="str">
        <f t="shared" ref="A73" si="119">E73</f>
        <v>Sem movimentação</v>
      </c>
      <c r="B73" s="103" t="str">
        <f t="shared" ref="B73" si="120">IF(
    MIN(
        LARGE(G73:L73,2) - SMALL(G73:L73,2),
        360 - (LARGE(G73:L73,2) - SMALL(G73:L73,2))
    ) &lt; 45,
    "Sim",
    "Não"
)</f>
        <v>Sim</v>
      </c>
      <c r="C73" s="100" t="str">
        <f t="shared" ref="C73" si="121">IF(U72 &gt;= 35,
  "Sim",
  "Não"
)</f>
        <v>Sim</v>
      </c>
      <c r="E73" s="91" t="s">
        <v>69</v>
      </c>
      <c r="F73" s="94" t="s">
        <v>61</v>
      </c>
      <c r="G73" s="56">
        <f>'SVN-CV-32'!AH6</f>
        <v>74.960819187802088</v>
      </c>
      <c r="H73" s="56">
        <f>'SVN-CV-32'!AI6</f>
        <v>75.06502031034853</v>
      </c>
      <c r="I73" s="56">
        <f>'SVN-CV-32'!AJ6</f>
        <v>72.275554482695668</v>
      </c>
      <c r="J73" s="56">
        <f>'SVN-CV-32'!AK6</f>
        <v>75.069640551271107</v>
      </c>
      <c r="K73" s="56">
        <f>'SVN-CV-32'!AL6</f>
        <v>75.55072903379272</v>
      </c>
      <c r="L73" s="56">
        <f>'SVN-CV-32'!AM6</f>
        <v>77.187641278114029</v>
      </c>
      <c r="M73" s="56">
        <f>'SVN-CV-32'!AN6</f>
        <v>75.069640551271107</v>
      </c>
      <c r="N73" s="56">
        <f>'SVN-CV-32'!AO6</f>
        <v>77.830637550525921</v>
      </c>
      <c r="O73" s="56">
        <f>'SVN-CV-32'!AP6</f>
        <v>82.311508562995641</v>
      </c>
      <c r="U73" s="82"/>
      <c r="V73" s="56"/>
      <c r="AC73" s="79"/>
      <c r="AG73" s="140"/>
      <c r="AH73" s="82"/>
      <c r="AI73" s="82"/>
      <c r="AJ73" s="82"/>
      <c r="AK73" s="82"/>
    </row>
    <row r="74" spans="1:37">
      <c r="A74" s="97" t="str">
        <f t="shared" ref="A74" si="122">E73</f>
        <v>Sem movimentação</v>
      </c>
      <c r="B74" s="84"/>
      <c r="C74" s="101"/>
      <c r="E74" s="93" t="e">
        <f>'RELATÓRIO SEMANAL'!E47 &amp; " " &amp; AD74</f>
        <v>#DIV/0!</v>
      </c>
      <c r="F74" s="96" t="s">
        <v>62</v>
      </c>
      <c r="G74" s="59">
        <f>'SVN-CV-32'!AH4</f>
        <v>-40.899999999993497</v>
      </c>
      <c r="H74" s="59">
        <f>'SVN-CV-32'!AI4</f>
        <v>-26.200000000002888</v>
      </c>
      <c r="I74" s="59">
        <f>'SVN-CV-32'!AJ4</f>
        <v>-29.300000000006321</v>
      </c>
      <c r="J74" s="59">
        <f>'SVN-CV-32'!AK4</f>
        <v>-27.900000000002478</v>
      </c>
      <c r="K74" s="59">
        <f>'SVN-CV-32'!AL4</f>
        <v>-28.999999999996362</v>
      </c>
      <c r="L74" s="59">
        <f>'SVN-CV-32'!AM4</f>
        <v>-63.100000000005707</v>
      </c>
      <c r="M74" s="59">
        <f>'SVN-CV-32'!AN4</f>
        <v>-27.900000000002478</v>
      </c>
      <c r="N74" s="59">
        <f>'SVN-CV-32'!AO4</f>
        <v>-59.700000000006526</v>
      </c>
      <c r="O74" s="59">
        <f>'SVN-CV-32'!AP4</f>
        <v>-25.099999999994793</v>
      </c>
      <c r="U74" s="136"/>
      <c r="V74" s="59"/>
      <c r="AB74" s="135"/>
      <c r="AC74" s="136" t="e">
        <f>AVERAGE(G74:H74)-AVERAGE(S74:T74)</f>
        <v>#DIV/0!</v>
      </c>
      <c r="AD74" s="135" t="e">
        <f t="shared" ref="AD74" si="123">IF(AC74&lt;-20,"e Cota Z-","")</f>
        <v>#DIV/0!</v>
      </c>
      <c r="AG74" s="140"/>
      <c r="AH74" s="82"/>
      <c r="AI74" s="82"/>
      <c r="AJ74" s="82"/>
      <c r="AK74" s="82"/>
    </row>
    <row r="75" spans="1:37">
      <c r="A75" s="97" t="str">
        <f t="shared" ref="A75" si="124">E76</f>
        <v>Sem movimentação</v>
      </c>
      <c r="B75" s="102"/>
      <c r="C75" s="105"/>
      <c r="E75" s="99" t="s">
        <v>59</v>
      </c>
      <c r="F75" s="95" t="s">
        <v>81</v>
      </c>
      <c r="G75" s="70">
        <f>'SVN-CV-33'!AH5</f>
        <v>961.25345762495738</v>
      </c>
      <c r="H75" s="70">
        <f>'SVN-CV-33'!AI5</f>
        <v>963.04264182907161</v>
      </c>
      <c r="I75" s="70">
        <f>'SVN-CV-33'!AJ5</f>
        <v>968.00122434125331</v>
      </c>
      <c r="J75" s="70">
        <f>'SVN-CV-33'!AK5</f>
        <v>925.4579299920897</v>
      </c>
      <c r="K75" s="70">
        <f>'SVN-CV-33'!AL5</f>
        <v>931.54955849436465</v>
      </c>
      <c r="L75" s="70">
        <f>'SVN-CV-33'!AM5</f>
        <v>914.17476437187418</v>
      </c>
      <c r="M75" s="70">
        <f>'SVN-CV-33'!AN5</f>
        <v>925.4579299920897</v>
      </c>
      <c r="N75" s="70">
        <f>'SVN-CV-33'!AO5</f>
        <v>907.18030735497541</v>
      </c>
      <c r="O75" s="70">
        <f>'SVN-CV-33'!AP5</f>
        <v>876.83053098812866</v>
      </c>
      <c r="P75" s="70">
        <f>'SVN-CV-33'!AQ5</f>
        <v>884.57950472006451</v>
      </c>
      <c r="U75" s="82">
        <f t="shared" ref="U75" si="125">AVERAGE(G75:H75)-0</f>
        <v>962.1480497270145</v>
      </c>
      <c r="V75" s="56">
        <f>U75/($G$2-$P$2)</f>
        <v>160.35800828783576</v>
      </c>
      <c r="X75" t="e">
        <f>E75&amp;": "&amp;ROUND(VALUE(V75),0)&amp;" mm/dia → "&amp;E77</f>
        <v>#DIV/0!</v>
      </c>
      <c r="AB75" s="134">
        <f>'SVN-CV-33'!Y2</f>
        <v>15.96717303106478</v>
      </c>
      <c r="AC75" s="79"/>
      <c r="AD75" s="137"/>
      <c r="AF75" s="146" t="str">
        <f>E75</f>
        <v>SVN-CV-33</v>
      </c>
      <c r="AG75" s="147">
        <f>$AG$2*U75</f>
        <v>96.214804972701458</v>
      </c>
      <c r="AH75" s="148" t="str">
        <f>ROUND(VALUE(V75),0) &amp; " mm/dia"</f>
        <v>160 mm/dia</v>
      </c>
      <c r="AI75" s="148"/>
      <c r="AJ75" s="82">
        <f t="shared" ref="AJ75" si="126">AG75*$AJ$2</f>
        <v>288.64441491810436</v>
      </c>
      <c r="AK75" s="148">
        <f t="shared" ref="AK75" si="127">AB75</f>
        <v>15.96717303106478</v>
      </c>
    </row>
    <row r="76" spans="1:37">
      <c r="A76" s="97" t="str">
        <f t="shared" ref="A76" si="128">E76</f>
        <v>Sem movimentação</v>
      </c>
      <c r="B76" s="103" t="str">
        <f t="shared" ref="B76" si="129">IF(
    MIN(
        LARGE(G76:L76,2) - SMALL(G76:L76,2),
        360 - (LARGE(G76:L76,2) - SMALL(G76:L76,2))
    ) &lt; 45,
    "Sim",
    "Não"
)</f>
        <v>Sim</v>
      </c>
      <c r="C76" s="100" t="str">
        <f t="shared" ref="C76" si="130">IF(U75 &gt;= 35,
  "Sim",
  "Não"
)</f>
        <v>Sim</v>
      </c>
      <c r="E76" s="91" t="s">
        <v>69</v>
      </c>
      <c r="F76" s="94" t="s">
        <v>61</v>
      </c>
      <c r="G76" s="56">
        <f>'SVN-CV-33'!AH6</f>
        <v>73.935665299879588</v>
      </c>
      <c r="H76" s="56">
        <f>'SVN-CV-33'!AI6</f>
        <v>73.511291985763364</v>
      </c>
      <c r="I76" s="56">
        <f>'SVN-CV-33'!AJ6</f>
        <v>72.820077699697663</v>
      </c>
      <c r="J76" s="56">
        <f>'SVN-CV-33'!AK6</f>
        <v>73.849231521095362</v>
      </c>
      <c r="K76" s="56">
        <f>'SVN-CV-33'!AL6</f>
        <v>75.037228975254266</v>
      </c>
      <c r="L76" s="56">
        <f>'SVN-CV-33'!AM6</f>
        <v>76.375784613072028</v>
      </c>
      <c r="M76" s="56">
        <f>'SVN-CV-33'!AN6</f>
        <v>73.849231521095362</v>
      </c>
      <c r="N76" s="56">
        <f>'SVN-CV-33'!AO6</f>
        <v>76.220493511666916</v>
      </c>
      <c r="O76" s="56">
        <f>'SVN-CV-33'!AP6</f>
        <v>79.184172479092524</v>
      </c>
      <c r="P76" s="56">
        <f>'SVN-CV-33'!AQ6</f>
        <v>77.506496809265968</v>
      </c>
      <c r="U76" s="82"/>
      <c r="V76" s="56"/>
      <c r="AC76" s="79"/>
      <c r="AG76" s="140"/>
      <c r="AH76" s="82"/>
      <c r="AI76" s="82"/>
      <c r="AJ76" s="82"/>
      <c r="AK76" s="82"/>
    </row>
    <row r="77" spans="1:37">
      <c r="A77" s="97" t="str">
        <f t="shared" ref="A77" si="131">E76</f>
        <v>Sem movimentação</v>
      </c>
      <c r="B77" s="84"/>
      <c r="C77" s="101"/>
      <c r="E77" s="93" t="e">
        <f>'RELATÓRIO SEMANAL'!E48 &amp; " " &amp; AD77</f>
        <v>#DIV/0!</v>
      </c>
      <c r="F77" s="96" t="s">
        <v>62</v>
      </c>
      <c r="G77" s="59">
        <f>'SVN-CV-33'!AH4</f>
        <v>-58.600000000012642</v>
      </c>
      <c r="H77" s="59">
        <f>'SVN-CV-33'!AI4</f>
        <v>-47.800000000009391</v>
      </c>
      <c r="I77" s="59">
        <f>'SVN-CV-33'!AJ4</f>
        <v>-63.800000000000523</v>
      </c>
      <c r="J77" s="59">
        <f>'SVN-CV-33'!AK4</f>
        <v>-59.400000000010778</v>
      </c>
      <c r="K77" s="59">
        <f>'SVN-CV-33'!AL4</f>
        <v>-54.900000000003502</v>
      </c>
      <c r="L77" s="59">
        <f>'SVN-CV-33'!AM4</f>
        <v>-80.500000000000682</v>
      </c>
      <c r="M77" s="59">
        <f>'SVN-CV-33'!AN4</f>
        <v>-59.400000000010778</v>
      </c>
      <c r="N77" s="59">
        <f>'SVN-CV-33'!AO4</f>
        <v>-76.900000000009072</v>
      </c>
      <c r="O77" s="59">
        <f>'SVN-CV-33'!AP4</f>
        <v>-47.300000000007003</v>
      </c>
      <c r="P77" s="59">
        <f>'SVN-CV-33'!AQ4</f>
        <v>-88.500000000010459</v>
      </c>
      <c r="U77" s="136"/>
      <c r="V77" s="59"/>
      <c r="AB77" s="135"/>
      <c r="AC77" s="136" t="e">
        <f>AVERAGE(G77:H77)-AVERAGE(S77:T77)</f>
        <v>#DIV/0!</v>
      </c>
      <c r="AD77" s="135" t="e">
        <f t="shared" ref="AD77" si="132">IF(AC77&lt;-20,"e Cota Z-","")</f>
        <v>#DIV/0!</v>
      </c>
      <c r="AG77" s="140"/>
      <c r="AH77" s="82"/>
      <c r="AI77" s="82"/>
      <c r="AJ77" s="82"/>
      <c r="AK77" s="82"/>
    </row>
    <row r="78" spans="1:37">
      <c r="A78" s="97" t="str">
        <f t="shared" ref="A78" si="133">E79</f>
        <v>Sem movimentação</v>
      </c>
      <c r="B78" s="102"/>
      <c r="C78" s="105"/>
      <c r="E78" s="99" t="s">
        <v>60</v>
      </c>
      <c r="F78" s="95" t="s">
        <v>81</v>
      </c>
      <c r="G78" s="70">
        <f>'SVN-CV-34'!AH5</f>
        <v>1118.1409124345748</v>
      </c>
      <c r="H78" s="70">
        <f>'SVN-CV-34'!AI5</f>
        <v>1114.0927609053417</v>
      </c>
      <c r="I78" s="70">
        <f>'SVN-CV-34'!AJ5</f>
        <v>1112.2022522436343</v>
      </c>
      <c r="J78" s="70">
        <f>'SVN-CV-34'!AK5</f>
        <v>1069.8931956581519</v>
      </c>
      <c r="K78" s="70">
        <f>'SVN-CV-34'!AL5</f>
        <v>1083.7949114027713</v>
      </c>
      <c r="L78" s="70">
        <f>'SVN-CV-34'!AM5</f>
        <v>1073.9921089334998</v>
      </c>
      <c r="M78" s="70">
        <f>'SVN-CV-34'!AN5</f>
        <v>1069.8931956581519</v>
      </c>
      <c r="N78" s="70">
        <f>'SVN-CV-34'!AO5</f>
        <v>1058.6692070467309</v>
      </c>
      <c r="O78" s="70">
        <f>'SVN-CV-34'!AP5</f>
        <v>1042.1722362549153</v>
      </c>
      <c r="U78" s="82">
        <f t="shared" ref="U78" si="134">AVERAGE(G78:H78)-0</f>
        <v>1116.1168366699583</v>
      </c>
      <c r="V78" s="56">
        <f>U78/($G$2-$O$2)</f>
        <v>223.22336733399166</v>
      </c>
      <c r="X78" t="e">
        <f>E78&amp;": "&amp;ROUND(VALUE(V78),0)&amp;" mm/dia → "&amp;E80</f>
        <v>#DIV/0!</v>
      </c>
      <c r="AB78" s="134">
        <f>'SVN-CV-34'!Y2</f>
        <v>9.6792079289770143</v>
      </c>
      <c r="AC78" s="79"/>
      <c r="AD78" s="137"/>
      <c r="AF78" s="146" t="str">
        <f>E78</f>
        <v>SVN-CV-34</v>
      </c>
      <c r="AG78" s="147">
        <f>$AG$2*U78</f>
        <v>111.61168366699583</v>
      </c>
      <c r="AH78" s="148" t="str">
        <f>ROUND(VALUE(V78),0) &amp; " mm/dia"</f>
        <v>223 mm/dia</v>
      </c>
      <c r="AI78" s="148"/>
      <c r="AJ78" s="82">
        <f t="shared" ref="AJ78" si="135">AG78*$AJ$2</f>
        <v>334.83505100098751</v>
      </c>
      <c r="AK78" s="148">
        <f t="shared" ref="AK78" si="136">AB78</f>
        <v>9.6792079289770143</v>
      </c>
    </row>
    <row r="79" spans="1:37">
      <c r="A79" s="97" t="str">
        <f t="shared" ref="A79" si="137">E79</f>
        <v>Sem movimentação</v>
      </c>
      <c r="B79" s="103" t="str">
        <f t="shared" ref="B79" si="138">IF(
    MIN(
        LARGE(G79:L79,2) - SMALL(G79:L79,2),
        360 - (LARGE(G79:L79,2) - SMALL(G79:L79,2))
    ) &lt; 45,
    "Sim",
    "Não"
)</f>
        <v>Sim</v>
      </c>
      <c r="C79" s="100" t="str">
        <f t="shared" ref="C79" si="139">IF(U78 &gt;= 35,
  "Sim",
  "Não"
)</f>
        <v>Sim</v>
      </c>
      <c r="E79" s="91" t="s">
        <v>69</v>
      </c>
      <c r="F79" s="94" t="s">
        <v>61</v>
      </c>
      <c r="G79" s="56">
        <f>'SVN-CV-34'!AH6</f>
        <v>79.482745712589917</v>
      </c>
      <c r="H79" s="56">
        <f>'SVN-CV-34'!AI6</f>
        <v>79.8083843459018</v>
      </c>
      <c r="I79" s="56">
        <f>'SVN-CV-34'!AJ6</f>
        <v>79.813687467728357</v>
      </c>
      <c r="J79" s="56">
        <f>'SVN-CV-34'!AK6</f>
        <v>80.385286376634156</v>
      </c>
      <c r="K79" s="56">
        <f>'SVN-CV-34'!AL6</f>
        <v>81.200348941598179</v>
      </c>
      <c r="L79" s="56">
        <f>'SVN-CV-34'!AM6</f>
        <v>81.639722363523163</v>
      </c>
      <c r="M79" s="56">
        <f>'SVN-CV-34'!AN6</f>
        <v>80.385286376634156</v>
      </c>
      <c r="N79" s="56">
        <f>'SVN-CV-34'!AO6</f>
        <v>82.827823880190351</v>
      </c>
      <c r="O79" s="56">
        <f>'SVN-CV-34'!AP6</f>
        <v>83.84150607868321</v>
      </c>
      <c r="U79" s="82"/>
      <c r="V79" s="56"/>
      <c r="AC79" s="79"/>
      <c r="AG79" s="82"/>
      <c r="AH79" s="82"/>
      <c r="AI79" s="82"/>
      <c r="AJ79" s="82"/>
      <c r="AK79" s="82"/>
    </row>
    <row r="80" spans="1:37">
      <c r="A80" s="97" t="str">
        <f t="shared" ref="A80" si="140">E79</f>
        <v>Sem movimentação</v>
      </c>
      <c r="B80" s="84"/>
      <c r="C80" s="101"/>
      <c r="E80" s="93" t="e">
        <f>'RELATÓRIO SEMANAL'!E49 &amp; " " &amp; AD80</f>
        <v>#DIV/0!</v>
      </c>
      <c r="F80" s="96" t="s">
        <v>62</v>
      </c>
      <c r="G80" s="59">
        <f>'SVN-CV-34'!AH4</f>
        <v>-49.000000000006594</v>
      </c>
      <c r="H80" s="59">
        <f>'SVN-CV-34'!AI4</f>
        <v>-40.199999999998681</v>
      </c>
      <c r="I80" s="59">
        <f>'SVN-CV-34'!AJ4</f>
        <v>-49.199999999999022</v>
      </c>
      <c r="J80" s="59">
        <f>'SVN-CV-34'!AK4</f>
        <v>-34.999999999996589</v>
      </c>
      <c r="K80" s="59">
        <f>'SVN-CV-34'!AL4</f>
        <v>-37.400000000005207</v>
      </c>
      <c r="L80" s="59">
        <f>'SVN-CV-34'!AM4</f>
        <v>-90.500000000005798</v>
      </c>
      <c r="M80" s="59">
        <f>'SVN-CV-34'!AN4</f>
        <v>-34.999999999996589</v>
      </c>
      <c r="N80" s="59">
        <f>'SVN-CV-34'!AO4</f>
        <v>-89.799999999996771</v>
      </c>
      <c r="O80" s="59">
        <f>'SVN-CV-34'!AP4</f>
        <v>-44.800000000009277</v>
      </c>
      <c r="U80" s="136"/>
      <c r="V80" s="59"/>
      <c r="AB80" s="135"/>
      <c r="AC80" s="136" t="e">
        <f>AVERAGE(G80:H80)-AVERAGE(S80:T80)</f>
        <v>#DIV/0!</v>
      </c>
      <c r="AD80" s="135" t="e">
        <f t="shared" ref="AD80" si="141">IF(AC80&lt;-20,"e Cota Z-","")</f>
        <v>#DIV/0!</v>
      </c>
      <c r="AG80" s="82"/>
      <c r="AH80" s="82"/>
      <c r="AI80" s="82"/>
      <c r="AJ80" s="82"/>
      <c r="AK80" s="82"/>
    </row>
    <row r="81" spans="1:37">
      <c r="A81" s="97" t="str">
        <f t="shared" ref="A81" si="142">E82</f>
        <v>Sem movimentação</v>
      </c>
      <c r="B81" s="102"/>
      <c r="C81" s="105"/>
      <c r="E81" s="99" t="s">
        <v>51</v>
      </c>
      <c r="F81" s="95" t="s">
        <v>81</v>
      </c>
      <c r="G81" s="70">
        <f>'SVN-CV-27'!AH5</f>
        <v>175.13911623071692</v>
      </c>
      <c r="H81" s="70">
        <f>'SVN-CV-27'!AI5</f>
        <v>171.89581157893701</v>
      </c>
      <c r="I81" s="70">
        <f>'SVN-CV-27'!AJ5</f>
        <v>181.42791944710049</v>
      </c>
      <c r="J81" s="70">
        <f>'SVN-CV-27'!AK5</f>
        <v>160.05305392460309</v>
      </c>
      <c r="K81" s="70">
        <f>'SVN-CV-27'!AL5</f>
        <v>172.94791143122436</v>
      </c>
      <c r="U81" s="82">
        <f t="shared" ref="U81" si="143">AVERAGE(G81:H81)-0</f>
        <v>173.51746390482697</v>
      </c>
      <c r="V81" s="56">
        <f>U81/($G$2-$K$2)</f>
        <v>57.839154634942325</v>
      </c>
      <c r="X81" t="e">
        <f>E81&amp;": "&amp;ROUND(VALUE(V81),0)&amp;" mm/dia → "&amp;E83</f>
        <v>#DIV/0!</v>
      </c>
      <c r="AB81" s="134">
        <f>'SVN-CV-37'!Y2</f>
        <v>9.680665476094422</v>
      </c>
      <c r="AC81" s="79"/>
      <c r="AD81" s="137"/>
      <c r="AF81" s="146" t="str">
        <f>E81</f>
        <v>SVN-CV-27</v>
      </c>
      <c r="AG81" s="147">
        <f>$AG$2*U81</f>
        <v>17.351746390482699</v>
      </c>
      <c r="AH81" s="148" t="str">
        <f>ROUND(VALUE(V81),0) &amp; " mm/dia"</f>
        <v>58 mm/dia</v>
      </c>
      <c r="AI81" s="148"/>
      <c r="AJ81" s="82">
        <f t="shared" ref="AJ81" si="144">AG81*$AJ$2</f>
        <v>52.055239171448093</v>
      </c>
      <c r="AK81" s="148">
        <f t="shared" ref="AK81" si="145">AB81</f>
        <v>9.680665476094422</v>
      </c>
    </row>
    <row r="82" spans="1:37">
      <c r="A82" s="97" t="str">
        <f t="shared" ref="A82" si="146">E82</f>
        <v>Sem movimentação</v>
      </c>
      <c r="B82" s="103" t="str">
        <f t="shared" ref="B82" si="147">IF(
    MIN(
        LARGE(G82:L82,2) - SMALL(G82:L82,2),
        360 - (LARGE(G82:L82,2) - SMALL(G82:L82,2))
    ) &lt; 45,
    "Sim",
    "Não"
)</f>
        <v>Sim</v>
      </c>
      <c r="C82" s="100" t="str">
        <f>IF(U81 &gt;= 35,
  "Sim",
  "Não"
)</f>
        <v>Sim</v>
      </c>
      <c r="E82" s="91" t="s">
        <v>69</v>
      </c>
      <c r="F82" s="94" t="s">
        <v>61</v>
      </c>
      <c r="G82" s="56">
        <f>'SVN-CV-27'!AH6</f>
        <v>117.22528068943103</v>
      </c>
      <c r="H82" s="56">
        <f>'SVN-CV-27'!AI6</f>
        <v>112.3856555125389</v>
      </c>
      <c r="I82" s="56">
        <f>'SVN-CV-27'!AJ6</f>
        <v>120.51218954593458</v>
      </c>
      <c r="J82" s="56">
        <f>'SVN-CV-27'!AK6</f>
        <v>112.48743421446915</v>
      </c>
      <c r="K82" s="56">
        <f>'SVN-CV-27'!AL6</f>
        <v>118.19649943942727</v>
      </c>
      <c r="U82" s="82"/>
      <c r="V82" s="56"/>
      <c r="AC82" s="79"/>
      <c r="AG82" s="82"/>
      <c r="AH82" s="82"/>
      <c r="AI82" s="82"/>
      <c r="AJ82" s="82"/>
      <c r="AK82" s="82"/>
    </row>
    <row r="83" spans="1:37">
      <c r="A83" s="97" t="str">
        <f t="shared" ref="A83" si="148">E82</f>
        <v>Sem movimentação</v>
      </c>
      <c r="B83" s="84"/>
      <c r="C83" s="101"/>
      <c r="E83" s="93" t="e">
        <f>'RELATÓRIO SEMANAL'!E50 &amp; " " &amp; AD83</f>
        <v>#DIV/0!</v>
      </c>
      <c r="F83" s="96" t="s">
        <v>62</v>
      </c>
      <c r="G83" s="59">
        <f>'SVN-CV-27'!AH4</f>
        <v>13.100000000008549</v>
      </c>
      <c r="H83" s="59">
        <f>'SVN-CV-27'!AI4</f>
        <v>29.400000000009641</v>
      </c>
      <c r="I83" s="59">
        <f>'SVN-CV-27'!AJ4</f>
        <v>17.200000000002547</v>
      </c>
      <c r="J83" s="59">
        <f>'SVN-CV-27'!AK4</f>
        <v>9.9000000000017963</v>
      </c>
      <c r="K83" s="59">
        <f>'SVN-CV-27'!AL4</f>
        <v>24.399999999999977</v>
      </c>
      <c r="U83" s="136"/>
      <c r="V83" s="59"/>
      <c r="AB83" s="135"/>
      <c r="AC83" s="136" t="e">
        <f>AVERAGE(G83:H83)-AVERAGE(S83:T83)</f>
        <v>#DIV/0!</v>
      </c>
      <c r="AD83" s="135" t="e">
        <f t="shared" ref="AD83" si="149">IF(AC83&lt;-20,"e Cota Z-","")</f>
        <v>#DIV/0!</v>
      </c>
      <c r="AG83" s="82"/>
      <c r="AH83" s="82"/>
      <c r="AI83" s="82"/>
      <c r="AJ83" s="82"/>
      <c r="AK83" s="82"/>
    </row>
  </sheetData>
  <autoFilter ref="A2:A83"/>
  <mergeCells count="1">
    <mergeCell ref="C1:C2"/>
  </mergeCells>
  <phoneticPr fontId="14" type="noConversion"/>
  <conditionalFormatting sqref="C4:C5 C7:C8 C10:C11 C13:C14 C16:C17 C19:C20 C22:C23 C25:C26 C28:C29 C31:C32 C34:C35 C37:C38 C40:C41 C43:C44 C46:C47 C49:C50 C52:C53 C55:C56 C58:C59 C61:C62 C64:C65 C67:C68 C70:C71 C73:C74 C76:C77 C79:C80 C82:C83">
    <cfRule type="cellIs" dxfId="19" priority="1" operator="equal">
      <formula>"Sim"</formula>
    </cfRule>
  </conditionalFormatting>
  <conditionalFormatting sqref="E4 E7 E10 E13 E16 E19 E22 E25">
    <cfRule type="cellIs" dxfId="18" priority="7" operator="equal">
      <formula>"Movimento com tendência"</formula>
    </cfRule>
  </conditionalFormatting>
  <conditionalFormatting sqref="E28">
    <cfRule type="cellIs" dxfId="17" priority="6" operator="equal">
      <formula>"Movimento com tendência"</formula>
    </cfRule>
  </conditionalFormatting>
  <conditionalFormatting sqref="E31">
    <cfRule type="cellIs" dxfId="16" priority="4" operator="equal">
      <formula>"Movimento com tendência"</formula>
    </cfRule>
  </conditionalFormatting>
  <conditionalFormatting sqref="E34">
    <cfRule type="cellIs" dxfId="15" priority="3" operator="equal">
      <formula>"Movimento com tendência"</formula>
    </cfRule>
  </conditionalFormatting>
  <conditionalFormatting sqref="E37 E40 E43 E46 E49 E52 E55 E58 E61 E64 E67 E70 E73 E76 E79 E82">
    <cfRule type="cellIs" dxfId="14" priority="2" operator="equal">
      <formula>"Movimento com tendência"</formula>
    </cfRule>
  </conditionalFormatting>
  <dataValidations count="1">
    <dataValidation type="list" allowBlank="1" showInputMessage="1" showErrorMessage="1" sqref="E4 E7 E10 E13 E16 E19 E22 E25 E28 E31 E34 E37 E40 E43 E46 E49 E52 E55 E58 E61 E64 E67 E70 E73 E76 E79 E82">
      <formula1>"Sem movimentação, Movimento sem tendência, Movimento com tendência"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B1:Y44"/>
  <sheetViews>
    <sheetView showGridLines="0" zoomScale="98" zoomScaleNormal="98" workbookViewId="0">
      <selection activeCell="L16" sqref="L16"/>
    </sheetView>
  </sheetViews>
  <sheetFormatPr defaultColWidth="9.109375" defaultRowHeight="13.8"/>
  <cols>
    <col min="1" max="9" width="9.109375" style="1"/>
    <col min="10" max="10" width="29.109375" style="1" customWidth="1"/>
    <col min="11" max="11" width="65.44140625" style="1" customWidth="1"/>
    <col min="12" max="12" width="86.5546875" style="1" customWidth="1"/>
    <col min="13" max="24" width="9.109375" style="1"/>
    <col min="25" max="25" width="43.5546875" style="1" customWidth="1"/>
    <col min="26" max="16384" width="9.109375" style="1"/>
  </cols>
  <sheetData>
    <row r="1" spans="12:25">
      <c r="L1" s="113"/>
    </row>
    <row r="5" spans="12:25">
      <c r="L5" s="118" t="s">
        <v>171</v>
      </c>
    </row>
    <row r="6" spans="12:25" ht="120.75" customHeight="1">
      <c r="Y6" s="112"/>
    </row>
    <row r="19" spans="14:14" ht="14.4">
      <c r="N19"/>
    </row>
    <row r="32" spans="14:14" ht="22.5" customHeight="1"/>
    <row r="33" spans="2:24" ht="18" customHeight="1"/>
    <row r="34" spans="2:24" ht="21.75" customHeight="1"/>
    <row r="35" spans="2:24" ht="29.25" customHeight="1"/>
    <row r="36" spans="2:24" ht="13.5" customHeight="1"/>
    <row r="38" spans="2:24" ht="12.75" customHeight="1">
      <c r="L38" s="216"/>
      <c r="M38" s="216"/>
      <c r="N38" s="216"/>
      <c r="O38" s="216"/>
      <c r="P38" s="216"/>
      <c r="Q38" s="216"/>
      <c r="R38" s="216"/>
      <c r="S38" s="216"/>
      <c r="T38" s="216"/>
      <c r="U38" s="216"/>
      <c r="V38" s="216"/>
      <c r="W38" s="216"/>
      <c r="X38" s="216"/>
    </row>
    <row r="39" spans="2:24">
      <c r="L39" s="216"/>
      <c r="M39" s="216"/>
      <c r="N39" s="216"/>
      <c r="O39" s="216"/>
      <c r="P39" s="216"/>
      <c r="Q39" s="216"/>
      <c r="R39" s="216"/>
      <c r="S39" s="216"/>
      <c r="T39" s="216"/>
      <c r="U39" s="216"/>
      <c r="V39" s="216"/>
      <c r="W39" s="216"/>
      <c r="X39" s="216"/>
    </row>
    <row r="40" spans="2:24">
      <c r="L40" s="216"/>
      <c r="M40" s="216"/>
      <c r="N40" s="216"/>
      <c r="O40" s="216"/>
      <c r="P40" s="216"/>
      <c r="Q40" s="216"/>
      <c r="R40" s="216"/>
      <c r="S40" s="216"/>
      <c r="T40" s="216"/>
      <c r="U40" s="216"/>
      <c r="V40" s="216"/>
      <c r="W40" s="216"/>
      <c r="X40" s="216"/>
    </row>
    <row r="43" spans="2:24">
      <c r="B43" s="1" t="s">
        <v>94</v>
      </c>
    </row>
    <row r="44" spans="2:24">
      <c r="B44" s="1" t="s">
        <v>98</v>
      </c>
    </row>
  </sheetData>
  <mergeCells count="1">
    <mergeCell ref="L38:X40"/>
  </mergeCells>
  <pageMargins left="0.51181102362204722" right="0.51181102362204722" top="0.78740157480314965" bottom="0.78740157480314965" header="0.31496062992125984" footer="0.31496062992125984"/>
  <pageSetup paperSize="189" scale="130" orientation="portrait" horizontalDpi="4294967293" verticalDpi="4294967293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41"/>
  <sheetViews>
    <sheetView zoomScale="84" zoomScaleNormal="84" workbookViewId="0">
      <selection activeCell="W37" sqref="W37"/>
    </sheetView>
  </sheetViews>
  <sheetFormatPr defaultRowHeight="14.4"/>
  <cols>
    <col min="1" max="1" width="18" bestFit="1" customWidth="1"/>
    <col min="2" max="2" width="20.5546875" bestFit="1" customWidth="1"/>
    <col min="3" max="9" width="6.109375" bestFit="1" customWidth="1"/>
    <col min="10" max="10" width="12" bestFit="1" customWidth="1"/>
    <col min="11" max="11" width="6.109375" bestFit="1" customWidth="1"/>
    <col min="12" max="12" width="12" bestFit="1" customWidth="1"/>
    <col min="13" max="22" width="6.109375" bestFit="1" customWidth="1"/>
    <col min="23" max="23" width="18.88671875" bestFit="1" customWidth="1"/>
    <col min="24" max="24" width="6.109375" bestFit="1" customWidth="1"/>
  </cols>
  <sheetData>
    <row r="1" spans="1:22">
      <c r="A1" s="131" t="s">
        <v>103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174</v>
      </c>
      <c r="T1" t="s">
        <v>175</v>
      </c>
      <c r="U1" t="s">
        <v>176</v>
      </c>
      <c r="V1" t="s">
        <v>177</v>
      </c>
    </row>
    <row r="2" spans="1:22">
      <c r="A2" s="119">
        <v>45822</v>
      </c>
      <c r="B2" s="149">
        <v>10.3</v>
      </c>
      <c r="C2" s="149">
        <v>1</v>
      </c>
      <c r="D2" s="149">
        <v>-1</v>
      </c>
      <c r="E2" s="149">
        <v>1</v>
      </c>
      <c r="F2" s="149">
        <v>1</v>
      </c>
      <c r="G2" s="149">
        <v>0</v>
      </c>
      <c r="H2" s="149">
        <v>3</v>
      </c>
      <c r="I2" s="149">
        <v>2</v>
      </c>
      <c r="J2" s="149">
        <v>9</v>
      </c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</row>
    <row r="3" spans="1:22">
      <c r="A3" s="119">
        <v>45823</v>
      </c>
      <c r="B3" s="149">
        <v>22</v>
      </c>
      <c r="C3" s="149">
        <v>-1</v>
      </c>
      <c r="D3" s="149">
        <v>-3</v>
      </c>
      <c r="E3" s="149">
        <v>-2</v>
      </c>
      <c r="F3" s="149">
        <v>1</v>
      </c>
      <c r="G3" s="149">
        <v>4</v>
      </c>
      <c r="H3" s="149">
        <v>7</v>
      </c>
      <c r="I3" s="149">
        <v>7</v>
      </c>
      <c r="J3" s="149">
        <v>8</v>
      </c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</row>
    <row r="4" spans="1:22">
      <c r="A4" s="119">
        <v>45824</v>
      </c>
      <c r="B4" s="149">
        <v>0</v>
      </c>
      <c r="C4" s="149">
        <v>3</v>
      </c>
      <c r="D4" s="149">
        <v>2</v>
      </c>
      <c r="E4" s="149">
        <v>-2</v>
      </c>
      <c r="F4" s="149">
        <v>2</v>
      </c>
      <c r="G4" s="149">
        <v>2</v>
      </c>
      <c r="H4" s="149">
        <v>2</v>
      </c>
      <c r="I4" s="149">
        <v>3</v>
      </c>
      <c r="J4" s="149">
        <v>8</v>
      </c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</row>
    <row r="5" spans="1:22">
      <c r="A5" s="119">
        <v>45825</v>
      </c>
      <c r="B5" s="149">
        <v>96.86</v>
      </c>
      <c r="C5" s="149">
        <v>0</v>
      </c>
      <c r="D5" s="149">
        <v>-3</v>
      </c>
      <c r="E5" s="149">
        <v>-3</v>
      </c>
      <c r="F5" s="149">
        <v>3</v>
      </c>
      <c r="G5" s="149">
        <v>2</v>
      </c>
      <c r="H5" s="149">
        <v>2</v>
      </c>
      <c r="I5" s="149">
        <v>3</v>
      </c>
      <c r="J5" s="149">
        <v>10</v>
      </c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</row>
    <row r="6" spans="1:22">
      <c r="A6" s="119">
        <v>45826</v>
      </c>
      <c r="B6" s="149">
        <v>125.2</v>
      </c>
      <c r="C6" s="149">
        <v>-7</v>
      </c>
      <c r="D6" s="149">
        <v>-1</v>
      </c>
      <c r="E6" s="149">
        <v>-1</v>
      </c>
      <c r="F6" s="149">
        <v>-7</v>
      </c>
      <c r="G6" s="149">
        <v>-4</v>
      </c>
      <c r="H6" s="149">
        <v>2</v>
      </c>
      <c r="I6" s="149">
        <v>-2</v>
      </c>
      <c r="J6" s="149">
        <v>16</v>
      </c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</row>
    <row r="7" spans="1:22">
      <c r="A7" s="119">
        <v>45827</v>
      </c>
      <c r="B7" s="149">
        <v>2.1</v>
      </c>
      <c r="C7" s="149">
        <v>-8</v>
      </c>
      <c r="D7" s="149">
        <v>-5</v>
      </c>
      <c r="E7" s="149">
        <v>-4</v>
      </c>
      <c r="F7" s="149">
        <v>0</v>
      </c>
      <c r="G7" s="149">
        <v>-1</v>
      </c>
      <c r="H7" s="149">
        <v>7</v>
      </c>
      <c r="I7" s="149">
        <v>5</v>
      </c>
      <c r="J7" s="149">
        <v>23</v>
      </c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</row>
    <row r="8" spans="1:22">
      <c r="A8" s="119">
        <v>45828</v>
      </c>
      <c r="B8" s="149">
        <v>16.799999999999997</v>
      </c>
      <c r="C8" s="149">
        <v>-1</v>
      </c>
      <c r="D8" s="149">
        <v>0</v>
      </c>
      <c r="E8" s="149">
        <v>-3</v>
      </c>
      <c r="F8" s="149">
        <v>0</v>
      </c>
      <c r="G8" s="149">
        <v>2</v>
      </c>
      <c r="H8" s="149">
        <v>0</v>
      </c>
      <c r="I8" s="149">
        <v>-1</v>
      </c>
      <c r="J8" s="149">
        <v>27</v>
      </c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</row>
    <row r="9" spans="1:22">
      <c r="A9" s="119">
        <v>45829</v>
      </c>
      <c r="B9" s="149">
        <v>0</v>
      </c>
      <c r="C9" s="149">
        <v>1</v>
      </c>
      <c r="D9" s="149">
        <v>-1</v>
      </c>
      <c r="E9" s="149">
        <v>-3</v>
      </c>
      <c r="F9" s="149">
        <v>0</v>
      </c>
      <c r="G9" s="149">
        <v>0</v>
      </c>
      <c r="H9" s="149">
        <v>0</v>
      </c>
      <c r="I9" s="149">
        <v>-6</v>
      </c>
      <c r="J9" s="149">
        <v>30</v>
      </c>
      <c r="K9" s="149">
        <v>5</v>
      </c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</row>
    <row r="10" spans="1:22">
      <c r="A10" s="119">
        <v>45830</v>
      </c>
      <c r="B10" s="149">
        <v>5.9</v>
      </c>
      <c r="C10" s="149">
        <v>1</v>
      </c>
      <c r="D10" s="149">
        <v>-1</v>
      </c>
      <c r="E10" s="149">
        <v>-3</v>
      </c>
      <c r="F10" s="149">
        <v>0</v>
      </c>
      <c r="G10" s="149">
        <v>0</v>
      </c>
      <c r="H10" s="149">
        <v>0</v>
      </c>
      <c r="I10" s="149">
        <v>-6</v>
      </c>
      <c r="J10" s="149">
        <v>30</v>
      </c>
      <c r="K10" s="149">
        <v>5</v>
      </c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</row>
    <row r="11" spans="1:22">
      <c r="A11" s="119">
        <v>45831</v>
      </c>
      <c r="B11" s="149">
        <v>0</v>
      </c>
      <c r="C11" s="149">
        <v>-2</v>
      </c>
      <c r="D11" s="149">
        <v>0</v>
      </c>
      <c r="E11" s="149">
        <v>0</v>
      </c>
      <c r="F11" s="149">
        <v>-2</v>
      </c>
      <c r="G11" s="149">
        <v>14</v>
      </c>
      <c r="H11" s="149">
        <v>23</v>
      </c>
      <c r="I11" s="149">
        <v>0</v>
      </c>
      <c r="J11" s="149">
        <v>38</v>
      </c>
      <c r="K11" s="149">
        <v>7</v>
      </c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</row>
    <row r="12" spans="1:22">
      <c r="A12" s="119">
        <v>45832</v>
      </c>
      <c r="B12" s="149">
        <v>0</v>
      </c>
      <c r="C12" s="149">
        <v>6</v>
      </c>
      <c r="D12" s="149">
        <v>6</v>
      </c>
      <c r="E12" s="149">
        <v>0</v>
      </c>
      <c r="F12" s="149">
        <v>-2</v>
      </c>
      <c r="G12" s="149">
        <v>18</v>
      </c>
      <c r="H12" s="149">
        <v>27</v>
      </c>
      <c r="I12" s="149">
        <v>-2</v>
      </c>
      <c r="J12" s="149">
        <v>35</v>
      </c>
      <c r="K12" s="149">
        <v>1</v>
      </c>
      <c r="L12" s="149">
        <v>86</v>
      </c>
      <c r="M12" s="149">
        <v>62</v>
      </c>
      <c r="N12" s="149">
        <v>4</v>
      </c>
      <c r="O12" s="149"/>
      <c r="P12" s="149"/>
      <c r="Q12" s="149"/>
      <c r="R12" s="149"/>
      <c r="S12" s="149"/>
      <c r="T12" s="149"/>
      <c r="U12" s="149"/>
      <c r="V12" s="149"/>
    </row>
    <row r="13" spans="1:22">
      <c r="A13" s="119">
        <v>45833</v>
      </c>
      <c r="B13" s="149">
        <v>0</v>
      </c>
      <c r="C13" s="149">
        <v>16</v>
      </c>
      <c r="D13" s="149">
        <v>7</v>
      </c>
      <c r="E13" s="149">
        <v>2</v>
      </c>
      <c r="F13" s="149">
        <v>3</v>
      </c>
      <c r="G13" s="149">
        <v>20</v>
      </c>
      <c r="H13" s="149">
        <v>27</v>
      </c>
      <c r="I13" s="149">
        <v>4</v>
      </c>
      <c r="J13" s="149">
        <v>33</v>
      </c>
      <c r="K13" s="149">
        <v>7</v>
      </c>
      <c r="L13" s="149">
        <v>81</v>
      </c>
      <c r="M13" s="149">
        <v>60</v>
      </c>
      <c r="N13" s="149">
        <v>0</v>
      </c>
      <c r="O13" s="149"/>
      <c r="P13" s="149"/>
      <c r="Q13" s="149"/>
      <c r="R13" s="149"/>
      <c r="S13" s="149"/>
      <c r="T13" s="149"/>
      <c r="U13" s="149"/>
      <c r="V13" s="149"/>
    </row>
    <row r="14" spans="1:22">
      <c r="A14" s="119">
        <v>45834</v>
      </c>
      <c r="B14" s="149">
        <v>12.209999999999999</v>
      </c>
      <c r="C14" s="149">
        <v>-2</v>
      </c>
      <c r="D14" s="149">
        <v>-2</v>
      </c>
      <c r="E14" s="149">
        <v>-3</v>
      </c>
      <c r="F14" s="149">
        <v>0</v>
      </c>
      <c r="G14" s="149">
        <v>24</v>
      </c>
      <c r="H14" s="149">
        <v>29</v>
      </c>
      <c r="I14" s="149">
        <v>0</v>
      </c>
      <c r="J14" s="149">
        <v>28</v>
      </c>
      <c r="K14" s="149">
        <v>-6</v>
      </c>
      <c r="L14" s="149">
        <v>66</v>
      </c>
      <c r="M14" s="149">
        <v>49</v>
      </c>
      <c r="N14" s="149">
        <v>-8</v>
      </c>
      <c r="O14" s="149"/>
      <c r="P14" s="149"/>
      <c r="Q14" s="149"/>
      <c r="R14" s="149"/>
      <c r="S14" s="149"/>
      <c r="T14" s="149"/>
      <c r="U14" s="149"/>
      <c r="V14" s="149"/>
    </row>
    <row r="15" spans="1:22">
      <c r="A15" s="119">
        <v>45835</v>
      </c>
      <c r="B15" s="149">
        <v>0</v>
      </c>
      <c r="C15" s="149">
        <v>3</v>
      </c>
      <c r="D15" s="149">
        <v>3</v>
      </c>
      <c r="E15" s="149">
        <v>4</v>
      </c>
      <c r="F15" s="149">
        <v>-1</v>
      </c>
      <c r="G15" s="149">
        <v>22</v>
      </c>
      <c r="H15" s="149">
        <v>26</v>
      </c>
      <c r="I15" s="149">
        <v>2</v>
      </c>
      <c r="J15" s="149">
        <v>20</v>
      </c>
      <c r="K15" s="149">
        <v>9</v>
      </c>
      <c r="L15" s="149">
        <v>54</v>
      </c>
      <c r="M15" s="149">
        <v>41</v>
      </c>
      <c r="N15" s="149">
        <v>0</v>
      </c>
      <c r="O15" s="149"/>
      <c r="P15" s="149"/>
      <c r="Q15" s="149"/>
      <c r="R15" s="149"/>
      <c r="S15" s="149"/>
      <c r="T15" s="149"/>
      <c r="U15" s="149"/>
      <c r="V15" s="149"/>
    </row>
    <row r="16" spans="1:22">
      <c r="A16" s="119">
        <v>45836</v>
      </c>
      <c r="B16" s="149">
        <v>33.6</v>
      </c>
      <c r="C16" s="149">
        <v>2</v>
      </c>
      <c r="D16" s="149">
        <v>1</v>
      </c>
      <c r="E16" s="149">
        <v>-1</v>
      </c>
      <c r="F16" s="149">
        <v>-2</v>
      </c>
      <c r="G16" s="149">
        <v>23</v>
      </c>
      <c r="H16" s="149">
        <v>27</v>
      </c>
      <c r="I16" s="149">
        <v>0</v>
      </c>
      <c r="J16" s="149">
        <v>20</v>
      </c>
      <c r="K16" s="149">
        <v>1</v>
      </c>
      <c r="L16" s="149">
        <v>52</v>
      </c>
      <c r="M16" s="149">
        <v>38</v>
      </c>
      <c r="N16" s="149">
        <v>-3</v>
      </c>
      <c r="O16" s="149"/>
      <c r="P16" s="149"/>
      <c r="Q16" s="149"/>
      <c r="R16" s="149"/>
      <c r="S16" s="149"/>
      <c r="T16" s="149"/>
      <c r="U16" s="149"/>
      <c r="V16" s="149"/>
    </row>
    <row r="17" spans="1:22">
      <c r="A17" s="119">
        <v>45837</v>
      </c>
      <c r="B17" s="149">
        <v>5.7</v>
      </c>
      <c r="C17" s="149">
        <v>2</v>
      </c>
      <c r="D17" s="149">
        <v>1</v>
      </c>
      <c r="E17" s="149">
        <v>-1</v>
      </c>
      <c r="F17" s="149">
        <v>-2</v>
      </c>
      <c r="G17" s="149">
        <v>23</v>
      </c>
      <c r="H17" s="149">
        <v>27</v>
      </c>
      <c r="I17" s="149">
        <v>0</v>
      </c>
      <c r="J17" s="149">
        <v>20</v>
      </c>
      <c r="K17" s="149">
        <v>1</v>
      </c>
      <c r="L17" s="149">
        <v>52</v>
      </c>
      <c r="M17" s="149">
        <v>38</v>
      </c>
      <c r="N17" s="149">
        <v>-3</v>
      </c>
      <c r="O17" s="149"/>
      <c r="P17" s="149"/>
      <c r="Q17" s="149"/>
      <c r="R17" s="149"/>
      <c r="S17" s="149"/>
      <c r="T17" s="149"/>
      <c r="U17" s="149"/>
      <c r="V17" s="149"/>
    </row>
    <row r="18" spans="1:22">
      <c r="A18" s="119">
        <v>45838</v>
      </c>
      <c r="B18" s="149">
        <v>0</v>
      </c>
      <c r="C18" s="149">
        <v>-1</v>
      </c>
      <c r="D18" s="149">
        <v>-1</v>
      </c>
      <c r="E18" s="149">
        <v>-1</v>
      </c>
      <c r="F18" s="149">
        <v>0</v>
      </c>
      <c r="G18" s="149">
        <v>15</v>
      </c>
      <c r="H18" s="149">
        <v>16</v>
      </c>
      <c r="I18" s="149">
        <v>1</v>
      </c>
      <c r="J18" s="149">
        <v>13</v>
      </c>
      <c r="K18" s="149">
        <v>4</v>
      </c>
      <c r="L18" s="149">
        <v>37</v>
      </c>
      <c r="M18" s="149">
        <v>27</v>
      </c>
      <c r="N18" s="149">
        <v>-3</v>
      </c>
      <c r="O18" s="149"/>
      <c r="P18" s="149"/>
      <c r="Q18" s="149"/>
      <c r="R18" s="149"/>
      <c r="S18" s="149"/>
      <c r="T18" s="149"/>
      <c r="U18" s="149"/>
      <c r="V18" s="149"/>
    </row>
    <row r="19" spans="1:22">
      <c r="A19" s="119">
        <v>45839</v>
      </c>
      <c r="B19" s="149">
        <v>0</v>
      </c>
      <c r="C19" s="149">
        <v>0</v>
      </c>
      <c r="D19" s="149">
        <v>-2</v>
      </c>
      <c r="E19" s="149">
        <v>-1</v>
      </c>
      <c r="F19" s="149">
        <v>-1</v>
      </c>
      <c r="G19" s="149">
        <v>15</v>
      </c>
      <c r="H19" s="149">
        <v>15</v>
      </c>
      <c r="I19" s="149">
        <v>3</v>
      </c>
      <c r="J19" s="149">
        <v>15</v>
      </c>
      <c r="K19" s="149">
        <v>5</v>
      </c>
      <c r="L19" s="149">
        <v>42</v>
      </c>
      <c r="M19" s="149">
        <v>32</v>
      </c>
      <c r="N19" s="149">
        <v>-16</v>
      </c>
      <c r="O19" s="149">
        <v>12</v>
      </c>
      <c r="P19" s="149">
        <v>15</v>
      </c>
      <c r="Q19" s="149">
        <v>7</v>
      </c>
      <c r="R19" s="149">
        <v>14</v>
      </c>
      <c r="S19" s="149"/>
      <c r="T19" s="149"/>
      <c r="U19" s="149"/>
      <c r="V19" s="149"/>
    </row>
    <row r="20" spans="1:22">
      <c r="A20" s="119">
        <v>45840</v>
      </c>
      <c r="B20" s="149">
        <v>0</v>
      </c>
      <c r="C20" s="149">
        <v>-13</v>
      </c>
      <c r="D20" s="149">
        <v>-8</v>
      </c>
      <c r="E20" s="149">
        <v>-1</v>
      </c>
      <c r="F20" s="149">
        <v>0</v>
      </c>
      <c r="G20" s="149">
        <v>10</v>
      </c>
      <c r="H20" s="149">
        <v>12</v>
      </c>
      <c r="I20" s="149">
        <v>4</v>
      </c>
      <c r="J20" s="149">
        <v>17</v>
      </c>
      <c r="K20" s="149">
        <v>-1</v>
      </c>
      <c r="L20" s="149">
        <v>38</v>
      </c>
      <c r="M20" s="149">
        <v>26</v>
      </c>
      <c r="N20" s="149">
        <v>1</v>
      </c>
      <c r="O20" s="149">
        <v>10</v>
      </c>
      <c r="P20" s="149">
        <v>6</v>
      </c>
      <c r="Q20" s="149">
        <v>5</v>
      </c>
      <c r="R20" s="149">
        <v>9</v>
      </c>
      <c r="S20" s="149"/>
      <c r="T20" s="149"/>
      <c r="U20" s="149"/>
      <c r="V20" s="149"/>
    </row>
    <row r="21" spans="1:22">
      <c r="A21" s="119">
        <v>45841</v>
      </c>
      <c r="B21" s="149">
        <v>0</v>
      </c>
      <c r="C21" s="149">
        <v>-1</v>
      </c>
      <c r="D21" s="149">
        <v>0</v>
      </c>
      <c r="E21" s="149">
        <v>1</v>
      </c>
      <c r="F21" s="149">
        <v>-1</v>
      </c>
      <c r="G21" s="149">
        <v>4</v>
      </c>
      <c r="H21" s="149">
        <v>5</v>
      </c>
      <c r="I21" s="149">
        <v>2</v>
      </c>
      <c r="J21" s="149">
        <v>11</v>
      </c>
      <c r="K21" s="149">
        <v>7</v>
      </c>
      <c r="L21" s="149">
        <v>35</v>
      </c>
      <c r="M21" s="149">
        <v>25</v>
      </c>
      <c r="N21" s="149">
        <v>4</v>
      </c>
      <c r="O21" s="149">
        <v>7</v>
      </c>
      <c r="P21" s="149">
        <v>8</v>
      </c>
      <c r="Q21" s="149">
        <v>11</v>
      </c>
      <c r="R21" s="149">
        <v>2</v>
      </c>
      <c r="S21" s="149"/>
      <c r="T21" s="149"/>
      <c r="U21" s="149"/>
      <c r="V21" s="149"/>
    </row>
    <row r="22" spans="1:22">
      <c r="A22" s="119">
        <v>45842</v>
      </c>
      <c r="B22" s="149">
        <v>0</v>
      </c>
      <c r="C22" s="149">
        <v>3</v>
      </c>
      <c r="D22" s="149">
        <v>3</v>
      </c>
      <c r="E22" s="149">
        <v>2</v>
      </c>
      <c r="F22" s="149">
        <v>2</v>
      </c>
      <c r="G22" s="149">
        <v>3</v>
      </c>
      <c r="H22" s="149">
        <v>4</v>
      </c>
      <c r="I22" s="149">
        <v>1</v>
      </c>
      <c r="J22" s="149">
        <v>8</v>
      </c>
      <c r="K22" s="149">
        <v>4</v>
      </c>
      <c r="L22" s="149">
        <v>34</v>
      </c>
      <c r="M22" s="149">
        <v>28</v>
      </c>
      <c r="N22" s="149">
        <v>0</v>
      </c>
      <c r="O22" s="149">
        <v>-6</v>
      </c>
      <c r="P22" s="149">
        <v>2</v>
      </c>
      <c r="Q22" s="149">
        <v>-2</v>
      </c>
      <c r="R22" s="149">
        <v>-4</v>
      </c>
      <c r="S22" s="149"/>
      <c r="T22" s="149"/>
      <c r="U22" s="149"/>
      <c r="V22" s="149"/>
    </row>
    <row r="23" spans="1:22">
      <c r="A23" s="119">
        <v>45843</v>
      </c>
      <c r="B23" s="149">
        <v>0</v>
      </c>
      <c r="C23" s="149">
        <v>-3</v>
      </c>
      <c r="D23" s="149">
        <v>0</v>
      </c>
      <c r="E23" s="149">
        <v>-1</v>
      </c>
      <c r="F23" s="149">
        <v>1</v>
      </c>
      <c r="G23" s="149">
        <v>6</v>
      </c>
      <c r="H23" s="149">
        <v>10</v>
      </c>
      <c r="I23" s="149">
        <v>1</v>
      </c>
      <c r="J23" s="149">
        <v>12</v>
      </c>
      <c r="K23" s="149">
        <v>-1</v>
      </c>
      <c r="L23" s="149">
        <v>30</v>
      </c>
      <c r="M23" s="149">
        <v>22</v>
      </c>
      <c r="N23" s="149">
        <v>-1</v>
      </c>
      <c r="O23" s="149">
        <v>-2</v>
      </c>
      <c r="P23" s="149">
        <v>0</v>
      </c>
      <c r="Q23" s="149">
        <v>-4</v>
      </c>
      <c r="R23" s="149">
        <v>-2</v>
      </c>
      <c r="S23" s="149"/>
      <c r="T23" s="149"/>
      <c r="U23" s="149"/>
      <c r="V23" s="149"/>
    </row>
    <row r="24" spans="1:22">
      <c r="A24" s="119">
        <v>45844</v>
      </c>
      <c r="B24" s="149">
        <v>0.03</v>
      </c>
      <c r="C24" s="149">
        <v>-3</v>
      </c>
      <c r="D24" s="149">
        <v>0</v>
      </c>
      <c r="E24" s="149">
        <v>-1</v>
      </c>
      <c r="F24" s="149">
        <v>1</v>
      </c>
      <c r="G24" s="149">
        <v>6</v>
      </c>
      <c r="H24" s="149">
        <v>10</v>
      </c>
      <c r="I24" s="149">
        <v>1</v>
      </c>
      <c r="J24" s="149">
        <v>12</v>
      </c>
      <c r="K24" s="149">
        <v>-1</v>
      </c>
      <c r="L24" s="149">
        <v>30</v>
      </c>
      <c r="M24" s="149">
        <v>22</v>
      </c>
      <c r="N24" s="149">
        <v>-1</v>
      </c>
      <c r="O24" s="149">
        <v>-2</v>
      </c>
      <c r="P24" s="149">
        <v>0</v>
      </c>
      <c r="Q24" s="149">
        <v>-4</v>
      </c>
      <c r="R24" s="149">
        <v>-2</v>
      </c>
      <c r="S24" s="149"/>
      <c r="T24" s="149"/>
      <c r="U24" s="149"/>
      <c r="V24" s="149"/>
    </row>
    <row r="25" spans="1:22">
      <c r="A25" s="119">
        <v>45845</v>
      </c>
      <c r="B25" s="149">
        <v>0</v>
      </c>
      <c r="C25" s="149">
        <v>1</v>
      </c>
      <c r="D25" s="149">
        <v>0</v>
      </c>
      <c r="E25" s="149">
        <v>1</v>
      </c>
      <c r="F25" s="149">
        <v>-1</v>
      </c>
      <c r="G25" s="149">
        <v>2</v>
      </c>
      <c r="H25" s="149">
        <v>4</v>
      </c>
      <c r="I25" s="149">
        <v>1</v>
      </c>
      <c r="J25" s="149">
        <v>8</v>
      </c>
      <c r="K25" s="149">
        <v>-4</v>
      </c>
      <c r="L25" s="149">
        <v>20</v>
      </c>
      <c r="M25" s="149">
        <v>17</v>
      </c>
      <c r="N25" s="149">
        <v>0</v>
      </c>
      <c r="O25" s="149">
        <v>-2</v>
      </c>
      <c r="P25" s="149">
        <v>-2</v>
      </c>
      <c r="Q25" s="149">
        <v>0</v>
      </c>
      <c r="R25" s="149">
        <v>-1</v>
      </c>
      <c r="S25" s="149"/>
      <c r="T25" s="149"/>
      <c r="U25" s="149"/>
      <c r="V25" s="149"/>
    </row>
    <row r="26" spans="1:22">
      <c r="A26" s="119">
        <v>45846</v>
      </c>
      <c r="B26" s="149">
        <v>0.4</v>
      </c>
      <c r="C26" s="149">
        <v>-1</v>
      </c>
      <c r="D26" s="149">
        <v>4</v>
      </c>
      <c r="E26" s="149">
        <v>2</v>
      </c>
      <c r="F26" s="149">
        <v>1</v>
      </c>
      <c r="G26" s="149">
        <v>-6</v>
      </c>
      <c r="H26" s="149">
        <v>-6</v>
      </c>
      <c r="I26" s="149">
        <v>1</v>
      </c>
      <c r="J26" s="149">
        <v>-2</v>
      </c>
      <c r="K26" s="149">
        <v>6</v>
      </c>
      <c r="L26" s="149">
        <v>13</v>
      </c>
      <c r="M26" s="149">
        <v>12</v>
      </c>
      <c r="N26" s="149">
        <v>-2</v>
      </c>
      <c r="O26" s="149">
        <v>-2</v>
      </c>
      <c r="P26" s="149">
        <v>-3</v>
      </c>
      <c r="Q26" s="149">
        <v>-4</v>
      </c>
      <c r="R26" s="149">
        <v>-2</v>
      </c>
      <c r="S26" s="149"/>
      <c r="T26" s="149"/>
      <c r="U26" s="149"/>
      <c r="V26" s="149"/>
    </row>
    <row r="27" spans="1:22">
      <c r="A27" s="119">
        <v>45847</v>
      </c>
      <c r="B27" s="149">
        <v>0</v>
      </c>
      <c r="C27" s="149">
        <v>2</v>
      </c>
      <c r="D27" s="149">
        <v>1</v>
      </c>
      <c r="E27" s="149">
        <v>-1</v>
      </c>
      <c r="F27" s="149">
        <v>1</v>
      </c>
      <c r="G27" s="149">
        <v>1</v>
      </c>
      <c r="H27" s="149">
        <v>0</v>
      </c>
      <c r="I27" s="149">
        <v>0</v>
      </c>
      <c r="J27" s="149">
        <v>6</v>
      </c>
      <c r="K27" s="149">
        <v>-1</v>
      </c>
      <c r="L27" s="149">
        <v>9</v>
      </c>
      <c r="M27" s="149">
        <v>7</v>
      </c>
      <c r="N27" s="149">
        <v>0</v>
      </c>
      <c r="O27" s="149">
        <v>-5</v>
      </c>
      <c r="P27" s="149">
        <v>-3</v>
      </c>
      <c r="Q27" s="149">
        <v>-1</v>
      </c>
      <c r="R27" s="149">
        <v>-2</v>
      </c>
      <c r="S27" s="149"/>
      <c r="T27" s="149"/>
      <c r="U27" s="149"/>
      <c r="V27" s="149"/>
    </row>
    <row r="28" spans="1:22">
      <c r="A28" s="119">
        <v>45848</v>
      </c>
      <c r="B28" s="149">
        <v>0</v>
      </c>
      <c r="C28" s="149">
        <v>-1</v>
      </c>
      <c r="D28" s="149">
        <v>-1</v>
      </c>
      <c r="E28" s="149">
        <v>-2</v>
      </c>
      <c r="F28" s="149">
        <v>-2</v>
      </c>
      <c r="G28" s="149">
        <v>3</v>
      </c>
      <c r="H28" s="149">
        <v>5</v>
      </c>
      <c r="I28" s="149">
        <v>-3</v>
      </c>
      <c r="J28" s="149">
        <v>4</v>
      </c>
      <c r="K28" s="149">
        <v>-7</v>
      </c>
      <c r="L28" s="149">
        <v>3</v>
      </c>
      <c r="M28" s="149">
        <v>2</v>
      </c>
      <c r="N28" s="149">
        <v>-7</v>
      </c>
      <c r="O28" s="149">
        <v>-7</v>
      </c>
      <c r="P28" s="149">
        <v>-3</v>
      </c>
      <c r="Q28" s="149">
        <v>-13</v>
      </c>
      <c r="R28" s="149">
        <v>2</v>
      </c>
      <c r="S28" s="149"/>
      <c r="T28" s="149"/>
      <c r="U28" s="149"/>
      <c r="V28" s="149"/>
    </row>
    <row r="29" spans="1:22">
      <c r="A29" s="119">
        <v>45849</v>
      </c>
      <c r="B29" s="149">
        <v>0</v>
      </c>
      <c r="C29" s="149">
        <v>1</v>
      </c>
      <c r="D29" s="149">
        <v>-2</v>
      </c>
      <c r="E29" s="149">
        <v>-2</v>
      </c>
      <c r="F29" s="149">
        <v>2</v>
      </c>
      <c r="G29" s="149">
        <v>-1</v>
      </c>
      <c r="H29" s="149">
        <v>-2</v>
      </c>
      <c r="I29" s="149">
        <v>2</v>
      </c>
      <c r="J29" s="149">
        <v>3</v>
      </c>
      <c r="K29" s="149">
        <v>-5</v>
      </c>
      <c r="L29" s="149">
        <v>5</v>
      </c>
      <c r="M29" s="149">
        <v>0</v>
      </c>
      <c r="N29" s="149">
        <v>1</v>
      </c>
      <c r="O29" s="149">
        <v>-9</v>
      </c>
      <c r="P29" s="149">
        <v>-10</v>
      </c>
      <c r="Q29" s="149">
        <v>0</v>
      </c>
      <c r="R29" s="149">
        <v>1</v>
      </c>
      <c r="S29" s="149"/>
      <c r="T29" s="149"/>
      <c r="U29" s="149"/>
      <c r="V29" s="149"/>
    </row>
    <row r="30" spans="1:22">
      <c r="A30" s="119">
        <v>45850</v>
      </c>
      <c r="B30" s="149">
        <v>0</v>
      </c>
      <c r="C30" s="149">
        <v>3</v>
      </c>
      <c r="D30" s="149">
        <v>-2</v>
      </c>
      <c r="E30" s="149">
        <v>-1</v>
      </c>
      <c r="F30" s="149">
        <v>-1</v>
      </c>
      <c r="G30" s="149">
        <v>0</v>
      </c>
      <c r="H30" s="149">
        <v>-2</v>
      </c>
      <c r="I30" s="149">
        <v>1</v>
      </c>
      <c r="J30" s="149">
        <v>3</v>
      </c>
      <c r="K30" s="149">
        <v>0</v>
      </c>
      <c r="L30" s="149">
        <v>4</v>
      </c>
      <c r="M30" s="149">
        <v>2</v>
      </c>
      <c r="N30" s="149">
        <v>3</v>
      </c>
      <c r="O30" s="149">
        <v>6</v>
      </c>
      <c r="P30" s="149">
        <v>1</v>
      </c>
      <c r="Q30" s="149">
        <v>3</v>
      </c>
      <c r="R30" s="149">
        <v>1</v>
      </c>
      <c r="S30" s="149">
        <v>5</v>
      </c>
      <c r="T30" s="149"/>
      <c r="U30" s="149"/>
      <c r="V30" s="149"/>
    </row>
    <row r="31" spans="1:22">
      <c r="A31" s="119">
        <v>45851</v>
      </c>
      <c r="B31" s="149">
        <v>0</v>
      </c>
      <c r="C31" s="149">
        <v>3</v>
      </c>
      <c r="D31" s="149">
        <v>-2</v>
      </c>
      <c r="E31" s="149">
        <v>-1</v>
      </c>
      <c r="F31" s="149">
        <v>-1</v>
      </c>
      <c r="G31" s="149">
        <v>0</v>
      </c>
      <c r="H31" s="149">
        <v>-2</v>
      </c>
      <c r="I31" s="149">
        <v>1</v>
      </c>
      <c r="J31" s="149">
        <v>3</v>
      </c>
      <c r="K31" s="149">
        <v>0</v>
      </c>
      <c r="L31" s="149">
        <v>4</v>
      </c>
      <c r="M31" s="149">
        <v>2</v>
      </c>
      <c r="N31" s="149">
        <v>3</v>
      </c>
      <c r="O31" s="149">
        <v>6</v>
      </c>
      <c r="P31" s="149">
        <v>1</v>
      </c>
      <c r="Q31" s="149">
        <v>3</v>
      </c>
      <c r="R31" s="149">
        <v>1</v>
      </c>
      <c r="S31" s="149">
        <v>5</v>
      </c>
      <c r="T31" s="149"/>
      <c r="U31" s="149"/>
      <c r="V31" s="149"/>
    </row>
    <row r="32" spans="1:22">
      <c r="A32" s="119">
        <v>45852</v>
      </c>
      <c r="B32" s="149">
        <v>0</v>
      </c>
      <c r="C32" s="149">
        <v>-2</v>
      </c>
      <c r="D32" s="149">
        <v>4</v>
      </c>
      <c r="E32" s="149">
        <v>2</v>
      </c>
      <c r="F32" s="149">
        <v>3</v>
      </c>
      <c r="G32" s="149">
        <v>-2</v>
      </c>
      <c r="H32" s="149">
        <v>-2</v>
      </c>
      <c r="I32" s="149">
        <v>1</v>
      </c>
      <c r="J32" s="149">
        <v>1</v>
      </c>
      <c r="K32" s="149">
        <v>2</v>
      </c>
      <c r="L32" s="149">
        <v>5</v>
      </c>
      <c r="M32" s="149">
        <v>2</v>
      </c>
      <c r="N32" s="149">
        <v>4</v>
      </c>
      <c r="O32" s="149">
        <v>0</v>
      </c>
      <c r="P32" s="149">
        <v>3</v>
      </c>
      <c r="Q32" s="149">
        <v>3</v>
      </c>
      <c r="R32" s="149">
        <v>-1</v>
      </c>
      <c r="S32" s="149">
        <v>-2</v>
      </c>
      <c r="T32" s="149"/>
      <c r="U32" s="149"/>
      <c r="V32" s="149"/>
    </row>
    <row r="33" spans="1:22">
      <c r="A33" s="119">
        <v>45853</v>
      </c>
      <c r="B33" s="149">
        <v>0</v>
      </c>
      <c r="C33" s="149">
        <v>1</v>
      </c>
      <c r="D33" s="149">
        <v>-2</v>
      </c>
      <c r="E33" s="149">
        <v>0</v>
      </c>
      <c r="F33" s="149">
        <v>0</v>
      </c>
      <c r="G33" s="149">
        <v>4</v>
      </c>
      <c r="H33" s="149">
        <v>6</v>
      </c>
      <c r="I33" s="149">
        <v>0</v>
      </c>
      <c r="J33" s="149">
        <v>6</v>
      </c>
      <c r="K33" s="149">
        <v>-7</v>
      </c>
      <c r="L33" s="149">
        <v>5</v>
      </c>
      <c r="M33" s="149">
        <v>1</v>
      </c>
      <c r="N33" s="149">
        <v>2</v>
      </c>
      <c r="O33" s="149">
        <v>2</v>
      </c>
      <c r="P33" s="149">
        <v>1</v>
      </c>
      <c r="Q33" s="149">
        <v>2</v>
      </c>
      <c r="R33" s="149">
        <v>-2</v>
      </c>
      <c r="S33" s="149">
        <v>10</v>
      </c>
      <c r="T33" s="149"/>
      <c r="U33" s="149"/>
      <c r="V33" s="149"/>
    </row>
    <row r="34" spans="1:22">
      <c r="A34" s="119">
        <v>45854</v>
      </c>
      <c r="B34" s="149">
        <v>0</v>
      </c>
      <c r="C34" s="149">
        <v>5</v>
      </c>
      <c r="D34" s="149">
        <v>1</v>
      </c>
      <c r="E34" s="149">
        <v>1</v>
      </c>
      <c r="F34" s="149">
        <v>0</v>
      </c>
      <c r="G34" s="149">
        <v>0</v>
      </c>
      <c r="H34" s="149">
        <v>-1</v>
      </c>
      <c r="I34" s="149">
        <v>1</v>
      </c>
      <c r="J34" s="149">
        <v>-1</v>
      </c>
      <c r="K34" s="149">
        <v>2</v>
      </c>
      <c r="L34" s="149">
        <v>5</v>
      </c>
      <c r="M34" s="149">
        <v>3</v>
      </c>
      <c r="N34" s="149">
        <v>3</v>
      </c>
      <c r="O34" s="149">
        <v>1</v>
      </c>
      <c r="P34" s="149">
        <v>4</v>
      </c>
      <c r="Q34" s="149">
        <v>1</v>
      </c>
      <c r="R34" s="149">
        <v>-2</v>
      </c>
      <c r="S34" s="149">
        <v>0</v>
      </c>
      <c r="T34" s="149">
        <v>0</v>
      </c>
      <c r="U34" s="149"/>
      <c r="V34" s="149"/>
    </row>
    <row r="35" spans="1:22">
      <c r="A35" s="119">
        <v>45855</v>
      </c>
      <c r="B35" s="149">
        <v>25.3</v>
      </c>
      <c r="C35" s="149">
        <v>-4</v>
      </c>
      <c r="D35" s="149">
        <v>-2</v>
      </c>
      <c r="E35" s="149">
        <v>1</v>
      </c>
      <c r="F35" s="149">
        <v>0</v>
      </c>
      <c r="G35" s="149">
        <v>5</v>
      </c>
      <c r="H35" s="149">
        <v>3</v>
      </c>
      <c r="I35" s="149">
        <v>2</v>
      </c>
      <c r="J35" s="149">
        <v>8</v>
      </c>
      <c r="K35" s="149">
        <v>-1</v>
      </c>
      <c r="L35" s="149">
        <v>3</v>
      </c>
      <c r="M35" s="149">
        <v>1</v>
      </c>
      <c r="N35" s="149">
        <v>4</v>
      </c>
      <c r="O35" s="149">
        <v>11</v>
      </c>
      <c r="P35" s="149">
        <v>3</v>
      </c>
      <c r="Q35" s="149">
        <v>3</v>
      </c>
      <c r="R35" s="149">
        <v>0</v>
      </c>
      <c r="S35" s="149">
        <v>4</v>
      </c>
      <c r="T35" s="149">
        <v>3</v>
      </c>
      <c r="U35" s="149">
        <v>1</v>
      </c>
      <c r="V35" s="149">
        <v>1</v>
      </c>
    </row>
    <row r="36" spans="1:22">
      <c r="A36" s="119">
        <v>45856</v>
      </c>
      <c r="B36" s="149">
        <v>8.5</v>
      </c>
      <c r="C36" s="149">
        <v>-7</v>
      </c>
      <c r="D36" s="149">
        <v>-5</v>
      </c>
      <c r="E36" s="149">
        <v>-3</v>
      </c>
      <c r="F36" s="149">
        <v>-1</v>
      </c>
      <c r="G36" s="149">
        <v>9</v>
      </c>
      <c r="H36" s="149">
        <v>10</v>
      </c>
      <c r="I36" s="149">
        <v>-2</v>
      </c>
      <c r="J36" s="149">
        <v>8</v>
      </c>
      <c r="K36" s="149">
        <v>-7</v>
      </c>
      <c r="L36" s="149">
        <v>7</v>
      </c>
      <c r="M36" s="149">
        <v>4</v>
      </c>
      <c r="N36" s="149">
        <v>2</v>
      </c>
      <c r="O36" s="149">
        <v>7</v>
      </c>
      <c r="P36" s="149">
        <v>2</v>
      </c>
      <c r="Q36" s="149">
        <v>4</v>
      </c>
      <c r="R36" s="149">
        <v>-1</v>
      </c>
      <c r="S36" s="149">
        <v>6</v>
      </c>
      <c r="T36" s="149">
        <v>6</v>
      </c>
      <c r="U36" s="149">
        <v>-1</v>
      </c>
      <c r="V36" s="149">
        <v>1</v>
      </c>
    </row>
    <row r="37" spans="1:22">
      <c r="A37" s="119">
        <v>45857</v>
      </c>
      <c r="B37" s="149">
        <v>0</v>
      </c>
      <c r="C37" s="149">
        <v>0</v>
      </c>
      <c r="D37" s="149">
        <v>-1</v>
      </c>
      <c r="E37" s="149">
        <v>0</v>
      </c>
      <c r="F37" s="149">
        <v>1</v>
      </c>
      <c r="G37" s="149">
        <v>1</v>
      </c>
      <c r="H37" s="149">
        <v>1</v>
      </c>
      <c r="I37" s="149">
        <v>-3</v>
      </c>
      <c r="J37" s="149">
        <v>1</v>
      </c>
      <c r="K37" s="149">
        <v>0</v>
      </c>
      <c r="L37" s="149">
        <v>2</v>
      </c>
      <c r="M37" s="149">
        <v>1</v>
      </c>
      <c r="N37" s="149">
        <v>-1</v>
      </c>
      <c r="O37" s="149">
        <v>2</v>
      </c>
      <c r="P37" s="149">
        <v>-1</v>
      </c>
      <c r="Q37" s="149">
        <v>-1</v>
      </c>
      <c r="R37" s="149">
        <v>0</v>
      </c>
      <c r="S37" s="149">
        <v>0</v>
      </c>
      <c r="T37" s="149">
        <v>2</v>
      </c>
      <c r="U37" s="149">
        <v>-1</v>
      </c>
      <c r="V37" s="149">
        <v>0</v>
      </c>
    </row>
    <row r="38" spans="1:22">
      <c r="A38" s="119">
        <v>45858</v>
      </c>
      <c r="B38" s="149">
        <v>0</v>
      </c>
      <c r="C38" s="149">
        <v>0</v>
      </c>
      <c r="D38" s="149">
        <v>-1</v>
      </c>
      <c r="E38" s="149">
        <v>0</v>
      </c>
      <c r="F38" s="149">
        <v>1</v>
      </c>
      <c r="G38" s="149">
        <v>1</v>
      </c>
      <c r="H38" s="149">
        <v>1</v>
      </c>
      <c r="I38" s="149">
        <v>-3</v>
      </c>
      <c r="J38" s="149">
        <v>1</v>
      </c>
      <c r="K38" s="149">
        <v>0</v>
      </c>
      <c r="L38" s="149">
        <v>2</v>
      </c>
      <c r="M38" s="149">
        <v>1</v>
      </c>
      <c r="N38" s="149">
        <v>-1</v>
      </c>
      <c r="O38" s="149">
        <v>2</v>
      </c>
      <c r="P38" s="149">
        <v>-1</v>
      </c>
      <c r="Q38" s="149">
        <v>-1</v>
      </c>
      <c r="R38" s="149">
        <v>0</v>
      </c>
      <c r="S38" s="149">
        <v>0</v>
      </c>
      <c r="T38" s="149">
        <v>2</v>
      </c>
      <c r="U38" s="149">
        <v>-1</v>
      </c>
      <c r="V38" s="149">
        <v>0</v>
      </c>
    </row>
    <row r="39" spans="1:22">
      <c r="A39" s="119">
        <v>45859</v>
      </c>
      <c r="B39" s="149">
        <v>0</v>
      </c>
      <c r="C39" s="149">
        <v>0</v>
      </c>
      <c r="D39" s="149">
        <v>0</v>
      </c>
      <c r="E39" s="149">
        <v>0</v>
      </c>
      <c r="F39" s="149">
        <v>-1</v>
      </c>
      <c r="G39" s="149">
        <v>1</v>
      </c>
      <c r="H39" s="149">
        <v>1</v>
      </c>
      <c r="I39" s="149">
        <v>1</v>
      </c>
      <c r="J39" s="149">
        <v>1</v>
      </c>
      <c r="K39" s="149">
        <v>1</v>
      </c>
      <c r="L39" s="149">
        <v>3</v>
      </c>
      <c r="M39" s="149">
        <v>4</v>
      </c>
      <c r="N39" s="149">
        <v>-3</v>
      </c>
      <c r="O39" s="149">
        <v>-1</v>
      </c>
      <c r="P39" s="149">
        <v>1</v>
      </c>
      <c r="Q39" s="149">
        <v>-1</v>
      </c>
      <c r="R39" s="149">
        <v>0</v>
      </c>
      <c r="S39" s="149">
        <v>-4</v>
      </c>
      <c r="T39" s="149">
        <v>-6</v>
      </c>
      <c r="U39" s="149">
        <v>0</v>
      </c>
      <c r="V39" s="149">
        <v>-1</v>
      </c>
    </row>
    <row r="40" spans="1:22">
      <c r="A40" s="119">
        <v>45860</v>
      </c>
      <c r="B40" s="149">
        <v>0</v>
      </c>
      <c r="C40" s="149">
        <v>-3</v>
      </c>
      <c r="D40" s="149">
        <v>-2</v>
      </c>
      <c r="E40" s="149">
        <v>0</v>
      </c>
      <c r="F40" s="149">
        <v>-1</v>
      </c>
      <c r="G40" s="149">
        <v>0</v>
      </c>
      <c r="H40" s="149">
        <v>-1</v>
      </c>
      <c r="I40" s="149">
        <v>0</v>
      </c>
      <c r="J40" s="149">
        <v>1</v>
      </c>
      <c r="K40" s="149">
        <v>-1</v>
      </c>
      <c r="L40" s="149">
        <v>2</v>
      </c>
      <c r="M40" s="149">
        <v>1</v>
      </c>
      <c r="N40" s="149">
        <v>1</v>
      </c>
      <c r="O40" s="149">
        <v>3</v>
      </c>
      <c r="P40" s="149">
        <v>-2</v>
      </c>
      <c r="Q40" s="149">
        <v>1</v>
      </c>
      <c r="R40" s="149">
        <v>-1</v>
      </c>
      <c r="S40" s="149">
        <v>3</v>
      </c>
      <c r="T40" s="149">
        <v>0</v>
      </c>
      <c r="U40" s="149">
        <v>-1</v>
      </c>
      <c r="V40" s="149">
        <v>-2</v>
      </c>
    </row>
    <row r="41" spans="1:22">
      <c r="A41" s="119" t="s">
        <v>104</v>
      </c>
      <c r="B41" s="149">
        <v>364.9</v>
      </c>
      <c r="C41" s="149">
        <v>0</v>
      </c>
      <c r="D41" s="149">
        <v>0</v>
      </c>
      <c r="E41" s="149">
        <v>0</v>
      </c>
      <c r="F41" s="149">
        <v>0</v>
      </c>
      <c r="G41" s="149">
        <v>0</v>
      </c>
      <c r="H41" s="149">
        <v>0</v>
      </c>
      <c r="I41" s="149">
        <v>0</v>
      </c>
      <c r="J41" s="149">
        <v>8.4692525732618292E+34</v>
      </c>
      <c r="K41" s="149">
        <v>0</v>
      </c>
      <c r="L41" s="149">
        <v>1.502171725484455E+32</v>
      </c>
      <c r="M41" s="149">
        <v>0</v>
      </c>
      <c r="N41" s="149">
        <v>0</v>
      </c>
      <c r="O41" s="149">
        <v>0</v>
      </c>
      <c r="P41" s="149">
        <v>0</v>
      </c>
      <c r="Q41" s="149">
        <v>0</v>
      </c>
      <c r="R41" s="149">
        <v>0</v>
      </c>
      <c r="S41" s="149">
        <v>0</v>
      </c>
      <c r="T41" s="149">
        <v>0</v>
      </c>
      <c r="U41" s="149">
        <v>0</v>
      </c>
      <c r="V41" s="149">
        <v>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2:W41"/>
  <sheetViews>
    <sheetView topLeftCell="A31" workbookViewId="0">
      <selection activeCell="S45" sqref="S45"/>
    </sheetView>
  </sheetViews>
  <sheetFormatPr defaultRowHeight="14.4"/>
  <cols>
    <col min="1" max="1" width="13" customWidth="1"/>
    <col min="2" max="2" width="14.6640625" customWidth="1"/>
    <col min="3" max="3" width="12.33203125" style="79" bestFit="1" customWidth="1"/>
    <col min="4" max="4" width="8.6640625" bestFit="1" customWidth="1"/>
  </cols>
  <sheetData>
    <row r="2" spans="2:23">
      <c r="B2" s="79" t="s">
        <v>1</v>
      </c>
      <c r="C2" s="79" t="s">
        <v>128</v>
      </c>
      <c r="D2" s="132" t="s">
        <v>27</v>
      </c>
      <c r="E2" s="132" t="s">
        <v>28</v>
      </c>
      <c r="F2" s="132" t="s">
        <v>29</v>
      </c>
      <c r="G2" s="132" t="s">
        <v>30</v>
      </c>
      <c r="H2" s="132" t="s">
        <v>44</v>
      </c>
      <c r="I2" s="132" t="s">
        <v>49</v>
      </c>
      <c r="J2" s="132" t="s">
        <v>50</v>
      </c>
      <c r="K2" s="132" t="s">
        <v>57</v>
      </c>
      <c r="L2" s="132" t="s">
        <v>76</v>
      </c>
      <c r="M2" s="132" t="s">
        <v>78</v>
      </c>
      <c r="N2" s="132" t="s">
        <v>79</v>
      </c>
      <c r="O2" s="132" t="s">
        <v>80</v>
      </c>
      <c r="P2" s="132" t="s">
        <v>86</v>
      </c>
      <c r="Q2" s="132" t="s">
        <v>87</v>
      </c>
      <c r="R2" s="132" t="s">
        <v>88</v>
      </c>
      <c r="S2" s="132" t="s">
        <v>93</v>
      </c>
      <c r="T2" s="132" t="s">
        <v>127</v>
      </c>
      <c r="U2" s="132" t="s">
        <v>147</v>
      </c>
      <c r="V2" s="132" t="s">
        <v>148</v>
      </c>
      <c r="W2" s="132" t="s">
        <v>149</v>
      </c>
    </row>
    <row r="3" spans="2:23">
      <c r="B3" s="133">
        <v>45822</v>
      </c>
      <c r="C3" s="79">
        <f>'histórico pluvial'!B144</f>
        <v>10.3</v>
      </c>
      <c r="D3" s="45">
        <v>1</v>
      </c>
      <c r="E3" s="45">
        <v>-1</v>
      </c>
      <c r="F3" s="45">
        <v>1</v>
      </c>
      <c r="G3" s="45">
        <v>1</v>
      </c>
      <c r="H3" s="45">
        <v>0</v>
      </c>
      <c r="I3" s="45">
        <v>3</v>
      </c>
      <c r="J3" s="45">
        <v>2</v>
      </c>
      <c r="K3" s="45">
        <v>9</v>
      </c>
      <c r="L3" s="45"/>
      <c r="M3" s="45"/>
      <c r="N3" s="45"/>
      <c r="O3" s="45"/>
      <c r="P3" s="45"/>
      <c r="Q3" s="45"/>
      <c r="R3" s="45"/>
      <c r="S3" s="45"/>
      <c r="T3" s="45"/>
    </row>
    <row r="4" spans="2:23">
      <c r="B4" s="133">
        <v>45823</v>
      </c>
      <c r="C4" s="79">
        <f>'histórico pluvial'!B145</f>
        <v>22</v>
      </c>
      <c r="D4" s="45">
        <v>-1</v>
      </c>
      <c r="E4" s="45">
        <v>-3</v>
      </c>
      <c r="F4" s="45">
        <v>-2</v>
      </c>
      <c r="G4" s="45">
        <v>1</v>
      </c>
      <c r="H4" s="45">
        <v>4</v>
      </c>
      <c r="I4" s="45">
        <v>7</v>
      </c>
      <c r="J4" s="45">
        <v>7</v>
      </c>
      <c r="K4" s="45">
        <v>8</v>
      </c>
      <c r="L4" s="45"/>
      <c r="M4" s="45"/>
      <c r="N4" s="45"/>
      <c r="O4" s="45"/>
      <c r="P4" s="45"/>
      <c r="Q4" s="45"/>
      <c r="R4" s="45"/>
      <c r="S4" s="45"/>
      <c r="T4" s="45"/>
    </row>
    <row r="5" spans="2:23">
      <c r="B5" s="133">
        <v>45824</v>
      </c>
      <c r="C5" s="79">
        <f>'histórico pluvial'!B146</f>
        <v>0</v>
      </c>
      <c r="D5" s="45">
        <v>3</v>
      </c>
      <c r="E5" s="45">
        <v>2</v>
      </c>
      <c r="F5" s="45">
        <v>-2</v>
      </c>
      <c r="G5" s="45">
        <v>2</v>
      </c>
      <c r="H5" s="45">
        <v>2</v>
      </c>
      <c r="I5" s="45">
        <v>2</v>
      </c>
      <c r="J5" s="45">
        <v>3</v>
      </c>
      <c r="K5" s="45">
        <v>8</v>
      </c>
      <c r="L5" s="45"/>
      <c r="M5" s="45"/>
      <c r="N5" s="45"/>
      <c r="O5" s="45"/>
      <c r="P5" s="45"/>
      <c r="Q5" s="45"/>
      <c r="R5" s="45"/>
      <c r="S5" s="45"/>
      <c r="T5" s="45"/>
    </row>
    <row r="6" spans="2:23">
      <c r="B6" s="133">
        <v>45825</v>
      </c>
      <c r="C6" s="79">
        <f>'histórico pluvial'!B147</f>
        <v>96.86</v>
      </c>
      <c r="D6" s="45">
        <v>0</v>
      </c>
      <c r="E6" s="45">
        <v>-3</v>
      </c>
      <c r="F6" s="45">
        <v>-3</v>
      </c>
      <c r="G6" s="45">
        <v>3</v>
      </c>
      <c r="H6" s="45">
        <v>2</v>
      </c>
      <c r="I6" s="45">
        <v>2</v>
      </c>
      <c r="J6" s="45">
        <v>3</v>
      </c>
      <c r="K6" s="45">
        <v>10</v>
      </c>
      <c r="L6" s="45"/>
      <c r="M6" s="45"/>
      <c r="N6" s="45"/>
      <c r="O6" s="45"/>
      <c r="P6" s="45"/>
      <c r="Q6" s="45"/>
      <c r="R6" s="45"/>
      <c r="S6" s="45"/>
      <c r="T6" s="45"/>
    </row>
    <row r="7" spans="2:23">
      <c r="B7" s="133">
        <v>45826</v>
      </c>
      <c r="C7" s="79">
        <f>'histórico pluvial'!B148</f>
        <v>125.2</v>
      </c>
      <c r="D7" s="45">
        <v>-7</v>
      </c>
      <c r="E7" s="45">
        <v>-1</v>
      </c>
      <c r="F7" s="45">
        <v>-1</v>
      </c>
      <c r="G7" s="45">
        <v>-7</v>
      </c>
      <c r="H7" s="45">
        <v>-4</v>
      </c>
      <c r="I7" s="45">
        <v>2</v>
      </c>
      <c r="J7" s="45">
        <v>-2</v>
      </c>
      <c r="K7" s="45">
        <v>16</v>
      </c>
      <c r="L7" s="45"/>
      <c r="M7" s="45"/>
      <c r="N7" s="45"/>
      <c r="O7" s="45"/>
      <c r="P7" s="45"/>
      <c r="Q7" s="45"/>
      <c r="R7" s="45"/>
      <c r="S7" s="45"/>
      <c r="T7" s="45"/>
    </row>
    <row r="8" spans="2:23">
      <c r="B8" s="133">
        <v>45827</v>
      </c>
      <c r="C8" s="79">
        <f>'histórico pluvial'!B149</f>
        <v>2.1</v>
      </c>
      <c r="D8" s="45">
        <v>-8</v>
      </c>
      <c r="E8" s="45">
        <v>-5</v>
      </c>
      <c r="F8" s="45">
        <v>-4</v>
      </c>
      <c r="G8" s="45">
        <v>0</v>
      </c>
      <c r="H8" s="45">
        <v>-1</v>
      </c>
      <c r="I8" s="45">
        <v>7</v>
      </c>
      <c r="J8" s="45">
        <v>5</v>
      </c>
      <c r="K8" s="45">
        <v>23</v>
      </c>
      <c r="L8" s="45"/>
      <c r="M8" s="45"/>
      <c r="N8" s="45"/>
      <c r="O8" s="45"/>
      <c r="P8" s="45"/>
      <c r="Q8" s="45"/>
      <c r="R8" s="45"/>
      <c r="S8" s="45"/>
      <c r="T8" s="45"/>
    </row>
    <row r="9" spans="2:23">
      <c r="B9" s="133">
        <v>45828</v>
      </c>
      <c r="C9" s="79">
        <f>'histórico pluvial'!B150</f>
        <v>16.799999999999997</v>
      </c>
      <c r="D9" s="79">
        <v>-1</v>
      </c>
      <c r="E9" s="45">
        <v>0</v>
      </c>
      <c r="F9" s="45">
        <v>-3</v>
      </c>
      <c r="G9" s="45">
        <v>0</v>
      </c>
      <c r="H9" s="45">
        <v>2</v>
      </c>
      <c r="I9" s="45">
        <v>0</v>
      </c>
      <c r="J9" s="45">
        <v>-1</v>
      </c>
      <c r="K9" s="45">
        <v>27</v>
      </c>
      <c r="L9" s="45"/>
      <c r="M9" s="45"/>
      <c r="N9" s="45"/>
      <c r="O9" s="45"/>
      <c r="P9" s="45"/>
      <c r="Q9" s="45"/>
      <c r="R9" s="45"/>
      <c r="S9" s="45"/>
      <c r="T9" s="45"/>
    </row>
    <row r="10" spans="2:23">
      <c r="B10" s="133">
        <v>45829</v>
      </c>
      <c r="C10" s="79">
        <f>'histórico pluvial'!B151</f>
        <v>0</v>
      </c>
      <c r="D10" s="45">
        <v>1</v>
      </c>
      <c r="E10" s="45">
        <v>-1</v>
      </c>
      <c r="F10" s="45">
        <v>-3</v>
      </c>
      <c r="G10" s="45">
        <v>0</v>
      </c>
      <c r="H10" s="45">
        <v>0</v>
      </c>
      <c r="I10" s="45">
        <v>0</v>
      </c>
      <c r="J10" s="45">
        <v>-6</v>
      </c>
      <c r="K10" s="45">
        <v>30</v>
      </c>
      <c r="L10" s="45">
        <v>5</v>
      </c>
      <c r="M10" s="45"/>
      <c r="N10" s="45"/>
      <c r="O10" s="45"/>
      <c r="P10" s="45"/>
      <c r="Q10" s="45"/>
      <c r="R10" s="45"/>
      <c r="S10" s="45"/>
      <c r="T10" s="45"/>
    </row>
    <row r="11" spans="2:23">
      <c r="B11" s="133">
        <v>45830</v>
      </c>
      <c r="C11" s="79">
        <f>'histórico pluvial'!B152</f>
        <v>5.9</v>
      </c>
      <c r="D11" s="45">
        <v>1</v>
      </c>
      <c r="E11" s="45">
        <v>-1</v>
      </c>
      <c r="F11" s="45">
        <v>-3</v>
      </c>
      <c r="G11" s="45">
        <v>0</v>
      </c>
      <c r="H11" s="45">
        <v>0</v>
      </c>
      <c r="I11" s="45">
        <v>0</v>
      </c>
      <c r="J11" s="45">
        <v>-6</v>
      </c>
      <c r="K11" s="45">
        <v>30</v>
      </c>
      <c r="L11" s="45">
        <v>5</v>
      </c>
      <c r="M11" s="45"/>
      <c r="N11" s="45"/>
      <c r="O11" s="45"/>
      <c r="P11" s="45"/>
      <c r="Q11" s="45"/>
      <c r="R11" s="45"/>
      <c r="S11" s="45"/>
      <c r="T11" s="45"/>
    </row>
    <row r="12" spans="2:23">
      <c r="B12" s="133">
        <v>45831</v>
      </c>
      <c r="C12" s="79">
        <f>'histórico pluvial'!B153</f>
        <v>0</v>
      </c>
      <c r="D12" s="79">
        <v>-2</v>
      </c>
      <c r="E12" s="45">
        <v>0</v>
      </c>
      <c r="F12" s="45">
        <v>0</v>
      </c>
      <c r="G12" s="45">
        <v>-2</v>
      </c>
      <c r="H12" s="45">
        <v>14</v>
      </c>
      <c r="I12" s="45">
        <v>23</v>
      </c>
      <c r="J12" s="45">
        <v>0</v>
      </c>
      <c r="K12" s="45">
        <v>38</v>
      </c>
      <c r="L12" s="45">
        <v>7</v>
      </c>
      <c r="M12" s="45"/>
      <c r="N12" s="45"/>
      <c r="O12" s="45"/>
      <c r="P12" s="45"/>
      <c r="Q12" s="45"/>
      <c r="R12" s="45"/>
      <c r="S12" s="45"/>
      <c r="T12" s="45"/>
    </row>
    <row r="13" spans="2:23">
      <c r="B13" s="133">
        <v>45832</v>
      </c>
      <c r="C13" s="79">
        <f>'histórico pluvial'!B154</f>
        <v>0</v>
      </c>
      <c r="D13" s="45">
        <v>6</v>
      </c>
      <c r="E13" s="45">
        <v>6</v>
      </c>
      <c r="F13" s="45">
        <v>0</v>
      </c>
      <c r="G13" s="45">
        <v>-2</v>
      </c>
      <c r="H13" s="45">
        <v>18</v>
      </c>
      <c r="I13" s="45">
        <v>27</v>
      </c>
      <c r="J13" s="45">
        <v>-2</v>
      </c>
      <c r="K13" s="45">
        <v>35</v>
      </c>
      <c r="L13" s="45">
        <v>1</v>
      </c>
      <c r="M13" s="45">
        <v>86</v>
      </c>
      <c r="N13" s="45">
        <v>62</v>
      </c>
      <c r="O13" s="45">
        <v>4</v>
      </c>
      <c r="P13" s="45"/>
      <c r="Q13" s="45"/>
      <c r="R13" s="45"/>
      <c r="S13" s="45"/>
      <c r="T13" s="45"/>
    </row>
    <row r="14" spans="2:23">
      <c r="B14" s="133">
        <v>45833</v>
      </c>
      <c r="C14" s="79">
        <f>'histórico pluvial'!B155</f>
        <v>0</v>
      </c>
      <c r="D14" s="79">
        <v>16</v>
      </c>
      <c r="E14" s="45">
        <v>7</v>
      </c>
      <c r="F14" s="45">
        <v>2</v>
      </c>
      <c r="G14" s="45">
        <v>3</v>
      </c>
      <c r="H14" s="45">
        <v>20</v>
      </c>
      <c r="I14" s="45">
        <v>27</v>
      </c>
      <c r="J14" s="45">
        <v>4</v>
      </c>
      <c r="K14" s="45">
        <v>33</v>
      </c>
      <c r="L14" s="45">
        <v>7</v>
      </c>
      <c r="M14" s="45">
        <v>81</v>
      </c>
      <c r="N14" s="45">
        <v>60</v>
      </c>
      <c r="O14" s="45">
        <v>0</v>
      </c>
      <c r="P14" s="45"/>
      <c r="Q14" s="45"/>
      <c r="R14" s="45"/>
      <c r="S14" s="45"/>
      <c r="T14" s="45"/>
    </row>
    <row r="15" spans="2:23">
      <c r="B15" s="133">
        <v>45834</v>
      </c>
      <c r="C15" s="79">
        <f>'histórico pluvial'!B156</f>
        <v>12.209999999999999</v>
      </c>
      <c r="D15" s="45">
        <v>-2</v>
      </c>
      <c r="E15" s="45">
        <v>-2</v>
      </c>
      <c r="F15" s="45">
        <v>-3</v>
      </c>
      <c r="G15" s="45">
        <v>0</v>
      </c>
      <c r="H15" s="45">
        <v>24</v>
      </c>
      <c r="I15" s="45">
        <v>29</v>
      </c>
      <c r="J15" s="45">
        <v>0</v>
      </c>
      <c r="K15" s="45">
        <v>28</v>
      </c>
      <c r="L15" s="45">
        <v>-6</v>
      </c>
      <c r="M15" s="45">
        <v>66</v>
      </c>
      <c r="N15" s="45">
        <v>49</v>
      </c>
      <c r="O15" s="45">
        <v>-8</v>
      </c>
      <c r="P15" s="45"/>
      <c r="Q15" s="45"/>
      <c r="R15" s="45"/>
      <c r="S15" s="45"/>
      <c r="T15" s="45"/>
    </row>
    <row r="16" spans="2:23">
      <c r="B16" s="133">
        <v>45835</v>
      </c>
      <c r="C16" s="79">
        <f>'histórico pluvial'!B157</f>
        <v>0</v>
      </c>
      <c r="D16" s="79">
        <v>3</v>
      </c>
      <c r="E16" s="45">
        <v>3</v>
      </c>
      <c r="F16" s="45">
        <v>4</v>
      </c>
      <c r="G16" s="45">
        <v>-1</v>
      </c>
      <c r="H16" s="45">
        <v>22</v>
      </c>
      <c r="I16" s="45">
        <v>26</v>
      </c>
      <c r="J16" s="45">
        <v>2</v>
      </c>
      <c r="K16" s="45">
        <v>20</v>
      </c>
      <c r="L16" s="45">
        <v>9</v>
      </c>
      <c r="M16" s="45">
        <v>54</v>
      </c>
      <c r="N16" s="45">
        <v>41</v>
      </c>
      <c r="O16" s="45">
        <v>0</v>
      </c>
      <c r="P16" s="45"/>
      <c r="Q16" s="45"/>
      <c r="R16" s="45"/>
      <c r="S16" s="45"/>
      <c r="T16" s="45"/>
    </row>
    <row r="17" spans="1:20">
      <c r="B17" s="133">
        <v>45836</v>
      </c>
      <c r="C17" s="79">
        <f>'histórico pluvial'!B158</f>
        <v>33.6</v>
      </c>
      <c r="D17" s="45">
        <v>2</v>
      </c>
      <c r="E17" s="45">
        <v>1</v>
      </c>
      <c r="F17" s="45">
        <v>-1</v>
      </c>
      <c r="G17" s="45">
        <v>-2</v>
      </c>
      <c r="H17" s="45">
        <v>23</v>
      </c>
      <c r="I17" s="45">
        <v>27</v>
      </c>
      <c r="J17" s="45">
        <v>0</v>
      </c>
      <c r="K17" s="45">
        <v>20</v>
      </c>
      <c r="L17" s="45">
        <v>1</v>
      </c>
      <c r="M17" s="45">
        <v>52</v>
      </c>
      <c r="N17" s="45">
        <v>38</v>
      </c>
      <c r="O17" s="45">
        <v>-3</v>
      </c>
      <c r="P17" s="45"/>
      <c r="Q17" s="45"/>
      <c r="R17" s="45"/>
      <c r="S17" s="45"/>
      <c r="T17" s="45"/>
    </row>
    <row r="18" spans="1:20">
      <c r="B18" s="133">
        <v>45837</v>
      </c>
      <c r="C18" s="79">
        <f>'histórico pluvial'!B159</f>
        <v>5.7</v>
      </c>
      <c r="D18" s="45">
        <v>2</v>
      </c>
      <c r="E18" s="45">
        <v>1</v>
      </c>
      <c r="F18" s="45">
        <v>-1</v>
      </c>
      <c r="G18" s="45">
        <v>-2</v>
      </c>
      <c r="H18" s="45">
        <v>23</v>
      </c>
      <c r="I18" s="45">
        <v>27</v>
      </c>
      <c r="J18" s="45">
        <v>0</v>
      </c>
      <c r="K18" s="45">
        <v>20</v>
      </c>
      <c r="L18" s="45">
        <v>1</v>
      </c>
      <c r="M18" s="45">
        <v>52</v>
      </c>
      <c r="N18" s="45">
        <v>38</v>
      </c>
      <c r="O18" s="45">
        <v>-3</v>
      </c>
      <c r="P18" s="45"/>
      <c r="Q18" s="45"/>
      <c r="R18" s="45"/>
      <c r="S18" s="45"/>
      <c r="T18" s="45"/>
    </row>
    <row r="19" spans="1:20">
      <c r="B19" s="133">
        <v>45838</v>
      </c>
      <c r="C19" s="79">
        <f>'histórico pluvial'!B160</f>
        <v>0</v>
      </c>
      <c r="D19" s="79">
        <v>-1</v>
      </c>
      <c r="E19" s="79">
        <v>-1</v>
      </c>
      <c r="F19" s="79">
        <v>-1</v>
      </c>
      <c r="G19" s="79">
        <v>0</v>
      </c>
      <c r="H19" s="79">
        <v>15</v>
      </c>
      <c r="I19" s="79">
        <v>16</v>
      </c>
      <c r="J19" s="79">
        <v>1</v>
      </c>
      <c r="K19" s="79">
        <v>13</v>
      </c>
      <c r="L19" s="79">
        <v>4</v>
      </c>
      <c r="M19" s="79">
        <v>37</v>
      </c>
      <c r="N19" s="79">
        <v>27</v>
      </c>
      <c r="O19" s="79">
        <v>-3</v>
      </c>
      <c r="P19" s="45"/>
      <c r="Q19" s="45"/>
      <c r="R19" s="45"/>
      <c r="S19" s="45"/>
      <c r="T19" s="45"/>
    </row>
    <row r="20" spans="1:20">
      <c r="B20" s="133">
        <v>45839</v>
      </c>
      <c r="C20" s="79">
        <f>'histórico pluvial'!B161</f>
        <v>0</v>
      </c>
      <c r="D20" s="45">
        <v>0</v>
      </c>
      <c r="E20" s="45">
        <v>-2</v>
      </c>
      <c r="F20" s="45">
        <v>-1</v>
      </c>
      <c r="G20" s="45">
        <v>-1</v>
      </c>
      <c r="H20" s="45">
        <v>15</v>
      </c>
      <c r="I20" s="45">
        <v>15</v>
      </c>
      <c r="J20" s="45">
        <v>3</v>
      </c>
      <c r="K20" s="45">
        <v>15</v>
      </c>
      <c r="L20" s="45">
        <v>5</v>
      </c>
      <c r="M20" s="45">
        <v>42</v>
      </c>
      <c r="N20" s="45">
        <v>32</v>
      </c>
      <c r="O20" s="45">
        <v>-16</v>
      </c>
      <c r="P20" s="45">
        <v>12</v>
      </c>
      <c r="Q20" s="45">
        <v>15</v>
      </c>
      <c r="R20" s="45">
        <v>7</v>
      </c>
      <c r="S20" s="45">
        <v>14</v>
      </c>
      <c r="T20" s="45"/>
    </row>
    <row r="21" spans="1:20">
      <c r="B21" s="133">
        <v>45840</v>
      </c>
      <c r="C21" s="79">
        <f>'histórico pluvial'!B162</f>
        <v>0</v>
      </c>
      <c r="D21" s="79">
        <v>-13</v>
      </c>
      <c r="E21" s="79">
        <v>-8</v>
      </c>
      <c r="F21" s="79">
        <v>-1</v>
      </c>
      <c r="G21" s="79">
        <v>0</v>
      </c>
      <c r="H21" s="79">
        <v>10</v>
      </c>
      <c r="I21" s="79">
        <v>12</v>
      </c>
      <c r="J21" s="79">
        <v>4</v>
      </c>
      <c r="K21" s="79">
        <v>17</v>
      </c>
      <c r="L21" s="79">
        <v>-1</v>
      </c>
      <c r="M21" s="79">
        <v>38</v>
      </c>
      <c r="N21" s="79">
        <v>26</v>
      </c>
      <c r="O21" s="79">
        <v>1</v>
      </c>
      <c r="P21" s="79">
        <v>10</v>
      </c>
      <c r="Q21" s="79">
        <v>6</v>
      </c>
      <c r="R21" s="79">
        <v>5</v>
      </c>
      <c r="S21" s="79">
        <v>9</v>
      </c>
      <c r="T21" s="45"/>
    </row>
    <row r="22" spans="1:20">
      <c r="B22" s="133">
        <v>45841</v>
      </c>
      <c r="C22" s="79">
        <f>'histórico pluvial'!B163</f>
        <v>0</v>
      </c>
      <c r="D22" s="45">
        <v>-1</v>
      </c>
      <c r="E22" s="45">
        <v>0</v>
      </c>
      <c r="F22" s="45">
        <v>1</v>
      </c>
      <c r="G22" s="45">
        <v>-1</v>
      </c>
      <c r="H22" s="45">
        <v>4</v>
      </c>
      <c r="I22" s="45">
        <v>5</v>
      </c>
      <c r="J22" s="45">
        <v>2</v>
      </c>
      <c r="K22" s="45">
        <v>11</v>
      </c>
      <c r="L22" s="45">
        <v>7</v>
      </c>
      <c r="M22" s="45">
        <v>35</v>
      </c>
      <c r="N22" s="45">
        <v>25</v>
      </c>
      <c r="O22" s="45">
        <v>4</v>
      </c>
      <c r="P22" s="45">
        <v>7</v>
      </c>
      <c r="Q22" s="45">
        <v>8</v>
      </c>
      <c r="R22" s="45">
        <v>11</v>
      </c>
      <c r="S22" s="45">
        <v>2</v>
      </c>
      <c r="T22" s="45"/>
    </row>
    <row r="23" spans="1:20">
      <c r="B23" s="133">
        <v>45842</v>
      </c>
      <c r="C23" s="79">
        <f>'histórico pluvial'!B164</f>
        <v>0</v>
      </c>
      <c r="D23" s="79">
        <v>3</v>
      </c>
      <c r="E23" s="79">
        <v>3</v>
      </c>
      <c r="F23" s="79">
        <v>2</v>
      </c>
      <c r="G23" s="79">
        <v>2</v>
      </c>
      <c r="H23" s="79">
        <v>3</v>
      </c>
      <c r="I23" s="79">
        <v>4</v>
      </c>
      <c r="J23" s="79">
        <v>1</v>
      </c>
      <c r="K23" s="79">
        <v>8</v>
      </c>
      <c r="L23" s="79">
        <v>4</v>
      </c>
      <c r="M23" s="79">
        <v>34</v>
      </c>
      <c r="N23" s="79">
        <v>28</v>
      </c>
      <c r="O23" s="79">
        <v>0</v>
      </c>
      <c r="P23" s="79">
        <v>-6</v>
      </c>
      <c r="Q23" s="79">
        <v>2</v>
      </c>
      <c r="R23" s="79">
        <v>-2</v>
      </c>
      <c r="S23" s="79">
        <v>-4</v>
      </c>
      <c r="T23" s="45"/>
    </row>
    <row r="24" spans="1:20">
      <c r="B24" s="133">
        <v>45843</v>
      </c>
      <c r="C24" s="79">
        <f>'histórico pluvial'!B165</f>
        <v>0</v>
      </c>
      <c r="D24" s="45">
        <v>-3</v>
      </c>
      <c r="E24" s="45">
        <v>0</v>
      </c>
      <c r="F24" s="45">
        <v>-1</v>
      </c>
      <c r="G24" s="45">
        <v>1</v>
      </c>
      <c r="H24" s="45">
        <v>6</v>
      </c>
      <c r="I24" s="45">
        <v>10</v>
      </c>
      <c r="J24" s="45">
        <v>1</v>
      </c>
      <c r="K24" s="45">
        <v>12</v>
      </c>
      <c r="L24" s="45">
        <v>-1</v>
      </c>
      <c r="M24" s="45">
        <v>30</v>
      </c>
      <c r="N24" s="45">
        <v>22</v>
      </c>
      <c r="O24" s="45">
        <v>-1</v>
      </c>
      <c r="P24" s="45">
        <v>-2</v>
      </c>
      <c r="Q24" s="45">
        <v>0</v>
      </c>
      <c r="R24" s="45">
        <v>-4</v>
      </c>
      <c r="S24" s="45">
        <v>-2</v>
      </c>
      <c r="T24" s="45"/>
    </row>
    <row r="25" spans="1:20">
      <c r="A25" s="45"/>
      <c r="B25" s="133">
        <v>45844</v>
      </c>
      <c r="C25" s="79">
        <f>'histórico pluvial'!B166</f>
        <v>0.03</v>
      </c>
      <c r="D25" s="79">
        <v>-3</v>
      </c>
      <c r="E25" s="79">
        <v>0</v>
      </c>
      <c r="F25" s="79">
        <v>-1</v>
      </c>
      <c r="G25" s="79">
        <v>1</v>
      </c>
      <c r="H25" s="79">
        <v>6</v>
      </c>
      <c r="I25" s="79">
        <v>10</v>
      </c>
      <c r="J25" s="79">
        <v>1</v>
      </c>
      <c r="K25" s="79">
        <v>12</v>
      </c>
      <c r="L25" s="79">
        <v>-1</v>
      </c>
      <c r="M25" s="79">
        <v>30</v>
      </c>
      <c r="N25" s="79">
        <v>22</v>
      </c>
      <c r="O25" s="79">
        <v>-1</v>
      </c>
      <c r="P25" s="79">
        <v>-2</v>
      </c>
      <c r="Q25" s="79">
        <v>0</v>
      </c>
      <c r="R25" s="79">
        <v>-4</v>
      </c>
      <c r="S25" s="79">
        <v>-2</v>
      </c>
      <c r="T25" s="45"/>
    </row>
    <row r="26" spans="1:20">
      <c r="B26" s="133">
        <v>45845</v>
      </c>
      <c r="C26" s="79">
        <f>'histórico pluvial'!B167</f>
        <v>0</v>
      </c>
      <c r="D26" s="45">
        <v>1</v>
      </c>
      <c r="E26" s="45">
        <v>0</v>
      </c>
      <c r="F26" s="45">
        <v>1</v>
      </c>
      <c r="G26" s="45">
        <v>-1</v>
      </c>
      <c r="H26" s="45">
        <v>2</v>
      </c>
      <c r="I26" s="45">
        <v>4</v>
      </c>
      <c r="J26" s="45">
        <v>1</v>
      </c>
      <c r="K26" s="45">
        <v>8</v>
      </c>
      <c r="L26" s="45">
        <v>-4</v>
      </c>
      <c r="M26" s="45">
        <v>20</v>
      </c>
      <c r="N26" s="45">
        <v>17</v>
      </c>
      <c r="O26" s="45">
        <v>0</v>
      </c>
      <c r="P26" s="45">
        <v>-2</v>
      </c>
      <c r="Q26" s="45">
        <v>-2</v>
      </c>
      <c r="R26" s="45">
        <v>0</v>
      </c>
      <c r="S26" s="45">
        <v>-1</v>
      </c>
    </row>
    <row r="27" spans="1:20">
      <c r="B27" s="133">
        <v>45846</v>
      </c>
      <c r="C27" s="79">
        <f>'histórico pluvial'!B168</f>
        <v>0.4</v>
      </c>
      <c r="D27" s="79">
        <v>-1</v>
      </c>
      <c r="E27" s="79">
        <v>4</v>
      </c>
      <c r="F27" s="79">
        <v>2</v>
      </c>
      <c r="G27" s="45">
        <v>1</v>
      </c>
      <c r="H27" s="45">
        <v>-6</v>
      </c>
      <c r="I27" s="45">
        <v>-6</v>
      </c>
      <c r="J27" s="45">
        <v>1</v>
      </c>
      <c r="K27" s="45">
        <v>-2</v>
      </c>
      <c r="L27" s="45">
        <v>6</v>
      </c>
      <c r="M27" s="45">
        <v>13</v>
      </c>
      <c r="N27" s="45">
        <v>12</v>
      </c>
      <c r="O27" s="45">
        <v>-2</v>
      </c>
      <c r="P27" s="45">
        <v>-2</v>
      </c>
      <c r="Q27" s="45">
        <v>-3</v>
      </c>
      <c r="R27" s="45">
        <v>-4</v>
      </c>
      <c r="S27" s="45">
        <v>-2</v>
      </c>
    </row>
    <row r="28" spans="1:20">
      <c r="B28" s="133">
        <v>45847</v>
      </c>
      <c r="C28" s="82">
        <v>0</v>
      </c>
      <c r="D28" s="79">
        <v>2</v>
      </c>
      <c r="E28" s="79">
        <v>1</v>
      </c>
      <c r="F28" s="45">
        <v>-1</v>
      </c>
      <c r="G28" s="45">
        <v>1</v>
      </c>
      <c r="H28" s="45">
        <v>1</v>
      </c>
      <c r="I28" s="45">
        <v>0</v>
      </c>
      <c r="J28" s="45">
        <v>0</v>
      </c>
      <c r="K28" s="45">
        <v>6</v>
      </c>
      <c r="L28" s="45">
        <v>-1</v>
      </c>
      <c r="M28" s="45">
        <v>9</v>
      </c>
      <c r="N28" s="45">
        <v>7</v>
      </c>
      <c r="O28" s="45">
        <v>0</v>
      </c>
      <c r="P28" s="45">
        <v>-5</v>
      </c>
      <c r="Q28" s="45">
        <v>-3</v>
      </c>
      <c r="R28" s="45">
        <v>-1</v>
      </c>
      <c r="S28" s="45">
        <v>-2</v>
      </c>
    </row>
    <row r="29" spans="1:20">
      <c r="B29" s="133">
        <v>45848</v>
      </c>
      <c r="C29" s="82">
        <v>0</v>
      </c>
      <c r="D29" s="45">
        <v>-1</v>
      </c>
      <c r="E29" s="45">
        <v>-1</v>
      </c>
      <c r="F29" s="45">
        <v>-2</v>
      </c>
      <c r="G29" s="45">
        <v>-2</v>
      </c>
      <c r="H29" s="45">
        <v>3</v>
      </c>
      <c r="I29" s="45">
        <v>5</v>
      </c>
      <c r="J29" s="45">
        <v>-3</v>
      </c>
      <c r="K29" s="45">
        <v>4</v>
      </c>
      <c r="L29" s="45">
        <v>-7</v>
      </c>
      <c r="M29" s="45">
        <v>3</v>
      </c>
      <c r="N29" s="45">
        <v>2</v>
      </c>
      <c r="O29" s="45">
        <v>-7</v>
      </c>
      <c r="P29" s="45">
        <v>-7</v>
      </c>
      <c r="Q29" s="45">
        <v>-3</v>
      </c>
      <c r="R29" s="45">
        <v>-13</v>
      </c>
      <c r="S29" s="45">
        <v>2</v>
      </c>
    </row>
    <row r="30" spans="1:20">
      <c r="B30" s="133">
        <v>45849</v>
      </c>
      <c r="C30" s="82">
        <v>0</v>
      </c>
      <c r="D30" s="45">
        <v>1</v>
      </c>
      <c r="E30" s="45">
        <v>-2</v>
      </c>
      <c r="F30" s="45">
        <v>-2</v>
      </c>
      <c r="G30" s="45">
        <v>2</v>
      </c>
      <c r="H30" s="45">
        <v>-1</v>
      </c>
      <c r="I30" s="45">
        <v>-2</v>
      </c>
      <c r="J30" s="45">
        <v>2</v>
      </c>
      <c r="K30" s="45">
        <v>3</v>
      </c>
      <c r="L30" s="45">
        <v>-5</v>
      </c>
      <c r="M30" s="45">
        <v>5</v>
      </c>
      <c r="N30" s="45">
        <v>0</v>
      </c>
      <c r="O30" s="45">
        <v>1</v>
      </c>
      <c r="P30" s="45">
        <v>-9</v>
      </c>
      <c r="Q30" s="45">
        <v>-10</v>
      </c>
      <c r="R30" s="45">
        <v>0</v>
      </c>
      <c r="S30" s="45">
        <v>1</v>
      </c>
    </row>
    <row r="31" spans="1:20">
      <c r="B31" s="133">
        <v>45850</v>
      </c>
      <c r="C31" s="82">
        <v>0</v>
      </c>
      <c r="D31" s="79">
        <v>3</v>
      </c>
      <c r="E31" s="45">
        <v>-2</v>
      </c>
      <c r="F31" s="45">
        <v>-1</v>
      </c>
      <c r="G31" s="45">
        <v>-1</v>
      </c>
      <c r="H31" s="45">
        <v>0</v>
      </c>
      <c r="I31" s="45">
        <v>-2</v>
      </c>
      <c r="J31" s="45">
        <v>1</v>
      </c>
      <c r="K31" s="45">
        <v>3</v>
      </c>
      <c r="L31" s="45">
        <v>0</v>
      </c>
      <c r="M31" s="45">
        <v>4</v>
      </c>
      <c r="N31" s="45">
        <v>2</v>
      </c>
      <c r="O31" s="45">
        <v>3</v>
      </c>
      <c r="P31" s="45">
        <v>6</v>
      </c>
      <c r="Q31" s="45">
        <v>1</v>
      </c>
      <c r="R31" s="45">
        <v>3</v>
      </c>
      <c r="S31" s="45">
        <v>1</v>
      </c>
      <c r="T31" s="45">
        <v>5</v>
      </c>
    </row>
    <row r="32" spans="1:20">
      <c r="B32" s="133">
        <v>45851</v>
      </c>
      <c r="C32" s="79">
        <v>0</v>
      </c>
      <c r="D32" s="79">
        <v>3</v>
      </c>
      <c r="E32" s="79">
        <v>-2</v>
      </c>
      <c r="F32" s="79">
        <v>-1</v>
      </c>
      <c r="G32" s="79">
        <v>-1</v>
      </c>
      <c r="H32" s="79">
        <v>0</v>
      </c>
      <c r="I32" s="79">
        <v>-2</v>
      </c>
      <c r="J32" s="79">
        <v>1</v>
      </c>
      <c r="K32" s="79">
        <v>3</v>
      </c>
      <c r="L32" s="79">
        <v>0</v>
      </c>
      <c r="M32" s="79">
        <v>4</v>
      </c>
      <c r="N32" s="79">
        <v>2</v>
      </c>
      <c r="O32" s="79">
        <v>3</v>
      </c>
      <c r="P32" s="79">
        <v>6</v>
      </c>
      <c r="Q32" s="79">
        <v>1</v>
      </c>
      <c r="R32" s="79">
        <v>3</v>
      </c>
      <c r="S32" s="79">
        <v>1</v>
      </c>
      <c r="T32" s="79">
        <v>5</v>
      </c>
    </row>
    <row r="33" spans="2:23">
      <c r="B33" s="133">
        <v>45852</v>
      </c>
      <c r="C33" s="82">
        <v>0</v>
      </c>
      <c r="D33" s="79">
        <v>-2</v>
      </c>
      <c r="E33" s="79">
        <v>4</v>
      </c>
      <c r="F33" s="79">
        <v>2</v>
      </c>
      <c r="G33" s="79">
        <v>3</v>
      </c>
      <c r="H33" s="79">
        <v>-2</v>
      </c>
      <c r="I33" s="79">
        <v>-2</v>
      </c>
      <c r="J33" s="79">
        <v>1</v>
      </c>
      <c r="K33" s="79">
        <v>1</v>
      </c>
      <c r="L33" s="79">
        <v>2</v>
      </c>
      <c r="M33" s="79">
        <v>5</v>
      </c>
      <c r="N33" s="79">
        <v>2</v>
      </c>
      <c r="O33" s="79">
        <v>4</v>
      </c>
      <c r="P33" s="79">
        <v>0</v>
      </c>
      <c r="Q33" s="79">
        <v>3</v>
      </c>
      <c r="R33" s="79">
        <v>3</v>
      </c>
      <c r="S33" s="79">
        <v>-1</v>
      </c>
      <c r="T33" s="79">
        <v>-2</v>
      </c>
    </row>
    <row r="34" spans="2:23">
      <c r="B34" s="133">
        <v>45853</v>
      </c>
      <c r="C34" s="138">
        <v>0</v>
      </c>
      <c r="D34" s="79">
        <v>1</v>
      </c>
      <c r="E34" s="79">
        <v>-2</v>
      </c>
      <c r="F34" s="79">
        <v>0</v>
      </c>
      <c r="G34" s="79">
        <v>0</v>
      </c>
      <c r="H34" s="79">
        <v>4</v>
      </c>
      <c r="I34" s="79">
        <v>6</v>
      </c>
      <c r="J34" s="79">
        <v>0</v>
      </c>
      <c r="K34" s="79">
        <v>6</v>
      </c>
      <c r="L34" s="79">
        <v>-7</v>
      </c>
      <c r="M34" s="79">
        <v>5</v>
      </c>
      <c r="N34" s="79">
        <v>1</v>
      </c>
      <c r="O34" s="79">
        <v>2</v>
      </c>
      <c r="P34" s="79">
        <v>2</v>
      </c>
      <c r="Q34" s="79">
        <v>1</v>
      </c>
      <c r="R34" s="79">
        <v>2</v>
      </c>
      <c r="S34" s="79">
        <v>-2</v>
      </c>
      <c r="T34" s="79">
        <v>10</v>
      </c>
    </row>
    <row r="35" spans="2:23">
      <c r="B35" s="133">
        <v>45854</v>
      </c>
      <c r="C35" s="138">
        <v>0</v>
      </c>
      <c r="D35" s="79">
        <v>5</v>
      </c>
      <c r="E35" s="79">
        <v>1</v>
      </c>
      <c r="F35" s="79">
        <v>1</v>
      </c>
      <c r="G35" s="79">
        <v>0</v>
      </c>
      <c r="H35" s="79">
        <v>0</v>
      </c>
      <c r="I35" s="79">
        <v>-1</v>
      </c>
      <c r="J35" s="79">
        <v>1</v>
      </c>
      <c r="K35" s="79">
        <v>-1</v>
      </c>
      <c r="L35" s="79">
        <v>2</v>
      </c>
      <c r="M35" s="79">
        <v>5</v>
      </c>
      <c r="N35" s="79">
        <v>3</v>
      </c>
      <c r="O35" s="79">
        <v>3</v>
      </c>
      <c r="P35" s="79">
        <v>1</v>
      </c>
      <c r="Q35" s="79">
        <v>4</v>
      </c>
      <c r="R35" s="79">
        <v>1</v>
      </c>
      <c r="S35" s="79">
        <v>-2</v>
      </c>
      <c r="T35" s="79">
        <v>0</v>
      </c>
      <c r="U35" s="79">
        <v>0</v>
      </c>
    </row>
    <row r="36" spans="2:23">
      <c r="B36" s="133">
        <v>45855</v>
      </c>
      <c r="C36" s="79">
        <v>25.3</v>
      </c>
      <c r="D36" s="79">
        <v>-4</v>
      </c>
      <c r="E36" s="79">
        <v>-2</v>
      </c>
      <c r="F36" s="79">
        <v>1</v>
      </c>
      <c r="G36" s="79">
        <v>0</v>
      </c>
      <c r="H36" s="79">
        <v>5</v>
      </c>
      <c r="I36" s="79">
        <v>3</v>
      </c>
      <c r="J36" s="79">
        <v>2</v>
      </c>
      <c r="K36" s="79">
        <v>8</v>
      </c>
      <c r="L36" s="79">
        <v>-1</v>
      </c>
      <c r="M36" s="79">
        <v>3</v>
      </c>
      <c r="N36" s="79">
        <v>1</v>
      </c>
      <c r="O36" s="79">
        <v>4</v>
      </c>
      <c r="P36" s="79">
        <v>11</v>
      </c>
      <c r="Q36" s="79">
        <v>3</v>
      </c>
      <c r="R36" s="79">
        <v>3</v>
      </c>
      <c r="S36" s="79">
        <v>0</v>
      </c>
      <c r="T36" s="79">
        <v>4</v>
      </c>
      <c r="U36" s="79">
        <v>3</v>
      </c>
      <c r="V36" s="79">
        <v>1</v>
      </c>
      <c r="W36" s="79">
        <v>1</v>
      </c>
    </row>
    <row r="37" spans="2:23">
      <c r="B37" s="133">
        <v>45856</v>
      </c>
      <c r="C37" s="79">
        <v>8.5</v>
      </c>
      <c r="D37" s="79">
        <v>-7</v>
      </c>
      <c r="E37" s="79">
        <v>-5</v>
      </c>
      <c r="F37" s="79">
        <v>-3</v>
      </c>
      <c r="G37" s="79">
        <v>-1</v>
      </c>
      <c r="H37" s="79">
        <v>9</v>
      </c>
      <c r="I37" s="79">
        <v>10</v>
      </c>
      <c r="J37" s="79">
        <v>-2</v>
      </c>
      <c r="K37" s="79">
        <v>8</v>
      </c>
      <c r="L37" s="79">
        <v>-7</v>
      </c>
      <c r="M37" s="79">
        <v>7</v>
      </c>
      <c r="N37" s="79">
        <v>4</v>
      </c>
      <c r="O37" s="79">
        <v>2</v>
      </c>
      <c r="P37" s="79">
        <v>7</v>
      </c>
      <c r="Q37" s="79">
        <v>2</v>
      </c>
      <c r="R37" s="79">
        <v>4</v>
      </c>
      <c r="S37" s="79">
        <v>-1</v>
      </c>
      <c r="T37" s="79">
        <v>6</v>
      </c>
      <c r="U37" s="79">
        <v>6</v>
      </c>
      <c r="V37" s="79">
        <v>-1</v>
      </c>
      <c r="W37" s="79">
        <v>1</v>
      </c>
    </row>
    <row r="38" spans="2:23">
      <c r="B38" s="133">
        <v>45857</v>
      </c>
      <c r="C38" s="79">
        <v>0</v>
      </c>
      <c r="D38" s="79">
        <v>0</v>
      </c>
      <c r="E38" s="79">
        <v>-1</v>
      </c>
      <c r="F38" s="79">
        <v>0</v>
      </c>
      <c r="G38" s="79">
        <v>1</v>
      </c>
      <c r="H38" s="79">
        <v>1</v>
      </c>
      <c r="I38" s="79">
        <v>1</v>
      </c>
      <c r="J38" s="79">
        <v>-3</v>
      </c>
      <c r="K38" s="79">
        <v>1</v>
      </c>
      <c r="L38" s="79">
        <v>0</v>
      </c>
      <c r="M38" s="79">
        <v>2</v>
      </c>
      <c r="N38" s="79">
        <v>1</v>
      </c>
      <c r="O38" s="79">
        <v>-1</v>
      </c>
      <c r="P38" s="79">
        <v>2</v>
      </c>
      <c r="Q38" s="79">
        <v>-1</v>
      </c>
      <c r="R38" s="79">
        <v>-1</v>
      </c>
      <c r="S38" s="79">
        <v>0</v>
      </c>
      <c r="T38" s="79">
        <v>0</v>
      </c>
      <c r="U38" s="79">
        <v>2</v>
      </c>
      <c r="V38" s="79">
        <v>-1</v>
      </c>
      <c r="W38" s="79">
        <v>0</v>
      </c>
    </row>
    <row r="39" spans="2:23">
      <c r="B39" s="133">
        <v>45858</v>
      </c>
      <c r="C39" s="79">
        <v>0</v>
      </c>
      <c r="D39" s="79">
        <v>0</v>
      </c>
      <c r="E39" s="79">
        <v>-1</v>
      </c>
      <c r="F39" s="79">
        <v>0</v>
      </c>
      <c r="G39" s="79">
        <v>1</v>
      </c>
      <c r="H39" s="79">
        <v>1</v>
      </c>
      <c r="I39" s="79">
        <v>1</v>
      </c>
      <c r="J39" s="79">
        <v>-3</v>
      </c>
      <c r="K39" s="79">
        <v>1</v>
      </c>
      <c r="L39" s="79">
        <v>0</v>
      </c>
      <c r="M39" s="79">
        <v>2</v>
      </c>
      <c r="N39" s="79">
        <v>1</v>
      </c>
      <c r="O39" s="79">
        <v>-1</v>
      </c>
      <c r="P39" s="79">
        <v>2</v>
      </c>
      <c r="Q39" s="79">
        <v>-1</v>
      </c>
      <c r="R39" s="79">
        <v>-1</v>
      </c>
      <c r="S39" s="79">
        <v>0</v>
      </c>
      <c r="T39" s="79">
        <v>0</v>
      </c>
      <c r="U39" s="79">
        <v>2</v>
      </c>
      <c r="V39" s="79">
        <v>-1</v>
      </c>
      <c r="W39" s="79">
        <v>0</v>
      </c>
    </row>
    <row r="40" spans="2:23">
      <c r="B40" s="133">
        <v>45859</v>
      </c>
      <c r="C40" s="79">
        <v>0</v>
      </c>
      <c r="D40" s="79">
        <v>0</v>
      </c>
      <c r="E40" s="79">
        <v>0</v>
      </c>
      <c r="F40" s="79">
        <v>0</v>
      </c>
      <c r="G40" s="79">
        <v>-1</v>
      </c>
      <c r="H40" s="79">
        <v>1</v>
      </c>
      <c r="I40" s="79">
        <v>1</v>
      </c>
      <c r="J40" s="79">
        <v>1</v>
      </c>
      <c r="K40" s="79">
        <v>1</v>
      </c>
      <c r="L40" s="79">
        <v>1</v>
      </c>
      <c r="M40" s="79">
        <v>3</v>
      </c>
      <c r="N40" s="79">
        <v>4</v>
      </c>
      <c r="O40" s="79">
        <v>-3</v>
      </c>
      <c r="P40" s="79">
        <v>-1</v>
      </c>
      <c r="Q40" s="79">
        <v>1</v>
      </c>
      <c r="R40" s="79">
        <v>-1</v>
      </c>
      <c r="S40" s="79">
        <v>0</v>
      </c>
      <c r="T40" s="79">
        <v>-4</v>
      </c>
      <c r="U40" s="79">
        <v>-6</v>
      </c>
      <c r="V40" s="79">
        <v>0</v>
      </c>
      <c r="W40" s="79">
        <v>-1</v>
      </c>
    </row>
    <row r="41" spans="2:23">
      <c r="B41" s="133">
        <v>45860</v>
      </c>
      <c r="C41" s="79">
        <v>0</v>
      </c>
      <c r="D41" s="79">
        <v>-3</v>
      </c>
      <c r="E41" s="79">
        <v>-2</v>
      </c>
      <c r="F41" s="79">
        <v>0</v>
      </c>
      <c r="G41" s="79">
        <v>-1</v>
      </c>
      <c r="H41" s="79">
        <v>0</v>
      </c>
      <c r="I41" s="79">
        <v>-1</v>
      </c>
      <c r="J41" s="79">
        <v>0</v>
      </c>
      <c r="K41" s="79">
        <v>1</v>
      </c>
      <c r="L41" s="79">
        <v>-1</v>
      </c>
      <c r="M41" s="79">
        <v>2</v>
      </c>
      <c r="N41" s="79">
        <v>1</v>
      </c>
      <c r="O41" s="79">
        <v>1</v>
      </c>
      <c r="P41" s="79">
        <v>3</v>
      </c>
      <c r="Q41" s="79">
        <v>-2</v>
      </c>
      <c r="R41" s="79">
        <v>1</v>
      </c>
      <c r="S41" s="79">
        <v>-1</v>
      </c>
      <c r="T41" s="79">
        <v>3</v>
      </c>
      <c r="U41" s="79">
        <v>0</v>
      </c>
      <c r="V41" s="79">
        <v>-1</v>
      </c>
      <c r="W41" s="79">
        <v>-2</v>
      </c>
    </row>
  </sheetData>
  <phoneticPr fontId="14" type="noConversion"/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>
  <dimension ref="A3:W167"/>
  <sheetViews>
    <sheetView topLeftCell="A78" workbookViewId="0">
      <selection activeCell="E6" sqref="E6"/>
    </sheetView>
  </sheetViews>
  <sheetFormatPr defaultRowHeight="14.4"/>
  <cols>
    <col min="1" max="1" width="18" bestFit="1" customWidth="1"/>
    <col min="2" max="2" width="19.109375" bestFit="1" customWidth="1"/>
    <col min="3" max="8" width="21.109375" bestFit="1" customWidth="1"/>
    <col min="9" max="9" width="16.6640625" bestFit="1" customWidth="1"/>
    <col min="10" max="25" width="21.109375" bestFit="1" customWidth="1"/>
    <col min="26" max="35" width="12" bestFit="1" customWidth="1"/>
    <col min="36" max="36" width="11" bestFit="1" customWidth="1"/>
    <col min="37" max="48" width="12" bestFit="1" customWidth="1"/>
    <col min="49" max="49" width="11" bestFit="1" customWidth="1"/>
    <col min="50" max="50" width="12" bestFit="1" customWidth="1"/>
    <col min="51" max="51" width="11" bestFit="1" customWidth="1"/>
    <col min="52" max="53" width="12" bestFit="1" customWidth="1"/>
    <col min="54" max="54" width="11" bestFit="1" customWidth="1"/>
    <col min="55" max="61" width="12" bestFit="1" customWidth="1"/>
    <col min="62" max="62" width="11" bestFit="1" customWidth="1"/>
    <col min="63" max="71" width="12" bestFit="1" customWidth="1"/>
    <col min="72" max="72" width="11" bestFit="1" customWidth="1"/>
    <col min="73" max="76" width="12" bestFit="1" customWidth="1"/>
    <col min="77" max="77" width="11" bestFit="1" customWidth="1"/>
    <col min="78" max="84" width="12" bestFit="1" customWidth="1"/>
    <col min="85" max="85" width="11" bestFit="1" customWidth="1"/>
    <col min="86" max="87" width="12" bestFit="1" customWidth="1"/>
    <col min="88" max="88" width="11" bestFit="1" customWidth="1"/>
    <col min="89" max="96" width="12" bestFit="1" customWidth="1"/>
    <col min="97" max="97" width="11" bestFit="1" customWidth="1"/>
    <col min="98" max="104" width="12" bestFit="1" customWidth="1"/>
    <col min="105" max="105" width="11" bestFit="1" customWidth="1"/>
    <col min="106" max="113" width="12" bestFit="1" customWidth="1"/>
    <col min="114" max="114" width="11" bestFit="1" customWidth="1"/>
    <col min="115" max="128" width="12" bestFit="1" customWidth="1"/>
    <col min="129" max="129" width="10" bestFit="1" customWidth="1"/>
    <col min="130" max="131" width="12" bestFit="1" customWidth="1"/>
    <col min="132" max="132" width="6" bestFit="1" customWidth="1"/>
    <col min="133" max="133" width="7" bestFit="1" customWidth="1"/>
    <col min="134" max="134" width="10.6640625" bestFit="1" customWidth="1"/>
  </cols>
  <sheetData>
    <row r="3" spans="1:23">
      <c r="A3" s="131" t="s">
        <v>103</v>
      </c>
      <c r="B3" t="s">
        <v>105</v>
      </c>
      <c r="C3" t="s">
        <v>106</v>
      </c>
      <c r="D3" t="s">
        <v>107</v>
      </c>
      <c r="E3" t="s">
        <v>108</v>
      </c>
      <c r="F3" t="s">
        <v>109</v>
      </c>
      <c r="G3" t="s">
        <v>110</v>
      </c>
      <c r="H3" t="s">
        <v>111</v>
      </c>
      <c r="I3" t="s">
        <v>112</v>
      </c>
      <c r="J3" t="s">
        <v>113</v>
      </c>
      <c r="K3" t="s">
        <v>114</v>
      </c>
      <c r="L3" t="s">
        <v>115</v>
      </c>
      <c r="M3" t="s">
        <v>116</v>
      </c>
      <c r="N3" t="s">
        <v>117</v>
      </c>
      <c r="O3" t="s">
        <v>118</v>
      </c>
      <c r="P3" t="s">
        <v>119</v>
      </c>
      <c r="Q3" t="s">
        <v>120</v>
      </c>
      <c r="R3" t="s">
        <v>121</v>
      </c>
      <c r="S3" t="s">
        <v>122</v>
      </c>
      <c r="T3" t="s">
        <v>123</v>
      </c>
      <c r="U3" t="s">
        <v>124</v>
      </c>
      <c r="V3" t="s">
        <v>125</v>
      </c>
      <c r="W3" t="s">
        <v>126</v>
      </c>
    </row>
    <row r="4" spans="1:23">
      <c r="A4" s="119">
        <v>45658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 s="119">
        <v>45659</v>
      </c>
      <c r="B5">
        <v>3.2</v>
      </c>
      <c r="C5">
        <v>0</v>
      </c>
      <c r="D5">
        <v>0</v>
      </c>
      <c r="E5">
        <v>0</v>
      </c>
      <c r="F5">
        <v>27.807193185791697</v>
      </c>
      <c r="G5">
        <v>35.427390471560742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 s="119">
        <v>45661</v>
      </c>
      <c r="B6">
        <v>0</v>
      </c>
      <c r="C6">
        <v>0</v>
      </c>
      <c r="D6">
        <v>0</v>
      </c>
      <c r="E6">
        <v>0</v>
      </c>
      <c r="F6">
        <v>310.66145552142467</v>
      </c>
      <c r="G6">
        <v>464.24873735046674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 s="119">
        <v>45663</v>
      </c>
      <c r="B7">
        <v>0</v>
      </c>
      <c r="C7">
        <v>0</v>
      </c>
      <c r="D7">
        <v>0</v>
      </c>
      <c r="E7">
        <v>0</v>
      </c>
      <c r="F7">
        <v>72.938535705797236</v>
      </c>
      <c r="G7">
        <v>11.003181324845084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 s="119">
        <v>45664</v>
      </c>
      <c r="B8">
        <v>0</v>
      </c>
      <c r="C8">
        <v>0</v>
      </c>
      <c r="D8">
        <v>0</v>
      </c>
      <c r="E8">
        <v>0</v>
      </c>
      <c r="F8">
        <v>41.453708880467516</v>
      </c>
      <c r="G8">
        <v>48.91032620213214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 s="119">
        <v>45665</v>
      </c>
      <c r="B9">
        <v>0</v>
      </c>
      <c r="C9">
        <v>0</v>
      </c>
      <c r="D9">
        <v>0</v>
      </c>
      <c r="E9">
        <v>0</v>
      </c>
      <c r="F9">
        <v>59.426929483237792</v>
      </c>
      <c r="G9">
        <v>89.867290883398127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 s="119">
        <v>45668</v>
      </c>
      <c r="B10">
        <v>0</v>
      </c>
      <c r="C10">
        <v>0</v>
      </c>
      <c r="D10">
        <v>0</v>
      </c>
      <c r="E10">
        <v>0</v>
      </c>
      <c r="F10">
        <v>52.962722600412029</v>
      </c>
      <c r="G10">
        <v>22.044727036035329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 s="119">
        <v>45670</v>
      </c>
      <c r="B11">
        <v>0</v>
      </c>
      <c r="C11">
        <v>0</v>
      </c>
      <c r="D11">
        <v>0</v>
      </c>
      <c r="E11">
        <v>0</v>
      </c>
      <c r="F11">
        <v>59.874618778962329</v>
      </c>
      <c r="G11">
        <v>46.610406809567955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 s="119">
        <v>45671</v>
      </c>
      <c r="B12">
        <v>0</v>
      </c>
      <c r="C12">
        <v>0</v>
      </c>
      <c r="D12">
        <v>0</v>
      </c>
      <c r="E12">
        <v>0</v>
      </c>
      <c r="F12">
        <v>53.757417889036915</v>
      </c>
      <c r="G12">
        <v>43.271353180018139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 s="119">
        <v>45672</v>
      </c>
      <c r="B13">
        <v>0</v>
      </c>
      <c r="C13">
        <v>0</v>
      </c>
      <c r="D13">
        <v>0</v>
      </c>
      <c r="E13">
        <v>0</v>
      </c>
      <c r="F13">
        <v>77.469284235802107</v>
      </c>
      <c r="G13">
        <v>53.447918354780441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 s="119">
        <v>45673</v>
      </c>
      <c r="B14">
        <v>0</v>
      </c>
      <c r="C14">
        <v>0</v>
      </c>
      <c r="D14">
        <v>0</v>
      </c>
      <c r="E14">
        <v>0</v>
      </c>
      <c r="F14">
        <v>68.814242518490843</v>
      </c>
      <c r="G14">
        <v>44.942296506434467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 s="119">
        <v>45674</v>
      </c>
      <c r="B15">
        <v>0</v>
      </c>
      <c r="C15">
        <v>0</v>
      </c>
      <c r="D15">
        <v>0</v>
      </c>
      <c r="E15">
        <v>0</v>
      </c>
      <c r="F15">
        <v>35.157218199611165</v>
      </c>
      <c r="G15">
        <v>17.681911592437956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 s="119">
        <v>45675</v>
      </c>
      <c r="B16">
        <v>0</v>
      </c>
      <c r="D16">
        <v>0</v>
      </c>
      <c r="E16">
        <v>0</v>
      </c>
      <c r="F16">
        <v>72.612395562166625</v>
      </c>
      <c r="G16">
        <v>61.625400877872764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 s="119">
        <v>45677</v>
      </c>
      <c r="B17">
        <v>0</v>
      </c>
      <c r="C17">
        <v>25.374987720385526</v>
      </c>
      <c r="D17">
        <v>37.298927524165926</v>
      </c>
      <c r="E17">
        <v>0</v>
      </c>
      <c r="F17">
        <v>44.150877350336799</v>
      </c>
      <c r="G17">
        <v>44.801562505670162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 s="119">
        <v>45678</v>
      </c>
      <c r="B18">
        <v>0</v>
      </c>
      <c r="C18">
        <v>37.940347946169311</v>
      </c>
      <c r="D18">
        <v>38.8661806027228</v>
      </c>
      <c r="E18">
        <v>0</v>
      </c>
      <c r="F18">
        <v>57.17490672911655</v>
      </c>
      <c r="G18">
        <v>33.754554993667945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 s="119">
        <v>45679</v>
      </c>
      <c r="B19">
        <v>0</v>
      </c>
      <c r="C19">
        <v>17.159836834451834</v>
      </c>
      <c r="D19">
        <v>5.6071384227669352</v>
      </c>
      <c r="E19">
        <v>0</v>
      </c>
      <c r="F19">
        <v>66.887816448250959</v>
      </c>
      <c r="G19">
        <v>50.440261312937388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 s="119">
        <v>45680</v>
      </c>
      <c r="B20">
        <v>0</v>
      </c>
      <c r="C20">
        <v>28.086651601421025</v>
      </c>
      <c r="D20">
        <v>16.212649312978925</v>
      </c>
      <c r="E20">
        <v>0</v>
      </c>
      <c r="F20">
        <v>59.554596409349926</v>
      </c>
      <c r="G20">
        <v>47.404324796387883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 s="119">
        <v>45681</v>
      </c>
      <c r="B21">
        <v>0</v>
      </c>
      <c r="C21">
        <v>22.956916213570693</v>
      </c>
      <c r="D21">
        <v>21.006189527401215</v>
      </c>
      <c r="E21">
        <v>0</v>
      </c>
      <c r="F21">
        <v>60.605857689102734</v>
      </c>
      <c r="G21">
        <v>36.641643254840908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 s="119">
        <v>45682</v>
      </c>
      <c r="B22">
        <v>10.1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 s="119">
        <v>45684</v>
      </c>
      <c r="B23">
        <v>6.1</v>
      </c>
      <c r="C23">
        <v>47.071859946421974</v>
      </c>
      <c r="D23">
        <v>51.859232456165337</v>
      </c>
      <c r="E23">
        <v>0</v>
      </c>
      <c r="F23">
        <v>48.631368441039875</v>
      </c>
      <c r="G23">
        <v>27.144981168301893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19">
        <v>45686</v>
      </c>
      <c r="B24">
        <v>0.1</v>
      </c>
      <c r="C24">
        <v>39.560965407046943</v>
      </c>
      <c r="D24">
        <v>38.273489873155491</v>
      </c>
      <c r="E24">
        <v>38.842888476656377</v>
      </c>
      <c r="F24">
        <v>70.625844560281948</v>
      </c>
      <c r="G24">
        <v>64.219078489924271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 s="119">
        <v>45687</v>
      </c>
      <c r="B25">
        <v>0.04</v>
      </c>
      <c r="C25">
        <v>15.219395585779075</v>
      </c>
      <c r="D25">
        <v>23.292273411632674</v>
      </c>
      <c r="E25">
        <v>10.943948215934389</v>
      </c>
      <c r="F25">
        <v>62.41866683612399</v>
      </c>
      <c r="G25">
        <v>33.217465372483673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 s="119">
        <v>45688</v>
      </c>
      <c r="B26">
        <v>0</v>
      </c>
      <c r="C26">
        <v>12.342609174184945</v>
      </c>
      <c r="D26">
        <v>12.832770517223951</v>
      </c>
      <c r="E26">
        <v>2.5632006178790419</v>
      </c>
      <c r="F26">
        <v>58.870280941133608</v>
      </c>
      <c r="G26">
        <v>26.929166461972958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 s="119">
        <v>45691</v>
      </c>
      <c r="B27">
        <v>0</v>
      </c>
      <c r="C27">
        <v>85.259134415371832</v>
      </c>
      <c r="D27">
        <v>55.637127835495725</v>
      </c>
      <c r="E27">
        <v>29.623470496418197</v>
      </c>
      <c r="F27">
        <v>39.622341838738656</v>
      </c>
      <c r="G27">
        <v>48.088876105990344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 s="119">
        <v>45692</v>
      </c>
      <c r="B28">
        <v>0</v>
      </c>
      <c r="C28">
        <v>55.383481293086369</v>
      </c>
      <c r="D28">
        <v>57.527037056967707</v>
      </c>
      <c r="E28">
        <v>18.610212097133751</v>
      </c>
      <c r="F28">
        <v>39.375880601921473</v>
      </c>
      <c r="G28">
        <v>43.098375899344894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 s="119">
        <v>45693</v>
      </c>
      <c r="B29">
        <v>0</v>
      </c>
      <c r="C29">
        <v>9.063112017876092</v>
      </c>
      <c r="D29">
        <v>31.677910335587264</v>
      </c>
      <c r="E29">
        <v>9.6695396788747576</v>
      </c>
      <c r="F29">
        <v>54.573345133287745</v>
      </c>
      <c r="G29">
        <v>24.177261924364355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 s="119">
        <v>45694</v>
      </c>
      <c r="B30">
        <v>9.1</v>
      </c>
      <c r="C30">
        <v>36.866244710178137</v>
      </c>
      <c r="D30">
        <v>17.538814000190506</v>
      </c>
      <c r="E30">
        <v>20.879415511714424</v>
      </c>
      <c r="F30">
        <v>53.98351558258522</v>
      </c>
      <c r="G30">
        <v>34.693659247171006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 s="119">
        <v>45695</v>
      </c>
      <c r="B31">
        <v>0</v>
      </c>
      <c r="C31">
        <v>23.032151425644731</v>
      </c>
      <c r="D31">
        <v>27.201654374389189</v>
      </c>
      <c r="E31">
        <v>4.2154478759168503</v>
      </c>
      <c r="F31">
        <v>36.586745855500922</v>
      </c>
      <c r="G31">
        <v>33.917252246189776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 s="119">
        <v>45696</v>
      </c>
      <c r="B32">
        <v>0</v>
      </c>
      <c r="C32">
        <v>63.54219071183266</v>
      </c>
      <c r="D32">
        <v>59.021690875335111</v>
      </c>
      <c r="E32">
        <v>12.625767347833206</v>
      </c>
      <c r="F32">
        <v>61.816664123647818</v>
      </c>
      <c r="G32">
        <v>28.631800669185512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 s="119">
        <v>45698</v>
      </c>
      <c r="B33">
        <v>0</v>
      </c>
      <c r="C33">
        <v>117.03627644515316</v>
      </c>
      <c r="D33">
        <v>80.890110542683402</v>
      </c>
      <c r="E33">
        <v>58.028786052563703</v>
      </c>
      <c r="F33">
        <v>9.0801982439476987</v>
      </c>
      <c r="G33">
        <v>29.970985820980161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 s="119">
        <v>45699</v>
      </c>
      <c r="B34">
        <v>1</v>
      </c>
      <c r="C34">
        <v>20.275354456675831</v>
      </c>
      <c r="D34">
        <v>17.000294213327841</v>
      </c>
      <c r="E34">
        <v>13.770257713087064</v>
      </c>
      <c r="F34">
        <v>49.870030578216493</v>
      </c>
      <c r="G34">
        <v>27.971592752102033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 s="119">
        <v>45700</v>
      </c>
      <c r="B35">
        <v>14.799999999999999</v>
      </c>
      <c r="C35">
        <v>17.922332485299457</v>
      </c>
      <c r="D35">
        <v>3.9661067660437213</v>
      </c>
      <c r="E35">
        <v>24.841296378090064</v>
      </c>
      <c r="F35">
        <v>64.173358666833607</v>
      </c>
      <c r="G35">
        <v>47.322827630990872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 s="119">
        <v>45701</v>
      </c>
      <c r="B36">
        <v>9.1</v>
      </c>
      <c r="C36">
        <v>34.974562212135794</v>
      </c>
      <c r="D36">
        <v>15.247950744214297</v>
      </c>
      <c r="E36">
        <v>33.655608696597668</v>
      </c>
      <c r="F36">
        <v>94.707179769071558</v>
      </c>
      <c r="G36">
        <v>89.476756971990454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 s="119">
        <v>45702</v>
      </c>
      <c r="B37">
        <v>0</v>
      </c>
      <c r="C37">
        <v>33.674619506196258</v>
      </c>
      <c r="D37">
        <v>39.839804210026848</v>
      </c>
      <c r="E37">
        <v>18.198076749394037</v>
      </c>
      <c r="F37">
        <v>36.372104545938576</v>
      </c>
      <c r="G37">
        <v>37.408688396796755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 s="119">
        <v>45703</v>
      </c>
      <c r="B38">
        <v>0.3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 s="119">
        <v>45704</v>
      </c>
      <c r="B39">
        <v>29.5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 s="119">
        <v>45705</v>
      </c>
      <c r="B40">
        <v>7.2</v>
      </c>
      <c r="C40">
        <v>30.854173125836475</v>
      </c>
      <c r="D40">
        <v>17.853010869304949</v>
      </c>
      <c r="E40">
        <v>11.895377221696881</v>
      </c>
      <c r="F40">
        <v>41.525413879356122</v>
      </c>
      <c r="G40">
        <v>29.864025227926145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 s="119">
        <v>45706</v>
      </c>
      <c r="B41">
        <v>0.1</v>
      </c>
      <c r="C41">
        <v>42.449617208185359</v>
      </c>
      <c r="D41">
        <v>23.299141560649591</v>
      </c>
      <c r="E41">
        <v>19.229404499542333</v>
      </c>
      <c r="F41">
        <v>51.353967704375052</v>
      </c>
      <c r="G41">
        <v>74.833347906494581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 s="119">
        <v>45707</v>
      </c>
      <c r="B42">
        <v>0</v>
      </c>
      <c r="C42">
        <v>44.88674635321388</v>
      </c>
      <c r="D42">
        <v>29.664288305147657</v>
      </c>
      <c r="E42">
        <v>28.918852006919945</v>
      </c>
      <c r="F42">
        <v>35.644213624017766</v>
      </c>
      <c r="G42">
        <v>38.077158352148331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 s="119">
        <v>45708</v>
      </c>
      <c r="B43">
        <v>0</v>
      </c>
      <c r="C43">
        <v>19.507434473031292</v>
      </c>
      <c r="D43">
        <v>26.26290161856846</v>
      </c>
      <c r="E43">
        <v>2.5826344570131976</v>
      </c>
      <c r="F43">
        <v>38.491167299093227</v>
      </c>
      <c r="G43">
        <v>35.990276227485246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 s="119">
        <v>45709</v>
      </c>
      <c r="B44">
        <v>0</v>
      </c>
      <c r="C44">
        <v>0</v>
      </c>
      <c r="D44">
        <v>51.665849496234728</v>
      </c>
      <c r="E44">
        <v>22.002499904197787</v>
      </c>
      <c r="F44">
        <v>30.768002507777958</v>
      </c>
      <c r="G44">
        <v>51.356206868831705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 s="119">
        <v>45712</v>
      </c>
      <c r="B45">
        <v>0</v>
      </c>
      <c r="C45">
        <v>5.0289163463135056</v>
      </c>
      <c r="D45">
        <v>8.3582294591782507</v>
      </c>
      <c r="E45">
        <v>14.431216235211672</v>
      </c>
      <c r="F45">
        <v>41.097688222765385</v>
      </c>
      <c r="G45">
        <v>46.986168114532923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 s="119">
        <v>45713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 s="119">
        <v>45714</v>
      </c>
      <c r="B47">
        <v>1.6</v>
      </c>
      <c r="C47">
        <v>9.3936148378405644</v>
      </c>
      <c r="D47">
        <v>7.1084457005317514</v>
      </c>
      <c r="E47">
        <v>28.96031775122615</v>
      </c>
      <c r="F47">
        <v>55.019087323162402</v>
      </c>
      <c r="G47">
        <v>80.995678806083674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 s="119">
        <v>45715</v>
      </c>
      <c r="B48">
        <v>0.1</v>
      </c>
      <c r="C48">
        <v>28.38608812797554</v>
      </c>
      <c r="D48">
        <v>17.267310122441064</v>
      </c>
      <c r="E48">
        <v>19.154633927368156</v>
      </c>
      <c r="F48">
        <v>38.230484969017127</v>
      </c>
      <c r="G48">
        <v>28.509296780267853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 s="119">
        <v>45716</v>
      </c>
      <c r="B49">
        <v>0.04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 s="119">
        <v>45717</v>
      </c>
      <c r="B50">
        <v>1.4</v>
      </c>
      <c r="C50">
        <v>50.751256167415839</v>
      </c>
      <c r="D50">
        <v>8.3354665665008785</v>
      </c>
      <c r="E50">
        <v>28.471213468573026</v>
      </c>
      <c r="F50">
        <v>68.197213941614336</v>
      </c>
      <c r="G50">
        <v>110.69602542358987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 s="119">
        <v>45718</v>
      </c>
      <c r="B51">
        <v>0.05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 s="119">
        <v>45719</v>
      </c>
      <c r="B52">
        <v>0</v>
      </c>
      <c r="C52">
        <v>16.090369778431462</v>
      </c>
      <c r="D52">
        <v>6.3529522964884517</v>
      </c>
      <c r="E52">
        <v>22.514439681708353</v>
      </c>
      <c r="F52">
        <v>55.887475893309379</v>
      </c>
      <c r="G52">
        <v>92.353342791426755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 s="119">
        <v>45720</v>
      </c>
      <c r="B53">
        <v>0</v>
      </c>
      <c r="C53">
        <v>28.663216825534153</v>
      </c>
      <c r="D53">
        <v>7.1840100185267861</v>
      </c>
      <c r="E53">
        <v>18.201648210995302</v>
      </c>
      <c r="F53">
        <v>48.925453372325343</v>
      </c>
      <c r="G53">
        <v>56.303996064196241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 s="119">
        <v>45721</v>
      </c>
      <c r="B54">
        <v>0</v>
      </c>
      <c r="C54">
        <v>23.635777953790502</v>
      </c>
      <c r="D54">
        <v>13.998571379037614</v>
      </c>
      <c r="E54">
        <v>14.090422180413924</v>
      </c>
      <c r="F54">
        <v>37.919124130560562</v>
      </c>
      <c r="G54">
        <v>67.936808444652399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 s="119">
        <v>45722</v>
      </c>
      <c r="B55">
        <v>0</v>
      </c>
      <c r="C55">
        <v>9.2973114089829885</v>
      </c>
      <c r="D55">
        <v>0</v>
      </c>
      <c r="E55">
        <v>16.234223147167377</v>
      </c>
      <c r="F55">
        <v>46.665725828646352</v>
      </c>
      <c r="G55">
        <v>76.040318122588673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 s="119">
        <v>45724</v>
      </c>
      <c r="B56">
        <v>0</v>
      </c>
      <c r="C56">
        <v>82.501757550794153</v>
      </c>
      <c r="D56">
        <v>28.516837093404963</v>
      </c>
      <c r="E56">
        <v>57.799221643745852</v>
      </c>
      <c r="F56">
        <v>18.968922471622047</v>
      </c>
      <c r="G56">
        <v>24.696153535571295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 s="119">
        <v>45725</v>
      </c>
      <c r="B57">
        <v>27.4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 s="119">
        <v>45726</v>
      </c>
      <c r="B58">
        <v>0</v>
      </c>
      <c r="C58">
        <v>45.71542410131832</v>
      </c>
      <c r="D58">
        <v>0</v>
      </c>
      <c r="E58">
        <v>19.375758101332696</v>
      </c>
      <c r="F58">
        <v>18.138081457161839</v>
      </c>
      <c r="G58">
        <v>46.311769149099597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 s="119">
        <v>45727</v>
      </c>
      <c r="B59">
        <v>0</v>
      </c>
      <c r="C59">
        <v>38.05377771696395</v>
      </c>
      <c r="D59">
        <v>20.663252334550069</v>
      </c>
      <c r="E59">
        <v>3.6510273664343096</v>
      </c>
      <c r="F59">
        <v>32.615486983781906</v>
      </c>
      <c r="G59">
        <v>28.090033524912378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 s="119">
        <v>45729</v>
      </c>
      <c r="B60">
        <v>0</v>
      </c>
      <c r="C60">
        <v>27.412770860562631</v>
      </c>
      <c r="D60">
        <v>8.0777470701366028</v>
      </c>
      <c r="E60">
        <v>19.947431031141527</v>
      </c>
      <c r="F60">
        <v>54.456037102202011</v>
      </c>
      <c r="G60">
        <v>60.797450246154391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 s="119">
        <v>45730</v>
      </c>
      <c r="B61">
        <v>0</v>
      </c>
      <c r="C61">
        <v>42.029989242463671</v>
      </c>
      <c r="D61">
        <v>30.981446033008368</v>
      </c>
      <c r="E61">
        <v>33.070379455075027</v>
      </c>
      <c r="F61">
        <v>35.294616891742507</v>
      </c>
      <c r="G61">
        <v>37.87004098311963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 s="119">
        <v>45731</v>
      </c>
      <c r="B62">
        <v>0</v>
      </c>
      <c r="C62">
        <v>120.12327003487918</v>
      </c>
      <c r="D62">
        <v>101.02098786256511</v>
      </c>
      <c r="E62">
        <v>60.67116295557198</v>
      </c>
      <c r="F62">
        <v>26.51603354490129</v>
      </c>
      <c r="G62">
        <v>62.122620732494617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 s="119">
        <v>45733</v>
      </c>
      <c r="B63">
        <v>2.6</v>
      </c>
      <c r="C63">
        <v>2.8913663446406392</v>
      </c>
      <c r="D63">
        <v>37.775653497644029</v>
      </c>
      <c r="E63">
        <v>9.087353712373643</v>
      </c>
      <c r="F63">
        <v>33.928601598168463</v>
      </c>
      <c r="G63">
        <v>19.548401506750377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 s="119">
        <v>45734</v>
      </c>
      <c r="B64">
        <v>0</v>
      </c>
      <c r="C64">
        <v>34.769670681833631</v>
      </c>
      <c r="D64">
        <v>38.931735138772417</v>
      </c>
      <c r="E64">
        <v>15.9793617187304</v>
      </c>
      <c r="F64">
        <v>25.758493713756483</v>
      </c>
      <c r="G64">
        <v>26.55277753108048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 s="119">
        <v>45735</v>
      </c>
      <c r="B65">
        <v>0</v>
      </c>
      <c r="C65">
        <v>4.7074412026912782</v>
      </c>
      <c r="D65">
        <v>11.096846391101037</v>
      </c>
      <c r="E65">
        <v>15.026975822568607</v>
      </c>
      <c r="F65">
        <v>34.329141725960042</v>
      </c>
      <c r="G65">
        <v>38.226038029718062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 s="119">
        <v>45736</v>
      </c>
      <c r="B66">
        <v>0</v>
      </c>
      <c r="C66">
        <v>30.969178201994517</v>
      </c>
      <c r="D66">
        <v>44.317716511104955</v>
      </c>
      <c r="E66">
        <v>16.545089888734474</v>
      </c>
      <c r="F66">
        <v>46.291035750652689</v>
      </c>
      <c r="G66">
        <v>54.911656613528365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 s="119">
        <v>45737</v>
      </c>
      <c r="B67">
        <v>0</v>
      </c>
      <c r="C67">
        <v>114.05441681839449</v>
      </c>
      <c r="D67">
        <v>98.925072765550368</v>
      </c>
      <c r="E67">
        <v>68.891291406380816</v>
      </c>
      <c r="F67">
        <v>38.100656677833058</v>
      </c>
      <c r="G67">
        <v>63.447852712259191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 s="119">
        <v>45738</v>
      </c>
      <c r="B68">
        <v>7.2</v>
      </c>
      <c r="C68">
        <v>51.609495262355168</v>
      </c>
      <c r="D68">
        <v>71.521814860690696</v>
      </c>
      <c r="E68">
        <v>49.294827481715544</v>
      </c>
      <c r="F68">
        <v>18.802925671199212</v>
      </c>
      <c r="G68">
        <v>150.65755878925387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 s="119">
        <v>45740</v>
      </c>
      <c r="B69">
        <v>0</v>
      </c>
      <c r="C69">
        <v>25.060127675795584</v>
      </c>
      <c r="D69">
        <v>50.683725275617412</v>
      </c>
      <c r="E69">
        <v>36.094736505769283</v>
      </c>
      <c r="F69">
        <v>9.8361579534716537</v>
      </c>
      <c r="G69">
        <v>13.122118754073053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 s="119">
        <v>45741</v>
      </c>
      <c r="B70">
        <v>0</v>
      </c>
      <c r="C70">
        <v>14.349216005992748</v>
      </c>
      <c r="D70">
        <v>17.343586631839095</v>
      </c>
      <c r="E70">
        <v>5.2316343807052208</v>
      </c>
      <c r="F70">
        <v>27.346114718308318</v>
      </c>
      <c r="G70">
        <v>32.837021742830707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 s="119">
        <v>45742</v>
      </c>
      <c r="B71">
        <v>0</v>
      </c>
      <c r="C71">
        <v>65.529840559567688</v>
      </c>
      <c r="D71">
        <v>73.801964780881377</v>
      </c>
      <c r="E71">
        <v>48.625404859836813</v>
      </c>
      <c r="F71">
        <v>10.242558810237325</v>
      </c>
      <c r="G71">
        <v>44.2459039526154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 s="119">
        <v>45743</v>
      </c>
      <c r="B72">
        <v>0.3</v>
      </c>
      <c r="C72">
        <v>50.575982408277298</v>
      </c>
      <c r="D72">
        <v>40.333236850785312</v>
      </c>
      <c r="E72">
        <v>25.195436288885009</v>
      </c>
      <c r="F72">
        <v>23.505318688225273</v>
      </c>
      <c r="G72">
        <v>14.696257911852681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 s="119">
        <v>45744</v>
      </c>
      <c r="B73">
        <v>0</v>
      </c>
      <c r="C73">
        <v>16.814874397279414</v>
      </c>
      <c r="D73">
        <v>21.667025554748935</v>
      </c>
      <c r="E73">
        <v>9.2336342837303729</v>
      </c>
      <c r="F73">
        <v>45.477576763562979</v>
      </c>
      <c r="G73">
        <v>46.909061190304051</v>
      </c>
      <c r="H73">
        <v>0</v>
      </c>
      <c r="I73">
        <v>19.509228888696388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 s="119">
        <v>45745</v>
      </c>
      <c r="B74">
        <v>0</v>
      </c>
      <c r="C74">
        <v>88.102951153562586</v>
      </c>
      <c r="D74">
        <v>94.352371439206962</v>
      </c>
      <c r="E74">
        <v>53.525601460290162</v>
      </c>
      <c r="F74">
        <v>49.860906813544773</v>
      </c>
      <c r="G74">
        <v>55.813528969510337</v>
      </c>
      <c r="H74">
        <v>0</v>
      </c>
      <c r="I74">
        <v>33.217013638584319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 s="119">
        <v>45747</v>
      </c>
      <c r="B75">
        <v>6.8</v>
      </c>
      <c r="C75">
        <v>73.822218889444827</v>
      </c>
      <c r="D75">
        <v>49.740627390437631</v>
      </c>
      <c r="E75">
        <v>35.155369555604729</v>
      </c>
      <c r="F75">
        <v>16.93841780177388</v>
      </c>
      <c r="G75">
        <v>18.544271749734857</v>
      </c>
      <c r="H75">
        <v>0</v>
      </c>
      <c r="I75">
        <v>29.009826018596648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 s="119">
        <v>45748</v>
      </c>
      <c r="B76">
        <v>0</v>
      </c>
      <c r="C76">
        <v>12.65543381933805</v>
      </c>
      <c r="D76">
        <v>35.769959445694241</v>
      </c>
      <c r="E76">
        <v>15.954309662569825</v>
      </c>
      <c r="F76">
        <v>26.868010679781037</v>
      </c>
      <c r="G76">
        <v>30.751422684297566</v>
      </c>
      <c r="H76">
        <v>0</v>
      </c>
      <c r="I76">
        <v>27.507998966750844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 s="119">
        <v>45749</v>
      </c>
      <c r="B77">
        <v>5</v>
      </c>
      <c r="C77">
        <v>18.873526426224718</v>
      </c>
      <c r="D77">
        <v>23.424986603708</v>
      </c>
      <c r="E77">
        <v>19.615555004999003</v>
      </c>
      <c r="F77">
        <v>35.285407607909498</v>
      </c>
      <c r="G77">
        <v>48.663127302664748</v>
      </c>
      <c r="H77">
        <v>0</v>
      </c>
      <c r="I77">
        <v>17.435022208475406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 s="119">
        <v>45750</v>
      </c>
      <c r="B78">
        <v>1.2</v>
      </c>
      <c r="C78">
        <v>71.513495247214706</v>
      </c>
      <c r="D78">
        <v>78.621943584530129</v>
      </c>
      <c r="E78">
        <v>41.556467729245057</v>
      </c>
      <c r="F78">
        <v>13.123262593877365</v>
      </c>
      <c r="G78">
        <v>32.311917171965739</v>
      </c>
      <c r="H78">
        <v>0</v>
      </c>
      <c r="I78">
        <v>13.358892115537319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 s="119">
        <v>45751</v>
      </c>
      <c r="B79">
        <v>0</v>
      </c>
      <c r="C79">
        <v>49.818972295386786</v>
      </c>
      <c r="D79">
        <v>39.394542751803463</v>
      </c>
      <c r="E79">
        <v>16.908577703250469</v>
      </c>
      <c r="F79">
        <v>28.126499784593562</v>
      </c>
      <c r="G79">
        <v>24.213425907793134</v>
      </c>
      <c r="H79">
        <v>0</v>
      </c>
      <c r="I79">
        <v>32.05807198592602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 s="119">
        <v>45752</v>
      </c>
      <c r="B80">
        <v>0</v>
      </c>
      <c r="C80">
        <v>15.896226102683157</v>
      </c>
      <c r="D80">
        <v>15.153217478791426</v>
      </c>
      <c r="E80">
        <v>13.074402475483319</v>
      </c>
      <c r="F80">
        <v>36.452434365693406</v>
      </c>
      <c r="G80">
        <v>15.282342900322259</v>
      </c>
      <c r="H80">
        <v>0</v>
      </c>
      <c r="I80">
        <v>20.385534093006783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 s="119">
        <v>45754</v>
      </c>
      <c r="B81">
        <v>20.8</v>
      </c>
      <c r="C81">
        <v>17.655593970372735</v>
      </c>
      <c r="D81">
        <v>14.351306527828077</v>
      </c>
      <c r="E81">
        <v>15.882695131535415</v>
      </c>
      <c r="F81">
        <v>38.142102533301362</v>
      </c>
      <c r="G81">
        <v>62.187539006997191</v>
      </c>
      <c r="H81">
        <v>0</v>
      </c>
      <c r="I81">
        <v>36.399175203342359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 s="119">
        <v>45755</v>
      </c>
      <c r="B82">
        <v>25.7</v>
      </c>
      <c r="C82">
        <v>81.401842738692309</v>
      </c>
      <c r="D82">
        <v>0</v>
      </c>
      <c r="E82">
        <v>0</v>
      </c>
      <c r="F82">
        <v>54.141481810024686</v>
      </c>
      <c r="G82">
        <v>160.33496225162747</v>
      </c>
      <c r="H82">
        <v>0</v>
      </c>
      <c r="I82">
        <v>92.16295342685865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 s="119">
        <v>45756</v>
      </c>
      <c r="B83">
        <v>0</v>
      </c>
      <c r="C83">
        <v>37.344075928256743</v>
      </c>
      <c r="D83">
        <v>16.911830200165561</v>
      </c>
      <c r="E83">
        <v>21.686401259225214</v>
      </c>
      <c r="F83">
        <v>50.945755418188035</v>
      </c>
      <c r="G83">
        <v>62.298234100025816</v>
      </c>
      <c r="H83">
        <v>0</v>
      </c>
      <c r="I83">
        <v>50.480986174063901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 s="119">
        <v>45757</v>
      </c>
      <c r="B84">
        <v>6.9</v>
      </c>
      <c r="C84">
        <v>73.171305883461585</v>
      </c>
      <c r="D84">
        <v>19.92310208843606</v>
      </c>
      <c r="E84">
        <v>22.972374776671721</v>
      </c>
      <c r="F84">
        <v>57.635579161128454</v>
      </c>
      <c r="G84">
        <v>16.127615990806383</v>
      </c>
      <c r="H84">
        <v>0</v>
      </c>
      <c r="I84">
        <v>42.088596853317121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 s="119">
        <v>45758</v>
      </c>
      <c r="B85">
        <v>0</v>
      </c>
      <c r="C85">
        <v>63.047045896418709</v>
      </c>
      <c r="D85">
        <v>44.770190970559369</v>
      </c>
      <c r="E85">
        <v>17.167702137317871</v>
      </c>
      <c r="F85">
        <v>20.605339189704324</v>
      </c>
      <c r="G85">
        <v>29.008619663423371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 s="119">
        <v>45760</v>
      </c>
      <c r="B86">
        <v>0.3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 s="119">
        <v>45761</v>
      </c>
      <c r="B87">
        <v>0</v>
      </c>
      <c r="C87">
        <v>72.062542280263287</v>
      </c>
      <c r="D87">
        <v>66.785702130870988</v>
      </c>
      <c r="E87">
        <v>40.749723885845881</v>
      </c>
      <c r="F87">
        <v>7.6354436837570638</v>
      </c>
      <c r="G87">
        <v>42.511763205980969</v>
      </c>
      <c r="H87">
        <v>0</v>
      </c>
      <c r="I87">
        <v>39.458839428101157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 s="119">
        <v>45762</v>
      </c>
      <c r="B88">
        <v>0</v>
      </c>
      <c r="C88">
        <v>12.877888060902118</v>
      </c>
      <c r="D88">
        <v>10.837435117014074</v>
      </c>
      <c r="E88">
        <v>2.5396854262116149</v>
      </c>
      <c r="F88">
        <v>40.692750990748337</v>
      </c>
      <c r="G88">
        <v>48.464213315015357</v>
      </c>
      <c r="H88">
        <v>0</v>
      </c>
      <c r="I88">
        <v>43.590136534022115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 s="119">
        <v>45763</v>
      </c>
      <c r="B89">
        <v>0</v>
      </c>
      <c r="C89">
        <v>8.1492330668031219</v>
      </c>
      <c r="D89">
        <v>50.609880478729963</v>
      </c>
      <c r="E89">
        <v>7.1519226440062811</v>
      </c>
      <c r="F89">
        <v>49.342172557250251</v>
      </c>
      <c r="G89">
        <v>11.628413414592641</v>
      </c>
      <c r="H89">
        <v>41.71678321826132</v>
      </c>
      <c r="I89">
        <v>49.829007121860997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 s="119">
        <v>45764</v>
      </c>
      <c r="B90">
        <v>0</v>
      </c>
      <c r="C90">
        <v>28.661472497692998</v>
      </c>
      <c r="D90">
        <v>28.736214020897201</v>
      </c>
      <c r="E90">
        <v>11.782614287694917</v>
      </c>
      <c r="F90">
        <v>35.746607835677615</v>
      </c>
      <c r="G90">
        <v>12.535948232419109</v>
      </c>
      <c r="H90">
        <v>25.568143701001535</v>
      </c>
      <c r="I90">
        <v>14.393053768027704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 s="119">
        <v>45766</v>
      </c>
      <c r="B91">
        <v>0</v>
      </c>
      <c r="C91">
        <v>27.354889888599597</v>
      </c>
      <c r="D91">
        <v>32.105606944109653</v>
      </c>
      <c r="E91">
        <v>22.353970547604696</v>
      </c>
      <c r="F91">
        <v>20.748494006641206</v>
      </c>
      <c r="G91">
        <v>12.051970813436926</v>
      </c>
      <c r="H91">
        <v>45.872540734074022</v>
      </c>
      <c r="I91">
        <v>27.739682662231502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 s="119">
        <v>45768</v>
      </c>
      <c r="B92">
        <v>0</v>
      </c>
      <c r="C92">
        <v>109.18429370259118</v>
      </c>
      <c r="D92">
        <v>78.060297132840134</v>
      </c>
      <c r="E92">
        <v>69.590660415198514</v>
      </c>
      <c r="F92">
        <v>17.418955279454931</v>
      </c>
      <c r="G92">
        <v>43.578664984219678</v>
      </c>
      <c r="H92">
        <v>79.000822373837877</v>
      </c>
      <c r="I92">
        <v>35.482389988098234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 s="119">
        <v>45769</v>
      </c>
      <c r="B93">
        <v>0</v>
      </c>
      <c r="C93">
        <v>43.227306170582992</v>
      </c>
      <c r="D93">
        <v>21.59722207774718</v>
      </c>
      <c r="E93">
        <v>26.175179094427222</v>
      </c>
      <c r="F93">
        <v>56.861058566884317</v>
      </c>
      <c r="G93">
        <v>53.640096861654534</v>
      </c>
      <c r="H93">
        <v>71.344235691020714</v>
      </c>
      <c r="I93">
        <v>31.79386732309586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 s="119">
        <v>45770</v>
      </c>
      <c r="B94">
        <v>0</v>
      </c>
      <c r="C94">
        <v>32.322128648036752</v>
      </c>
      <c r="D94">
        <v>27.951565245790494</v>
      </c>
      <c r="E94">
        <v>35.878963385253449</v>
      </c>
      <c r="F94">
        <v>39.363180732846153</v>
      </c>
      <c r="G94">
        <v>46.67440443037102</v>
      </c>
      <c r="H94">
        <v>59.244408735955012</v>
      </c>
      <c r="I94">
        <v>44.92905514809248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 s="119">
        <v>45771</v>
      </c>
      <c r="B95">
        <v>0</v>
      </c>
      <c r="C95">
        <v>65.518623335372226</v>
      </c>
      <c r="D95">
        <v>60.942349831237863</v>
      </c>
      <c r="E95">
        <v>32.009217271814052</v>
      </c>
      <c r="F95">
        <v>18.725917801747844</v>
      </c>
      <c r="G95">
        <v>22.721575480038904</v>
      </c>
      <c r="H95">
        <v>50.053570965679221</v>
      </c>
      <c r="I95">
        <v>24.807458586524717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 s="119">
        <v>45773</v>
      </c>
      <c r="B96">
        <v>0</v>
      </c>
      <c r="C96">
        <v>70.87030409099826</v>
      </c>
      <c r="D96">
        <v>80.399253810631336</v>
      </c>
      <c r="E96">
        <v>71.657379263088032</v>
      </c>
      <c r="F96">
        <v>37.29209098439226</v>
      </c>
      <c r="G96">
        <v>36.017357371704591</v>
      </c>
      <c r="H96">
        <v>48.790266048656626</v>
      </c>
      <c r="I96">
        <v>30.20678730835548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 s="119">
        <v>45774</v>
      </c>
      <c r="B97">
        <v>10.050000000000001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 s="119">
        <v>45775</v>
      </c>
      <c r="B98">
        <v>0.1</v>
      </c>
      <c r="C98">
        <v>112.23479848198419</v>
      </c>
      <c r="D98">
        <v>101.23507292264075</v>
      </c>
      <c r="E98">
        <v>65.472589777790205</v>
      </c>
      <c r="F98">
        <v>23.553768854351048</v>
      </c>
      <c r="G98">
        <v>39.028835412960191</v>
      </c>
      <c r="H98">
        <v>46.992126497102461</v>
      </c>
      <c r="I98">
        <v>46.35795460816383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 s="119">
        <v>45776</v>
      </c>
      <c r="B99">
        <v>0</v>
      </c>
      <c r="C99">
        <v>64.561753369167278</v>
      </c>
      <c r="D99">
        <v>57.642172089120614</v>
      </c>
      <c r="E99">
        <v>39.274673738366438</v>
      </c>
      <c r="F99">
        <v>4.154515847304725</v>
      </c>
      <c r="G99">
        <v>9.9050492381292052</v>
      </c>
      <c r="H99">
        <v>45.507910883981069</v>
      </c>
      <c r="I99">
        <v>45.616334586269176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 s="119">
        <v>45777</v>
      </c>
      <c r="B100">
        <v>0</v>
      </c>
      <c r="C100">
        <v>44.851421336922634</v>
      </c>
      <c r="D100">
        <v>60.724459612754899</v>
      </c>
      <c r="E100">
        <v>11.39956128729947</v>
      </c>
      <c r="F100">
        <v>10.124228335232619</v>
      </c>
      <c r="G100">
        <v>10.130153015382353</v>
      </c>
      <c r="H100">
        <v>19.825488391443049</v>
      </c>
      <c r="I100">
        <v>42.609036599547665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 s="119">
        <v>45779</v>
      </c>
      <c r="B101">
        <v>0</v>
      </c>
      <c r="C101">
        <v>36.133640787296621</v>
      </c>
      <c r="D101">
        <v>41.974873387873487</v>
      </c>
      <c r="E101">
        <v>31.945422338813046</v>
      </c>
      <c r="F101">
        <v>20.584217058770641</v>
      </c>
      <c r="G101">
        <v>31.860634099310378</v>
      </c>
      <c r="H101">
        <v>19.026298107431447</v>
      </c>
      <c r="I101">
        <v>47.168315412704686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 s="119">
        <v>45780</v>
      </c>
      <c r="B102">
        <v>0</v>
      </c>
      <c r="C102">
        <v>111.90303840337688</v>
      </c>
      <c r="D102">
        <v>66.1755997532224</v>
      </c>
      <c r="E102">
        <v>55.124041951386751</v>
      </c>
      <c r="F102">
        <v>98.459432832993656</v>
      </c>
      <c r="G102">
        <v>86.596651454501483</v>
      </c>
      <c r="H102">
        <v>59.509075277521291</v>
      </c>
      <c r="I102">
        <v>109.73823410389572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 s="119">
        <v>45782</v>
      </c>
      <c r="B103">
        <v>0</v>
      </c>
      <c r="C103">
        <v>26.975915211675538</v>
      </c>
      <c r="D103">
        <v>39.823234397800064</v>
      </c>
      <c r="E103">
        <v>19.653752672291336</v>
      </c>
      <c r="F103">
        <v>18.469975593574162</v>
      </c>
      <c r="G103">
        <v>8.9816479279459323</v>
      </c>
      <c r="H103">
        <v>26.996295967040169</v>
      </c>
      <c r="I103">
        <v>44.272000220497091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 s="119">
        <v>45783</v>
      </c>
      <c r="B104">
        <v>0</v>
      </c>
      <c r="C104">
        <v>63.216532669567428</v>
      </c>
      <c r="D104">
        <v>37.002837741720931</v>
      </c>
      <c r="E104">
        <v>29.598986314832903</v>
      </c>
      <c r="F104">
        <v>21.95130968214486</v>
      </c>
      <c r="G104">
        <v>10.439348697260344</v>
      </c>
      <c r="H104">
        <v>23.804621215292716</v>
      </c>
      <c r="I104">
        <v>49.76203390467353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 s="119">
        <v>45785</v>
      </c>
      <c r="B105">
        <v>18.3</v>
      </c>
      <c r="C105">
        <v>64.675575038185656</v>
      </c>
      <c r="D105">
        <v>63.138102624247004</v>
      </c>
      <c r="E105">
        <v>45.608113386791729</v>
      </c>
      <c r="F105">
        <v>10.308249212409201</v>
      </c>
      <c r="G105">
        <v>38.438782560473626</v>
      </c>
      <c r="H105">
        <v>16.561400869825949</v>
      </c>
      <c r="I105">
        <v>58.341494101279409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 s="119">
        <v>45786</v>
      </c>
      <c r="B106">
        <v>123.1</v>
      </c>
      <c r="C106">
        <v>46.006303960586393</v>
      </c>
      <c r="D106">
        <v>15.292154754365667</v>
      </c>
      <c r="E106">
        <v>19.133478513568086</v>
      </c>
      <c r="F106">
        <v>35.829875381286598</v>
      </c>
      <c r="G106">
        <v>69.401584710316115</v>
      </c>
      <c r="H106">
        <v>39.124161547342538</v>
      </c>
      <c r="I106">
        <v>92.686892087716259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 s="119">
        <v>45787</v>
      </c>
      <c r="B107">
        <v>0</v>
      </c>
      <c r="C107">
        <v>41.662813200106527</v>
      </c>
      <c r="D107">
        <v>49.80451779573005</v>
      </c>
      <c r="E107">
        <v>21.924643877064625</v>
      </c>
      <c r="F107">
        <v>13.858210455924626</v>
      </c>
      <c r="G107">
        <v>18.420369074220602</v>
      </c>
      <c r="H107">
        <v>19.85497382833827</v>
      </c>
      <c r="I107">
        <v>67.427961729518131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 s="119">
        <v>45788</v>
      </c>
      <c r="B108">
        <v>0</v>
      </c>
      <c r="C108">
        <v>57.666194535227604</v>
      </c>
      <c r="D108">
        <v>41.600600963602837</v>
      </c>
      <c r="E108">
        <v>39.959229217605049</v>
      </c>
      <c r="F108">
        <v>51.782815982925833</v>
      </c>
      <c r="G108">
        <v>60.696457876052008</v>
      </c>
      <c r="H108">
        <v>44.224993380635027</v>
      </c>
      <c r="I108">
        <v>113.65249654589211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 s="119">
        <v>45789</v>
      </c>
      <c r="B109">
        <v>0</v>
      </c>
      <c r="C109">
        <v>12.833160196418968</v>
      </c>
      <c r="D109">
        <v>14.877163913039245</v>
      </c>
      <c r="E109">
        <v>21.863211040258996</v>
      </c>
      <c r="F109">
        <v>47.824888494438994</v>
      </c>
      <c r="G109">
        <v>23.154480876112725</v>
      </c>
      <c r="H109">
        <v>22.605087979546692</v>
      </c>
      <c r="I109">
        <v>51.894026215591033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 s="119">
        <v>45790</v>
      </c>
      <c r="B110">
        <v>0</v>
      </c>
      <c r="C110">
        <v>22.127810677397189</v>
      </c>
      <c r="D110">
        <v>21.808713815347701</v>
      </c>
      <c r="E110">
        <v>14.1961262341524</v>
      </c>
      <c r="F110">
        <v>37.338853446083931</v>
      </c>
      <c r="G110">
        <v>14.433987725271077</v>
      </c>
      <c r="H110">
        <v>37.429934266310475</v>
      </c>
      <c r="I110">
        <v>46.798717873428821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 s="119">
        <v>45791</v>
      </c>
      <c r="B111">
        <v>0</v>
      </c>
      <c r="C111">
        <v>44.369584174368427</v>
      </c>
      <c r="D111">
        <v>31.993124238434277</v>
      </c>
      <c r="E111">
        <v>10.559356011394724</v>
      </c>
      <c r="F111">
        <v>39.890600321465691</v>
      </c>
      <c r="G111">
        <v>29.043071088092876</v>
      </c>
      <c r="H111">
        <v>45.036651412131604</v>
      </c>
      <c r="I111">
        <v>46.815915876376543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 s="119">
        <v>45792</v>
      </c>
      <c r="B112">
        <v>0</v>
      </c>
      <c r="C112">
        <v>24.071559899128175</v>
      </c>
      <c r="D112">
        <v>40.626223065795649</v>
      </c>
      <c r="E112">
        <v>11.8110118449419</v>
      </c>
      <c r="F112">
        <v>32.257402128537137</v>
      </c>
      <c r="G112">
        <v>12.471567547894027</v>
      </c>
      <c r="H112">
        <v>19.387624963191456</v>
      </c>
      <c r="I112">
        <v>53.365250745683383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 s="119">
        <v>45793</v>
      </c>
      <c r="B113">
        <v>0</v>
      </c>
      <c r="C113">
        <v>58.080719737860619</v>
      </c>
      <c r="D113">
        <v>51.018231981241051</v>
      </c>
      <c r="E113">
        <v>30.076735280196981</v>
      </c>
      <c r="F113">
        <v>19.006841002152107</v>
      </c>
      <c r="G113">
        <v>22.588935394018634</v>
      </c>
      <c r="H113">
        <v>31.285299841224287</v>
      </c>
      <c r="I113">
        <v>80.043300504428899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 s="119">
        <v>45794</v>
      </c>
      <c r="B114">
        <v>0</v>
      </c>
      <c r="C114">
        <v>55.568786256447801</v>
      </c>
      <c r="D114">
        <v>28.142672182172575</v>
      </c>
      <c r="E114">
        <v>9.5488218134501199</v>
      </c>
      <c r="F114">
        <v>14.340850714874412</v>
      </c>
      <c r="G114">
        <v>20.2321530161624</v>
      </c>
      <c r="H114">
        <v>22.654138653244932</v>
      </c>
      <c r="I114">
        <v>51.146162924826911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 s="119">
        <v>45795</v>
      </c>
      <c r="B115">
        <v>1.3</v>
      </c>
      <c r="C115">
        <v>24.161953561680573</v>
      </c>
      <c r="D115">
        <v>15.657585997290951</v>
      </c>
      <c r="E115">
        <v>14.817894656939387</v>
      </c>
      <c r="F115">
        <v>36.599726762020886</v>
      </c>
      <c r="G115">
        <v>37.421651476159553</v>
      </c>
      <c r="H115">
        <v>28.95254747875974</v>
      </c>
      <c r="I115">
        <v>75.084219427037553</v>
      </c>
      <c r="J115">
        <v>49.629830315225107</v>
      </c>
      <c r="K115">
        <v>63.390850994860017</v>
      </c>
      <c r="L115">
        <v>62.144669684292033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 s="119">
        <v>45796</v>
      </c>
      <c r="B116">
        <v>0.3</v>
      </c>
      <c r="C116">
        <v>45.119951214786823</v>
      </c>
      <c r="D116">
        <v>46.193939015393489</v>
      </c>
      <c r="E116">
        <v>20.93274944779229</v>
      </c>
      <c r="F116">
        <v>9.8432717589620946</v>
      </c>
      <c r="G116">
        <v>13.165864962454863</v>
      </c>
      <c r="H116">
        <v>34.885527775076923</v>
      </c>
      <c r="I116">
        <v>94.068166890733536</v>
      </c>
      <c r="J116">
        <v>17.389652134770046</v>
      </c>
      <c r="K116">
        <v>38.008551257736777</v>
      </c>
      <c r="L116">
        <v>34.581497648510911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 s="119">
        <v>45797</v>
      </c>
      <c r="B117">
        <v>12.6</v>
      </c>
      <c r="C117">
        <v>25.662813478115858</v>
      </c>
      <c r="D117">
        <v>41.995356823919025</v>
      </c>
      <c r="E117">
        <v>18.770721987317895</v>
      </c>
      <c r="F117">
        <v>19.396391337803109</v>
      </c>
      <c r="G117">
        <v>58.184963374178167</v>
      </c>
      <c r="H117">
        <v>50.817516991450006</v>
      </c>
      <c r="I117">
        <v>85.259662279789481</v>
      </c>
      <c r="J117">
        <v>39.876935731522863</v>
      </c>
      <c r="K117">
        <v>70.125957564619213</v>
      </c>
      <c r="L117">
        <v>63.660741225107884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 s="119">
        <v>45798</v>
      </c>
      <c r="B118">
        <v>0</v>
      </c>
      <c r="C118">
        <v>98.109581566150894</v>
      </c>
      <c r="D118">
        <v>79.733368130899876</v>
      </c>
      <c r="E118">
        <v>38.365348891120021</v>
      </c>
      <c r="F118">
        <v>25.838150752998782</v>
      </c>
      <c r="G118">
        <v>47.107005703499922</v>
      </c>
      <c r="H118">
        <v>79.752742625310248</v>
      </c>
      <c r="I118">
        <v>53.914098590235668</v>
      </c>
      <c r="J118">
        <v>14.953260611784446</v>
      </c>
      <c r="K118">
        <v>16.657731473679899</v>
      </c>
      <c r="L118">
        <v>16.725131326195886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 s="119">
        <v>45799</v>
      </c>
      <c r="B119">
        <v>0</v>
      </c>
      <c r="C119">
        <v>127.88573025348104</v>
      </c>
      <c r="D119">
        <v>112.99867257262345</v>
      </c>
      <c r="E119">
        <v>82.989216001561175</v>
      </c>
      <c r="F119">
        <v>7.4853189879267186</v>
      </c>
      <c r="G119">
        <v>98.425048118487794</v>
      </c>
      <c r="H119">
        <v>83.496646410995893</v>
      </c>
      <c r="I119">
        <v>90.523477150558364</v>
      </c>
      <c r="J119">
        <v>43.430518675495904</v>
      </c>
      <c r="K119">
        <v>23.277027370331375</v>
      </c>
      <c r="L119">
        <v>32.89103229333243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 s="119">
        <v>45800</v>
      </c>
      <c r="B120">
        <v>0</v>
      </c>
      <c r="C120">
        <v>97.667906712881148</v>
      </c>
      <c r="D120">
        <v>60.611879994103774</v>
      </c>
      <c r="E120">
        <v>38.515711138927635</v>
      </c>
      <c r="F120">
        <v>16.520593244437233</v>
      </c>
      <c r="G120">
        <v>34.630766979724328</v>
      </c>
      <c r="H120">
        <v>51.93515114937491</v>
      </c>
      <c r="I120">
        <v>45.416406699687059</v>
      </c>
      <c r="J120">
        <v>25.392518868838188</v>
      </c>
      <c r="K120">
        <v>30.542592806706487</v>
      </c>
      <c r="L120">
        <v>14.033531269398086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 s="119">
        <v>45801</v>
      </c>
      <c r="B121">
        <v>4.0999999999999996</v>
      </c>
      <c r="C121">
        <v>41.779420710462063</v>
      </c>
      <c r="D121">
        <v>44.064271229198987</v>
      </c>
      <c r="E121">
        <v>22.043139636534288</v>
      </c>
      <c r="F121">
        <v>21.913009745649966</v>
      </c>
      <c r="G121">
        <v>12.13507315442239</v>
      </c>
      <c r="H121">
        <v>24.4973468255168</v>
      </c>
      <c r="I121">
        <v>62.159230916005669</v>
      </c>
      <c r="J121">
        <v>25.589060200636052</v>
      </c>
      <c r="K121">
        <v>47.802092090503812</v>
      </c>
      <c r="L121">
        <v>55.062600869262063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 s="119">
        <v>45802</v>
      </c>
      <c r="B122">
        <v>0</v>
      </c>
      <c r="C122">
        <v>25.456237073180429</v>
      </c>
      <c r="D122">
        <v>21.625216775642144</v>
      </c>
      <c r="E122">
        <v>20.194553721049907</v>
      </c>
      <c r="F122">
        <v>32.801676748059855</v>
      </c>
      <c r="G122">
        <v>77.60998667337735</v>
      </c>
      <c r="H122">
        <v>43.13003591965078</v>
      </c>
      <c r="I122">
        <v>64.095631727539597</v>
      </c>
      <c r="J122">
        <v>79.89123923499011</v>
      </c>
      <c r="K122">
        <v>33.809022277901221</v>
      </c>
      <c r="L122">
        <v>20.583974409126448</v>
      </c>
      <c r="M122">
        <v>7.8740080637000727</v>
      </c>
      <c r="N122">
        <v>23.972901408234826</v>
      </c>
      <c r="O122">
        <v>17.450501789021537</v>
      </c>
      <c r="P122">
        <v>34.512171746485386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 s="119">
        <v>45803</v>
      </c>
      <c r="B123">
        <v>18.599999999999998</v>
      </c>
      <c r="C123">
        <v>24.712142872967917</v>
      </c>
      <c r="D123">
        <v>24.734793266057476</v>
      </c>
      <c r="E123">
        <v>19.066462724648151</v>
      </c>
      <c r="F123">
        <v>32.900759790009779</v>
      </c>
      <c r="G123">
        <v>39.995249780623766</v>
      </c>
      <c r="H123">
        <v>53.589738212423185</v>
      </c>
      <c r="I123">
        <v>72.943539331507665</v>
      </c>
      <c r="J123">
        <v>48.539983455271191</v>
      </c>
      <c r="K123">
        <v>66.253301882624598</v>
      </c>
      <c r="L123">
        <v>70.024923796676589</v>
      </c>
      <c r="M123">
        <v>43.041839990934967</v>
      </c>
      <c r="N123">
        <v>51.607847906886789</v>
      </c>
      <c r="O123">
        <v>44.78727518385071</v>
      </c>
      <c r="P123">
        <v>48.130655754649233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 s="119">
        <v>45804</v>
      </c>
      <c r="B124">
        <v>18.5</v>
      </c>
      <c r="C124">
        <v>34.494057477298618</v>
      </c>
      <c r="D124">
        <v>37.011619792407437</v>
      </c>
      <c r="E124">
        <v>15.799367026396428</v>
      </c>
      <c r="F124">
        <v>21.516969831025456</v>
      </c>
      <c r="G124">
        <v>13.871193176663708</v>
      </c>
      <c r="H124">
        <v>27.823012288527842</v>
      </c>
      <c r="I124">
        <v>68.144698844404033</v>
      </c>
      <c r="J124">
        <v>46.834602531852099</v>
      </c>
      <c r="K124">
        <v>42.160408163429928</v>
      </c>
      <c r="L124">
        <v>46.931865592746988</v>
      </c>
      <c r="M124">
        <v>25.983071309074532</v>
      </c>
      <c r="N124">
        <v>35.844664860421709</v>
      </c>
      <c r="O124">
        <v>13.178011993962123</v>
      </c>
      <c r="P124">
        <v>19.489741026383069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 s="119">
        <v>45805</v>
      </c>
      <c r="B125">
        <v>39.799999999999997</v>
      </c>
      <c r="C125">
        <v>31.048510492539496</v>
      </c>
      <c r="D125">
        <v>14.186613290808355</v>
      </c>
      <c r="E125">
        <v>23.624140211044249</v>
      </c>
      <c r="F125">
        <v>41.653571132030869</v>
      </c>
      <c r="G125">
        <v>45.32262129615998</v>
      </c>
      <c r="H125">
        <v>39.14460422138707</v>
      </c>
      <c r="I125">
        <v>85.490233368570401</v>
      </c>
      <c r="J125">
        <v>59.350147309596153</v>
      </c>
      <c r="K125">
        <v>76.306552981698516</v>
      </c>
      <c r="L125">
        <v>129.26890518325581</v>
      </c>
      <c r="M125">
        <v>82.389319725823043</v>
      </c>
      <c r="N125">
        <v>85.942131763786236</v>
      </c>
      <c r="O125">
        <v>87.058888338507415</v>
      </c>
      <c r="P125">
        <v>97.630988526004955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 s="119">
        <v>45806</v>
      </c>
      <c r="B126">
        <v>42.699999999999996</v>
      </c>
      <c r="C126">
        <v>44.565906380402325</v>
      </c>
      <c r="D126">
        <v>19.561185883386333</v>
      </c>
      <c r="E126">
        <v>38.869654035134296</v>
      </c>
      <c r="F126">
        <v>55.223636139613795</v>
      </c>
      <c r="G126">
        <v>109.32657480478611</v>
      </c>
      <c r="H126">
        <v>66.233829013087458</v>
      </c>
      <c r="I126">
        <v>152.10029527378134</v>
      </c>
      <c r="J126">
        <v>80.195074689293989</v>
      </c>
      <c r="K126">
        <v>95.308551572654281</v>
      </c>
      <c r="L126">
        <v>97.915473194664727</v>
      </c>
      <c r="M126">
        <v>71.752770006624814</v>
      </c>
      <c r="N126">
        <v>60.467925223090567</v>
      </c>
      <c r="O126">
        <v>47.245317362738987</v>
      </c>
      <c r="P126">
        <v>66.177035016225886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 s="119">
        <v>45807</v>
      </c>
      <c r="B127">
        <v>0</v>
      </c>
      <c r="C127">
        <v>60.447001648170627</v>
      </c>
      <c r="D127">
        <v>63.158609895881</v>
      </c>
      <c r="E127">
        <v>58.944465353953724</v>
      </c>
      <c r="F127">
        <v>23.68396138322748</v>
      </c>
      <c r="G127">
        <v>74.080361866443923</v>
      </c>
      <c r="H127">
        <v>68.742272081187068</v>
      </c>
      <c r="I127">
        <v>57.079768802524605</v>
      </c>
      <c r="J127">
        <v>44.414074299284223</v>
      </c>
      <c r="K127">
        <v>38.364697517558618</v>
      </c>
      <c r="L127">
        <v>42.243816239720594</v>
      </c>
      <c r="M127">
        <v>36.806113579984661</v>
      </c>
      <c r="N127">
        <v>33.723730386927464</v>
      </c>
      <c r="O127">
        <v>61.298368662346611</v>
      </c>
      <c r="P127">
        <v>67.632240841910516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 s="119">
        <v>45808</v>
      </c>
      <c r="B128">
        <v>0</v>
      </c>
      <c r="C128">
        <v>69.094283451476926</v>
      </c>
      <c r="D128">
        <v>88.153218922692744</v>
      </c>
      <c r="E128">
        <v>49.613304473927037</v>
      </c>
      <c r="F128">
        <v>38.160975402638947</v>
      </c>
      <c r="G128">
        <v>24.052234555327331</v>
      </c>
      <c r="H128">
        <v>47.595902679542228</v>
      </c>
      <c r="I128">
        <v>83.386449394050331</v>
      </c>
      <c r="J128">
        <v>32.25368191349672</v>
      </c>
      <c r="K128">
        <v>22.76356726798069</v>
      </c>
      <c r="L128">
        <v>20.074610733191765</v>
      </c>
      <c r="M128">
        <v>49.641917742588909</v>
      </c>
      <c r="N128">
        <v>51.793242916411273</v>
      </c>
      <c r="O128">
        <v>67.865602356428923</v>
      </c>
      <c r="P128">
        <v>96.737893220697899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 s="119">
        <v>45809</v>
      </c>
      <c r="B129">
        <v>0</v>
      </c>
      <c r="C129">
        <v>80.80581660233058</v>
      </c>
      <c r="D129">
        <v>76.217386480342427</v>
      </c>
      <c r="E129">
        <v>61.117346337899868</v>
      </c>
      <c r="F129">
        <v>22.657670211651471</v>
      </c>
      <c r="G129">
        <v>39.622720505026983</v>
      </c>
      <c r="H129">
        <v>45.533393956066121</v>
      </c>
      <c r="I129">
        <v>63.995156054432492</v>
      </c>
      <c r="J129">
        <v>39.46973508033448</v>
      </c>
      <c r="K129">
        <v>46.070055095811284</v>
      </c>
      <c r="L129">
        <v>44.135247090556895</v>
      </c>
      <c r="M129">
        <v>55.965256859058478</v>
      </c>
      <c r="N129">
        <v>63.44927105402369</v>
      </c>
      <c r="O129">
        <v>81.022527637434493</v>
      </c>
      <c r="P129">
        <v>113.74436248809663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 s="119">
        <v>45810</v>
      </c>
      <c r="B130">
        <v>0.1</v>
      </c>
      <c r="C130">
        <v>11.255665412498383</v>
      </c>
      <c r="D130">
        <v>34.822119410057489</v>
      </c>
      <c r="E130">
        <v>20.531926448043038</v>
      </c>
      <c r="F130">
        <v>4.3783562840395431</v>
      </c>
      <c r="G130">
        <v>17.783419468436612</v>
      </c>
      <c r="H130">
        <v>32.792224545752475</v>
      </c>
      <c r="I130">
        <v>82.404429267449046</v>
      </c>
      <c r="J130">
        <v>50.159146977584022</v>
      </c>
      <c r="K130">
        <v>33.421848816091412</v>
      </c>
      <c r="L130">
        <v>35.666230523538317</v>
      </c>
      <c r="M130">
        <v>74.285597624425534</v>
      </c>
      <c r="N130">
        <v>85.414050402499555</v>
      </c>
      <c r="O130">
        <v>109.51716757479255</v>
      </c>
      <c r="P130">
        <v>149.13584394990417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 s="119">
        <v>45811</v>
      </c>
      <c r="B131">
        <v>22.8</v>
      </c>
      <c r="C131">
        <v>85.579436817747748</v>
      </c>
      <c r="D131">
        <v>69.7668259304522</v>
      </c>
      <c r="E131">
        <v>49.498484671432543</v>
      </c>
      <c r="F131">
        <v>30.28184338719727</v>
      </c>
      <c r="G131">
        <v>50.579640319625369</v>
      </c>
      <c r="H131">
        <v>69.807020097506694</v>
      </c>
      <c r="I131">
        <v>123.3784827675818</v>
      </c>
      <c r="J131">
        <v>66.010908273525743</v>
      </c>
      <c r="K131">
        <v>33.259284649558126</v>
      </c>
      <c r="L131">
        <v>40.039230484554437</v>
      </c>
      <c r="M131">
        <v>98.647047906563714</v>
      </c>
      <c r="N131">
        <v>110.12247739944596</v>
      </c>
      <c r="O131">
        <v>126.61362493482784</v>
      </c>
      <c r="P131">
        <v>170.94355790619815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 s="119">
        <v>45812</v>
      </c>
      <c r="B132">
        <v>0.01</v>
      </c>
      <c r="C132">
        <v>42.72809379921015</v>
      </c>
      <c r="D132">
        <v>18.761929451202917</v>
      </c>
      <c r="E132">
        <v>27.96748122841835</v>
      </c>
      <c r="F132">
        <v>40.288211504144378</v>
      </c>
      <c r="G132">
        <v>57.978012816801986</v>
      </c>
      <c r="H132">
        <v>44.177482971847766</v>
      </c>
      <c r="I132">
        <v>128.09964851338793</v>
      </c>
      <c r="J132">
        <v>68.099926634505309</v>
      </c>
      <c r="K132">
        <v>43.244537260878126</v>
      </c>
      <c r="L132">
        <v>62.494319348545694</v>
      </c>
      <c r="M132">
        <v>87.502799978483822</v>
      </c>
      <c r="N132">
        <v>125.14104043122295</v>
      </c>
      <c r="O132">
        <v>146.3613679046569</v>
      </c>
      <c r="P132">
        <v>194.63077851822339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 s="119">
        <v>45813</v>
      </c>
      <c r="B133">
        <v>0.01</v>
      </c>
      <c r="C133">
        <v>33.977345347146603</v>
      </c>
      <c r="D133">
        <v>16.82171189202047</v>
      </c>
      <c r="E133">
        <v>25.496862549313942</v>
      </c>
      <c r="F133">
        <v>62.065610421165644</v>
      </c>
      <c r="G133">
        <v>99.488743208470368</v>
      </c>
      <c r="H133">
        <v>142.08694596916908</v>
      </c>
      <c r="I133">
        <v>159.53347557881611</v>
      </c>
      <c r="J133">
        <v>159.02619270936739</v>
      </c>
      <c r="K133">
        <v>173.39622205272758</v>
      </c>
      <c r="L133">
        <v>164.75439267055691</v>
      </c>
      <c r="M133">
        <v>183.86146956020269</v>
      </c>
      <c r="N133">
        <v>212.61585109174692</v>
      </c>
      <c r="O133">
        <v>231.88510098178349</v>
      </c>
      <c r="P133">
        <v>282.10997837912674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 s="119">
        <v>45814</v>
      </c>
      <c r="B134">
        <v>0</v>
      </c>
      <c r="C134">
        <v>42.650908628257866</v>
      </c>
      <c r="D134">
        <v>21.349707209633987</v>
      </c>
      <c r="E134">
        <v>26.605638504075532</v>
      </c>
      <c r="F134">
        <v>38.469858167883622</v>
      </c>
      <c r="G134">
        <v>38.103149547210535</v>
      </c>
      <c r="H134">
        <v>141.84815884245256</v>
      </c>
      <c r="I134">
        <v>0</v>
      </c>
      <c r="J134">
        <v>119.66423884957682</v>
      </c>
      <c r="K134">
        <v>111.20476549566912</v>
      </c>
      <c r="L134">
        <v>114.1821347824322</v>
      </c>
      <c r="M134">
        <v>141.48802074248289</v>
      </c>
      <c r="N134">
        <v>191.15255704647325</v>
      </c>
      <c r="O134">
        <v>214.04831250611295</v>
      </c>
      <c r="P134">
        <v>274.08155715473646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 s="119">
        <v>45815</v>
      </c>
      <c r="B135">
        <v>0</v>
      </c>
      <c r="C135">
        <v>37.796428473372863</v>
      </c>
      <c r="D135">
        <v>49.598487938072275</v>
      </c>
      <c r="E135">
        <v>17.429572622307401</v>
      </c>
      <c r="F135">
        <v>30.399177474800325</v>
      </c>
      <c r="G135">
        <v>22.919642104998236</v>
      </c>
      <c r="H135">
        <v>30.837315059668924</v>
      </c>
      <c r="I135">
        <v>70.272967531455237</v>
      </c>
      <c r="J135">
        <v>64.098361935635097</v>
      </c>
      <c r="K135">
        <v>26.517352281938088</v>
      </c>
      <c r="L135">
        <v>33.014693519908406</v>
      </c>
      <c r="M135">
        <v>164.38162940934578</v>
      </c>
      <c r="N135">
        <v>180.4778381321315</v>
      </c>
      <c r="O135">
        <v>220.90443624481347</v>
      </c>
      <c r="P135">
        <v>278.44496756372746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 s="119">
        <v>45816</v>
      </c>
      <c r="B136">
        <v>0</v>
      </c>
      <c r="C136">
        <v>14.460290482936538</v>
      </c>
      <c r="D136">
        <v>40.487652431545548</v>
      </c>
      <c r="E136">
        <v>29.545388762802958</v>
      </c>
      <c r="F136">
        <v>33.080205543388658</v>
      </c>
      <c r="G136">
        <v>25.157503733997729</v>
      </c>
      <c r="H136">
        <v>57.418203354401463</v>
      </c>
      <c r="I136">
        <v>0</v>
      </c>
      <c r="J136">
        <v>66.361811348369613</v>
      </c>
      <c r="K136">
        <v>45.326923435763213</v>
      </c>
      <c r="L136">
        <v>62.397516003784226</v>
      </c>
      <c r="M136">
        <v>168.49183949252267</v>
      </c>
      <c r="N136">
        <v>173.0204032870119</v>
      </c>
      <c r="O136">
        <v>214.54297937682574</v>
      </c>
      <c r="P136">
        <v>288.11074257366084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 s="119">
        <v>45817</v>
      </c>
      <c r="B137">
        <v>0</v>
      </c>
      <c r="C137">
        <v>13.678450456827779</v>
      </c>
      <c r="D137">
        <v>69.09298081440383</v>
      </c>
      <c r="E137">
        <v>56.991753866213351</v>
      </c>
      <c r="F137">
        <v>8.2831154708852583</v>
      </c>
      <c r="G137">
        <v>20.989044771258396</v>
      </c>
      <c r="H137">
        <v>32.46074553833116</v>
      </c>
      <c r="I137">
        <v>156.72731115693611</v>
      </c>
      <c r="J137">
        <v>92.773757023350925</v>
      </c>
      <c r="K137">
        <v>74.288626287478763</v>
      </c>
      <c r="L137">
        <v>68.511677493647611</v>
      </c>
      <c r="M137">
        <v>181.24064131274181</v>
      </c>
      <c r="N137">
        <v>193.97590058293991</v>
      </c>
      <c r="O137">
        <v>260.5328578279258</v>
      </c>
      <c r="P137">
        <v>342.18271434581567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 s="119">
        <v>45818</v>
      </c>
      <c r="B138">
        <v>0</v>
      </c>
      <c r="C138">
        <v>24.62945379146424</v>
      </c>
      <c r="D138">
        <v>39.566399846848157</v>
      </c>
      <c r="E138">
        <v>44.704921405001024</v>
      </c>
      <c r="F138">
        <v>25.959391762230034</v>
      </c>
      <c r="G138">
        <v>25.537619313057096</v>
      </c>
      <c r="H138">
        <v>47.816419519735526</v>
      </c>
      <c r="I138">
        <v>71.705648013596644</v>
      </c>
      <c r="J138">
        <v>70.242508581770863</v>
      </c>
      <c r="K138">
        <v>25.664956787435919</v>
      </c>
      <c r="L138">
        <v>54.48889816692737</v>
      </c>
      <c r="M138">
        <v>148.23397051283516</v>
      </c>
      <c r="N138">
        <v>195.08431502303728</v>
      </c>
      <c r="O138">
        <v>249.61109750930058</v>
      </c>
      <c r="P138">
        <v>330.34112665686314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 s="119">
        <v>45819</v>
      </c>
      <c r="B139">
        <v>0</v>
      </c>
      <c r="C139">
        <v>34.929786601149523</v>
      </c>
      <c r="D139">
        <v>55.17662542546632</v>
      </c>
      <c r="E139">
        <v>46.883472611186654</v>
      </c>
      <c r="F139">
        <v>11.573677072063951</v>
      </c>
      <c r="G139">
        <v>42.269374448311254</v>
      </c>
      <c r="H139">
        <v>48.101975174934189</v>
      </c>
      <c r="I139">
        <v>79.177016443064247</v>
      </c>
      <c r="J139">
        <v>79.001898867662049</v>
      </c>
      <c r="K139">
        <v>51.016173565627518</v>
      </c>
      <c r="L139">
        <v>70.92228142993622</v>
      </c>
      <c r="M139">
        <v>188.7523512027887</v>
      </c>
      <c r="N139">
        <v>215.43017436820338</v>
      </c>
      <c r="O139">
        <v>266.79741383664845</v>
      </c>
      <c r="P139">
        <v>361.84551961501234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 s="119">
        <v>45820</v>
      </c>
      <c r="B140">
        <v>0</v>
      </c>
      <c r="C140">
        <v>103.2768125281772</v>
      </c>
      <c r="D140">
        <v>89.761907301168577</v>
      </c>
      <c r="E140">
        <v>73.489795254670781</v>
      </c>
      <c r="F140">
        <v>54.806386734830511</v>
      </c>
      <c r="G140">
        <v>112.13696954784666</v>
      </c>
      <c r="H140">
        <v>90.790142019236214</v>
      </c>
      <c r="I140">
        <v>90.132458097339182</v>
      </c>
      <c r="J140">
        <v>81.743501249646584</v>
      </c>
      <c r="K140">
        <v>66.28725370209952</v>
      </c>
      <c r="L140">
        <v>53.026125569322183</v>
      </c>
      <c r="M140">
        <v>154.69793145692185</v>
      </c>
      <c r="N140">
        <v>196.10828641525998</v>
      </c>
      <c r="O140">
        <v>270.96149177875338</v>
      </c>
      <c r="P140">
        <v>364.08180399301983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 s="119">
        <v>45821</v>
      </c>
      <c r="B141">
        <v>0</v>
      </c>
      <c r="C141">
        <v>101.28953550425024</v>
      </c>
      <c r="D141">
        <v>85.001176462510827</v>
      </c>
      <c r="E141">
        <v>58.81955466106983</v>
      </c>
      <c r="F141">
        <v>13.507775609126368</v>
      </c>
      <c r="G141">
        <v>53.264153188257517</v>
      </c>
      <c r="H141">
        <v>38.841858919876266</v>
      </c>
      <c r="I141">
        <v>103.1661277284487</v>
      </c>
      <c r="J141">
        <v>79.874276224397079</v>
      </c>
      <c r="K141">
        <v>42.118167209655851</v>
      </c>
      <c r="L141">
        <v>61.581246740542568</v>
      </c>
      <c r="M141">
        <v>203.56856362966187</v>
      </c>
      <c r="N141">
        <v>245.20725928183262</v>
      </c>
      <c r="O141">
        <v>310.2731860949728</v>
      </c>
      <c r="P141">
        <v>401.46623769483301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 s="119">
        <v>45822</v>
      </c>
      <c r="B142">
        <v>10.3</v>
      </c>
      <c r="C142">
        <v>17.181676234282719</v>
      </c>
      <c r="D142">
        <v>33.06206285005981</v>
      </c>
      <c r="E142">
        <v>28.864684309125245</v>
      </c>
      <c r="F142">
        <v>26.129293521972183</v>
      </c>
      <c r="G142">
        <v>34.41191644514825</v>
      </c>
      <c r="H142">
        <v>44.090135236089509</v>
      </c>
      <c r="I142">
        <v>106.80154507229904</v>
      </c>
      <c r="J142">
        <v>96.951689380742295</v>
      </c>
      <c r="K142">
        <v>61.889821261634189</v>
      </c>
      <c r="L142">
        <v>88.337137766750061</v>
      </c>
      <c r="M142">
        <v>218.51842042243115</v>
      </c>
      <c r="N142">
        <v>268.9318499658014</v>
      </c>
      <c r="O142">
        <v>340.0110881847416</v>
      </c>
      <c r="P142">
        <v>431.68466491090061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 s="119">
        <v>45823</v>
      </c>
      <c r="B143">
        <v>22</v>
      </c>
      <c r="C143">
        <v>14.05773808245468</v>
      </c>
      <c r="D143">
        <v>44.197850558576782</v>
      </c>
      <c r="E143">
        <v>37.932176223608636</v>
      </c>
      <c r="F143">
        <v>15.093375761165973</v>
      </c>
      <c r="G143">
        <v>53.264153188257517</v>
      </c>
      <c r="H143">
        <v>54.311048769297692</v>
      </c>
      <c r="I143">
        <v>106.80154507229904</v>
      </c>
      <c r="J143">
        <v>103.83554330900388</v>
      </c>
      <c r="K143">
        <v>116.57529768899545</v>
      </c>
      <c r="L143">
        <v>137.14732890611637</v>
      </c>
      <c r="M143">
        <v>231.84732052959311</v>
      </c>
      <c r="N143">
        <v>277.17113855648154</v>
      </c>
      <c r="O143">
        <v>341.30380902136523</v>
      </c>
      <c r="P143">
        <v>440.49339380785744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 s="119">
        <v>45824</v>
      </c>
      <c r="B144">
        <v>0</v>
      </c>
      <c r="C144">
        <v>65.906221241216457</v>
      </c>
      <c r="D144">
        <v>16.063000825946187</v>
      </c>
      <c r="E144">
        <v>16.393596185188773</v>
      </c>
      <c r="F144">
        <v>63.766291783477136</v>
      </c>
      <c r="G144">
        <v>97.102111268693903</v>
      </c>
      <c r="H144">
        <v>57.838568438784058</v>
      </c>
      <c r="I144">
        <v>112.91935164132805</v>
      </c>
      <c r="J144">
        <v>89.441489398132575</v>
      </c>
      <c r="K144">
        <v>44.042706653149764</v>
      </c>
      <c r="L144">
        <v>65.730966821171862</v>
      </c>
      <c r="M144">
        <v>207.98389370436553</v>
      </c>
      <c r="N144">
        <v>276.96270494485344</v>
      </c>
      <c r="O144">
        <v>345.54786942232226</v>
      </c>
      <c r="P144">
        <v>443.55930827938533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 s="119">
        <v>45825</v>
      </c>
      <c r="B145">
        <v>96.86</v>
      </c>
      <c r="C145">
        <v>25.87431153052578</v>
      </c>
      <c r="D145">
        <v>15.302614331670533</v>
      </c>
      <c r="E145">
        <v>33.737516184374918</v>
      </c>
      <c r="F145">
        <v>49.101018089890083</v>
      </c>
      <c r="G145">
        <v>53.050447849836132</v>
      </c>
      <c r="H145">
        <v>66.732675829576152</v>
      </c>
      <c r="I145">
        <v>129.07304107452745</v>
      </c>
      <c r="J145">
        <v>112.06114421451916</v>
      </c>
      <c r="K145">
        <v>85.694632335732877</v>
      </c>
      <c r="L145">
        <v>97.027315486107</v>
      </c>
      <c r="M145">
        <v>258.39452389026087</v>
      </c>
      <c r="N145">
        <v>306.65051762211988</v>
      </c>
      <c r="O145">
        <v>372.94805255146002</v>
      </c>
      <c r="P145">
        <v>474.76504726086387</v>
      </c>
      <c r="Q145">
        <v>48.205186500860307</v>
      </c>
      <c r="R145">
        <v>43.95463605633784</v>
      </c>
      <c r="S145">
        <v>19.576516693737926</v>
      </c>
      <c r="T145">
        <v>36.537788645142228</v>
      </c>
      <c r="U145">
        <v>0</v>
      </c>
      <c r="V145">
        <v>0</v>
      </c>
      <c r="W145">
        <v>0</v>
      </c>
    </row>
    <row r="146" spans="1:23">
      <c r="A146" s="119">
        <v>45826</v>
      </c>
      <c r="B146">
        <v>125.2</v>
      </c>
      <c r="C146">
        <v>6.2265562340296867</v>
      </c>
      <c r="D146">
        <v>49.535845520416515</v>
      </c>
      <c r="E146">
        <v>33.575288747816479</v>
      </c>
      <c r="F146">
        <v>13.635981879125818</v>
      </c>
      <c r="G146">
        <v>23.664952804929445</v>
      </c>
      <c r="H146">
        <v>36.420461301878184</v>
      </c>
      <c r="I146">
        <v>91.082654672765315</v>
      </c>
      <c r="J146">
        <v>104.33681039000174</v>
      </c>
      <c r="K146">
        <v>42.337335635249111</v>
      </c>
      <c r="L146">
        <v>38.943548461452529</v>
      </c>
      <c r="M146">
        <v>241.06750112894088</v>
      </c>
      <c r="N146">
        <v>323.45733873391458</v>
      </c>
      <c r="O146">
        <v>414.80661773097842</v>
      </c>
      <c r="P146">
        <v>549.76324000212821</v>
      </c>
      <c r="Q146">
        <v>24.603251817910671</v>
      </c>
      <c r="R146">
        <v>86.394907315535491</v>
      </c>
      <c r="S146">
        <v>64.239629560872132</v>
      </c>
      <c r="T146">
        <v>18.32839347310653</v>
      </c>
      <c r="U146">
        <v>0</v>
      </c>
      <c r="V146">
        <v>0</v>
      </c>
      <c r="W146">
        <v>0</v>
      </c>
    </row>
    <row r="147" spans="1:23">
      <c r="A147" s="119">
        <v>45827</v>
      </c>
      <c r="B147">
        <v>2.1</v>
      </c>
      <c r="C147">
        <v>68.92140449703291</v>
      </c>
      <c r="D147">
        <v>66.630398481654055</v>
      </c>
      <c r="E147">
        <v>31.300159867970262</v>
      </c>
      <c r="F147">
        <v>11.702136581313956</v>
      </c>
      <c r="G147">
        <v>59.616356900212409</v>
      </c>
      <c r="H147">
        <v>43.690845742407333</v>
      </c>
      <c r="I147">
        <v>182.4746559601237</v>
      </c>
      <c r="J147">
        <v>128.64761944285735</v>
      </c>
      <c r="K147">
        <v>44.792074941499386</v>
      </c>
      <c r="L147">
        <v>69.842465408332387</v>
      </c>
      <c r="M147">
        <v>325.48603651127115</v>
      </c>
      <c r="N147">
        <v>420.28863880306415</v>
      </c>
      <c r="O147">
        <v>539.94083018446111</v>
      </c>
      <c r="P147">
        <v>706.24400871806165</v>
      </c>
      <c r="Q147">
        <v>97.867717251545855</v>
      </c>
      <c r="R147">
        <v>228.31173906048278</v>
      </c>
      <c r="S147">
        <v>146.86868278082821</v>
      </c>
      <c r="T147">
        <v>125.65830618523304</v>
      </c>
      <c r="U147">
        <v>0</v>
      </c>
      <c r="V147">
        <v>0</v>
      </c>
      <c r="W147">
        <v>0</v>
      </c>
    </row>
    <row r="148" spans="1:23">
      <c r="A148" s="119">
        <v>45828</v>
      </c>
      <c r="B148">
        <v>16.799999999999997</v>
      </c>
      <c r="C148">
        <v>15.289866070007317</v>
      </c>
      <c r="D148">
        <v>29.999499925943464</v>
      </c>
      <c r="E148">
        <v>16.180852809659132</v>
      </c>
      <c r="F148">
        <v>14.697278608843659</v>
      </c>
      <c r="G148">
        <v>23.590252241608127</v>
      </c>
      <c r="H148">
        <v>47.508315579761678</v>
      </c>
      <c r="I148">
        <v>134.58398840101987</v>
      </c>
      <c r="J148">
        <v>134.14920822329344</v>
      </c>
      <c r="K148">
        <v>52.378430344932958</v>
      </c>
      <c r="L148">
        <v>71.842675317507457</v>
      </c>
      <c r="M148">
        <v>376.13486958635292</v>
      </c>
      <c r="N148">
        <v>479.10253599657375</v>
      </c>
      <c r="O148">
        <v>619.21822478891295</v>
      </c>
      <c r="P148">
        <v>800.47268534754426</v>
      </c>
      <c r="Q148">
        <v>41.849731608899816</v>
      </c>
      <c r="R148">
        <v>303.19071561484662</v>
      </c>
      <c r="S148">
        <v>209.15508597790958</v>
      </c>
      <c r="T148">
        <v>43.08108621090431</v>
      </c>
      <c r="U148">
        <v>0</v>
      </c>
      <c r="V148">
        <v>0</v>
      </c>
      <c r="W148">
        <v>0</v>
      </c>
    </row>
    <row r="149" spans="1:23">
      <c r="A149" s="119">
        <v>45829</v>
      </c>
      <c r="B149">
        <v>0</v>
      </c>
      <c r="C149">
        <v>18.689301762981671</v>
      </c>
      <c r="D149">
        <v>22.360679795354141</v>
      </c>
      <c r="E149">
        <v>8.9448309774913781</v>
      </c>
      <c r="F149">
        <v>35.867952225866112</v>
      </c>
      <c r="G149">
        <v>50.887522994749673</v>
      </c>
      <c r="H149">
        <v>62.050544316341032</v>
      </c>
      <c r="I149">
        <v>160.64473178809928</v>
      </c>
      <c r="J149">
        <v>139.92244301129122</v>
      </c>
      <c r="K149">
        <v>66.044984400718263</v>
      </c>
      <c r="L149">
        <v>93.966962450842161</v>
      </c>
      <c r="M149">
        <v>391.60363912286624</v>
      </c>
      <c r="N149">
        <v>505.62038124387124</v>
      </c>
      <c r="O149">
        <v>643.1199809310242</v>
      </c>
      <c r="P149">
        <v>830.84771156242789</v>
      </c>
      <c r="Q149">
        <v>30.402796436627767</v>
      </c>
      <c r="R149">
        <v>343.08672372166927</v>
      </c>
      <c r="S149">
        <v>244.57131883998059</v>
      </c>
      <c r="T149">
        <v>56.427741380593297</v>
      </c>
      <c r="U149">
        <v>0</v>
      </c>
      <c r="V149">
        <v>0</v>
      </c>
      <c r="W149">
        <v>0</v>
      </c>
    </row>
    <row r="150" spans="1:23">
      <c r="A150" s="119">
        <v>45830</v>
      </c>
      <c r="B150">
        <v>5.9</v>
      </c>
      <c r="C150">
        <v>18.689301762981671</v>
      </c>
      <c r="D150">
        <v>22.360679795354141</v>
      </c>
      <c r="E150">
        <v>8.9448309774913781</v>
      </c>
      <c r="F150">
        <v>35.867952225866112</v>
      </c>
      <c r="G150">
        <v>50.887522994749673</v>
      </c>
      <c r="H150">
        <v>62.050544316341032</v>
      </c>
      <c r="I150">
        <v>160.64473178809928</v>
      </c>
      <c r="J150">
        <v>139.92244301129122</v>
      </c>
      <c r="K150">
        <v>66.044984400718263</v>
      </c>
      <c r="L150">
        <v>93.966962450842161</v>
      </c>
      <c r="M150">
        <v>391.60363912286624</v>
      </c>
      <c r="N150">
        <v>505.62038124387124</v>
      </c>
      <c r="O150">
        <v>643.1199809310242</v>
      </c>
      <c r="P150">
        <v>830.84771156242789</v>
      </c>
      <c r="Q150">
        <v>30.402796436627767</v>
      </c>
      <c r="R150">
        <v>343.08672372166927</v>
      </c>
      <c r="S150">
        <v>244.57131883998059</v>
      </c>
      <c r="T150">
        <v>56.427741380593297</v>
      </c>
      <c r="U150">
        <v>0</v>
      </c>
      <c r="V150">
        <v>0</v>
      </c>
      <c r="W150">
        <v>0</v>
      </c>
    </row>
    <row r="151" spans="1:23">
      <c r="A151" s="119">
        <v>45831</v>
      </c>
      <c r="B151">
        <v>0</v>
      </c>
      <c r="C151">
        <v>75.986446166104372</v>
      </c>
      <c r="D151">
        <v>54.151269508135371</v>
      </c>
      <c r="E151">
        <v>38.645180690937352</v>
      </c>
      <c r="F151">
        <v>18.072354343390067</v>
      </c>
      <c r="G151">
        <v>38.554506738028365</v>
      </c>
      <c r="H151">
        <v>140.40997141250051</v>
      </c>
      <c r="I151">
        <v>273.66545225191459</v>
      </c>
      <c r="J151">
        <v>166.19392287646249</v>
      </c>
      <c r="K151">
        <v>50.154660942338737</v>
      </c>
      <c r="L151">
        <v>208.44579633105113</v>
      </c>
      <c r="M151">
        <v>463.96838265553652</v>
      </c>
      <c r="N151">
        <v>636.28735641932042</v>
      </c>
      <c r="O151">
        <v>808.72133651605031</v>
      </c>
      <c r="P151">
        <v>1045.3886452893732</v>
      </c>
      <c r="Q151">
        <v>35.129759339369961</v>
      </c>
      <c r="R151">
        <v>531.80680704578447</v>
      </c>
      <c r="S151">
        <v>365.21574446057849</v>
      </c>
      <c r="T151">
        <v>61.280013170579494</v>
      </c>
      <c r="U151">
        <v>0</v>
      </c>
      <c r="V151">
        <v>0</v>
      </c>
      <c r="W151">
        <v>0</v>
      </c>
    </row>
    <row r="152" spans="1:23">
      <c r="A152" s="119">
        <v>45832</v>
      </c>
      <c r="B152">
        <v>0</v>
      </c>
      <c r="C152">
        <v>73.088234364442386</v>
      </c>
      <c r="D152">
        <v>52.820545222365396</v>
      </c>
      <c r="E152">
        <v>15.990622269052601</v>
      </c>
      <c r="F152">
        <v>16.536625951674601</v>
      </c>
      <c r="G152">
        <v>29.418871560298328</v>
      </c>
      <c r="H152">
        <v>192.18181524520048</v>
      </c>
      <c r="I152">
        <v>328.93412727186194</v>
      </c>
      <c r="J152">
        <v>187.96981148081699</v>
      </c>
      <c r="K152">
        <v>68.490436781430162</v>
      </c>
      <c r="L152">
        <v>271.81061416058679</v>
      </c>
      <c r="M152">
        <v>505.41966751378749</v>
      </c>
      <c r="N152">
        <v>679.56575108540801</v>
      </c>
      <c r="O152">
        <v>868.74956688189945</v>
      </c>
      <c r="P152">
        <v>1116.2900070408105</v>
      </c>
      <c r="Q152">
        <v>40.226483705937696</v>
      </c>
      <c r="R152">
        <v>588.24394607378019</v>
      </c>
      <c r="S152">
        <v>406.67260788902769</v>
      </c>
      <c r="T152">
        <v>31.455524462097308</v>
      </c>
      <c r="U152">
        <v>0</v>
      </c>
      <c r="V152">
        <v>0</v>
      </c>
      <c r="W152">
        <v>0</v>
      </c>
    </row>
    <row r="153" spans="1:23">
      <c r="A153" s="119">
        <v>45833</v>
      </c>
      <c r="B153">
        <v>0</v>
      </c>
      <c r="C153">
        <v>170.42491014844262</v>
      </c>
      <c r="D153">
        <v>135.06520649234508</v>
      </c>
      <c r="E153">
        <v>43.604816217525851</v>
      </c>
      <c r="F153">
        <v>18.274298975944504</v>
      </c>
      <c r="G153">
        <v>33.551452777468185</v>
      </c>
      <c r="H153">
        <v>173.32218570788035</v>
      </c>
      <c r="I153">
        <v>317.28536054421465</v>
      </c>
      <c r="J153">
        <v>187.11592661362101</v>
      </c>
      <c r="K153">
        <v>49.348151042368016</v>
      </c>
      <c r="L153">
        <v>239.62731439345214</v>
      </c>
      <c r="M153">
        <v>491.89572074473051</v>
      </c>
      <c r="N153">
        <v>670.08042065913776</v>
      </c>
      <c r="O153">
        <v>883.56944837956598</v>
      </c>
      <c r="P153">
        <v>1138.1304231308354</v>
      </c>
      <c r="Q153">
        <v>65.671074135946668</v>
      </c>
      <c r="R153">
        <v>631.61368729783044</v>
      </c>
      <c r="S153">
        <v>449.47869797959987</v>
      </c>
      <c r="T153">
        <v>24.710321780735185</v>
      </c>
      <c r="U153">
        <v>42.85020439694717</v>
      </c>
      <c r="V153">
        <v>12.941792856153143</v>
      </c>
      <c r="W153">
        <v>33.577075916775094</v>
      </c>
    </row>
    <row r="154" spans="1:23">
      <c r="A154" s="119">
        <v>45834</v>
      </c>
      <c r="B154">
        <v>12.209999999999999</v>
      </c>
      <c r="C154">
        <v>27.083205266278018</v>
      </c>
      <c r="D154">
        <v>24.16629885427016</v>
      </c>
      <c r="E154">
        <v>4.3737855020166441</v>
      </c>
      <c r="F154">
        <v>29.479993205744801</v>
      </c>
      <c r="G154">
        <v>33.835779714420525</v>
      </c>
      <c r="H154">
        <v>222.55862175815611</v>
      </c>
      <c r="I154">
        <v>359.6124158906772</v>
      </c>
      <c r="J154">
        <v>201.98391037013045</v>
      </c>
      <c r="K154">
        <v>65.120196479508735</v>
      </c>
      <c r="L154">
        <v>284.97419186165615</v>
      </c>
      <c r="M154">
        <v>528.60443658328359</v>
      </c>
      <c r="N154">
        <v>721.04617046405906</v>
      </c>
      <c r="O154">
        <v>939.75488825334628</v>
      </c>
      <c r="P154">
        <v>1186.3532864198328</v>
      </c>
      <c r="Q154">
        <v>41.432595821338388</v>
      </c>
      <c r="R154">
        <v>695.85470463033903</v>
      </c>
      <c r="S154">
        <v>489.16840656608593</v>
      </c>
      <c r="T154">
        <v>31.953873011435324</v>
      </c>
      <c r="U154">
        <v>69.34565550210057</v>
      </c>
      <c r="V154">
        <v>44.968211174226774</v>
      </c>
      <c r="W154">
        <v>48.43810508495357</v>
      </c>
    </row>
    <row r="155" spans="1:23">
      <c r="A155" s="119">
        <v>45835</v>
      </c>
      <c r="B155">
        <v>0</v>
      </c>
      <c r="C155">
        <v>40.464305268535256</v>
      </c>
      <c r="D155">
        <v>52.700664146014937</v>
      </c>
      <c r="E155">
        <v>45.912416711396865</v>
      </c>
      <c r="F155">
        <v>16.693112581768958</v>
      </c>
      <c r="G155">
        <v>63.06655209682495</v>
      </c>
      <c r="H155">
        <v>184.81864093236408</v>
      </c>
      <c r="I155">
        <v>353.04879268811845</v>
      </c>
      <c r="J155">
        <v>215.1773686032322</v>
      </c>
      <c r="K155">
        <v>82.061744924803492</v>
      </c>
      <c r="L155">
        <v>239.72200529338187</v>
      </c>
      <c r="M155">
        <v>509.25202013492543</v>
      </c>
      <c r="N155">
        <v>704.65656895473546</v>
      </c>
      <c r="O155">
        <v>927.56411092056032</v>
      </c>
      <c r="P155">
        <v>1191.412963681847</v>
      </c>
      <c r="Q155">
        <v>120.59925318540859</v>
      </c>
      <c r="R155">
        <v>691.69237385820304</v>
      </c>
      <c r="S155">
        <v>512.51053635980691</v>
      </c>
      <c r="T155">
        <v>48.554401968747896</v>
      </c>
      <c r="U155">
        <v>26.139051779246731</v>
      </c>
      <c r="V155">
        <v>40.359137631403236</v>
      </c>
      <c r="W155">
        <v>47.641263550637539</v>
      </c>
    </row>
    <row r="156" spans="1:23">
      <c r="A156" s="119">
        <v>45836</v>
      </c>
      <c r="B156">
        <v>33.6</v>
      </c>
      <c r="C156">
        <v>34.522021887751251</v>
      </c>
      <c r="D156">
        <v>33.649517011472021</v>
      </c>
      <c r="E156">
        <v>11.363538121569016</v>
      </c>
      <c r="F156">
        <v>19.376790252191888</v>
      </c>
      <c r="G156">
        <v>14.44368399753262</v>
      </c>
      <c r="H156">
        <v>215.05080824106304</v>
      </c>
      <c r="I156">
        <v>375.42595789713965</v>
      </c>
      <c r="J156">
        <v>219.16299874643136</v>
      </c>
      <c r="K156">
        <v>64.32573321775277</v>
      </c>
      <c r="L156">
        <v>291.89417561002108</v>
      </c>
      <c r="M156">
        <v>552.85134549408099</v>
      </c>
      <c r="N156">
        <v>758.53101453925888</v>
      </c>
      <c r="O156">
        <v>980.17205133250923</v>
      </c>
      <c r="P156">
        <v>1244.4589184255835</v>
      </c>
      <c r="Q156">
        <v>37.148485462483166</v>
      </c>
      <c r="R156">
        <v>768.41486853468768</v>
      </c>
      <c r="S156">
        <v>550.18532333075586</v>
      </c>
      <c r="T156">
        <v>49.329504299463345</v>
      </c>
      <c r="U156">
        <v>84.867249077069374</v>
      </c>
      <c r="V156">
        <v>54.089001419847897</v>
      </c>
      <c r="W156">
        <v>63.251640797011376</v>
      </c>
    </row>
    <row r="157" spans="1:23">
      <c r="A157" s="119">
        <v>45837</v>
      </c>
      <c r="B157">
        <v>5.7</v>
      </c>
      <c r="C157">
        <v>34.522021887751251</v>
      </c>
      <c r="D157">
        <v>33.649517011472021</v>
      </c>
      <c r="E157">
        <v>11.363538121569016</v>
      </c>
      <c r="F157">
        <v>19.376790252191888</v>
      </c>
      <c r="G157">
        <v>14.44368399753262</v>
      </c>
      <c r="H157">
        <v>215.05080824106304</v>
      </c>
      <c r="I157">
        <v>375.42595789713965</v>
      </c>
      <c r="J157">
        <v>219.16299874643136</v>
      </c>
      <c r="K157">
        <v>64.32573321775277</v>
      </c>
      <c r="L157">
        <v>291.89417561002108</v>
      </c>
      <c r="M157">
        <v>552.85134549408099</v>
      </c>
      <c r="N157">
        <v>758.53101453925888</v>
      </c>
      <c r="O157">
        <v>980.17205133250923</v>
      </c>
      <c r="P157">
        <v>1244.4589184255835</v>
      </c>
      <c r="Q157">
        <v>37.148485462483166</v>
      </c>
      <c r="R157">
        <v>768.41486853468768</v>
      </c>
      <c r="S157">
        <v>550.18532333075586</v>
      </c>
      <c r="T157">
        <v>49.329504299463345</v>
      </c>
      <c r="U157">
        <v>84.867249077069374</v>
      </c>
      <c r="V157">
        <v>54.089001419847897</v>
      </c>
      <c r="W157">
        <v>63.251640797011376</v>
      </c>
    </row>
    <row r="158" spans="1:23">
      <c r="A158" s="119">
        <v>45838</v>
      </c>
      <c r="B158">
        <v>0</v>
      </c>
      <c r="C158">
        <v>43.296304723577997</v>
      </c>
      <c r="D158">
        <v>42.163965624616047</v>
      </c>
      <c r="E158">
        <v>29.313989893848522</v>
      </c>
      <c r="F158">
        <v>19.283671918817532</v>
      </c>
      <c r="G158">
        <v>33.116460908353545</v>
      </c>
      <c r="H158">
        <v>244.9054924757518</v>
      </c>
      <c r="I158">
        <v>375.42595789713965</v>
      </c>
      <c r="J158">
        <v>250.48916144059416</v>
      </c>
      <c r="K158">
        <v>61.031549215448486</v>
      </c>
      <c r="L158">
        <v>306.40349219735657</v>
      </c>
      <c r="M158">
        <v>580.35261698983811</v>
      </c>
      <c r="N158">
        <v>803.45268067378572</v>
      </c>
      <c r="O158">
        <v>1065.1466191138613</v>
      </c>
      <c r="P158">
        <v>1364.1243783921293</v>
      </c>
      <c r="Q158">
        <v>93.331666328005596</v>
      </c>
      <c r="R158">
        <v>884.94891382321146</v>
      </c>
      <c r="S158">
        <v>634.27240987076095</v>
      </c>
      <c r="T158">
        <v>35.362267582173942</v>
      </c>
      <c r="U158">
        <v>36.723562172361198</v>
      </c>
      <c r="V158">
        <v>65.429503528118929</v>
      </c>
      <c r="W158">
        <v>13.32291194891196</v>
      </c>
    </row>
    <row r="159" spans="1:23">
      <c r="A159" s="119">
        <v>45839</v>
      </c>
      <c r="B159">
        <v>0</v>
      </c>
      <c r="C159">
        <v>66.868826765553379</v>
      </c>
      <c r="D159">
        <v>21.165301781769934</v>
      </c>
      <c r="E159">
        <v>10.406728468150998</v>
      </c>
      <c r="F159">
        <v>13.036103382336222</v>
      </c>
      <c r="G159">
        <v>24.209295691055083</v>
      </c>
      <c r="H159">
        <v>290.57228034671971</v>
      </c>
      <c r="I159">
        <v>376.42595789713999</v>
      </c>
      <c r="J159">
        <v>254.78437947747554</v>
      </c>
      <c r="K159">
        <v>80.369459373313816</v>
      </c>
      <c r="L159">
        <v>367.93685602669996</v>
      </c>
      <c r="M159">
        <v>623.15497305971905</v>
      </c>
      <c r="N159">
        <v>853.61380045687702</v>
      </c>
      <c r="O159">
        <v>1105.1185729742622</v>
      </c>
      <c r="P159">
        <v>1412.5274440334908</v>
      </c>
      <c r="Q159">
        <v>68.86980469609685</v>
      </c>
      <c r="R159">
        <v>893.71818825308071</v>
      </c>
      <c r="S159">
        <v>634.74498817872188</v>
      </c>
      <c r="T159">
        <v>44.359891827975403</v>
      </c>
      <c r="U159">
        <v>87.449013839998898</v>
      </c>
      <c r="V159">
        <v>83.294778379943438</v>
      </c>
      <c r="W159">
        <v>59.736923687253601</v>
      </c>
    </row>
    <row r="160" spans="1:23">
      <c r="A160" s="119">
        <v>45840</v>
      </c>
      <c r="B160">
        <v>0</v>
      </c>
      <c r="C160">
        <v>21.503720678913684</v>
      </c>
      <c r="D160">
        <v>48.453689215407259</v>
      </c>
      <c r="E160">
        <v>38.176694355881956</v>
      </c>
      <c r="F160">
        <v>13.255564941364991</v>
      </c>
      <c r="G160">
        <v>38.203402770361549</v>
      </c>
      <c r="H160">
        <v>248.0486445281567</v>
      </c>
      <c r="I160">
        <v>457.94476700103331</v>
      </c>
      <c r="J160">
        <v>257.45611279187204</v>
      </c>
      <c r="K160">
        <v>71.917800239753063</v>
      </c>
      <c r="L160">
        <v>336.82458315044852</v>
      </c>
      <c r="M160">
        <v>597.47878650266114</v>
      </c>
      <c r="N160">
        <v>833.87200470900063</v>
      </c>
      <c r="O160">
        <v>1100.920637473045</v>
      </c>
      <c r="P160">
        <v>1412.3007221816736</v>
      </c>
      <c r="Q160">
        <v>64.015779412227928</v>
      </c>
      <c r="R160">
        <v>915.45348873840612</v>
      </c>
      <c r="S160">
        <v>655.13169668871137</v>
      </c>
      <c r="T160">
        <v>25.582806536283076</v>
      </c>
      <c r="U160">
        <v>85.160142900571572</v>
      </c>
      <c r="V160">
        <v>53.044887355993708</v>
      </c>
      <c r="W160">
        <v>30.814282429386207</v>
      </c>
    </row>
    <row r="161" spans="1:23">
      <c r="A161" s="119">
        <v>45841</v>
      </c>
      <c r="B161">
        <v>0</v>
      </c>
      <c r="C161">
        <v>26.268802930193566</v>
      </c>
      <c r="D161">
        <v>23.205387316481044</v>
      </c>
      <c r="E161">
        <v>17.033496372606326</v>
      </c>
      <c r="F161">
        <v>20.788939183642739</v>
      </c>
      <c r="G161">
        <v>14.153798140903209</v>
      </c>
      <c r="H161">
        <v>261.32558274371286</v>
      </c>
      <c r="I161">
        <v>445.27808170375698</v>
      </c>
      <c r="J161">
        <v>264.9278581079837</v>
      </c>
      <c r="K161">
        <v>66.567033827432326</v>
      </c>
      <c r="L161">
        <v>356.04311539604043</v>
      </c>
      <c r="M161">
        <v>631.62394668017453</v>
      </c>
      <c r="N161">
        <v>864.02292209142718</v>
      </c>
      <c r="O161">
        <v>1135.4115378732456</v>
      </c>
      <c r="P161">
        <v>1445.3542991077309</v>
      </c>
      <c r="Q161">
        <v>47.164923603566798</v>
      </c>
      <c r="R161">
        <v>951.75538875995471</v>
      </c>
      <c r="S161">
        <v>680.22022902969604</v>
      </c>
      <c r="T161">
        <v>36.75499974603742</v>
      </c>
      <c r="U161">
        <v>65.978480825294497</v>
      </c>
      <c r="V161">
        <v>54.881508702772841</v>
      </c>
      <c r="W161">
        <v>55.654110494147993</v>
      </c>
    </row>
    <row r="162" spans="1:23">
      <c r="A162" s="119">
        <v>45842</v>
      </c>
      <c r="B162">
        <v>0</v>
      </c>
      <c r="C162">
        <v>69.705810361440086</v>
      </c>
      <c r="D162">
        <v>50.368740293921967</v>
      </c>
      <c r="E162">
        <v>43.991931151034166</v>
      </c>
      <c r="F162">
        <v>20.164573426274661</v>
      </c>
      <c r="G162">
        <v>61.462346459310837</v>
      </c>
      <c r="H162">
        <v>232.67054012354214</v>
      </c>
      <c r="I162">
        <v>398.89314360078833</v>
      </c>
      <c r="J162">
        <v>276.81352929607169</v>
      </c>
      <c r="K162">
        <v>73.916506977628032</v>
      </c>
      <c r="L162">
        <v>305.88968590790864</v>
      </c>
      <c r="M162">
        <v>586.31883828417858</v>
      </c>
      <c r="N162">
        <v>838.01641995740783</v>
      </c>
      <c r="O162">
        <v>1116.2023337905762</v>
      </c>
      <c r="P162">
        <v>1439.6469323794581</v>
      </c>
      <c r="Q162">
        <v>112.97123469555454</v>
      </c>
      <c r="R162">
        <v>940.64212643099597</v>
      </c>
      <c r="S162">
        <v>725.68128683686302</v>
      </c>
      <c r="T162">
        <v>24.262110628839135</v>
      </c>
      <c r="U162">
        <v>17.071906739193135</v>
      </c>
      <c r="V162">
        <v>55.851767791056609</v>
      </c>
      <c r="W162">
        <v>37.504265833998346</v>
      </c>
    </row>
    <row r="163" spans="1:23">
      <c r="A163" s="119">
        <v>45843</v>
      </c>
      <c r="B163">
        <v>0</v>
      </c>
      <c r="C163">
        <v>18.810900984288153</v>
      </c>
      <c r="D163">
        <v>34.513475600566409</v>
      </c>
      <c r="E163">
        <v>26.320144276966492</v>
      </c>
      <c r="F163">
        <v>24.030397220851551</v>
      </c>
      <c r="G163">
        <v>23.176496814369372</v>
      </c>
      <c r="H163">
        <v>261.72730128168467</v>
      </c>
      <c r="I163">
        <v>463.74986781444198</v>
      </c>
      <c r="J163">
        <v>274.49978138528905</v>
      </c>
      <c r="K163">
        <v>70.257028123943272</v>
      </c>
      <c r="L163">
        <v>353.42874797838141</v>
      </c>
      <c r="M163">
        <v>631.84488598403664</v>
      </c>
      <c r="N163">
        <v>873.71543418068188</v>
      </c>
      <c r="O163">
        <v>1150.972258501864</v>
      </c>
      <c r="P163">
        <v>1469.9941292285982</v>
      </c>
      <c r="Q163">
        <v>51.520287052074728</v>
      </c>
      <c r="R163">
        <v>967.33210439007064</v>
      </c>
      <c r="S163">
        <v>699.66619186797755</v>
      </c>
      <c r="T163">
        <v>20.209156227742962</v>
      </c>
      <c r="U163">
        <v>39.257737964541619</v>
      </c>
      <c r="V163">
        <v>19.553260959869842</v>
      </c>
      <c r="W163">
        <v>27.251055364866858</v>
      </c>
    </row>
    <row r="164" spans="1:23">
      <c r="A164" s="119">
        <v>45844</v>
      </c>
      <c r="B164">
        <v>0.03</v>
      </c>
      <c r="C164">
        <v>18.810900984288153</v>
      </c>
      <c r="D164">
        <v>34.513475600566409</v>
      </c>
      <c r="E164">
        <v>26.320144276966492</v>
      </c>
      <c r="F164">
        <v>24.030397220851551</v>
      </c>
      <c r="G164">
        <v>23.176496814369372</v>
      </c>
      <c r="H164">
        <v>261.72730128168467</v>
      </c>
      <c r="I164">
        <v>463.74986781444198</v>
      </c>
      <c r="J164">
        <v>274.49978138528905</v>
      </c>
      <c r="K164">
        <v>70.257028123943272</v>
      </c>
      <c r="L164">
        <v>353.42874797838141</v>
      </c>
      <c r="M164">
        <v>631.84488598403664</v>
      </c>
      <c r="N164">
        <v>873.71543418068188</v>
      </c>
      <c r="O164">
        <v>1150.972258501864</v>
      </c>
      <c r="P164">
        <v>1469.9941292285982</v>
      </c>
      <c r="Q164">
        <v>51.520287052074728</v>
      </c>
      <c r="R164">
        <v>967.33210439007064</v>
      </c>
      <c r="S164">
        <v>699.66619186797755</v>
      </c>
      <c r="T164">
        <v>20.209156227742962</v>
      </c>
      <c r="U164">
        <v>39.257737964541619</v>
      </c>
      <c r="V164">
        <v>19.553260959869842</v>
      </c>
      <c r="W164">
        <v>27.251055364866858</v>
      </c>
    </row>
    <row r="165" spans="1:23">
      <c r="A165" s="119">
        <v>45845</v>
      </c>
      <c r="B165">
        <v>0</v>
      </c>
      <c r="C165">
        <v>78.561822765584068</v>
      </c>
      <c r="D165">
        <v>47.390505368029793</v>
      </c>
      <c r="E165">
        <v>37.163826709309454</v>
      </c>
      <c r="F165">
        <v>8.6469649804053805</v>
      </c>
      <c r="G165">
        <v>28.277376219640406</v>
      </c>
      <c r="H165">
        <v>267.07049672134121</v>
      </c>
      <c r="I165">
        <v>452.94504089993194</v>
      </c>
      <c r="J165">
        <v>272.40222100568212</v>
      </c>
      <c r="K165">
        <v>66.143178023047099</v>
      </c>
      <c r="L165">
        <v>335.87295227054852</v>
      </c>
      <c r="M165">
        <v>648.66889125838782</v>
      </c>
      <c r="N165">
        <v>896.36589058874677</v>
      </c>
      <c r="O165">
        <v>1164.1830870657607</v>
      </c>
      <c r="P165">
        <v>1472.2625445738415</v>
      </c>
      <c r="Q165">
        <v>29.062862889450052</v>
      </c>
      <c r="R165">
        <v>1000.2836598268048</v>
      </c>
      <c r="S165">
        <v>742.03796397111341</v>
      </c>
      <c r="T165">
        <v>41.548766377097827</v>
      </c>
      <c r="U165">
        <v>69.69971328143221</v>
      </c>
      <c r="V165">
        <v>60.630108229351421</v>
      </c>
      <c r="W165">
        <v>66.016362247327464</v>
      </c>
    </row>
    <row r="166" spans="1:23">
      <c r="A166" s="119">
        <v>45846</v>
      </c>
      <c r="B166">
        <v>0.4</v>
      </c>
      <c r="C166">
        <v>23.045390105669654</v>
      </c>
      <c r="D166">
        <v>37.788357989873489</v>
      </c>
      <c r="E166">
        <v>22.024985715235587</v>
      </c>
      <c r="F166">
        <v>16.981754996203787</v>
      </c>
      <c r="G166">
        <v>18.982887275669771</v>
      </c>
      <c r="H166">
        <v>253.29676283230873</v>
      </c>
      <c r="I166">
        <v>431.47334790058392</v>
      </c>
      <c r="J166">
        <v>276.80399202565616</v>
      </c>
      <c r="K166">
        <v>76.357711014886974</v>
      </c>
      <c r="L166">
        <v>336.86534396611393</v>
      </c>
      <c r="M166">
        <v>617.36551592218143</v>
      </c>
      <c r="N166">
        <v>872.99588760971824</v>
      </c>
      <c r="O166">
        <v>1152.6701045298435</v>
      </c>
      <c r="P166">
        <v>1470.0829160242822</v>
      </c>
      <c r="Q166">
        <v>74.379364677972447</v>
      </c>
      <c r="R166">
        <v>997.60249101774093</v>
      </c>
      <c r="S166">
        <v>740.06347020950204</v>
      </c>
      <c r="T166">
        <v>25.890538685222722</v>
      </c>
      <c r="U166">
        <v>51.024013471787818</v>
      </c>
      <c r="V166">
        <v>40.412993181713745</v>
      </c>
      <c r="W166">
        <v>7.6974022420826698</v>
      </c>
    </row>
    <row r="167" spans="1:23">
      <c r="A167" s="119" t="s">
        <v>104</v>
      </c>
      <c r="B167">
        <v>841.50000000000023</v>
      </c>
      <c r="C167">
        <v>8.3371356744019895E+215</v>
      </c>
      <c r="D167">
        <v>0</v>
      </c>
      <c r="E167">
        <v>0</v>
      </c>
      <c r="F167">
        <v>3.9328505291078702E+226</v>
      </c>
      <c r="G167">
        <v>5.4696062906846996E+238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179"/>
  <sheetViews>
    <sheetView showGridLines="0" zoomScale="120" zoomScaleNormal="120" workbookViewId="0">
      <pane ySplit="3" topLeftCell="A153" activePane="bottomLeft" state="frozen"/>
      <selection pane="bottomLeft" activeCell="B168" sqref="B168"/>
    </sheetView>
  </sheetViews>
  <sheetFormatPr defaultColWidth="8.88671875" defaultRowHeight="12"/>
  <cols>
    <col min="1" max="1" width="9.33203125" style="122" bestFit="1" customWidth="1"/>
    <col min="2" max="2" width="9" style="127" bestFit="1" customWidth="1"/>
    <col min="3" max="3" width="8.6640625" style="127" bestFit="1" customWidth="1"/>
    <col min="4" max="10" width="8.6640625" style="122" bestFit="1" customWidth="1"/>
    <col min="11" max="11" width="8.88671875" style="122"/>
    <col min="12" max="12" width="8.6640625" style="122" bestFit="1" customWidth="1"/>
    <col min="13" max="231" width="8.88671875" style="122"/>
    <col min="232" max="255" width="6.109375" style="122" customWidth="1"/>
    <col min="256" max="487" width="8.88671875" style="122"/>
    <col min="488" max="511" width="6.109375" style="122" customWidth="1"/>
    <col min="512" max="743" width="8.88671875" style="122"/>
    <col min="744" max="767" width="6.109375" style="122" customWidth="1"/>
    <col min="768" max="999" width="8.88671875" style="122"/>
    <col min="1000" max="1023" width="6.109375" style="122" customWidth="1"/>
    <col min="1024" max="1255" width="8.88671875" style="122"/>
    <col min="1256" max="1279" width="6.109375" style="122" customWidth="1"/>
    <col min="1280" max="1511" width="8.88671875" style="122"/>
    <col min="1512" max="1535" width="6.109375" style="122" customWidth="1"/>
    <col min="1536" max="1767" width="8.88671875" style="122"/>
    <col min="1768" max="1791" width="6.109375" style="122" customWidth="1"/>
    <col min="1792" max="2023" width="8.88671875" style="122"/>
    <col min="2024" max="2047" width="6.109375" style="122" customWidth="1"/>
    <col min="2048" max="2279" width="8.88671875" style="122"/>
    <col min="2280" max="2303" width="6.109375" style="122" customWidth="1"/>
    <col min="2304" max="2535" width="8.88671875" style="122"/>
    <col min="2536" max="2559" width="6.109375" style="122" customWidth="1"/>
    <col min="2560" max="2791" width="8.88671875" style="122"/>
    <col min="2792" max="2815" width="6.109375" style="122" customWidth="1"/>
    <col min="2816" max="3047" width="8.88671875" style="122"/>
    <col min="3048" max="3071" width="6.109375" style="122" customWidth="1"/>
    <col min="3072" max="3303" width="8.88671875" style="122"/>
    <col min="3304" max="3327" width="6.109375" style="122" customWidth="1"/>
    <col min="3328" max="3559" width="8.88671875" style="122"/>
    <col min="3560" max="3583" width="6.109375" style="122" customWidth="1"/>
    <col min="3584" max="3815" width="8.88671875" style="122"/>
    <col min="3816" max="3839" width="6.109375" style="122" customWidth="1"/>
    <col min="3840" max="4071" width="8.88671875" style="122"/>
    <col min="4072" max="4095" width="6.109375" style="122" customWidth="1"/>
    <col min="4096" max="4327" width="8.88671875" style="122"/>
    <col min="4328" max="4351" width="6.109375" style="122" customWidth="1"/>
    <col min="4352" max="4583" width="8.88671875" style="122"/>
    <col min="4584" max="4607" width="6.109375" style="122" customWidth="1"/>
    <col min="4608" max="4839" width="8.88671875" style="122"/>
    <col min="4840" max="4863" width="6.109375" style="122" customWidth="1"/>
    <col min="4864" max="5095" width="8.88671875" style="122"/>
    <col min="5096" max="5119" width="6.109375" style="122" customWidth="1"/>
    <col min="5120" max="5351" width="8.88671875" style="122"/>
    <col min="5352" max="5375" width="6.109375" style="122" customWidth="1"/>
    <col min="5376" max="5607" width="8.88671875" style="122"/>
    <col min="5608" max="5631" width="6.109375" style="122" customWidth="1"/>
    <col min="5632" max="5863" width="8.88671875" style="122"/>
    <col min="5864" max="5887" width="6.109375" style="122" customWidth="1"/>
    <col min="5888" max="6119" width="8.88671875" style="122"/>
    <col min="6120" max="6143" width="6.109375" style="122" customWidth="1"/>
    <col min="6144" max="6375" width="8.88671875" style="122"/>
    <col min="6376" max="6399" width="6.109375" style="122" customWidth="1"/>
    <col min="6400" max="6631" width="8.88671875" style="122"/>
    <col min="6632" max="6655" width="6.109375" style="122" customWidth="1"/>
    <col min="6656" max="6887" width="8.88671875" style="122"/>
    <col min="6888" max="6911" width="6.109375" style="122" customWidth="1"/>
    <col min="6912" max="7143" width="8.88671875" style="122"/>
    <col min="7144" max="7167" width="6.109375" style="122" customWidth="1"/>
    <col min="7168" max="7399" width="8.88671875" style="122"/>
    <col min="7400" max="7423" width="6.109375" style="122" customWidth="1"/>
    <col min="7424" max="7655" width="8.88671875" style="122"/>
    <col min="7656" max="7679" width="6.109375" style="122" customWidth="1"/>
    <col min="7680" max="7911" width="8.88671875" style="122"/>
    <col min="7912" max="7935" width="6.109375" style="122" customWidth="1"/>
    <col min="7936" max="8167" width="8.88671875" style="122"/>
    <col min="8168" max="8191" width="6.109375" style="122" customWidth="1"/>
    <col min="8192" max="8423" width="8.88671875" style="122"/>
    <col min="8424" max="8447" width="6.109375" style="122" customWidth="1"/>
    <col min="8448" max="8679" width="8.88671875" style="122"/>
    <col min="8680" max="8703" width="6.109375" style="122" customWidth="1"/>
    <col min="8704" max="8935" width="8.88671875" style="122"/>
    <col min="8936" max="8959" width="6.109375" style="122" customWidth="1"/>
    <col min="8960" max="9191" width="8.88671875" style="122"/>
    <col min="9192" max="9215" width="6.109375" style="122" customWidth="1"/>
    <col min="9216" max="9447" width="8.88671875" style="122"/>
    <col min="9448" max="9471" width="6.109375" style="122" customWidth="1"/>
    <col min="9472" max="9703" width="8.88671875" style="122"/>
    <col min="9704" max="9727" width="6.109375" style="122" customWidth="1"/>
    <col min="9728" max="9959" width="8.88671875" style="122"/>
    <col min="9960" max="9983" width="6.109375" style="122" customWidth="1"/>
    <col min="9984" max="10215" width="8.88671875" style="122"/>
    <col min="10216" max="10239" width="6.109375" style="122" customWidth="1"/>
    <col min="10240" max="10471" width="8.88671875" style="122"/>
    <col min="10472" max="10495" width="6.109375" style="122" customWidth="1"/>
    <col min="10496" max="10727" width="8.88671875" style="122"/>
    <col min="10728" max="10751" width="6.109375" style="122" customWidth="1"/>
    <col min="10752" max="10983" width="8.88671875" style="122"/>
    <col min="10984" max="11007" width="6.109375" style="122" customWidth="1"/>
    <col min="11008" max="11239" width="8.88671875" style="122"/>
    <col min="11240" max="11263" width="6.109375" style="122" customWidth="1"/>
    <col min="11264" max="11495" width="8.88671875" style="122"/>
    <col min="11496" max="11519" width="6.109375" style="122" customWidth="1"/>
    <col min="11520" max="11751" width="8.88671875" style="122"/>
    <col min="11752" max="11775" width="6.109375" style="122" customWidth="1"/>
    <col min="11776" max="12007" width="8.88671875" style="122"/>
    <col min="12008" max="12031" width="6.109375" style="122" customWidth="1"/>
    <col min="12032" max="12263" width="8.88671875" style="122"/>
    <col min="12264" max="12287" width="6.109375" style="122" customWidth="1"/>
    <col min="12288" max="12519" width="8.88671875" style="122"/>
    <col min="12520" max="12543" width="6.109375" style="122" customWidth="1"/>
    <col min="12544" max="12775" width="8.88671875" style="122"/>
    <col min="12776" max="12799" width="6.109375" style="122" customWidth="1"/>
    <col min="12800" max="13031" width="8.88671875" style="122"/>
    <col min="13032" max="13055" width="6.109375" style="122" customWidth="1"/>
    <col min="13056" max="13287" width="8.88671875" style="122"/>
    <col min="13288" max="13311" width="6.109375" style="122" customWidth="1"/>
    <col min="13312" max="13543" width="8.88671875" style="122"/>
    <col min="13544" max="13567" width="6.109375" style="122" customWidth="1"/>
    <col min="13568" max="13799" width="8.88671875" style="122"/>
    <col min="13800" max="13823" width="6.109375" style="122" customWidth="1"/>
    <col min="13824" max="14055" width="8.88671875" style="122"/>
    <col min="14056" max="14079" width="6.109375" style="122" customWidth="1"/>
    <col min="14080" max="14311" width="8.88671875" style="122"/>
    <col min="14312" max="14335" width="6.109375" style="122" customWidth="1"/>
    <col min="14336" max="14567" width="8.88671875" style="122"/>
    <col min="14568" max="14591" width="6.109375" style="122" customWidth="1"/>
    <col min="14592" max="14823" width="8.88671875" style="122"/>
    <col min="14824" max="14847" width="6.109375" style="122" customWidth="1"/>
    <col min="14848" max="15079" width="8.88671875" style="122"/>
    <col min="15080" max="15103" width="6.109375" style="122" customWidth="1"/>
    <col min="15104" max="15335" width="8.88671875" style="122"/>
    <col min="15336" max="15359" width="6.109375" style="122" customWidth="1"/>
    <col min="15360" max="15591" width="8.88671875" style="122"/>
    <col min="15592" max="15615" width="6.109375" style="122" customWidth="1"/>
    <col min="15616" max="15847" width="8.88671875" style="122"/>
    <col min="15848" max="15871" width="6.109375" style="122" customWidth="1"/>
    <col min="15872" max="16103" width="8.88671875" style="122"/>
    <col min="16104" max="16127" width="6.109375" style="122" customWidth="1"/>
    <col min="16128" max="16384" width="8.88671875" style="122"/>
  </cols>
  <sheetData>
    <row r="1" spans="1:18" s="120" customFormat="1">
      <c r="A1" s="217"/>
      <c r="B1" s="123"/>
      <c r="C1" s="220"/>
      <c r="D1" s="220"/>
      <c r="E1" s="220"/>
      <c r="F1" s="220"/>
    </row>
    <row r="2" spans="1:18" s="120" customFormat="1">
      <c r="A2" s="218"/>
      <c r="B2" s="124"/>
      <c r="C2" s="221"/>
      <c r="D2" s="221"/>
      <c r="E2" s="221"/>
      <c r="F2" s="221"/>
    </row>
    <row r="3" spans="1:18" s="120" customFormat="1" ht="12.6" thickBot="1">
      <c r="A3" s="219"/>
      <c r="B3" s="125"/>
      <c r="C3" s="222"/>
      <c r="D3" s="222"/>
      <c r="E3" s="222"/>
      <c r="F3" s="222"/>
    </row>
    <row r="4" spans="1:18" s="120" customFormat="1">
      <c r="A4" s="124"/>
      <c r="B4" s="124"/>
    </row>
    <row r="5" spans="1:18" s="120" customFormat="1">
      <c r="A5" s="121" t="s">
        <v>100</v>
      </c>
      <c r="B5" s="121" t="s">
        <v>101</v>
      </c>
      <c r="C5" s="121" t="s">
        <v>27</v>
      </c>
      <c r="D5" s="121" t="s">
        <v>28</v>
      </c>
      <c r="E5" s="121" t="s">
        <v>29</v>
      </c>
      <c r="F5" s="121" t="s">
        <v>30</v>
      </c>
      <c r="G5" s="121" t="s">
        <v>44</v>
      </c>
      <c r="H5" s="121" t="s">
        <v>50</v>
      </c>
      <c r="I5" s="121" t="s">
        <v>49</v>
      </c>
      <c r="J5" s="121" t="s">
        <v>57</v>
      </c>
      <c r="K5" s="121" t="s">
        <v>76</v>
      </c>
      <c r="L5" s="121" t="s">
        <v>78</v>
      </c>
      <c r="M5" s="121" t="s">
        <v>79</v>
      </c>
      <c r="N5" s="121" t="s">
        <v>80</v>
      </c>
      <c r="O5" s="121" t="s">
        <v>86</v>
      </c>
      <c r="P5" s="121" t="s">
        <v>87</v>
      </c>
      <c r="Q5" s="121" t="s">
        <v>88</v>
      </c>
      <c r="R5" s="121" t="s">
        <v>93</v>
      </c>
    </row>
    <row r="6" spans="1:18" s="120" customFormat="1">
      <c r="A6" s="126">
        <v>45658</v>
      </c>
      <c r="B6" s="121">
        <v>0</v>
      </c>
      <c r="C6" s="128" t="str">
        <f>IFERROR(INDEX('SVN-CV-01'!L:L, MATCH(A6, 'SVN-CV-01'!B:B, 0)), "")</f>
        <v/>
      </c>
      <c r="D6" s="129" t="str">
        <f>IFERROR(INDEX('SVN-CV-02'!L:L, MATCH(A6, 'SVN-CV-02'!B:B, 0)), "")</f>
        <v/>
      </c>
      <c r="E6" s="130" t="str">
        <f>IFERROR(INDEX('SVN-CV-19'!L:L, MATCH(A6, 'SVN-CV-19'!B:B, 0)), "")</f>
        <v/>
      </c>
      <c r="F6" s="130" t="str">
        <f>IFERROR(INDEX('SVN-CV-09'!L:L, MATCH(A6, 'SVN-CV-09'!B:B, 0)), "")</f>
        <v/>
      </c>
      <c r="G6" s="129" t="str">
        <f>IFERROR(INDEX('SVN-CV-22'!L:L, MATCH(A6, 'SVN-CV-22'!B:B, 0)), "")</f>
        <v/>
      </c>
      <c r="H6" s="129" t="str">
        <f>IFERROR(INDEX('SVN-CV-28'!L:L, MATCH(A6, 'SVN-CV-28'!B:B, 0)), "")</f>
        <v/>
      </c>
      <c r="I6" s="129" t="str">
        <f>IFERROR(INDEX('SVN-CV-29'!L:L, MATCH(A6, 'SVN-CV-29'!B:B, 0)), "")</f>
        <v/>
      </c>
      <c r="J6" s="129" t="str">
        <f>IFERROR(INDEX('SVN-CV-31'!L:L, MATCH(A6, 'SVN-CV-31'!B:B, 0)), "")</f>
        <v/>
      </c>
      <c r="K6" s="129" t="str">
        <f>IFERROR(INDEX('SVN-CV-35'!L:L, MATCH(A6, 'SVN-CV-35'!B:B, 0)), "")</f>
        <v/>
      </c>
      <c r="L6" s="129" t="str">
        <f>IFERROR(INDEX('SVN-CV-37'!L:L, MATCH(A6, 'SVN-CV-37'!B:B, 0)), "")</f>
        <v/>
      </c>
      <c r="M6" s="129" t="str">
        <f>IFERROR(INDEX('SVN-CV-38'!L:L, MATCH(A6, 'SVN-CV-38'!B:B, 0)), "")</f>
        <v/>
      </c>
      <c r="N6" s="129" t="str">
        <f>IFERROR(INDEX('SVN-CV-39'!L:L, MATCH(A6, 'SVN-CV-39'!B:B, 0)), "")</f>
        <v/>
      </c>
      <c r="O6" s="129" t="str">
        <f>IFERROR(INDEX('SVN-CV-40'!L:L, MATCH(A6, 'SVN-CV-40'!B:B, 0)), "")</f>
        <v/>
      </c>
      <c r="P6" s="129" t="str">
        <f>IFERROR(INDEX('SVN-CV-41'!L:L, MATCH(A6, 'SVN-CV-41'!B:B, 0)), "")</f>
        <v/>
      </c>
      <c r="Q6" s="129" t="str">
        <f>IFERROR(INDEX('SVN-CV-42'!L:L, MATCH(A6, 'SVN-CV-42'!B:B, 0)), "")</f>
        <v/>
      </c>
      <c r="R6" s="129" t="str">
        <f>IFERROR(INDEX('SVN-CV-43'!L:L, MATCH(A6, 'SVN-CV-43'!B:B, 0)), "")</f>
        <v/>
      </c>
    </row>
    <row r="7" spans="1:18" s="120" customFormat="1">
      <c r="A7" s="126">
        <v>45659</v>
      </c>
      <c r="B7" s="121">
        <v>3.2</v>
      </c>
      <c r="C7" s="128" t="str">
        <f>IFERROR(INDEX('SVN-CV-01'!L:L, MATCH(A7, 'SVN-CV-01'!B:B, 0)), "")</f>
        <v/>
      </c>
      <c r="D7" s="129" t="str">
        <f>IFERROR(INDEX('SVN-CV-02'!L:L, MATCH(A7, 'SVN-CV-02'!B:B, 0)), "")</f>
        <v/>
      </c>
      <c r="E7" s="129" t="str">
        <f>IFERROR(INDEX('SVN-CV-19'!L:L, MATCH(A7, 'SVN-CV-19'!B:B, 0)), "")</f>
        <v/>
      </c>
      <c r="F7" s="129">
        <f>IFERROR(INDEX('SVN-CV-09'!L:L, MATCH(A7, 'SVN-CV-09'!B:B, 0)), "")</f>
        <v>27.807193185791697</v>
      </c>
      <c r="G7" s="129" t="str">
        <f>IFERROR(INDEX('SVN-CV-22'!L:L, MATCH(A7, 'SVN-CV-22'!B:B, 0)), "")</f>
        <v/>
      </c>
      <c r="H7" s="129" t="str">
        <f>IFERROR(INDEX('SVN-CV-28'!L:L, MATCH(A7, 'SVN-CV-28'!B:B, 0)), "")</f>
        <v/>
      </c>
      <c r="I7" s="129" t="str">
        <f>IFERROR(INDEX('SVN-CV-29'!L:L, MATCH(A7, 'SVN-CV-29'!B:B, 0)), "")</f>
        <v/>
      </c>
      <c r="J7" s="129" t="str">
        <f>IFERROR(INDEX('SVN-CV-31'!L:L, MATCH(A7, 'SVN-CV-31'!B:B, 0)), "")</f>
        <v/>
      </c>
      <c r="K7" s="129" t="str">
        <f>IFERROR(INDEX('SVN-CV-35'!L:L, MATCH(A7, 'SVN-CV-35'!B:B, 0)), "")</f>
        <v/>
      </c>
      <c r="L7" s="129" t="str">
        <f>IFERROR(INDEX('SVN-CV-37'!L:L, MATCH(A7, 'SVN-CV-37'!B:B, 0)), "")</f>
        <v/>
      </c>
      <c r="M7" s="129" t="str">
        <f>IFERROR(INDEX('SVN-CV-38'!L:L, MATCH(A7, 'SVN-CV-38'!B:B, 0)), "")</f>
        <v/>
      </c>
      <c r="N7" s="129" t="str">
        <f>IFERROR(INDEX('SVN-CV-39'!L:L, MATCH(A7, 'SVN-CV-39'!B:B, 0)), "")</f>
        <v/>
      </c>
      <c r="O7" s="129" t="str">
        <f>IFERROR(INDEX('SVN-CV-40'!L:L, MATCH(A7, 'SVN-CV-40'!B:B, 0)), "")</f>
        <v/>
      </c>
      <c r="P7" s="129" t="str">
        <f>IFERROR(INDEX('SVN-CV-41'!L:L, MATCH(A7, 'SVN-CV-41'!B:B, 0)), "")</f>
        <v/>
      </c>
      <c r="Q7" s="129" t="str">
        <f>IFERROR(INDEX('SVN-CV-42'!L:L, MATCH(A7, 'SVN-CV-42'!B:B, 0)), "")</f>
        <v/>
      </c>
      <c r="R7" s="129" t="str">
        <f>IFERROR(INDEX('SVN-CV-43'!L:L, MATCH(A7, 'SVN-CV-43'!B:B, 0)), "")</f>
        <v/>
      </c>
    </row>
    <row r="8" spans="1:18" s="120" customFormat="1">
      <c r="A8" s="126">
        <v>45661</v>
      </c>
      <c r="B8" s="121">
        <v>0</v>
      </c>
      <c r="C8" s="128" t="str">
        <f>IFERROR(INDEX('SVN-CV-01'!L:L, MATCH(A8, 'SVN-CV-01'!B:B, 0)), "")</f>
        <v/>
      </c>
      <c r="D8" s="129" t="str">
        <f>IFERROR(INDEX('SVN-CV-02'!L:L, MATCH(A8, 'SVN-CV-02'!B:B, 0)), "")</f>
        <v/>
      </c>
      <c r="E8" s="129" t="str">
        <f>IFERROR(INDEX('SVN-CV-19'!L:L, MATCH(A8, 'SVN-CV-19'!B:B, 0)), "")</f>
        <v/>
      </c>
      <c r="F8" s="129">
        <f>IFERROR(INDEX('SVN-CV-09'!L:L, MATCH(A8, 'SVN-CV-09'!B:B, 0)), "")</f>
        <v>310.66145552142467</v>
      </c>
      <c r="G8" s="129" t="str">
        <f>IFERROR(INDEX('SVN-CV-22'!L:L, MATCH(A8, 'SVN-CV-22'!B:B, 0)), "")</f>
        <v/>
      </c>
      <c r="H8" s="129" t="str">
        <f>IFERROR(INDEX('SVN-CV-28'!L:L, MATCH(A8, 'SVN-CV-28'!B:B, 0)), "")</f>
        <v/>
      </c>
      <c r="I8" s="129" t="str">
        <f>IFERROR(INDEX('SVN-CV-29'!L:L, MATCH(A8, 'SVN-CV-29'!B:B, 0)), "")</f>
        <v/>
      </c>
      <c r="J8" s="129" t="str">
        <f>IFERROR(INDEX('SVN-CV-31'!L:L, MATCH(A8, 'SVN-CV-31'!B:B, 0)), "")</f>
        <v/>
      </c>
      <c r="K8" s="129" t="str">
        <f>IFERROR(INDEX('SVN-CV-35'!L:L, MATCH(A8, 'SVN-CV-35'!B:B, 0)), "")</f>
        <v/>
      </c>
      <c r="L8" s="129" t="str">
        <f>IFERROR(INDEX('SVN-CV-37'!L:L, MATCH(A8, 'SVN-CV-37'!B:B, 0)), "")</f>
        <v/>
      </c>
      <c r="M8" s="129" t="str">
        <f>IFERROR(INDEX('SVN-CV-38'!L:L, MATCH(A8, 'SVN-CV-38'!B:B, 0)), "")</f>
        <v/>
      </c>
      <c r="N8" s="129" t="str">
        <f>IFERROR(INDEX('SVN-CV-39'!L:L, MATCH(A8, 'SVN-CV-39'!B:B, 0)), "")</f>
        <v/>
      </c>
      <c r="O8" s="129" t="str">
        <f>IFERROR(INDEX('SVN-CV-40'!L:L, MATCH(A8, 'SVN-CV-40'!B:B, 0)), "")</f>
        <v/>
      </c>
      <c r="P8" s="129" t="str">
        <f>IFERROR(INDEX('SVN-CV-41'!L:L, MATCH(A8, 'SVN-CV-41'!B:B, 0)), "")</f>
        <v/>
      </c>
      <c r="Q8" s="129" t="str">
        <f>IFERROR(INDEX('SVN-CV-42'!L:L, MATCH(A8, 'SVN-CV-42'!B:B, 0)), "")</f>
        <v/>
      </c>
      <c r="R8" s="129" t="str">
        <f>IFERROR(INDEX('SVN-CV-43'!L:L, MATCH(A8, 'SVN-CV-43'!B:B, 0)), "")</f>
        <v/>
      </c>
    </row>
    <row r="9" spans="1:18" s="120" customFormat="1">
      <c r="A9" s="126">
        <v>45663</v>
      </c>
      <c r="B9" s="121">
        <v>0</v>
      </c>
      <c r="C9" s="128" t="str">
        <f>IFERROR(INDEX('SVN-CV-01'!L:L, MATCH(A9, 'SVN-CV-01'!B:B, 0)), "")</f>
        <v/>
      </c>
      <c r="D9" s="129" t="str">
        <f>IFERROR(INDEX('SVN-CV-02'!L:L, MATCH(A9, 'SVN-CV-02'!B:B, 0)), "")</f>
        <v/>
      </c>
      <c r="E9" s="129" t="str">
        <f>IFERROR(INDEX('SVN-CV-19'!L:L, MATCH(A9, 'SVN-CV-19'!B:B, 0)), "")</f>
        <v/>
      </c>
      <c r="F9" s="129">
        <f>IFERROR(INDEX('SVN-CV-09'!L:L, MATCH(A9, 'SVN-CV-09'!B:B, 0)), "")</f>
        <v>72.938535705797236</v>
      </c>
      <c r="G9" s="129" t="str">
        <f>IFERROR(INDEX('SVN-CV-22'!L:L, MATCH(A9, 'SVN-CV-22'!B:B, 0)), "")</f>
        <v/>
      </c>
      <c r="H9" s="129" t="str">
        <f>IFERROR(INDEX('SVN-CV-28'!L:L, MATCH(A9, 'SVN-CV-28'!B:B, 0)), "")</f>
        <v/>
      </c>
      <c r="I9" s="129" t="str">
        <f>IFERROR(INDEX('SVN-CV-29'!L:L, MATCH(A9, 'SVN-CV-29'!B:B, 0)), "")</f>
        <v/>
      </c>
      <c r="J9" s="129" t="str">
        <f>IFERROR(INDEX('SVN-CV-31'!L:L, MATCH(A9, 'SVN-CV-31'!B:B, 0)), "")</f>
        <v/>
      </c>
      <c r="K9" s="129" t="str">
        <f>IFERROR(INDEX('SVN-CV-35'!L:L, MATCH(A9, 'SVN-CV-35'!B:B, 0)), "")</f>
        <v/>
      </c>
      <c r="L9" s="129" t="str">
        <f>IFERROR(INDEX('SVN-CV-37'!L:L, MATCH(A9, 'SVN-CV-37'!B:B, 0)), "")</f>
        <v/>
      </c>
      <c r="M9" s="129" t="str">
        <f>IFERROR(INDEX('SVN-CV-38'!L:L, MATCH(A9, 'SVN-CV-38'!B:B, 0)), "")</f>
        <v/>
      </c>
      <c r="N9" s="129" t="str">
        <f>IFERROR(INDEX('SVN-CV-39'!L:L, MATCH(A9, 'SVN-CV-39'!B:B, 0)), "")</f>
        <v/>
      </c>
      <c r="O9" s="129" t="str">
        <f>IFERROR(INDEX('SVN-CV-40'!L:L, MATCH(A9, 'SVN-CV-40'!B:B, 0)), "")</f>
        <v/>
      </c>
      <c r="P9" s="129" t="str">
        <f>IFERROR(INDEX('SVN-CV-41'!L:L, MATCH(A9, 'SVN-CV-41'!B:B, 0)), "")</f>
        <v/>
      </c>
      <c r="Q9" s="129" t="str">
        <f>IFERROR(INDEX('SVN-CV-42'!L:L, MATCH(A9, 'SVN-CV-42'!B:B, 0)), "")</f>
        <v/>
      </c>
      <c r="R9" s="129" t="str">
        <f>IFERROR(INDEX('SVN-CV-43'!L:L, MATCH(A9, 'SVN-CV-43'!B:B, 0)), "")</f>
        <v/>
      </c>
    </row>
    <row r="10" spans="1:18" s="120" customFormat="1">
      <c r="A10" s="126">
        <v>45664</v>
      </c>
      <c r="B10" s="121">
        <v>0</v>
      </c>
      <c r="C10" s="128" t="str">
        <f>IFERROR(INDEX('SVN-CV-01'!L:L, MATCH(A10, 'SVN-CV-01'!B:B, 0)), "")</f>
        <v/>
      </c>
      <c r="D10" s="129" t="str">
        <f>IFERROR(INDEX('SVN-CV-02'!L:L, MATCH(A10, 'SVN-CV-02'!B:B, 0)), "")</f>
        <v/>
      </c>
      <c r="E10" s="129" t="str">
        <f>IFERROR(INDEX('SVN-CV-19'!L:L, MATCH(A10, 'SVN-CV-19'!B:B, 0)), "")</f>
        <v/>
      </c>
      <c r="F10" s="129">
        <f>IFERROR(INDEX('SVN-CV-09'!L:L, MATCH(A10, 'SVN-CV-09'!B:B, 0)), "")</f>
        <v>41.453708880467516</v>
      </c>
      <c r="G10" s="129" t="str">
        <f>IFERROR(INDEX('SVN-CV-22'!L:L, MATCH(A10, 'SVN-CV-22'!B:B, 0)), "")</f>
        <v/>
      </c>
      <c r="H10" s="129" t="str">
        <f>IFERROR(INDEX('SVN-CV-28'!L:L, MATCH(A10, 'SVN-CV-28'!B:B, 0)), "")</f>
        <v/>
      </c>
      <c r="I10" s="129" t="str">
        <f>IFERROR(INDEX('SVN-CV-29'!L:L, MATCH(A10, 'SVN-CV-29'!B:B, 0)), "")</f>
        <v/>
      </c>
      <c r="J10" s="129" t="str">
        <f>IFERROR(INDEX('SVN-CV-31'!L:L, MATCH(A10, 'SVN-CV-31'!B:B, 0)), "")</f>
        <v/>
      </c>
      <c r="K10" s="129" t="str">
        <f>IFERROR(INDEX('SVN-CV-35'!L:L, MATCH(A10, 'SVN-CV-35'!B:B, 0)), "")</f>
        <v/>
      </c>
      <c r="L10" s="129" t="str">
        <f>IFERROR(INDEX('SVN-CV-37'!L:L, MATCH(A10, 'SVN-CV-37'!B:B, 0)), "")</f>
        <v/>
      </c>
      <c r="M10" s="129" t="str">
        <f>IFERROR(INDEX('SVN-CV-38'!L:L, MATCH(A10, 'SVN-CV-38'!B:B, 0)), "")</f>
        <v/>
      </c>
      <c r="N10" s="129" t="str">
        <f>IFERROR(INDEX('SVN-CV-39'!L:L, MATCH(A10, 'SVN-CV-39'!B:B, 0)), "")</f>
        <v/>
      </c>
      <c r="O10" s="129" t="str">
        <f>IFERROR(INDEX('SVN-CV-40'!L:L, MATCH(A10, 'SVN-CV-40'!B:B, 0)), "")</f>
        <v/>
      </c>
      <c r="P10" s="129" t="str">
        <f>IFERROR(INDEX('SVN-CV-41'!L:L, MATCH(A10, 'SVN-CV-41'!B:B, 0)), "")</f>
        <v/>
      </c>
      <c r="Q10" s="129" t="str">
        <f>IFERROR(INDEX('SVN-CV-42'!L:L, MATCH(A10, 'SVN-CV-42'!B:B, 0)), "")</f>
        <v/>
      </c>
      <c r="R10" s="129" t="str">
        <f>IFERROR(INDEX('SVN-CV-43'!L:L, MATCH(A10, 'SVN-CV-43'!B:B, 0)), "")</f>
        <v/>
      </c>
    </row>
    <row r="11" spans="1:18" s="120" customFormat="1">
      <c r="A11" s="126">
        <v>45665</v>
      </c>
      <c r="B11" s="121">
        <v>0</v>
      </c>
      <c r="C11" s="128" t="str">
        <f>IFERROR(INDEX('SVN-CV-01'!L:L, MATCH(A11, 'SVN-CV-01'!B:B, 0)), "")</f>
        <v/>
      </c>
      <c r="D11" s="129" t="str">
        <f>IFERROR(INDEX('SVN-CV-02'!L:L, MATCH(A11, 'SVN-CV-02'!B:B, 0)), "")</f>
        <v/>
      </c>
      <c r="E11" s="129" t="str">
        <f>IFERROR(INDEX('SVN-CV-19'!L:L, MATCH(A11, 'SVN-CV-19'!B:B, 0)), "")</f>
        <v/>
      </c>
      <c r="F11" s="129">
        <f>IFERROR(INDEX('SVN-CV-09'!L:L, MATCH(A11, 'SVN-CV-09'!B:B, 0)), "")</f>
        <v>59.426929483237792</v>
      </c>
      <c r="G11" s="129" t="str">
        <f>IFERROR(INDEX('SVN-CV-22'!L:L, MATCH(A11, 'SVN-CV-22'!B:B, 0)), "")</f>
        <v/>
      </c>
      <c r="H11" s="129" t="str">
        <f>IFERROR(INDEX('SVN-CV-28'!L:L, MATCH(A11, 'SVN-CV-28'!B:B, 0)), "")</f>
        <v/>
      </c>
      <c r="I11" s="129" t="str">
        <f>IFERROR(INDEX('SVN-CV-29'!L:L, MATCH(A11, 'SVN-CV-29'!B:B, 0)), "")</f>
        <v/>
      </c>
      <c r="J11" s="129" t="str">
        <f>IFERROR(INDEX('SVN-CV-31'!L:L, MATCH(A11, 'SVN-CV-31'!B:B, 0)), "")</f>
        <v/>
      </c>
      <c r="K11" s="129" t="str">
        <f>IFERROR(INDEX('SVN-CV-35'!L:L, MATCH(A11, 'SVN-CV-35'!B:B, 0)), "")</f>
        <v/>
      </c>
      <c r="L11" s="129" t="str">
        <f>IFERROR(INDEX('SVN-CV-37'!L:L, MATCH(A11, 'SVN-CV-37'!B:B, 0)), "")</f>
        <v/>
      </c>
      <c r="M11" s="129" t="str">
        <f>IFERROR(INDEX('SVN-CV-38'!L:L, MATCH(A11, 'SVN-CV-38'!B:B, 0)), "")</f>
        <v/>
      </c>
      <c r="N11" s="129" t="str">
        <f>IFERROR(INDEX('SVN-CV-39'!L:L, MATCH(A11, 'SVN-CV-39'!B:B, 0)), "")</f>
        <v/>
      </c>
      <c r="O11" s="129" t="str">
        <f>IFERROR(INDEX('SVN-CV-40'!L:L, MATCH(A11, 'SVN-CV-40'!B:B, 0)), "")</f>
        <v/>
      </c>
      <c r="P11" s="129" t="str">
        <f>IFERROR(INDEX('SVN-CV-41'!L:L, MATCH(A11, 'SVN-CV-41'!B:B, 0)), "")</f>
        <v/>
      </c>
      <c r="Q11" s="129" t="str">
        <f>IFERROR(INDEX('SVN-CV-42'!L:L, MATCH(A11, 'SVN-CV-42'!B:B, 0)), "")</f>
        <v/>
      </c>
      <c r="R11" s="129" t="str">
        <f>IFERROR(INDEX('SVN-CV-43'!L:L, MATCH(A11, 'SVN-CV-43'!B:B, 0)), "")</f>
        <v/>
      </c>
    </row>
    <row r="12" spans="1:18" s="120" customFormat="1">
      <c r="A12" s="126">
        <v>45668</v>
      </c>
      <c r="B12" s="121">
        <v>0</v>
      </c>
      <c r="C12" s="128" t="str">
        <f>IFERROR(INDEX('SVN-CV-01'!L:L, MATCH(A12, 'SVN-CV-01'!B:B, 0)), "")</f>
        <v/>
      </c>
      <c r="D12" s="129" t="str">
        <f>IFERROR(INDEX('SVN-CV-02'!L:L, MATCH(A12, 'SVN-CV-02'!B:B, 0)), "")</f>
        <v/>
      </c>
      <c r="E12" s="129" t="str">
        <f>IFERROR(INDEX('SVN-CV-19'!L:L, MATCH(A12, 'SVN-CV-19'!B:B, 0)), "")</f>
        <v/>
      </c>
      <c r="F12" s="129">
        <f>IFERROR(INDEX('SVN-CV-09'!L:L, MATCH(A12, 'SVN-CV-09'!B:B, 0)), "")</f>
        <v>52.962722600412029</v>
      </c>
      <c r="G12" s="129" t="str">
        <f>IFERROR(INDEX('SVN-CV-22'!L:L, MATCH(A12, 'SVN-CV-22'!B:B, 0)), "")</f>
        <v/>
      </c>
      <c r="H12" s="129" t="str">
        <f>IFERROR(INDEX('SVN-CV-28'!L:L, MATCH(A12, 'SVN-CV-28'!B:B, 0)), "")</f>
        <v/>
      </c>
      <c r="I12" s="129" t="str">
        <f>IFERROR(INDEX('SVN-CV-29'!L:L, MATCH(A12, 'SVN-CV-29'!B:B, 0)), "")</f>
        <v/>
      </c>
      <c r="J12" s="129" t="str">
        <f>IFERROR(INDEX('SVN-CV-31'!L:L, MATCH(A12, 'SVN-CV-31'!B:B, 0)), "")</f>
        <v/>
      </c>
      <c r="K12" s="129" t="str">
        <f>IFERROR(INDEX('SVN-CV-35'!L:L, MATCH(A12, 'SVN-CV-35'!B:B, 0)), "")</f>
        <v/>
      </c>
      <c r="L12" s="129" t="str">
        <f>IFERROR(INDEX('SVN-CV-37'!L:L, MATCH(A12, 'SVN-CV-37'!B:B, 0)), "")</f>
        <v/>
      </c>
      <c r="M12" s="129" t="str">
        <f>IFERROR(INDEX('SVN-CV-38'!L:L, MATCH(A12, 'SVN-CV-38'!B:B, 0)), "")</f>
        <v/>
      </c>
      <c r="N12" s="129" t="str">
        <f>IFERROR(INDEX('SVN-CV-39'!L:L, MATCH(A12, 'SVN-CV-39'!B:B, 0)), "")</f>
        <v/>
      </c>
      <c r="O12" s="129" t="str">
        <f>IFERROR(INDEX('SVN-CV-40'!L:L, MATCH(A12, 'SVN-CV-40'!B:B, 0)), "")</f>
        <v/>
      </c>
      <c r="P12" s="129" t="str">
        <f>IFERROR(INDEX('SVN-CV-41'!L:L, MATCH(A12, 'SVN-CV-41'!B:B, 0)), "")</f>
        <v/>
      </c>
      <c r="Q12" s="129" t="str">
        <f>IFERROR(INDEX('SVN-CV-42'!L:L, MATCH(A12, 'SVN-CV-42'!B:B, 0)), "")</f>
        <v/>
      </c>
      <c r="R12" s="129" t="str">
        <f>IFERROR(INDEX('SVN-CV-43'!L:L, MATCH(A12, 'SVN-CV-43'!B:B, 0)), "")</f>
        <v/>
      </c>
    </row>
    <row r="13" spans="1:18" s="120" customFormat="1">
      <c r="A13" s="126">
        <v>45670</v>
      </c>
      <c r="B13" s="121">
        <v>0</v>
      </c>
      <c r="C13" s="128" t="str">
        <f>IFERROR(INDEX('SVN-CV-01'!L:L, MATCH(A13, 'SVN-CV-01'!B:B, 0)), "")</f>
        <v/>
      </c>
      <c r="D13" s="129" t="str">
        <f>IFERROR(INDEX('SVN-CV-02'!L:L, MATCH(A13, 'SVN-CV-02'!B:B, 0)), "")</f>
        <v/>
      </c>
      <c r="E13" s="129" t="str">
        <f>IFERROR(INDEX('SVN-CV-19'!L:L, MATCH(A13, 'SVN-CV-19'!B:B, 0)), "")</f>
        <v/>
      </c>
      <c r="F13" s="129">
        <f>IFERROR(INDEX('SVN-CV-09'!L:L, MATCH(A13, 'SVN-CV-09'!B:B, 0)), "")</f>
        <v>59.874618778962329</v>
      </c>
      <c r="G13" s="129" t="str">
        <f>IFERROR(INDEX('SVN-CV-22'!L:L, MATCH(A13, 'SVN-CV-22'!B:B, 0)), "")</f>
        <v/>
      </c>
      <c r="H13" s="129" t="str">
        <f>IFERROR(INDEX('SVN-CV-28'!L:L, MATCH(A13, 'SVN-CV-28'!B:B, 0)), "")</f>
        <v/>
      </c>
      <c r="I13" s="129" t="str">
        <f>IFERROR(INDEX('SVN-CV-29'!L:L, MATCH(A13, 'SVN-CV-29'!B:B, 0)), "")</f>
        <v/>
      </c>
      <c r="J13" s="129" t="str">
        <f>IFERROR(INDEX('SVN-CV-31'!L:L, MATCH(A13, 'SVN-CV-31'!B:B, 0)), "")</f>
        <v/>
      </c>
      <c r="K13" s="129" t="str">
        <f>IFERROR(INDEX('SVN-CV-35'!L:L, MATCH(A13, 'SVN-CV-35'!B:B, 0)), "")</f>
        <v/>
      </c>
      <c r="L13" s="129" t="str">
        <f>IFERROR(INDEX('SVN-CV-37'!L:L, MATCH(A13, 'SVN-CV-37'!B:B, 0)), "")</f>
        <v/>
      </c>
      <c r="M13" s="129" t="str">
        <f>IFERROR(INDEX('SVN-CV-38'!L:L, MATCH(A13, 'SVN-CV-38'!B:B, 0)), "")</f>
        <v/>
      </c>
      <c r="N13" s="129" t="str">
        <f>IFERROR(INDEX('SVN-CV-39'!L:L, MATCH(A13, 'SVN-CV-39'!B:B, 0)), "")</f>
        <v/>
      </c>
      <c r="O13" s="129" t="str">
        <f>IFERROR(INDEX('SVN-CV-40'!L:L, MATCH(A13, 'SVN-CV-40'!B:B, 0)), "")</f>
        <v/>
      </c>
      <c r="P13" s="129" t="str">
        <f>IFERROR(INDEX('SVN-CV-41'!L:L, MATCH(A13, 'SVN-CV-41'!B:B, 0)), "")</f>
        <v/>
      </c>
      <c r="Q13" s="129" t="str">
        <f>IFERROR(INDEX('SVN-CV-42'!L:L, MATCH(A13, 'SVN-CV-42'!B:B, 0)), "")</f>
        <v/>
      </c>
      <c r="R13" s="129" t="str">
        <f>IFERROR(INDEX('SVN-CV-43'!L:L, MATCH(A13, 'SVN-CV-43'!B:B, 0)), "")</f>
        <v/>
      </c>
    </row>
    <row r="14" spans="1:18" s="120" customFormat="1">
      <c r="A14" s="126">
        <v>45671</v>
      </c>
      <c r="B14" s="121">
        <v>0</v>
      </c>
      <c r="C14" s="128" t="str">
        <f>IFERROR(INDEX('SVN-CV-01'!L:L, MATCH(A14, 'SVN-CV-01'!B:B, 0)), "")</f>
        <v/>
      </c>
      <c r="D14" s="129" t="str">
        <f>IFERROR(INDEX('SVN-CV-02'!L:L, MATCH(A14, 'SVN-CV-02'!B:B, 0)), "")</f>
        <v/>
      </c>
      <c r="E14" s="129" t="str">
        <f>IFERROR(INDEX('SVN-CV-19'!L:L, MATCH(A14, 'SVN-CV-19'!B:B, 0)), "")</f>
        <v/>
      </c>
      <c r="F14" s="129">
        <f>IFERROR(INDEX('SVN-CV-09'!L:L, MATCH(A14, 'SVN-CV-09'!B:B, 0)), "")</f>
        <v>53.757417889036915</v>
      </c>
      <c r="G14" s="129" t="str">
        <f>IFERROR(INDEX('SVN-CV-22'!L:L, MATCH(A14, 'SVN-CV-22'!B:B, 0)), "")</f>
        <v/>
      </c>
      <c r="H14" s="129" t="str">
        <f>IFERROR(INDEX('SVN-CV-28'!L:L, MATCH(A14, 'SVN-CV-28'!B:B, 0)), "")</f>
        <v/>
      </c>
      <c r="I14" s="129" t="str">
        <f>IFERROR(INDEX('SVN-CV-29'!L:L, MATCH(A14, 'SVN-CV-29'!B:B, 0)), "")</f>
        <v/>
      </c>
      <c r="J14" s="129" t="str">
        <f>IFERROR(INDEX('SVN-CV-31'!L:L, MATCH(A14, 'SVN-CV-31'!B:B, 0)), "")</f>
        <v/>
      </c>
      <c r="K14" s="129" t="str">
        <f>IFERROR(INDEX('SVN-CV-35'!L:L, MATCH(A14, 'SVN-CV-35'!B:B, 0)), "")</f>
        <v/>
      </c>
      <c r="L14" s="129" t="str">
        <f>IFERROR(INDEX('SVN-CV-37'!L:L, MATCH(A14, 'SVN-CV-37'!B:B, 0)), "")</f>
        <v/>
      </c>
      <c r="M14" s="129" t="str">
        <f>IFERROR(INDEX('SVN-CV-38'!L:L, MATCH(A14, 'SVN-CV-38'!B:B, 0)), "")</f>
        <v/>
      </c>
      <c r="N14" s="129" t="str">
        <f>IFERROR(INDEX('SVN-CV-39'!L:L, MATCH(A14, 'SVN-CV-39'!B:B, 0)), "")</f>
        <v/>
      </c>
      <c r="O14" s="129" t="str">
        <f>IFERROR(INDEX('SVN-CV-40'!L:L, MATCH(A14, 'SVN-CV-40'!B:B, 0)), "")</f>
        <v/>
      </c>
      <c r="P14" s="129" t="str">
        <f>IFERROR(INDEX('SVN-CV-41'!L:L, MATCH(A14, 'SVN-CV-41'!B:B, 0)), "")</f>
        <v/>
      </c>
      <c r="Q14" s="129" t="str">
        <f>IFERROR(INDEX('SVN-CV-42'!L:L, MATCH(A14, 'SVN-CV-42'!B:B, 0)), "")</f>
        <v/>
      </c>
      <c r="R14" s="129" t="str">
        <f>IFERROR(INDEX('SVN-CV-43'!L:L, MATCH(A14, 'SVN-CV-43'!B:B, 0)), "")</f>
        <v/>
      </c>
    </row>
    <row r="15" spans="1:18" s="120" customFormat="1">
      <c r="A15" s="126">
        <v>45672</v>
      </c>
      <c r="B15" s="121">
        <v>0</v>
      </c>
      <c r="C15" s="128" t="str">
        <f>IFERROR(INDEX('SVN-CV-01'!L:L, MATCH(A15, 'SVN-CV-01'!B:B, 0)), "")</f>
        <v/>
      </c>
      <c r="D15" s="129" t="str">
        <f>IFERROR(INDEX('SVN-CV-02'!L:L, MATCH(A15, 'SVN-CV-02'!B:B, 0)), "")</f>
        <v/>
      </c>
      <c r="E15" s="129" t="str">
        <f>IFERROR(INDEX('SVN-CV-19'!L:L, MATCH(A15, 'SVN-CV-19'!B:B, 0)), "")</f>
        <v/>
      </c>
      <c r="F15" s="129">
        <f>IFERROR(INDEX('SVN-CV-09'!L:L, MATCH(A15, 'SVN-CV-09'!B:B, 0)), "")</f>
        <v>77.469284235802107</v>
      </c>
      <c r="G15" s="129" t="str">
        <f>IFERROR(INDEX('SVN-CV-22'!L:L, MATCH(A15, 'SVN-CV-22'!B:B, 0)), "")</f>
        <v/>
      </c>
      <c r="H15" s="129" t="str">
        <f>IFERROR(INDEX('SVN-CV-28'!L:L, MATCH(A15, 'SVN-CV-28'!B:B, 0)), "")</f>
        <v/>
      </c>
      <c r="I15" s="129" t="str">
        <f>IFERROR(INDEX('SVN-CV-29'!L:L, MATCH(A15, 'SVN-CV-29'!B:B, 0)), "")</f>
        <v/>
      </c>
      <c r="J15" s="129" t="str">
        <f>IFERROR(INDEX('SVN-CV-31'!L:L, MATCH(A15, 'SVN-CV-31'!B:B, 0)), "")</f>
        <v/>
      </c>
      <c r="K15" s="129" t="str">
        <f>IFERROR(INDEX('SVN-CV-35'!L:L, MATCH(A15, 'SVN-CV-35'!B:B, 0)), "")</f>
        <v/>
      </c>
      <c r="L15" s="129" t="str">
        <f>IFERROR(INDEX('SVN-CV-37'!L:L, MATCH(A15, 'SVN-CV-37'!B:B, 0)), "")</f>
        <v/>
      </c>
      <c r="M15" s="129" t="str">
        <f>IFERROR(INDEX('SVN-CV-38'!L:L, MATCH(A15, 'SVN-CV-38'!B:B, 0)), "")</f>
        <v/>
      </c>
      <c r="N15" s="129" t="str">
        <f>IFERROR(INDEX('SVN-CV-39'!L:L, MATCH(A15, 'SVN-CV-39'!B:B, 0)), "")</f>
        <v/>
      </c>
      <c r="O15" s="129" t="str">
        <f>IFERROR(INDEX('SVN-CV-40'!L:L, MATCH(A15, 'SVN-CV-40'!B:B, 0)), "")</f>
        <v/>
      </c>
      <c r="P15" s="129" t="str">
        <f>IFERROR(INDEX('SVN-CV-41'!L:L, MATCH(A15, 'SVN-CV-41'!B:B, 0)), "")</f>
        <v/>
      </c>
      <c r="Q15" s="129" t="str">
        <f>IFERROR(INDEX('SVN-CV-42'!L:L, MATCH(A15, 'SVN-CV-42'!B:B, 0)), "")</f>
        <v/>
      </c>
      <c r="R15" s="129" t="str">
        <f>IFERROR(INDEX('SVN-CV-43'!L:L, MATCH(A15, 'SVN-CV-43'!B:B, 0)), "")</f>
        <v/>
      </c>
    </row>
    <row r="16" spans="1:18" s="120" customFormat="1">
      <c r="A16" s="126">
        <v>45673</v>
      </c>
      <c r="B16" s="121">
        <v>0</v>
      </c>
      <c r="C16" s="128" t="str">
        <f>IFERROR(INDEX('SVN-CV-01'!L:L, MATCH(A16, 'SVN-CV-01'!B:B, 0)), "")</f>
        <v/>
      </c>
      <c r="D16" s="129" t="str">
        <f>IFERROR(INDEX('SVN-CV-02'!L:L, MATCH(A16, 'SVN-CV-02'!B:B, 0)), "")</f>
        <v/>
      </c>
      <c r="E16" s="129" t="str">
        <f>IFERROR(INDEX('SVN-CV-19'!L:L, MATCH(A16, 'SVN-CV-19'!B:B, 0)), "")</f>
        <v/>
      </c>
      <c r="F16" s="129">
        <f>IFERROR(INDEX('SVN-CV-09'!L:L, MATCH(A16, 'SVN-CV-09'!B:B, 0)), "")</f>
        <v>68.814242518490843</v>
      </c>
      <c r="G16" s="129" t="str">
        <f>IFERROR(INDEX('SVN-CV-22'!L:L, MATCH(A16, 'SVN-CV-22'!B:B, 0)), "")</f>
        <v/>
      </c>
      <c r="H16" s="129" t="str">
        <f>IFERROR(INDEX('SVN-CV-28'!L:L, MATCH(A16, 'SVN-CV-28'!B:B, 0)), "")</f>
        <v/>
      </c>
      <c r="I16" s="129" t="str">
        <f>IFERROR(INDEX('SVN-CV-29'!L:L, MATCH(A16, 'SVN-CV-29'!B:B, 0)), "")</f>
        <v/>
      </c>
      <c r="J16" s="129" t="str">
        <f>IFERROR(INDEX('SVN-CV-31'!L:L, MATCH(A16, 'SVN-CV-31'!B:B, 0)), "")</f>
        <v/>
      </c>
      <c r="K16" s="129" t="str">
        <f>IFERROR(INDEX('SVN-CV-35'!L:L, MATCH(A16, 'SVN-CV-35'!B:B, 0)), "")</f>
        <v/>
      </c>
      <c r="L16" s="129" t="str">
        <f>IFERROR(INDEX('SVN-CV-37'!L:L, MATCH(A16, 'SVN-CV-37'!B:B, 0)), "")</f>
        <v/>
      </c>
      <c r="M16" s="129" t="str">
        <f>IFERROR(INDEX('SVN-CV-38'!L:L, MATCH(A16, 'SVN-CV-38'!B:B, 0)), "")</f>
        <v/>
      </c>
      <c r="N16" s="129" t="str">
        <f>IFERROR(INDEX('SVN-CV-39'!L:L, MATCH(A16, 'SVN-CV-39'!B:B, 0)), "")</f>
        <v/>
      </c>
      <c r="O16" s="129" t="str">
        <f>IFERROR(INDEX('SVN-CV-40'!L:L, MATCH(A16, 'SVN-CV-40'!B:B, 0)), "")</f>
        <v/>
      </c>
      <c r="P16" s="129" t="str">
        <f>IFERROR(INDEX('SVN-CV-41'!L:L, MATCH(A16, 'SVN-CV-41'!B:B, 0)), "")</f>
        <v/>
      </c>
      <c r="Q16" s="129" t="str">
        <f>IFERROR(INDEX('SVN-CV-42'!L:L, MATCH(A16, 'SVN-CV-42'!B:B, 0)), "")</f>
        <v/>
      </c>
      <c r="R16" s="129" t="str">
        <f>IFERROR(INDEX('SVN-CV-43'!L:L, MATCH(A16, 'SVN-CV-43'!B:B, 0)), "")</f>
        <v/>
      </c>
    </row>
    <row r="17" spans="1:18">
      <c r="A17" s="126">
        <v>45674</v>
      </c>
      <c r="B17" s="127">
        <v>0</v>
      </c>
      <c r="C17" s="128" t="str">
        <f>IFERROR(INDEX('SVN-CV-01'!L:L, MATCH(A17, 'SVN-CV-01'!B:B, 0)), "")</f>
        <v/>
      </c>
      <c r="D17" s="129" t="str">
        <f>IFERROR(INDEX('SVN-CV-02'!L:L, MATCH(A17, 'SVN-CV-02'!B:B, 0)), "")</f>
        <v/>
      </c>
      <c r="E17" s="129" t="str">
        <f>IFERROR(INDEX('SVN-CV-19'!L:L, MATCH(A17, 'SVN-CV-19'!B:B, 0)), "")</f>
        <v/>
      </c>
      <c r="F17" s="129">
        <f>IFERROR(INDEX('SVN-CV-09'!L:L, MATCH(A17, 'SVN-CV-09'!B:B, 0)), "")</f>
        <v>35.157218199611165</v>
      </c>
      <c r="G17" s="129" t="str">
        <f>IFERROR(INDEX('SVN-CV-22'!L:L, MATCH(A17, 'SVN-CV-22'!B:B, 0)), "")</f>
        <v/>
      </c>
      <c r="H17" s="129" t="str">
        <f>IFERROR(INDEX('SVN-CV-28'!L:L, MATCH(A17, 'SVN-CV-28'!B:B, 0)), "")</f>
        <v/>
      </c>
      <c r="I17" s="129" t="str">
        <f>IFERROR(INDEX('SVN-CV-29'!L:L, MATCH(A17, 'SVN-CV-29'!B:B, 0)), "")</f>
        <v/>
      </c>
      <c r="J17" s="129" t="str">
        <f>IFERROR(INDEX('SVN-CV-31'!L:L, MATCH(A17, 'SVN-CV-31'!B:B, 0)), "")</f>
        <v/>
      </c>
      <c r="K17" s="129" t="str">
        <f>IFERROR(INDEX('SVN-CV-35'!L:L, MATCH(A17, 'SVN-CV-35'!B:B, 0)), "")</f>
        <v/>
      </c>
      <c r="L17" s="129" t="str">
        <f>IFERROR(INDEX('SVN-CV-37'!L:L, MATCH(A17, 'SVN-CV-37'!B:B, 0)), "")</f>
        <v/>
      </c>
      <c r="M17" s="129" t="str">
        <f>IFERROR(INDEX('SVN-CV-38'!L:L, MATCH(A17, 'SVN-CV-38'!B:B, 0)), "")</f>
        <v/>
      </c>
      <c r="N17" s="129" t="str">
        <f>IFERROR(INDEX('SVN-CV-39'!L:L, MATCH(A17, 'SVN-CV-39'!B:B, 0)), "")</f>
        <v/>
      </c>
      <c r="O17" s="129" t="str">
        <f>IFERROR(INDEX('SVN-CV-40'!L:L, MATCH(A17, 'SVN-CV-40'!B:B, 0)), "")</f>
        <v/>
      </c>
      <c r="P17" s="129" t="str">
        <f>IFERROR(INDEX('SVN-CV-41'!L:L, MATCH(A17, 'SVN-CV-41'!B:B, 0)), "")</f>
        <v/>
      </c>
      <c r="Q17" s="129" t="str">
        <f>IFERROR(INDEX('SVN-CV-42'!L:L, MATCH(A17, 'SVN-CV-42'!B:B, 0)), "")</f>
        <v/>
      </c>
      <c r="R17" s="129" t="str">
        <f>IFERROR(INDEX('SVN-CV-43'!L:L, MATCH(A17, 'SVN-CV-43'!B:B, 0)), "")</f>
        <v/>
      </c>
    </row>
    <row r="18" spans="1:18">
      <c r="A18" s="126">
        <v>45675</v>
      </c>
      <c r="B18" s="127">
        <v>0</v>
      </c>
      <c r="C18" s="128"/>
      <c r="D18" s="129">
        <f>IFERROR(INDEX('SVN-CV-02'!L:L, MATCH(A18, 'SVN-CV-02'!B:B, 0)), "")</f>
        <v>0</v>
      </c>
      <c r="E18" s="129" t="str">
        <f>IFERROR(INDEX('SVN-CV-19'!L:L, MATCH(A18, 'SVN-CV-19'!B:B, 0)), "")</f>
        <v/>
      </c>
      <c r="F18" s="129">
        <f>IFERROR(INDEX('SVN-CV-09'!L:L, MATCH(A18, 'SVN-CV-09'!B:B, 0)), "")</f>
        <v>72.612395562166625</v>
      </c>
      <c r="G18" s="129" t="str">
        <f>IFERROR(INDEX('SVN-CV-22'!L:L, MATCH(A18, 'SVN-CV-22'!B:B, 0)), "")</f>
        <v/>
      </c>
      <c r="H18" s="129" t="str">
        <f>IFERROR(INDEX('SVN-CV-28'!L:L, MATCH(A18, 'SVN-CV-28'!B:B, 0)), "")</f>
        <v/>
      </c>
      <c r="I18" s="129" t="str">
        <f>IFERROR(INDEX('SVN-CV-29'!L:L, MATCH(A18, 'SVN-CV-29'!B:B, 0)), "")</f>
        <v/>
      </c>
      <c r="J18" s="129" t="str">
        <f>IFERROR(INDEX('SVN-CV-31'!L:L, MATCH(A18, 'SVN-CV-31'!B:B, 0)), "")</f>
        <v/>
      </c>
      <c r="K18" s="129" t="str">
        <f>IFERROR(INDEX('SVN-CV-35'!L:L, MATCH(A18, 'SVN-CV-35'!B:B, 0)), "")</f>
        <v/>
      </c>
      <c r="L18" s="129" t="str">
        <f>IFERROR(INDEX('SVN-CV-37'!L:L, MATCH(A18, 'SVN-CV-37'!B:B, 0)), "")</f>
        <v/>
      </c>
      <c r="M18" s="129" t="str">
        <f>IFERROR(INDEX('SVN-CV-38'!L:L, MATCH(A18, 'SVN-CV-38'!B:B, 0)), "")</f>
        <v/>
      </c>
      <c r="N18" s="129" t="str">
        <f>IFERROR(INDEX('SVN-CV-39'!L:L, MATCH(A18, 'SVN-CV-39'!B:B, 0)), "")</f>
        <v/>
      </c>
      <c r="O18" s="129" t="str">
        <f>IFERROR(INDEX('SVN-CV-40'!L:L, MATCH(A18, 'SVN-CV-40'!B:B, 0)), "")</f>
        <v/>
      </c>
      <c r="P18" s="129" t="str">
        <f>IFERROR(INDEX('SVN-CV-41'!L:L, MATCH(A18, 'SVN-CV-41'!B:B, 0)), "")</f>
        <v/>
      </c>
      <c r="Q18" s="129" t="str">
        <f>IFERROR(INDEX('SVN-CV-42'!L:L, MATCH(A18, 'SVN-CV-42'!B:B, 0)), "")</f>
        <v/>
      </c>
      <c r="R18" s="129" t="str">
        <f>IFERROR(INDEX('SVN-CV-43'!L:L, MATCH(A18, 'SVN-CV-43'!B:B, 0)), "")</f>
        <v/>
      </c>
    </row>
    <row r="19" spans="1:18">
      <c r="A19" s="126">
        <v>45677</v>
      </c>
      <c r="B19" s="127">
        <v>0</v>
      </c>
      <c r="C19" s="128">
        <f>IFERROR(INDEX('SVN-CV-01'!L:L, MATCH(A19, 'SVN-CV-01'!B:B, 0)), "")</f>
        <v>25.374987720385526</v>
      </c>
      <c r="D19" s="129">
        <f>IFERROR(INDEX('SVN-CV-02'!L:L, MATCH(A19, 'SVN-CV-02'!B:B, 0)), "")</f>
        <v>37.298927524165926</v>
      </c>
      <c r="E19" s="129" t="str">
        <f>IFERROR(INDEX('SVN-CV-19'!L:L, MATCH(A19, 'SVN-CV-19'!B:B, 0)), "")</f>
        <v/>
      </c>
      <c r="F19" s="129">
        <f>IFERROR(INDEX('SVN-CV-09'!L:L, MATCH(A19, 'SVN-CV-09'!B:B, 0)), "")</f>
        <v>44.150877350336799</v>
      </c>
      <c r="G19" s="129" t="str">
        <f>IFERROR(INDEX('SVN-CV-22'!L:L, MATCH(A19, 'SVN-CV-22'!B:B, 0)), "")</f>
        <v/>
      </c>
      <c r="H19" s="129" t="str">
        <f>IFERROR(INDEX('SVN-CV-28'!L:L, MATCH(A19, 'SVN-CV-28'!B:B, 0)), "")</f>
        <v/>
      </c>
      <c r="I19" s="129" t="str">
        <f>IFERROR(INDEX('SVN-CV-29'!L:L, MATCH(A19, 'SVN-CV-29'!B:B, 0)), "")</f>
        <v/>
      </c>
      <c r="J19" s="129" t="str">
        <f>IFERROR(INDEX('SVN-CV-31'!L:L, MATCH(A19, 'SVN-CV-31'!B:B, 0)), "")</f>
        <v/>
      </c>
      <c r="K19" s="129" t="str">
        <f>IFERROR(INDEX('SVN-CV-35'!L:L, MATCH(A19, 'SVN-CV-35'!B:B, 0)), "")</f>
        <v/>
      </c>
      <c r="L19" s="129" t="str">
        <f>IFERROR(INDEX('SVN-CV-37'!L:L, MATCH(A19, 'SVN-CV-37'!B:B, 0)), "")</f>
        <v/>
      </c>
      <c r="M19" s="129" t="str">
        <f>IFERROR(INDEX('SVN-CV-38'!L:L, MATCH(A19, 'SVN-CV-38'!B:B, 0)), "")</f>
        <v/>
      </c>
      <c r="N19" s="129" t="str">
        <f>IFERROR(INDEX('SVN-CV-39'!L:L, MATCH(A19, 'SVN-CV-39'!B:B, 0)), "")</f>
        <v/>
      </c>
      <c r="O19" s="129" t="str">
        <f>IFERROR(INDEX('SVN-CV-40'!L:L, MATCH(A19, 'SVN-CV-40'!B:B, 0)), "")</f>
        <v/>
      </c>
      <c r="P19" s="129" t="str">
        <f>IFERROR(INDEX('SVN-CV-41'!L:L, MATCH(A19, 'SVN-CV-41'!B:B, 0)), "")</f>
        <v/>
      </c>
      <c r="Q19" s="129" t="str">
        <f>IFERROR(INDEX('SVN-CV-42'!L:L, MATCH(A19, 'SVN-CV-42'!B:B, 0)), "")</f>
        <v/>
      </c>
      <c r="R19" s="129" t="str">
        <f>IFERROR(INDEX('SVN-CV-43'!L:L, MATCH(A19, 'SVN-CV-43'!B:B, 0)), "")</f>
        <v/>
      </c>
    </row>
    <row r="20" spans="1:18">
      <c r="A20" s="126">
        <v>45678</v>
      </c>
      <c r="B20" s="127">
        <v>0</v>
      </c>
      <c r="C20" s="128">
        <f>IFERROR(INDEX('SVN-CV-01'!L:L, MATCH(A20, 'SVN-CV-01'!B:B, 0)), "")</f>
        <v>37.940347946169311</v>
      </c>
      <c r="D20" s="129">
        <f>IFERROR(INDEX('SVN-CV-02'!L:L, MATCH(A20, 'SVN-CV-02'!B:B, 0)), "")</f>
        <v>38.8661806027228</v>
      </c>
      <c r="E20" s="129" t="str">
        <f>IFERROR(INDEX('SVN-CV-19'!L:L, MATCH(A20, 'SVN-CV-19'!B:B, 0)), "")</f>
        <v/>
      </c>
      <c r="F20" s="129">
        <f>IFERROR(INDEX('SVN-CV-09'!L:L, MATCH(A20, 'SVN-CV-09'!B:B, 0)), "")</f>
        <v>57.17490672911655</v>
      </c>
      <c r="G20" s="129" t="str">
        <f>IFERROR(INDEX('SVN-CV-22'!L:L, MATCH(A20, 'SVN-CV-22'!B:B, 0)), "")</f>
        <v/>
      </c>
      <c r="H20" s="129" t="str">
        <f>IFERROR(INDEX('SVN-CV-28'!L:L, MATCH(A20, 'SVN-CV-28'!B:B, 0)), "")</f>
        <v/>
      </c>
      <c r="I20" s="129" t="str">
        <f>IFERROR(INDEX('SVN-CV-29'!L:L, MATCH(A20, 'SVN-CV-29'!B:B, 0)), "")</f>
        <v/>
      </c>
      <c r="J20" s="129" t="str">
        <f>IFERROR(INDEX('SVN-CV-31'!L:L, MATCH(A20, 'SVN-CV-31'!B:B, 0)), "")</f>
        <v/>
      </c>
      <c r="K20" s="129" t="str">
        <f>IFERROR(INDEX('SVN-CV-35'!L:L, MATCH(A20, 'SVN-CV-35'!B:B, 0)), "")</f>
        <v/>
      </c>
      <c r="L20" s="129" t="str">
        <f>IFERROR(INDEX('SVN-CV-37'!L:L, MATCH(A20, 'SVN-CV-37'!B:B, 0)), "")</f>
        <v/>
      </c>
      <c r="M20" s="129" t="str">
        <f>IFERROR(INDEX('SVN-CV-38'!L:L, MATCH(A20, 'SVN-CV-38'!B:B, 0)), "")</f>
        <v/>
      </c>
      <c r="N20" s="129" t="str">
        <f>IFERROR(INDEX('SVN-CV-39'!L:L, MATCH(A20, 'SVN-CV-39'!B:B, 0)), "")</f>
        <v/>
      </c>
      <c r="O20" s="129" t="str">
        <f>IFERROR(INDEX('SVN-CV-40'!L:L, MATCH(A20, 'SVN-CV-40'!B:B, 0)), "")</f>
        <v/>
      </c>
      <c r="P20" s="129" t="str">
        <f>IFERROR(INDEX('SVN-CV-41'!L:L, MATCH(A20, 'SVN-CV-41'!B:B, 0)), "")</f>
        <v/>
      </c>
      <c r="Q20" s="129" t="str">
        <f>IFERROR(INDEX('SVN-CV-42'!L:L, MATCH(A20, 'SVN-CV-42'!B:B, 0)), "")</f>
        <v/>
      </c>
      <c r="R20" s="129" t="str">
        <f>IFERROR(INDEX('SVN-CV-43'!L:L, MATCH(A20, 'SVN-CV-43'!B:B, 0)), "")</f>
        <v/>
      </c>
    </row>
    <row r="21" spans="1:18">
      <c r="A21" s="126">
        <v>45679</v>
      </c>
      <c r="B21" s="127">
        <v>0</v>
      </c>
      <c r="C21" s="128">
        <f>IFERROR(INDEX('SVN-CV-01'!L:L, MATCH(A21, 'SVN-CV-01'!B:B, 0)), "")</f>
        <v>17.159836834451834</v>
      </c>
      <c r="D21" s="129">
        <f>IFERROR(INDEX('SVN-CV-02'!L:L, MATCH(A21, 'SVN-CV-02'!B:B, 0)), "")</f>
        <v>5.6071384227669352</v>
      </c>
      <c r="E21" s="129" t="str">
        <f>IFERROR(INDEX('SVN-CV-19'!L:L, MATCH(A21, 'SVN-CV-19'!B:B, 0)), "")</f>
        <v/>
      </c>
      <c r="F21" s="129">
        <f>IFERROR(INDEX('SVN-CV-09'!L:L, MATCH(A21, 'SVN-CV-09'!B:B, 0)), "")</f>
        <v>66.887816448250959</v>
      </c>
      <c r="G21" s="129" t="str">
        <f>IFERROR(INDEX('SVN-CV-22'!L:L, MATCH(A21, 'SVN-CV-22'!B:B, 0)), "")</f>
        <v/>
      </c>
      <c r="H21" s="129" t="str">
        <f>IFERROR(INDEX('SVN-CV-28'!L:L, MATCH(A21, 'SVN-CV-28'!B:B, 0)), "")</f>
        <v/>
      </c>
      <c r="I21" s="129" t="str">
        <f>IFERROR(INDEX('SVN-CV-29'!L:L, MATCH(A21, 'SVN-CV-29'!B:B, 0)), "")</f>
        <v/>
      </c>
      <c r="J21" s="129" t="str">
        <f>IFERROR(INDEX('SVN-CV-31'!L:L, MATCH(A21, 'SVN-CV-31'!B:B, 0)), "")</f>
        <v/>
      </c>
      <c r="K21" s="129" t="str">
        <f>IFERROR(INDEX('SVN-CV-35'!L:L, MATCH(A21, 'SVN-CV-35'!B:B, 0)), "")</f>
        <v/>
      </c>
      <c r="L21" s="129" t="str">
        <f>IFERROR(INDEX('SVN-CV-37'!L:L, MATCH(A21, 'SVN-CV-37'!B:B, 0)), "")</f>
        <v/>
      </c>
      <c r="M21" s="129" t="str">
        <f>IFERROR(INDEX('SVN-CV-38'!L:L, MATCH(A21, 'SVN-CV-38'!B:B, 0)), "")</f>
        <v/>
      </c>
      <c r="N21" s="129" t="str">
        <f>IFERROR(INDEX('SVN-CV-39'!L:L, MATCH(A21, 'SVN-CV-39'!B:B, 0)), "")</f>
        <v/>
      </c>
      <c r="O21" s="129" t="str">
        <f>IFERROR(INDEX('SVN-CV-40'!L:L, MATCH(A21, 'SVN-CV-40'!B:B, 0)), "")</f>
        <v/>
      </c>
      <c r="P21" s="129" t="str">
        <f>IFERROR(INDEX('SVN-CV-41'!L:L, MATCH(A21, 'SVN-CV-41'!B:B, 0)), "")</f>
        <v/>
      </c>
      <c r="Q21" s="129" t="str">
        <f>IFERROR(INDEX('SVN-CV-42'!L:L, MATCH(A21, 'SVN-CV-42'!B:B, 0)), "")</f>
        <v/>
      </c>
      <c r="R21" s="129" t="str">
        <f>IFERROR(INDEX('SVN-CV-43'!L:L, MATCH(A21, 'SVN-CV-43'!B:B, 0)), "")</f>
        <v/>
      </c>
    </row>
    <row r="22" spans="1:18">
      <c r="A22" s="126">
        <v>45680</v>
      </c>
      <c r="B22" s="127">
        <v>0</v>
      </c>
      <c r="C22" s="128">
        <f>IFERROR(INDEX('SVN-CV-01'!L:L, MATCH(A22, 'SVN-CV-01'!B:B, 0)), "")</f>
        <v>28.086651601421025</v>
      </c>
      <c r="D22" s="129">
        <f>IFERROR(INDEX('SVN-CV-02'!L:L, MATCH(A22, 'SVN-CV-02'!B:B, 0)), "")</f>
        <v>16.212649312978925</v>
      </c>
      <c r="E22" s="129" t="str">
        <f>IFERROR(INDEX('SVN-CV-19'!L:L, MATCH(A22, 'SVN-CV-19'!B:B, 0)), "")</f>
        <v/>
      </c>
      <c r="F22" s="129">
        <f>IFERROR(INDEX('SVN-CV-09'!L:L, MATCH(A22, 'SVN-CV-09'!B:B, 0)), "")</f>
        <v>59.554596409349926</v>
      </c>
      <c r="G22" s="129" t="str">
        <f>IFERROR(INDEX('SVN-CV-22'!L:L, MATCH(A22, 'SVN-CV-22'!B:B, 0)), "")</f>
        <v/>
      </c>
      <c r="H22" s="129" t="str">
        <f>IFERROR(INDEX('SVN-CV-28'!L:L, MATCH(A22, 'SVN-CV-28'!B:B, 0)), "")</f>
        <v/>
      </c>
      <c r="I22" s="129" t="str">
        <f>IFERROR(INDEX('SVN-CV-29'!L:L, MATCH(A22, 'SVN-CV-29'!B:B, 0)), "")</f>
        <v/>
      </c>
      <c r="J22" s="129" t="str">
        <f>IFERROR(INDEX('SVN-CV-31'!L:L, MATCH(A22, 'SVN-CV-31'!B:B, 0)), "")</f>
        <v/>
      </c>
      <c r="K22" s="129" t="str">
        <f>IFERROR(INDEX('SVN-CV-35'!L:L, MATCH(A22, 'SVN-CV-35'!B:B, 0)), "")</f>
        <v/>
      </c>
      <c r="L22" s="129" t="str">
        <f>IFERROR(INDEX('SVN-CV-37'!L:L, MATCH(A22, 'SVN-CV-37'!B:B, 0)), "")</f>
        <v/>
      </c>
      <c r="M22" s="129" t="str">
        <f>IFERROR(INDEX('SVN-CV-38'!L:L, MATCH(A22, 'SVN-CV-38'!B:B, 0)), "")</f>
        <v/>
      </c>
      <c r="N22" s="129" t="str">
        <f>IFERROR(INDEX('SVN-CV-39'!L:L, MATCH(A22, 'SVN-CV-39'!B:B, 0)), "")</f>
        <v/>
      </c>
      <c r="O22" s="129" t="str">
        <f>IFERROR(INDEX('SVN-CV-40'!L:L, MATCH(A22, 'SVN-CV-40'!B:B, 0)), "")</f>
        <v/>
      </c>
      <c r="P22" s="129" t="str">
        <f>IFERROR(INDEX('SVN-CV-41'!L:L, MATCH(A22, 'SVN-CV-41'!B:B, 0)), "")</f>
        <v/>
      </c>
      <c r="Q22" s="129" t="str">
        <f>IFERROR(INDEX('SVN-CV-42'!L:L, MATCH(A22, 'SVN-CV-42'!B:B, 0)), "")</f>
        <v/>
      </c>
      <c r="R22" s="129" t="str">
        <f>IFERROR(INDEX('SVN-CV-43'!L:L, MATCH(A22, 'SVN-CV-43'!B:B, 0)), "")</f>
        <v/>
      </c>
    </row>
    <row r="23" spans="1:18">
      <c r="A23" s="126">
        <v>45681</v>
      </c>
      <c r="B23" s="127">
        <v>0</v>
      </c>
      <c r="C23" s="128">
        <f>IFERROR(INDEX('SVN-CV-01'!L:L, MATCH(A23, 'SVN-CV-01'!B:B, 0)), "")</f>
        <v>22.956916213570693</v>
      </c>
      <c r="D23" s="129">
        <f>IFERROR(INDEX('SVN-CV-02'!L:L, MATCH(A23, 'SVN-CV-02'!B:B, 0)), "")</f>
        <v>21.006189527401215</v>
      </c>
      <c r="E23" s="129" t="str">
        <f>IFERROR(INDEX('SVN-CV-19'!L:L, MATCH(A23, 'SVN-CV-19'!B:B, 0)), "")</f>
        <v/>
      </c>
      <c r="F23" s="129">
        <f>IFERROR(INDEX('SVN-CV-09'!L:L, MATCH(A23, 'SVN-CV-09'!B:B, 0)), "")</f>
        <v>60.605857689102734</v>
      </c>
      <c r="G23" s="129" t="str">
        <f>IFERROR(INDEX('SVN-CV-22'!L:L, MATCH(A23, 'SVN-CV-22'!B:B, 0)), "")</f>
        <v/>
      </c>
      <c r="H23" s="129" t="str">
        <f>IFERROR(INDEX('SVN-CV-28'!L:L, MATCH(A23, 'SVN-CV-28'!B:B, 0)), "")</f>
        <v/>
      </c>
      <c r="I23" s="129" t="str">
        <f>IFERROR(INDEX('SVN-CV-29'!L:L, MATCH(A23, 'SVN-CV-29'!B:B, 0)), "")</f>
        <v/>
      </c>
      <c r="J23" s="129" t="str">
        <f>IFERROR(INDEX('SVN-CV-31'!L:L, MATCH(A23, 'SVN-CV-31'!B:B, 0)), "")</f>
        <v/>
      </c>
      <c r="K23" s="129" t="str">
        <f>IFERROR(INDEX('SVN-CV-35'!L:L, MATCH(A23, 'SVN-CV-35'!B:B, 0)), "")</f>
        <v/>
      </c>
      <c r="L23" s="129" t="str">
        <f>IFERROR(INDEX('SVN-CV-37'!L:L, MATCH(A23, 'SVN-CV-37'!B:B, 0)), "")</f>
        <v/>
      </c>
      <c r="M23" s="129" t="str">
        <f>IFERROR(INDEX('SVN-CV-38'!L:L, MATCH(A23, 'SVN-CV-38'!B:B, 0)), "")</f>
        <v/>
      </c>
      <c r="N23" s="129" t="str">
        <f>IFERROR(INDEX('SVN-CV-39'!L:L, MATCH(A23, 'SVN-CV-39'!B:B, 0)), "")</f>
        <v/>
      </c>
      <c r="O23" s="129" t="str">
        <f>IFERROR(INDEX('SVN-CV-40'!L:L, MATCH(A23, 'SVN-CV-40'!B:B, 0)), "")</f>
        <v/>
      </c>
      <c r="P23" s="129" t="str">
        <f>IFERROR(INDEX('SVN-CV-41'!L:L, MATCH(A23, 'SVN-CV-41'!B:B, 0)), "")</f>
        <v/>
      </c>
      <c r="Q23" s="129" t="str">
        <f>IFERROR(INDEX('SVN-CV-42'!L:L, MATCH(A23, 'SVN-CV-42'!B:B, 0)), "")</f>
        <v/>
      </c>
      <c r="R23" s="129" t="str">
        <f>IFERROR(INDEX('SVN-CV-43'!L:L, MATCH(A23, 'SVN-CV-43'!B:B, 0)), "")</f>
        <v/>
      </c>
    </row>
    <row r="24" spans="1:18">
      <c r="A24" s="126">
        <v>45682</v>
      </c>
      <c r="B24" s="127">
        <v>10.1</v>
      </c>
      <c r="C24" s="128" t="str">
        <f>IFERROR(INDEX('SVN-CV-01'!L:L, MATCH(A24, 'SVN-CV-01'!B:B, 0)), "")</f>
        <v/>
      </c>
      <c r="D24" s="129" t="str">
        <f>IFERROR(INDEX('SVN-CV-02'!L:L, MATCH(A24, 'SVN-CV-02'!B:B, 0)), "")</f>
        <v/>
      </c>
      <c r="E24" s="129" t="str">
        <f>IFERROR(INDEX('SVN-CV-19'!L:L, MATCH(A24, 'SVN-CV-19'!B:B, 0)), "")</f>
        <v/>
      </c>
      <c r="F24" s="129" t="str">
        <f>IFERROR(INDEX('SVN-CV-09'!L:L, MATCH(A24, 'SVN-CV-09'!B:B, 0)), "")</f>
        <v/>
      </c>
      <c r="G24" s="129" t="str">
        <f>IFERROR(INDEX('SVN-CV-22'!L:L, MATCH(A24, 'SVN-CV-22'!B:B, 0)), "")</f>
        <v/>
      </c>
      <c r="H24" s="129" t="str">
        <f>IFERROR(INDEX('SVN-CV-28'!L:L, MATCH(A24, 'SVN-CV-28'!B:B, 0)), "")</f>
        <v/>
      </c>
      <c r="I24" s="129" t="str">
        <f>IFERROR(INDEX('SVN-CV-29'!L:L, MATCH(A24, 'SVN-CV-29'!B:B, 0)), "")</f>
        <v/>
      </c>
      <c r="J24" s="129" t="str">
        <f>IFERROR(INDEX('SVN-CV-31'!L:L, MATCH(A24, 'SVN-CV-31'!B:B, 0)), "")</f>
        <v/>
      </c>
      <c r="K24" s="129" t="str">
        <f>IFERROR(INDEX('SVN-CV-35'!L:L, MATCH(A24, 'SVN-CV-35'!B:B, 0)), "")</f>
        <v/>
      </c>
      <c r="L24" s="129" t="str">
        <f>IFERROR(INDEX('SVN-CV-37'!L:L, MATCH(A24, 'SVN-CV-37'!B:B, 0)), "")</f>
        <v/>
      </c>
      <c r="M24" s="129" t="str">
        <f>IFERROR(INDEX('SVN-CV-38'!L:L, MATCH(A24, 'SVN-CV-38'!B:B, 0)), "")</f>
        <v/>
      </c>
      <c r="N24" s="129" t="str">
        <f>IFERROR(INDEX('SVN-CV-39'!L:L, MATCH(A24, 'SVN-CV-39'!B:B, 0)), "")</f>
        <v/>
      </c>
      <c r="O24" s="129" t="str">
        <f>IFERROR(INDEX('SVN-CV-40'!L:L, MATCH(A24, 'SVN-CV-40'!B:B, 0)), "")</f>
        <v/>
      </c>
      <c r="P24" s="129" t="str">
        <f>IFERROR(INDEX('SVN-CV-41'!L:L, MATCH(A24, 'SVN-CV-41'!B:B, 0)), "")</f>
        <v/>
      </c>
      <c r="Q24" s="129" t="str">
        <f>IFERROR(INDEX('SVN-CV-42'!L:L, MATCH(A24, 'SVN-CV-42'!B:B, 0)), "")</f>
        <v/>
      </c>
      <c r="R24" s="129" t="str">
        <f>IFERROR(INDEX('SVN-CV-43'!L:L, MATCH(A24, 'SVN-CV-43'!B:B, 0)), "")</f>
        <v/>
      </c>
    </row>
    <row r="25" spans="1:18">
      <c r="A25" s="126">
        <v>45684</v>
      </c>
      <c r="B25" s="127">
        <v>6.1</v>
      </c>
      <c r="C25" s="128">
        <f>IFERROR(INDEX('SVN-CV-01'!L:L, MATCH(A25, 'SVN-CV-01'!B:B, 0)), "")</f>
        <v>47.071859946421974</v>
      </c>
      <c r="D25" s="129">
        <f>IFERROR(INDEX('SVN-CV-02'!L:L, MATCH(A25, 'SVN-CV-02'!B:B, 0)), "")</f>
        <v>51.859232456165337</v>
      </c>
      <c r="E25" s="129">
        <f>IFERROR(INDEX('SVN-CV-19'!L:L, MATCH(A25, 'SVN-CV-19'!B:B, 0)), "")</f>
        <v>0</v>
      </c>
      <c r="F25" s="129">
        <f>IFERROR(INDEX('SVN-CV-09'!L:L, MATCH(A25, 'SVN-CV-09'!B:B, 0)), "")</f>
        <v>48.631368441039875</v>
      </c>
      <c r="G25" s="129" t="str">
        <f>IFERROR(INDEX('SVN-CV-22'!L:L, MATCH(A25, 'SVN-CV-22'!B:B, 0)), "")</f>
        <v/>
      </c>
      <c r="H25" s="129" t="str">
        <f>IFERROR(INDEX('SVN-CV-28'!L:L, MATCH(A25, 'SVN-CV-28'!B:B, 0)), "")</f>
        <v/>
      </c>
      <c r="I25" s="129" t="str">
        <f>IFERROR(INDEX('SVN-CV-29'!L:L, MATCH(A25, 'SVN-CV-29'!B:B, 0)), "")</f>
        <v/>
      </c>
      <c r="J25" s="129" t="str">
        <f>IFERROR(INDEX('SVN-CV-31'!L:L, MATCH(A25, 'SVN-CV-31'!B:B, 0)), "")</f>
        <v/>
      </c>
      <c r="K25" s="129" t="str">
        <f>IFERROR(INDEX('SVN-CV-35'!L:L, MATCH(A25, 'SVN-CV-35'!B:B, 0)), "")</f>
        <v/>
      </c>
      <c r="L25" s="129" t="str">
        <f>IFERROR(INDEX('SVN-CV-37'!L:L, MATCH(A25, 'SVN-CV-37'!B:B, 0)), "")</f>
        <v/>
      </c>
      <c r="M25" s="129" t="str">
        <f>IFERROR(INDEX('SVN-CV-38'!L:L, MATCH(A25, 'SVN-CV-38'!B:B, 0)), "")</f>
        <v/>
      </c>
      <c r="N25" s="129" t="str">
        <f>IFERROR(INDEX('SVN-CV-39'!L:L, MATCH(A25, 'SVN-CV-39'!B:B, 0)), "")</f>
        <v/>
      </c>
      <c r="O25" s="129" t="str">
        <f>IFERROR(INDEX('SVN-CV-40'!L:L, MATCH(A25, 'SVN-CV-40'!B:B, 0)), "")</f>
        <v/>
      </c>
      <c r="P25" s="129" t="str">
        <f>IFERROR(INDEX('SVN-CV-41'!L:L, MATCH(A25, 'SVN-CV-41'!B:B, 0)), "")</f>
        <v/>
      </c>
      <c r="Q25" s="129" t="str">
        <f>IFERROR(INDEX('SVN-CV-42'!L:L, MATCH(A25, 'SVN-CV-42'!B:B, 0)), "")</f>
        <v/>
      </c>
      <c r="R25" s="129" t="str">
        <f>IFERROR(INDEX('SVN-CV-43'!L:L, MATCH(A25, 'SVN-CV-43'!B:B, 0)), "")</f>
        <v/>
      </c>
    </row>
    <row r="26" spans="1:18">
      <c r="A26" s="126">
        <v>45686</v>
      </c>
      <c r="B26" s="127">
        <v>0.1</v>
      </c>
      <c r="C26" s="128">
        <f>IFERROR(INDEX('SVN-CV-01'!L:L, MATCH(A26, 'SVN-CV-01'!B:B, 0)), "")</f>
        <v>39.560965407046943</v>
      </c>
      <c r="D26" s="129">
        <f>IFERROR(INDEX('SVN-CV-02'!L:L, MATCH(A26, 'SVN-CV-02'!B:B, 0)), "")</f>
        <v>38.273489873155491</v>
      </c>
      <c r="E26" s="129">
        <f>IFERROR(INDEX('SVN-CV-19'!L:L, MATCH(A26, 'SVN-CV-19'!B:B, 0)), "")</f>
        <v>38.842888476656377</v>
      </c>
      <c r="F26" s="129">
        <f>IFERROR(INDEX('SVN-CV-09'!L:L, MATCH(A26, 'SVN-CV-09'!B:B, 0)), "")</f>
        <v>70.625844560281948</v>
      </c>
      <c r="G26" s="129" t="str">
        <f>IFERROR(INDEX('SVN-CV-22'!L:L, MATCH(A26, 'SVN-CV-22'!B:B, 0)), "")</f>
        <v/>
      </c>
      <c r="H26" s="129" t="str">
        <f>IFERROR(INDEX('SVN-CV-28'!L:L, MATCH(A26, 'SVN-CV-28'!B:B, 0)), "")</f>
        <v/>
      </c>
      <c r="I26" s="129" t="str">
        <f>IFERROR(INDEX('SVN-CV-29'!L:L, MATCH(A26, 'SVN-CV-29'!B:B, 0)), "")</f>
        <v/>
      </c>
      <c r="J26" s="129" t="str">
        <f>IFERROR(INDEX('SVN-CV-31'!L:L, MATCH(A26, 'SVN-CV-31'!B:B, 0)), "")</f>
        <v/>
      </c>
      <c r="K26" s="129" t="str">
        <f>IFERROR(INDEX('SVN-CV-35'!L:L, MATCH(A26, 'SVN-CV-35'!B:B, 0)), "")</f>
        <v/>
      </c>
      <c r="L26" s="129" t="str">
        <f>IFERROR(INDEX('SVN-CV-37'!L:L, MATCH(A26, 'SVN-CV-37'!B:B, 0)), "")</f>
        <v/>
      </c>
      <c r="M26" s="129" t="str">
        <f>IFERROR(INDEX('SVN-CV-38'!L:L, MATCH(A26, 'SVN-CV-38'!B:B, 0)), "")</f>
        <v/>
      </c>
      <c r="N26" s="129" t="str">
        <f>IFERROR(INDEX('SVN-CV-39'!L:L, MATCH(A26, 'SVN-CV-39'!B:B, 0)), "")</f>
        <v/>
      </c>
      <c r="O26" s="129" t="str">
        <f>IFERROR(INDEX('SVN-CV-40'!L:L, MATCH(A26, 'SVN-CV-40'!B:B, 0)), "")</f>
        <v/>
      </c>
      <c r="P26" s="129" t="str">
        <f>IFERROR(INDEX('SVN-CV-41'!L:L, MATCH(A26, 'SVN-CV-41'!B:B, 0)), "")</f>
        <v/>
      </c>
      <c r="Q26" s="129" t="str">
        <f>IFERROR(INDEX('SVN-CV-42'!L:L, MATCH(A26, 'SVN-CV-42'!B:B, 0)), "")</f>
        <v/>
      </c>
      <c r="R26" s="129" t="str">
        <f>IFERROR(INDEX('SVN-CV-43'!L:L, MATCH(A26, 'SVN-CV-43'!B:B, 0)), "")</f>
        <v/>
      </c>
    </row>
    <row r="27" spans="1:18">
      <c r="A27" s="126">
        <v>45687</v>
      </c>
      <c r="B27" s="127">
        <v>0.04</v>
      </c>
      <c r="C27" s="128">
        <f>IFERROR(INDEX('SVN-CV-01'!L:L, MATCH(A27, 'SVN-CV-01'!B:B, 0)), "")</f>
        <v>15.219395585779075</v>
      </c>
      <c r="D27" s="129">
        <f>IFERROR(INDEX('SVN-CV-02'!L:L, MATCH(A27, 'SVN-CV-02'!B:B, 0)), "")</f>
        <v>23.292273411632674</v>
      </c>
      <c r="E27" s="129">
        <f>IFERROR(INDEX('SVN-CV-19'!L:L, MATCH(A27, 'SVN-CV-19'!B:B, 0)), "")</f>
        <v>10.943948215934389</v>
      </c>
      <c r="F27" s="129">
        <f>IFERROR(INDEX('SVN-CV-09'!L:L, MATCH(A27, 'SVN-CV-09'!B:B, 0)), "")</f>
        <v>62.41866683612399</v>
      </c>
      <c r="G27" s="129" t="str">
        <f>IFERROR(INDEX('SVN-CV-22'!L:L, MATCH(A27, 'SVN-CV-22'!B:B, 0)), "")</f>
        <v/>
      </c>
      <c r="H27" s="129" t="str">
        <f>IFERROR(INDEX('SVN-CV-28'!L:L, MATCH(A27, 'SVN-CV-28'!B:B, 0)), "")</f>
        <v/>
      </c>
      <c r="I27" s="129" t="str">
        <f>IFERROR(INDEX('SVN-CV-29'!L:L, MATCH(A27, 'SVN-CV-29'!B:B, 0)), "")</f>
        <v/>
      </c>
      <c r="J27" s="129" t="str">
        <f>IFERROR(INDEX('SVN-CV-31'!L:L, MATCH(A27, 'SVN-CV-31'!B:B, 0)), "")</f>
        <v/>
      </c>
      <c r="K27" s="129" t="str">
        <f>IFERROR(INDEX('SVN-CV-35'!L:L, MATCH(A27, 'SVN-CV-35'!B:B, 0)), "")</f>
        <v/>
      </c>
      <c r="L27" s="129" t="str">
        <f>IFERROR(INDEX('SVN-CV-37'!L:L, MATCH(A27, 'SVN-CV-37'!B:B, 0)), "")</f>
        <v/>
      </c>
      <c r="M27" s="129" t="str">
        <f>IFERROR(INDEX('SVN-CV-38'!L:L, MATCH(A27, 'SVN-CV-38'!B:B, 0)), "")</f>
        <v/>
      </c>
      <c r="N27" s="129" t="str">
        <f>IFERROR(INDEX('SVN-CV-39'!L:L, MATCH(A27, 'SVN-CV-39'!B:B, 0)), "")</f>
        <v/>
      </c>
      <c r="O27" s="129" t="str">
        <f>IFERROR(INDEX('SVN-CV-40'!L:L, MATCH(A27, 'SVN-CV-40'!B:B, 0)), "")</f>
        <v/>
      </c>
      <c r="P27" s="129" t="str">
        <f>IFERROR(INDEX('SVN-CV-41'!L:L, MATCH(A27, 'SVN-CV-41'!B:B, 0)), "")</f>
        <v/>
      </c>
      <c r="Q27" s="129" t="str">
        <f>IFERROR(INDEX('SVN-CV-42'!L:L, MATCH(A27, 'SVN-CV-42'!B:B, 0)), "")</f>
        <v/>
      </c>
      <c r="R27" s="129" t="str">
        <f>IFERROR(INDEX('SVN-CV-43'!L:L, MATCH(A27, 'SVN-CV-43'!B:B, 0)), "")</f>
        <v/>
      </c>
    </row>
    <row r="28" spans="1:18">
      <c r="A28" s="126">
        <v>45688</v>
      </c>
      <c r="B28" s="127">
        <v>0</v>
      </c>
      <c r="C28" s="128">
        <f>IFERROR(INDEX('SVN-CV-01'!L:L, MATCH(A28, 'SVN-CV-01'!B:B, 0)), "")</f>
        <v>12.342609174184945</v>
      </c>
      <c r="D28" s="129">
        <f>IFERROR(INDEX('SVN-CV-02'!L:L, MATCH(A28, 'SVN-CV-02'!B:B, 0)), "")</f>
        <v>12.832770517223951</v>
      </c>
      <c r="E28" s="129">
        <f>IFERROR(INDEX('SVN-CV-19'!L:L, MATCH(A28, 'SVN-CV-19'!B:B, 0)), "")</f>
        <v>2.5632006178790419</v>
      </c>
      <c r="F28" s="129">
        <f>IFERROR(INDEX('SVN-CV-09'!L:L, MATCH(A28, 'SVN-CV-09'!B:B, 0)), "")</f>
        <v>58.870280941133608</v>
      </c>
      <c r="G28" s="129" t="str">
        <f>IFERROR(INDEX('SVN-CV-22'!L:L, MATCH(A28, 'SVN-CV-22'!B:B, 0)), "")</f>
        <v/>
      </c>
      <c r="H28" s="129" t="str">
        <f>IFERROR(INDEX('SVN-CV-28'!L:L, MATCH(A28, 'SVN-CV-28'!B:B, 0)), "")</f>
        <v/>
      </c>
      <c r="I28" s="129" t="str">
        <f>IFERROR(INDEX('SVN-CV-29'!L:L, MATCH(A28, 'SVN-CV-29'!B:B, 0)), "")</f>
        <v/>
      </c>
      <c r="J28" s="129" t="str">
        <f>IFERROR(INDEX('SVN-CV-31'!L:L, MATCH(A28, 'SVN-CV-31'!B:B, 0)), "")</f>
        <v/>
      </c>
      <c r="K28" s="129" t="str">
        <f>IFERROR(INDEX('SVN-CV-35'!L:L, MATCH(A28, 'SVN-CV-35'!B:B, 0)), "")</f>
        <v/>
      </c>
      <c r="L28" s="129" t="str">
        <f>IFERROR(INDEX('SVN-CV-37'!L:L, MATCH(A28, 'SVN-CV-37'!B:B, 0)), "")</f>
        <v/>
      </c>
      <c r="M28" s="129" t="str">
        <f>IFERROR(INDEX('SVN-CV-38'!L:L, MATCH(A28, 'SVN-CV-38'!B:B, 0)), "")</f>
        <v/>
      </c>
      <c r="N28" s="129" t="str">
        <f>IFERROR(INDEX('SVN-CV-39'!L:L, MATCH(A28, 'SVN-CV-39'!B:B, 0)), "")</f>
        <v/>
      </c>
      <c r="O28" s="129" t="str">
        <f>IFERROR(INDEX('SVN-CV-40'!L:L, MATCH(A28, 'SVN-CV-40'!B:B, 0)), "")</f>
        <v/>
      </c>
      <c r="P28" s="129" t="str">
        <f>IFERROR(INDEX('SVN-CV-41'!L:L, MATCH(A28, 'SVN-CV-41'!B:B, 0)), "")</f>
        <v/>
      </c>
      <c r="Q28" s="129" t="str">
        <f>IFERROR(INDEX('SVN-CV-42'!L:L, MATCH(A28, 'SVN-CV-42'!B:B, 0)), "")</f>
        <v/>
      </c>
      <c r="R28" s="129" t="str">
        <f>IFERROR(INDEX('SVN-CV-43'!L:L, MATCH(A28, 'SVN-CV-43'!B:B, 0)), "")</f>
        <v/>
      </c>
    </row>
    <row r="29" spans="1:18">
      <c r="A29" s="126">
        <v>45691</v>
      </c>
      <c r="B29" s="127">
        <v>0</v>
      </c>
      <c r="C29" s="128">
        <f>IFERROR(INDEX('SVN-CV-01'!L:L, MATCH(A29, 'SVN-CV-01'!B:B, 0)), "")</f>
        <v>85.259134415371832</v>
      </c>
      <c r="D29" s="129">
        <f>IFERROR(INDEX('SVN-CV-02'!L:L, MATCH(A29, 'SVN-CV-02'!B:B, 0)), "")</f>
        <v>55.637127835495725</v>
      </c>
      <c r="E29" s="129">
        <f>IFERROR(INDEX('SVN-CV-19'!L:L, MATCH(A29, 'SVN-CV-19'!B:B, 0)), "")</f>
        <v>29.623470496418197</v>
      </c>
      <c r="F29" s="129">
        <f>IFERROR(INDEX('SVN-CV-09'!L:L, MATCH(A29, 'SVN-CV-09'!B:B, 0)), "")</f>
        <v>39.622341838738656</v>
      </c>
      <c r="G29" s="129" t="str">
        <f>IFERROR(INDEX('SVN-CV-22'!L:L, MATCH(A29, 'SVN-CV-22'!B:B, 0)), "")</f>
        <v/>
      </c>
      <c r="H29" s="129" t="str">
        <f>IFERROR(INDEX('SVN-CV-28'!L:L, MATCH(A29, 'SVN-CV-28'!B:B, 0)), "")</f>
        <v/>
      </c>
      <c r="I29" s="129" t="str">
        <f>IFERROR(INDEX('SVN-CV-29'!L:L, MATCH(A29, 'SVN-CV-29'!B:B, 0)), "")</f>
        <v/>
      </c>
      <c r="J29" s="129" t="str">
        <f>IFERROR(INDEX('SVN-CV-31'!L:L, MATCH(A29, 'SVN-CV-31'!B:B, 0)), "")</f>
        <v/>
      </c>
      <c r="K29" s="129" t="str">
        <f>IFERROR(INDEX('SVN-CV-35'!L:L, MATCH(A29, 'SVN-CV-35'!B:B, 0)), "")</f>
        <v/>
      </c>
      <c r="L29" s="129" t="str">
        <f>IFERROR(INDEX('SVN-CV-37'!L:L, MATCH(A29, 'SVN-CV-37'!B:B, 0)), "")</f>
        <v/>
      </c>
      <c r="M29" s="129" t="str">
        <f>IFERROR(INDEX('SVN-CV-38'!L:L, MATCH(A29, 'SVN-CV-38'!B:B, 0)), "")</f>
        <v/>
      </c>
      <c r="N29" s="129" t="str">
        <f>IFERROR(INDEX('SVN-CV-39'!L:L, MATCH(A29, 'SVN-CV-39'!B:B, 0)), "")</f>
        <v/>
      </c>
      <c r="O29" s="129" t="str">
        <f>IFERROR(INDEX('SVN-CV-40'!L:L, MATCH(A29, 'SVN-CV-40'!B:B, 0)), "")</f>
        <v/>
      </c>
      <c r="P29" s="129" t="str">
        <f>IFERROR(INDEX('SVN-CV-41'!L:L, MATCH(A29, 'SVN-CV-41'!B:B, 0)), "")</f>
        <v/>
      </c>
      <c r="Q29" s="129" t="str">
        <f>IFERROR(INDEX('SVN-CV-42'!L:L, MATCH(A29, 'SVN-CV-42'!B:B, 0)), "")</f>
        <v/>
      </c>
      <c r="R29" s="129" t="str">
        <f>IFERROR(INDEX('SVN-CV-43'!L:L, MATCH(A29, 'SVN-CV-43'!B:B, 0)), "")</f>
        <v/>
      </c>
    </row>
    <row r="30" spans="1:18">
      <c r="A30" s="126">
        <v>45692</v>
      </c>
      <c r="B30" s="127">
        <v>0</v>
      </c>
      <c r="C30" s="128">
        <f>IFERROR(INDEX('SVN-CV-01'!L:L, MATCH(A30, 'SVN-CV-01'!B:B, 0)), "")</f>
        <v>55.383481293086369</v>
      </c>
      <c r="D30" s="129">
        <f>IFERROR(INDEX('SVN-CV-02'!L:L, MATCH(A30, 'SVN-CV-02'!B:B, 0)), "")</f>
        <v>57.527037056967707</v>
      </c>
      <c r="E30" s="129">
        <f>IFERROR(INDEX('SVN-CV-19'!L:L, MATCH(A30, 'SVN-CV-19'!B:B, 0)), "")</f>
        <v>18.610212097133751</v>
      </c>
      <c r="F30" s="129">
        <f>IFERROR(INDEX('SVN-CV-09'!L:L, MATCH(A30, 'SVN-CV-09'!B:B, 0)), "")</f>
        <v>39.375880601921473</v>
      </c>
      <c r="G30" s="129" t="str">
        <f>IFERROR(INDEX('SVN-CV-22'!L:L, MATCH(A30, 'SVN-CV-22'!B:B, 0)), "")</f>
        <v/>
      </c>
      <c r="H30" s="129" t="str">
        <f>IFERROR(INDEX('SVN-CV-28'!L:L, MATCH(A30, 'SVN-CV-28'!B:B, 0)), "")</f>
        <v/>
      </c>
      <c r="I30" s="129" t="str">
        <f>IFERROR(INDEX('SVN-CV-29'!L:L, MATCH(A30, 'SVN-CV-29'!B:B, 0)), "")</f>
        <v/>
      </c>
      <c r="J30" s="129" t="str">
        <f>IFERROR(INDEX('SVN-CV-31'!L:L, MATCH(A30, 'SVN-CV-31'!B:B, 0)), "")</f>
        <v/>
      </c>
      <c r="K30" s="129" t="str">
        <f>IFERROR(INDEX('SVN-CV-35'!L:L, MATCH(A30, 'SVN-CV-35'!B:B, 0)), "")</f>
        <v/>
      </c>
      <c r="L30" s="129" t="str">
        <f>IFERROR(INDEX('SVN-CV-37'!L:L, MATCH(A30, 'SVN-CV-37'!B:B, 0)), "")</f>
        <v/>
      </c>
      <c r="M30" s="129" t="str">
        <f>IFERROR(INDEX('SVN-CV-38'!L:L, MATCH(A30, 'SVN-CV-38'!B:B, 0)), "")</f>
        <v/>
      </c>
      <c r="N30" s="129" t="str">
        <f>IFERROR(INDEX('SVN-CV-39'!L:L, MATCH(A30, 'SVN-CV-39'!B:B, 0)), "")</f>
        <v/>
      </c>
      <c r="O30" s="129" t="str">
        <f>IFERROR(INDEX('SVN-CV-40'!L:L, MATCH(A30, 'SVN-CV-40'!B:B, 0)), "")</f>
        <v/>
      </c>
      <c r="P30" s="129" t="str">
        <f>IFERROR(INDEX('SVN-CV-41'!L:L, MATCH(A30, 'SVN-CV-41'!B:B, 0)), "")</f>
        <v/>
      </c>
      <c r="Q30" s="129" t="str">
        <f>IFERROR(INDEX('SVN-CV-42'!L:L, MATCH(A30, 'SVN-CV-42'!B:B, 0)), "")</f>
        <v/>
      </c>
      <c r="R30" s="129" t="str">
        <f>IFERROR(INDEX('SVN-CV-43'!L:L, MATCH(A30, 'SVN-CV-43'!B:B, 0)), "")</f>
        <v/>
      </c>
    </row>
    <row r="31" spans="1:18">
      <c r="A31" s="126">
        <v>45693</v>
      </c>
      <c r="B31" s="127">
        <v>0</v>
      </c>
      <c r="C31" s="128">
        <f>IFERROR(INDEX('SVN-CV-01'!L:L, MATCH(A31, 'SVN-CV-01'!B:B, 0)), "")</f>
        <v>9.063112017876092</v>
      </c>
      <c r="D31" s="129">
        <f>IFERROR(INDEX('SVN-CV-02'!L:L, MATCH(A31, 'SVN-CV-02'!B:B, 0)), "")</f>
        <v>31.677910335587264</v>
      </c>
      <c r="E31" s="129">
        <f>IFERROR(INDEX('SVN-CV-19'!L:L, MATCH(A31, 'SVN-CV-19'!B:B, 0)), "")</f>
        <v>9.6695396788747576</v>
      </c>
      <c r="F31" s="129">
        <f>IFERROR(INDEX('SVN-CV-09'!L:L, MATCH(A31, 'SVN-CV-09'!B:B, 0)), "")</f>
        <v>54.573345133287745</v>
      </c>
      <c r="G31" s="129" t="str">
        <f>IFERROR(INDEX('SVN-CV-22'!L:L, MATCH(A31, 'SVN-CV-22'!B:B, 0)), "")</f>
        <v/>
      </c>
      <c r="H31" s="129" t="str">
        <f>IFERROR(INDEX('SVN-CV-28'!L:L, MATCH(A31, 'SVN-CV-28'!B:B, 0)), "")</f>
        <v/>
      </c>
      <c r="I31" s="129" t="str">
        <f>IFERROR(INDEX('SVN-CV-29'!L:L, MATCH(A31, 'SVN-CV-29'!B:B, 0)), "")</f>
        <v/>
      </c>
      <c r="J31" s="129" t="str">
        <f>IFERROR(INDEX('SVN-CV-31'!L:L, MATCH(A31, 'SVN-CV-31'!B:B, 0)), "")</f>
        <v/>
      </c>
      <c r="K31" s="129" t="str">
        <f>IFERROR(INDEX('SVN-CV-35'!L:L, MATCH(A31, 'SVN-CV-35'!B:B, 0)), "")</f>
        <v/>
      </c>
      <c r="L31" s="129" t="str">
        <f>IFERROR(INDEX('SVN-CV-37'!L:L, MATCH(A31, 'SVN-CV-37'!B:B, 0)), "")</f>
        <v/>
      </c>
      <c r="M31" s="129" t="str">
        <f>IFERROR(INDEX('SVN-CV-38'!L:L, MATCH(A31, 'SVN-CV-38'!B:B, 0)), "")</f>
        <v/>
      </c>
      <c r="N31" s="129" t="str">
        <f>IFERROR(INDEX('SVN-CV-39'!L:L, MATCH(A31, 'SVN-CV-39'!B:B, 0)), "")</f>
        <v/>
      </c>
      <c r="O31" s="129" t="str">
        <f>IFERROR(INDEX('SVN-CV-40'!L:L, MATCH(A31, 'SVN-CV-40'!B:B, 0)), "")</f>
        <v/>
      </c>
      <c r="P31" s="129" t="str">
        <f>IFERROR(INDEX('SVN-CV-41'!L:L, MATCH(A31, 'SVN-CV-41'!B:B, 0)), "")</f>
        <v/>
      </c>
      <c r="Q31" s="129" t="str">
        <f>IFERROR(INDEX('SVN-CV-42'!L:L, MATCH(A31, 'SVN-CV-42'!B:B, 0)), "")</f>
        <v/>
      </c>
      <c r="R31" s="129" t="str">
        <f>IFERROR(INDEX('SVN-CV-43'!L:L, MATCH(A31, 'SVN-CV-43'!B:B, 0)), "")</f>
        <v/>
      </c>
    </row>
    <row r="32" spans="1:18">
      <c r="A32" s="126">
        <v>45694</v>
      </c>
      <c r="B32" s="127">
        <v>9.1</v>
      </c>
      <c r="C32" s="128">
        <f>IFERROR(INDEX('SVN-CV-01'!L:L, MATCH(A32, 'SVN-CV-01'!B:B, 0)), "")</f>
        <v>36.866244710178137</v>
      </c>
      <c r="D32" s="129">
        <f>IFERROR(INDEX('SVN-CV-02'!L:L, MATCH(A32, 'SVN-CV-02'!B:B, 0)), "")</f>
        <v>17.538814000190506</v>
      </c>
      <c r="E32" s="129">
        <f>IFERROR(INDEX('SVN-CV-19'!L:L, MATCH(A32, 'SVN-CV-19'!B:B, 0)), "")</f>
        <v>20.879415511714424</v>
      </c>
      <c r="F32" s="129">
        <f>IFERROR(INDEX('SVN-CV-09'!L:L, MATCH(A32, 'SVN-CV-09'!B:B, 0)), "")</f>
        <v>53.98351558258522</v>
      </c>
      <c r="G32" s="129" t="str">
        <f>IFERROR(INDEX('SVN-CV-22'!L:L, MATCH(A32, 'SVN-CV-22'!B:B, 0)), "")</f>
        <v/>
      </c>
      <c r="H32" s="129" t="str">
        <f>IFERROR(INDEX('SVN-CV-28'!L:L, MATCH(A32, 'SVN-CV-28'!B:B, 0)), "")</f>
        <v/>
      </c>
      <c r="I32" s="129" t="str">
        <f>IFERROR(INDEX('SVN-CV-29'!L:L, MATCH(A32, 'SVN-CV-29'!B:B, 0)), "")</f>
        <v/>
      </c>
      <c r="J32" s="129" t="str">
        <f>IFERROR(INDEX('SVN-CV-31'!L:L, MATCH(A32, 'SVN-CV-31'!B:B, 0)), "")</f>
        <v/>
      </c>
      <c r="K32" s="129" t="str">
        <f>IFERROR(INDEX('SVN-CV-35'!L:L, MATCH(A32, 'SVN-CV-35'!B:B, 0)), "")</f>
        <v/>
      </c>
      <c r="L32" s="129" t="str">
        <f>IFERROR(INDEX('SVN-CV-37'!L:L, MATCH(A32, 'SVN-CV-37'!B:B, 0)), "")</f>
        <v/>
      </c>
      <c r="M32" s="129" t="str">
        <f>IFERROR(INDEX('SVN-CV-38'!L:L, MATCH(A32, 'SVN-CV-38'!B:B, 0)), "")</f>
        <v/>
      </c>
      <c r="N32" s="129" t="str">
        <f>IFERROR(INDEX('SVN-CV-39'!L:L, MATCH(A32, 'SVN-CV-39'!B:B, 0)), "")</f>
        <v/>
      </c>
      <c r="O32" s="129" t="str">
        <f>IFERROR(INDEX('SVN-CV-40'!L:L, MATCH(A32, 'SVN-CV-40'!B:B, 0)), "")</f>
        <v/>
      </c>
      <c r="P32" s="129" t="str">
        <f>IFERROR(INDEX('SVN-CV-41'!L:L, MATCH(A32, 'SVN-CV-41'!B:B, 0)), "")</f>
        <v/>
      </c>
      <c r="Q32" s="129" t="str">
        <f>IFERROR(INDEX('SVN-CV-42'!L:L, MATCH(A32, 'SVN-CV-42'!B:B, 0)), "")</f>
        <v/>
      </c>
      <c r="R32" s="129" t="str">
        <f>IFERROR(INDEX('SVN-CV-43'!L:L, MATCH(A32, 'SVN-CV-43'!B:B, 0)), "")</f>
        <v/>
      </c>
    </row>
    <row r="33" spans="1:18">
      <c r="A33" s="126">
        <v>45695</v>
      </c>
      <c r="B33" s="127">
        <v>0</v>
      </c>
      <c r="C33" s="128">
        <f>IFERROR(INDEX('SVN-CV-01'!L:L, MATCH(A33, 'SVN-CV-01'!B:B, 0)), "")</f>
        <v>23.032151425644731</v>
      </c>
      <c r="D33" s="129">
        <f>IFERROR(INDEX('SVN-CV-02'!L:L, MATCH(A33, 'SVN-CV-02'!B:B, 0)), "")</f>
        <v>27.201654374389189</v>
      </c>
      <c r="E33" s="129">
        <f>IFERROR(INDEX('SVN-CV-19'!L:L, MATCH(A33, 'SVN-CV-19'!B:B, 0)), "")</f>
        <v>4.2154478759168503</v>
      </c>
      <c r="F33" s="129">
        <f>IFERROR(INDEX('SVN-CV-09'!L:L, MATCH(A33, 'SVN-CV-09'!B:B, 0)), "")</f>
        <v>36.586745855500922</v>
      </c>
      <c r="G33" s="129" t="str">
        <f>IFERROR(INDEX('SVN-CV-22'!L:L, MATCH(A33, 'SVN-CV-22'!B:B, 0)), "")</f>
        <v/>
      </c>
      <c r="H33" s="129" t="str">
        <f>IFERROR(INDEX('SVN-CV-28'!L:L, MATCH(A33, 'SVN-CV-28'!B:B, 0)), "")</f>
        <v/>
      </c>
      <c r="I33" s="129" t="str">
        <f>IFERROR(INDEX('SVN-CV-29'!L:L, MATCH(A33, 'SVN-CV-29'!B:B, 0)), "")</f>
        <v/>
      </c>
      <c r="J33" s="129" t="str">
        <f>IFERROR(INDEX('SVN-CV-31'!L:L, MATCH(A33, 'SVN-CV-31'!B:B, 0)), "")</f>
        <v/>
      </c>
      <c r="K33" s="129" t="str">
        <f>IFERROR(INDEX('SVN-CV-35'!L:L, MATCH(A33, 'SVN-CV-35'!B:B, 0)), "")</f>
        <v/>
      </c>
      <c r="L33" s="129" t="str">
        <f>IFERROR(INDEX('SVN-CV-37'!L:L, MATCH(A33, 'SVN-CV-37'!B:B, 0)), "")</f>
        <v/>
      </c>
      <c r="M33" s="129" t="str">
        <f>IFERROR(INDEX('SVN-CV-38'!L:L, MATCH(A33, 'SVN-CV-38'!B:B, 0)), "")</f>
        <v/>
      </c>
      <c r="N33" s="129" t="str">
        <f>IFERROR(INDEX('SVN-CV-39'!L:L, MATCH(A33, 'SVN-CV-39'!B:B, 0)), "")</f>
        <v/>
      </c>
      <c r="O33" s="129" t="str">
        <f>IFERROR(INDEX('SVN-CV-40'!L:L, MATCH(A33, 'SVN-CV-40'!B:B, 0)), "")</f>
        <v/>
      </c>
      <c r="P33" s="129" t="str">
        <f>IFERROR(INDEX('SVN-CV-41'!L:L, MATCH(A33, 'SVN-CV-41'!B:B, 0)), "")</f>
        <v/>
      </c>
      <c r="Q33" s="129" t="str">
        <f>IFERROR(INDEX('SVN-CV-42'!L:L, MATCH(A33, 'SVN-CV-42'!B:B, 0)), "")</f>
        <v/>
      </c>
      <c r="R33" s="129" t="str">
        <f>IFERROR(INDEX('SVN-CV-43'!L:L, MATCH(A33, 'SVN-CV-43'!B:B, 0)), "")</f>
        <v/>
      </c>
    </row>
    <row r="34" spans="1:18">
      <c r="A34" s="126">
        <v>45696</v>
      </c>
      <c r="B34" s="127">
        <v>0</v>
      </c>
      <c r="C34" s="128">
        <f>IFERROR(INDEX('SVN-CV-01'!L:L, MATCH(A34, 'SVN-CV-01'!B:B, 0)), "")</f>
        <v>63.54219071183266</v>
      </c>
      <c r="D34" s="129">
        <f>IFERROR(INDEX('SVN-CV-02'!L:L, MATCH(A34, 'SVN-CV-02'!B:B, 0)), "")</f>
        <v>59.021690875335111</v>
      </c>
      <c r="E34" s="129">
        <f>IFERROR(INDEX('SVN-CV-19'!L:L, MATCH(A34, 'SVN-CV-19'!B:B, 0)), "")</f>
        <v>12.625767347833206</v>
      </c>
      <c r="F34" s="129">
        <f>IFERROR(INDEX('SVN-CV-09'!L:L, MATCH(A34, 'SVN-CV-09'!B:B, 0)), "")</f>
        <v>61.816664123647818</v>
      </c>
      <c r="G34" s="129" t="str">
        <f>IFERROR(INDEX('SVN-CV-22'!L:L, MATCH(A34, 'SVN-CV-22'!B:B, 0)), "")</f>
        <v/>
      </c>
      <c r="H34" s="129" t="str">
        <f>IFERROR(INDEX('SVN-CV-28'!L:L, MATCH(A34, 'SVN-CV-28'!B:B, 0)), "")</f>
        <v/>
      </c>
      <c r="I34" s="129" t="str">
        <f>IFERROR(INDEX('SVN-CV-29'!L:L, MATCH(A34, 'SVN-CV-29'!B:B, 0)), "")</f>
        <v/>
      </c>
      <c r="J34" s="129" t="str">
        <f>IFERROR(INDEX('SVN-CV-31'!L:L, MATCH(A34, 'SVN-CV-31'!B:B, 0)), "")</f>
        <v/>
      </c>
      <c r="K34" s="129" t="str">
        <f>IFERROR(INDEX('SVN-CV-35'!L:L, MATCH(A34, 'SVN-CV-35'!B:B, 0)), "")</f>
        <v/>
      </c>
      <c r="L34" s="129" t="str">
        <f>IFERROR(INDEX('SVN-CV-37'!L:L, MATCH(A34, 'SVN-CV-37'!B:B, 0)), "")</f>
        <v/>
      </c>
      <c r="M34" s="129" t="str">
        <f>IFERROR(INDEX('SVN-CV-38'!L:L, MATCH(A34, 'SVN-CV-38'!B:B, 0)), "")</f>
        <v/>
      </c>
      <c r="N34" s="129" t="str">
        <f>IFERROR(INDEX('SVN-CV-39'!L:L, MATCH(A34, 'SVN-CV-39'!B:B, 0)), "")</f>
        <v/>
      </c>
      <c r="O34" s="129" t="str">
        <f>IFERROR(INDEX('SVN-CV-40'!L:L, MATCH(A34, 'SVN-CV-40'!B:B, 0)), "")</f>
        <v/>
      </c>
      <c r="P34" s="129" t="str">
        <f>IFERROR(INDEX('SVN-CV-41'!L:L, MATCH(A34, 'SVN-CV-41'!B:B, 0)), "")</f>
        <v/>
      </c>
      <c r="Q34" s="129" t="str">
        <f>IFERROR(INDEX('SVN-CV-42'!L:L, MATCH(A34, 'SVN-CV-42'!B:B, 0)), "")</f>
        <v/>
      </c>
      <c r="R34" s="129" t="str">
        <f>IFERROR(INDEX('SVN-CV-43'!L:L, MATCH(A34, 'SVN-CV-43'!B:B, 0)), "")</f>
        <v/>
      </c>
    </row>
    <row r="35" spans="1:18">
      <c r="A35" s="126">
        <v>45698</v>
      </c>
      <c r="B35" s="127">
        <v>0</v>
      </c>
      <c r="C35" s="128">
        <f>IFERROR(INDEX('SVN-CV-01'!L:L, MATCH(A35, 'SVN-CV-01'!B:B, 0)), "")</f>
        <v>117.03627644515316</v>
      </c>
      <c r="D35" s="129">
        <f>IFERROR(INDEX('SVN-CV-02'!L:L, MATCH(A35, 'SVN-CV-02'!B:B, 0)), "")</f>
        <v>80.890110542683402</v>
      </c>
      <c r="E35" s="129">
        <f>IFERROR(INDEX('SVN-CV-19'!L:L, MATCH(A35, 'SVN-CV-19'!B:B, 0)), "")</f>
        <v>58.028786052563703</v>
      </c>
      <c r="F35" s="129">
        <f>IFERROR(INDEX('SVN-CV-09'!L:L, MATCH(A35, 'SVN-CV-09'!B:B, 0)), "")</f>
        <v>9.0801982439476987</v>
      </c>
      <c r="G35" s="129" t="str">
        <f>IFERROR(INDEX('SVN-CV-22'!L:L, MATCH(A35, 'SVN-CV-22'!B:B, 0)), "")</f>
        <v/>
      </c>
      <c r="H35" s="129" t="str">
        <f>IFERROR(INDEX('SVN-CV-28'!L:L, MATCH(A35, 'SVN-CV-28'!B:B, 0)), "")</f>
        <v/>
      </c>
      <c r="I35" s="129" t="str">
        <f>IFERROR(INDEX('SVN-CV-29'!L:L, MATCH(A35, 'SVN-CV-29'!B:B, 0)), "")</f>
        <v/>
      </c>
      <c r="J35" s="129" t="str">
        <f>IFERROR(INDEX('SVN-CV-31'!L:L, MATCH(A35, 'SVN-CV-31'!B:B, 0)), "")</f>
        <v/>
      </c>
      <c r="K35" s="129" t="str">
        <f>IFERROR(INDEX('SVN-CV-35'!L:L, MATCH(A35, 'SVN-CV-35'!B:B, 0)), "")</f>
        <v/>
      </c>
      <c r="L35" s="129" t="str">
        <f>IFERROR(INDEX('SVN-CV-37'!L:L, MATCH(A35, 'SVN-CV-37'!B:B, 0)), "")</f>
        <v/>
      </c>
      <c r="M35" s="129" t="str">
        <f>IFERROR(INDEX('SVN-CV-38'!L:L, MATCH(A35, 'SVN-CV-38'!B:B, 0)), "")</f>
        <v/>
      </c>
      <c r="N35" s="129" t="str">
        <f>IFERROR(INDEX('SVN-CV-39'!L:L, MATCH(A35, 'SVN-CV-39'!B:B, 0)), "")</f>
        <v/>
      </c>
      <c r="O35" s="129" t="str">
        <f>IFERROR(INDEX('SVN-CV-40'!L:L, MATCH(A35, 'SVN-CV-40'!B:B, 0)), "")</f>
        <v/>
      </c>
      <c r="P35" s="129" t="str">
        <f>IFERROR(INDEX('SVN-CV-41'!L:L, MATCH(A35, 'SVN-CV-41'!B:B, 0)), "")</f>
        <v/>
      </c>
      <c r="Q35" s="129" t="str">
        <f>IFERROR(INDEX('SVN-CV-42'!L:L, MATCH(A35, 'SVN-CV-42'!B:B, 0)), "")</f>
        <v/>
      </c>
      <c r="R35" s="129" t="str">
        <f>IFERROR(INDEX('SVN-CV-43'!L:L, MATCH(A35, 'SVN-CV-43'!B:B, 0)), "")</f>
        <v/>
      </c>
    </row>
    <row r="36" spans="1:18">
      <c r="A36" s="126">
        <v>45699</v>
      </c>
      <c r="B36" s="127">
        <v>1</v>
      </c>
      <c r="C36" s="128">
        <f>IFERROR(INDEX('SVN-CV-01'!L:L, MATCH(A36, 'SVN-CV-01'!B:B, 0)), "")</f>
        <v>20.275354456675831</v>
      </c>
      <c r="D36" s="129">
        <f>IFERROR(INDEX('SVN-CV-02'!L:L, MATCH(A36, 'SVN-CV-02'!B:B, 0)), "")</f>
        <v>17.000294213327841</v>
      </c>
      <c r="E36" s="129">
        <f>IFERROR(INDEX('SVN-CV-19'!L:L, MATCH(A36, 'SVN-CV-19'!B:B, 0)), "")</f>
        <v>13.770257713087064</v>
      </c>
      <c r="F36" s="129">
        <f>IFERROR(INDEX('SVN-CV-09'!L:L, MATCH(A36, 'SVN-CV-09'!B:B, 0)), "")</f>
        <v>49.870030578216493</v>
      </c>
      <c r="G36" s="129" t="str">
        <f>IFERROR(INDEX('SVN-CV-22'!L:L, MATCH(A36, 'SVN-CV-22'!B:B, 0)), "")</f>
        <v/>
      </c>
      <c r="H36" s="129" t="str">
        <f>IFERROR(INDEX('SVN-CV-28'!L:L, MATCH(A36, 'SVN-CV-28'!B:B, 0)), "")</f>
        <v/>
      </c>
      <c r="I36" s="129" t="str">
        <f>IFERROR(INDEX('SVN-CV-29'!L:L, MATCH(A36, 'SVN-CV-29'!B:B, 0)), "")</f>
        <v/>
      </c>
      <c r="J36" s="129" t="str">
        <f>IFERROR(INDEX('SVN-CV-31'!L:L, MATCH(A36, 'SVN-CV-31'!B:B, 0)), "")</f>
        <v/>
      </c>
      <c r="K36" s="129" t="str">
        <f>IFERROR(INDEX('SVN-CV-35'!L:L, MATCH(A36, 'SVN-CV-35'!B:B, 0)), "")</f>
        <v/>
      </c>
      <c r="L36" s="129" t="str">
        <f>IFERROR(INDEX('SVN-CV-37'!L:L, MATCH(A36, 'SVN-CV-37'!B:B, 0)), "")</f>
        <v/>
      </c>
      <c r="M36" s="129" t="str">
        <f>IFERROR(INDEX('SVN-CV-38'!L:L, MATCH(A36, 'SVN-CV-38'!B:B, 0)), "")</f>
        <v/>
      </c>
      <c r="N36" s="129" t="str">
        <f>IFERROR(INDEX('SVN-CV-39'!L:L, MATCH(A36, 'SVN-CV-39'!B:B, 0)), "")</f>
        <v/>
      </c>
      <c r="O36" s="129" t="str">
        <f>IFERROR(INDEX('SVN-CV-40'!L:L, MATCH(A36, 'SVN-CV-40'!B:B, 0)), "")</f>
        <v/>
      </c>
      <c r="P36" s="129" t="str">
        <f>IFERROR(INDEX('SVN-CV-41'!L:L, MATCH(A36, 'SVN-CV-41'!B:B, 0)), "")</f>
        <v/>
      </c>
      <c r="Q36" s="129" t="str">
        <f>IFERROR(INDEX('SVN-CV-42'!L:L, MATCH(A36, 'SVN-CV-42'!B:B, 0)), "")</f>
        <v/>
      </c>
      <c r="R36" s="129" t="str">
        <f>IFERROR(INDEX('SVN-CV-43'!L:L, MATCH(A36, 'SVN-CV-43'!B:B, 0)), "")</f>
        <v/>
      </c>
    </row>
    <row r="37" spans="1:18">
      <c r="A37" s="126">
        <v>45700</v>
      </c>
      <c r="B37" s="127">
        <v>14.799999999999999</v>
      </c>
      <c r="C37" s="128">
        <f>IFERROR(INDEX('SVN-CV-01'!L:L, MATCH(A37, 'SVN-CV-01'!B:B, 0)), "")</f>
        <v>17.922332485299457</v>
      </c>
      <c r="D37" s="129">
        <f>IFERROR(INDEX('SVN-CV-02'!L:L, MATCH(A37, 'SVN-CV-02'!B:B, 0)), "")</f>
        <v>3.9661067660437213</v>
      </c>
      <c r="E37" s="129">
        <f>IFERROR(INDEX('SVN-CV-19'!L:L, MATCH(A37, 'SVN-CV-19'!B:B, 0)), "")</f>
        <v>24.841296378090064</v>
      </c>
      <c r="F37" s="129">
        <f>IFERROR(INDEX('SVN-CV-09'!L:L, MATCH(A37, 'SVN-CV-09'!B:B, 0)), "")</f>
        <v>64.173358666833607</v>
      </c>
      <c r="G37" s="129" t="str">
        <f>IFERROR(INDEX('SVN-CV-22'!L:L, MATCH(A37, 'SVN-CV-22'!B:B, 0)), "")</f>
        <v/>
      </c>
      <c r="H37" s="129" t="str">
        <f>IFERROR(INDEX('SVN-CV-28'!L:L, MATCH(A37, 'SVN-CV-28'!B:B, 0)), "")</f>
        <v/>
      </c>
      <c r="I37" s="129" t="str">
        <f>IFERROR(INDEX('SVN-CV-29'!L:L, MATCH(A37, 'SVN-CV-29'!B:B, 0)), "")</f>
        <v/>
      </c>
      <c r="J37" s="129" t="str">
        <f>IFERROR(INDEX('SVN-CV-31'!L:L, MATCH(A37, 'SVN-CV-31'!B:B, 0)), "")</f>
        <v/>
      </c>
      <c r="K37" s="129" t="str">
        <f>IFERROR(INDEX('SVN-CV-35'!L:L, MATCH(A37, 'SVN-CV-35'!B:B, 0)), "")</f>
        <v/>
      </c>
      <c r="L37" s="129" t="str">
        <f>IFERROR(INDEX('SVN-CV-37'!L:L, MATCH(A37, 'SVN-CV-37'!B:B, 0)), "")</f>
        <v/>
      </c>
      <c r="M37" s="129" t="str">
        <f>IFERROR(INDEX('SVN-CV-38'!L:L, MATCH(A37, 'SVN-CV-38'!B:B, 0)), "")</f>
        <v/>
      </c>
      <c r="N37" s="129" t="str">
        <f>IFERROR(INDEX('SVN-CV-39'!L:L, MATCH(A37, 'SVN-CV-39'!B:B, 0)), "")</f>
        <v/>
      </c>
      <c r="O37" s="129" t="str">
        <f>IFERROR(INDEX('SVN-CV-40'!L:L, MATCH(A37, 'SVN-CV-40'!B:B, 0)), "")</f>
        <v/>
      </c>
      <c r="P37" s="129" t="str">
        <f>IFERROR(INDEX('SVN-CV-41'!L:L, MATCH(A37, 'SVN-CV-41'!B:B, 0)), "")</f>
        <v/>
      </c>
      <c r="Q37" s="129" t="str">
        <f>IFERROR(INDEX('SVN-CV-42'!L:L, MATCH(A37, 'SVN-CV-42'!B:B, 0)), "")</f>
        <v/>
      </c>
      <c r="R37" s="129" t="str">
        <f>IFERROR(INDEX('SVN-CV-43'!L:L, MATCH(A37, 'SVN-CV-43'!B:B, 0)), "")</f>
        <v/>
      </c>
    </row>
    <row r="38" spans="1:18">
      <c r="A38" s="126">
        <v>45701</v>
      </c>
      <c r="B38" s="127">
        <v>9.1</v>
      </c>
      <c r="C38" s="128">
        <f>IFERROR(INDEX('SVN-CV-01'!L:L, MATCH(A38, 'SVN-CV-01'!B:B, 0)), "")</f>
        <v>34.974562212135794</v>
      </c>
      <c r="D38" s="129">
        <f>IFERROR(INDEX('SVN-CV-02'!L:L, MATCH(A38, 'SVN-CV-02'!B:B, 0)), "")</f>
        <v>15.247950744214297</v>
      </c>
      <c r="E38" s="129">
        <f>IFERROR(INDEX('SVN-CV-19'!L:L, MATCH(A38, 'SVN-CV-19'!B:B, 0)), "")</f>
        <v>33.655608696597668</v>
      </c>
      <c r="F38" s="129">
        <f>IFERROR(INDEX('SVN-CV-09'!L:L, MATCH(A38, 'SVN-CV-09'!B:B, 0)), "")</f>
        <v>94.707179769071558</v>
      </c>
      <c r="G38" s="129" t="str">
        <f>IFERROR(INDEX('SVN-CV-22'!L:L, MATCH(A38, 'SVN-CV-22'!B:B, 0)), "")</f>
        <v/>
      </c>
      <c r="H38" s="129" t="str">
        <f>IFERROR(INDEX('SVN-CV-28'!L:L, MATCH(A38, 'SVN-CV-28'!B:B, 0)), "")</f>
        <v/>
      </c>
      <c r="I38" s="129" t="str">
        <f>IFERROR(INDEX('SVN-CV-29'!L:L, MATCH(A38, 'SVN-CV-29'!B:B, 0)), "")</f>
        <v/>
      </c>
      <c r="J38" s="129" t="str">
        <f>IFERROR(INDEX('SVN-CV-31'!L:L, MATCH(A38, 'SVN-CV-31'!B:B, 0)), "")</f>
        <v/>
      </c>
      <c r="K38" s="129" t="str">
        <f>IFERROR(INDEX('SVN-CV-35'!L:L, MATCH(A38, 'SVN-CV-35'!B:B, 0)), "")</f>
        <v/>
      </c>
      <c r="L38" s="129" t="str">
        <f>IFERROR(INDEX('SVN-CV-37'!L:L, MATCH(A38, 'SVN-CV-37'!B:B, 0)), "")</f>
        <v/>
      </c>
      <c r="M38" s="129" t="str">
        <f>IFERROR(INDEX('SVN-CV-38'!L:L, MATCH(A38, 'SVN-CV-38'!B:B, 0)), "")</f>
        <v/>
      </c>
      <c r="N38" s="129" t="str">
        <f>IFERROR(INDEX('SVN-CV-39'!L:L, MATCH(A38, 'SVN-CV-39'!B:B, 0)), "")</f>
        <v/>
      </c>
      <c r="O38" s="129" t="str">
        <f>IFERROR(INDEX('SVN-CV-40'!L:L, MATCH(A38, 'SVN-CV-40'!B:B, 0)), "")</f>
        <v/>
      </c>
      <c r="P38" s="129" t="str">
        <f>IFERROR(INDEX('SVN-CV-41'!L:L, MATCH(A38, 'SVN-CV-41'!B:B, 0)), "")</f>
        <v/>
      </c>
      <c r="Q38" s="129" t="str">
        <f>IFERROR(INDEX('SVN-CV-42'!L:L, MATCH(A38, 'SVN-CV-42'!B:B, 0)), "")</f>
        <v/>
      </c>
      <c r="R38" s="129" t="str">
        <f>IFERROR(INDEX('SVN-CV-43'!L:L, MATCH(A38, 'SVN-CV-43'!B:B, 0)), "")</f>
        <v/>
      </c>
    </row>
    <row r="39" spans="1:18">
      <c r="A39" s="126">
        <v>45702</v>
      </c>
      <c r="B39" s="127">
        <v>0</v>
      </c>
      <c r="C39" s="128">
        <f>IFERROR(INDEX('SVN-CV-01'!L:L, MATCH(A39, 'SVN-CV-01'!B:B, 0)), "")</f>
        <v>33.674619506196258</v>
      </c>
      <c r="D39" s="129">
        <f>IFERROR(INDEX('SVN-CV-02'!L:L, MATCH(A39, 'SVN-CV-02'!B:B, 0)), "")</f>
        <v>39.839804210026848</v>
      </c>
      <c r="E39" s="129">
        <f>IFERROR(INDEX('SVN-CV-19'!L:L, MATCH(A39, 'SVN-CV-19'!B:B, 0)), "")</f>
        <v>18.198076749394037</v>
      </c>
      <c r="F39" s="129">
        <f>IFERROR(INDEX('SVN-CV-09'!L:L, MATCH(A39, 'SVN-CV-09'!B:B, 0)), "")</f>
        <v>36.372104545938576</v>
      </c>
      <c r="G39" s="129" t="str">
        <f>IFERROR(INDEX('SVN-CV-22'!L:L, MATCH(A39, 'SVN-CV-22'!B:B, 0)), "")</f>
        <v/>
      </c>
      <c r="H39" s="129" t="str">
        <f>IFERROR(INDEX('SVN-CV-28'!L:L, MATCH(A39, 'SVN-CV-28'!B:B, 0)), "")</f>
        <v/>
      </c>
      <c r="I39" s="129" t="str">
        <f>IFERROR(INDEX('SVN-CV-29'!L:L, MATCH(A39, 'SVN-CV-29'!B:B, 0)), "")</f>
        <v/>
      </c>
      <c r="J39" s="129" t="str">
        <f>IFERROR(INDEX('SVN-CV-31'!L:L, MATCH(A39, 'SVN-CV-31'!B:B, 0)), "")</f>
        <v/>
      </c>
      <c r="K39" s="129" t="str">
        <f>IFERROR(INDEX('SVN-CV-35'!L:L, MATCH(A39, 'SVN-CV-35'!B:B, 0)), "")</f>
        <v/>
      </c>
      <c r="L39" s="129" t="str">
        <f>IFERROR(INDEX('SVN-CV-37'!L:L, MATCH(A39, 'SVN-CV-37'!B:B, 0)), "")</f>
        <v/>
      </c>
      <c r="M39" s="129" t="str">
        <f>IFERROR(INDEX('SVN-CV-38'!L:L, MATCH(A39, 'SVN-CV-38'!B:B, 0)), "")</f>
        <v/>
      </c>
      <c r="N39" s="129" t="str">
        <f>IFERROR(INDEX('SVN-CV-39'!L:L, MATCH(A39, 'SVN-CV-39'!B:B, 0)), "")</f>
        <v/>
      </c>
      <c r="O39" s="129" t="str">
        <f>IFERROR(INDEX('SVN-CV-40'!L:L, MATCH(A39, 'SVN-CV-40'!B:B, 0)), "")</f>
        <v/>
      </c>
      <c r="P39" s="129" t="str">
        <f>IFERROR(INDEX('SVN-CV-41'!L:L, MATCH(A39, 'SVN-CV-41'!B:B, 0)), "")</f>
        <v/>
      </c>
      <c r="Q39" s="129" t="str">
        <f>IFERROR(INDEX('SVN-CV-42'!L:L, MATCH(A39, 'SVN-CV-42'!B:B, 0)), "")</f>
        <v/>
      </c>
      <c r="R39" s="129" t="str">
        <f>IFERROR(INDEX('SVN-CV-43'!L:L, MATCH(A39, 'SVN-CV-43'!B:B, 0)), "")</f>
        <v/>
      </c>
    </row>
    <row r="40" spans="1:18">
      <c r="A40" s="126">
        <v>45703</v>
      </c>
      <c r="B40" s="127">
        <v>0.3</v>
      </c>
      <c r="C40" s="128" t="str">
        <f>IFERROR(INDEX('SVN-CV-01'!L:L, MATCH(A40, 'SVN-CV-01'!B:B, 0)), "")</f>
        <v/>
      </c>
      <c r="D40" s="129" t="str">
        <f>IFERROR(INDEX('SVN-CV-02'!L:L, MATCH(A40, 'SVN-CV-02'!B:B, 0)), "")</f>
        <v/>
      </c>
      <c r="E40" s="129" t="str">
        <f>IFERROR(INDEX('SVN-CV-19'!L:L, MATCH(A40, 'SVN-CV-19'!B:B, 0)), "")</f>
        <v/>
      </c>
      <c r="F40" s="129" t="str">
        <f>IFERROR(INDEX('SVN-CV-09'!L:L, MATCH(A40, 'SVN-CV-09'!B:B, 0)), "")</f>
        <v/>
      </c>
      <c r="G40" s="129" t="str">
        <f>IFERROR(INDEX('SVN-CV-22'!L:L, MATCH(A40, 'SVN-CV-22'!B:B, 0)), "")</f>
        <v/>
      </c>
      <c r="H40" s="129" t="str">
        <f>IFERROR(INDEX('SVN-CV-28'!L:L, MATCH(A40, 'SVN-CV-28'!B:B, 0)), "")</f>
        <v/>
      </c>
      <c r="I40" s="129" t="str">
        <f>IFERROR(INDEX('SVN-CV-29'!L:L, MATCH(A40, 'SVN-CV-29'!B:B, 0)), "")</f>
        <v/>
      </c>
      <c r="J40" s="129" t="str">
        <f>IFERROR(INDEX('SVN-CV-31'!L:L, MATCH(A40, 'SVN-CV-31'!B:B, 0)), "")</f>
        <v/>
      </c>
      <c r="K40" s="129" t="str">
        <f>IFERROR(INDEX('SVN-CV-35'!L:L, MATCH(A40, 'SVN-CV-35'!B:B, 0)), "")</f>
        <v/>
      </c>
      <c r="L40" s="129" t="str">
        <f>IFERROR(INDEX('SVN-CV-37'!L:L, MATCH(A40, 'SVN-CV-37'!B:B, 0)), "")</f>
        <v/>
      </c>
      <c r="M40" s="129" t="str">
        <f>IFERROR(INDEX('SVN-CV-38'!L:L, MATCH(A40, 'SVN-CV-38'!B:B, 0)), "")</f>
        <v/>
      </c>
      <c r="N40" s="129" t="str">
        <f>IFERROR(INDEX('SVN-CV-39'!L:L, MATCH(A40, 'SVN-CV-39'!B:B, 0)), "")</f>
        <v/>
      </c>
      <c r="O40" s="129" t="str">
        <f>IFERROR(INDEX('SVN-CV-40'!L:L, MATCH(A40, 'SVN-CV-40'!B:B, 0)), "")</f>
        <v/>
      </c>
      <c r="P40" s="129" t="str">
        <f>IFERROR(INDEX('SVN-CV-41'!L:L, MATCH(A40, 'SVN-CV-41'!B:B, 0)), "")</f>
        <v/>
      </c>
      <c r="Q40" s="129" t="str">
        <f>IFERROR(INDEX('SVN-CV-42'!L:L, MATCH(A40, 'SVN-CV-42'!B:B, 0)), "")</f>
        <v/>
      </c>
      <c r="R40" s="129" t="str">
        <f>IFERROR(INDEX('SVN-CV-43'!L:L, MATCH(A40, 'SVN-CV-43'!B:B, 0)), "")</f>
        <v/>
      </c>
    </row>
    <row r="41" spans="1:18">
      <c r="A41" s="126">
        <v>45704</v>
      </c>
      <c r="B41" s="127">
        <v>29.5</v>
      </c>
      <c r="C41" s="128" t="str">
        <f>IFERROR(INDEX('SVN-CV-01'!L:L, MATCH(A41, 'SVN-CV-01'!B:B, 0)), "")</f>
        <v/>
      </c>
      <c r="D41" s="129" t="str">
        <f>IFERROR(INDEX('SVN-CV-02'!L:L, MATCH(A41, 'SVN-CV-02'!B:B, 0)), "")</f>
        <v/>
      </c>
      <c r="E41" s="129" t="str">
        <f>IFERROR(INDEX('SVN-CV-19'!L:L, MATCH(A41, 'SVN-CV-19'!B:B, 0)), "")</f>
        <v/>
      </c>
      <c r="F41" s="129" t="str">
        <f>IFERROR(INDEX('SVN-CV-09'!L:L, MATCH(A41, 'SVN-CV-09'!B:B, 0)), "")</f>
        <v/>
      </c>
      <c r="G41" s="129" t="str">
        <f>IFERROR(INDEX('SVN-CV-22'!L:L, MATCH(A41, 'SVN-CV-22'!B:B, 0)), "")</f>
        <v/>
      </c>
      <c r="H41" s="129" t="str">
        <f>IFERROR(INDEX('SVN-CV-28'!L:L, MATCH(A41, 'SVN-CV-28'!B:B, 0)), "")</f>
        <v/>
      </c>
      <c r="I41" s="129" t="str">
        <f>IFERROR(INDEX('SVN-CV-29'!L:L, MATCH(A41, 'SVN-CV-29'!B:B, 0)), "")</f>
        <v/>
      </c>
      <c r="J41" s="129" t="str">
        <f>IFERROR(INDEX('SVN-CV-31'!L:L, MATCH(A41, 'SVN-CV-31'!B:B, 0)), "")</f>
        <v/>
      </c>
      <c r="K41" s="129" t="str">
        <f>IFERROR(INDEX('SVN-CV-35'!L:L, MATCH(A41, 'SVN-CV-35'!B:B, 0)), "")</f>
        <v/>
      </c>
      <c r="L41" s="129" t="str">
        <f>IFERROR(INDEX('SVN-CV-37'!L:L, MATCH(A41, 'SVN-CV-37'!B:B, 0)), "")</f>
        <v/>
      </c>
      <c r="M41" s="129" t="str">
        <f>IFERROR(INDEX('SVN-CV-38'!L:L, MATCH(A41, 'SVN-CV-38'!B:B, 0)), "")</f>
        <v/>
      </c>
      <c r="N41" s="129" t="str">
        <f>IFERROR(INDEX('SVN-CV-39'!L:L, MATCH(A41, 'SVN-CV-39'!B:B, 0)), "")</f>
        <v/>
      </c>
      <c r="O41" s="129" t="str">
        <f>IFERROR(INDEX('SVN-CV-40'!L:L, MATCH(A41, 'SVN-CV-40'!B:B, 0)), "")</f>
        <v/>
      </c>
      <c r="P41" s="129" t="str">
        <f>IFERROR(INDEX('SVN-CV-41'!L:L, MATCH(A41, 'SVN-CV-41'!B:B, 0)), "")</f>
        <v/>
      </c>
      <c r="Q41" s="129" t="str">
        <f>IFERROR(INDEX('SVN-CV-42'!L:L, MATCH(A41, 'SVN-CV-42'!B:B, 0)), "")</f>
        <v/>
      </c>
      <c r="R41" s="129" t="str">
        <f>IFERROR(INDEX('SVN-CV-43'!L:L, MATCH(A41, 'SVN-CV-43'!B:B, 0)), "")</f>
        <v/>
      </c>
    </row>
    <row r="42" spans="1:18">
      <c r="A42" s="126">
        <v>45705</v>
      </c>
      <c r="B42" s="127">
        <v>7.2</v>
      </c>
      <c r="C42" s="128">
        <f>IFERROR(INDEX('SVN-CV-01'!L:L, MATCH(A42, 'SVN-CV-01'!B:B, 0)), "")</f>
        <v>30.854173125836475</v>
      </c>
      <c r="D42" s="129">
        <f>IFERROR(INDEX('SVN-CV-02'!L:L, MATCH(A42, 'SVN-CV-02'!B:B, 0)), "")</f>
        <v>17.853010869304949</v>
      </c>
      <c r="E42" s="129">
        <f>IFERROR(INDEX('SVN-CV-19'!L:L, MATCH(A42, 'SVN-CV-19'!B:B, 0)), "")</f>
        <v>11.895377221696881</v>
      </c>
      <c r="F42" s="129">
        <f>IFERROR(INDEX('SVN-CV-09'!L:L, MATCH(A42, 'SVN-CV-09'!B:B, 0)), "")</f>
        <v>41.525413879356122</v>
      </c>
      <c r="G42" s="129" t="str">
        <f>IFERROR(INDEX('SVN-CV-22'!L:L, MATCH(A42, 'SVN-CV-22'!B:B, 0)), "")</f>
        <v/>
      </c>
      <c r="H42" s="129" t="str">
        <f>IFERROR(INDEX('SVN-CV-28'!L:L, MATCH(A42, 'SVN-CV-28'!B:B, 0)), "")</f>
        <v/>
      </c>
      <c r="I42" s="129" t="str">
        <f>IFERROR(INDEX('SVN-CV-29'!L:L, MATCH(A42, 'SVN-CV-29'!B:B, 0)), "")</f>
        <v/>
      </c>
      <c r="J42" s="129" t="str">
        <f>IFERROR(INDEX('SVN-CV-31'!L:L, MATCH(A42, 'SVN-CV-31'!B:B, 0)), "")</f>
        <v/>
      </c>
      <c r="K42" s="129" t="str">
        <f>IFERROR(INDEX('SVN-CV-35'!L:L, MATCH(A42, 'SVN-CV-35'!B:B, 0)), "")</f>
        <v/>
      </c>
      <c r="L42" s="129" t="str">
        <f>IFERROR(INDEX('SVN-CV-37'!L:L, MATCH(A42, 'SVN-CV-37'!B:B, 0)), "")</f>
        <v/>
      </c>
      <c r="M42" s="129" t="str">
        <f>IFERROR(INDEX('SVN-CV-38'!L:L, MATCH(A42, 'SVN-CV-38'!B:B, 0)), "")</f>
        <v/>
      </c>
      <c r="N42" s="129" t="str">
        <f>IFERROR(INDEX('SVN-CV-39'!L:L, MATCH(A42, 'SVN-CV-39'!B:B, 0)), "")</f>
        <v/>
      </c>
      <c r="O42" s="129" t="str">
        <f>IFERROR(INDEX('SVN-CV-40'!L:L, MATCH(A42, 'SVN-CV-40'!B:B, 0)), "")</f>
        <v/>
      </c>
      <c r="P42" s="129" t="str">
        <f>IFERROR(INDEX('SVN-CV-41'!L:L, MATCH(A42, 'SVN-CV-41'!B:B, 0)), "")</f>
        <v/>
      </c>
      <c r="Q42" s="129" t="str">
        <f>IFERROR(INDEX('SVN-CV-42'!L:L, MATCH(A42, 'SVN-CV-42'!B:B, 0)), "")</f>
        <v/>
      </c>
      <c r="R42" s="129" t="str">
        <f>IFERROR(INDEX('SVN-CV-43'!L:L, MATCH(A42, 'SVN-CV-43'!B:B, 0)), "")</f>
        <v/>
      </c>
    </row>
    <row r="43" spans="1:18">
      <c r="A43" s="126">
        <v>45706</v>
      </c>
      <c r="B43" s="127">
        <v>0.1</v>
      </c>
      <c r="C43" s="128">
        <f>IFERROR(INDEX('SVN-CV-01'!L:L, MATCH(A43, 'SVN-CV-01'!B:B, 0)), "")</f>
        <v>42.449617208185359</v>
      </c>
      <c r="D43" s="129">
        <f>IFERROR(INDEX('SVN-CV-02'!L:L, MATCH(A43, 'SVN-CV-02'!B:B, 0)), "")</f>
        <v>23.299141560649591</v>
      </c>
      <c r="E43" s="129">
        <f>IFERROR(INDEX('SVN-CV-19'!L:L, MATCH(A43, 'SVN-CV-19'!B:B, 0)), "")</f>
        <v>19.229404499542333</v>
      </c>
      <c r="F43" s="129">
        <f>IFERROR(INDEX('SVN-CV-09'!L:L, MATCH(A43, 'SVN-CV-09'!B:B, 0)), "")</f>
        <v>51.353967704375052</v>
      </c>
      <c r="G43" s="129" t="str">
        <f>IFERROR(INDEX('SVN-CV-22'!L:L, MATCH(A43, 'SVN-CV-22'!B:B, 0)), "")</f>
        <v/>
      </c>
      <c r="H43" s="129" t="str">
        <f>IFERROR(INDEX('SVN-CV-28'!L:L, MATCH(A43, 'SVN-CV-28'!B:B, 0)), "")</f>
        <v/>
      </c>
      <c r="I43" s="129" t="str">
        <f>IFERROR(INDEX('SVN-CV-29'!L:L, MATCH(A43, 'SVN-CV-29'!B:B, 0)), "")</f>
        <v/>
      </c>
      <c r="J43" s="129" t="str">
        <f>IFERROR(INDEX('SVN-CV-31'!L:L, MATCH(A43, 'SVN-CV-31'!B:B, 0)), "")</f>
        <v/>
      </c>
      <c r="K43" s="129" t="str">
        <f>IFERROR(INDEX('SVN-CV-35'!L:L, MATCH(A43, 'SVN-CV-35'!B:B, 0)), "")</f>
        <v/>
      </c>
      <c r="L43" s="129" t="str">
        <f>IFERROR(INDEX('SVN-CV-37'!L:L, MATCH(A43, 'SVN-CV-37'!B:B, 0)), "")</f>
        <v/>
      </c>
      <c r="M43" s="129" t="str">
        <f>IFERROR(INDEX('SVN-CV-38'!L:L, MATCH(A43, 'SVN-CV-38'!B:B, 0)), "")</f>
        <v/>
      </c>
      <c r="N43" s="129" t="str">
        <f>IFERROR(INDEX('SVN-CV-39'!L:L, MATCH(A43, 'SVN-CV-39'!B:B, 0)), "")</f>
        <v/>
      </c>
      <c r="O43" s="129" t="str">
        <f>IFERROR(INDEX('SVN-CV-40'!L:L, MATCH(A43, 'SVN-CV-40'!B:B, 0)), "")</f>
        <v/>
      </c>
      <c r="P43" s="129" t="str">
        <f>IFERROR(INDEX('SVN-CV-41'!L:L, MATCH(A43, 'SVN-CV-41'!B:B, 0)), "")</f>
        <v/>
      </c>
      <c r="Q43" s="129" t="str">
        <f>IFERROR(INDEX('SVN-CV-42'!L:L, MATCH(A43, 'SVN-CV-42'!B:B, 0)), "")</f>
        <v/>
      </c>
      <c r="R43" s="129" t="str">
        <f>IFERROR(INDEX('SVN-CV-43'!L:L, MATCH(A43, 'SVN-CV-43'!B:B, 0)), "")</f>
        <v/>
      </c>
    </row>
    <row r="44" spans="1:18">
      <c r="A44" s="126">
        <v>45707</v>
      </c>
      <c r="B44" s="127">
        <v>0</v>
      </c>
      <c r="C44" s="128">
        <f>IFERROR(INDEX('SVN-CV-01'!L:L, MATCH(A44, 'SVN-CV-01'!B:B, 0)), "")</f>
        <v>44.88674635321388</v>
      </c>
      <c r="D44" s="129">
        <f>IFERROR(INDEX('SVN-CV-02'!L:L, MATCH(A44, 'SVN-CV-02'!B:B, 0)), "")</f>
        <v>29.664288305147657</v>
      </c>
      <c r="E44" s="129">
        <f>IFERROR(INDEX('SVN-CV-19'!L:L, MATCH(A44, 'SVN-CV-19'!B:B, 0)), "")</f>
        <v>28.918852006919945</v>
      </c>
      <c r="F44" s="129">
        <f>IFERROR(INDEX('SVN-CV-09'!L:L, MATCH(A44, 'SVN-CV-09'!B:B, 0)), "")</f>
        <v>35.644213624017766</v>
      </c>
      <c r="G44" s="129" t="str">
        <f>IFERROR(INDEX('SVN-CV-22'!L:L, MATCH(A44, 'SVN-CV-22'!B:B, 0)), "")</f>
        <v/>
      </c>
      <c r="H44" s="129" t="str">
        <f>IFERROR(INDEX('SVN-CV-28'!L:L, MATCH(A44, 'SVN-CV-28'!B:B, 0)), "")</f>
        <v/>
      </c>
      <c r="I44" s="129" t="str">
        <f>IFERROR(INDEX('SVN-CV-29'!L:L, MATCH(A44, 'SVN-CV-29'!B:B, 0)), "")</f>
        <v/>
      </c>
      <c r="J44" s="129" t="str">
        <f>IFERROR(INDEX('SVN-CV-31'!L:L, MATCH(A44, 'SVN-CV-31'!B:B, 0)), "")</f>
        <v/>
      </c>
      <c r="K44" s="129" t="str">
        <f>IFERROR(INDEX('SVN-CV-35'!L:L, MATCH(A44, 'SVN-CV-35'!B:B, 0)), "")</f>
        <v/>
      </c>
      <c r="L44" s="129" t="str">
        <f>IFERROR(INDEX('SVN-CV-37'!L:L, MATCH(A44, 'SVN-CV-37'!B:B, 0)), "")</f>
        <v/>
      </c>
      <c r="M44" s="129" t="str">
        <f>IFERROR(INDEX('SVN-CV-38'!L:L, MATCH(A44, 'SVN-CV-38'!B:B, 0)), "")</f>
        <v/>
      </c>
      <c r="N44" s="129" t="str">
        <f>IFERROR(INDEX('SVN-CV-39'!L:L, MATCH(A44, 'SVN-CV-39'!B:B, 0)), "")</f>
        <v/>
      </c>
      <c r="O44" s="129" t="str">
        <f>IFERROR(INDEX('SVN-CV-40'!L:L, MATCH(A44, 'SVN-CV-40'!B:B, 0)), "")</f>
        <v/>
      </c>
      <c r="P44" s="129" t="str">
        <f>IFERROR(INDEX('SVN-CV-41'!L:L, MATCH(A44, 'SVN-CV-41'!B:B, 0)), "")</f>
        <v/>
      </c>
      <c r="Q44" s="129" t="str">
        <f>IFERROR(INDEX('SVN-CV-42'!L:L, MATCH(A44, 'SVN-CV-42'!B:B, 0)), "")</f>
        <v/>
      </c>
      <c r="R44" s="129" t="str">
        <f>IFERROR(INDEX('SVN-CV-43'!L:L, MATCH(A44, 'SVN-CV-43'!B:B, 0)), "")</f>
        <v/>
      </c>
    </row>
    <row r="45" spans="1:18">
      <c r="A45" s="126">
        <v>45708</v>
      </c>
      <c r="B45" s="127">
        <v>0</v>
      </c>
      <c r="C45" s="128">
        <f>IFERROR(INDEX('SVN-CV-01'!L:L, MATCH(A45, 'SVN-CV-01'!B:B, 0)), "")</f>
        <v>19.507434473031292</v>
      </c>
      <c r="D45" s="129">
        <f>IFERROR(INDEX('SVN-CV-02'!L:L, MATCH(A45, 'SVN-CV-02'!B:B, 0)), "")</f>
        <v>26.26290161856846</v>
      </c>
      <c r="E45" s="129">
        <f>IFERROR(INDEX('SVN-CV-19'!L:L, MATCH(A45, 'SVN-CV-19'!B:B, 0)), "")</f>
        <v>2.5826344570131976</v>
      </c>
      <c r="F45" s="129">
        <f>IFERROR(INDEX('SVN-CV-09'!L:L, MATCH(A45, 'SVN-CV-09'!B:B, 0)), "")</f>
        <v>38.491167299093227</v>
      </c>
      <c r="G45" s="129" t="str">
        <f>IFERROR(INDEX('SVN-CV-22'!L:L, MATCH(A45, 'SVN-CV-22'!B:B, 0)), "")</f>
        <v/>
      </c>
      <c r="H45" s="129" t="str">
        <f>IFERROR(INDEX('SVN-CV-28'!L:L, MATCH(A45, 'SVN-CV-28'!B:B, 0)), "")</f>
        <v/>
      </c>
      <c r="I45" s="129" t="str">
        <f>IFERROR(INDEX('SVN-CV-29'!L:L, MATCH(A45, 'SVN-CV-29'!B:B, 0)), "")</f>
        <v/>
      </c>
      <c r="J45" s="129" t="str">
        <f>IFERROR(INDEX('SVN-CV-31'!L:L, MATCH(A45, 'SVN-CV-31'!B:B, 0)), "")</f>
        <v/>
      </c>
      <c r="K45" s="129" t="str">
        <f>IFERROR(INDEX('SVN-CV-35'!L:L, MATCH(A45, 'SVN-CV-35'!B:B, 0)), "")</f>
        <v/>
      </c>
      <c r="L45" s="129" t="str">
        <f>IFERROR(INDEX('SVN-CV-37'!L:L, MATCH(A45, 'SVN-CV-37'!B:B, 0)), "")</f>
        <v/>
      </c>
      <c r="M45" s="129" t="str">
        <f>IFERROR(INDEX('SVN-CV-38'!L:L, MATCH(A45, 'SVN-CV-38'!B:B, 0)), "")</f>
        <v/>
      </c>
      <c r="N45" s="129" t="str">
        <f>IFERROR(INDEX('SVN-CV-39'!L:L, MATCH(A45, 'SVN-CV-39'!B:B, 0)), "")</f>
        <v/>
      </c>
      <c r="O45" s="129" t="str">
        <f>IFERROR(INDEX('SVN-CV-40'!L:L, MATCH(A45, 'SVN-CV-40'!B:B, 0)), "")</f>
        <v/>
      </c>
      <c r="P45" s="129" t="str">
        <f>IFERROR(INDEX('SVN-CV-41'!L:L, MATCH(A45, 'SVN-CV-41'!B:B, 0)), "")</f>
        <v/>
      </c>
      <c r="Q45" s="129" t="str">
        <f>IFERROR(INDEX('SVN-CV-42'!L:L, MATCH(A45, 'SVN-CV-42'!B:B, 0)), "")</f>
        <v/>
      </c>
      <c r="R45" s="129" t="str">
        <f>IFERROR(INDEX('SVN-CV-43'!L:L, MATCH(A45, 'SVN-CV-43'!B:B, 0)), "")</f>
        <v/>
      </c>
    </row>
    <row r="46" spans="1:18">
      <c r="A46" s="126">
        <v>45709</v>
      </c>
      <c r="B46" s="127">
        <v>0</v>
      </c>
      <c r="C46" s="128" t="str">
        <f>IFERROR(INDEX('SVN-CV-01'!L:L, MATCH(A46, 'SVN-CV-01'!B:B, 0)), "")</f>
        <v/>
      </c>
      <c r="D46" s="129">
        <f>IFERROR(INDEX('SVN-CV-02'!L:L, MATCH(A46, 'SVN-CV-02'!B:B, 0)), "")</f>
        <v>51.665849496234728</v>
      </c>
      <c r="E46" s="129">
        <f>IFERROR(INDEX('SVN-CV-19'!L:L, MATCH(A46, 'SVN-CV-19'!B:B, 0)), "")</f>
        <v>22.002499904197787</v>
      </c>
      <c r="F46" s="129">
        <f>IFERROR(INDEX('SVN-CV-09'!L:L, MATCH(A46, 'SVN-CV-09'!B:B, 0)), "")</f>
        <v>30.768002507777958</v>
      </c>
      <c r="G46" s="129" t="str">
        <f>IFERROR(INDEX('SVN-CV-22'!L:L, MATCH(A46, 'SVN-CV-22'!B:B, 0)), "")</f>
        <v/>
      </c>
      <c r="H46" s="129" t="str">
        <f>IFERROR(INDEX('SVN-CV-28'!L:L, MATCH(A46, 'SVN-CV-28'!B:B, 0)), "")</f>
        <v/>
      </c>
      <c r="I46" s="129" t="str">
        <f>IFERROR(INDEX('SVN-CV-29'!L:L, MATCH(A46, 'SVN-CV-29'!B:B, 0)), "")</f>
        <v/>
      </c>
      <c r="J46" s="129" t="str">
        <f>IFERROR(INDEX('SVN-CV-31'!L:L, MATCH(A46, 'SVN-CV-31'!B:B, 0)), "")</f>
        <v/>
      </c>
      <c r="K46" s="129" t="str">
        <f>IFERROR(INDEX('SVN-CV-35'!L:L, MATCH(A46, 'SVN-CV-35'!B:B, 0)), "")</f>
        <v/>
      </c>
      <c r="L46" s="129" t="str">
        <f>IFERROR(INDEX('SVN-CV-37'!L:L, MATCH(A46, 'SVN-CV-37'!B:B, 0)), "")</f>
        <v/>
      </c>
      <c r="M46" s="129" t="str">
        <f>IFERROR(INDEX('SVN-CV-38'!L:L, MATCH(A46, 'SVN-CV-38'!B:B, 0)), "")</f>
        <v/>
      </c>
      <c r="N46" s="129" t="str">
        <f>IFERROR(INDEX('SVN-CV-39'!L:L, MATCH(A46, 'SVN-CV-39'!B:B, 0)), "")</f>
        <v/>
      </c>
      <c r="O46" s="129" t="str">
        <f>IFERROR(INDEX('SVN-CV-40'!L:L, MATCH(A46, 'SVN-CV-40'!B:B, 0)), "")</f>
        <v/>
      </c>
      <c r="P46" s="129" t="str">
        <f>IFERROR(INDEX('SVN-CV-41'!L:L, MATCH(A46, 'SVN-CV-41'!B:B, 0)), "")</f>
        <v/>
      </c>
      <c r="Q46" s="129" t="str">
        <f>IFERROR(INDEX('SVN-CV-42'!L:L, MATCH(A46, 'SVN-CV-42'!B:B, 0)), "")</f>
        <v/>
      </c>
      <c r="R46" s="129" t="str">
        <f>IFERROR(INDEX('SVN-CV-43'!L:L, MATCH(A46, 'SVN-CV-43'!B:B, 0)), "")</f>
        <v/>
      </c>
    </row>
    <row r="47" spans="1:18">
      <c r="A47" s="126">
        <v>45712</v>
      </c>
      <c r="B47" s="127">
        <v>0</v>
      </c>
      <c r="C47" s="128">
        <f>IFERROR(INDEX('SVN-CV-01'!L:L, MATCH(A47, 'SVN-CV-01'!B:B, 0)), "")</f>
        <v>5.0289163463135056</v>
      </c>
      <c r="D47" s="129">
        <f>IFERROR(INDEX('SVN-CV-02'!L:L, MATCH(A47, 'SVN-CV-02'!B:B, 0)), "")</f>
        <v>8.3582294591782507</v>
      </c>
      <c r="E47" s="129">
        <f>IFERROR(INDEX('SVN-CV-19'!L:L, MATCH(A47, 'SVN-CV-19'!B:B, 0)), "")</f>
        <v>14.431216235211672</v>
      </c>
      <c r="F47" s="129">
        <f>IFERROR(INDEX('SVN-CV-09'!L:L, MATCH(A47, 'SVN-CV-09'!B:B, 0)), "")</f>
        <v>41.097688222765385</v>
      </c>
      <c r="G47" s="129" t="str">
        <f>IFERROR(INDEX('SVN-CV-22'!L:L, MATCH(A47, 'SVN-CV-22'!B:B, 0)), "")</f>
        <v/>
      </c>
      <c r="H47" s="129" t="str">
        <f>IFERROR(INDEX('SVN-CV-28'!L:L, MATCH(A47, 'SVN-CV-28'!B:B, 0)), "")</f>
        <v/>
      </c>
      <c r="I47" s="129" t="str">
        <f>IFERROR(INDEX('SVN-CV-29'!L:L, MATCH(A47, 'SVN-CV-29'!B:B, 0)), "")</f>
        <v/>
      </c>
      <c r="J47" s="129" t="str">
        <f>IFERROR(INDEX('SVN-CV-31'!L:L, MATCH(A47, 'SVN-CV-31'!B:B, 0)), "")</f>
        <v/>
      </c>
      <c r="K47" s="129" t="str">
        <f>IFERROR(INDEX('SVN-CV-35'!L:L, MATCH(A47, 'SVN-CV-35'!B:B, 0)), "")</f>
        <v/>
      </c>
      <c r="L47" s="129" t="str">
        <f>IFERROR(INDEX('SVN-CV-37'!L:L, MATCH(A47, 'SVN-CV-37'!B:B, 0)), "")</f>
        <v/>
      </c>
      <c r="M47" s="129" t="str">
        <f>IFERROR(INDEX('SVN-CV-38'!L:L, MATCH(A47, 'SVN-CV-38'!B:B, 0)), "")</f>
        <v/>
      </c>
      <c r="N47" s="129" t="str">
        <f>IFERROR(INDEX('SVN-CV-39'!L:L, MATCH(A47, 'SVN-CV-39'!B:B, 0)), "")</f>
        <v/>
      </c>
      <c r="O47" s="129" t="str">
        <f>IFERROR(INDEX('SVN-CV-40'!L:L, MATCH(A47, 'SVN-CV-40'!B:B, 0)), "")</f>
        <v/>
      </c>
      <c r="P47" s="129" t="str">
        <f>IFERROR(INDEX('SVN-CV-41'!L:L, MATCH(A47, 'SVN-CV-41'!B:B, 0)), "")</f>
        <v/>
      </c>
      <c r="Q47" s="129" t="str">
        <f>IFERROR(INDEX('SVN-CV-42'!L:L, MATCH(A47, 'SVN-CV-42'!B:B, 0)), "")</f>
        <v/>
      </c>
      <c r="R47" s="129" t="str">
        <f>IFERROR(INDEX('SVN-CV-43'!L:L, MATCH(A47, 'SVN-CV-43'!B:B, 0)), "")</f>
        <v/>
      </c>
    </row>
    <row r="48" spans="1:18">
      <c r="A48" s="126">
        <v>45713</v>
      </c>
      <c r="B48" s="127">
        <v>0</v>
      </c>
      <c r="C48" s="128" t="str">
        <f>IFERROR(INDEX('SVN-CV-01'!L:L, MATCH(A48, 'SVN-CV-01'!B:B, 0)), "")</f>
        <v/>
      </c>
      <c r="D48" s="129" t="str">
        <f>IFERROR(INDEX('SVN-CV-02'!L:L, MATCH(A48, 'SVN-CV-02'!B:B, 0)), "")</f>
        <v/>
      </c>
      <c r="E48" s="129" t="str">
        <f>IFERROR(INDEX('SVN-CV-19'!L:L, MATCH(A48, 'SVN-CV-19'!B:B, 0)), "")</f>
        <v/>
      </c>
      <c r="F48" s="129" t="str">
        <f>IFERROR(INDEX('SVN-CV-09'!L:L, MATCH(A48, 'SVN-CV-09'!B:B, 0)), "")</f>
        <v/>
      </c>
      <c r="G48" s="129" t="str">
        <f>IFERROR(INDEX('SVN-CV-22'!L:L, MATCH(A48, 'SVN-CV-22'!B:B, 0)), "")</f>
        <v/>
      </c>
      <c r="H48" s="129" t="str">
        <f>IFERROR(INDEX('SVN-CV-28'!L:L, MATCH(A48, 'SVN-CV-28'!B:B, 0)), "")</f>
        <v/>
      </c>
      <c r="I48" s="129" t="str">
        <f>IFERROR(INDEX('SVN-CV-29'!L:L, MATCH(A48, 'SVN-CV-29'!B:B, 0)), "")</f>
        <v/>
      </c>
      <c r="J48" s="129" t="str">
        <f>IFERROR(INDEX('SVN-CV-31'!L:L, MATCH(A48, 'SVN-CV-31'!B:B, 0)), "")</f>
        <v/>
      </c>
      <c r="K48" s="129" t="str">
        <f>IFERROR(INDEX('SVN-CV-35'!L:L, MATCH(A48, 'SVN-CV-35'!B:B, 0)), "")</f>
        <v/>
      </c>
      <c r="L48" s="129" t="str">
        <f>IFERROR(INDEX('SVN-CV-37'!L:L, MATCH(A48, 'SVN-CV-37'!B:B, 0)), "")</f>
        <v/>
      </c>
      <c r="M48" s="129" t="str">
        <f>IFERROR(INDEX('SVN-CV-38'!L:L, MATCH(A48, 'SVN-CV-38'!B:B, 0)), "")</f>
        <v/>
      </c>
      <c r="N48" s="129" t="str">
        <f>IFERROR(INDEX('SVN-CV-39'!L:L, MATCH(A48, 'SVN-CV-39'!B:B, 0)), "")</f>
        <v/>
      </c>
      <c r="O48" s="129" t="str">
        <f>IFERROR(INDEX('SVN-CV-40'!L:L, MATCH(A48, 'SVN-CV-40'!B:B, 0)), "")</f>
        <v/>
      </c>
      <c r="P48" s="129" t="str">
        <f>IFERROR(INDEX('SVN-CV-41'!L:L, MATCH(A48, 'SVN-CV-41'!B:B, 0)), "")</f>
        <v/>
      </c>
      <c r="Q48" s="129" t="str">
        <f>IFERROR(INDEX('SVN-CV-42'!L:L, MATCH(A48, 'SVN-CV-42'!B:B, 0)), "")</f>
        <v/>
      </c>
      <c r="R48" s="129" t="str">
        <f>IFERROR(INDEX('SVN-CV-43'!L:L, MATCH(A48, 'SVN-CV-43'!B:B, 0)), "")</f>
        <v/>
      </c>
    </row>
    <row r="49" spans="1:18">
      <c r="A49" s="126">
        <v>45714</v>
      </c>
      <c r="B49" s="127">
        <v>1.6</v>
      </c>
      <c r="C49" s="128">
        <f>IFERROR(INDEX('SVN-CV-01'!L:L, MATCH(A49, 'SVN-CV-01'!B:B, 0)), "")</f>
        <v>9.3936148378405644</v>
      </c>
      <c r="D49" s="129">
        <f>IFERROR(INDEX('SVN-CV-02'!L:L, MATCH(A49, 'SVN-CV-02'!B:B, 0)), "")</f>
        <v>7.1084457005317514</v>
      </c>
      <c r="E49" s="129">
        <f>IFERROR(INDEX('SVN-CV-19'!L:L, MATCH(A49, 'SVN-CV-19'!B:B, 0)), "")</f>
        <v>28.96031775122615</v>
      </c>
      <c r="F49" s="129">
        <f>IFERROR(INDEX('SVN-CV-09'!L:L, MATCH(A49, 'SVN-CV-09'!B:B, 0)), "")</f>
        <v>55.019087323162402</v>
      </c>
      <c r="G49" s="129" t="str">
        <f>IFERROR(INDEX('SVN-CV-22'!L:L, MATCH(A49, 'SVN-CV-22'!B:B, 0)), "")</f>
        <v/>
      </c>
      <c r="H49" s="129" t="str">
        <f>IFERROR(INDEX('SVN-CV-28'!L:L, MATCH(A49, 'SVN-CV-28'!B:B, 0)), "")</f>
        <v/>
      </c>
      <c r="I49" s="129" t="str">
        <f>IFERROR(INDEX('SVN-CV-29'!L:L, MATCH(A49, 'SVN-CV-29'!B:B, 0)), "")</f>
        <v/>
      </c>
      <c r="J49" s="129" t="str">
        <f>IFERROR(INDEX('SVN-CV-31'!L:L, MATCH(A49, 'SVN-CV-31'!B:B, 0)), "")</f>
        <v/>
      </c>
      <c r="K49" s="129" t="str">
        <f>IFERROR(INDEX('SVN-CV-35'!L:L, MATCH(A49, 'SVN-CV-35'!B:B, 0)), "")</f>
        <v/>
      </c>
      <c r="L49" s="129" t="str">
        <f>IFERROR(INDEX('SVN-CV-37'!L:L, MATCH(A49, 'SVN-CV-37'!B:B, 0)), "")</f>
        <v/>
      </c>
      <c r="M49" s="129" t="str">
        <f>IFERROR(INDEX('SVN-CV-38'!L:L, MATCH(A49, 'SVN-CV-38'!B:B, 0)), "")</f>
        <v/>
      </c>
      <c r="N49" s="129" t="str">
        <f>IFERROR(INDEX('SVN-CV-39'!L:L, MATCH(A49, 'SVN-CV-39'!B:B, 0)), "")</f>
        <v/>
      </c>
      <c r="O49" s="129" t="str">
        <f>IFERROR(INDEX('SVN-CV-40'!L:L, MATCH(A49, 'SVN-CV-40'!B:B, 0)), "")</f>
        <v/>
      </c>
      <c r="P49" s="129" t="str">
        <f>IFERROR(INDEX('SVN-CV-41'!L:L, MATCH(A49, 'SVN-CV-41'!B:B, 0)), "")</f>
        <v/>
      </c>
      <c r="Q49" s="129" t="str">
        <f>IFERROR(INDEX('SVN-CV-42'!L:L, MATCH(A49, 'SVN-CV-42'!B:B, 0)), "")</f>
        <v/>
      </c>
      <c r="R49" s="129" t="str">
        <f>IFERROR(INDEX('SVN-CV-43'!L:L, MATCH(A49, 'SVN-CV-43'!B:B, 0)), "")</f>
        <v/>
      </c>
    </row>
    <row r="50" spans="1:18">
      <c r="A50" s="126">
        <v>45715</v>
      </c>
      <c r="B50" s="127">
        <v>0.1</v>
      </c>
      <c r="C50" s="128">
        <f>IFERROR(INDEX('SVN-CV-01'!L:L, MATCH(A50, 'SVN-CV-01'!B:B, 0)), "")</f>
        <v>28.38608812797554</v>
      </c>
      <c r="D50" s="129">
        <f>IFERROR(INDEX('SVN-CV-02'!L:L, MATCH(A50, 'SVN-CV-02'!B:B, 0)), "")</f>
        <v>17.267310122441064</v>
      </c>
      <c r="E50" s="129">
        <f>IFERROR(INDEX('SVN-CV-19'!L:L, MATCH(A50, 'SVN-CV-19'!B:B, 0)), "")</f>
        <v>19.154633927368156</v>
      </c>
      <c r="F50" s="129">
        <f>IFERROR(INDEX('SVN-CV-09'!L:L, MATCH(A50, 'SVN-CV-09'!B:B, 0)), "")</f>
        <v>38.230484969017127</v>
      </c>
      <c r="G50" s="129" t="str">
        <f>IFERROR(INDEX('SVN-CV-22'!L:L, MATCH(A50, 'SVN-CV-22'!B:B, 0)), "")</f>
        <v/>
      </c>
      <c r="H50" s="129" t="str">
        <f>IFERROR(INDEX('SVN-CV-28'!L:L, MATCH(A50, 'SVN-CV-28'!B:B, 0)), "")</f>
        <v/>
      </c>
      <c r="I50" s="129" t="str">
        <f>IFERROR(INDEX('SVN-CV-29'!L:L, MATCH(A50, 'SVN-CV-29'!B:B, 0)), "")</f>
        <v/>
      </c>
      <c r="J50" s="129" t="str">
        <f>IFERROR(INDEX('SVN-CV-31'!L:L, MATCH(A50, 'SVN-CV-31'!B:B, 0)), "")</f>
        <v/>
      </c>
      <c r="K50" s="129" t="str">
        <f>IFERROR(INDEX('SVN-CV-35'!L:L, MATCH(A50, 'SVN-CV-35'!B:B, 0)), "")</f>
        <v/>
      </c>
      <c r="L50" s="129" t="str">
        <f>IFERROR(INDEX('SVN-CV-37'!L:L, MATCH(A50, 'SVN-CV-37'!B:B, 0)), "")</f>
        <v/>
      </c>
      <c r="M50" s="129" t="str">
        <f>IFERROR(INDEX('SVN-CV-38'!L:L, MATCH(A50, 'SVN-CV-38'!B:B, 0)), "")</f>
        <v/>
      </c>
      <c r="N50" s="129" t="str">
        <f>IFERROR(INDEX('SVN-CV-39'!L:L, MATCH(A50, 'SVN-CV-39'!B:B, 0)), "")</f>
        <v/>
      </c>
      <c r="O50" s="129" t="str">
        <f>IFERROR(INDEX('SVN-CV-40'!L:L, MATCH(A50, 'SVN-CV-40'!B:B, 0)), "")</f>
        <v/>
      </c>
      <c r="P50" s="129" t="str">
        <f>IFERROR(INDEX('SVN-CV-41'!L:L, MATCH(A50, 'SVN-CV-41'!B:B, 0)), "")</f>
        <v/>
      </c>
      <c r="Q50" s="129" t="str">
        <f>IFERROR(INDEX('SVN-CV-42'!L:L, MATCH(A50, 'SVN-CV-42'!B:B, 0)), "")</f>
        <v/>
      </c>
      <c r="R50" s="129" t="str">
        <f>IFERROR(INDEX('SVN-CV-43'!L:L, MATCH(A50, 'SVN-CV-43'!B:B, 0)), "")</f>
        <v/>
      </c>
    </row>
    <row r="51" spans="1:18">
      <c r="A51" s="126">
        <v>45716</v>
      </c>
      <c r="B51" s="127">
        <v>0.04</v>
      </c>
      <c r="C51" s="128" t="str">
        <f>IFERROR(INDEX('SVN-CV-01'!L:L, MATCH(A51, 'SVN-CV-01'!B:B, 0)), "")</f>
        <v/>
      </c>
      <c r="D51" s="129" t="str">
        <f>IFERROR(INDEX('SVN-CV-02'!L:L, MATCH(A51, 'SVN-CV-02'!B:B, 0)), "")</f>
        <v/>
      </c>
      <c r="E51" s="129" t="str">
        <f>IFERROR(INDEX('SVN-CV-19'!L:L, MATCH(A51, 'SVN-CV-19'!B:B, 0)), "")</f>
        <v/>
      </c>
      <c r="F51" s="129" t="str">
        <f>IFERROR(INDEX('SVN-CV-09'!L:L, MATCH(A51, 'SVN-CV-09'!B:B, 0)), "")</f>
        <v/>
      </c>
      <c r="G51" s="129" t="str">
        <f>IFERROR(INDEX('SVN-CV-22'!L:L, MATCH(A51, 'SVN-CV-22'!B:B, 0)), "")</f>
        <v/>
      </c>
      <c r="H51" s="129" t="str">
        <f>IFERROR(INDEX('SVN-CV-28'!L:L, MATCH(A51, 'SVN-CV-28'!B:B, 0)), "")</f>
        <v/>
      </c>
      <c r="I51" s="129" t="str">
        <f>IFERROR(INDEX('SVN-CV-29'!L:L, MATCH(A51, 'SVN-CV-29'!B:B, 0)), "")</f>
        <v/>
      </c>
      <c r="J51" s="129" t="str">
        <f>IFERROR(INDEX('SVN-CV-31'!L:L, MATCH(A51, 'SVN-CV-31'!B:B, 0)), "")</f>
        <v/>
      </c>
      <c r="K51" s="129" t="str">
        <f>IFERROR(INDEX('SVN-CV-35'!L:L, MATCH(A51, 'SVN-CV-35'!B:B, 0)), "")</f>
        <v/>
      </c>
      <c r="L51" s="129" t="str">
        <f>IFERROR(INDEX('SVN-CV-37'!L:L, MATCH(A51, 'SVN-CV-37'!B:B, 0)), "")</f>
        <v/>
      </c>
      <c r="M51" s="129" t="str">
        <f>IFERROR(INDEX('SVN-CV-38'!L:L, MATCH(A51, 'SVN-CV-38'!B:B, 0)), "")</f>
        <v/>
      </c>
      <c r="N51" s="129" t="str">
        <f>IFERROR(INDEX('SVN-CV-39'!L:L, MATCH(A51, 'SVN-CV-39'!B:B, 0)), "")</f>
        <v/>
      </c>
      <c r="O51" s="129" t="str">
        <f>IFERROR(INDEX('SVN-CV-40'!L:L, MATCH(A51, 'SVN-CV-40'!B:B, 0)), "")</f>
        <v/>
      </c>
      <c r="P51" s="129" t="str">
        <f>IFERROR(INDEX('SVN-CV-41'!L:L, MATCH(A51, 'SVN-CV-41'!B:B, 0)), "")</f>
        <v/>
      </c>
      <c r="Q51" s="129" t="str">
        <f>IFERROR(INDEX('SVN-CV-42'!L:L, MATCH(A51, 'SVN-CV-42'!B:B, 0)), "")</f>
        <v/>
      </c>
      <c r="R51" s="129" t="str">
        <f>IFERROR(INDEX('SVN-CV-43'!L:L, MATCH(A51, 'SVN-CV-43'!B:B, 0)), "")</f>
        <v/>
      </c>
    </row>
    <row r="52" spans="1:18">
      <c r="A52" s="126">
        <v>45717</v>
      </c>
      <c r="B52" s="127">
        <v>1.4</v>
      </c>
      <c r="C52" s="128">
        <f>IFERROR(INDEX('SVN-CV-01'!L:L, MATCH(A52, 'SVN-CV-01'!B:B, 0)), "")</f>
        <v>50.751256167415839</v>
      </c>
      <c r="D52" s="129">
        <f>IFERROR(INDEX('SVN-CV-02'!L:L, MATCH(A52, 'SVN-CV-02'!B:B, 0)), "")</f>
        <v>8.3354665665008785</v>
      </c>
      <c r="E52" s="129">
        <f>IFERROR(INDEX('SVN-CV-19'!L:L, MATCH(A52, 'SVN-CV-19'!B:B, 0)), "")</f>
        <v>28.471213468573026</v>
      </c>
      <c r="F52" s="129">
        <f>IFERROR(INDEX('SVN-CV-09'!L:L, MATCH(A52, 'SVN-CV-09'!B:B, 0)), "")</f>
        <v>68.197213941614336</v>
      </c>
      <c r="G52" s="129" t="str">
        <f>IFERROR(INDEX('SVN-CV-22'!L:L, MATCH(A52, 'SVN-CV-22'!B:B, 0)), "")</f>
        <v/>
      </c>
      <c r="H52" s="129" t="str">
        <f>IFERROR(INDEX('SVN-CV-28'!L:L, MATCH(A52, 'SVN-CV-28'!B:B, 0)), "")</f>
        <v/>
      </c>
      <c r="I52" s="129" t="str">
        <f>IFERROR(INDEX('SVN-CV-29'!L:L, MATCH(A52, 'SVN-CV-29'!B:B, 0)), "")</f>
        <v/>
      </c>
      <c r="J52" s="129" t="str">
        <f>IFERROR(INDEX('SVN-CV-31'!L:L, MATCH(A52, 'SVN-CV-31'!B:B, 0)), "")</f>
        <v/>
      </c>
      <c r="K52" s="129" t="str">
        <f>IFERROR(INDEX('SVN-CV-35'!L:L, MATCH(A52, 'SVN-CV-35'!B:B, 0)), "")</f>
        <v/>
      </c>
      <c r="L52" s="129" t="str">
        <f>IFERROR(INDEX('SVN-CV-37'!L:L, MATCH(A52, 'SVN-CV-37'!B:B, 0)), "")</f>
        <v/>
      </c>
      <c r="M52" s="129" t="str">
        <f>IFERROR(INDEX('SVN-CV-38'!L:L, MATCH(A52, 'SVN-CV-38'!B:B, 0)), "")</f>
        <v/>
      </c>
      <c r="N52" s="129" t="str">
        <f>IFERROR(INDEX('SVN-CV-39'!L:L, MATCH(A52, 'SVN-CV-39'!B:B, 0)), "")</f>
        <v/>
      </c>
      <c r="O52" s="129" t="str">
        <f>IFERROR(INDEX('SVN-CV-40'!L:L, MATCH(A52, 'SVN-CV-40'!B:B, 0)), "")</f>
        <v/>
      </c>
      <c r="P52" s="129" t="str">
        <f>IFERROR(INDEX('SVN-CV-41'!L:L, MATCH(A52, 'SVN-CV-41'!B:B, 0)), "")</f>
        <v/>
      </c>
      <c r="Q52" s="129" t="str">
        <f>IFERROR(INDEX('SVN-CV-42'!L:L, MATCH(A52, 'SVN-CV-42'!B:B, 0)), "")</f>
        <v/>
      </c>
      <c r="R52" s="129" t="str">
        <f>IFERROR(INDEX('SVN-CV-43'!L:L, MATCH(A52, 'SVN-CV-43'!B:B, 0)), "")</f>
        <v/>
      </c>
    </row>
    <row r="53" spans="1:18">
      <c r="A53" s="126">
        <v>45718</v>
      </c>
      <c r="B53" s="127">
        <v>0.05</v>
      </c>
      <c r="C53" s="128" t="str">
        <f>IFERROR(INDEX('SVN-CV-01'!L:L, MATCH(A53, 'SVN-CV-01'!B:B, 0)), "")</f>
        <v/>
      </c>
      <c r="D53" s="129" t="str">
        <f>IFERROR(INDEX('SVN-CV-02'!L:L, MATCH(A53, 'SVN-CV-02'!B:B, 0)), "")</f>
        <v/>
      </c>
      <c r="E53" s="129" t="str">
        <f>IFERROR(INDEX('SVN-CV-19'!L:L, MATCH(A53, 'SVN-CV-19'!B:B, 0)), "")</f>
        <v/>
      </c>
      <c r="F53" s="129" t="str">
        <f>IFERROR(INDEX('SVN-CV-09'!L:L, MATCH(A53, 'SVN-CV-09'!B:B, 0)), "")</f>
        <v/>
      </c>
      <c r="G53" s="129" t="str">
        <f>IFERROR(INDEX('SVN-CV-22'!L:L, MATCH(A53, 'SVN-CV-22'!B:B, 0)), "")</f>
        <v/>
      </c>
      <c r="H53" s="129" t="str">
        <f>IFERROR(INDEX('SVN-CV-28'!L:L, MATCH(A53, 'SVN-CV-28'!B:B, 0)), "")</f>
        <v/>
      </c>
      <c r="I53" s="129" t="str">
        <f>IFERROR(INDEX('SVN-CV-29'!L:L, MATCH(A53, 'SVN-CV-29'!B:B, 0)), "")</f>
        <v/>
      </c>
      <c r="J53" s="129" t="str">
        <f>IFERROR(INDEX('SVN-CV-31'!L:L, MATCH(A53, 'SVN-CV-31'!B:B, 0)), "")</f>
        <v/>
      </c>
      <c r="K53" s="129" t="str">
        <f>IFERROR(INDEX('SVN-CV-35'!L:L, MATCH(A53, 'SVN-CV-35'!B:B, 0)), "")</f>
        <v/>
      </c>
      <c r="L53" s="129" t="str">
        <f>IFERROR(INDEX('SVN-CV-37'!L:L, MATCH(A53, 'SVN-CV-37'!B:B, 0)), "")</f>
        <v/>
      </c>
      <c r="M53" s="129" t="str">
        <f>IFERROR(INDEX('SVN-CV-38'!L:L, MATCH(A53, 'SVN-CV-38'!B:B, 0)), "")</f>
        <v/>
      </c>
      <c r="N53" s="129" t="str">
        <f>IFERROR(INDEX('SVN-CV-39'!L:L, MATCH(A53, 'SVN-CV-39'!B:B, 0)), "")</f>
        <v/>
      </c>
      <c r="O53" s="129" t="str">
        <f>IFERROR(INDEX('SVN-CV-40'!L:L, MATCH(A53, 'SVN-CV-40'!B:B, 0)), "")</f>
        <v/>
      </c>
      <c r="P53" s="129" t="str">
        <f>IFERROR(INDEX('SVN-CV-41'!L:L, MATCH(A53, 'SVN-CV-41'!B:B, 0)), "")</f>
        <v/>
      </c>
      <c r="Q53" s="129" t="str">
        <f>IFERROR(INDEX('SVN-CV-42'!L:L, MATCH(A53, 'SVN-CV-42'!B:B, 0)), "")</f>
        <v/>
      </c>
      <c r="R53" s="129" t="str">
        <f>IFERROR(INDEX('SVN-CV-43'!L:L, MATCH(A53, 'SVN-CV-43'!B:B, 0)), "")</f>
        <v/>
      </c>
    </row>
    <row r="54" spans="1:18">
      <c r="A54" s="126">
        <v>45719</v>
      </c>
      <c r="B54" s="127">
        <v>0</v>
      </c>
      <c r="C54" s="128">
        <f>IFERROR(INDEX('SVN-CV-01'!L:L, MATCH(A54, 'SVN-CV-01'!B:B, 0)), "")</f>
        <v>16.090369778431462</v>
      </c>
      <c r="D54" s="129">
        <f>IFERROR(INDEX('SVN-CV-02'!L:L, MATCH(A54, 'SVN-CV-02'!B:B, 0)), "")</f>
        <v>6.3529522964884517</v>
      </c>
      <c r="E54" s="129">
        <f>IFERROR(INDEX('SVN-CV-19'!L:L, MATCH(A54, 'SVN-CV-19'!B:B, 0)), "")</f>
        <v>22.514439681708353</v>
      </c>
      <c r="F54" s="129">
        <f>IFERROR(INDEX('SVN-CV-09'!L:L, MATCH(A54, 'SVN-CV-09'!B:B, 0)), "")</f>
        <v>55.887475893309379</v>
      </c>
      <c r="G54" s="129" t="str">
        <f>IFERROR(INDEX('SVN-CV-22'!L:L, MATCH(A54, 'SVN-CV-22'!B:B, 0)), "")</f>
        <v/>
      </c>
      <c r="H54" s="129" t="str">
        <f>IFERROR(INDEX('SVN-CV-28'!L:L, MATCH(A54, 'SVN-CV-28'!B:B, 0)), "")</f>
        <v/>
      </c>
      <c r="I54" s="129" t="str">
        <f>IFERROR(INDEX('SVN-CV-29'!L:L, MATCH(A54, 'SVN-CV-29'!B:B, 0)), "")</f>
        <v/>
      </c>
      <c r="J54" s="129" t="str">
        <f>IFERROR(INDEX('SVN-CV-31'!L:L, MATCH(A54, 'SVN-CV-31'!B:B, 0)), "")</f>
        <v/>
      </c>
      <c r="K54" s="129" t="str">
        <f>IFERROR(INDEX('SVN-CV-35'!L:L, MATCH(A54, 'SVN-CV-35'!B:B, 0)), "")</f>
        <v/>
      </c>
      <c r="L54" s="129" t="str">
        <f>IFERROR(INDEX('SVN-CV-37'!L:L, MATCH(A54, 'SVN-CV-37'!B:B, 0)), "")</f>
        <v/>
      </c>
      <c r="M54" s="129" t="str">
        <f>IFERROR(INDEX('SVN-CV-38'!L:L, MATCH(A54, 'SVN-CV-38'!B:B, 0)), "")</f>
        <v/>
      </c>
      <c r="N54" s="129" t="str">
        <f>IFERROR(INDEX('SVN-CV-39'!L:L, MATCH(A54, 'SVN-CV-39'!B:B, 0)), "")</f>
        <v/>
      </c>
      <c r="O54" s="129" t="str">
        <f>IFERROR(INDEX('SVN-CV-40'!L:L, MATCH(A54, 'SVN-CV-40'!B:B, 0)), "")</f>
        <v/>
      </c>
      <c r="P54" s="129" t="str">
        <f>IFERROR(INDEX('SVN-CV-41'!L:L, MATCH(A54, 'SVN-CV-41'!B:B, 0)), "")</f>
        <v/>
      </c>
      <c r="Q54" s="129" t="str">
        <f>IFERROR(INDEX('SVN-CV-42'!L:L, MATCH(A54, 'SVN-CV-42'!B:B, 0)), "")</f>
        <v/>
      </c>
      <c r="R54" s="129" t="str">
        <f>IFERROR(INDEX('SVN-CV-43'!L:L, MATCH(A54, 'SVN-CV-43'!B:B, 0)), "")</f>
        <v/>
      </c>
    </row>
    <row r="55" spans="1:18">
      <c r="A55" s="126">
        <v>45720</v>
      </c>
      <c r="B55" s="127">
        <v>0</v>
      </c>
      <c r="C55" s="128">
        <f>IFERROR(INDEX('SVN-CV-01'!L:L, MATCH(A55, 'SVN-CV-01'!B:B, 0)), "")</f>
        <v>28.663216825534153</v>
      </c>
      <c r="D55" s="129">
        <f>IFERROR(INDEX('SVN-CV-02'!L:L, MATCH(A55, 'SVN-CV-02'!B:B, 0)), "")</f>
        <v>7.1840100185267861</v>
      </c>
      <c r="E55" s="129">
        <f>IFERROR(INDEX('SVN-CV-19'!L:L, MATCH(A55, 'SVN-CV-19'!B:B, 0)), "")</f>
        <v>18.201648210995302</v>
      </c>
      <c r="F55" s="129">
        <f>IFERROR(INDEX('SVN-CV-09'!L:L, MATCH(A55, 'SVN-CV-09'!B:B, 0)), "")</f>
        <v>48.925453372325343</v>
      </c>
      <c r="G55" s="129" t="str">
        <f>IFERROR(INDEX('SVN-CV-22'!L:L, MATCH(A55, 'SVN-CV-22'!B:B, 0)), "")</f>
        <v/>
      </c>
      <c r="H55" s="129" t="str">
        <f>IFERROR(INDEX('SVN-CV-28'!L:L, MATCH(A55, 'SVN-CV-28'!B:B, 0)), "")</f>
        <v/>
      </c>
      <c r="I55" s="129" t="str">
        <f>IFERROR(INDEX('SVN-CV-29'!L:L, MATCH(A55, 'SVN-CV-29'!B:B, 0)), "")</f>
        <v/>
      </c>
      <c r="J55" s="129" t="str">
        <f>IFERROR(INDEX('SVN-CV-31'!L:L, MATCH(A55, 'SVN-CV-31'!B:B, 0)), "")</f>
        <v/>
      </c>
      <c r="K55" s="129" t="str">
        <f>IFERROR(INDEX('SVN-CV-35'!L:L, MATCH(A55, 'SVN-CV-35'!B:B, 0)), "")</f>
        <v/>
      </c>
      <c r="L55" s="129" t="str">
        <f>IFERROR(INDEX('SVN-CV-37'!L:L, MATCH(A55, 'SVN-CV-37'!B:B, 0)), "")</f>
        <v/>
      </c>
      <c r="M55" s="129" t="str">
        <f>IFERROR(INDEX('SVN-CV-38'!L:L, MATCH(A55, 'SVN-CV-38'!B:B, 0)), "")</f>
        <v/>
      </c>
      <c r="N55" s="129" t="str">
        <f>IFERROR(INDEX('SVN-CV-39'!L:L, MATCH(A55, 'SVN-CV-39'!B:B, 0)), "")</f>
        <v/>
      </c>
      <c r="O55" s="129" t="str">
        <f>IFERROR(INDEX('SVN-CV-40'!L:L, MATCH(A55, 'SVN-CV-40'!B:B, 0)), "")</f>
        <v/>
      </c>
      <c r="P55" s="129" t="str">
        <f>IFERROR(INDEX('SVN-CV-41'!L:L, MATCH(A55, 'SVN-CV-41'!B:B, 0)), "")</f>
        <v/>
      </c>
      <c r="Q55" s="129" t="str">
        <f>IFERROR(INDEX('SVN-CV-42'!L:L, MATCH(A55, 'SVN-CV-42'!B:B, 0)), "")</f>
        <v/>
      </c>
      <c r="R55" s="129" t="str">
        <f>IFERROR(INDEX('SVN-CV-43'!L:L, MATCH(A55, 'SVN-CV-43'!B:B, 0)), "")</f>
        <v/>
      </c>
    </row>
    <row r="56" spans="1:18">
      <c r="A56" s="126">
        <v>45721</v>
      </c>
      <c r="B56" s="127">
        <v>0</v>
      </c>
      <c r="C56" s="128">
        <f>IFERROR(INDEX('SVN-CV-01'!L:L, MATCH(A56, 'SVN-CV-01'!B:B, 0)), "")</f>
        <v>23.635777953790502</v>
      </c>
      <c r="D56" s="129">
        <f>IFERROR(INDEX('SVN-CV-02'!L:L, MATCH(A56, 'SVN-CV-02'!B:B, 0)), "")</f>
        <v>13.998571379037614</v>
      </c>
      <c r="E56" s="129">
        <f>IFERROR(INDEX('SVN-CV-19'!L:L, MATCH(A56, 'SVN-CV-19'!B:B, 0)), "")</f>
        <v>14.090422180413924</v>
      </c>
      <c r="F56" s="129">
        <f>IFERROR(INDEX('SVN-CV-09'!L:L, MATCH(A56, 'SVN-CV-09'!B:B, 0)), "")</f>
        <v>37.919124130560562</v>
      </c>
      <c r="G56" s="129" t="str">
        <f>IFERROR(INDEX('SVN-CV-22'!L:L, MATCH(A56, 'SVN-CV-22'!B:B, 0)), "")</f>
        <v/>
      </c>
      <c r="H56" s="129" t="str">
        <f>IFERROR(INDEX('SVN-CV-28'!L:L, MATCH(A56, 'SVN-CV-28'!B:B, 0)), "")</f>
        <v/>
      </c>
      <c r="I56" s="129" t="str">
        <f>IFERROR(INDEX('SVN-CV-29'!L:L, MATCH(A56, 'SVN-CV-29'!B:B, 0)), "")</f>
        <v/>
      </c>
      <c r="J56" s="129" t="str">
        <f>IFERROR(INDEX('SVN-CV-31'!L:L, MATCH(A56, 'SVN-CV-31'!B:B, 0)), "")</f>
        <v/>
      </c>
      <c r="K56" s="129" t="str">
        <f>IFERROR(INDEX('SVN-CV-35'!L:L, MATCH(A56, 'SVN-CV-35'!B:B, 0)), "")</f>
        <v/>
      </c>
      <c r="L56" s="129" t="str">
        <f>IFERROR(INDEX('SVN-CV-37'!L:L, MATCH(A56, 'SVN-CV-37'!B:B, 0)), "")</f>
        <v/>
      </c>
      <c r="M56" s="129" t="str">
        <f>IFERROR(INDEX('SVN-CV-38'!L:L, MATCH(A56, 'SVN-CV-38'!B:B, 0)), "")</f>
        <v/>
      </c>
      <c r="N56" s="129" t="str">
        <f>IFERROR(INDEX('SVN-CV-39'!L:L, MATCH(A56, 'SVN-CV-39'!B:B, 0)), "")</f>
        <v/>
      </c>
      <c r="O56" s="129" t="str">
        <f>IFERROR(INDEX('SVN-CV-40'!L:L, MATCH(A56, 'SVN-CV-40'!B:B, 0)), "")</f>
        <v/>
      </c>
      <c r="P56" s="129" t="str">
        <f>IFERROR(INDEX('SVN-CV-41'!L:L, MATCH(A56, 'SVN-CV-41'!B:B, 0)), "")</f>
        <v/>
      </c>
      <c r="Q56" s="129" t="str">
        <f>IFERROR(INDEX('SVN-CV-42'!L:L, MATCH(A56, 'SVN-CV-42'!B:B, 0)), "")</f>
        <v/>
      </c>
      <c r="R56" s="129" t="str">
        <f>IFERROR(INDEX('SVN-CV-43'!L:L, MATCH(A56, 'SVN-CV-43'!B:B, 0)), "")</f>
        <v/>
      </c>
    </row>
    <row r="57" spans="1:18">
      <c r="A57" s="126">
        <v>45722</v>
      </c>
      <c r="B57" s="127">
        <v>0</v>
      </c>
      <c r="C57" s="128">
        <f>IFERROR(INDEX('SVN-CV-01'!L:L, MATCH(A57, 'SVN-CV-01'!B:B, 0)), "")</f>
        <v>9.2973114089829885</v>
      </c>
      <c r="D57" s="129" t="str">
        <f>IFERROR(INDEX('SVN-CV-02'!L:L, MATCH(A57, 'SVN-CV-02'!B:B, 0)), "")</f>
        <v/>
      </c>
      <c r="E57" s="129">
        <f>IFERROR(INDEX('SVN-CV-19'!L:L, MATCH(A57, 'SVN-CV-19'!B:B, 0)), "")</f>
        <v>16.234223147167377</v>
      </c>
      <c r="F57" s="129">
        <f>IFERROR(INDEX('SVN-CV-09'!L:L, MATCH(A57, 'SVN-CV-09'!B:B, 0)), "")</f>
        <v>46.665725828646352</v>
      </c>
      <c r="G57" s="129" t="str">
        <f>IFERROR(INDEX('SVN-CV-22'!L:L, MATCH(A57, 'SVN-CV-22'!B:B, 0)), "")</f>
        <v/>
      </c>
      <c r="H57" s="129" t="str">
        <f>IFERROR(INDEX('SVN-CV-28'!L:L, MATCH(A57, 'SVN-CV-28'!B:B, 0)), "")</f>
        <v/>
      </c>
      <c r="I57" s="129" t="str">
        <f>IFERROR(INDEX('SVN-CV-29'!L:L, MATCH(A57, 'SVN-CV-29'!B:B, 0)), "")</f>
        <v/>
      </c>
      <c r="J57" s="129" t="str">
        <f>IFERROR(INDEX('SVN-CV-31'!L:L, MATCH(A57, 'SVN-CV-31'!B:B, 0)), "")</f>
        <v/>
      </c>
      <c r="K57" s="129" t="str">
        <f>IFERROR(INDEX('SVN-CV-35'!L:L, MATCH(A57, 'SVN-CV-35'!B:B, 0)), "")</f>
        <v/>
      </c>
      <c r="L57" s="129" t="str">
        <f>IFERROR(INDEX('SVN-CV-37'!L:L, MATCH(A57, 'SVN-CV-37'!B:B, 0)), "")</f>
        <v/>
      </c>
      <c r="M57" s="129" t="str">
        <f>IFERROR(INDEX('SVN-CV-38'!L:L, MATCH(A57, 'SVN-CV-38'!B:B, 0)), "")</f>
        <v/>
      </c>
      <c r="N57" s="129" t="str">
        <f>IFERROR(INDEX('SVN-CV-39'!L:L, MATCH(A57, 'SVN-CV-39'!B:B, 0)), "")</f>
        <v/>
      </c>
      <c r="O57" s="129" t="str">
        <f>IFERROR(INDEX('SVN-CV-40'!L:L, MATCH(A57, 'SVN-CV-40'!B:B, 0)), "")</f>
        <v/>
      </c>
      <c r="P57" s="129" t="str">
        <f>IFERROR(INDEX('SVN-CV-41'!L:L, MATCH(A57, 'SVN-CV-41'!B:B, 0)), "")</f>
        <v/>
      </c>
      <c r="Q57" s="129" t="str">
        <f>IFERROR(INDEX('SVN-CV-42'!L:L, MATCH(A57, 'SVN-CV-42'!B:B, 0)), "")</f>
        <v/>
      </c>
      <c r="R57" s="129" t="str">
        <f>IFERROR(INDEX('SVN-CV-43'!L:L, MATCH(A57, 'SVN-CV-43'!B:B, 0)), "")</f>
        <v/>
      </c>
    </row>
    <row r="58" spans="1:18">
      <c r="A58" s="126">
        <v>45724</v>
      </c>
      <c r="B58" s="127">
        <v>0</v>
      </c>
      <c r="C58" s="128">
        <f>IFERROR(INDEX('SVN-CV-01'!L:L, MATCH(A58, 'SVN-CV-01'!B:B, 0)), "")</f>
        <v>82.501757550794153</v>
      </c>
      <c r="D58" s="129">
        <f>IFERROR(INDEX('SVN-CV-02'!L:L, MATCH(A58, 'SVN-CV-02'!B:B, 0)), "")</f>
        <v>28.516837093404963</v>
      </c>
      <c r="E58" s="129">
        <f>IFERROR(INDEX('SVN-CV-19'!L:L, MATCH(A58, 'SVN-CV-19'!B:B, 0)), "")</f>
        <v>57.799221643745852</v>
      </c>
      <c r="F58" s="129">
        <f>IFERROR(INDEX('SVN-CV-09'!L:L, MATCH(A58, 'SVN-CV-09'!B:B, 0)), "")</f>
        <v>18.968922471622047</v>
      </c>
      <c r="G58" s="129" t="str">
        <f>IFERROR(INDEX('SVN-CV-22'!L:L, MATCH(A58, 'SVN-CV-22'!B:B, 0)), "")</f>
        <v/>
      </c>
      <c r="H58" s="129" t="str">
        <f>IFERROR(INDEX('SVN-CV-28'!L:L, MATCH(A58, 'SVN-CV-28'!B:B, 0)), "")</f>
        <v/>
      </c>
      <c r="I58" s="129" t="str">
        <f>IFERROR(INDEX('SVN-CV-29'!L:L, MATCH(A58, 'SVN-CV-29'!B:B, 0)), "")</f>
        <v/>
      </c>
      <c r="J58" s="129" t="str">
        <f>IFERROR(INDEX('SVN-CV-31'!L:L, MATCH(A58, 'SVN-CV-31'!B:B, 0)), "")</f>
        <v/>
      </c>
      <c r="K58" s="129" t="str">
        <f>IFERROR(INDEX('SVN-CV-35'!L:L, MATCH(A58, 'SVN-CV-35'!B:B, 0)), "")</f>
        <v/>
      </c>
      <c r="L58" s="129" t="str">
        <f>IFERROR(INDEX('SVN-CV-37'!L:L, MATCH(A58, 'SVN-CV-37'!B:B, 0)), "")</f>
        <v/>
      </c>
      <c r="M58" s="129" t="str">
        <f>IFERROR(INDEX('SVN-CV-38'!L:L, MATCH(A58, 'SVN-CV-38'!B:B, 0)), "")</f>
        <v/>
      </c>
      <c r="N58" s="129" t="str">
        <f>IFERROR(INDEX('SVN-CV-39'!L:L, MATCH(A58, 'SVN-CV-39'!B:B, 0)), "")</f>
        <v/>
      </c>
      <c r="O58" s="129" t="str">
        <f>IFERROR(INDEX('SVN-CV-40'!L:L, MATCH(A58, 'SVN-CV-40'!B:B, 0)), "")</f>
        <v/>
      </c>
      <c r="P58" s="129" t="str">
        <f>IFERROR(INDEX('SVN-CV-41'!L:L, MATCH(A58, 'SVN-CV-41'!B:B, 0)), "")</f>
        <v/>
      </c>
      <c r="Q58" s="129" t="str">
        <f>IFERROR(INDEX('SVN-CV-42'!L:L, MATCH(A58, 'SVN-CV-42'!B:B, 0)), "")</f>
        <v/>
      </c>
      <c r="R58" s="129" t="str">
        <f>IFERROR(INDEX('SVN-CV-43'!L:L, MATCH(A58, 'SVN-CV-43'!B:B, 0)), "")</f>
        <v/>
      </c>
    </row>
    <row r="59" spans="1:18">
      <c r="A59" s="126">
        <v>45725</v>
      </c>
      <c r="B59" s="127">
        <v>27.4</v>
      </c>
      <c r="C59" s="128" t="str">
        <f>IFERROR(INDEX('SVN-CV-01'!L:L, MATCH(A59, 'SVN-CV-01'!B:B, 0)), "")</f>
        <v/>
      </c>
      <c r="D59" s="129" t="str">
        <f>IFERROR(INDEX('SVN-CV-02'!L:L, MATCH(A59, 'SVN-CV-02'!B:B, 0)), "")</f>
        <v/>
      </c>
      <c r="E59" s="129" t="str">
        <f>IFERROR(INDEX('SVN-CV-19'!L:L, MATCH(A59, 'SVN-CV-19'!B:B, 0)), "")</f>
        <v/>
      </c>
      <c r="F59" s="129" t="str">
        <f>IFERROR(INDEX('SVN-CV-09'!L:L, MATCH(A59, 'SVN-CV-09'!B:B, 0)), "")</f>
        <v/>
      </c>
      <c r="G59" s="129" t="str">
        <f>IFERROR(INDEX('SVN-CV-22'!L:L, MATCH(A59, 'SVN-CV-22'!B:B, 0)), "")</f>
        <v/>
      </c>
      <c r="H59" s="129" t="str">
        <f>IFERROR(INDEX('SVN-CV-28'!L:L, MATCH(A59, 'SVN-CV-28'!B:B, 0)), "")</f>
        <v/>
      </c>
      <c r="I59" s="129" t="str">
        <f>IFERROR(INDEX('SVN-CV-29'!L:L, MATCH(A59, 'SVN-CV-29'!B:B, 0)), "")</f>
        <v/>
      </c>
      <c r="J59" s="129" t="str">
        <f>IFERROR(INDEX('SVN-CV-31'!L:L, MATCH(A59, 'SVN-CV-31'!B:B, 0)), "")</f>
        <v/>
      </c>
      <c r="K59" s="129" t="str">
        <f>IFERROR(INDEX('SVN-CV-35'!L:L, MATCH(A59, 'SVN-CV-35'!B:B, 0)), "")</f>
        <v/>
      </c>
      <c r="L59" s="129" t="str">
        <f>IFERROR(INDEX('SVN-CV-37'!L:L, MATCH(A59, 'SVN-CV-37'!B:B, 0)), "")</f>
        <v/>
      </c>
      <c r="M59" s="129" t="str">
        <f>IFERROR(INDEX('SVN-CV-38'!L:L, MATCH(A59, 'SVN-CV-38'!B:B, 0)), "")</f>
        <v/>
      </c>
      <c r="N59" s="129" t="str">
        <f>IFERROR(INDEX('SVN-CV-39'!L:L, MATCH(A59, 'SVN-CV-39'!B:B, 0)), "")</f>
        <v/>
      </c>
      <c r="O59" s="129" t="str">
        <f>IFERROR(INDEX('SVN-CV-40'!L:L, MATCH(A59, 'SVN-CV-40'!B:B, 0)), "")</f>
        <v/>
      </c>
      <c r="P59" s="129" t="str">
        <f>IFERROR(INDEX('SVN-CV-41'!L:L, MATCH(A59, 'SVN-CV-41'!B:B, 0)), "")</f>
        <v/>
      </c>
      <c r="Q59" s="129" t="str">
        <f>IFERROR(INDEX('SVN-CV-42'!L:L, MATCH(A59, 'SVN-CV-42'!B:B, 0)), "")</f>
        <v/>
      </c>
      <c r="R59" s="129" t="str">
        <f>IFERROR(INDEX('SVN-CV-43'!L:L, MATCH(A59, 'SVN-CV-43'!B:B, 0)), "")</f>
        <v/>
      </c>
    </row>
    <row r="60" spans="1:18">
      <c r="A60" s="126">
        <v>45726</v>
      </c>
      <c r="B60" s="127">
        <v>0</v>
      </c>
      <c r="C60" s="128">
        <f>IFERROR(INDEX('SVN-CV-01'!L:L, MATCH(A60, 'SVN-CV-01'!B:B, 0)), "")</f>
        <v>45.71542410131832</v>
      </c>
      <c r="D60" s="129" t="str">
        <f>IFERROR(INDEX('SVN-CV-02'!L:L, MATCH(A60, 'SVN-CV-02'!B:B, 0)), "")</f>
        <v/>
      </c>
      <c r="E60" s="129">
        <f>IFERROR(INDEX('SVN-CV-19'!L:L, MATCH(A60, 'SVN-CV-19'!B:B, 0)), "")</f>
        <v>19.375758101332696</v>
      </c>
      <c r="F60" s="129">
        <f>IFERROR(INDEX('SVN-CV-09'!L:L, MATCH(A60, 'SVN-CV-09'!B:B, 0)), "")</f>
        <v>18.138081457161839</v>
      </c>
      <c r="G60" s="129" t="str">
        <f>IFERROR(INDEX('SVN-CV-22'!L:L, MATCH(A60, 'SVN-CV-22'!B:B, 0)), "")</f>
        <v/>
      </c>
      <c r="H60" s="129" t="str">
        <f>IFERROR(INDEX('SVN-CV-28'!L:L, MATCH(A60, 'SVN-CV-28'!B:B, 0)), "")</f>
        <v/>
      </c>
      <c r="I60" s="129" t="str">
        <f>IFERROR(INDEX('SVN-CV-29'!L:L, MATCH(A60, 'SVN-CV-29'!B:B, 0)), "")</f>
        <v/>
      </c>
      <c r="J60" s="129" t="str">
        <f>IFERROR(INDEX('SVN-CV-31'!L:L, MATCH(A60, 'SVN-CV-31'!B:B, 0)), "")</f>
        <v/>
      </c>
      <c r="K60" s="129" t="str">
        <f>IFERROR(INDEX('SVN-CV-35'!L:L, MATCH(A60, 'SVN-CV-35'!B:B, 0)), "")</f>
        <v/>
      </c>
      <c r="L60" s="129" t="str">
        <f>IFERROR(INDEX('SVN-CV-37'!L:L, MATCH(A60, 'SVN-CV-37'!B:B, 0)), "")</f>
        <v/>
      </c>
      <c r="M60" s="129" t="str">
        <f>IFERROR(INDEX('SVN-CV-38'!L:L, MATCH(A60, 'SVN-CV-38'!B:B, 0)), "")</f>
        <v/>
      </c>
      <c r="N60" s="129" t="str">
        <f>IFERROR(INDEX('SVN-CV-39'!L:L, MATCH(A60, 'SVN-CV-39'!B:B, 0)), "")</f>
        <v/>
      </c>
      <c r="O60" s="129" t="str">
        <f>IFERROR(INDEX('SVN-CV-40'!L:L, MATCH(A60, 'SVN-CV-40'!B:B, 0)), "")</f>
        <v/>
      </c>
      <c r="P60" s="129" t="str">
        <f>IFERROR(INDEX('SVN-CV-41'!L:L, MATCH(A60, 'SVN-CV-41'!B:B, 0)), "")</f>
        <v/>
      </c>
      <c r="Q60" s="129" t="str">
        <f>IFERROR(INDEX('SVN-CV-42'!L:L, MATCH(A60, 'SVN-CV-42'!B:B, 0)), "")</f>
        <v/>
      </c>
      <c r="R60" s="129" t="str">
        <f>IFERROR(INDEX('SVN-CV-43'!L:L, MATCH(A60, 'SVN-CV-43'!B:B, 0)), "")</f>
        <v/>
      </c>
    </row>
    <row r="61" spans="1:18">
      <c r="A61" s="126">
        <v>45727</v>
      </c>
      <c r="B61" s="127">
        <v>0</v>
      </c>
      <c r="C61" s="128">
        <f>IFERROR(INDEX('SVN-CV-01'!L:L, MATCH(A61, 'SVN-CV-01'!B:B, 0)), "")</f>
        <v>38.05377771696395</v>
      </c>
      <c r="D61" s="129">
        <f>IFERROR(INDEX('SVN-CV-02'!L:L, MATCH(A61, 'SVN-CV-02'!B:B, 0)), "")</f>
        <v>20.663252334550069</v>
      </c>
      <c r="E61" s="129">
        <f>IFERROR(INDEX('SVN-CV-19'!L:L, MATCH(A61, 'SVN-CV-19'!B:B, 0)), "")</f>
        <v>3.6510273664343096</v>
      </c>
      <c r="F61" s="129">
        <f>IFERROR(INDEX('SVN-CV-09'!L:L, MATCH(A61, 'SVN-CV-09'!B:B, 0)), "")</f>
        <v>32.615486983781906</v>
      </c>
      <c r="G61" s="129" t="str">
        <f>IFERROR(INDEX('SVN-CV-22'!L:L, MATCH(A61, 'SVN-CV-22'!B:B, 0)), "")</f>
        <v/>
      </c>
      <c r="H61" s="129" t="str">
        <f>IFERROR(INDEX('SVN-CV-28'!L:L, MATCH(A61, 'SVN-CV-28'!B:B, 0)), "")</f>
        <v/>
      </c>
      <c r="I61" s="129" t="str">
        <f>IFERROR(INDEX('SVN-CV-29'!L:L, MATCH(A61, 'SVN-CV-29'!B:B, 0)), "")</f>
        <v/>
      </c>
      <c r="J61" s="129" t="str">
        <f>IFERROR(INDEX('SVN-CV-31'!L:L, MATCH(A61, 'SVN-CV-31'!B:B, 0)), "")</f>
        <v/>
      </c>
      <c r="K61" s="129" t="str">
        <f>IFERROR(INDEX('SVN-CV-35'!L:L, MATCH(A61, 'SVN-CV-35'!B:B, 0)), "")</f>
        <v/>
      </c>
      <c r="L61" s="129" t="str">
        <f>IFERROR(INDEX('SVN-CV-37'!L:L, MATCH(A61, 'SVN-CV-37'!B:B, 0)), "")</f>
        <v/>
      </c>
      <c r="M61" s="129" t="str">
        <f>IFERROR(INDEX('SVN-CV-38'!L:L, MATCH(A61, 'SVN-CV-38'!B:B, 0)), "")</f>
        <v/>
      </c>
      <c r="N61" s="129" t="str">
        <f>IFERROR(INDEX('SVN-CV-39'!L:L, MATCH(A61, 'SVN-CV-39'!B:B, 0)), "")</f>
        <v/>
      </c>
      <c r="O61" s="129" t="str">
        <f>IFERROR(INDEX('SVN-CV-40'!L:L, MATCH(A61, 'SVN-CV-40'!B:B, 0)), "")</f>
        <v/>
      </c>
      <c r="P61" s="129" t="str">
        <f>IFERROR(INDEX('SVN-CV-41'!L:L, MATCH(A61, 'SVN-CV-41'!B:B, 0)), "")</f>
        <v/>
      </c>
      <c r="Q61" s="129" t="str">
        <f>IFERROR(INDEX('SVN-CV-42'!L:L, MATCH(A61, 'SVN-CV-42'!B:B, 0)), "")</f>
        <v/>
      </c>
      <c r="R61" s="129" t="str">
        <f>IFERROR(INDEX('SVN-CV-43'!L:L, MATCH(A61, 'SVN-CV-43'!B:B, 0)), "")</f>
        <v/>
      </c>
    </row>
    <row r="62" spans="1:18">
      <c r="A62" s="126">
        <v>45729</v>
      </c>
      <c r="B62" s="127">
        <v>0</v>
      </c>
      <c r="C62" s="128">
        <f>IFERROR(INDEX('SVN-CV-01'!L:L, MATCH(A62, 'SVN-CV-01'!B:B, 0)), "")</f>
        <v>27.412770860562631</v>
      </c>
      <c r="D62" s="129">
        <f>IFERROR(INDEX('SVN-CV-02'!L:L, MATCH(A62, 'SVN-CV-02'!B:B, 0)), "")</f>
        <v>8.0777470701366028</v>
      </c>
      <c r="E62" s="129">
        <f>IFERROR(INDEX('SVN-CV-19'!L:L, MATCH(A62, 'SVN-CV-19'!B:B, 0)), "")</f>
        <v>19.947431031141527</v>
      </c>
      <c r="F62" s="129">
        <f>IFERROR(INDEX('SVN-CV-09'!L:L, MATCH(A62, 'SVN-CV-09'!B:B, 0)), "")</f>
        <v>54.456037102202011</v>
      </c>
      <c r="G62" s="129" t="str">
        <f>IFERROR(INDEX('SVN-CV-22'!L:L, MATCH(A62, 'SVN-CV-22'!B:B, 0)), "")</f>
        <v/>
      </c>
      <c r="H62" s="129" t="str">
        <f>IFERROR(INDEX('SVN-CV-28'!L:L, MATCH(A62, 'SVN-CV-28'!B:B, 0)), "")</f>
        <v/>
      </c>
      <c r="I62" s="129" t="str">
        <f>IFERROR(INDEX('SVN-CV-29'!L:L, MATCH(A62, 'SVN-CV-29'!B:B, 0)), "")</f>
        <v/>
      </c>
      <c r="J62" s="129" t="str">
        <f>IFERROR(INDEX('SVN-CV-31'!L:L, MATCH(A62, 'SVN-CV-31'!B:B, 0)), "")</f>
        <v/>
      </c>
      <c r="K62" s="129" t="str">
        <f>IFERROR(INDEX('SVN-CV-35'!L:L, MATCH(A62, 'SVN-CV-35'!B:B, 0)), "")</f>
        <v/>
      </c>
      <c r="L62" s="129" t="str">
        <f>IFERROR(INDEX('SVN-CV-37'!L:L, MATCH(A62, 'SVN-CV-37'!B:B, 0)), "")</f>
        <v/>
      </c>
      <c r="M62" s="129" t="str">
        <f>IFERROR(INDEX('SVN-CV-38'!L:L, MATCH(A62, 'SVN-CV-38'!B:B, 0)), "")</f>
        <v/>
      </c>
      <c r="N62" s="129" t="str">
        <f>IFERROR(INDEX('SVN-CV-39'!L:L, MATCH(A62, 'SVN-CV-39'!B:B, 0)), "")</f>
        <v/>
      </c>
      <c r="O62" s="129" t="str">
        <f>IFERROR(INDEX('SVN-CV-40'!L:L, MATCH(A62, 'SVN-CV-40'!B:B, 0)), "")</f>
        <v/>
      </c>
      <c r="P62" s="129" t="str">
        <f>IFERROR(INDEX('SVN-CV-41'!L:L, MATCH(A62, 'SVN-CV-41'!B:B, 0)), "")</f>
        <v/>
      </c>
      <c r="Q62" s="129" t="str">
        <f>IFERROR(INDEX('SVN-CV-42'!L:L, MATCH(A62, 'SVN-CV-42'!B:B, 0)), "")</f>
        <v/>
      </c>
      <c r="R62" s="129" t="str">
        <f>IFERROR(INDEX('SVN-CV-43'!L:L, MATCH(A62, 'SVN-CV-43'!B:B, 0)), "")</f>
        <v/>
      </c>
    </row>
    <row r="63" spans="1:18">
      <c r="A63" s="126">
        <v>45730</v>
      </c>
      <c r="B63" s="127">
        <v>0</v>
      </c>
      <c r="C63" s="128">
        <f>IFERROR(INDEX('SVN-CV-01'!L:L, MATCH(A63, 'SVN-CV-01'!B:B, 0)), "")</f>
        <v>42.029989242463671</v>
      </c>
      <c r="D63" s="129">
        <f>IFERROR(INDEX('SVN-CV-02'!L:L, MATCH(A63, 'SVN-CV-02'!B:B, 0)), "")</f>
        <v>30.981446033008368</v>
      </c>
      <c r="E63" s="129">
        <f>IFERROR(INDEX('SVN-CV-19'!L:L, MATCH(A63, 'SVN-CV-19'!B:B, 0)), "")</f>
        <v>33.070379455075027</v>
      </c>
      <c r="F63" s="129">
        <f>IFERROR(INDEX('SVN-CV-09'!L:L, MATCH(A63, 'SVN-CV-09'!B:B, 0)), "")</f>
        <v>35.294616891742507</v>
      </c>
      <c r="G63" s="129" t="str">
        <f>IFERROR(INDEX('SVN-CV-22'!L:L, MATCH(A63, 'SVN-CV-22'!B:B, 0)), "")</f>
        <v/>
      </c>
      <c r="H63" s="129" t="str">
        <f>IFERROR(INDEX('SVN-CV-28'!L:L, MATCH(A63, 'SVN-CV-28'!B:B, 0)), "")</f>
        <v/>
      </c>
      <c r="I63" s="129" t="str">
        <f>IFERROR(INDEX('SVN-CV-29'!L:L, MATCH(A63, 'SVN-CV-29'!B:B, 0)), "")</f>
        <v/>
      </c>
      <c r="J63" s="129" t="str">
        <f>IFERROR(INDEX('SVN-CV-31'!L:L, MATCH(A63, 'SVN-CV-31'!B:B, 0)), "")</f>
        <v/>
      </c>
      <c r="K63" s="129" t="str">
        <f>IFERROR(INDEX('SVN-CV-35'!L:L, MATCH(A63, 'SVN-CV-35'!B:B, 0)), "")</f>
        <v/>
      </c>
      <c r="L63" s="129" t="str">
        <f>IFERROR(INDEX('SVN-CV-37'!L:L, MATCH(A63, 'SVN-CV-37'!B:B, 0)), "")</f>
        <v/>
      </c>
      <c r="M63" s="129" t="str">
        <f>IFERROR(INDEX('SVN-CV-38'!L:L, MATCH(A63, 'SVN-CV-38'!B:B, 0)), "")</f>
        <v/>
      </c>
      <c r="N63" s="129" t="str">
        <f>IFERROR(INDEX('SVN-CV-39'!L:L, MATCH(A63, 'SVN-CV-39'!B:B, 0)), "")</f>
        <v/>
      </c>
      <c r="O63" s="129" t="str">
        <f>IFERROR(INDEX('SVN-CV-40'!L:L, MATCH(A63, 'SVN-CV-40'!B:B, 0)), "")</f>
        <v/>
      </c>
      <c r="P63" s="129" t="str">
        <f>IFERROR(INDEX('SVN-CV-41'!L:L, MATCH(A63, 'SVN-CV-41'!B:B, 0)), "")</f>
        <v/>
      </c>
      <c r="Q63" s="129" t="str">
        <f>IFERROR(INDEX('SVN-CV-42'!L:L, MATCH(A63, 'SVN-CV-42'!B:B, 0)), "")</f>
        <v/>
      </c>
      <c r="R63" s="129" t="str">
        <f>IFERROR(INDEX('SVN-CV-43'!L:L, MATCH(A63, 'SVN-CV-43'!B:B, 0)), "")</f>
        <v/>
      </c>
    </row>
    <row r="64" spans="1:18">
      <c r="A64" s="126">
        <v>45731</v>
      </c>
      <c r="B64" s="127">
        <v>0</v>
      </c>
      <c r="C64" s="128">
        <f>IFERROR(INDEX('SVN-CV-01'!L:L, MATCH(A64, 'SVN-CV-01'!B:B, 0)), "")</f>
        <v>120.12327003487918</v>
      </c>
      <c r="D64" s="129">
        <f>IFERROR(INDEX('SVN-CV-02'!L:L, MATCH(A64, 'SVN-CV-02'!B:B, 0)), "")</f>
        <v>101.02098786256511</v>
      </c>
      <c r="E64" s="129">
        <f>IFERROR(INDEX('SVN-CV-19'!L:L, MATCH(A64, 'SVN-CV-19'!B:B, 0)), "")</f>
        <v>60.67116295557198</v>
      </c>
      <c r="F64" s="129">
        <f>IFERROR(INDEX('SVN-CV-09'!L:L, MATCH(A64, 'SVN-CV-09'!B:B, 0)), "")</f>
        <v>26.51603354490129</v>
      </c>
      <c r="G64" s="129" t="str">
        <f>IFERROR(INDEX('SVN-CV-22'!L:L, MATCH(A64, 'SVN-CV-22'!B:B, 0)), "")</f>
        <v/>
      </c>
      <c r="H64" s="129" t="str">
        <f>IFERROR(INDEX('SVN-CV-28'!L:L, MATCH(A64, 'SVN-CV-28'!B:B, 0)), "")</f>
        <v/>
      </c>
      <c r="I64" s="129" t="str">
        <f>IFERROR(INDEX('SVN-CV-29'!L:L, MATCH(A64, 'SVN-CV-29'!B:B, 0)), "")</f>
        <v/>
      </c>
      <c r="J64" s="129" t="str">
        <f>IFERROR(INDEX('SVN-CV-31'!L:L, MATCH(A64, 'SVN-CV-31'!B:B, 0)), "")</f>
        <v/>
      </c>
      <c r="K64" s="129" t="str">
        <f>IFERROR(INDEX('SVN-CV-35'!L:L, MATCH(A64, 'SVN-CV-35'!B:B, 0)), "")</f>
        <v/>
      </c>
      <c r="L64" s="129" t="str">
        <f>IFERROR(INDEX('SVN-CV-37'!L:L, MATCH(A64, 'SVN-CV-37'!B:B, 0)), "")</f>
        <v/>
      </c>
      <c r="M64" s="129" t="str">
        <f>IFERROR(INDEX('SVN-CV-38'!L:L, MATCH(A64, 'SVN-CV-38'!B:B, 0)), "")</f>
        <v/>
      </c>
      <c r="N64" s="129" t="str">
        <f>IFERROR(INDEX('SVN-CV-39'!L:L, MATCH(A64, 'SVN-CV-39'!B:B, 0)), "")</f>
        <v/>
      </c>
      <c r="O64" s="129" t="str">
        <f>IFERROR(INDEX('SVN-CV-40'!L:L, MATCH(A64, 'SVN-CV-40'!B:B, 0)), "")</f>
        <v/>
      </c>
      <c r="P64" s="129" t="str">
        <f>IFERROR(INDEX('SVN-CV-41'!L:L, MATCH(A64, 'SVN-CV-41'!B:B, 0)), "")</f>
        <v/>
      </c>
      <c r="Q64" s="129" t="str">
        <f>IFERROR(INDEX('SVN-CV-42'!L:L, MATCH(A64, 'SVN-CV-42'!B:B, 0)), "")</f>
        <v/>
      </c>
      <c r="R64" s="129" t="str">
        <f>IFERROR(INDEX('SVN-CV-43'!L:L, MATCH(A64, 'SVN-CV-43'!B:B, 0)), "")</f>
        <v/>
      </c>
    </row>
    <row r="65" spans="1:18">
      <c r="A65" s="126">
        <v>45733</v>
      </c>
      <c r="B65" s="127">
        <v>2.6</v>
      </c>
      <c r="C65" s="128">
        <f>IFERROR(INDEX('SVN-CV-01'!L:L, MATCH(A65, 'SVN-CV-01'!B:B, 0)), "")</f>
        <v>2.8913663446406392</v>
      </c>
      <c r="D65" s="129">
        <f>IFERROR(INDEX('SVN-CV-02'!L:L, MATCH(A65, 'SVN-CV-02'!B:B, 0)), "")</f>
        <v>37.775653497644029</v>
      </c>
      <c r="E65" s="129">
        <f>IFERROR(INDEX('SVN-CV-19'!L:L, MATCH(A65, 'SVN-CV-19'!B:B, 0)), "")</f>
        <v>9.087353712373643</v>
      </c>
      <c r="F65" s="129">
        <f>IFERROR(INDEX('SVN-CV-09'!L:L, MATCH(A65, 'SVN-CV-09'!B:B, 0)), "")</f>
        <v>33.928601598168463</v>
      </c>
      <c r="G65" s="129" t="str">
        <f>IFERROR(INDEX('SVN-CV-22'!L:L, MATCH(A65, 'SVN-CV-22'!B:B, 0)), "")</f>
        <v/>
      </c>
      <c r="H65" s="129" t="str">
        <f>IFERROR(INDEX('SVN-CV-28'!L:L, MATCH(A65, 'SVN-CV-28'!B:B, 0)), "")</f>
        <v/>
      </c>
      <c r="I65" s="129" t="str">
        <f>IFERROR(INDEX('SVN-CV-29'!L:L, MATCH(A65, 'SVN-CV-29'!B:B, 0)), "")</f>
        <v/>
      </c>
      <c r="J65" s="129" t="str">
        <f>IFERROR(INDEX('SVN-CV-31'!L:L, MATCH(A65, 'SVN-CV-31'!B:B, 0)), "")</f>
        <v/>
      </c>
      <c r="K65" s="129" t="str">
        <f>IFERROR(INDEX('SVN-CV-35'!L:L, MATCH(A65, 'SVN-CV-35'!B:B, 0)), "")</f>
        <v/>
      </c>
      <c r="L65" s="129" t="str">
        <f>IFERROR(INDEX('SVN-CV-37'!L:L, MATCH(A65, 'SVN-CV-37'!B:B, 0)), "")</f>
        <v/>
      </c>
      <c r="M65" s="129" t="str">
        <f>IFERROR(INDEX('SVN-CV-38'!L:L, MATCH(A65, 'SVN-CV-38'!B:B, 0)), "")</f>
        <v/>
      </c>
      <c r="N65" s="129" t="str">
        <f>IFERROR(INDEX('SVN-CV-39'!L:L, MATCH(A65, 'SVN-CV-39'!B:B, 0)), "")</f>
        <v/>
      </c>
      <c r="O65" s="129" t="str">
        <f>IFERROR(INDEX('SVN-CV-40'!L:L, MATCH(A65, 'SVN-CV-40'!B:B, 0)), "")</f>
        <v/>
      </c>
      <c r="P65" s="129" t="str">
        <f>IFERROR(INDEX('SVN-CV-41'!L:L, MATCH(A65, 'SVN-CV-41'!B:B, 0)), "")</f>
        <v/>
      </c>
      <c r="Q65" s="129" t="str">
        <f>IFERROR(INDEX('SVN-CV-42'!L:L, MATCH(A65, 'SVN-CV-42'!B:B, 0)), "")</f>
        <v/>
      </c>
      <c r="R65" s="129" t="str">
        <f>IFERROR(INDEX('SVN-CV-43'!L:L, MATCH(A65, 'SVN-CV-43'!B:B, 0)), "")</f>
        <v/>
      </c>
    </row>
    <row r="66" spans="1:18">
      <c r="A66" s="126">
        <v>45734</v>
      </c>
      <c r="B66" s="127">
        <v>0</v>
      </c>
      <c r="C66" s="128">
        <f>IFERROR(INDEX('SVN-CV-01'!L:L, MATCH(A66, 'SVN-CV-01'!B:B, 0)), "")</f>
        <v>34.769670681833631</v>
      </c>
      <c r="D66" s="129">
        <f>IFERROR(INDEX('SVN-CV-02'!L:L, MATCH(A66, 'SVN-CV-02'!B:B, 0)), "")</f>
        <v>38.931735138772417</v>
      </c>
      <c r="E66" s="129">
        <f>IFERROR(INDEX('SVN-CV-19'!L:L, MATCH(A66, 'SVN-CV-19'!B:B, 0)), "")</f>
        <v>15.9793617187304</v>
      </c>
      <c r="F66" s="129">
        <f>IFERROR(INDEX('SVN-CV-09'!L:L, MATCH(A66, 'SVN-CV-09'!B:B, 0)), "")</f>
        <v>25.758493713756483</v>
      </c>
      <c r="G66" s="129" t="str">
        <f>IFERROR(INDEX('SVN-CV-22'!L:L, MATCH(A66, 'SVN-CV-22'!B:B, 0)), "")</f>
        <v/>
      </c>
      <c r="H66" s="129" t="str">
        <f>IFERROR(INDEX('SVN-CV-28'!L:L, MATCH(A66, 'SVN-CV-28'!B:B, 0)), "")</f>
        <v/>
      </c>
      <c r="I66" s="129" t="str">
        <f>IFERROR(INDEX('SVN-CV-29'!L:L, MATCH(A66, 'SVN-CV-29'!B:B, 0)), "")</f>
        <v/>
      </c>
      <c r="J66" s="129" t="str">
        <f>IFERROR(INDEX('SVN-CV-31'!L:L, MATCH(A66, 'SVN-CV-31'!B:B, 0)), "")</f>
        <v/>
      </c>
      <c r="K66" s="129" t="str">
        <f>IFERROR(INDEX('SVN-CV-35'!L:L, MATCH(A66, 'SVN-CV-35'!B:B, 0)), "")</f>
        <v/>
      </c>
      <c r="L66" s="129" t="str">
        <f>IFERROR(INDEX('SVN-CV-37'!L:L, MATCH(A66, 'SVN-CV-37'!B:B, 0)), "")</f>
        <v/>
      </c>
      <c r="M66" s="129" t="str">
        <f>IFERROR(INDEX('SVN-CV-38'!L:L, MATCH(A66, 'SVN-CV-38'!B:B, 0)), "")</f>
        <v/>
      </c>
      <c r="N66" s="129" t="str">
        <f>IFERROR(INDEX('SVN-CV-39'!L:L, MATCH(A66, 'SVN-CV-39'!B:B, 0)), "")</f>
        <v/>
      </c>
      <c r="O66" s="129" t="str">
        <f>IFERROR(INDEX('SVN-CV-40'!L:L, MATCH(A66, 'SVN-CV-40'!B:B, 0)), "")</f>
        <v/>
      </c>
      <c r="P66" s="129" t="str">
        <f>IFERROR(INDEX('SVN-CV-41'!L:L, MATCH(A66, 'SVN-CV-41'!B:B, 0)), "")</f>
        <v/>
      </c>
      <c r="Q66" s="129" t="str">
        <f>IFERROR(INDEX('SVN-CV-42'!L:L, MATCH(A66, 'SVN-CV-42'!B:B, 0)), "")</f>
        <v/>
      </c>
      <c r="R66" s="129" t="str">
        <f>IFERROR(INDEX('SVN-CV-43'!L:L, MATCH(A66, 'SVN-CV-43'!B:B, 0)), "")</f>
        <v/>
      </c>
    </row>
    <row r="67" spans="1:18">
      <c r="A67" s="126">
        <v>45735</v>
      </c>
      <c r="B67" s="127">
        <v>0</v>
      </c>
      <c r="C67" s="128">
        <f>IFERROR(INDEX('SVN-CV-01'!L:L, MATCH(A67, 'SVN-CV-01'!B:B, 0)), "")</f>
        <v>4.7074412026912782</v>
      </c>
      <c r="D67" s="129">
        <f>IFERROR(INDEX('SVN-CV-02'!L:L, MATCH(A67, 'SVN-CV-02'!B:B, 0)), "")</f>
        <v>11.096846391101037</v>
      </c>
      <c r="E67" s="129">
        <f>IFERROR(INDEX('SVN-CV-19'!L:L, MATCH(A67, 'SVN-CV-19'!B:B, 0)), "")</f>
        <v>15.026975822568607</v>
      </c>
      <c r="F67" s="129">
        <f>IFERROR(INDEX('SVN-CV-09'!L:L, MATCH(A67, 'SVN-CV-09'!B:B, 0)), "")</f>
        <v>34.329141725960042</v>
      </c>
      <c r="G67" s="129" t="str">
        <f>IFERROR(INDEX('SVN-CV-22'!L:L, MATCH(A67, 'SVN-CV-22'!B:B, 0)), "")</f>
        <v/>
      </c>
      <c r="H67" s="129" t="str">
        <f>IFERROR(INDEX('SVN-CV-28'!L:L, MATCH(A67, 'SVN-CV-28'!B:B, 0)), "")</f>
        <v/>
      </c>
      <c r="I67" s="129" t="str">
        <f>IFERROR(INDEX('SVN-CV-29'!L:L, MATCH(A67, 'SVN-CV-29'!B:B, 0)), "")</f>
        <v/>
      </c>
      <c r="J67" s="129" t="str">
        <f>IFERROR(INDEX('SVN-CV-31'!L:L, MATCH(A67, 'SVN-CV-31'!B:B, 0)), "")</f>
        <v/>
      </c>
      <c r="K67" s="129" t="str">
        <f>IFERROR(INDEX('SVN-CV-35'!L:L, MATCH(A67, 'SVN-CV-35'!B:B, 0)), "")</f>
        <v/>
      </c>
      <c r="L67" s="129" t="str">
        <f>IFERROR(INDEX('SVN-CV-37'!L:L, MATCH(A67, 'SVN-CV-37'!B:B, 0)), "")</f>
        <v/>
      </c>
      <c r="M67" s="129" t="str">
        <f>IFERROR(INDEX('SVN-CV-38'!L:L, MATCH(A67, 'SVN-CV-38'!B:B, 0)), "")</f>
        <v/>
      </c>
      <c r="N67" s="129" t="str">
        <f>IFERROR(INDEX('SVN-CV-39'!L:L, MATCH(A67, 'SVN-CV-39'!B:B, 0)), "")</f>
        <v/>
      </c>
      <c r="O67" s="129" t="str">
        <f>IFERROR(INDEX('SVN-CV-40'!L:L, MATCH(A67, 'SVN-CV-40'!B:B, 0)), "")</f>
        <v/>
      </c>
      <c r="P67" s="129" t="str">
        <f>IFERROR(INDEX('SVN-CV-41'!L:L, MATCH(A67, 'SVN-CV-41'!B:B, 0)), "")</f>
        <v/>
      </c>
      <c r="Q67" s="129" t="str">
        <f>IFERROR(INDEX('SVN-CV-42'!L:L, MATCH(A67, 'SVN-CV-42'!B:B, 0)), "")</f>
        <v/>
      </c>
      <c r="R67" s="129" t="str">
        <f>IFERROR(INDEX('SVN-CV-43'!L:L, MATCH(A67, 'SVN-CV-43'!B:B, 0)), "")</f>
        <v/>
      </c>
    </row>
    <row r="68" spans="1:18">
      <c r="A68" s="126">
        <v>45736</v>
      </c>
      <c r="B68" s="127">
        <v>0</v>
      </c>
      <c r="C68" s="128">
        <f>IFERROR(INDEX('SVN-CV-01'!L:L, MATCH(A68, 'SVN-CV-01'!B:B, 0)), "")</f>
        <v>30.969178201994517</v>
      </c>
      <c r="D68" s="129">
        <f>IFERROR(INDEX('SVN-CV-02'!L:L, MATCH(A68, 'SVN-CV-02'!B:B, 0)), "")</f>
        <v>44.317716511104955</v>
      </c>
      <c r="E68" s="129">
        <f>IFERROR(INDEX('SVN-CV-19'!L:L, MATCH(A68, 'SVN-CV-19'!B:B, 0)), "")</f>
        <v>16.545089888734474</v>
      </c>
      <c r="F68" s="129">
        <f>IFERROR(INDEX('SVN-CV-09'!L:L, MATCH(A68, 'SVN-CV-09'!B:B, 0)), "")</f>
        <v>46.291035750652689</v>
      </c>
      <c r="G68" s="129" t="str">
        <f>IFERROR(INDEX('SVN-CV-22'!L:L, MATCH(A68, 'SVN-CV-22'!B:B, 0)), "")</f>
        <v/>
      </c>
      <c r="H68" s="129" t="str">
        <f>IFERROR(INDEX('SVN-CV-28'!L:L, MATCH(A68, 'SVN-CV-28'!B:B, 0)), "")</f>
        <v/>
      </c>
      <c r="I68" s="129" t="str">
        <f>IFERROR(INDEX('SVN-CV-29'!L:L, MATCH(A68, 'SVN-CV-29'!B:B, 0)), "")</f>
        <v/>
      </c>
      <c r="J68" s="129" t="str">
        <f>IFERROR(INDEX('SVN-CV-31'!L:L, MATCH(A68, 'SVN-CV-31'!B:B, 0)), "")</f>
        <v/>
      </c>
      <c r="K68" s="129" t="str">
        <f>IFERROR(INDEX('SVN-CV-35'!L:L, MATCH(A68, 'SVN-CV-35'!B:B, 0)), "")</f>
        <v/>
      </c>
      <c r="L68" s="129" t="str">
        <f>IFERROR(INDEX('SVN-CV-37'!L:L, MATCH(A68, 'SVN-CV-37'!B:B, 0)), "")</f>
        <v/>
      </c>
      <c r="M68" s="129" t="str">
        <f>IFERROR(INDEX('SVN-CV-38'!L:L, MATCH(A68, 'SVN-CV-38'!B:B, 0)), "")</f>
        <v/>
      </c>
      <c r="N68" s="129" t="str">
        <f>IFERROR(INDEX('SVN-CV-39'!L:L, MATCH(A68, 'SVN-CV-39'!B:B, 0)), "")</f>
        <v/>
      </c>
      <c r="O68" s="129" t="str">
        <f>IFERROR(INDEX('SVN-CV-40'!L:L, MATCH(A68, 'SVN-CV-40'!B:B, 0)), "")</f>
        <v/>
      </c>
      <c r="P68" s="129" t="str">
        <f>IFERROR(INDEX('SVN-CV-41'!L:L, MATCH(A68, 'SVN-CV-41'!B:B, 0)), "")</f>
        <v/>
      </c>
      <c r="Q68" s="129" t="str">
        <f>IFERROR(INDEX('SVN-CV-42'!L:L, MATCH(A68, 'SVN-CV-42'!B:B, 0)), "")</f>
        <v/>
      </c>
      <c r="R68" s="129" t="str">
        <f>IFERROR(INDEX('SVN-CV-43'!L:L, MATCH(A68, 'SVN-CV-43'!B:B, 0)), "")</f>
        <v/>
      </c>
    </row>
    <row r="69" spans="1:18">
      <c r="A69" s="126">
        <v>45737</v>
      </c>
      <c r="B69" s="127">
        <v>0</v>
      </c>
      <c r="C69" s="128">
        <f>IFERROR(INDEX('SVN-CV-01'!L:L, MATCH(A69, 'SVN-CV-01'!B:B, 0)), "")</f>
        <v>114.05441681839449</v>
      </c>
      <c r="D69" s="129">
        <f>IFERROR(INDEX('SVN-CV-02'!L:L, MATCH(A69, 'SVN-CV-02'!B:B, 0)), "")</f>
        <v>98.925072765550368</v>
      </c>
      <c r="E69" s="129">
        <f>IFERROR(INDEX('SVN-CV-19'!L:L, MATCH(A69, 'SVN-CV-19'!B:B, 0)), "")</f>
        <v>68.891291406380816</v>
      </c>
      <c r="F69" s="129">
        <f>IFERROR(INDEX('SVN-CV-09'!L:L, MATCH(A69, 'SVN-CV-09'!B:B, 0)), "")</f>
        <v>38.100656677833058</v>
      </c>
      <c r="G69" s="129" t="str">
        <f>IFERROR(INDEX('SVN-CV-22'!L:L, MATCH(A69, 'SVN-CV-22'!B:B, 0)), "")</f>
        <v/>
      </c>
      <c r="H69" s="129" t="str">
        <f>IFERROR(INDEX('SVN-CV-28'!L:L, MATCH(A69, 'SVN-CV-28'!B:B, 0)), "")</f>
        <v/>
      </c>
      <c r="I69" s="129" t="str">
        <f>IFERROR(INDEX('SVN-CV-29'!L:L, MATCH(A69, 'SVN-CV-29'!B:B, 0)), "")</f>
        <v/>
      </c>
      <c r="J69" s="129" t="str">
        <f>IFERROR(INDEX('SVN-CV-31'!L:L, MATCH(A69, 'SVN-CV-31'!B:B, 0)), "")</f>
        <v/>
      </c>
      <c r="K69" s="129" t="str">
        <f>IFERROR(INDEX('SVN-CV-35'!L:L, MATCH(A69, 'SVN-CV-35'!B:B, 0)), "")</f>
        <v/>
      </c>
      <c r="L69" s="129" t="str">
        <f>IFERROR(INDEX('SVN-CV-37'!L:L, MATCH(A69, 'SVN-CV-37'!B:B, 0)), "")</f>
        <v/>
      </c>
      <c r="M69" s="129" t="str">
        <f>IFERROR(INDEX('SVN-CV-38'!L:L, MATCH(A69, 'SVN-CV-38'!B:B, 0)), "")</f>
        <v/>
      </c>
      <c r="N69" s="129" t="str">
        <f>IFERROR(INDEX('SVN-CV-39'!L:L, MATCH(A69, 'SVN-CV-39'!B:B, 0)), "")</f>
        <v/>
      </c>
      <c r="O69" s="129" t="str">
        <f>IFERROR(INDEX('SVN-CV-40'!L:L, MATCH(A69, 'SVN-CV-40'!B:B, 0)), "")</f>
        <v/>
      </c>
      <c r="P69" s="129" t="str">
        <f>IFERROR(INDEX('SVN-CV-41'!L:L, MATCH(A69, 'SVN-CV-41'!B:B, 0)), "")</f>
        <v/>
      </c>
      <c r="Q69" s="129" t="str">
        <f>IFERROR(INDEX('SVN-CV-42'!L:L, MATCH(A69, 'SVN-CV-42'!B:B, 0)), "")</f>
        <v/>
      </c>
      <c r="R69" s="129" t="str">
        <f>IFERROR(INDEX('SVN-CV-43'!L:L, MATCH(A69, 'SVN-CV-43'!B:B, 0)), "")</f>
        <v/>
      </c>
    </row>
    <row r="70" spans="1:18">
      <c r="A70" s="126">
        <v>45738</v>
      </c>
      <c r="B70" s="127">
        <v>7.2</v>
      </c>
      <c r="C70" s="128">
        <f>IFERROR(INDEX('SVN-CV-01'!L:L, MATCH(A70, 'SVN-CV-01'!B:B, 0)), "")</f>
        <v>51.609495262355168</v>
      </c>
      <c r="D70" s="129">
        <f>IFERROR(INDEX('SVN-CV-02'!L:L, MATCH(A70, 'SVN-CV-02'!B:B, 0)), "")</f>
        <v>71.521814860690696</v>
      </c>
      <c r="E70" s="129">
        <f>IFERROR(INDEX('SVN-CV-19'!L:L, MATCH(A70, 'SVN-CV-19'!B:B, 0)), "")</f>
        <v>49.294827481715544</v>
      </c>
      <c r="F70" s="129">
        <f>IFERROR(INDEX('SVN-CV-09'!L:L, MATCH(A70, 'SVN-CV-09'!B:B, 0)), "")</f>
        <v>18.802925671199212</v>
      </c>
      <c r="G70" s="129" t="str">
        <f>IFERROR(INDEX('SVN-CV-22'!L:L, MATCH(A70, 'SVN-CV-22'!B:B, 0)), "")</f>
        <v/>
      </c>
      <c r="H70" s="129" t="str">
        <f>IFERROR(INDEX('SVN-CV-28'!L:L, MATCH(A70, 'SVN-CV-28'!B:B, 0)), "")</f>
        <v/>
      </c>
      <c r="I70" s="129" t="str">
        <f>IFERROR(INDEX('SVN-CV-29'!L:L, MATCH(A70, 'SVN-CV-29'!B:B, 0)), "")</f>
        <v/>
      </c>
      <c r="J70" s="129" t="str">
        <f>IFERROR(INDEX('SVN-CV-31'!L:L, MATCH(A70, 'SVN-CV-31'!B:B, 0)), "")</f>
        <v/>
      </c>
      <c r="K70" s="129" t="str">
        <f>IFERROR(INDEX('SVN-CV-35'!L:L, MATCH(A70, 'SVN-CV-35'!B:B, 0)), "")</f>
        <v/>
      </c>
      <c r="L70" s="129" t="str">
        <f>IFERROR(INDEX('SVN-CV-37'!L:L, MATCH(A70, 'SVN-CV-37'!B:B, 0)), "")</f>
        <v/>
      </c>
      <c r="M70" s="129" t="str">
        <f>IFERROR(INDEX('SVN-CV-38'!L:L, MATCH(A70, 'SVN-CV-38'!B:B, 0)), "")</f>
        <v/>
      </c>
      <c r="N70" s="129" t="str">
        <f>IFERROR(INDEX('SVN-CV-39'!L:L, MATCH(A70, 'SVN-CV-39'!B:B, 0)), "")</f>
        <v/>
      </c>
      <c r="O70" s="129" t="str">
        <f>IFERROR(INDEX('SVN-CV-40'!L:L, MATCH(A70, 'SVN-CV-40'!B:B, 0)), "")</f>
        <v/>
      </c>
      <c r="P70" s="129" t="str">
        <f>IFERROR(INDEX('SVN-CV-41'!L:L, MATCH(A70, 'SVN-CV-41'!B:B, 0)), "")</f>
        <v/>
      </c>
      <c r="Q70" s="129" t="str">
        <f>IFERROR(INDEX('SVN-CV-42'!L:L, MATCH(A70, 'SVN-CV-42'!B:B, 0)), "")</f>
        <v/>
      </c>
      <c r="R70" s="129" t="str">
        <f>IFERROR(INDEX('SVN-CV-43'!L:L, MATCH(A70, 'SVN-CV-43'!B:B, 0)), "")</f>
        <v/>
      </c>
    </row>
    <row r="71" spans="1:18">
      <c r="A71" s="126">
        <v>45740</v>
      </c>
      <c r="B71" s="127">
        <v>0</v>
      </c>
      <c r="C71" s="128">
        <f>IFERROR(INDEX('SVN-CV-01'!L:L, MATCH(A71, 'SVN-CV-01'!B:B, 0)), "")</f>
        <v>25.060127675795584</v>
      </c>
      <c r="D71" s="129">
        <f>IFERROR(INDEX('SVN-CV-02'!L:L, MATCH(A71, 'SVN-CV-02'!B:B, 0)), "")</f>
        <v>50.683725275617412</v>
      </c>
      <c r="E71" s="129">
        <f>IFERROR(INDEX('SVN-CV-19'!L:L, MATCH(A71, 'SVN-CV-19'!B:B, 0)), "")</f>
        <v>36.094736505769283</v>
      </c>
      <c r="F71" s="129">
        <f>IFERROR(INDEX('SVN-CV-09'!L:L, MATCH(A71, 'SVN-CV-09'!B:B, 0)), "")</f>
        <v>9.8361579534716537</v>
      </c>
      <c r="G71" s="129" t="str">
        <f>IFERROR(INDEX('SVN-CV-22'!L:L, MATCH(A71, 'SVN-CV-22'!B:B, 0)), "")</f>
        <v/>
      </c>
      <c r="H71" s="129" t="str">
        <f>IFERROR(INDEX('SVN-CV-28'!L:L, MATCH(A71, 'SVN-CV-28'!B:B, 0)), "")</f>
        <v/>
      </c>
      <c r="I71" s="129" t="str">
        <f>IFERROR(INDEX('SVN-CV-29'!L:L, MATCH(A71, 'SVN-CV-29'!B:B, 0)), "")</f>
        <v/>
      </c>
      <c r="J71" s="129" t="str">
        <f>IFERROR(INDEX('SVN-CV-31'!L:L, MATCH(A71, 'SVN-CV-31'!B:B, 0)), "")</f>
        <v/>
      </c>
      <c r="K71" s="129" t="str">
        <f>IFERROR(INDEX('SVN-CV-35'!L:L, MATCH(A71, 'SVN-CV-35'!B:B, 0)), "")</f>
        <v/>
      </c>
      <c r="L71" s="129" t="str">
        <f>IFERROR(INDEX('SVN-CV-37'!L:L, MATCH(A71, 'SVN-CV-37'!B:B, 0)), "")</f>
        <v/>
      </c>
      <c r="M71" s="129" t="str">
        <f>IFERROR(INDEX('SVN-CV-38'!L:L, MATCH(A71, 'SVN-CV-38'!B:B, 0)), "")</f>
        <v/>
      </c>
      <c r="N71" s="129" t="str">
        <f>IFERROR(INDEX('SVN-CV-39'!L:L, MATCH(A71, 'SVN-CV-39'!B:B, 0)), "")</f>
        <v/>
      </c>
      <c r="O71" s="129" t="str">
        <f>IFERROR(INDEX('SVN-CV-40'!L:L, MATCH(A71, 'SVN-CV-40'!B:B, 0)), "")</f>
        <v/>
      </c>
      <c r="P71" s="129" t="str">
        <f>IFERROR(INDEX('SVN-CV-41'!L:L, MATCH(A71, 'SVN-CV-41'!B:B, 0)), "")</f>
        <v/>
      </c>
      <c r="Q71" s="129" t="str">
        <f>IFERROR(INDEX('SVN-CV-42'!L:L, MATCH(A71, 'SVN-CV-42'!B:B, 0)), "")</f>
        <v/>
      </c>
      <c r="R71" s="129" t="str">
        <f>IFERROR(INDEX('SVN-CV-43'!L:L, MATCH(A71, 'SVN-CV-43'!B:B, 0)), "")</f>
        <v/>
      </c>
    </row>
    <row r="72" spans="1:18">
      <c r="A72" s="126">
        <v>45741</v>
      </c>
      <c r="B72" s="127">
        <v>0</v>
      </c>
      <c r="C72" s="128">
        <f>IFERROR(INDEX('SVN-CV-01'!L:L, MATCH(A72, 'SVN-CV-01'!B:B, 0)), "")</f>
        <v>14.349216005992748</v>
      </c>
      <c r="D72" s="129">
        <f>IFERROR(INDEX('SVN-CV-02'!L:L, MATCH(A72, 'SVN-CV-02'!B:B, 0)), "")</f>
        <v>17.343586631839095</v>
      </c>
      <c r="E72" s="129">
        <f>IFERROR(INDEX('SVN-CV-19'!L:L, MATCH(A72, 'SVN-CV-19'!B:B, 0)), "")</f>
        <v>5.2316343807052208</v>
      </c>
      <c r="F72" s="129">
        <f>IFERROR(INDEX('SVN-CV-09'!L:L, MATCH(A72, 'SVN-CV-09'!B:B, 0)), "")</f>
        <v>27.346114718308318</v>
      </c>
      <c r="G72" s="129" t="str">
        <f>IFERROR(INDEX('SVN-CV-22'!L:L, MATCH(A72, 'SVN-CV-22'!B:B, 0)), "")</f>
        <v/>
      </c>
      <c r="H72" s="129" t="str">
        <f>IFERROR(INDEX('SVN-CV-28'!L:L, MATCH(A72, 'SVN-CV-28'!B:B, 0)), "")</f>
        <v/>
      </c>
      <c r="I72" s="129" t="str">
        <f>IFERROR(INDEX('SVN-CV-29'!L:L, MATCH(A72, 'SVN-CV-29'!B:B, 0)), "")</f>
        <v/>
      </c>
      <c r="J72" s="129" t="str">
        <f>IFERROR(INDEX('SVN-CV-31'!L:L, MATCH(A72, 'SVN-CV-31'!B:B, 0)), "")</f>
        <v/>
      </c>
      <c r="K72" s="129" t="str">
        <f>IFERROR(INDEX('SVN-CV-35'!L:L, MATCH(A72, 'SVN-CV-35'!B:B, 0)), "")</f>
        <v/>
      </c>
      <c r="L72" s="129" t="str">
        <f>IFERROR(INDEX('SVN-CV-37'!L:L, MATCH(A72, 'SVN-CV-37'!B:B, 0)), "")</f>
        <v/>
      </c>
      <c r="M72" s="129" t="str">
        <f>IFERROR(INDEX('SVN-CV-38'!L:L, MATCH(A72, 'SVN-CV-38'!B:B, 0)), "")</f>
        <v/>
      </c>
      <c r="N72" s="129" t="str">
        <f>IFERROR(INDEX('SVN-CV-39'!L:L, MATCH(A72, 'SVN-CV-39'!B:B, 0)), "")</f>
        <v/>
      </c>
      <c r="O72" s="129" t="str">
        <f>IFERROR(INDEX('SVN-CV-40'!L:L, MATCH(A72, 'SVN-CV-40'!B:B, 0)), "")</f>
        <v/>
      </c>
      <c r="P72" s="129" t="str">
        <f>IFERROR(INDEX('SVN-CV-41'!L:L, MATCH(A72, 'SVN-CV-41'!B:B, 0)), "")</f>
        <v/>
      </c>
      <c r="Q72" s="129" t="str">
        <f>IFERROR(INDEX('SVN-CV-42'!L:L, MATCH(A72, 'SVN-CV-42'!B:B, 0)), "")</f>
        <v/>
      </c>
      <c r="R72" s="129" t="str">
        <f>IFERROR(INDEX('SVN-CV-43'!L:L, MATCH(A72, 'SVN-CV-43'!B:B, 0)), "")</f>
        <v/>
      </c>
    </row>
    <row r="73" spans="1:18">
      <c r="A73" s="126">
        <v>45742</v>
      </c>
      <c r="B73" s="127">
        <v>0</v>
      </c>
      <c r="C73" s="128">
        <f>IFERROR(INDEX('SVN-CV-01'!L:L, MATCH(A73, 'SVN-CV-01'!B:B, 0)), "")</f>
        <v>65.529840559567688</v>
      </c>
      <c r="D73" s="129">
        <f>IFERROR(INDEX('SVN-CV-02'!L:L, MATCH(A73, 'SVN-CV-02'!B:B, 0)), "")</f>
        <v>73.801964780881377</v>
      </c>
      <c r="E73" s="129">
        <f>IFERROR(INDEX('SVN-CV-19'!L:L, MATCH(A73, 'SVN-CV-19'!B:B, 0)), "")</f>
        <v>48.625404859836813</v>
      </c>
      <c r="F73" s="129">
        <f>IFERROR(INDEX('SVN-CV-09'!L:L, MATCH(A73, 'SVN-CV-09'!B:B, 0)), "")</f>
        <v>10.242558810237325</v>
      </c>
      <c r="G73" s="129" t="str">
        <f>IFERROR(INDEX('SVN-CV-22'!L:L, MATCH(A73, 'SVN-CV-22'!B:B, 0)), "")</f>
        <v/>
      </c>
      <c r="H73" s="129" t="str">
        <f>IFERROR(INDEX('SVN-CV-28'!L:L, MATCH(A73, 'SVN-CV-28'!B:B, 0)), "")</f>
        <v/>
      </c>
      <c r="I73" s="129" t="str">
        <f>IFERROR(INDEX('SVN-CV-29'!L:L, MATCH(A73, 'SVN-CV-29'!B:B, 0)), "")</f>
        <v/>
      </c>
      <c r="J73" s="129" t="str">
        <f>IFERROR(INDEX('SVN-CV-31'!L:L, MATCH(A73, 'SVN-CV-31'!B:B, 0)), "")</f>
        <v/>
      </c>
      <c r="K73" s="129" t="str">
        <f>IFERROR(INDEX('SVN-CV-35'!L:L, MATCH(A73, 'SVN-CV-35'!B:B, 0)), "")</f>
        <v/>
      </c>
      <c r="L73" s="129" t="str">
        <f>IFERROR(INDEX('SVN-CV-37'!L:L, MATCH(A73, 'SVN-CV-37'!B:B, 0)), "")</f>
        <v/>
      </c>
      <c r="M73" s="129" t="str">
        <f>IFERROR(INDEX('SVN-CV-38'!L:L, MATCH(A73, 'SVN-CV-38'!B:B, 0)), "")</f>
        <v/>
      </c>
      <c r="N73" s="129" t="str">
        <f>IFERROR(INDEX('SVN-CV-39'!L:L, MATCH(A73, 'SVN-CV-39'!B:B, 0)), "")</f>
        <v/>
      </c>
      <c r="O73" s="129" t="str">
        <f>IFERROR(INDEX('SVN-CV-40'!L:L, MATCH(A73, 'SVN-CV-40'!B:B, 0)), "")</f>
        <v/>
      </c>
      <c r="P73" s="129" t="str">
        <f>IFERROR(INDEX('SVN-CV-41'!L:L, MATCH(A73, 'SVN-CV-41'!B:B, 0)), "")</f>
        <v/>
      </c>
      <c r="Q73" s="129" t="str">
        <f>IFERROR(INDEX('SVN-CV-42'!L:L, MATCH(A73, 'SVN-CV-42'!B:B, 0)), "")</f>
        <v/>
      </c>
      <c r="R73" s="129" t="str">
        <f>IFERROR(INDEX('SVN-CV-43'!L:L, MATCH(A73, 'SVN-CV-43'!B:B, 0)), "")</f>
        <v/>
      </c>
    </row>
    <row r="74" spans="1:18">
      <c r="A74" s="126">
        <v>45743</v>
      </c>
      <c r="B74" s="127">
        <v>0.3</v>
      </c>
      <c r="C74" s="128">
        <f>IFERROR(INDEX('SVN-CV-01'!L:L, MATCH(A74, 'SVN-CV-01'!B:B, 0)), "")</f>
        <v>50.575982408277298</v>
      </c>
      <c r="D74" s="129">
        <f>IFERROR(INDEX('SVN-CV-02'!L:L, MATCH(A74, 'SVN-CV-02'!B:B, 0)), "")</f>
        <v>40.333236850785312</v>
      </c>
      <c r="E74" s="129">
        <f>IFERROR(INDEX('SVN-CV-19'!L:L, MATCH(A74, 'SVN-CV-19'!B:B, 0)), "")</f>
        <v>25.195436288885009</v>
      </c>
      <c r="F74" s="129">
        <f>IFERROR(INDEX('SVN-CV-09'!L:L, MATCH(A74, 'SVN-CV-09'!B:B, 0)), "")</f>
        <v>23.505318688225273</v>
      </c>
      <c r="G74" s="129" t="str">
        <f>IFERROR(INDEX('SVN-CV-22'!L:L, MATCH(A74, 'SVN-CV-22'!B:B, 0)), "")</f>
        <v/>
      </c>
      <c r="H74" s="129" t="str">
        <f>IFERROR(INDEX('SVN-CV-28'!L:L, MATCH(A74, 'SVN-CV-28'!B:B, 0)), "")</f>
        <v/>
      </c>
      <c r="I74" s="129" t="str">
        <f>IFERROR(INDEX('SVN-CV-29'!L:L, MATCH(A74, 'SVN-CV-29'!B:B, 0)), "")</f>
        <v/>
      </c>
      <c r="J74" s="129" t="str">
        <f>IFERROR(INDEX('SVN-CV-31'!L:L, MATCH(A74, 'SVN-CV-31'!B:B, 0)), "")</f>
        <v/>
      </c>
      <c r="K74" s="129" t="str">
        <f>IFERROR(INDEX('SVN-CV-35'!L:L, MATCH(A74, 'SVN-CV-35'!B:B, 0)), "")</f>
        <v/>
      </c>
      <c r="L74" s="129" t="str">
        <f>IFERROR(INDEX('SVN-CV-37'!L:L, MATCH(A74, 'SVN-CV-37'!B:B, 0)), "")</f>
        <v/>
      </c>
      <c r="M74" s="129" t="str">
        <f>IFERROR(INDEX('SVN-CV-38'!L:L, MATCH(A74, 'SVN-CV-38'!B:B, 0)), "")</f>
        <v/>
      </c>
      <c r="N74" s="129" t="str">
        <f>IFERROR(INDEX('SVN-CV-39'!L:L, MATCH(A74, 'SVN-CV-39'!B:B, 0)), "")</f>
        <v/>
      </c>
      <c r="O74" s="129" t="str">
        <f>IFERROR(INDEX('SVN-CV-40'!L:L, MATCH(A74, 'SVN-CV-40'!B:B, 0)), "")</f>
        <v/>
      </c>
      <c r="P74" s="129" t="str">
        <f>IFERROR(INDEX('SVN-CV-41'!L:L, MATCH(A74, 'SVN-CV-41'!B:B, 0)), "")</f>
        <v/>
      </c>
      <c r="Q74" s="129" t="str">
        <f>IFERROR(INDEX('SVN-CV-42'!L:L, MATCH(A74, 'SVN-CV-42'!B:B, 0)), "")</f>
        <v/>
      </c>
      <c r="R74" s="129" t="str">
        <f>IFERROR(INDEX('SVN-CV-43'!L:L, MATCH(A74, 'SVN-CV-43'!B:B, 0)), "")</f>
        <v/>
      </c>
    </row>
    <row r="75" spans="1:18">
      <c r="A75" s="126">
        <v>45744</v>
      </c>
      <c r="B75" s="127">
        <v>0</v>
      </c>
      <c r="C75" s="128">
        <f>IFERROR(INDEX('SVN-CV-01'!L:L, MATCH(A75, 'SVN-CV-01'!B:B, 0)), "")</f>
        <v>16.814874397279414</v>
      </c>
      <c r="D75" s="129">
        <f>IFERROR(INDEX('SVN-CV-02'!L:L, MATCH(A75, 'SVN-CV-02'!B:B, 0)), "")</f>
        <v>21.667025554748935</v>
      </c>
      <c r="E75" s="129">
        <f>IFERROR(INDEX('SVN-CV-19'!L:L, MATCH(A75, 'SVN-CV-19'!B:B, 0)), "")</f>
        <v>9.2336342837303729</v>
      </c>
      <c r="F75" s="129">
        <f>IFERROR(INDEX('SVN-CV-09'!L:L, MATCH(A75, 'SVN-CV-09'!B:B, 0)), "")</f>
        <v>45.477576763562979</v>
      </c>
      <c r="G75" s="129" t="str">
        <f>IFERROR(INDEX('SVN-CV-22'!L:L, MATCH(A75, 'SVN-CV-22'!B:B, 0)), "")</f>
        <v/>
      </c>
      <c r="H75" s="129" t="str">
        <f>IFERROR(INDEX('SVN-CV-28'!L:L, MATCH(A75, 'SVN-CV-28'!B:B, 0)), "")</f>
        <v/>
      </c>
      <c r="I75" s="129" t="str">
        <f>IFERROR(INDEX('SVN-CV-29'!L:L, MATCH(A75, 'SVN-CV-29'!B:B, 0)), "")</f>
        <v/>
      </c>
      <c r="J75" s="129" t="str">
        <f>IFERROR(INDEX('SVN-CV-31'!L:L, MATCH(A75, 'SVN-CV-31'!B:B, 0)), "")</f>
        <v/>
      </c>
      <c r="K75" s="129" t="str">
        <f>IFERROR(INDEX('SVN-CV-35'!L:L, MATCH(A75, 'SVN-CV-35'!B:B, 0)), "")</f>
        <v/>
      </c>
      <c r="L75" s="129" t="str">
        <f>IFERROR(INDEX('SVN-CV-37'!L:L, MATCH(A75, 'SVN-CV-37'!B:B, 0)), "")</f>
        <v/>
      </c>
      <c r="M75" s="129" t="str">
        <f>IFERROR(INDEX('SVN-CV-38'!L:L, MATCH(A75, 'SVN-CV-38'!B:B, 0)), "")</f>
        <v/>
      </c>
      <c r="N75" s="129" t="str">
        <f>IFERROR(INDEX('SVN-CV-39'!L:L, MATCH(A75, 'SVN-CV-39'!B:B, 0)), "")</f>
        <v/>
      </c>
      <c r="O75" s="129" t="str">
        <f>IFERROR(INDEX('SVN-CV-40'!L:L, MATCH(A75, 'SVN-CV-40'!B:B, 0)), "")</f>
        <v/>
      </c>
      <c r="P75" s="129" t="str">
        <f>IFERROR(INDEX('SVN-CV-41'!L:L, MATCH(A75, 'SVN-CV-41'!B:B, 0)), "")</f>
        <v/>
      </c>
      <c r="Q75" s="129" t="str">
        <f>IFERROR(INDEX('SVN-CV-42'!L:L, MATCH(A75, 'SVN-CV-42'!B:B, 0)), "")</f>
        <v/>
      </c>
      <c r="R75" s="129" t="str">
        <f>IFERROR(INDEX('SVN-CV-43'!L:L, MATCH(A75, 'SVN-CV-43'!B:B, 0)), "")</f>
        <v/>
      </c>
    </row>
    <row r="76" spans="1:18">
      <c r="A76" s="126">
        <v>45745</v>
      </c>
      <c r="B76" s="127">
        <v>0</v>
      </c>
      <c r="C76" s="128">
        <f>IFERROR(INDEX('SVN-CV-01'!L:L, MATCH(A76, 'SVN-CV-01'!B:B, 0)), "")</f>
        <v>88.102951153562586</v>
      </c>
      <c r="D76" s="129">
        <f>IFERROR(INDEX('SVN-CV-02'!L:L, MATCH(A76, 'SVN-CV-02'!B:B, 0)), "")</f>
        <v>94.352371439206962</v>
      </c>
      <c r="E76" s="129">
        <f>IFERROR(INDEX('SVN-CV-19'!L:L, MATCH(A76, 'SVN-CV-19'!B:B, 0)), "")</f>
        <v>53.525601460290162</v>
      </c>
      <c r="F76" s="129">
        <f>IFERROR(INDEX('SVN-CV-09'!L:L, MATCH(A76, 'SVN-CV-09'!B:B, 0)), "")</f>
        <v>49.860906813544773</v>
      </c>
      <c r="G76" s="129" t="str">
        <f>IFERROR(INDEX('SVN-CV-22'!L:L, MATCH(A76, 'SVN-CV-22'!B:B, 0)), "")</f>
        <v/>
      </c>
      <c r="H76" s="129" t="str">
        <f>IFERROR(INDEX('SVN-CV-28'!L:L, MATCH(A76, 'SVN-CV-28'!B:B, 0)), "")</f>
        <v/>
      </c>
      <c r="I76" s="129" t="str">
        <f>IFERROR(INDEX('SVN-CV-29'!L:L, MATCH(A76, 'SVN-CV-29'!B:B, 0)), "")</f>
        <v/>
      </c>
      <c r="J76" s="129" t="str">
        <f>IFERROR(INDEX('SVN-CV-31'!L:L, MATCH(A76, 'SVN-CV-31'!B:B, 0)), "")</f>
        <v/>
      </c>
      <c r="K76" s="129" t="str">
        <f>IFERROR(INDEX('SVN-CV-35'!L:L, MATCH(A76, 'SVN-CV-35'!B:B, 0)), "")</f>
        <v/>
      </c>
      <c r="L76" s="129" t="str">
        <f>IFERROR(INDEX('SVN-CV-37'!L:L, MATCH(A76, 'SVN-CV-37'!B:B, 0)), "")</f>
        <v/>
      </c>
      <c r="M76" s="129" t="str">
        <f>IFERROR(INDEX('SVN-CV-38'!L:L, MATCH(A76, 'SVN-CV-38'!B:B, 0)), "")</f>
        <v/>
      </c>
      <c r="N76" s="129" t="str">
        <f>IFERROR(INDEX('SVN-CV-39'!L:L, MATCH(A76, 'SVN-CV-39'!B:B, 0)), "")</f>
        <v/>
      </c>
      <c r="O76" s="129" t="str">
        <f>IFERROR(INDEX('SVN-CV-40'!L:L, MATCH(A76, 'SVN-CV-40'!B:B, 0)), "")</f>
        <v/>
      </c>
      <c r="P76" s="129" t="str">
        <f>IFERROR(INDEX('SVN-CV-41'!L:L, MATCH(A76, 'SVN-CV-41'!B:B, 0)), "")</f>
        <v/>
      </c>
      <c r="Q76" s="129" t="str">
        <f>IFERROR(INDEX('SVN-CV-42'!L:L, MATCH(A76, 'SVN-CV-42'!B:B, 0)), "")</f>
        <v/>
      </c>
      <c r="R76" s="129" t="str">
        <f>IFERROR(INDEX('SVN-CV-43'!L:L, MATCH(A76, 'SVN-CV-43'!B:B, 0)), "")</f>
        <v/>
      </c>
    </row>
    <row r="77" spans="1:18">
      <c r="A77" s="126">
        <v>45747</v>
      </c>
      <c r="B77" s="127">
        <v>6.8</v>
      </c>
      <c r="C77" s="128">
        <f>IFERROR(INDEX('SVN-CV-01'!L:L, MATCH(A77, 'SVN-CV-01'!B:B, 0)), "")</f>
        <v>73.822218889444827</v>
      </c>
      <c r="D77" s="129">
        <f>IFERROR(INDEX('SVN-CV-02'!L:L, MATCH(A77, 'SVN-CV-02'!B:B, 0)), "")</f>
        <v>49.740627390437631</v>
      </c>
      <c r="E77" s="129">
        <f>IFERROR(INDEX('SVN-CV-19'!L:L, MATCH(A77, 'SVN-CV-19'!B:B, 0)), "")</f>
        <v>35.155369555604729</v>
      </c>
      <c r="F77" s="129">
        <f>IFERROR(INDEX('SVN-CV-09'!L:L, MATCH(A77, 'SVN-CV-09'!B:B, 0)), "")</f>
        <v>16.93841780177388</v>
      </c>
      <c r="G77" s="129" t="str">
        <f>IFERROR(INDEX('SVN-CV-22'!L:L, MATCH(A77, 'SVN-CV-22'!B:B, 0)), "")</f>
        <v/>
      </c>
      <c r="H77" s="129" t="str">
        <f>IFERROR(INDEX('SVN-CV-28'!L:L, MATCH(A77, 'SVN-CV-28'!B:B, 0)), "")</f>
        <v/>
      </c>
      <c r="I77" s="129" t="str">
        <f>IFERROR(INDEX('SVN-CV-29'!L:L, MATCH(A77, 'SVN-CV-29'!B:B, 0)), "")</f>
        <v/>
      </c>
      <c r="J77" s="129" t="str">
        <f>IFERROR(INDEX('SVN-CV-31'!L:L, MATCH(A77, 'SVN-CV-31'!B:B, 0)), "")</f>
        <v/>
      </c>
      <c r="K77" s="129" t="str">
        <f>IFERROR(INDEX('SVN-CV-35'!L:L, MATCH(A77, 'SVN-CV-35'!B:B, 0)), "")</f>
        <v/>
      </c>
      <c r="L77" s="129" t="str">
        <f>IFERROR(INDEX('SVN-CV-37'!L:L, MATCH(A77, 'SVN-CV-37'!B:B, 0)), "")</f>
        <v/>
      </c>
      <c r="M77" s="129" t="str">
        <f>IFERROR(INDEX('SVN-CV-38'!L:L, MATCH(A77, 'SVN-CV-38'!B:B, 0)), "")</f>
        <v/>
      </c>
      <c r="N77" s="129" t="str">
        <f>IFERROR(INDEX('SVN-CV-39'!L:L, MATCH(A77, 'SVN-CV-39'!B:B, 0)), "")</f>
        <v/>
      </c>
      <c r="O77" s="129" t="str">
        <f>IFERROR(INDEX('SVN-CV-40'!L:L, MATCH(A77, 'SVN-CV-40'!B:B, 0)), "")</f>
        <v/>
      </c>
      <c r="P77" s="129" t="str">
        <f>IFERROR(INDEX('SVN-CV-41'!L:L, MATCH(A77, 'SVN-CV-41'!B:B, 0)), "")</f>
        <v/>
      </c>
      <c r="Q77" s="129" t="str">
        <f>IFERROR(INDEX('SVN-CV-42'!L:L, MATCH(A77, 'SVN-CV-42'!B:B, 0)), "")</f>
        <v/>
      </c>
      <c r="R77" s="129" t="str">
        <f>IFERROR(INDEX('SVN-CV-43'!L:L, MATCH(A77, 'SVN-CV-43'!B:B, 0)), "")</f>
        <v/>
      </c>
    </row>
    <row r="78" spans="1:18">
      <c r="A78" s="126">
        <v>45748</v>
      </c>
      <c r="B78" s="127">
        <v>0</v>
      </c>
      <c r="C78" s="128">
        <f>IFERROR(INDEX('SVN-CV-01'!L:L, MATCH(A78, 'SVN-CV-01'!B:B, 0)), "")</f>
        <v>12.65543381933805</v>
      </c>
      <c r="D78" s="129">
        <f>IFERROR(INDEX('SVN-CV-02'!L:L, MATCH(A78, 'SVN-CV-02'!B:B, 0)), "")</f>
        <v>35.769959445694241</v>
      </c>
      <c r="E78" s="129">
        <f>IFERROR(INDEX('SVN-CV-19'!L:L, MATCH(A78, 'SVN-CV-19'!B:B, 0)), "")</f>
        <v>15.954309662569825</v>
      </c>
      <c r="F78" s="129">
        <f>IFERROR(INDEX('SVN-CV-09'!L:L, MATCH(A78, 'SVN-CV-09'!B:B, 0)), "")</f>
        <v>26.868010679781037</v>
      </c>
      <c r="G78" s="129" t="str">
        <f>IFERROR(INDEX('SVN-CV-22'!L:L, MATCH(A78, 'SVN-CV-22'!B:B, 0)), "")</f>
        <v/>
      </c>
      <c r="H78" s="129" t="str">
        <f>IFERROR(INDEX('SVN-CV-28'!L:L, MATCH(A78, 'SVN-CV-28'!B:B, 0)), "")</f>
        <v/>
      </c>
      <c r="I78" s="129" t="str">
        <f>IFERROR(INDEX('SVN-CV-29'!L:L, MATCH(A78, 'SVN-CV-29'!B:B, 0)), "")</f>
        <v/>
      </c>
      <c r="J78" s="129" t="str">
        <f>IFERROR(INDEX('SVN-CV-31'!L:L, MATCH(A78, 'SVN-CV-31'!B:B, 0)), "")</f>
        <v/>
      </c>
      <c r="K78" s="129" t="str">
        <f>IFERROR(INDEX('SVN-CV-35'!L:L, MATCH(A78, 'SVN-CV-35'!B:B, 0)), "")</f>
        <v/>
      </c>
      <c r="L78" s="129" t="str">
        <f>IFERROR(INDEX('SVN-CV-37'!L:L, MATCH(A78, 'SVN-CV-37'!B:B, 0)), "")</f>
        <v/>
      </c>
      <c r="M78" s="129" t="str">
        <f>IFERROR(INDEX('SVN-CV-38'!L:L, MATCH(A78, 'SVN-CV-38'!B:B, 0)), "")</f>
        <v/>
      </c>
      <c r="N78" s="129" t="str">
        <f>IFERROR(INDEX('SVN-CV-39'!L:L, MATCH(A78, 'SVN-CV-39'!B:B, 0)), "")</f>
        <v/>
      </c>
      <c r="O78" s="129" t="str">
        <f>IFERROR(INDEX('SVN-CV-40'!L:L, MATCH(A78, 'SVN-CV-40'!B:B, 0)), "")</f>
        <v/>
      </c>
      <c r="P78" s="129" t="str">
        <f>IFERROR(INDEX('SVN-CV-41'!L:L, MATCH(A78, 'SVN-CV-41'!B:B, 0)), "")</f>
        <v/>
      </c>
      <c r="Q78" s="129" t="str">
        <f>IFERROR(INDEX('SVN-CV-42'!L:L, MATCH(A78, 'SVN-CV-42'!B:B, 0)), "")</f>
        <v/>
      </c>
      <c r="R78" s="129" t="str">
        <f>IFERROR(INDEX('SVN-CV-43'!L:L, MATCH(A78, 'SVN-CV-43'!B:B, 0)), "")</f>
        <v/>
      </c>
    </row>
    <row r="79" spans="1:18">
      <c r="A79" s="126">
        <v>45749</v>
      </c>
      <c r="B79" s="127">
        <v>5</v>
      </c>
      <c r="C79" s="128">
        <f>IFERROR(INDEX('SVN-CV-01'!L:L, MATCH(A79, 'SVN-CV-01'!B:B, 0)), "")</f>
        <v>18.873526426224718</v>
      </c>
      <c r="D79" s="129">
        <f>IFERROR(INDEX('SVN-CV-02'!L:L, MATCH(A79, 'SVN-CV-02'!B:B, 0)), "")</f>
        <v>23.424986603708</v>
      </c>
      <c r="E79" s="129">
        <f>IFERROR(INDEX('SVN-CV-19'!L:L, MATCH(A79, 'SVN-CV-19'!B:B, 0)), "")</f>
        <v>19.615555004999003</v>
      </c>
      <c r="F79" s="129">
        <f>IFERROR(INDEX('SVN-CV-09'!L:L, MATCH(A79, 'SVN-CV-09'!B:B, 0)), "")</f>
        <v>35.285407607909498</v>
      </c>
      <c r="G79" s="129" t="str">
        <f>IFERROR(INDEX('SVN-CV-22'!L:L, MATCH(A79, 'SVN-CV-22'!B:B, 0)), "")</f>
        <v/>
      </c>
      <c r="H79" s="129" t="str">
        <f>IFERROR(INDEX('SVN-CV-28'!L:L, MATCH(A79, 'SVN-CV-28'!B:B, 0)), "")</f>
        <v/>
      </c>
      <c r="I79" s="129" t="str">
        <f>IFERROR(INDEX('SVN-CV-29'!L:L, MATCH(A79, 'SVN-CV-29'!B:B, 0)), "")</f>
        <v/>
      </c>
      <c r="J79" s="129" t="str">
        <f>IFERROR(INDEX('SVN-CV-31'!L:L, MATCH(A79, 'SVN-CV-31'!B:B, 0)), "")</f>
        <v/>
      </c>
      <c r="K79" s="129" t="str">
        <f>IFERROR(INDEX('SVN-CV-35'!L:L, MATCH(A79, 'SVN-CV-35'!B:B, 0)), "")</f>
        <v/>
      </c>
      <c r="L79" s="129" t="str">
        <f>IFERROR(INDEX('SVN-CV-37'!L:L, MATCH(A79, 'SVN-CV-37'!B:B, 0)), "")</f>
        <v/>
      </c>
      <c r="M79" s="129" t="str">
        <f>IFERROR(INDEX('SVN-CV-38'!L:L, MATCH(A79, 'SVN-CV-38'!B:B, 0)), "")</f>
        <v/>
      </c>
      <c r="N79" s="129" t="str">
        <f>IFERROR(INDEX('SVN-CV-39'!L:L, MATCH(A79, 'SVN-CV-39'!B:B, 0)), "")</f>
        <v/>
      </c>
      <c r="O79" s="129" t="str">
        <f>IFERROR(INDEX('SVN-CV-40'!L:L, MATCH(A79, 'SVN-CV-40'!B:B, 0)), "")</f>
        <v/>
      </c>
      <c r="P79" s="129" t="str">
        <f>IFERROR(INDEX('SVN-CV-41'!L:L, MATCH(A79, 'SVN-CV-41'!B:B, 0)), "")</f>
        <v/>
      </c>
      <c r="Q79" s="129" t="str">
        <f>IFERROR(INDEX('SVN-CV-42'!L:L, MATCH(A79, 'SVN-CV-42'!B:B, 0)), "")</f>
        <v/>
      </c>
      <c r="R79" s="129" t="str">
        <f>IFERROR(INDEX('SVN-CV-43'!L:L, MATCH(A79, 'SVN-CV-43'!B:B, 0)), "")</f>
        <v/>
      </c>
    </row>
    <row r="80" spans="1:18">
      <c r="A80" s="126">
        <v>45750</v>
      </c>
      <c r="B80" s="127">
        <v>1.2</v>
      </c>
      <c r="C80" s="128">
        <f>IFERROR(INDEX('SVN-CV-01'!L:L, MATCH(A80, 'SVN-CV-01'!B:B, 0)), "")</f>
        <v>71.513495247214706</v>
      </c>
      <c r="D80" s="129">
        <f>IFERROR(INDEX('SVN-CV-02'!L:L, MATCH(A80, 'SVN-CV-02'!B:B, 0)), "")</f>
        <v>78.621943584530129</v>
      </c>
      <c r="E80" s="129">
        <f>IFERROR(INDEX('SVN-CV-19'!L:L, MATCH(A80, 'SVN-CV-19'!B:B, 0)), "")</f>
        <v>41.556467729245057</v>
      </c>
      <c r="F80" s="129">
        <f>IFERROR(INDEX('SVN-CV-09'!L:L, MATCH(A80, 'SVN-CV-09'!B:B, 0)), "")</f>
        <v>13.123262593877365</v>
      </c>
      <c r="G80" s="129" t="str">
        <f>IFERROR(INDEX('SVN-CV-22'!L:L, MATCH(A80, 'SVN-CV-22'!B:B, 0)), "")</f>
        <v/>
      </c>
      <c r="H80" s="129" t="str">
        <f>IFERROR(INDEX('SVN-CV-28'!L:L, MATCH(A80, 'SVN-CV-28'!B:B, 0)), "")</f>
        <v/>
      </c>
      <c r="I80" s="129" t="str">
        <f>IFERROR(INDEX('SVN-CV-29'!L:L, MATCH(A80, 'SVN-CV-29'!B:B, 0)), "")</f>
        <v/>
      </c>
      <c r="J80" s="129" t="str">
        <f>IFERROR(INDEX('SVN-CV-31'!L:L, MATCH(A80, 'SVN-CV-31'!B:B, 0)), "")</f>
        <v/>
      </c>
      <c r="K80" s="129" t="str">
        <f>IFERROR(INDEX('SVN-CV-35'!L:L, MATCH(A80, 'SVN-CV-35'!B:B, 0)), "")</f>
        <v/>
      </c>
      <c r="L80" s="129" t="str">
        <f>IFERROR(INDEX('SVN-CV-37'!L:L, MATCH(A80, 'SVN-CV-37'!B:B, 0)), "")</f>
        <v/>
      </c>
      <c r="M80" s="129" t="str">
        <f>IFERROR(INDEX('SVN-CV-38'!L:L, MATCH(A80, 'SVN-CV-38'!B:B, 0)), "")</f>
        <v/>
      </c>
      <c r="N80" s="129" t="str">
        <f>IFERROR(INDEX('SVN-CV-39'!L:L, MATCH(A80, 'SVN-CV-39'!B:B, 0)), "")</f>
        <v/>
      </c>
      <c r="O80" s="129" t="str">
        <f>IFERROR(INDEX('SVN-CV-40'!L:L, MATCH(A80, 'SVN-CV-40'!B:B, 0)), "")</f>
        <v/>
      </c>
      <c r="P80" s="129" t="str">
        <f>IFERROR(INDEX('SVN-CV-41'!L:L, MATCH(A80, 'SVN-CV-41'!B:B, 0)), "")</f>
        <v/>
      </c>
      <c r="Q80" s="129" t="str">
        <f>IFERROR(INDEX('SVN-CV-42'!L:L, MATCH(A80, 'SVN-CV-42'!B:B, 0)), "")</f>
        <v/>
      </c>
      <c r="R80" s="129" t="str">
        <f>IFERROR(INDEX('SVN-CV-43'!L:L, MATCH(A80, 'SVN-CV-43'!B:B, 0)), "")</f>
        <v/>
      </c>
    </row>
    <row r="81" spans="1:18">
      <c r="A81" s="126">
        <v>45751</v>
      </c>
      <c r="B81" s="127">
        <v>0</v>
      </c>
      <c r="C81" s="128">
        <f>IFERROR(INDEX('SVN-CV-01'!L:L, MATCH(A81, 'SVN-CV-01'!B:B, 0)), "")</f>
        <v>49.818972295386786</v>
      </c>
      <c r="D81" s="129">
        <f>IFERROR(INDEX('SVN-CV-02'!L:L, MATCH(A81, 'SVN-CV-02'!B:B, 0)), "")</f>
        <v>39.394542751803463</v>
      </c>
      <c r="E81" s="129">
        <f>IFERROR(INDEX('SVN-CV-19'!L:L, MATCH(A81, 'SVN-CV-19'!B:B, 0)), "")</f>
        <v>16.908577703250469</v>
      </c>
      <c r="F81" s="129">
        <f>IFERROR(INDEX('SVN-CV-09'!L:L, MATCH(A81, 'SVN-CV-09'!B:B, 0)), "")</f>
        <v>28.126499784593562</v>
      </c>
      <c r="G81" s="129" t="str">
        <f>IFERROR(INDEX('SVN-CV-22'!L:L, MATCH(A81, 'SVN-CV-22'!B:B, 0)), "")</f>
        <v/>
      </c>
      <c r="H81" s="129" t="str">
        <f>IFERROR(INDEX('SVN-CV-28'!L:L, MATCH(A81, 'SVN-CV-28'!B:B, 0)), "")</f>
        <v/>
      </c>
      <c r="I81" s="129" t="str">
        <f>IFERROR(INDEX('SVN-CV-29'!L:L, MATCH(A81, 'SVN-CV-29'!B:B, 0)), "")</f>
        <v/>
      </c>
      <c r="J81" s="129" t="str">
        <f>IFERROR(INDEX('SVN-CV-31'!L:L, MATCH(A81, 'SVN-CV-31'!B:B, 0)), "")</f>
        <v/>
      </c>
      <c r="K81" s="129" t="str">
        <f>IFERROR(INDEX('SVN-CV-35'!L:L, MATCH(A81, 'SVN-CV-35'!B:B, 0)), "")</f>
        <v/>
      </c>
      <c r="L81" s="129" t="str">
        <f>IFERROR(INDEX('SVN-CV-37'!L:L, MATCH(A81, 'SVN-CV-37'!B:B, 0)), "")</f>
        <v/>
      </c>
      <c r="M81" s="129" t="str">
        <f>IFERROR(INDEX('SVN-CV-38'!L:L, MATCH(A81, 'SVN-CV-38'!B:B, 0)), "")</f>
        <v/>
      </c>
      <c r="N81" s="129" t="str">
        <f>IFERROR(INDEX('SVN-CV-39'!L:L, MATCH(A81, 'SVN-CV-39'!B:B, 0)), "")</f>
        <v/>
      </c>
      <c r="O81" s="129" t="str">
        <f>IFERROR(INDEX('SVN-CV-40'!L:L, MATCH(A81, 'SVN-CV-40'!B:B, 0)), "")</f>
        <v/>
      </c>
      <c r="P81" s="129" t="str">
        <f>IFERROR(INDEX('SVN-CV-41'!L:L, MATCH(A81, 'SVN-CV-41'!B:B, 0)), "")</f>
        <v/>
      </c>
      <c r="Q81" s="129" t="str">
        <f>IFERROR(INDEX('SVN-CV-42'!L:L, MATCH(A81, 'SVN-CV-42'!B:B, 0)), "")</f>
        <v/>
      </c>
      <c r="R81" s="129" t="str">
        <f>IFERROR(INDEX('SVN-CV-43'!L:L, MATCH(A81, 'SVN-CV-43'!B:B, 0)), "")</f>
        <v/>
      </c>
    </row>
    <row r="82" spans="1:18">
      <c r="A82" s="126">
        <v>45752</v>
      </c>
      <c r="B82" s="127">
        <v>0</v>
      </c>
      <c r="C82" s="128">
        <f>IFERROR(INDEX('SVN-CV-01'!L:L, MATCH(A82, 'SVN-CV-01'!B:B, 0)), "")</f>
        <v>15.896226102683157</v>
      </c>
      <c r="D82" s="129">
        <f>IFERROR(INDEX('SVN-CV-02'!L:L, MATCH(A82, 'SVN-CV-02'!B:B, 0)), "")</f>
        <v>15.153217478791426</v>
      </c>
      <c r="E82" s="129">
        <f>IFERROR(INDEX('SVN-CV-19'!L:L, MATCH(A82, 'SVN-CV-19'!B:B, 0)), "")</f>
        <v>13.074402475483319</v>
      </c>
      <c r="F82" s="129">
        <f>IFERROR(INDEX('SVN-CV-09'!L:L, MATCH(A82, 'SVN-CV-09'!B:B, 0)), "")</f>
        <v>36.452434365693406</v>
      </c>
      <c r="G82" s="129" t="str">
        <f>IFERROR(INDEX('SVN-CV-22'!L:L, MATCH(A82, 'SVN-CV-22'!B:B, 0)), "")</f>
        <v/>
      </c>
      <c r="H82" s="129" t="str">
        <f>IFERROR(INDEX('SVN-CV-28'!L:L, MATCH(A82, 'SVN-CV-28'!B:B, 0)), "")</f>
        <v/>
      </c>
      <c r="I82" s="129" t="str">
        <f>IFERROR(INDEX('SVN-CV-29'!L:L, MATCH(A82, 'SVN-CV-29'!B:B, 0)), "")</f>
        <v/>
      </c>
      <c r="J82" s="129" t="str">
        <f>IFERROR(INDEX('SVN-CV-31'!L:L, MATCH(A82, 'SVN-CV-31'!B:B, 0)), "")</f>
        <v/>
      </c>
      <c r="K82" s="129" t="str">
        <f>IFERROR(INDEX('SVN-CV-35'!L:L, MATCH(A82, 'SVN-CV-35'!B:B, 0)), "")</f>
        <v/>
      </c>
      <c r="L82" s="129" t="str">
        <f>IFERROR(INDEX('SVN-CV-37'!L:L, MATCH(A82, 'SVN-CV-37'!B:B, 0)), "")</f>
        <v/>
      </c>
      <c r="M82" s="129" t="str">
        <f>IFERROR(INDEX('SVN-CV-38'!L:L, MATCH(A82, 'SVN-CV-38'!B:B, 0)), "")</f>
        <v/>
      </c>
      <c r="N82" s="129" t="str">
        <f>IFERROR(INDEX('SVN-CV-39'!L:L, MATCH(A82, 'SVN-CV-39'!B:B, 0)), "")</f>
        <v/>
      </c>
      <c r="O82" s="129" t="str">
        <f>IFERROR(INDEX('SVN-CV-40'!L:L, MATCH(A82, 'SVN-CV-40'!B:B, 0)), "")</f>
        <v/>
      </c>
      <c r="P82" s="129" t="str">
        <f>IFERROR(INDEX('SVN-CV-41'!L:L, MATCH(A82, 'SVN-CV-41'!B:B, 0)), "")</f>
        <v/>
      </c>
      <c r="Q82" s="129" t="str">
        <f>IFERROR(INDEX('SVN-CV-42'!L:L, MATCH(A82, 'SVN-CV-42'!B:B, 0)), "")</f>
        <v/>
      </c>
      <c r="R82" s="129" t="str">
        <f>IFERROR(INDEX('SVN-CV-43'!L:L, MATCH(A82, 'SVN-CV-43'!B:B, 0)), "")</f>
        <v/>
      </c>
    </row>
    <row r="83" spans="1:18">
      <c r="A83" s="126">
        <v>45754</v>
      </c>
      <c r="B83" s="127">
        <v>20.8</v>
      </c>
      <c r="C83" s="128">
        <f>IFERROR(INDEX('SVN-CV-01'!L:L, MATCH(A83, 'SVN-CV-01'!B:B, 0)), "")</f>
        <v>17.655593970372735</v>
      </c>
      <c r="D83" s="129">
        <f>IFERROR(INDEX('SVN-CV-02'!L:L, MATCH(A83, 'SVN-CV-02'!B:B, 0)), "")</f>
        <v>14.351306527828077</v>
      </c>
      <c r="E83" s="129">
        <f>IFERROR(INDEX('SVN-CV-19'!L:L, MATCH(A83, 'SVN-CV-19'!B:B, 0)), "")</f>
        <v>15.882695131535415</v>
      </c>
      <c r="F83" s="129">
        <f>IFERROR(INDEX('SVN-CV-09'!L:L, MATCH(A83, 'SVN-CV-09'!B:B, 0)), "")</f>
        <v>38.142102533301362</v>
      </c>
      <c r="G83" s="129" t="str">
        <f>IFERROR(INDEX('SVN-CV-22'!L:L, MATCH(A83, 'SVN-CV-22'!B:B, 0)), "")</f>
        <v/>
      </c>
      <c r="H83" s="129" t="str">
        <f>IFERROR(INDEX('SVN-CV-28'!L:L, MATCH(A83, 'SVN-CV-28'!B:B, 0)), "")</f>
        <v/>
      </c>
      <c r="I83" s="129" t="str">
        <f>IFERROR(INDEX('SVN-CV-29'!L:L, MATCH(A83, 'SVN-CV-29'!B:B, 0)), "")</f>
        <v/>
      </c>
      <c r="J83" s="129" t="str">
        <f>IFERROR(INDEX('SVN-CV-31'!L:L, MATCH(A83, 'SVN-CV-31'!B:B, 0)), "")</f>
        <v/>
      </c>
      <c r="K83" s="129" t="str">
        <f>IFERROR(INDEX('SVN-CV-35'!L:L, MATCH(A83, 'SVN-CV-35'!B:B, 0)), "")</f>
        <v/>
      </c>
      <c r="L83" s="129" t="str">
        <f>IFERROR(INDEX('SVN-CV-37'!L:L, MATCH(A83, 'SVN-CV-37'!B:B, 0)), "")</f>
        <v/>
      </c>
      <c r="M83" s="129" t="str">
        <f>IFERROR(INDEX('SVN-CV-38'!L:L, MATCH(A83, 'SVN-CV-38'!B:B, 0)), "")</f>
        <v/>
      </c>
      <c r="N83" s="129" t="str">
        <f>IFERROR(INDEX('SVN-CV-39'!L:L, MATCH(A83, 'SVN-CV-39'!B:B, 0)), "")</f>
        <v/>
      </c>
      <c r="O83" s="129" t="str">
        <f>IFERROR(INDEX('SVN-CV-40'!L:L, MATCH(A83, 'SVN-CV-40'!B:B, 0)), "")</f>
        <v/>
      </c>
      <c r="P83" s="129" t="str">
        <f>IFERROR(INDEX('SVN-CV-41'!L:L, MATCH(A83, 'SVN-CV-41'!B:B, 0)), "")</f>
        <v/>
      </c>
      <c r="Q83" s="129" t="str">
        <f>IFERROR(INDEX('SVN-CV-42'!L:L, MATCH(A83, 'SVN-CV-42'!B:B, 0)), "")</f>
        <v/>
      </c>
      <c r="R83" s="129" t="str">
        <f>IFERROR(INDEX('SVN-CV-43'!L:L, MATCH(A83, 'SVN-CV-43'!B:B, 0)), "")</f>
        <v/>
      </c>
    </row>
    <row r="84" spans="1:18">
      <c r="A84" s="126">
        <v>45755</v>
      </c>
      <c r="B84" s="127">
        <v>25.7</v>
      </c>
      <c r="C84" s="128">
        <f>IFERROR(INDEX('SVN-CV-01'!L:L, MATCH(A84, 'SVN-CV-01'!B:B, 0)), "")</f>
        <v>81.401842738692309</v>
      </c>
      <c r="D84" s="129" t="str">
        <f>IFERROR(INDEX('SVN-CV-02'!L:L, MATCH(A84, 'SVN-CV-02'!B:B, 0)), "")</f>
        <v/>
      </c>
      <c r="E84" s="129" t="str">
        <f>IFERROR(INDEX('SVN-CV-19'!L:L, MATCH(A84, 'SVN-CV-19'!B:B, 0)), "")</f>
        <v/>
      </c>
      <c r="F84" s="129">
        <f>IFERROR(INDEX('SVN-CV-09'!L:L, MATCH(A84, 'SVN-CV-09'!B:B, 0)), "")</f>
        <v>54.141481810024686</v>
      </c>
      <c r="G84" s="129" t="str">
        <f>IFERROR(INDEX('SVN-CV-22'!L:L, MATCH(A84, 'SVN-CV-22'!B:B, 0)), "")</f>
        <v/>
      </c>
      <c r="H84" s="129" t="str">
        <f>IFERROR(INDEX('SVN-CV-28'!L:L, MATCH(A84, 'SVN-CV-28'!B:B, 0)), "")</f>
        <v/>
      </c>
      <c r="I84" s="129" t="str">
        <f>IFERROR(INDEX('SVN-CV-29'!L:L, MATCH(A84, 'SVN-CV-29'!B:B, 0)), "")</f>
        <v/>
      </c>
      <c r="J84" s="129" t="str">
        <f>IFERROR(INDEX('SVN-CV-31'!L:L, MATCH(A84, 'SVN-CV-31'!B:B, 0)), "")</f>
        <v/>
      </c>
      <c r="K84" s="129" t="str">
        <f>IFERROR(INDEX('SVN-CV-35'!L:L, MATCH(A84, 'SVN-CV-35'!B:B, 0)), "")</f>
        <v/>
      </c>
      <c r="L84" s="129" t="str">
        <f>IFERROR(INDEX('SVN-CV-37'!L:L, MATCH(A84, 'SVN-CV-37'!B:B, 0)), "")</f>
        <v/>
      </c>
      <c r="M84" s="129" t="str">
        <f>IFERROR(INDEX('SVN-CV-38'!L:L, MATCH(A84, 'SVN-CV-38'!B:B, 0)), "")</f>
        <v/>
      </c>
      <c r="N84" s="129" t="str">
        <f>IFERROR(INDEX('SVN-CV-39'!L:L, MATCH(A84, 'SVN-CV-39'!B:B, 0)), "")</f>
        <v/>
      </c>
      <c r="O84" s="129" t="str">
        <f>IFERROR(INDEX('SVN-CV-40'!L:L, MATCH(A84, 'SVN-CV-40'!B:B, 0)), "")</f>
        <v/>
      </c>
      <c r="P84" s="129" t="str">
        <f>IFERROR(INDEX('SVN-CV-41'!L:L, MATCH(A84, 'SVN-CV-41'!B:B, 0)), "")</f>
        <v/>
      </c>
      <c r="Q84" s="129" t="str">
        <f>IFERROR(INDEX('SVN-CV-42'!L:L, MATCH(A84, 'SVN-CV-42'!B:B, 0)), "")</f>
        <v/>
      </c>
      <c r="R84" s="129" t="str">
        <f>IFERROR(INDEX('SVN-CV-43'!L:L, MATCH(A84, 'SVN-CV-43'!B:B, 0)), "")</f>
        <v/>
      </c>
    </row>
    <row r="85" spans="1:18">
      <c r="A85" s="126">
        <v>45756</v>
      </c>
      <c r="B85" s="127">
        <v>0</v>
      </c>
      <c r="C85" s="128">
        <f>IFERROR(INDEX('SVN-CV-01'!L:L, MATCH(A85, 'SVN-CV-01'!B:B, 0)), "")</f>
        <v>37.344075928256743</v>
      </c>
      <c r="D85" s="129">
        <f>IFERROR(INDEX('SVN-CV-02'!L:L, MATCH(A85, 'SVN-CV-02'!B:B, 0)), "")</f>
        <v>16.911830200165561</v>
      </c>
      <c r="E85" s="129">
        <f>IFERROR(INDEX('SVN-CV-19'!L:L, MATCH(A85, 'SVN-CV-19'!B:B, 0)), "")</f>
        <v>21.686401259225214</v>
      </c>
      <c r="F85" s="129">
        <f>IFERROR(INDEX('SVN-CV-09'!L:L, MATCH(A85, 'SVN-CV-09'!B:B, 0)), "")</f>
        <v>50.945755418188035</v>
      </c>
      <c r="G85" s="129" t="str">
        <f>IFERROR(INDEX('SVN-CV-22'!L:L, MATCH(A85, 'SVN-CV-22'!B:B, 0)), "")</f>
        <v/>
      </c>
      <c r="H85" s="129" t="str">
        <f>IFERROR(INDEX('SVN-CV-28'!L:L, MATCH(A85, 'SVN-CV-28'!B:B, 0)), "")</f>
        <v/>
      </c>
      <c r="I85" s="129" t="str">
        <f>IFERROR(INDEX('SVN-CV-29'!L:L, MATCH(A85, 'SVN-CV-29'!B:B, 0)), "")</f>
        <v/>
      </c>
      <c r="J85" s="129" t="str">
        <f>IFERROR(INDEX('SVN-CV-31'!L:L, MATCH(A85, 'SVN-CV-31'!B:B, 0)), "")</f>
        <v/>
      </c>
      <c r="K85" s="129" t="str">
        <f>IFERROR(INDEX('SVN-CV-35'!L:L, MATCH(A85, 'SVN-CV-35'!B:B, 0)), "")</f>
        <v/>
      </c>
      <c r="L85" s="129" t="str">
        <f>IFERROR(INDEX('SVN-CV-37'!L:L, MATCH(A85, 'SVN-CV-37'!B:B, 0)), "")</f>
        <v/>
      </c>
      <c r="M85" s="129" t="str">
        <f>IFERROR(INDEX('SVN-CV-38'!L:L, MATCH(A85, 'SVN-CV-38'!B:B, 0)), "")</f>
        <v/>
      </c>
      <c r="N85" s="129" t="str">
        <f>IFERROR(INDEX('SVN-CV-39'!L:L, MATCH(A85, 'SVN-CV-39'!B:B, 0)), "")</f>
        <v/>
      </c>
      <c r="O85" s="129" t="str">
        <f>IFERROR(INDEX('SVN-CV-40'!L:L, MATCH(A85, 'SVN-CV-40'!B:B, 0)), "")</f>
        <v/>
      </c>
      <c r="P85" s="129" t="str">
        <f>IFERROR(INDEX('SVN-CV-41'!L:L, MATCH(A85, 'SVN-CV-41'!B:B, 0)), "")</f>
        <v/>
      </c>
      <c r="Q85" s="129" t="str">
        <f>IFERROR(INDEX('SVN-CV-42'!L:L, MATCH(A85, 'SVN-CV-42'!B:B, 0)), "")</f>
        <v/>
      </c>
      <c r="R85" s="129" t="str">
        <f>IFERROR(INDEX('SVN-CV-43'!L:L, MATCH(A85, 'SVN-CV-43'!B:B, 0)), "")</f>
        <v/>
      </c>
    </row>
    <row r="86" spans="1:18">
      <c r="A86" s="126">
        <v>45757</v>
      </c>
      <c r="B86" s="127">
        <v>6.9</v>
      </c>
      <c r="C86" s="128">
        <f>IFERROR(INDEX('SVN-CV-01'!L:L, MATCH(A86, 'SVN-CV-01'!B:B, 0)), "")</f>
        <v>73.171305883461585</v>
      </c>
      <c r="D86" s="129">
        <f>IFERROR(INDEX('SVN-CV-02'!L:L, MATCH(A86, 'SVN-CV-02'!B:B, 0)), "")</f>
        <v>19.92310208843606</v>
      </c>
      <c r="E86" s="129">
        <f>IFERROR(INDEX('SVN-CV-19'!L:L, MATCH(A86, 'SVN-CV-19'!B:B, 0)), "")</f>
        <v>22.972374776671721</v>
      </c>
      <c r="F86" s="129">
        <f>IFERROR(INDEX('SVN-CV-09'!L:L, MATCH(A86, 'SVN-CV-09'!B:B, 0)), "")</f>
        <v>57.635579161128454</v>
      </c>
      <c r="G86" s="129" t="str">
        <f>IFERROR(INDEX('SVN-CV-22'!L:L, MATCH(A86, 'SVN-CV-22'!B:B, 0)), "")</f>
        <v/>
      </c>
      <c r="H86" s="129" t="str">
        <f>IFERROR(INDEX('SVN-CV-28'!L:L, MATCH(A86, 'SVN-CV-28'!B:B, 0)), "")</f>
        <v/>
      </c>
      <c r="I86" s="129" t="str">
        <f>IFERROR(INDEX('SVN-CV-29'!L:L, MATCH(A86, 'SVN-CV-29'!B:B, 0)), "")</f>
        <v/>
      </c>
      <c r="J86" s="129" t="str">
        <f>IFERROR(INDEX('SVN-CV-31'!L:L, MATCH(A86, 'SVN-CV-31'!B:B, 0)), "")</f>
        <v/>
      </c>
      <c r="K86" s="129" t="str">
        <f>IFERROR(INDEX('SVN-CV-35'!L:L, MATCH(A86, 'SVN-CV-35'!B:B, 0)), "")</f>
        <v/>
      </c>
      <c r="L86" s="129" t="str">
        <f>IFERROR(INDEX('SVN-CV-37'!L:L, MATCH(A86, 'SVN-CV-37'!B:B, 0)), "")</f>
        <v/>
      </c>
      <c r="M86" s="129" t="str">
        <f>IFERROR(INDEX('SVN-CV-38'!L:L, MATCH(A86, 'SVN-CV-38'!B:B, 0)), "")</f>
        <v/>
      </c>
      <c r="N86" s="129" t="str">
        <f>IFERROR(INDEX('SVN-CV-39'!L:L, MATCH(A86, 'SVN-CV-39'!B:B, 0)), "")</f>
        <v/>
      </c>
      <c r="O86" s="129" t="str">
        <f>IFERROR(INDEX('SVN-CV-40'!L:L, MATCH(A86, 'SVN-CV-40'!B:B, 0)), "")</f>
        <v/>
      </c>
      <c r="P86" s="129" t="str">
        <f>IFERROR(INDEX('SVN-CV-41'!L:L, MATCH(A86, 'SVN-CV-41'!B:B, 0)), "")</f>
        <v/>
      </c>
      <c r="Q86" s="129" t="str">
        <f>IFERROR(INDEX('SVN-CV-42'!L:L, MATCH(A86, 'SVN-CV-42'!B:B, 0)), "")</f>
        <v/>
      </c>
      <c r="R86" s="129" t="str">
        <f>IFERROR(INDEX('SVN-CV-43'!L:L, MATCH(A86, 'SVN-CV-43'!B:B, 0)), "")</f>
        <v/>
      </c>
    </row>
    <row r="87" spans="1:18">
      <c r="A87" s="126">
        <v>45758</v>
      </c>
      <c r="B87" s="127">
        <v>0</v>
      </c>
      <c r="C87" s="128">
        <f>IFERROR(INDEX('SVN-CV-01'!L:L, MATCH(A87, 'SVN-CV-01'!B:B, 0)), "")</f>
        <v>63.047045896418709</v>
      </c>
      <c r="D87" s="129">
        <f>IFERROR(INDEX('SVN-CV-02'!L:L, MATCH(A87, 'SVN-CV-02'!B:B, 0)), "")</f>
        <v>44.770190970559369</v>
      </c>
      <c r="E87" s="129">
        <f>IFERROR(INDEX('SVN-CV-19'!L:L, MATCH(A87, 'SVN-CV-19'!B:B, 0)), "")</f>
        <v>17.167702137317871</v>
      </c>
      <c r="F87" s="129">
        <f>IFERROR(INDEX('SVN-CV-09'!L:L, MATCH(A87, 'SVN-CV-09'!B:B, 0)), "")</f>
        <v>20.605339189704324</v>
      </c>
      <c r="G87" s="129" t="str">
        <f>IFERROR(INDEX('SVN-CV-22'!L:L, MATCH(A87, 'SVN-CV-22'!B:B, 0)), "")</f>
        <v/>
      </c>
      <c r="H87" s="129" t="str">
        <f>IFERROR(INDEX('SVN-CV-28'!L:L, MATCH(A87, 'SVN-CV-28'!B:B, 0)), "")</f>
        <v/>
      </c>
      <c r="I87" s="129" t="str">
        <f>IFERROR(INDEX('SVN-CV-29'!L:L, MATCH(A87, 'SVN-CV-29'!B:B, 0)), "")</f>
        <v/>
      </c>
      <c r="J87" s="129" t="str">
        <f>IFERROR(INDEX('SVN-CV-31'!L:L, MATCH(A87, 'SVN-CV-31'!B:B, 0)), "")</f>
        <v/>
      </c>
      <c r="K87" s="129" t="str">
        <f>IFERROR(INDEX('SVN-CV-35'!L:L, MATCH(A87, 'SVN-CV-35'!B:B, 0)), "")</f>
        <v/>
      </c>
      <c r="L87" s="129" t="str">
        <f>IFERROR(INDEX('SVN-CV-37'!L:L, MATCH(A87, 'SVN-CV-37'!B:B, 0)), "")</f>
        <v/>
      </c>
      <c r="M87" s="129" t="str">
        <f>IFERROR(INDEX('SVN-CV-38'!L:L, MATCH(A87, 'SVN-CV-38'!B:B, 0)), "")</f>
        <v/>
      </c>
      <c r="N87" s="129" t="str">
        <f>IFERROR(INDEX('SVN-CV-39'!L:L, MATCH(A87, 'SVN-CV-39'!B:B, 0)), "")</f>
        <v/>
      </c>
      <c r="O87" s="129" t="str">
        <f>IFERROR(INDEX('SVN-CV-40'!L:L, MATCH(A87, 'SVN-CV-40'!B:B, 0)), "")</f>
        <v/>
      </c>
      <c r="P87" s="129" t="str">
        <f>IFERROR(INDEX('SVN-CV-41'!L:L, MATCH(A87, 'SVN-CV-41'!B:B, 0)), "")</f>
        <v/>
      </c>
      <c r="Q87" s="129" t="str">
        <f>IFERROR(INDEX('SVN-CV-42'!L:L, MATCH(A87, 'SVN-CV-42'!B:B, 0)), "")</f>
        <v/>
      </c>
      <c r="R87" s="129" t="str">
        <f>IFERROR(INDEX('SVN-CV-43'!L:L, MATCH(A87, 'SVN-CV-43'!B:B, 0)), "")</f>
        <v/>
      </c>
    </row>
    <row r="88" spans="1:18">
      <c r="A88" s="126">
        <v>45760</v>
      </c>
      <c r="B88" s="127">
        <v>0.3</v>
      </c>
      <c r="C88" s="128" t="str">
        <f>IFERROR(INDEX('SVN-CV-01'!L:L, MATCH(A88, 'SVN-CV-01'!B:B, 0)), "")</f>
        <v/>
      </c>
      <c r="D88" s="129" t="str">
        <f>IFERROR(INDEX('SVN-CV-02'!L:L, MATCH(A88, 'SVN-CV-02'!B:B, 0)), "")</f>
        <v/>
      </c>
      <c r="E88" s="129" t="str">
        <f>IFERROR(INDEX('SVN-CV-19'!L:L, MATCH(A88, 'SVN-CV-19'!B:B, 0)), "")</f>
        <v/>
      </c>
      <c r="F88" s="129" t="str">
        <f>IFERROR(INDEX('SVN-CV-09'!L:L, MATCH(A88, 'SVN-CV-09'!B:B, 0)), "")</f>
        <v/>
      </c>
      <c r="G88" s="129" t="str">
        <f>IFERROR(INDEX('SVN-CV-22'!L:L, MATCH(A88, 'SVN-CV-22'!B:B, 0)), "")</f>
        <v/>
      </c>
      <c r="H88" s="129" t="str">
        <f>IFERROR(INDEX('SVN-CV-28'!L:L, MATCH(A88, 'SVN-CV-28'!B:B, 0)), "")</f>
        <v/>
      </c>
      <c r="I88" s="129" t="str">
        <f>IFERROR(INDEX('SVN-CV-29'!L:L, MATCH(A88, 'SVN-CV-29'!B:B, 0)), "")</f>
        <v/>
      </c>
      <c r="J88" s="129" t="str">
        <f>IFERROR(INDEX('SVN-CV-31'!L:L, MATCH(A88, 'SVN-CV-31'!B:B, 0)), "")</f>
        <v/>
      </c>
      <c r="K88" s="129" t="str">
        <f>IFERROR(INDEX('SVN-CV-35'!L:L, MATCH(A88, 'SVN-CV-35'!B:B, 0)), "")</f>
        <v/>
      </c>
      <c r="L88" s="129" t="str">
        <f>IFERROR(INDEX('SVN-CV-37'!L:L, MATCH(A88, 'SVN-CV-37'!B:B, 0)), "")</f>
        <v/>
      </c>
      <c r="M88" s="129" t="str">
        <f>IFERROR(INDEX('SVN-CV-38'!L:L, MATCH(A88, 'SVN-CV-38'!B:B, 0)), "")</f>
        <v/>
      </c>
      <c r="N88" s="129" t="str">
        <f>IFERROR(INDEX('SVN-CV-39'!L:L, MATCH(A88, 'SVN-CV-39'!B:B, 0)), "")</f>
        <v/>
      </c>
      <c r="O88" s="129" t="str">
        <f>IFERROR(INDEX('SVN-CV-40'!L:L, MATCH(A88, 'SVN-CV-40'!B:B, 0)), "")</f>
        <v/>
      </c>
      <c r="P88" s="129" t="str">
        <f>IFERROR(INDEX('SVN-CV-41'!L:L, MATCH(A88, 'SVN-CV-41'!B:B, 0)), "")</f>
        <v/>
      </c>
      <c r="Q88" s="129" t="str">
        <f>IFERROR(INDEX('SVN-CV-42'!L:L, MATCH(A88, 'SVN-CV-42'!B:B, 0)), "")</f>
        <v/>
      </c>
      <c r="R88" s="129" t="str">
        <f>IFERROR(INDEX('SVN-CV-43'!L:L, MATCH(A88, 'SVN-CV-43'!B:B, 0)), "")</f>
        <v/>
      </c>
    </row>
    <row r="89" spans="1:18">
      <c r="A89" s="126">
        <v>45761</v>
      </c>
      <c r="B89" s="127">
        <v>0</v>
      </c>
      <c r="C89" s="128">
        <f>IFERROR(INDEX('SVN-CV-01'!L:L, MATCH(A89, 'SVN-CV-01'!B:B, 0)), "")</f>
        <v>72.062542280263287</v>
      </c>
      <c r="D89" s="129">
        <f>IFERROR(INDEX('SVN-CV-02'!L:L, MATCH(A89, 'SVN-CV-02'!B:B, 0)), "")</f>
        <v>66.785702130870988</v>
      </c>
      <c r="E89" s="129">
        <f>IFERROR(INDEX('SVN-CV-19'!L:L, MATCH(A89, 'SVN-CV-19'!B:B, 0)), "")</f>
        <v>40.749723885845881</v>
      </c>
      <c r="F89" s="129">
        <f>IFERROR(INDEX('SVN-CV-09'!L:L, MATCH(A89, 'SVN-CV-09'!B:B, 0)), "")</f>
        <v>7.6354436837570638</v>
      </c>
      <c r="G89" s="129" t="str">
        <f>IFERROR(INDEX('SVN-CV-22'!L:L, MATCH(A89, 'SVN-CV-22'!B:B, 0)), "")</f>
        <v/>
      </c>
      <c r="H89" s="129" t="str">
        <f>IFERROR(INDEX('SVN-CV-28'!L:L, MATCH(A89, 'SVN-CV-28'!B:B, 0)), "")</f>
        <v/>
      </c>
      <c r="I89" s="129" t="str">
        <f>IFERROR(INDEX('SVN-CV-29'!L:L, MATCH(A89, 'SVN-CV-29'!B:B, 0)), "")</f>
        <v/>
      </c>
      <c r="J89" s="129" t="str">
        <f>IFERROR(INDEX('SVN-CV-31'!L:L, MATCH(A89, 'SVN-CV-31'!B:B, 0)), "")</f>
        <v/>
      </c>
      <c r="K89" s="129" t="str">
        <f>IFERROR(INDEX('SVN-CV-35'!L:L, MATCH(A89, 'SVN-CV-35'!B:B, 0)), "")</f>
        <v/>
      </c>
      <c r="L89" s="129" t="str">
        <f>IFERROR(INDEX('SVN-CV-37'!L:L, MATCH(A89, 'SVN-CV-37'!B:B, 0)), "")</f>
        <v/>
      </c>
      <c r="M89" s="129" t="str">
        <f>IFERROR(INDEX('SVN-CV-38'!L:L, MATCH(A89, 'SVN-CV-38'!B:B, 0)), "")</f>
        <v/>
      </c>
      <c r="N89" s="129" t="str">
        <f>IFERROR(INDEX('SVN-CV-39'!L:L, MATCH(A89, 'SVN-CV-39'!B:B, 0)), "")</f>
        <v/>
      </c>
      <c r="O89" s="129" t="str">
        <f>IFERROR(INDEX('SVN-CV-40'!L:L, MATCH(A89, 'SVN-CV-40'!B:B, 0)), "")</f>
        <v/>
      </c>
      <c r="P89" s="129" t="str">
        <f>IFERROR(INDEX('SVN-CV-41'!L:L, MATCH(A89, 'SVN-CV-41'!B:B, 0)), "")</f>
        <v/>
      </c>
      <c r="Q89" s="129" t="str">
        <f>IFERROR(INDEX('SVN-CV-42'!L:L, MATCH(A89, 'SVN-CV-42'!B:B, 0)), "")</f>
        <v/>
      </c>
      <c r="R89" s="129" t="str">
        <f>IFERROR(INDEX('SVN-CV-43'!L:L, MATCH(A89, 'SVN-CV-43'!B:B, 0)), "")</f>
        <v/>
      </c>
    </row>
    <row r="90" spans="1:18">
      <c r="A90" s="126">
        <v>45762</v>
      </c>
      <c r="B90" s="127">
        <v>0</v>
      </c>
      <c r="C90" s="128">
        <f>IFERROR(INDEX('SVN-CV-01'!L:L, MATCH(A90, 'SVN-CV-01'!B:B, 0)), "")</f>
        <v>12.877888060902118</v>
      </c>
      <c r="D90" s="129">
        <f>IFERROR(INDEX('SVN-CV-02'!L:L, MATCH(A90, 'SVN-CV-02'!B:B, 0)), "")</f>
        <v>10.837435117014074</v>
      </c>
      <c r="E90" s="129">
        <f>IFERROR(INDEX('SVN-CV-19'!L:L, MATCH(A90, 'SVN-CV-19'!B:B, 0)), "")</f>
        <v>2.5396854262116149</v>
      </c>
      <c r="F90" s="129">
        <f>IFERROR(INDEX('SVN-CV-09'!L:L, MATCH(A90, 'SVN-CV-09'!B:B, 0)), "")</f>
        <v>40.692750990748337</v>
      </c>
      <c r="G90" s="129">
        <f>IFERROR(INDEX('SVN-CV-22'!L:L, MATCH(A90, 'SVN-CV-22'!B:B, 0)), "")</f>
        <v>0</v>
      </c>
      <c r="H90" s="129" t="str">
        <f>IFERROR(INDEX('SVN-CV-28'!L:L, MATCH(A90, 'SVN-CV-28'!B:B, 0)), "")</f>
        <v/>
      </c>
      <c r="I90" s="129" t="str">
        <f>IFERROR(INDEX('SVN-CV-29'!L:L, MATCH(A90, 'SVN-CV-29'!B:B, 0)), "")</f>
        <v/>
      </c>
      <c r="J90" s="129" t="str">
        <f>IFERROR(INDEX('SVN-CV-31'!L:L, MATCH(A90, 'SVN-CV-31'!B:B, 0)), "")</f>
        <v/>
      </c>
      <c r="K90" s="129" t="str">
        <f>IFERROR(INDEX('SVN-CV-35'!L:L, MATCH(A90, 'SVN-CV-35'!B:B, 0)), "")</f>
        <v/>
      </c>
      <c r="L90" s="129" t="str">
        <f>IFERROR(INDEX('SVN-CV-37'!L:L, MATCH(A90, 'SVN-CV-37'!B:B, 0)), "")</f>
        <v/>
      </c>
      <c r="M90" s="129" t="str">
        <f>IFERROR(INDEX('SVN-CV-38'!L:L, MATCH(A90, 'SVN-CV-38'!B:B, 0)), "")</f>
        <v/>
      </c>
      <c r="N90" s="129" t="str">
        <f>IFERROR(INDEX('SVN-CV-39'!L:L, MATCH(A90, 'SVN-CV-39'!B:B, 0)), "")</f>
        <v/>
      </c>
      <c r="O90" s="129" t="str">
        <f>IFERROR(INDEX('SVN-CV-40'!L:L, MATCH(A90, 'SVN-CV-40'!B:B, 0)), "")</f>
        <v/>
      </c>
      <c r="P90" s="129" t="str">
        <f>IFERROR(INDEX('SVN-CV-41'!L:L, MATCH(A90, 'SVN-CV-41'!B:B, 0)), "")</f>
        <v/>
      </c>
      <c r="Q90" s="129" t="str">
        <f>IFERROR(INDEX('SVN-CV-42'!L:L, MATCH(A90, 'SVN-CV-42'!B:B, 0)), "")</f>
        <v/>
      </c>
      <c r="R90" s="129" t="str">
        <f>IFERROR(INDEX('SVN-CV-43'!L:L, MATCH(A90, 'SVN-CV-43'!B:B, 0)), "")</f>
        <v/>
      </c>
    </row>
    <row r="91" spans="1:18">
      <c r="A91" s="126">
        <v>45763</v>
      </c>
      <c r="B91" s="127">
        <v>0</v>
      </c>
      <c r="C91" s="128">
        <f>IFERROR(INDEX('SVN-CV-01'!L:L, MATCH(A91, 'SVN-CV-01'!B:B, 0)), "")</f>
        <v>8.1492330668031219</v>
      </c>
      <c r="D91" s="129">
        <f>IFERROR(INDEX('SVN-CV-02'!L:L, MATCH(A91, 'SVN-CV-02'!B:B, 0)), "")</f>
        <v>50.609880478729963</v>
      </c>
      <c r="E91" s="129">
        <f>IFERROR(INDEX('SVN-CV-19'!L:L, MATCH(A91, 'SVN-CV-19'!B:B, 0)), "")</f>
        <v>7.1519226440062811</v>
      </c>
      <c r="F91" s="129">
        <f>IFERROR(INDEX('SVN-CV-09'!L:L, MATCH(A91, 'SVN-CV-09'!B:B, 0)), "")</f>
        <v>49.342172557250251</v>
      </c>
      <c r="G91" s="129">
        <f>IFERROR(INDEX('SVN-CV-22'!L:L, MATCH(A91, 'SVN-CV-22'!B:B, 0)), "")</f>
        <v>41.71678321826132</v>
      </c>
      <c r="H91" s="129" t="str">
        <f>IFERROR(INDEX('SVN-CV-28'!L:L, MATCH(A91, 'SVN-CV-28'!B:B, 0)), "")</f>
        <v/>
      </c>
      <c r="I91" s="129" t="str">
        <f>IFERROR(INDEX('SVN-CV-29'!L:L, MATCH(A91, 'SVN-CV-29'!B:B, 0)), "")</f>
        <v/>
      </c>
      <c r="J91" s="129" t="str">
        <f>IFERROR(INDEX('SVN-CV-31'!L:L, MATCH(A91, 'SVN-CV-31'!B:B, 0)), "")</f>
        <v/>
      </c>
      <c r="K91" s="129" t="str">
        <f>IFERROR(INDEX('SVN-CV-35'!L:L, MATCH(A91, 'SVN-CV-35'!B:B, 0)), "")</f>
        <v/>
      </c>
      <c r="L91" s="129" t="str">
        <f>IFERROR(INDEX('SVN-CV-37'!L:L, MATCH(A91, 'SVN-CV-37'!B:B, 0)), "")</f>
        <v/>
      </c>
      <c r="M91" s="129" t="str">
        <f>IFERROR(INDEX('SVN-CV-38'!L:L, MATCH(A91, 'SVN-CV-38'!B:B, 0)), "")</f>
        <v/>
      </c>
      <c r="N91" s="129" t="str">
        <f>IFERROR(INDEX('SVN-CV-39'!L:L, MATCH(A91, 'SVN-CV-39'!B:B, 0)), "")</f>
        <v/>
      </c>
      <c r="O91" s="129" t="str">
        <f>IFERROR(INDEX('SVN-CV-40'!L:L, MATCH(A91, 'SVN-CV-40'!B:B, 0)), "")</f>
        <v/>
      </c>
      <c r="P91" s="129" t="str">
        <f>IFERROR(INDEX('SVN-CV-41'!L:L, MATCH(A91, 'SVN-CV-41'!B:B, 0)), "")</f>
        <v/>
      </c>
      <c r="Q91" s="129" t="str">
        <f>IFERROR(INDEX('SVN-CV-42'!L:L, MATCH(A91, 'SVN-CV-42'!B:B, 0)), "")</f>
        <v/>
      </c>
      <c r="R91" s="129" t="str">
        <f>IFERROR(INDEX('SVN-CV-43'!L:L, MATCH(A91, 'SVN-CV-43'!B:B, 0)), "")</f>
        <v/>
      </c>
    </row>
    <row r="92" spans="1:18">
      <c r="A92" s="126">
        <v>45764</v>
      </c>
      <c r="B92" s="127">
        <v>0</v>
      </c>
      <c r="C92" s="128">
        <f>IFERROR(INDEX('SVN-CV-01'!L:L, MATCH(A92, 'SVN-CV-01'!B:B, 0)), "")</f>
        <v>28.661472497692998</v>
      </c>
      <c r="D92" s="129">
        <f>IFERROR(INDEX('SVN-CV-02'!L:L, MATCH(A92, 'SVN-CV-02'!B:B, 0)), "")</f>
        <v>28.736214020897201</v>
      </c>
      <c r="E92" s="129">
        <f>IFERROR(INDEX('SVN-CV-19'!L:L, MATCH(A92, 'SVN-CV-19'!B:B, 0)), "")</f>
        <v>11.782614287694917</v>
      </c>
      <c r="F92" s="129">
        <f>IFERROR(INDEX('SVN-CV-09'!L:L, MATCH(A92, 'SVN-CV-09'!B:B, 0)), "")</f>
        <v>35.746607835677615</v>
      </c>
      <c r="G92" s="129">
        <f>IFERROR(INDEX('SVN-CV-22'!L:L, MATCH(A92, 'SVN-CV-22'!B:B, 0)), "")</f>
        <v>25.568143701001535</v>
      </c>
      <c r="H92" s="129" t="str">
        <f>IFERROR(INDEX('SVN-CV-28'!L:L, MATCH(A92, 'SVN-CV-28'!B:B, 0)), "")</f>
        <v/>
      </c>
      <c r="I92" s="129" t="str">
        <f>IFERROR(INDEX('SVN-CV-29'!L:L, MATCH(A92, 'SVN-CV-29'!B:B, 0)), "")</f>
        <v/>
      </c>
      <c r="J92" s="129" t="str">
        <f>IFERROR(INDEX('SVN-CV-31'!L:L, MATCH(A92, 'SVN-CV-31'!B:B, 0)), "")</f>
        <v/>
      </c>
      <c r="K92" s="129" t="str">
        <f>IFERROR(INDEX('SVN-CV-35'!L:L, MATCH(A92, 'SVN-CV-35'!B:B, 0)), "")</f>
        <v/>
      </c>
      <c r="L92" s="129" t="str">
        <f>IFERROR(INDEX('SVN-CV-37'!L:L, MATCH(A92, 'SVN-CV-37'!B:B, 0)), "")</f>
        <v/>
      </c>
      <c r="M92" s="129" t="str">
        <f>IFERROR(INDEX('SVN-CV-38'!L:L, MATCH(A92, 'SVN-CV-38'!B:B, 0)), "")</f>
        <v/>
      </c>
      <c r="N92" s="129" t="str">
        <f>IFERROR(INDEX('SVN-CV-39'!L:L, MATCH(A92, 'SVN-CV-39'!B:B, 0)), "")</f>
        <v/>
      </c>
      <c r="O92" s="129" t="str">
        <f>IFERROR(INDEX('SVN-CV-40'!L:L, MATCH(A92, 'SVN-CV-40'!B:B, 0)), "")</f>
        <v/>
      </c>
      <c r="P92" s="129" t="str">
        <f>IFERROR(INDEX('SVN-CV-41'!L:L, MATCH(A92, 'SVN-CV-41'!B:B, 0)), "")</f>
        <v/>
      </c>
      <c r="Q92" s="129" t="str">
        <f>IFERROR(INDEX('SVN-CV-42'!L:L, MATCH(A92, 'SVN-CV-42'!B:B, 0)), "")</f>
        <v/>
      </c>
      <c r="R92" s="129" t="str">
        <f>IFERROR(INDEX('SVN-CV-43'!L:L, MATCH(A92, 'SVN-CV-43'!B:B, 0)), "")</f>
        <v/>
      </c>
    </row>
    <row r="93" spans="1:18">
      <c r="A93" s="126">
        <v>45766</v>
      </c>
      <c r="B93" s="127">
        <v>0</v>
      </c>
      <c r="C93" s="128">
        <f>IFERROR(INDEX('SVN-CV-01'!L:L, MATCH(A93, 'SVN-CV-01'!B:B, 0)), "")</f>
        <v>27.354889888599597</v>
      </c>
      <c r="D93" s="129">
        <f>IFERROR(INDEX('SVN-CV-02'!L:L, MATCH(A93, 'SVN-CV-02'!B:B, 0)), "")</f>
        <v>32.105606944109653</v>
      </c>
      <c r="E93" s="129">
        <f>IFERROR(INDEX('SVN-CV-19'!L:L, MATCH(A93, 'SVN-CV-19'!B:B, 0)), "")</f>
        <v>22.353970547604696</v>
      </c>
      <c r="F93" s="129">
        <f>IFERROR(INDEX('SVN-CV-09'!L:L, MATCH(A93, 'SVN-CV-09'!B:B, 0)), "")</f>
        <v>20.748494006641206</v>
      </c>
      <c r="G93" s="129">
        <f>IFERROR(INDEX('SVN-CV-22'!L:L, MATCH(A93, 'SVN-CV-22'!B:B, 0)), "")</f>
        <v>45.872540734074022</v>
      </c>
      <c r="H93" s="129" t="str">
        <f>IFERROR(INDEX('SVN-CV-28'!L:L, MATCH(A93, 'SVN-CV-28'!B:B, 0)), "")</f>
        <v/>
      </c>
      <c r="I93" s="129" t="str">
        <f>IFERROR(INDEX('SVN-CV-29'!L:L, MATCH(A93, 'SVN-CV-29'!B:B, 0)), "")</f>
        <v/>
      </c>
      <c r="J93" s="129" t="str">
        <f>IFERROR(INDEX('SVN-CV-31'!L:L, MATCH(A93, 'SVN-CV-31'!B:B, 0)), "")</f>
        <v/>
      </c>
      <c r="K93" s="129" t="str">
        <f>IFERROR(INDEX('SVN-CV-35'!L:L, MATCH(A93, 'SVN-CV-35'!B:B, 0)), "")</f>
        <v/>
      </c>
      <c r="L93" s="129" t="str">
        <f>IFERROR(INDEX('SVN-CV-37'!L:L, MATCH(A93, 'SVN-CV-37'!B:B, 0)), "")</f>
        <v/>
      </c>
      <c r="M93" s="129" t="str">
        <f>IFERROR(INDEX('SVN-CV-38'!L:L, MATCH(A93, 'SVN-CV-38'!B:B, 0)), "")</f>
        <v/>
      </c>
      <c r="N93" s="129" t="str">
        <f>IFERROR(INDEX('SVN-CV-39'!L:L, MATCH(A93, 'SVN-CV-39'!B:B, 0)), "")</f>
        <v/>
      </c>
      <c r="O93" s="129" t="str">
        <f>IFERROR(INDEX('SVN-CV-40'!L:L, MATCH(A93, 'SVN-CV-40'!B:B, 0)), "")</f>
        <v/>
      </c>
      <c r="P93" s="129" t="str">
        <f>IFERROR(INDEX('SVN-CV-41'!L:L, MATCH(A93, 'SVN-CV-41'!B:B, 0)), "")</f>
        <v/>
      </c>
      <c r="Q93" s="129" t="str">
        <f>IFERROR(INDEX('SVN-CV-42'!L:L, MATCH(A93, 'SVN-CV-42'!B:B, 0)), "")</f>
        <v/>
      </c>
      <c r="R93" s="129" t="str">
        <f>IFERROR(INDEX('SVN-CV-43'!L:L, MATCH(A93, 'SVN-CV-43'!B:B, 0)), "")</f>
        <v/>
      </c>
    </row>
    <row r="94" spans="1:18">
      <c r="A94" s="126">
        <v>45768</v>
      </c>
      <c r="B94" s="127">
        <v>0</v>
      </c>
      <c r="C94" s="128">
        <f>IFERROR(INDEX('SVN-CV-01'!L:L, MATCH(A94, 'SVN-CV-01'!B:B, 0)), "")</f>
        <v>109.18429370259118</v>
      </c>
      <c r="D94" s="129">
        <f>IFERROR(INDEX('SVN-CV-02'!L:L, MATCH(A94, 'SVN-CV-02'!B:B, 0)), "")</f>
        <v>78.060297132840134</v>
      </c>
      <c r="E94" s="129">
        <f>IFERROR(INDEX('SVN-CV-19'!L:L, MATCH(A94, 'SVN-CV-19'!B:B, 0)), "")</f>
        <v>69.590660415198514</v>
      </c>
      <c r="F94" s="129">
        <f>IFERROR(INDEX('SVN-CV-09'!L:L, MATCH(A94, 'SVN-CV-09'!B:B, 0)), "")</f>
        <v>17.418955279454931</v>
      </c>
      <c r="G94" s="129">
        <f>IFERROR(INDEX('SVN-CV-22'!L:L, MATCH(A94, 'SVN-CV-22'!B:B, 0)), "")</f>
        <v>79.000822373837877</v>
      </c>
      <c r="H94" s="129" t="str">
        <f>IFERROR(INDEX('SVN-CV-28'!L:L, MATCH(A94, 'SVN-CV-28'!B:B, 0)), "")</f>
        <v/>
      </c>
      <c r="I94" s="129" t="str">
        <f>IFERROR(INDEX('SVN-CV-29'!L:L, MATCH(A94, 'SVN-CV-29'!B:B, 0)), "")</f>
        <v/>
      </c>
      <c r="J94" s="129" t="str">
        <f>IFERROR(INDEX('SVN-CV-31'!L:L, MATCH(A94, 'SVN-CV-31'!B:B, 0)), "")</f>
        <v/>
      </c>
      <c r="K94" s="129" t="str">
        <f>IFERROR(INDEX('SVN-CV-35'!L:L, MATCH(A94, 'SVN-CV-35'!B:B, 0)), "")</f>
        <v/>
      </c>
      <c r="L94" s="129" t="str">
        <f>IFERROR(INDEX('SVN-CV-37'!L:L, MATCH(A94, 'SVN-CV-37'!B:B, 0)), "")</f>
        <v/>
      </c>
      <c r="M94" s="129" t="str">
        <f>IFERROR(INDEX('SVN-CV-38'!L:L, MATCH(A94, 'SVN-CV-38'!B:B, 0)), "")</f>
        <v/>
      </c>
      <c r="N94" s="129" t="str">
        <f>IFERROR(INDEX('SVN-CV-39'!L:L, MATCH(A94, 'SVN-CV-39'!B:B, 0)), "")</f>
        <v/>
      </c>
      <c r="O94" s="129" t="str">
        <f>IFERROR(INDEX('SVN-CV-40'!L:L, MATCH(A94, 'SVN-CV-40'!B:B, 0)), "")</f>
        <v/>
      </c>
      <c r="P94" s="129" t="str">
        <f>IFERROR(INDEX('SVN-CV-41'!L:L, MATCH(A94, 'SVN-CV-41'!B:B, 0)), "")</f>
        <v/>
      </c>
      <c r="Q94" s="129" t="str">
        <f>IFERROR(INDEX('SVN-CV-42'!L:L, MATCH(A94, 'SVN-CV-42'!B:B, 0)), "")</f>
        <v/>
      </c>
      <c r="R94" s="129" t="str">
        <f>IFERROR(INDEX('SVN-CV-43'!L:L, MATCH(A94, 'SVN-CV-43'!B:B, 0)), "")</f>
        <v/>
      </c>
    </row>
    <row r="95" spans="1:18">
      <c r="A95" s="126">
        <v>45769</v>
      </c>
      <c r="B95" s="127">
        <v>0</v>
      </c>
      <c r="C95" s="128">
        <f>IFERROR(INDEX('SVN-CV-01'!L:L, MATCH(A95, 'SVN-CV-01'!B:B, 0)), "")</f>
        <v>43.227306170582992</v>
      </c>
      <c r="D95" s="129">
        <f>IFERROR(INDEX('SVN-CV-02'!L:L, MATCH(A95, 'SVN-CV-02'!B:B, 0)), "")</f>
        <v>21.59722207774718</v>
      </c>
      <c r="E95" s="129">
        <f>IFERROR(INDEX('SVN-CV-19'!L:L, MATCH(A95, 'SVN-CV-19'!B:B, 0)), "")</f>
        <v>26.175179094427222</v>
      </c>
      <c r="F95" s="129">
        <f>IFERROR(INDEX('SVN-CV-09'!L:L, MATCH(A95, 'SVN-CV-09'!B:B, 0)), "")</f>
        <v>56.861058566884317</v>
      </c>
      <c r="G95" s="129">
        <f>IFERROR(INDEX('SVN-CV-22'!L:L, MATCH(A95, 'SVN-CV-22'!B:B, 0)), "")</f>
        <v>71.344235691020714</v>
      </c>
      <c r="H95" s="129" t="str">
        <f>IFERROR(INDEX('SVN-CV-28'!L:L, MATCH(A95, 'SVN-CV-28'!B:B, 0)), "")</f>
        <v/>
      </c>
      <c r="I95" s="129" t="str">
        <f>IFERROR(INDEX('SVN-CV-29'!L:L, MATCH(A95, 'SVN-CV-29'!B:B, 0)), "")</f>
        <v/>
      </c>
      <c r="J95" s="129" t="str">
        <f>IFERROR(INDEX('SVN-CV-31'!L:L, MATCH(A95, 'SVN-CV-31'!B:B, 0)), "")</f>
        <v/>
      </c>
      <c r="K95" s="129" t="str">
        <f>IFERROR(INDEX('SVN-CV-35'!L:L, MATCH(A95, 'SVN-CV-35'!B:B, 0)), "")</f>
        <v/>
      </c>
      <c r="L95" s="129" t="str">
        <f>IFERROR(INDEX('SVN-CV-37'!L:L, MATCH(A95, 'SVN-CV-37'!B:B, 0)), "")</f>
        <v/>
      </c>
      <c r="M95" s="129" t="str">
        <f>IFERROR(INDEX('SVN-CV-38'!L:L, MATCH(A95, 'SVN-CV-38'!B:B, 0)), "")</f>
        <v/>
      </c>
      <c r="N95" s="129" t="str">
        <f>IFERROR(INDEX('SVN-CV-39'!L:L, MATCH(A95, 'SVN-CV-39'!B:B, 0)), "")</f>
        <v/>
      </c>
      <c r="O95" s="129" t="str">
        <f>IFERROR(INDEX('SVN-CV-40'!L:L, MATCH(A95, 'SVN-CV-40'!B:B, 0)), "")</f>
        <v/>
      </c>
      <c r="P95" s="129" t="str">
        <f>IFERROR(INDEX('SVN-CV-41'!L:L, MATCH(A95, 'SVN-CV-41'!B:B, 0)), "")</f>
        <v/>
      </c>
      <c r="Q95" s="129" t="str">
        <f>IFERROR(INDEX('SVN-CV-42'!L:L, MATCH(A95, 'SVN-CV-42'!B:B, 0)), "")</f>
        <v/>
      </c>
      <c r="R95" s="129" t="str">
        <f>IFERROR(INDEX('SVN-CV-43'!L:L, MATCH(A95, 'SVN-CV-43'!B:B, 0)), "")</f>
        <v/>
      </c>
    </row>
    <row r="96" spans="1:18">
      <c r="A96" s="126">
        <v>45770</v>
      </c>
      <c r="B96" s="127">
        <v>0</v>
      </c>
      <c r="C96" s="128">
        <f>IFERROR(INDEX('SVN-CV-01'!L:L, MATCH(A96, 'SVN-CV-01'!B:B, 0)), "")</f>
        <v>32.322128648036752</v>
      </c>
      <c r="D96" s="129">
        <f>IFERROR(INDEX('SVN-CV-02'!L:L, MATCH(A96, 'SVN-CV-02'!B:B, 0)), "")</f>
        <v>27.951565245790494</v>
      </c>
      <c r="E96" s="129">
        <f>IFERROR(INDEX('SVN-CV-19'!L:L, MATCH(A96, 'SVN-CV-19'!B:B, 0)), "")</f>
        <v>35.878963385253449</v>
      </c>
      <c r="F96" s="129">
        <f>IFERROR(INDEX('SVN-CV-09'!L:L, MATCH(A96, 'SVN-CV-09'!B:B, 0)), "")</f>
        <v>39.363180732846153</v>
      </c>
      <c r="G96" s="129">
        <f>IFERROR(INDEX('SVN-CV-22'!L:L, MATCH(A96, 'SVN-CV-22'!B:B, 0)), "")</f>
        <v>59.244408735955012</v>
      </c>
      <c r="H96" s="129" t="str">
        <f>IFERROR(INDEX('SVN-CV-28'!L:L, MATCH(A96, 'SVN-CV-28'!B:B, 0)), "")</f>
        <v/>
      </c>
      <c r="I96" s="129" t="str">
        <f>IFERROR(INDEX('SVN-CV-29'!L:L, MATCH(A96, 'SVN-CV-29'!B:B, 0)), "")</f>
        <v/>
      </c>
      <c r="J96" s="129" t="str">
        <f>IFERROR(INDEX('SVN-CV-31'!L:L, MATCH(A96, 'SVN-CV-31'!B:B, 0)), "")</f>
        <v/>
      </c>
      <c r="K96" s="129" t="str">
        <f>IFERROR(INDEX('SVN-CV-35'!L:L, MATCH(A96, 'SVN-CV-35'!B:B, 0)), "")</f>
        <v/>
      </c>
      <c r="L96" s="129" t="str">
        <f>IFERROR(INDEX('SVN-CV-37'!L:L, MATCH(A96, 'SVN-CV-37'!B:B, 0)), "")</f>
        <v/>
      </c>
      <c r="M96" s="129" t="str">
        <f>IFERROR(INDEX('SVN-CV-38'!L:L, MATCH(A96, 'SVN-CV-38'!B:B, 0)), "")</f>
        <v/>
      </c>
      <c r="N96" s="129" t="str">
        <f>IFERROR(INDEX('SVN-CV-39'!L:L, MATCH(A96, 'SVN-CV-39'!B:B, 0)), "")</f>
        <v/>
      </c>
      <c r="O96" s="129" t="str">
        <f>IFERROR(INDEX('SVN-CV-40'!L:L, MATCH(A96, 'SVN-CV-40'!B:B, 0)), "")</f>
        <v/>
      </c>
      <c r="P96" s="129" t="str">
        <f>IFERROR(INDEX('SVN-CV-41'!L:L, MATCH(A96, 'SVN-CV-41'!B:B, 0)), "")</f>
        <v/>
      </c>
      <c r="Q96" s="129" t="str">
        <f>IFERROR(INDEX('SVN-CV-42'!L:L, MATCH(A96, 'SVN-CV-42'!B:B, 0)), "")</f>
        <v/>
      </c>
      <c r="R96" s="129" t="str">
        <f>IFERROR(INDEX('SVN-CV-43'!L:L, MATCH(A96, 'SVN-CV-43'!B:B, 0)), "")</f>
        <v/>
      </c>
    </row>
    <row r="97" spans="1:18">
      <c r="A97" s="126">
        <v>45771</v>
      </c>
      <c r="B97" s="127">
        <v>0</v>
      </c>
      <c r="C97" s="128">
        <f>IFERROR(INDEX('SVN-CV-01'!L:L, MATCH(A97, 'SVN-CV-01'!B:B, 0)), "")</f>
        <v>65.518623335372226</v>
      </c>
      <c r="D97" s="129">
        <f>IFERROR(INDEX('SVN-CV-02'!L:L, MATCH(A97, 'SVN-CV-02'!B:B, 0)), "")</f>
        <v>60.942349831237863</v>
      </c>
      <c r="E97" s="129">
        <f>IFERROR(INDEX('SVN-CV-19'!L:L, MATCH(A97, 'SVN-CV-19'!B:B, 0)), "")</f>
        <v>32.009217271814052</v>
      </c>
      <c r="F97" s="129">
        <f>IFERROR(INDEX('SVN-CV-09'!L:L, MATCH(A97, 'SVN-CV-09'!B:B, 0)), "")</f>
        <v>18.725917801747844</v>
      </c>
      <c r="G97" s="129">
        <f>IFERROR(INDEX('SVN-CV-22'!L:L, MATCH(A97, 'SVN-CV-22'!B:B, 0)), "")</f>
        <v>50.053570965679221</v>
      </c>
      <c r="H97" s="129" t="str">
        <f>IFERROR(INDEX('SVN-CV-28'!L:L, MATCH(A97, 'SVN-CV-28'!B:B, 0)), "")</f>
        <v/>
      </c>
      <c r="I97" s="129" t="str">
        <f>IFERROR(INDEX('SVN-CV-29'!L:L, MATCH(A97, 'SVN-CV-29'!B:B, 0)), "")</f>
        <v/>
      </c>
      <c r="J97" s="129" t="str">
        <f>IFERROR(INDEX('SVN-CV-31'!L:L, MATCH(A97, 'SVN-CV-31'!B:B, 0)), "")</f>
        <v/>
      </c>
      <c r="K97" s="129" t="str">
        <f>IFERROR(INDEX('SVN-CV-35'!L:L, MATCH(A97, 'SVN-CV-35'!B:B, 0)), "")</f>
        <v/>
      </c>
      <c r="L97" s="129" t="str">
        <f>IFERROR(INDEX('SVN-CV-37'!L:L, MATCH(A97, 'SVN-CV-37'!B:B, 0)), "")</f>
        <v/>
      </c>
      <c r="M97" s="129" t="str">
        <f>IFERROR(INDEX('SVN-CV-38'!L:L, MATCH(A97, 'SVN-CV-38'!B:B, 0)), "")</f>
        <v/>
      </c>
      <c r="N97" s="129" t="str">
        <f>IFERROR(INDEX('SVN-CV-39'!L:L, MATCH(A97, 'SVN-CV-39'!B:B, 0)), "")</f>
        <v/>
      </c>
      <c r="O97" s="129" t="str">
        <f>IFERROR(INDEX('SVN-CV-40'!L:L, MATCH(A97, 'SVN-CV-40'!B:B, 0)), "")</f>
        <v/>
      </c>
      <c r="P97" s="129" t="str">
        <f>IFERROR(INDEX('SVN-CV-41'!L:L, MATCH(A97, 'SVN-CV-41'!B:B, 0)), "")</f>
        <v/>
      </c>
      <c r="Q97" s="129" t="str">
        <f>IFERROR(INDEX('SVN-CV-42'!L:L, MATCH(A97, 'SVN-CV-42'!B:B, 0)), "")</f>
        <v/>
      </c>
      <c r="R97" s="129" t="str">
        <f>IFERROR(INDEX('SVN-CV-43'!L:L, MATCH(A97, 'SVN-CV-43'!B:B, 0)), "")</f>
        <v/>
      </c>
    </row>
    <row r="98" spans="1:18">
      <c r="A98" s="126">
        <v>45773</v>
      </c>
      <c r="B98" s="127">
        <v>0</v>
      </c>
      <c r="C98" s="128">
        <f>IFERROR(INDEX('SVN-CV-01'!L:L, MATCH(A98, 'SVN-CV-01'!B:B, 0)), "")</f>
        <v>70.87030409099826</v>
      </c>
      <c r="D98" s="129">
        <f>IFERROR(INDEX('SVN-CV-02'!L:L, MATCH(A98, 'SVN-CV-02'!B:B, 0)), "")</f>
        <v>80.399253810631336</v>
      </c>
      <c r="E98" s="129">
        <f>IFERROR(INDEX('SVN-CV-19'!L:L, MATCH(A98, 'SVN-CV-19'!B:B, 0)), "")</f>
        <v>71.657379263088032</v>
      </c>
      <c r="F98" s="129">
        <f>IFERROR(INDEX('SVN-CV-09'!L:L, MATCH(A98, 'SVN-CV-09'!B:B, 0)), "")</f>
        <v>37.29209098439226</v>
      </c>
      <c r="G98" s="129">
        <f>IFERROR(INDEX('SVN-CV-22'!L:L, MATCH(A98, 'SVN-CV-22'!B:B, 0)), "")</f>
        <v>48.790266048656626</v>
      </c>
      <c r="H98" s="129" t="str">
        <f>IFERROR(INDEX('SVN-CV-28'!L:L, MATCH(A98, 'SVN-CV-28'!B:B, 0)), "")</f>
        <v/>
      </c>
      <c r="I98" s="129" t="str">
        <f>IFERROR(INDEX('SVN-CV-29'!L:L, MATCH(A98, 'SVN-CV-29'!B:B, 0)), "")</f>
        <v/>
      </c>
      <c r="J98" s="129" t="str">
        <f>IFERROR(INDEX('SVN-CV-31'!L:L, MATCH(A98, 'SVN-CV-31'!B:B, 0)), "")</f>
        <v/>
      </c>
      <c r="K98" s="129" t="str">
        <f>IFERROR(INDEX('SVN-CV-35'!L:L, MATCH(A98, 'SVN-CV-35'!B:B, 0)), "")</f>
        <v/>
      </c>
      <c r="L98" s="129" t="str">
        <f>IFERROR(INDEX('SVN-CV-37'!L:L, MATCH(A98, 'SVN-CV-37'!B:B, 0)), "")</f>
        <v/>
      </c>
      <c r="M98" s="129" t="str">
        <f>IFERROR(INDEX('SVN-CV-38'!L:L, MATCH(A98, 'SVN-CV-38'!B:B, 0)), "")</f>
        <v/>
      </c>
      <c r="N98" s="129" t="str">
        <f>IFERROR(INDEX('SVN-CV-39'!L:L, MATCH(A98, 'SVN-CV-39'!B:B, 0)), "")</f>
        <v/>
      </c>
      <c r="O98" s="129" t="str">
        <f>IFERROR(INDEX('SVN-CV-40'!L:L, MATCH(A98, 'SVN-CV-40'!B:B, 0)), "")</f>
        <v/>
      </c>
      <c r="P98" s="129" t="str">
        <f>IFERROR(INDEX('SVN-CV-41'!L:L, MATCH(A98, 'SVN-CV-41'!B:B, 0)), "")</f>
        <v/>
      </c>
      <c r="Q98" s="129" t="str">
        <f>IFERROR(INDEX('SVN-CV-42'!L:L, MATCH(A98, 'SVN-CV-42'!B:B, 0)), "")</f>
        <v/>
      </c>
      <c r="R98" s="129" t="str">
        <f>IFERROR(INDEX('SVN-CV-43'!L:L, MATCH(A98, 'SVN-CV-43'!B:B, 0)), "")</f>
        <v/>
      </c>
    </row>
    <row r="99" spans="1:18">
      <c r="A99" s="126">
        <v>45774</v>
      </c>
      <c r="B99" s="127">
        <v>10.050000000000001</v>
      </c>
      <c r="C99" s="128" t="str">
        <f>IFERROR(INDEX('SVN-CV-01'!L:L, MATCH(A99, 'SVN-CV-01'!B:B, 0)), "")</f>
        <v/>
      </c>
      <c r="D99" s="129" t="str">
        <f>IFERROR(INDEX('SVN-CV-02'!L:L, MATCH(A99, 'SVN-CV-02'!B:B, 0)), "")</f>
        <v/>
      </c>
      <c r="E99" s="129" t="str">
        <f>IFERROR(INDEX('SVN-CV-19'!L:L, MATCH(A99, 'SVN-CV-19'!B:B, 0)), "")</f>
        <v/>
      </c>
      <c r="F99" s="129" t="str">
        <f>IFERROR(INDEX('SVN-CV-09'!L:L, MATCH(A99, 'SVN-CV-09'!B:B, 0)), "")</f>
        <v/>
      </c>
      <c r="G99" s="129" t="str">
        <f>IFERROR(INDEX('SVN-CV-22'!L:L, MATCH(A99, 'SVN-CV-22'!B:B, 0)), "")</f>
        <v/>
      </c>
      <c r="H99" s="129" t="str">
        <f>IFERROR(INDEX('SVN-CV-28'!L:L, MATCH(A99, 'SVN-CV-28'!B:B, 0)), "")</f>
        <v/>
      </c>
      <c r="I99" s="129" t="str">
        <f>IFERROR(INDEX('SVN-CV-29'!L:L, MATCH(A99, 'SVN-CV-29'!B:B, 0)), "")</f>
        <v/>
      </c>
      <c r="J99" s="129" t="str">
        <f>IFERROR(INDEX('SVN-CV-31'!L:L, MATCH(A99, 'SVN-CV-31'!B:B, 0)), "")</f>
        <v/>
      </c>
      <c r="K99" s="129" t="str">
        <f>IFERROR(INDEX('SVN-CV-35'!L:L, MATCH(A99, 'SVN-CV-35'!B:B, 0)), "")</f>
        <v/>
      </c>
      <c r="L99" s="129" t="str">
        <f>IFERROR(INDEX('SVN-CV-37'!L:L, MATCH(A99, 'SVN-CV-37'!B:B, 0)), "")</f>
        <v/>
      </c>
      <c r="M99" s="129" t="str">
        <f>IFERROR(INDEX('SVN-CV-38'!L:L, MATCH(A99, 'SVN-CV-38'!B:B, 0)), "")</f>
        <v/>
      </c>
      <c r="N99" s="129" t="str">
        <f>IFERROR(INDEX('SVN-CV-39'!L:L, MATCH(A99, 'SVN-CV-39'!B:B, 0)), "")</f>
        <v/>
      </c>
      <c r="O99" s="129" t="str">
        <f>IFERROR(INDEX('SVN-CV-40'!L:L, MATCH(A99, 'SVN-CV-40'!B:B, 0)), "")</f>
        <v/>
      </c>
      <c r="P99" s="129" t="str">
        <f>IFERROR(INDEX('SVN-CV-41'!L:L, MATCH(A99, 'SVN-CV-41'!B:B, 0)), "")</f>
        <v/>
      </c>
      <c r="Q99" s="129" t="str">
        <f>IFERROR(INDEX('SVN-CV-42'!L:L, MATCH(A99, 'SVN-CV-42'!B:B, 0)), "")</f>
        <v/>
      </c>
      <c r="R99" s="129" t="str">
        <f>IFERROR(INDEX('SVN-CV-43'!L:L, MATCH(A99, 'SVN-CV-43'!B:B, 0)), "")</f>
        <v/>
      </c>
    </row>
    <row r="100" spans="1:18">
      <c r="A100" s="126">
        <v>45775</v>
      </c>
      <c r="B100" s="127">
        <v>0.1</v>
      </c>
      <c r="C100" s="128">
        <f>IFERROR(INDEX('SVN-CV-01'!L:L, MATCH(A100, 'SVN-CV-01'!B:B, 0)), "")</f>
        <v>112.23479848198419</v>
      </c>
      <c r="D100" s="129">
        <f>IFERROR(INDEX('SVN-CV-02'!L:L, MATCH(A100, 'SVN-CV-02'!B:B, 0)), "")</f>
        <v>101.23507292264075</v>
      </c>
      <c r="E100" s="129">
        <f>IFERROR(INDEX('SVN-CV-19'!L:L, MATCH(A100, 'SVN-CV-19'!B:B, 0)), "")</f>
        <v>65.472589777790205</v>
      </c>
      <c r="F100" s="129">
        <f>IFERROR(INDEX('SVN-CV-09'!L:L, MATCH(A100, 'SVN-CV-09'!B:B, 0)), "")</f>
        <v>23.553768854351048</v>
      </c>
      <c r="G100" s="129">
        <f>IFERROR(INDEX('SVN-CV-22'!L:L, MATCH(A100, 'SVN-CV-22'!B:B, 0)), "")</f>
        <v>46.992126497102461</v>
      </c>
      <c r="H100" s="129" t="str">
        <f>IFERROR(INDEX('SVN-CV-28'!L:L, MATCH(A100, 'SVN-CV-28'!B:B, 0)), "")</f>
        <v/>
      </c>
      <c r="I100" s="129" t="str">
        <f>IFERROR(INDEX('SVN-CV-29'!L:L, MATCH(A100, 'SVN-CV-29'!B:B, 0)), "")</f>
        <v/>
      </c>
      <c r="J100" s="129" t="str">
        <f>IFERROR(INDEX('SVN-CV-31'!L:L, MATCH(A100, 'SVN-CV-31'!B:B, 0)), "")</f>
        <v/>
      </c>
      <c r="K100" s="129" t="str">
        <f>IFERROR(INDEX('SVN-CV-35'!L:L, MATCH(A100, 'SVN-CV-35'!B:B, 0)), "")</f>
        <v/>
      </c>
      <c r="L100" s="129" t="str">
        <f>IFERROR(INDEX('SVN-CV-37'!L:L, MATCH(A100, 'SVN-CV-37'!B:B, 0)), "")</f>
        <v/>
      </c>
      <c r="M100" s="129" t="str">
        <f>IFERROR(INDEX('SVN-CV-38'!L:L, MATCH(A100, 'SVN-CV-38'!B:B, 0)), "")</f>
        <v/>
      </c>
      <c r="N100" s="129" t="str">
        <f>IFERROR(INDEX('SVN-CV-39'!L:L, MATCH(A100, 'SVN-CV-39'!B:B, 0)), "")</f>
        <v/>
      </c>
      <c r="O100" s="129" t="str">
        <f>IFERROR(INDEX('SVN-CV-40'!L:L, MATCH(A100, 'SVN-CV-40'!B:B, 0)), "")</f>
        <v/>
      </c>
      <c r="P100" s="129" t="str">
        <f>IFERROR(INDEX('SVN-CV-41'!L:L, MATCH(A100, 'SVN-CV-41'!B:B, 0)), "")</f>
        <v/>
      </c>
      <c r="Q100" s="129" t="str">
        <f>IFERROR(INDEX('SVN-CV-42'!L:L, MATCH(A100, 'SVN-CV-42'!B:B, 0)), "")</f>
        <v/>
      </c>
      <c r="R100" s="129" t="str">
        <f>IFERROR(INDEX('SVN-CV-43'!L:L, MATCH(A100, 'SVN-CV-43'!B:B, 0)), "")</f>
        <v/>
      </c>
    </row>
    <row r="101" spans="1:18">
      <c r="A101" s="126">
        <v>45776</v>
      </c>
      <c r="B101" s="127">
        <v>0</v>
      </c>
      <c r="C101" s="128">
        <f>IFERROR(INDEX('SVN-CV-01'!L:L, MATCH(A101, 'SVN-CV-01'!B:B, 0)), "")</f>
        <v>64.561753369167278</v>
      </c>
      <c r="D101" s="129">
        <f>IFERROR(INDEX('SVN-CV-02'!L:L, MATCH(A101, 'SVN-CV-02'!B:B, 0)), "")</f>
        <v>57.642172089120614</v>
      </c>
      <c r="E101" s="129">
        <f>IFERROR(INDEX('SVN-CV-19'!L:L, MATCH(A101, 'SVN-CV-19'!B:B, 0)), "")</f>
        <v>39.274673738366438</v>
      </c>
      <c r="F101" s="129">
        <f>IFERROR(INDEX('SVN-CV-09'!L:L, MATCH(A101, 'SVN-CV-09'!B:B, 0)), "")</f>
        <v>4.154515847304725</v>
      </c>
      <c r="G101" s="129">
        <f>IFERROR(INDEX('SVN-CV-22'!L:L, MATCH(A101, 'SVN-CV-22'!B:B, 0)), "")</f>
        <v>45.507910883981069</v>
      </c>
      <c r="H101" s="129" t="str">
        <f>IFERROR(INDEX('SVN-CV-28'!L:L, MATCH(A101, 'SVN-CV-28'!B:B, 0)), "")</f>
        <v/>
      </c>
      <c r="I101" s="129" t="str">
        <f>IFERROR(INDEX('SVN-CV-29'!L:L, MATCH(A101, 'SVN-CV-29'!B:B, 0)), "")</f>
        <v/>
      </c>
      <c r="J101" s="129" t="str">
        <f>IFERROR(INDEX('SVN-CV-31'!L:L, MATCH(A101, 'SVN-CV-31'!B:B, 0)), "")</f>
        <v/>
      </c>
      <c r="K101" s="129" t="str">
        <f>IFERROR(INDEX('SVN-CV-35'!L:L, MATCH(A101, 'SVN-CV-35'!B:B, 0)), "")</f>
        <v/>
      </c>
      <c r="L101" s="129" t="str">
        <f>IFERROR(INDEX('SVN-CV-37'!L:L, MATCH(A101, 'SVN-CV-37'!B:B, 0)), "")</f>
        <v/>
      </c>
      <c r="M101" s="129" t="str">
        <f>IFERROR(INDEX('SVN-CV-38'!L:L, MATCH(A101, 'SVN-CV-38'!B:B, 0)), "")</f>
        <v/>
      </c>
      <c r="N101" s="129" t="str">
        <f>IFERROR(INDEX('SVN-CV-39'!L:L, MATCH(A101, 'SVN-CV-39'!B:B, 0)), "")</f>
        <v/>
      </c>
      <c r="O101" s="129" t="str">
        <f>IFERROR(INDEX('SVN-CV-40'!L:L, MATCH(A101, 'SVN-CV-40'!B:B, 0)), "")</f>
        <v/>
      </c>
      <c r="P101" s="129" t="str">
        <f>IFERROR(INDEX('SVN-CV-41'!L:L, MATCH(A101, 'SVN-CV-41'!B:B, 0)), "")</f>
        <v/>
      </c>
      <c r="Q101" s="129" t="str">
        <f>IFERROR(INDEX('SVN-CV-42'!L:L, MATCH(A101, 'SVN-CV-42'!B:B, 0)), "")</f>
        <v/>
      </c>
      <c r="R101" s="129" t="str">
        <f>IFERROR(INDEX('SVN-CV-43'!L:L, MATCH(A101, 'SVN-CV-43'!B:B, 0)), "")</f>
        <v/>
      </c>
    </row>
    <row r="102" spans="1:18">
      <c r="A102" s="126">
        <v>45777</v>
      </c>
      <c r="B102" s="127">
        <v>0</v>
      </c>
      <c r="C102" s="128">
        <f>IFERROR(INDEX('SVN-CV-01'!L:L, MATCH(A102, 'SVN-CV-01'!B:B, 0)), "")</f>
        <v>44.851421336922634</v>
      </c>
      <c r="D102" s="129">
        <f>IFERROR(INDEX('SVN-CV-02'!L:L, MATCH(A102, 'SVN-CV-02'!B:B, 0)), "")</f>
        <v>60.724459612754899</v>
      </c>
      <c r="E102" s="129">
        <f>IFERROR(INDEX('SVN-CV-19'!L:L, MATCH(A102, 'SVN-CV-19'!B:B, 0)), "")</f>
        <v>11.39956128729947</v>
      </c>
      <c r="F102" s="129">
        <f>IFERROR(INDEX('SVN-CV-09'!L:L, MATCH(A102, 'SVN-CV-09'!B:B, 0)), "")</f>
        <v>10.124228335232619</v>
      </c>
      <c r="G102" s="129">
        <f>IFERROR(INDEX('SVN-CV-22'!L:L, MATCH(A102, 'SVN-CV-22'!B:B, 0)), "")</f>
        <v>19.825488391443049</v>
      </c>
      <c r="H102" s="129" t="str">
        <f>IFERROR(INDEX('SVN-CV-28'!L:L, MATCH(A102, 'SVN-CV-28'!B:B, 0)), "")</f>
        <v/>
      </c>
      <c r="I102" s="129" t="str">
        <f>IFERROR(INDEX('SVN-CV-29'!L:L, MATCH(A102, 'SVN-CV-29'!B:B, 0)), "")</f>
        <v/>
      </c>
      <c r="J102" s="129" t="str">
        <f>IFERROR(INDEX('SVN-CV-31'!L:L, MATCH(A102, 'SVN-CV-31'!B:B, 0)), "")</f>
        <v/>
      </c>
      <c r="K102" s="129" t="str">
        <f>IFERROR(INDEX('SVN-CV-35'!L:L, MATCH(A102, 'SVN-CV-35'!B:B, 0)), "")</f>
        <v/>
      </c>
      <c r="L102" s="129" t="str">
        <f>IFERROR(INDEX('SVN-CV-37'!L:L, MATCH(A102, 'SVN-CV-37'!B:B, 0)), "")</f>
        <v/>
      </c>
      <c r="M102" s="129" t="str">
        <f>IFERROR(INDEX('SVN-CV-38'!L:L, MATCH(A102, 'SVN-CV-38'!B:B, 0)), "")</f>
        <v/>
      </c>
      <c r="N102" s="129" t="str">
        <f>IFERROR(INDEX('SVN-CV-39'!L:L, MATCH(A102, 'SVN-CV-39'!B:B, 0)), "")</f>
        <v/>
      </c>
      <c r="O102" s="129" t="str">
        <f>IFERROR(INDEX('SVN-CV-40'!L:L, MATCH(A102, 'SVN-CV-40'!B:B, 0)), "")</f>
        <v/>
      </c>
      <c r="P102" s="129" t="str">
        <f>IFERROR(INDEX('SVN-CV-41'!L:L, MATCH(A102, 'SVN-CV-41'!B:B, 0)), "")</f>
        <v/>
      </c>
      <c r="Q102" s="129" t="str">
        <f>IFERROR(INDEX('SVN-CV-42'!L:L, MATCH(A102, 'SVN-CV-42'!B:B, 0)), "")</f>
        <v/>
      </c>
      <c r="R102" s="129" t="str">
        <f>IFERROR(INDEX('SVN-CV-43'!L:L, MATCH(A102, 'SVN-CV-43'!B:B, 0)), "")</f>
        <v/>
      </c>
    </row>
    <row r="103" spans="1:18">
      <c r="A103" s="126">
        <v>45779</v>
      </c>
      <c r="B103" s="127">
        <v>0</v>
      </c>
      <c r="C103" s="128">
        <f>IFERROR(INDEX('SVN-CV-01'!L:L, MATCH(A103, 'SVN-CV-01'!B:B, 0)), "")</f>
        <v>36.133640787296621</v>
      </c>
      <c r="D103" s="129">
        <f>IFERROR(INDEX('SVN-CV-02'!L:L, MATCH(A103, 'SVN-CV-02'!B:B, 0)), "")</f>
        <v>41.974873387873487</v>
      </c>
      <c r="E103" s="129">
        <f>IFERROR(INDEX('SVN-CV-19'!L:L, MATCH(A103, 'SVN-CV-19'!B:B, 0)), "")</f>
        <v>31.945422338813046</v>
      </c>
      <c r="F103" s="129">
        <f>IFERROR(INDEX('SVN-CV-09'!L:L, MATCH(A103, 'SVN-CV-09'!B:B, 0)), "")</f>
        <v>20.584217058770641</v>
      </c>
      <c r="G103" s="129">
        <f>IFERROR(INDEX('SVN-CV-22'!L:L, MATCH(A103, 'SVN-CV-22'!B:B, 0)), "")</f>
        <v>19.026298107431447</v>
      </c>
      <c r="H103" s="129" t="str">
        <f>IFERROR(INDEX('SVN-CV-28'!L:L, MATCH(A103, 'SVN-CV-28'!B:B, 0)), "")</f>
        <v/>
      </c>
      <c r="I103" s="129" t="str">
        <f>IFERROR(INDEX('SVN-CV-29'!L:L, MATCH(A103, 'SVN-CV-29'!B:B, 0)), "")</f>
        <v/>
      </c>
      <c r="J103" s="129" t="str">
        <f>IFERROR(INDEX('SVN-CV-31'!L:L, MATCH(A103, 'SVN-CV-31'!B:B, 0)), "")</f>
        <v/>
      </c>
      <c r="K103" s="129" t="str">
        <f>IFERROR(INDEX('SVN-CV-35'!L:L, MATCH(A103, 'SVN-CV-35'!B:B, 0)), "")</f>
        <v/>
      </c>
      <c r="L103" s="129" t="str">
        <f>IFERROR(INDEX('SVN-CV-37'!L:L, MATCH(A103, 'SVN-CV-37'!B:B, 0)), "")</f>
        <v/>
      </c>
      <c r="M103" s="129" t="str">
        <f>IFERROR(INDEX('SVN-CV-38'!L:L, MATCH(A103, 'SVN-CV-38'!B:B, 0)), "")</f>
        <v/>
      </c>
      <c r="N103" s="129" t="str">
        <f>IFERROR(INDEX('SVN-CV-39'!L:L, MATCH(A103, 'SVN-CV-39'!B:B, 0)), "")</f>
        <v/>
      </c>
      <c r="O103" s="129" t="str">
        <f>IFERROR(INDEX('SVN-CV-40'!L:L, MATCH(A103, 'SVN-CV-40'!B:B, 0)), "")</f>
        <v/>
      </c>
      <c r="P103" s="129" t="str">
        <f>IFERROR(INDEX('SVN-CV-41'!L:L, MATCH(A103, 'SVN-CV-41'!B:B, 0)), "")</f>
        <v/>
      </c>
      <c r="Q103" s="129" t="str">
        <f>IFERROR(INDEX('SVN-CV-42'!L:L, MATCH(A103, 'SVN-CV-42'!B:B, 0)), "")</f>
        <v/>
      </c>
      <c r="R103" s="129" t="str">
        <f>IFERROR(INDEX('SVN-CV-43'!L:L, MATCH(A103, 'SVN-CV-43'!B:B, 0)), "")</f>
        <v/>
      </c>
    </row>
    <row r="104" spans="1:18">
      <c r="A104" s="126">
        <v>45780</v>
      </c>
      <c r="B104" s="127">
        <v>0</v>
      </c>
      <c r="C104" s="128">
        <f>IFERROR(INDEX('SVN-CV-01'!L:L, MATCH(A104, 'SVN-CV-01'!B:B, 0)), "")</f>
        <v>111.90303840337688</v>
      </c>
      <c r="D104" s="129">
        <f>IFERROR(INDEX('SVN-CV-02'!L:L, MATCH(A104, 'SVN-CV-02'!B:B, 0)), "")</f>
        <v>66.1755997532224</v>
      </c>
      <c r="E104" s="129">
        <f>IFERROR(INDEX('SVN-CV-19'!L:L, MATCH(A104, 'SVN-CV-19'!B:B, 0)), "")</f>
        <v>55.124041951386751</v>
      </c>
      <c r="F104" s="129">
        <f>IFERROR(INDEX('SVN-CV-09'!L:L, MATCH(A104, 'SVN-CV-09'!B:B, 0)), "")</f>
        <v>98.459432832993656</v>
      </c>
      <c r="G104" s="129">
        <f>IFERROR(INDEX('SVN-CV-22'!L:L, MATCH(A104, 'SVN-CV-22'!B:B, 0)), "")</f>
        <v>59.509075277521291</v>
      </c>
      <c r="H104" s="129" t="str">
        <f>IFERROR(INDEX('SVN-CV-28'!L:L, MATCH(A104, 'SVN-CV-28'!B:B, 0)), "")</f>
        <v/>
      </c>
      <c r="I104" s="129" t="str">
        <f>IFERROR(INDEX('SVN-CV-29'!L:L, MATCH(A104, 'SVN-CV-29'!B:B, 0)), "")</f>
        <v/>
      </c>
      <c r="J104" s="129" t="str">
        <f>IFERROR(INDEX('SVN-CV-31'!L:L, MATCH(A104, 'SVN-CV-31'!B:B, 0)), "")</f>
        <v/>
      </c>
      <c r="K104" s="129" t="str">
        <f>IFERROR(INDEX('SVN-CV-35'!L:L, MATCH(A104, 'SVN-CV-35'!B:B, 0)), "")</f>
        <v/>
      </c>
      <c r="L104" s="129" t="str">
        <f>IFERROR(INDEX('SVN-CV-37'!L:L, MATCH(A104, 'SVN-CV-37'!B:B, 0)), "")</f>
        <v/>
      </c>
      <c r="M104" s="129" t="str">
        <f>IFERROR(INDEX('SVN-CV-38'!L:L, MATCH(A104, 'SVN-CV-38'!B:B, 0)), "")</f>
        <v/>
      </c>
      <c r="N104" s="129" t="str">
        <f>IFERROR(INDEX('SVN-CV-39'!L:L, MATCH(A104, 'SVN-CV-39'!B:B, 0)), "")</f>
        <v/>
      </c>
      <c r="O104" s="129" t="str">
        <f>IFERROR(INDEX('SVN-CV-40'!L:L, MATCH(A104, 'SVN-CV-40'!B:B, 0)), "")</f>
        <v/>
      </c>
      <c r="P104" s="129" t="str">
        <f>IFERROR(INDEX('SVN-CV-41'!L:L, MATCH(A104, 'SVN-CV-41'!B:B, 0)), "")</f>
        <v/>
      </c>
      <c r="Q104" s="129" t="str">
        <f>IFERROR(INDEX('SVN-CV-42'!L:L, MATCH(A104, 'SVN-CV-42'!B:B, 0)), "")</f>
        <v/>
      </c>
      <c r="R104" s="129" t="str">
        <f>IFERROR(INDEX('SVN-CV-43'!L:L, MATCH(A104, 'SVN-CV-43'!B:B, 0)), "")</f>
        <v/>
      </c>
    </row>
    <row r="105" spans="1:18">
      <c r="A105" s="126">
        <v>45782</v>
      </c>
      <c r="B105" s="127">
        <v>0</v>
      </c>
      <c r="C105" s="128">
        <f>IFERROR(INDEX('SVN-CV-01'!L:L, MATCH(A105, 'SVN-CV-01'!B:B, 0)), "")</f>
        <v>26.975915211675538</v>
      </c>
      <c r="D105" s="129">
        <f>IFERROR(INDEX('SVN-CV-02'!L:L, MATCH(A105, 'SVN-CV-02'!B:B, 0)), "")</f>
        <v>39.823234397800064</v>
      </c>
      <c r="E105" s="129">
        <f>IFERROR(INDEX('SVN-CV-19'!L:L, MATCH(A105, 'SVN-CV-19'!B:B, 0)), "")</f>
        <v>19.653752672291336</v>
      </c>
      <c r="F105" s="129">
        <f>IFERROR(INDEX('SVN-CV-09'!L:L, MATCH(A105, 'SVN-CV-09'!B:B, 0)), "")</f>
        <v>18.469975593574162</v>
      </c>
      <c r="G105" s="129">
        <f>IFERROR(INDEX('SVN-CV-22'!L:L, MATCH(A105, 'SVN-CV-22'!B:B, 0)), "")</f>
        <v>26.996295967040169</v>
      </c>
      <c r="H105" s="129" t="str">
        <f>IFERROR(INDEX('SVN-CV-28'!L:L, MATCH(A105, 'SVN-CV-28'!B:B, 0)), "")</f>
        <v/>
      </c>
      <c r="I105" s="129" t="str">
        <f>IFERROR(INDEX('SVN-CV-29'!L:L, MATCH(A105, 'SVN-CV-29'!B:B, 0)), "")</f>
        <v/>
      </c>
      <c r="J105" s="129" t="str">
        <f>IFERROR(INDEX('SVN-CV-31'!L:L, MATCH(A105, 'SVN-CV-31'!B:B, 0)), "")</f>
        <v/>
      </c>
      <c r="K105" s="129" t="str">
        <f>IFERROR(INDEX('SVN-CV-35'!L:L, MATCH(A105, 'SVN-CV-35'!B:B, 0)), "")</f>
        <v/>
      </c>
      <c r="L105" s="129" t="str">
        <f>IFERROR(INDEX('SVN-CV-37'!L:L, MATCH(A105, 'SVN-CV-37'!B:B, 0)), "")</f>
        <v/>
      </c>
      <c r="M105" s="129" t="str">
        <f>IFERROR(INDEX('SVN-CV-38'!L:L, MATCH(A105, 'SVN-CV-38'!B:B, 0)), "")</f>
        <v/>
      </c>
      <c r="N105" s="129" t="str">
        <f>IFERROR(INDEX('SVN-CV-39'!L:L, MATCH(A105, 'SVN-CV-39'!B:B, 0)), "")</f>
        <v/>
      </c>
      <c r="O105" s="129" t="str">
        <f>IFERROR(INDEX('SVN-CV-40'!L:L, MATCH(A105, 'SVN-CV-40'!B:B, 0)), "")</f>
        <v/>
      </c>
      <c r="P105" s="129" t="str">
        <f>IFERROR(INDEX('SVN-CV-41'!L:L, MATCH(A105, 'SVN-CV-41'!B:B, 0)), "")</f>
        <v/>
      </c>
      <c r="Q105" s="129" t="str">
        <f>IFERROR(INDEX('SVN-CV-42'!L:L, MATCH(A105, 'SVN-CV-42'!B:B, 0)), "")</f>
        <v/>
      </c>
      <c r="R105" s="129" t="str">
        <f>IFERROR(INDEX('SVN-CV-43'!L:L, MATCH(A105, 'SVN-CV-43'!B:B, 0)), "")</f>
        <v/>
      </c>
    </row>
    <row r="106" spans="1:18">
      <c r="A106" s="126">
        <v>45783</v>
      </c>
      <c r="B106" s="127">
        <v>0</v>
      </c>
      <c r="C106" s="128">
        <f>IFERROR(INDEX('SVN-CV-01'!L:L, MATCH(A106, 'SVN-CV-01'!B:B, 0)), "")</f>
        <v>63.216532669567428</v>
      </c>
      <c r="D106" s="129">
        <f>IFERROR(INDEX('SVN-CV-02'!L:L, MATCH(A106, 'SVN-CV-02'!B:B, 0)), "")</f>
        <v>37.002837741720931</v>
      </c>
      <c r="E106" s="129">
        <f>IFERROR(INDEX('SVN-CV-19'!L:L, MATCH(A106, 'SVN-CV-19'!B:B, 0)), "")</f>
        <v>29.598986314832903</v>
      </c>
      <c r="F106" s="129">
        <f>IFERROR(INDEX('SVN-CV-09'!L:L, MATCH(A106, 'SVN-CV-09'!B:B, 0)), "")</f>
        <v>21.95130968214486</v>
      </c>
      <c r="G106" s="129">
        <f>IFERROR(INDEX('SVN-CV-22'!L:L, MATCH(A106, 'SVN-CV-22'!B:B, 0)), "")</f>
        <v>23.804621215292716</v>
      </c>
      <c r="H106" s="129" t="str">
        <f>IFERROR(INDEX('SVN-CV-28'!L:L, MATCH(A106, 'SVN-CV-28'!B:B, 0)), "")</f>
        <v/>
      </c>
      <c r="I106" s="129" t="str">
        <f>IFERROR(INDEX('SVN-CV-29'!L:L, MATCH(A106, 'SVN-CV-29'!B:B, 0)), "")</f>
        <v/>
      </c>
      <c r="J106" s="129" t="str">
        <f>IFERROR(INDEX('SVN-CV-31'!L:L, MATCH(A106, 'SVN-CV-31'!B:B, 0)), "")</f>
        <v/>
      </c>
      <c r="K106" s="129" t="str">
        <f>IFERROR(INDEX('SVN-CV-35'!L:L, MATCH(A106, 'SVN-CV-35'!B:B, 0)), "")</f>
        <v/>
      </c>
      <c r="L106" s="129" t="str">
        <f>IFERROR(INDEX('SVN-CV-37'!L:L, MATCH(A106, 'SVN-CV-37'!B:B, 0)), "")</f>
        <v/>
      </c>
      <c r="M106" s="129" t="str">
        <f>IFERROR(INDEX('SVN-CV-38'!L:L, MATCH(A106, 'SVN-CV-38'!B:B, 0)), "")</f>
        <v/>
      </c>
      <c r="N106" s="129" t="str">
        <f>IFERROR(INDEX('SVN-CV-39'!L:L, MATCH(A106, 'SVN-CV-39'!B:B, 0)), "")</f>
        <v/>
      </c>
      <c r="O106" s="129" t="str">
        <f>IFERROR(INDEX('SVN-CV-40'!L:L, MATCH(A106, 'SVN-CV-40'!B:B, 0)), "")</f>
        <v/>
      </c>
      <c r="P106" s="129" t="str">
        <f>IFERROR(INDEX('SVN-CV-41'!L:L, MATCH(A106, 'SVN-CV-41'!B:B, 0)), "")</f>
        <v/>
      </c>
      <c r="Q106" s="129" t="str">
        <f>IFERROR(INDEX('SVN-CV-42'!L:L, MATCH(A106, 'SVN-CV-42'!B:B, 0)), "")</f>
        <v/>
      </c>
      <c r="R106" s="129" t="str">
        <f>IFERROR(INDEX('SVN-CV-43'!L:L, MATCH(A106, 'SVN-CV-43'!B:B, 0)), "")</f>
        <v/>
      </c>
    </row>
    <row r="107" spans="1:18">
      <c r="A107" s="126">
        <v>45785</v>
      </c>
      <c r="B107" s="127">
        <v>18.3</v>
      </c>
      <c r="C107" s="128">
        <f>IFERROR(INDEX('SVN-CV-01'!L:L, MATCH(A107, 'SVN-CV-01'!B:B, 0)), "")</f>
        <v>64.675575038185656</v>
      </c>
      <c r="D107" s="129">
        <f>IFERROR(INDEX('SVN-CV-02'!L:L, MATCH(A107, 'SVN-CV-02'!B:B, 0)), "")</f>
        <v>63.138102624247004</v>
      </c>
      <c r="E107" s="129">
        <f>IFERROR(INDEX('SVN-CV-19'!L:L, MATCH(A107, 'SVN-CV-19'!B:B, 0)), "")</f>
        <v>45.608113386791729</v>
      </c>
      <c r="F107" s="129">
        <f>IFERROR(INDEX('SVN-CV-09'!L:L, MATCH(A107, 'SVN-CV-09'!B:B, 0)), "")</f>
        <v>10.308249212409201</v>
      </c>
      <c r="G107" s="129">
        <f>IFERROR(INDEX('SVN-CV-22'!L:L, MATCH(A107, 'SVN-CV-22'!B:B, 0)), "")</f>
        <v>16.561400869825949</v>
      </c>
      <c r="H107" s="129" t="str">
        <f>IFERROR(INDEX('SVN-CV-28'!L:L, MATCH(A107, 'SVN-CV-28'!B:B, 0)), "")</f>
        <v/>
      </c>
      <c r="I107" s="129" t="str">
        <f>IFERROR(INDEX('SVN-CV-29'!L:L, MATCH(A107, 'SVN-CV-29'!B:B, 0)), "")</f>
        <v/>
      </c>
      <c r="J107" s="129" t="str">
        <f>IFERROR(INDEX('SVN-CV-31'!L:L, MATCH(A107, 'SVN-CV-31'!B:B, 0)), "")</f>
        <v/>
      </c>
      <c r="K107" s="129" t="str">
        <f>IFERROR(INDEX('SVN-CV-35'!L:L, MATCH(A107, 'SVN-CV-35'!B:B, 0)), "")</f>
        <v/>
      </c>
      <c r="L107" s="129" t="str">
        <f>IFERROR(INDEX('SVN-CV-37'!L:L, MATCH(A107, 'SVN-CV-37'!B:B, 0)), "")</f>
        <v/>
      </c>
      <c r="M107" s="129" t="str">
        <f>IFERROR(INDEX('SVN-CV-38'!L:L, MATCH(A107, 'SVN-CV-38'!B:B, 0)), "")</f>
        <v/>
      </c>
      <c r="N107" s="129" t="str">
        <f>IFERROR(INDEX('SVN-CV-39'!L:L, MATCH(A107, 'SVN-CV-39'!B:B, 0)), "")</f>
        <v/>
      </c>
      <c r="O107" s="129" t="str">
        <f>IFERROR(INDEX('SVN-CV-40'!L:L, MATCH(A107, 'SVN-CV-40'!B:B, 0)), "")</f>
        <v/>
      </c>
      <c r="P107" s="129" t="str">
        <f>IFERROR(INDEX('SVN-CV-41'!L:L, MATCH(A107, 'SVN-CV-41'!B:B, 0)), "")</f>
        <v/>
      </c>
      <c r="Q107" s="129" t="str">
        <f>IFERROR(INDEX('SVN-CV-42'!L:L, MATCH(A107, 'SVN-CV-42'!B:B, 0)), "")</f>
        <v/>
      </c>
      <c r="R107" s="129" t="str">
        <f>IFERROR(INDEX('SVN-CV-43'!L:L, MATCH(A107, 'SVN-CV-43'!B:B, 0)), "")</f>
        <v/>
      </c>
    </row>
    <row r="108" spans="1:18">
      <c r="A108" s="126">
        <v>45786</v>
      </c>
      <c r="B108" s="127">
        <v>123.1</v>
      </c>
      <c r="C108" s="128">
        <f>IFERROR(INDEX('SVN-CV-01'!L:L, MATCH(A108, 'SVN-CV-01'!B:B, 0)), "")</f>
        <v>46.006303960586393</v>
      </c>
      <c r="D108" s="129">
        <f>IFERROR(INDEX('SVN-CV-02'!L:L, MATCH(A108, 'SVN-CV-02'!B:B, 0)), "")</f>
        <v>15.292154754365667</v>
      </c>
      <c r="E108" s="129">
        <f>IFERROR(INDEX('SVN-CV-19'!L:L, MATCH(A108, 'SVN-CV-19'!B:B, 0)), "")</f>
        <v>19.133478513568086</v>
      </c>
      <c r="F108" s="129">
        <f>IFERROR(INDEX('SVN-CV-09'!L:L, MATCH(A108, 'SVN-CV-09'!B:B, 0)), "")</f>
        <v>35.829875381286598</v>
      </c>
      <c r="G108" s="129">
        <f>IFERROR(INDEX('SVN-CV-22'!L:L, MATCH(A108, 'SVN-CV-22'!B:B, 0)), "")</f>
        <v>39.124161547342538</v>
      </c>
      <c r="H108" s="129" t="str">
        <f>IFERROR(INDEX('SVN-CV-28'!L:L, MATCH(A108, 'SVN-CV-28'!B:B, 0)), "")</f>
        <v/>
      </c>
      <c r="I108" s="129" t="str">
        <f>IFERROR(INDEX('SVN-CV-29'!L:L, MATCH(A108, 'SVN-CV-29'!B:B, 0)), "")</f>
        <v/>
      </c>
      <c r="J108" s="129" t="str">
        <f>IFERROR(INDEX('SVN-CV-31'!L:L, MATCH(A108, 'SVN-CV-31'!B:B, 0)), "")</f>
        <v/>
      </c>
      <c r="K108" s="129" t="str">
        <f>IFERROR(INDEX('SVN-CV-35'!L:L, MATCH(A108, 'SVN-CV-35'!B:B, 0)), "")</f>
        <v/>
      </c>
      <c r="L108" s="129" t="str">
        <f>IFERROR(INDEX('SVN-CV-37'!L:L, MATCH(A108, 'SVN-CV-37'!B:B, 0)), "")</f>
        <v/>
      </c>
      <c r="M108" s="129" t="str">
        <f>IFERROR(INDEX('SVN-CV-38'!L:L, MATCH(A108, 'SVN-CV-38'!B:B, 0)), "")</f>
        <v/>
      </c>
      <c r="N108" s="129" t="str">
        <f>IFERROR(INDEX('SVN-CV-39'!L:L, MATCH(A108, 'SVN-CV-39'!B:B, 0)), "")</f>
        <v/>
      </c>
      <c r="O108" s="129" t="str">
        <f>IFERROR(INDEX('SVN-CV-40'!L:L, MATCH(A108, 'SVN-CV-40'!B:B, 0)), "")</f>
        <v/>
      </c>
      <c r="P108" s="129" t="str">
        <f>IFERROR(INDEX('SVN-CV-41'!L:L, MATCH(A108, 'SVN-CV-41'!B:B, 0)), "")</f>
        <v/>
      </c>
      <c r="Q108" s="129" t="str">
        <f>IFERROR(INDEX('SVN-CV-42'!L:L, MATCH(A108, 'SVN-CV-42'!B:B, 0)), "")</f>
        <v/>
      </c>
      <c r="R108" s="129" t="str">
        <f>IFERROR(INDEX('SVN-CV-43'!L:L, MATCH(A108, 'SVN-CV-43'!B:B, 0)), "")</f>
        <v/>
      </c>
    </row>
    <row r="109" spans="1:18">
      <c r="A109" s="126">
        <v>45787</v>
      </c>
      <c r="B109" s="127">
        <v>0</v>
      </c>
      <c r="C109" s="128">
        <f>IFERROR(INDEX('SVN-CV-01'!L:L, MATCH(A109, 'SVN-CV-01'!B:B, 0)), "")</f>
        <v>41.662813200106527</v>
      </c>
      <c r="D109" s="129">
        <f>IFERROR(INDEX('SVN-CV-02'!L:L, MATCH(A109, 'SVN-CV-02'!B:B, 0)), "")</f>
        <v>49.80451779573005</v>
      </c>
      <c r="E109" s="129">
        <f>IFERROR(INDEX('SVN-CV-19'!L:L, MATCH(A109, 'SVN-CV-19'!B:B, 0)), "")</f>
        <v>21.924643877064625</v>
      </c>
      <c r="F109" s="129">
        <f>IFERROR(INDEX('SVN-CV-09'!L:L, MATCH(A109, 'SVN-CV-09'!B:B, 0)), "")</f>
        <v>13.858210455924626</v>
      </c>
      <c r="G109" s="129">
        <f>IFERROR(INDEX('SVN-CV-22'!L:L, MATCH(A109, 'SVN-CV-22'!B:B, 0)), "")</f>
        <v>19.85497382833827</v>
      </c>
      <c r="H109" s="129" t="str">
        <f>IFERROR(INDEX('SVN-CV-28'!L:L, MATCH(A109, 'SVN-CV-28'!B:B, 0)), "")</f>
        <v/>
      </c>
      <c r="I109" s="129" t="str">
        <f>IFERROR(INDEX('SVN-CV-29'!L:L, MATCH(A109, 'SVN-CV-29'!B:B, 0)), "")</f>
        <v/>
      </c>
      <c r="J109" s="129" t="str">
        <f>IFERROR(INDEX('SVN-CV-31'!L:L, MATCH(A109, 'SVN-CV-31'!B:B, 0)), "")</f>
        <v/>
      </c>
      <c r="K109" s="129" t="str">
        <f>IFERROR(INDEX('SVN-CV-35'!L:L, MATCH(A109, 'SVN-CV-35'!B:B, 0)), "")</f>
        <v/>
      </c>
      <c r="L109" s="129" t="str">
        <f>IFERROR(INDEX('SVN-CV-37'!L:L, MATCH(A109, 'SVN-CV-37'!B:B, 0)), "")</f>
        <v/>
      </c>
      <c r="M109" s="129" t="str">
        <f>IFERROR(INDEX('SVN-CV-38'!L:L, MATCH(A109, 'SVN-CV-38'!B:B, 0)), "")</f>
        <v/>
      </c>
      <c r="N109" s="129" t="str">
        <f>IFERROR(INDEX('SVN-CV-39'!L:L, MATCH(A109, 'SVN-CV-39'!B:B, 0)), "")</f>
        <v/>
      </c>
      <c r="O109" s="129" t="str">
        <f>IFERROR(INDEX('SVN-CV-40'!L:L, MATCH(A109, 'SVN-CV-40'!B:B, 0)), "")</f>
        <v/>
      </c>
      <c r="P109" s="129" t="str">
        <f>IFERROR(INDEX('SVN-CV-41'!L:L, MATCH(A109, 'SVN-CV-41'!B:B, 0)), "")</f>
        <v/>
      </c>
      <c r="Q109" s="129" t="str">
        <f>IFERROR(INDEX('SVN-CV-42'!L:L, MATCH(A109, 'SVN-CV-42'!B:B, 0)), "")</f>
        <v/>
      </c>
      <c r="R109" s="129" t="str">
        <f>IFERROR(INDEX('SVN-CV-43'!L:L, MATCH(A109, 'SVN-CV-43'!B:B, 0)), "")</f>
        <v/>
      </c>
    </row>
    <row r="110" spans="1:18">
      <c r="A110" s="126">
        <v>45788</v>
      </c>
      <c r="B110" s="127">
        <v>0</v>
      </c>
      <c r="C110" s="128">
        <f>IFERROR(INDEX('SVN-CV-01'!L:L, MATCH(A110, 'SVN-CV-01'!B:B, 0)), "")</f>
        <v>57.666194535227604</v>
      </c>
      <c r="D110" s="129">
        <f>IFERROR(INDEX('SVN-CV-02'!L:L, MATCH(A110, 'SVN-CV-02'!B:B, 0)), "")</f>
        <v>41.600600963602837</v>
      </c>
      <c r="E110" s="129">
        <f>IFERROR(INDEX('SVN-CV-19'!L:L, MATCH(A110, 'SVN-CV-19'!B:B, 0)), "")</f>
        <v>39.959229217605049</v>
      </c>
      <c r="F110" s="129">
        <f>IFERROR(INDEX('SVN-CV-09'!L:L, MATCH(A110, 'SVN-CV-09'!B:B, 0)), "")</f>
        <v>51.782815982925833</v>
      </c>
      <c r="G110" s="129">
        <f>IFERROR(INDEX('SVN-CV-22'!L:L, MATCH(A110, 'SVN-CV-22'!B:B, 0)), "")</f>
        <v>44.224993380635027</v>
      </c>
      <c r="H110" s="129" t="str">
        <f>IFERROR(INDEX('SVN-CV-28'!L:L, MATCH(A110, 'SVN-CV-28'!B:B, 0)), "")</f>
        <v/>
      </c>
      <c r="I110" s="129" t="str">
        <f>IFERROR(INDEX('SVN-CV-29'!L:L, MATCH(A110, 'SVN-CV-29'!B:B, 0)), "")</f>
        <v/>
      </c>
      <c r="J110" s="129" t="str">
        <f>IFERROR(INDEX('SVN-CV-31'!L:L, MATCH(A110, 'SVN-CV-31'!B:B, 0)), "")</f>
        <v/>
      </c>
      <c r="K110" s="129" t="str">
        <f>IFERROR(INDEX('SVN-CV-35'!L:L, MATCH(A110, 'SVN-CV-35'!B:B, 0)), "")</f>
        <v/>
      </c>
      <c r="L110" s="129" t="str">
        <f>IFERROR(INDEX('SVN-CV-37'!L:L, MATCH(A110, 'SVN-CV-37'!B:B, 0)), "")</f>
        <v/>
      </c>
      <c r="M110" s="129" t="str">
        <f>IFERROR(INDEX('SVN-CV-38'!L:L, MATCH(A110, 'SVN-CV-38'!B:B, 0)), "")</f>
        <v/>
      </c>
      <c r="N110" s="129" t="str">
        <f>IFERROR(INDEX('SVN-CV-39'!L:L, MATCH(A110, 'SVN-CV-39'!B:B, 0)), "")</f>
        <v/>
      </c>
      <c r="O110" s="129" t="str">
        <f>IFERROR(INDEX('SVN-CV-40'!L:L, MATCH(A110, 'SVN-CV-40'!B:B, 0)), "")</f>
        <v/>
      </c>
      <c r="P110" s="129" t="str">
        <f>IFERROR(INDEX('SVN-CV-41'!L:L, MATCH(A110, 'SVN-CV-41'!B:B, 0)), "")</f>
        <v/>
      </c>
      <c r="Q110" s="129" t="str">
        <f>IFERROR(INDEX('SVN-CV-42'!L:L, MATCH(A110, 'SVN-CV-42'!B:B, 0)), "")</f>
        <v/>
      </c>
      <c r="R110" s="129" t="str">
        <f>IFERROR(INDEX('SVN-CV-43'!L:L, MATCH(A110, 'SVN-CV-43'!B:B, 0)), "")</f>
        <v/>
      </c>
    </row>
    <row r="111" spans="1:18">
      <c r="A111" s="126">
        <v>45789</v>
      </c>
      <c r="B111" s="127">
        <v>0</v>
      </c>
      <c r="C111" s="128">
        <f>IFERROR(INDEX('SVN-CV-01'!L:L, MATCH(A111, 'SVN-CV-01'!B:B, 0)), "")</f>
        <v>12.833160196418968</v>
      </c>
      <c r="D111" s="129">
        <f>IFERROR(INDEX('SVN-CV-02'!L:L, MATCH(A111, 'SVN-CV-02'!B:B, 0)), "")</f>
        <v>14.877163913039245</v>
      </c>
      <c r="E111" s="129">
        <f>IFERROR(INDEX('SVN-CV-19'!L:L, MATCH(A111, 'SVN-CV-19'!B:B, 0)), "")</f>
        <v>21.863211040258996</v>
      </c>
      <c r="F111" s="129">
        <f>IFERROR(INDEX('SVN-CV-09'!L:L, MATCH(A111, 'SVN-CV-09'!B:B, 0)), "")</f>
        <v>47.824888494438994</v>
      </c>
      <c r="G111" s="129">
        <f>IFERROR(INDEX('SVN-CV-22'!L:L, MATCH(A111, 'SVN-CV-22'!B:B, 0)), "")</f>
        <v>22.605087979546692</v>
      </c>
      <c r="H111" s="129" t="str">
        <f>IFERROR(INDEX('SVN-CV-28'!L:L, MATCH(A111, 'SVN-CV-28'!B:B, 0)), "")</f>
        <v/>
      </c>
      <c r="I111" s="129" t="str">
        <f>IFERROR(INDEX('SVN-CV-29'!L:L, MATCH(A111, 'SVN-CV-29'!B:B, 0)), "")</f>
        <v/>
      </c>
      <c r="J111" s="129" t="str">
        <f>IFERROR(INDEX('SVN-CV-31'!L:L, MATCH(A111, 'SVN-CV-31'!B:B, 0)), "")</f>
        <v/>
      </c>
      <c r="K111" s="129" t="str">
        <f>IFERROR(INDEX('SVN-CV-35'!L:L, MATCH(A111, 'SVN-CV-35'!B:B, 0)), "")</f>
        <v/>
      </c>
      <c r="L111" s="129" t="str">
        <f>IFERROR(INDEX('SVN-CV-37'!L:L, MATCH(A111, 'SVN-CV-37'!B:B, 0)), "")</f>
        <v/>
      </c>
      <c r="M111" s="129" t="str">
        <f>IFERROR(INDEX('SVN-CV-38'!L:L, MATCH(A111, 'SVN-CV-38'!B:B, 0)), "")</f>
        <v/>
      </c>
      <c r="N111" s="129" t="str">
        <f>IFERROR(INDEX('SVN-CV-39'!L:L, MATCH(A111, 'SVN-CV-39'!B:B, 0)), "")</f>
        <v/>
      </c>
      <c r="O111" s="129" t="str">
        <f>IFERROR(INDEX('SVN-CV-40'!L:L, MATCH(A111, 'SVN-CV-40'!B:B, 0)), "")</f>
        <v/>
      </c>
      <c r="P111" s="129" t="str">
        <f>IFERROR(INDEX('SVN-CV-41'!L:L, MATCH(A111, 'SVN-CV-41'!B:B, 0)), "")</f>
        <v/>
      </c>
      <c r="Q111" s="129" t="str">
        <f>IFERROR(INDEX('SVN-CV-42'!L:L, MATCH(A111, 'SVN-CV-42'!B:B, 0)), "")</f>
        <v/>
      </c>
      <c r="R111" s="129" t="str">
        <f>IFERROR(INDEX('SVN-CV-43'!L:L, MATCH(A111, 'SVN-CV-43'!B:B, 0)), "")</f>
        <v/>
      </c>
    </row>
    <row r="112" spans="1:18">
      <c r="A112" s="126">
        <v>45790</v>
      </c>
      <c r="B112" s="127">
        <v>0</v>
      </c>
      <c r="C112" s="128">
        <f>IFERROR(INDEX('SVN-CV-01'!L:L, MATCH(A112, 'SVN-CV-01'!B:B, 0)), "")</f>
        <v>22.127810677397189</v>
      </c>
      <c r="D112" s="129">
        <f>IFERROR(INDEX('SVN-CV-02'!L:L, MATCH(A112, 'SVN-CV-02'!B:B, 0)), "")</f>
        <v>21.808713815347701</v>
      </c>
      <c r="E112" s="129">
        <f>IFERROR(INDEX('SVN-CV-19'!L:L, MATCH(A112, 'SVN-CV-19'!B:B, 0)), "")</f>
        <v>14.1961262341524</v>
      </c>
      <c r="F112" s="129">
        <f>IFERROR(INDEX('SVN-CV-09'!L:L, MATCH(A112, 'SVN-CV-09'!B:B, 0)), "")</f>
        <v>37.338853446083931</v>
      </c>
      <c r="G112" s="129">
        <f>IFERROR(INDEX('SVN-CV-22'!L:L, MATCH(A112, 'SVN-CV-22'!B:B, 0)), "")</f>
        <v>37.429934266310475</v>
      </c>
      <c r="H112" s="129" t="str">
        <f>IFERROR(INDEX('SVN-CV-28'!L:L, MATCH(A112, 'SVN-CV-28'!B:B, 0)), "")</f>
        <v/>
      </c>
      <c r="I112" s="129" t="str">
        <f>IFERROR(INDEX('SVN-CV-29'!L:L, MATCH(A112, 'SVN-CV-29'!B:B, 0)), "")</f>
        <v/>
      </c>
      <c r="J112" s="129" t="str">
        <f>IFERROR(INDEX('SVN-CV-31'!L:L, MATCH(A112, 'SVN-CV-31'!B:B, 0)), "")</f>
        <v/>
      </c>
      <c r="K112" s="129" t="str">
        <f>IFERROR(INDEX('SVN-CV-35'!L:L, MATCH(A112, 'SVN-CV-35'!B:B, 0)), "")</f>
        <v/>
      </c>
      <c r="L112" s="129" t="str">
        <f>IFERROR(INDEX('SVN-CV-37'!L:L, MATCH(A112, 'SVN-CV-37'!B:B, 0)), "")</f>
        <v/>
      </c>
      <c r="M112" s="129" t="str">
        <f>IFERROR(INDEX('SVN-CV-38'!L:L, MATCH(A112, 'SVN-CV-38'!B:B, 0)), "")</f>
        <v/>
      </c>
      <c r="N112" s="129" t="str">
        <f>IFERROR(INDEX('SVN-CV-39'!L:L, MATCH(A112, 'SVN-CV-39'!B:B, 0)), "")</f>
        <v/>
      </c>
      <c r="O112" s="129" t="str">
        <f>IFERROR(INDEX('SVN-CV-40'!L:L, MATCH(A112, 'SVN-CV-40'!B:B, 0)), "")</f>
        <v/>
      </c>
      <c r="P112" s="129" t="str">
        <f>IFERROR(INDEX('SVN-CV-41'!L:L, MATCH(A112, 'SVN-CV-41'!B:B, 0)), "")</f>
        <v/>
      </c>
      <c r="Q112" s="129" t="str">
        <f>IFERROR(INDEX('SVN-CV-42'!L:L, MATCH(A112, 'SVN-CV-42'!B:B, 0)), "")</f>
        <v/>
      </c>
      <c r="R112" s="129" t="str">
        <f>IFERROR(INDEX('SVN-CV-43'!L:L, MATCH(A112, 'SVN-CV-43'!B:B, 0)), "")</f>
        <v/>
      </c>
    </row>
    <row r="113" spans="1:18">
      <c r="A113" s="126">
        <v>45791</v>
      </c>
      <c r="B113" s="127">
        <v>0</v>
      </c>
      <c r="C113" s="128">
        <f>IFERROR(INDEX('SVN-CV-01'!L:L, MATCH(A113, 'SVN-CV-01'!B:B, 0)), "")</f>
        <v>44.369584174368427</v>
      </c>
      <c r="D113" s="129">
        <f>IFERROR(INDEX('SVN-CV-02'!L:L, MATCH(A113, 'SVN-CV-02'!B:B, 0)), "")</f>
        <v>31.993124238434277</v>
      </c>
      <c r="E113" s="129">
        <f>IFERROR(INDEX('SVN-CV-19'!L:L, MATCH(A113, 'SVN-CV-19'!B:B, 0)), "")</f>
        <v>10.559356011394724</v>
      </c>
      <c r="F113" s="129">
        <f>IFERROR(INDEX('SVN-CV-09'!L:L, MATCH(A113, 'SVN-CV-09'!B:B, 0)), "")</f>
        <v>39.890600321465691</v>
      </c>
      <c r="G113" s="129">
        <f>IFERROR(INDEX('SVN-CV-22'!L:L, MATCH(A113, 'SVN-CV-22'!B:B, 0)), "")</f>
        <v>45.036651412131604</v>
      </c>
      <c r="H113" s="129" t="str">
        <f>IFERROR(INDEX('SVN-CV-28'!L:L, MATCH(A113, 'SVN-CV-28'!B:B, 0)), "")</f>
        <v/>
      </c>
      <c r="I113" s="129" t="str">
        <f>IFERROR(INDEX('SVN-CV-29'!L:L, MATCH(A113, 'SVN-CV-29'!B:B, 0)), "")</f>
        <v/>
      </c>
      <c r="J113" s="129" t="str">
        <f>IFERROR(INDEX('SVN-CV-31'!L:L, MATCH(A113, 'SVN-CV-31'!B:B, 0)), "")</f>
        <v/>
      </c>
      <c r="K113" s="129" t="str">
        <f>IFERROR(INDEX('SVN-CV-35'!L:L, MATCH(A113, 'SVN-CV-35'!B:B, 0)), "")</f>
        <v/>
      </c>
      <c r="L113" s="129" t="str">
        <f>IFERROR(INDEX('SVN-CV-37'!L:L, MATCH(A113, 'SVN-CV-37'!B:B, 0)), "")</f>
        <v/>
      </c>
      <c r="M113" s="129" t="str">
        <f>IFERROR(INDEX('SVN-CV-38'!L:L, MATCH(A113, 'SVN-CV-38'!B:B, 0)), "")</f>
        <v/>
      </c>
      <c r="N113" s="129" t="str">
        <f>IFERROR(INDEX('SVN-CV-39'!L:L, MATCH(A113, 'SVN-CV-39'!B:B, 0)), "")</f>
        <v/>
      </c>
      <c r="O113" s="129" t="str">
        <f>IFERROR(INDEX('SVN-CV-40'!L:L, MATCH(A113, 'SVN-CV-40'!B:B, 0)), "")</f>
        <v/>
      </c>
      <c r="P113" s="129" t="str">
        <f>IFERROR(INDEX('SVN-CV-41'!L:L, MATCH(A113, 'SVN-CV-41'!B:B, 0)), "")</f>
        <v/>
      </c>
      <c r="Q113" s="129" t="str">
        <f>IFERROR(INDEX('SVN-CV-42'!L:L, MATCH(A113, 'SVN-CV-42'!B:B, 0)), "")</f>
        <v/>
      </c>
      <c r="R113" s="129" t="str">
        <f>IFERROR(INDEX('SVN-CV-43'!L:L, MATCH(A113, 'SVN-CV-43'!B:B, 0)), "")</f>
        <v/>
      </c>
    </row>
    <row r="114" spans="1:18">
      <c r="A114" s="126">
        <v>45792</v>
      </c>
      <c r="B114" s="127">
        <v>0</v>
      </c>
      <c r="C114" s="128">
        <f>IFERROR(INDEX('SVN-CV-01'!L:L, MATCH(A114, 'SVN-CV-01'!B:B, 0)), "")</f>
        <v>24.071559899128175</v>
      </c>
      <c r="D114" s="129">
        <f>IFERROR(INDEX('SVN-CV-02'!L:L, MATCH(A114, 'SVN-CV-02'!B:B, 0)), "")</f>
        <v>40.626223065795649</v>
      </c>
      <c r="E114" s="129">
        <f>IFERROR(INDEX('SVN-CV-19'!L:L, MATCH(A114, 'SVN-CV-19'!B:B, 0)), "")</f>
        <v>11.8110118449419</v>
      </c>
      <c r="F114" s="129">
        <f>IFERROR(INDEX('SVN-CV-09'!L:L, MATCH(A114, 'SVN-CV-09'!B:B, 0)), "")</f>
        <v>32.257402128537137</v>
      </c>
      <c r="G114" s="129">
        <f>IFERROR(INDEX('SVN-CV-22'!L:L, MATCH(A114, 'SVN-CV-22'!B:B, 0)), "")</f>
        <v>19.387624963191456</v>
      </c>
      <c r="H114" s="129" t="str">
        <f>IFERROR(INDEX('SVN-CV-28'!L:L, MATCH(A114, 'SVN-CV-28'!B:B, 0)), "")</f>
        <v/>
      </c>
      <c r="I114" s="129" t="str">
        <f>IFERROR(INDEX('SVN-CV-29'!L:L, MATCH(A114, 'SVN-CV-29'!B:B, 0)), "")</f>
        <v/>
      </c>
      <c r="J114" s="129" t="str">
        <f>IFERROR(INDEX('SVN-CV-31'!L:L, MATCH(A114, 'SVN-CV-31'!B:B, 0)), "")</f>
        <v/>
      </c>
      <c r="K114" s="129" t="str">
        <f>IFERROR(INDEX('SVN-CV-35'!L:L, MATCH(A114, 'SVN-CV-35'!B:B, 0)), "")</f>
        <v/>
      </c>
      <c r="L114" s="129" t="str">
        <f>IFERROR(INDEX('SVN-CV-37'!L:L, MATCH(A114, 'SVN-CV-37'!B:B, 0)), "")</f>
        <v/>
      </c>
      <c r="M114" s="129" t="str">
        <f>IFERROR(INDEX('SVN-CV-38'!L:L, MATCH(A114, 'SVN-CV-38'!B:B, 0)), "")</f>
        <v/>
      </c>
      <c r="N114" s="129" t="str">
        <f>IFERROR(INDEX('SVN-CV-39'!L:L, MATCH(A114, 'SVN-CV-39'!B:B, 0)), "")</f>
        <v/>
      </c>
      <c r="O114" s="129" t="str">
        <f>IFERROR(INDEX('SVN-CV-40'!L:L, MATCH(A114, 'SVN-CV-40'!B:B, 0)), "")</f>
        <v/>
      </c>
      <c r="P114" s="129" t="str">
        <f>IFERROR(INDEX('SVN-CV-41'!L:L, MATCH(A114, 'SVN-CV-41'!B:B, 0)), "")</f>
        <v/>
      </c>
      <c r="Q114" s="129" t="str">
        <f>IFERROR(INDEX('SVN-CV-42'!L:L, MATCH(A114, 'SVN-CV-42'!B:B, 0)), "")</f>
        <v/>
      </c>
      <c r="R114" s="129" t="str">
        <f>IFERROR(INDEX('SVN-CV-43'!L:L, MATCH(A114, 'SVN-CV-43'!B:B, 0)), "")</f>
        <v/>
      </c>
    </row>
    <row r="115" spans="1:18">
      <c r="A115" s="126">
        <v>45793</v>
      </c>
      <c r="B115" s="127">
        <v>0</v>
      </c>
      <c r="C115" s="128">
        <f>IFERROR(INDEX('SVN-CV-01'!L:L, MATCH(A115, 'SVN-CV-01'!B:B, 0)), "")</f>
        <v>58.080719737860619</v>
      </c>
      <c r="D115" s="129">
        <f>IFERROR(INDEX('SVN-CV-02'!L:L, MATCH(A115, 'SVN-CV-02'!B:B, 0)), "")</f>
        <v>51.018231981241051</v>
      </c>
      <c r="E115" s="129">
        <f>IFERROR(INDEX('SVN-CV-19'!L:L, MATCH(A115, 'SVN-CV-19'!B:B, 0)), "")</f>
        <v>30.076735280196981</v>
      </c>
      <c r="F115" s="129">
        <f>IFERROR(INDEX('SVN-CV-09'!L:L, MATCH(A115, 'SVN-CV-09'!B:B, 0)), "")</f>
        <v>19.006841002152107</v>
      </c>
      <c r="G115" s="129">
        <f>IFERROR(INDEX('SVN-CV-22'!L:L, MATCH(A115, 'SVN-CV-22'!B:B, 0)), "")</f>
        <v>31.285299841224287</v>
      </c>
      <c r="H115" s="129" t="str">
        <f>IFERROR(INDEX('SVN-CV-28'!L:L, MATCH(A115, 'SVN-CV-28'!B:B, 0)), "")</f>
        <v/>
      </c>
      <c r="I115" s="129" t="str">
        <f>IFERROR(INDEX('SVN-CV-29'!L:L, MATCH(A115, 'SVN-CV-29'!B:B, 0)), "")</f>
        <v/>
      </c>
      <c r="J115" s="129" t="str">
        <f>IFERROR(INDEX('SVN-CV-31'!L:L, MATCH(A115, 'SVN-CV-31'!B:B, 0)), "")</f>
        <v/>
      </c>
      <c r="K115" s="129" t="str">
        <f>IFERROR(INDEX('SVN-CV-35'!L:L, MATCH(A115, 'SVN-CV-35'!B:B, 0)), "")</f>
        <v/>
      </c>
      <c r="L115" s="129" t="str">
        <f>IFERROR(INDEX('SVN-CV-37'!L:L, MATCH(A115, 'SVN-CV-37'!B:B, 0)), "")</f>
        <v/>
      </c>
      <c r="M115" s="129" t="str">
        <f>IFERROR(INDEX('SVN-CV-38'!L:L, MATCH(A115, 'SVN-CV-38'!B:B, 0)), "")</f>
        <v/>
      </c>
      <c r="N115" s="129" t="str">
        <f>IFERROR(INDEX('SVN-CV-39'!L:L, MATCH(A115, 'SVN-CV-39'!B:B, 0)), "")</f>
        <v/>
      </c>
      <c r="O115" s="129" t="str">
        <f>IFERROR(INDEX('SVN-CV-40'!L:L, MATCH(A115, 'SVN-CV-40'!B:B, 0)), "")</f>
        <v/>
      </c>
      <c r="P115" s="129" t="str">
        <f>IFERROR(INDEX('SVN-CV-41'!L:L, MATCH(A115, 'SVN-CV-41'!B:B, 0)), "")</f>
        <v/>
      </c>
      <c r="Q115" s="129" t="str">
        <f>IFERROR(INDEX('SVN-CV-42'!L:L, MATCH(A115, 'SVN-CV-42'!B:B, 0)), "")</f>
        <v/>
      </c>
      <c r="R115" s="129" t="str">
        <f>IFERROR(INDEX('SVN-CV-43'!L:L, MATCH(A115, 'SVN-CV-43'!B:B, 0)), "")</f>
        <v/>
      </c>
    </row>
    <row r="116" spans="1:18">
      <c r="A116" s="126">
        <v>45794</v>
      </c>
      <c r="B116" s="127">
        <v>0</v>
      </c>
      <c r="C116" s="128">
        <f>IFERROR(INDEX('SVN-CV-01'!L:L, MATCH(A116, 'SVN-CV-01'!B:B, 0)), "")</f>
        <v>55.568786256447801</v>
      </c>
      <c r="D116" s="129">
        <f>IFERROR(INDEX('SVN-CV-02'!L:L, MATCH(A116, 'SVN-CV-02'!B:B, 0)), "")</f>
        <v>28.142672182172575</v>
      </c>
      <c r="E116" s="129">
        <f>IFERROR(INDEX('SVN-CV-19'!L:L, MATCH(A116, 'SVN-CV-19'!B:B, 0)), "")</f>
        <v>9.5488218134501199</v>
      </c>
      <c r="F116" s="129">
        <f>IFERROR(INDEX('SVN-CV-09'!L:L, MATCH(A116, 'SVN-CV-09'!B:B, 0)), "")</f>
        <v>14.340850714874412</v>
      </c>
      <c r="G116" s="129">
        <f>IFERROR(INDEX('SVN-CV-22'!L:L, MATCH(A116, 'SVN-CV-22'!B:B, 0)), "")</f>
        <v>22.654138653244932</v>
      </c>
      <c r="H116" s="129">
        <f>IFERROR(INDEX('SVN-CV-28'!L:L, MATCH(A116, 'SVN-CV-28'!B:B, 0)), "")</f>
        <v>0</v>
      </c>
      <c r="I116" s="129">
        <f>IFERROR(INDEX('SVN-CV-29'!L:L, MATCH(A116, 'SVN-CV-29'!B:B, 0)), "")</f>
        <v>0</v>
      </c>
      <c r="J116" s="129" t="str">
        <f>IFERROR(INDEX('SVN-CV-31'!L:L, MATCH(A116, 'SVN-CV-31'!B:B, 0)), "")</f>
        <v/>
      </c>
      <c r="K116" s="129" t="str">
        <f>IFERROR(INDEX('SVN-CV-35'!L:L, MATCH(A116, 'SVN-CV-35'!B:B, 0)), "")</f>
        <v/>
      </c>
      <c r="L116" s="129" t="str">
        <f>IFERROR(INDEX('SVN-CV-37'!L:L, MATCH(A116, 'SVN-CV-37'!B:B, 0)), "")</f>
        <v/>
      </c>
      <c r="M116" s="129" t="str">
        <f>IFERROR(INDEX('SVN-CV-38'!L:L, MATCH(A116, 'SVN-CV-38'!B:B, 0)), "")</f>
        <v/>
      </c>
      <c r="N116" s="129" t="str">
        <f>IFERROR(INDEX('SVN-CV-39'!L:L, MATCH(A116, 'SVN-CV-39'!B:B, 0)), "")</f>
        <v/>
      </c>
      <c r="O116" s="129" t="str">
        <f>IFERROR(INDEX('SVN-CV-40'!L:L, MATCH(A116, 'SVN-CV-40'!B:B, 0)), "")</f>
        <v/>
      </c>
      <c r="P116" s="129" t="str">
        <f>IFERROR(INDEX('SVN-CV-41'!L:L, MATCH(A116, 'SVN-CV-41'!B:B, 0)), "")</f>
        <v/>
      </c>
      <c r="Q116" s="129" t="str">
        <f>IFERROR(INDEX('SVN-CV-42'!L:L, MATCH(A116, 'SVN-CV-42'!B:B, 0)), "")</f>
        <v/>
      </c>
      <c r="R116" s="129" t="str">
        <f>IFERROR(INDEX('SVN-CV-43'!L:L, MATCH(A116, 'SVN-CV-43'!B:B, 0)), "")</f>
        <v/>
      </c>
    </row>
    <row r="117" spans="1:18">
      <c r="A117" s="126">
        <v>45795</v>
      </c>
      <c r="B117" s="127">
        <v>1.3</v>
      </c>
      <c r="C117" s="128">
        <f>IFERROR(INDEX('SVN-CV-01'!L:L, MATCH(A117, 'SVN-CV-01'!B:B, 0)), "")</f>
        <v>24.161953561680573</v>
      </c>
      <c r="D117" s="129">
        <f>IFERROR(INDEX('SVN-CV-02'!L:L, MATCH(A117, 'SVN-CV-02'!B:B, 0)), "")</f>
        <v>15.657585997290951</v>
      </c>
      <c r="E117" s="129">
        <f>IFERROR(INDEX('SVN-CV-19'!L:L, MATCH(A117, 'SVN-CV-19'!B:B, 0)), "")</f>
        <v>14.817894656939387</v>
      </c>
      <c r="F117" s="129">
        <f>IFERROR(INDEX('SVN-CV-09'!L:L, MATCH(A117, 'SVN-CV-09'!B:B, 0)), "")</f>
        <v>36.599726762020886</v>
      </c>
      <c r="G117" s="129">
        <f>IFERROR(INDEX('SVN-CV-22'!L:L, MATCH(A117, 'SVN-CV-22'!B:B, 0)), "")</f>
        <v>28.95254747875974</v>
      </c>
      <c r="H117" s="129">
        <f>IFERROR(INDEX('SVN-CV-28'!L:L, MATCH(A117, 'SVN-CV-28'!B:B, 0)), "")</f>
        <v>63.390850994860017</v>
      </c>
      <c r="I117" s="129">
        <f>IFERROR(INDEX('SVN-CV-29'!L:L, MATCH(A117, 'SVN-CV-29'!B:B, 0)), "")</f>
        <v>62.144669684292033</v>
      </c>
      <c r="J117" s="129" t="str">
        <f>IFERROR(INDEX('SVN-CV-31'!L:L, MATCH(A117, 'SVN-CV-31'!B:B, 0)), "")</f>
        <v/>
      </c>
      <c r="K117" s="129" t="str">
        <f>IFERROR(INDEX('SVN-CV-35'!L:L, MATCH(A117, 'SVN-CV-35'!B:B, 0)), "")</f>
        <v/>
      </c>
      <c r="L117" s="129" t="str">
        <f>IFERROR(INDEX('SVN-CV-37'!L:L, MATCH(A117, 'SVN-CV-37'!B:B, 0)), "")</f>
        <v/>
      </c>
      <c r="M117" s="129" t="str">
        <f>IFERROR(INDEX('SVN-CV-38'!L:L, MATCH(A117, 'SVN-CV-38'!B:B, 0)), "")</f>
        <v/>
      </c>
      <c r="N117" s="129" t="str">
        <f>IFERROR(INDEX('SVN-CV-39'!L:L, MATCH(A117, 'SVN-CV-39'!B:B, 0)), "")</f>
        <v/>
      </c>
      <c r="O117" s="129" t="str">
        <f>IFERROR(INDEX('SVN-CV-40'!L:L, MATCH(A117, 'SVN-CV-40'!B:B, 0)), "")</f>
        <v/>
      </c>
      <c r="P117" s="129" t="str">
        <f>IFERROR(INDEX('SVN-CV-41'!L:L, MATCH(A117, 'SVN-CV-41'!B:B, 0)), "")</f>
        <v/>
      </c>
      <c r="Q117" s="129" t="str">
        <f>IFERROR(INDEX('SVN-CV-42'!L:L, MATCH(A117, 'SVN-CV-42'!B:B, 0)), "")</f>
        <v/>
      </c>
      <c r="R117" s="129" t="str">
        <f>IFERROR(INDEX('SVN-CV-43'!L:L, MATCH(A117, 'SVN-CV-43'!B:B, 0)), "")</f>
        <v/>
      </c>
    </row>
    <row r="118" spans="1:18">
      <c r="A118" s="126">
        <v>45796</v>
      </c>
      <c r="B118" s="127">
        <v>0.3</v>
      </c>
      <c r="C118" s="128">
        <f>IFERROR(INDEX('SVN-CV-01'!L:L, MATCH(A118, 'SVN-CV-01'!B:B, 0)), "")</f>
        <v>45.119951214786823</v>
      </c>
      <c r="D118" s="129">
        <f>IFERROR(INDEX('SVN-CV-02'!L:L, MATCH(A118, 'SVN-CV-02'!B:B, 0)), "")</f>
        <v>46.193939015393489</v>
      </c>
      <c r="E118" s="129">
        <f>IFERROR(INDEX('SVN-CV-19'!L:L, MATCH(A118, 'SVN-CV-19'!B:B, 0)), "")</f>
        <v>20.93274944779229</v>
      </c>
      <c r="F118" s="129">
        <f>IFERROR(INDEX('SVN-CV-09'!L:L, MATCH(A118, 'SVN-CV-09'!B:B, 0)), "")</f>
        <v>9.8432717589620946</v>
      </c>
      <c r="G118" s="129">
        <f>IFERROR(INDEX('SVN-CV-22'!L:L, MATCH(A118, 'SVN-CV-22'!B:B, 0)), "")</f>
        <v>34.885527775076923</v>
      </c>
      <c r="H118" s="129">
        <f>IFERROR(INDEX('SVN-CV-28'!L:L, MATCH(A118, 'SVN-CV-28'!B:B, 0)), "")</f>
        <v>38.008551257736777</v>
      </c>
      <c r="I118" s="129">
        <f>IFERROR(INDEX('SVN-CV-29'!L:L, MATCH(A118, 'SVN-CV-29'!B:B, 0)), "")</f>
        <v>34.581497648510911</v>
      </c>
      <c r="J118" s="129" t="str">
        <f>IFERROR(INDEX('SVN-CV-31'!L:L, MATCH(A118, 'SVN-CV-31'!B:B, 0)), "")</f>
        <v/>
      </c>
      <c r="K118" s="129" t="str">
        <f>IFERROR(INDEX('SVN-CV-35'!L:L, MATCH(A118, 'SVN-CV-35'!B:B, 0)), "")</f>
        <v/>
      </c>
      <c r="L118" s="129" t="str">
        <f>IFERROR(INDEX('SVN-CV-37'!L:L, MATCH(A118, 'SVN-CV-37'!B:B, 0)), "")</f>
        <v/>
      </c>
      <c r="M118" s="129" t="str">
        <f>IFERROR(INDEX('SVN-CV-38'!L:L, MATCH(A118, 'SVN-CV-38'!B:B, 0)), "")</f>
        <v/>
      </c>
      <c r="N118" s="129" t="str">
        <f>IFERROR(INDEX('SVN-CV-39'!L:L, MATCH(A118, 'SVN-CV-39'!B:B, 0)), "")</f>
        <v/>
      </c>
      <c r="O118" s="129" t="str">
        <f>IFERROR(INDEX('SVN-CV-40'!L:L, MATCH(A118, 'SVN-CV-40'!B:B, 0)), "")</f>
        <v/>
      </c>
      <c r="P118" s="129" t="str">
        <f>IFERROR(INDEX('SVN-CV-41'!L:L, MATCH(A118, 'SVN-CV-41'!B:B, 0)), "")</f>
        <v/>
      </c>
      <c r="Q118" s="129" t="str">
        <f>IFERROR(INDEX('SVN-CV-42'!L:L, MATCH(A118, 'SVN-CV-42'!B:B, 0)), "")</f>
        <v/>
      </c>
      <c r="R118" s="129" t="str">
        <f>IFERROR(INDEX('SVN-CV-43'!L:L, MATCH(A118, 'SVN-CV-43'!B:B, 0)), "")</f>
        <v/>
      </c>
    </row>
    <row r="119" spans="1:18">
      <c r="A119" s="126">
        <v>45797</v>
      </c>
      <c r="B119" s="127">
        <v>12.6</v>
      </c>
      <c r="C119" s="128">
        <f>IFERROR(INDEX('SVN-CV-01'!L:L, MATCH(A119, 'SVN-CV-01'!B:B, 0)), "")</f>
        <v>25.662813478115858</v>
      </c>
      <c r="D119" s="129">
        <f>IFERROR(INDEX('SVN-CV-02'!L:L, MATCH(A119, 'SVN-CV-02'!B:B, 0)), "")</f>
        <v>41.995356823919025</v>
      </c>
      <c r="E119" s="129">
        <f>IFERROR(INDEX('SVN-CV-19'!L:L, MATCH(A119, 'SVN-CV-19'!B:B, 0)), "")</f>
        <v>18.770721987317895</v>
      </c>
      <c r="F119" s="129">
        <f>IFERROR(INDEX('SVN-CV-09'!L:L, MATCH(A119, 'SVN-CV-09'!B:B, 0)), "")</f>
        <v>19.396391337803109</v>
      </c>
      <c r="G119" s="129">
        <f>IFERROR(INDEX('SVN-CV-22'!L:L, MATCH(A119, 'SVN-CV-22'!B:B, 0)), "")</f>
        <v>50.817516991450006</v>
      </c>
      <c r="H119" s="129">
        <f>IFERROR(INDEX('SVN-CV-28'!L:L, MATCH(A119, 'SVN-CV-28'!B:B, 0)), "")</f>
        <v>70.125957564619213</v>
      </c>
      <c r="I119" s="129">
        <f>IFERROR(INDEX('SVN-CV-29'!L:L, MATCH(A119, 'SVN-CV-29'!B:B, 0)), "")</f>
        <v>63.660741225107884</v>
      </c>
      <c r="J119" s="129" t="str">
        <f>IFERROR(INDEX('SVN-CV-31'!L:L, MATCH(A119, 'SVN-CV-31'!B:B, 0)), "")</f>
        <v/>
      </c>
      <c r="K119" s="129" t="str">
        <f>IFERROR(INDEX('SVN-CV-35'!L:L, MATCH(A119, 'SVN-CV-35'!B:B, 0)), "")</f>
        <v/>
      </c>
      <c r="L119" s="129" t="str">
        <f>IFERROR(INDEX('SVN-CV-37'!L:L, MATCH(A119, 'SVN-CV-37'!B:B, 0)), "")</f>
        <v/>
      </c>
      <c r="M119" s="129" t="str">
        <f>IFERROR(INDEX('SVN-CV-38'!L:L, MATCH(A119, 'SVN-CV-38'!B:B, 0)), "")</f>
        <v/>
      </c>
      <c r="N119" s="129" t="str">
        <f>IFERROR(INDEX('SVN-CV-39'!L:L, MATCH(A119, 'SVN-CV-39'!B:B, 0)), "")</f>
        <v/>
      </c>
      <c r="O119" s="129" t="str">
        <f>IFERROR(INDEX('SVN-CV-40'!L:L, MATCH(A119, 'SVN-CV-40'!B:B, 0)), "")</f>
        <v/>
      </c>
      <c r="P119" s="129" t="str">
        <f>IFERROR(INDEX('SVN-CV-41'!L:L, MATCH(A119, 'SVN-CV-41'!B:B, 0)), "")</f>
        <v/>
      </c>
      <c r="Q119" s="129" t="str">
        <f>IFERROR(INDEX('SVN-CV-42'!L:L, MATCH(A119, 'SVN-CV-42'!B:B, 0)), "")</f>
        <v/>
      </c>
      <c r="R119" s="129" t="str">
        <f>IFERROR(INDEX('SVN-CV-43'!L:L, MATCH(A119, 'SVN-CV-43'!B:B, 0)), "")</f>
        <v/>
      </c>
    </row>
    <row r="120" spans="1:18">
      <c r="A120" s="126">
        <v>45798</v>
      </c>
      <c r="B120" s="127">
        <v>0</v>
      </c>
      <c r="C120" s="128">
        <f>IFERROR(INDEX('SVN-CV-01'!L:L, MATCH(A120, 'SVN-CV-01'!B:B, 0)), "")</f>
        <v>98.109581566150894</v>
      </c>
      <c r="D120" s="129">
        <f>IFERROR(INDEX('SVN-CV-02'!L:L, MATCH(A120, 'SVN-CV-02'!B:B, 0)), "")</f>
        <v>79.733368130899876</v>
      </c>
      <c r="E120" s="129">
        <f>IFERROR(INDEX('SVN-CV-19'!L:L, MATCH(A120, 'SVN-CV-19'!B:B, 0)), "")</f>
        <v>38.365348891120021</v>
      </c>
      <c r="F120" s="129">
        <f>IFERROR(INDEX('SVN-CV-09'!L:L, MATCH(A120, 'SVN-CV-09'!B:B, 0)), "")</f>
        <v>25.838150752998782</v>
      </c>
      <c r="G120" s="129">
        <f>IFERROR(INDEX('SVN-CV-22'!L:L, MATCH(A120, 'SVN-CV-22'!B:B, 0)), "")</f>
        <v>79.752742625310248</v>
      </c>
      <c r="H120" s="129">
        <f>IFERROR(INDEX('SVN-CV-28'!L:L, MATCH(A120, 'SVN-CV-28'!B:B, 0)), "")</f>
        <v>16.657731473679899</v>
      </c>
      <c r="I120" s="129">
        <f>IFERROR(INDEX('SVN-CV-29'!L:L, MATCH(A120, 'SVN-CV-29'!B:B, 0)), "")</f>
        <v>16.725131326195886</v>
      </c>
      <c r="J120" s="129" t="str">
        <f>IFERROR(INDEX('SVN-CV-31'!L:L, MATCH(A120, 'SVN-CV-31'!B:B, 0)), "")</f>
        <v/>
      </c>
      <c r="K120" s="129" t="str">
        <f>IFERROR(INDEX('SVN-CV-35'!L:L, MATCH(A120, 'SVN-CV-35'!B:B, 0)), "")</f>
        <v/>
      </c>
      <c r="L120" s="129" t="str">
        <f>IFERROR(INDEX('SVN-CV-37'!L:L, MATCH(A120, 'SVN-CV-37'!B:B, 0)), "")</f>
        <v/>
      </c>
      <c r="M120" s="129" t="str">
        <f>IFERROR(INDEX('SVN-CV-38'!L:L, MATCH(A120, 'SVN-CV-38'!B:B, 0)), "")</f>
        <v/>
      </c>
      <c r="N120" s="129" t="str">
        <f>IFERROR(INDEX('SVN-CV-39'!L:L, MATCH(A120, 'SVN-CV-39'!B:B, 0)), "")</f>
        <v/>
      </c>
      <c r="O120" s="129" t="str">
        <f>IFERROR(INDEX('SVN-CV-40'!L:L, MATCH(A120, 'SVN-CV-40'!B:B, 0)), "")</f>
        <v/>
      </c>
      <c r="P120" s="129" t="str">
        <f>IFERROR(INDEX('SVN-CV-41'!L:L, MATCH(A120, 'SVN-CV-41'!B:B, 0)), "")</f>
        <v/>
      </c>
      <c r="Q120" s="129" t="str">
        <f>IFERROR(INDEX('SVN-CV-42'!L:L, MATCH(A120, 'SVN-CV-42'!B:B, 0)), "")</f>
        <v/>
      </c>
      <c r="R120" s="129" t="str">
        <f>IFERROR(INDEX('SVN-CV-43'!L:L, MATCH(A120, 'SVN-CV-43'!B:B, 0)), "")</f>
        <v/>
      </c>
    </row>
    <row r="121" spans="1:18">
      <c r="A121" s="126">
        <v>45799</v>
      </c>
      <c r="B121" s="127">
        <v>0</v>
      </c>
      <c r="C121" s="128">
        <f>IFERROR(INDEX('SVN-CV-01'!L:L, MATCH(A121, 'SVN-CV-01'!B:B, 0)), "")</f>
        <v>127.88573025348104</v>
      </c>
      <c r="D121" s="129">
        <f>IFERROR(INDEX('SVN-CV-02'!L:L, MATCH(A121, 'SVN-CV-02'!B:B, 0)), "")</f>
        <v>112.99867257262345</v>
      </c>
      <c r="E121" s="129">
        <f>IFERROR(INDEX('SVN-CV-19'!L:L, MATCH(A121, 'SVN-CV-19'!B:B, 0)), "")</f>
        <v>82.989216001561175</v>
      </c>
      <c r="F121" s="129">
        <f>IFERROR(INDEX('SVN-CV-09'!L:L, MATCH(A121, 'SVN-CV-09'!B:B, 0)), "")</f>
        <v>7.4853189879267186</v>
      </c>
      <c r="G121" s="129">
        <f>IFERROR(INDEX('SVN-CV-22'!L:L, MATCH(A121, 'SVN-CV-22'!B:B, 0)), "")</f>
        <v>83.496646410995893</v>
      </c>
      <c r="H121" s="129">
        <f>IFERROR(INDEX('SVN-CV-28'!L:L, MATCH(A121, 'SVN-CV-28'!B:B, 0)), "")</f>
        <v>23.277027370331375</v>
      </c>
      <c r="I121" s="129">
        <f>IFERROR(INDEX('SVN-CV-29'!L:L, MATCH(A121, 'SVN-CV-29'!B:B, 0)), "")</f>
        <v>32.89103229333243</v>
      </c>
      <c r="J121" s="129" t="str">
        <f>IFERROR(INDEX('SVN-CV-31'!L:L, MATCH(A121, 'SVN-CV-31'!B:B, 0)), "")</f>
        <v/>
      </c>
      <c r="K121" s="129" t="str">
        <f>IFERROR(INDEX('SVN-CV-35'!L:L, MATCH(A121, 'SVN-CV-35'!B:B, 0)), "")</f>
        <v/>
      </c>
      <c r="L121" s="129" t="str">
        <f>IFERROR(INDEX('SVN-CV-37'!L:L, MATCH(A121, 'SVN-CV-37'!B:B, 0)), "")</f>
        <v/>
      </c>
      <c r="M121" s="129" t="str">
        <f>IFERROR(INDEX('SVN-CV-38'!L:L, MATCH(A121, 'SVN-CV-38'!B:B, 0)), "")</f>
        <v/>
      </c>
      <c r="N121" s="129" t="str">
        <f>IFERROR(INDEX('SVN-CV-39'!L:L, MATCH(A121, 'SVN-CV-39'!B:B, 0)), "")</f>
        <v/>
      </c>
      <c r="O121" s="129" t="str">
        <f>IFERROR(INDEX('SVN-CV-40'!L:L, MATCH(A121, 'SVN-CV-40'!B:B, 0)), "")</f>
        <v/>
      </c>
      <c r="P121" s="129" t="str">
        <f>IFERROR(INDEX('SVN-CV-41'!L:L, MATCH(A121, 'SVN-CV-41'!B:B, 0)), "")</f>
        <v/>
      </c>
      <c r="Q121" s="129" t="str">
        <f>IFERROR(INDEX('SVN-CV-42'!L:L, MATCH(A121, 'SVN-CV-42'!B:B, 0)), "")</f>
        <v/>
      </c>
      <c r="R121" s="129" t="str">
        <f>IFERROR(INDEX('SVN-CV-43'!L:L, MATCH(A121, 'SVN-CV-43'!B:B, 0)), "")</f>
        <v/>
      </c>
    </row>
    <row r="122" spans="1:18">
      <c r="A122" s="126">
        <v>45800</v>
      </c>
      <c r="B122" s="127">
        <v>0</v>
      </c>
      <c r="C122" s="128">
        <f>IFERROR(INDEX('SVN-CV-01'!L:L, MATCH(A122, 'SVN-CV-01'!B:B, 0)), "")</f>
        <v>97.667906712881148</v>
      </c>
      <c r="D122" s="129">
        <f>IFERROR(INDEX('SVN-CV-02'!L:L, MATCH(A122, 'SVN-CV-02'!B:B, 0)), "")</f>
        <v>60.611879994103774</v>
      </c>
      <c r="E122" s="129">
        <f>IFERROR(INDEX('SVN-CV-19'!L:L, MATCH(A122, 'SVN-CV-19'!B:B, 0)), "")</f>
        <v>38.515711138927635</v>
      </c>
      <c r="F122" s="129">
        <f>IFERROR(INDEX('SVN-CV-09'!L:L, MATCH(A122, 'SVN-CV-09'!B:B, 0)), "")</f>
        <v>16.520593244437233</v>
      </c>
      <c r="G122" s="129">
        <f>IFERROR(INDEX('SVN-CV-22'!L:L, MATCH(A122, 'SVN-CV-22'!B:B, 0)), "")</f>
        <v>51.93515114937491</v>
      </c>
      <c r="H122" s="129">
        <f>IFERROR(INDEX('SVN-CV-28'!L:L, MATCH(A122, 'SVN-CV-28'!B:B, 0)), "")</f>
        <v>30.542592806706487</v>
      </c>
      <c r="I122" s="129">
        <f>IFERROR(INDEX('SVN-CV-29'!L:L, MATCH(A122, 'SVN-CV-29'!B:B, 0)), "")</f>
        <v>14.033531269398086</v>
      </c>
      <c r="J122" s="129" t="str">
        <f>IFERROR(INDEX('SVN-CV-31'!L:L, MATCH(A122, 'SVN-CV-31'!B:B, 0)), "")</f>
        <v/>
      </c>
      <c r="K122" s="129" t="str">
        <f>IFERROR(INDEX('SVN-CV-35'!L:L, MATCH(A122, 'SVN-CV-35'!B:B, 0)), "")</f>
        <v/>
      </c>
      <c r="L122" s="129" t="str">
        <f>IFERROR(INDEX('SVN-CV-37'!L:L, MATCH(A122, 'SVN-CV-37'!B:B, 0)), "")</f>
        <v/>
      </c>
      <c r="M122" s="129" t="str">
        <f>IFERROR(INDEX('SVN-CV-38'!L:L, MATCH(A122, 'SVN-CV-38'!B:B, 0)), "")</f>
        <v/>
      </c>
      <c r="N122" s="129" t="str">
        <f>IFERROR(INDEX('SVN-CV-39'!L:L, MATCH(A122, 'SVN-CV-39'!B:B, 0)), "")</f>
        <v/>
      </c>
      <c r="O122" s="129" t="str">
        <f>IFERROR(INDEX('SVN-CV-40'!L:L, MATCH(A122, 'SVN-CV-40'!B:B, 0)), "")</f>
        <v/>
      </c>
      <c r="P122" s="129" t="str">
        <f>IFERROR(INDEX('SVN-CV-41'!L:L, MATCH(A122, 'SVN-CV-41'!B:B, 0)), "")</f>
        <v/>
      </c>
      <c r="Q122" s="129" t="str">
        <f>IFERROR(INDEX('SVN-CV-42'!L:L, MATCH(A122, 'SVN-CV-42'!B:B, 0)), "")</f>
        <v/>
      </c>
      <c r="R122" s="129" t="str">
        <f>IFERROR(INDEX('SVN-CV-43'!L:L, MATCH(A122, 'SVN-CV-43'!B:B, 0)), "")</f>
        <v/>
      </c>
    </row>
    <row r="123" spans="1:18">
      <c r="A123" s="126">
        <v>45801</v>
      </c>
      <c r="B123" s="127">
        <v>4.0999999999999996</v>
      </c>
      <c r="C123" s="128">
        <f>IFERROR(INDEX('SVN-CV-01'!L:L, MATCH(A123, 'SVN-CV-01'!B:B, 0)), "")</f>
        <v>41.779420710462063</v>
      </c>
      <c r="D123" s="129">
        <f>IFERROR(INDEX('SVN-CV-02'!L:L, MATCH(A123, 'SVN-CV-02'!B:B, 0)), "")</f>
        <v>44.064271229198987</v>
      </c>
      <c r="E123" s="129">
        <f>IFERROR(INDEX('SVN-CV-19'!L:L, MATCH(A123, 'SVN-CV-19'!B:B, 0)), "")</f>
        <v>22.043139636534288</v>
      </c>
      <c r="F123" s="129">
        <f>IFERROR(INDEX('SVN-CV-09'!L:L, MATCH(A123, 'SVN-CV-09'!B:B, 0)), "")</f>
        <v>21.913009745649966</v>
      </c>
      <c r="G123" s="129">
        <f>IFERROR(INDEX('SVN-CV-22'!L:L, MATCH(A123, 'SVN-CV-22'!B:B, 0)), "")</f>
        <v>24.4973468255168</v>
      </c>
      <c r="H123" s="129">
        <f>IFERROR(INDEX('SVN-CV-28'!L:L, MATCH(A123, 'SVN-CV-28'!B:B, 0)), "")</f>
        <v>47.802092090503812</v>
      </c>
      <c r="I123" s="129">
        <f>IFERROR(INDEX('SVN-CV-29'!L:L, MATCH(A123, 'SVN-CV-29'!B:B, 0)), "")</f>
        <v>55.062600869262063</v>
      </c>
      <c r="J123" s="129">
        <f>IFERROR(INDEX('SVN-CV-31'!L:L, MATCH(A123, 'SVN-CV-31'!B:B, 0)), "")</f>
        <v>0</v>
      </c>
      <c r="K123" s="129" t="str">
        <f>IFERROR(INDEX('SVN-CV-35'!L:L, MATCH(A123, 'SVN-CV-35'!B:B, 0)), "")</f>
        <v/>
      </c>
      <c r="L123" s="129" t="str">
        <f>IFERROR(INDEX('SVN-CV-37'!L:L, MATCH(A123, 'SVN-CV-37'!B:B, 0)), "")</f>
        <v/>
      </c>
      <c r="M123" s="129" t="str">
        <f>IFERROR(INDEX('SVN-CV-38'!L:L, MATCH(A123, 'SVN-CV-38'!B:B, 0)), "")</f>
        <v/>
      </c>
      <c r="N123" s="129" t="str">
        <f>IFERROR(INDEX('SVN-CV-39'!L:L, MATCH(A123, 'SVN-CV-39'!B:B, 0)), "")</f>
        <v/>
      </c>
      <c r="O123" s="129" t="str">
        <f>IFERROR(INDEX('SVN-CV-40'!L:L, MATCH(A123, 'SVN-CV-40'!B:B, 0)), "")</f>
        <v/>
      </c>
      <c r="P123" s="129" t="str">
        <f>IFERROR(INDEX('SVN-CV-41'!L:L, MATCH(A123, 'SVN-CV-41'!B:B, 0)), "")</f>
        <v/>
      </c>
      <c r="Q123" s="129" t="str">
        <f>IFERROR(INDEX('SVN-CV-42'!L:L, MATCH(A123, 'SVN-CV-42'!B:B, 0)), "")</f>
        <v/>
      </c>
      <c r="R123" s="129" t="str">
        <f>IFERROR(INDEX('SVN-CV-43'!L:L, MATCH(A123, 'SVN-CV-43'!B:B, 0)), "")</f>
        <v/>
      </c>
    </row>
    <row r="124" spans="1:18">
      <c r="A124" s="126">
        <v>45802</v>
      </c>
      <c r="B124" s="127">
        <v>0</v>
      </c>
      <c r="C124" s="128">
        <f>IFERROR(INDEX('SVN-CV-01'!L:L, MATCH(A124, 'SVN-CV-01'!B:B, 0)), "")</f>
        <v>25.456237073180429</v>
      </c>
      <c r="D124" s="129">
        <f>IFERROR(INDEX('SVN-CV-02'!L:L, MATCH(A124, 'SVN-CV-02'!B:B, 0)), "")</f>
        <v>21.625216775642144</v>
      </c>
      <c r="E124" s="129">
        <f>IFERROR(INDEX('SVN-CV-19'!L:L, MATCH(A124, 'SVN-CV-19'!B:B, 0)), "")</f>
        <v>20.194553721049907</v>
      </c>
      <c r="F124" s="129">
        <f>IFERROR(INDEX('SVN-CV-09'!L:L, MATCH(A124, 'SVN-CV-09'!B:B, 0)), "")</f>
        <v>32.801676748059855</v>
      </c>
      <c r="G124" s="129">
        <f>IFERROR(INDEX('SVN-CV-22'!L:L, MATCH(A124, 'SVN-CV-22'!B:B, 0)), "")</f>
        <v>43.13003591965078</v>
      </c>
      <c r="H124" s="129">
        <f>IFERROR(INDEX('SVN-CV-28'!L:L, MATCH(A124, 'SVN-CV-28'!B:B, 0)), "")</f>
        <v>33.809022277901221</v>
      </c>
      <c r="I124" s="129">
        <f>IFERROR(INDEX('SVN-CV-29'!L:L, MATCH(A124, 'SVN-CV-29'!B:B, 0)), "")</f>
        <v>20.583974409126448</v>
      </c>
      <c r="J124" s="129">
        <f>IFERROR(INDEX('SVN-CV-31'!L:L, MATCH(A124, 'SVN-CV-31'!B:B, 0)), "")</f>
        <v>7.8740080637000727</v>
      </c>
      <c r="K124" s="129" t="str">
        <f>IFERROR(INDEX('SVN-CV-35'!L:L, MATCH(A124, 'SVN-CV-35'!B:B, 0)), "")</f>
        <v/>
      </c>
      <c r="L124" s="129" t="str">
        <f>IFERROR(INDEX('SVN-CV-37'!L:L, MATCH(A124, 'SVN-CV-37'!B:B, 0)), "")</f>
        <v/>
      </c>
      <c r="M124" s="129" t="str">
        <f>IFERROR(INDEX('SVN-CV-38'!L:L, MATCH(A124, 'SVN-CV-38'!B:B, 0)), "")</f>
        <v/>
      </c>
      <c r="N124" s="129" t="str">
        <f>IFERROR(INDEX('SVN-CV-39'!L:L, MATCH(A124, 'SVN-CV-39'!B:B, 0)), "")</f>
        <v/>
      </c>
      <c r="O124" s="129" t="str">
        <f>IFERROR(INDEX('SVN-CV-40'!L:L, MATCH(A124, 'SVN-CV-40'!B:B, 0)), "")</f>
        <v/>
      </c>
      <c r="P124" s="129" t="str">
        <f>IFERROR(INDEX('SVN-CV-41'!L:L, MATCH(A124, 'SVN-CV-41'!B:B, 0)), "")</f>
        <v/>
      </c>
      <c r="Q124" s="129" t="str">
        <f>IFERROR(INDEX('SVN-CV-42'!L:L, MATCH(A124, 'SVN-CV-42'!B:B, 0)), "")</f>
        <v/>
      </c>
      <c r="R124" s="129" t="str">
        <f>IFERROR(INDEX('SVN-CV-43'!L:L, MATCH(A124, 'SVN-CV-43'!B:B, 0)), "")</f>
        <v/>
      </c>
    </row>
    <row r="125" spans="1:18">
      <c r="A125" s="126">
        <v>45803</v>
      </c>
      <c r="B125" s="127">
        <v>18.599999999999998</v>
      </c>
      <c r="C125" s="128">
        <f>IFERROR(INDEX('SVN-CV-01'!L:L, MATCH(A125, 'SVN-CV-01'!B:B, 0)), "")</f>
        <v>24.712142872967917</v>
      </c>
      <c r="D125" s="129">
        <f>IFERROR(INDEX('SVN-CV-02'!L:L, MATCH(A125, 'SVN-CV-02'!B:B, 0)), "")</f>
        <v>24.734793266057476</v>
      </c>
      <c r="E125" s="129">
        <f>IFERROR(INDEX('SVN-CV-19'!L:L, MATCH(A125, 'SVN-CV-19'!B:B, 0)), "")</f>
        <v>19.066462724648151</v>
      </c>
      <c r="F125" s="129">
        <f>IFERROR(INDEX('SVN-CV-09'!L:L, MATCH(A125, 'SVN-CV-09'!B:B, 0)), "")</f>
        <v>32.900759790009779</v>
      </c>
      <c r="G125" s="129">
        <f>IFERROR(INDEX('SVN-CV-22'!L:L, MATCH(A125, 'SVN-CV-22'!B:B, 0)), "")</f>
        <v>53.589738212423185</v>
      </c>
      <c r="H125" s="129">
        <f>IFERROR(INDEX('SVN-CV-28'!L:L, MATCH(A125, 'SVN-CV-28'!B:B, 0)), "")</f>
        <v>66.253301882624598</v>
      </c>
      <c r="I125" s="129">
        <f>IFERROR(INDEX('SVN-CV-29'!L:L, MATCH(A125, 'SVN-CV-29'!B:B, 0)), "")</f>
        <v>70.024923796676589</v>
      </c>
      <c r="J125" s="129">
        <f>IFERROR(INDEX('SVN-CV-31'!L:L, MATCH(A125, 'SVN-CV-31'!B:B, 0)), "")</f>
        <v>43.041839990934967</v>
      </c>
      <c r="K125" s="129" t="str">
        <f>IFERROR(INDEX('SVN-CV-35'!L:L, MATCH(A125, 'SVN-CV-35'!B:B, 0)), "")</f>
        <v/>
      </c>
      <c r="L125" s="129" t="str">
        <f>IFERROR(INDEX('SVN-CV-37'!L:L, MATCH(A125, 'SVN-CV-37'!B:B, 0)), "")</f>
        <v/>
      </c>
      <c r="M125" s="129" t="str">
        <f>IFERROR(INDEX('SVN-CV-38'!L:L, MATCH(A125, 'SVN-CV-38'!B:B, 0)), "")</f>
        <v/>
      </c>
      <c r="N125" s="129" t="str">
        <f>IFERROR(INDEX('SVN-CV-39'!L:L, MATCH(A125, 'SVN-CV-39'!B:B, 0)), "")</f>
        <v/>
      </c>
      <c r="O125" s="129" t="str">
        <f>IFERROR(INDEX('SVN-CV-40'!L:L, MATCH(A125, 'SVN-CV-40'!B:B, 0)), "")</f>
        <v/>
      </c>
      <c r="P125" s="129" t="str">
        <f>IFERROR(INDEX('SVN-CV-41'!L:L, MATCH(A125, 'SVN-CV-41'!B:B, 0)), "")</f>
        <v/>
      </c>
      <c r="Q125" s="129" t="str">
        <f>IFERROR(INDEX('SVN-CV-42'!L:L, MATCH(A125, 'SVN-CV-42'!B:B, 0)), "")</f>
        <v/>
      </c>
      <c r="R125" s="129" t="str">
        <f>IFERROR(INDEX('SVN-CV-43'!L:L, MATCH(A125, 'SVN-CV-43'!B:B, 0)), "")</f>
        <v/>
      </c>
    </row>
    <row r="126" spans="1:18">
      <c r="A126" s="126">
        <v>45804</v>
      </c>
      <c r="B126" s="127">
        <v>18.5</v>
      </c>
      <c r="C126" s="128">
        <f>IFERROR(INDEX('SVN-CV-01'!L:L, MATCH(A126, 'SVN-CV-01'!B:B, 0)), "")</f>
        <v>34.494057477298618</v>
      </c>
      <c r="D126" s="129">
        <f>IFERROR(INDEX('SVN-CV-02'!L:L, MATCH(A126, 'SVN-CV-02'!B:B, 0)), "")</f>
        <v>37.011619792407437</v>
      </c>
      <c r="E126" s="129">
        <f>IFERROR(INDEX('SVN-CV-19'!L:L, MATCH(A126, 'SVN-CV-19'!B:B, 0)), "")</f>
        <v>15.799367026396428</v>
      </c>
      <c r="F126" s="129">
        <f>IFERROR(INDEX('SVN-CV-09'!L:L, MATCH(A126, 'SVN-CV-09'!B:B, 0)), "")</f>
        <v>21.516969831025456</v>
      </c>
      <c r="G126" s="129">
        <f>IFERROR(INDEX('SVN-CV-22'!L:L, MATCH(A126, 'SVN-CV-22'!B:B, 0)), "")</f>
        <v>27.823012288527842</v>
      </c>
      <c r="H126" s="129">
        <f>IFERROR(INDEX('SVN-CV-28'!L:L, MATCH(A126, 'SVN-CV-28'!B:B, 0)), "")</f>
        <v>42.160408163429928</v>
      </c>
      <c r="I126" s="129">
        <f>IFERROR(INDEX('SVN-CV-29'!L:L, MATCH(A126, 'SVN-CV-29'!B:B, 0)), "")</f>
        <v>46.931865592746988</v>
      </c>
      <c r="J126" s="129">
        <f>IFERROR(INDEX('SVN-CV-31'!L:L, MATCH(A126, 'SVN-CV-31'!B:B, 0)), "")</f>
        <v>25.983071309074532</v>
      </c>
      <c r="K126" s="129" t="str">
        <f>IFERROR(INDEX('SVN-CV-35'!L:L, MATCH(A126, 'SVN-CV-35'!B:B, 0)), "")</f>
        <v/>
      </c>
      <c r="L126" s="129" t="str">
        <f>IFERROR(INDEX('SVN-CV-37'!L:L, MATCH(A126, 'SVN-CV-37'!B:B, 0)), "")</f>
        <v/>
      </c>
      <c r="M126" s="129" t="str">
        <f>IFERROR(INDEX('SVN-CV-38'!L:L, MATCH(A126, 'SVN-CV-38'!B:B, 0)), "")</f>
        <v/>
      </c>
      <c r="N126" s="129" t="str">
        <f>IFERROR(INDEX('SVN-CV-39'!L:L, MATCH(A126, 'SVN-CV-39'!B:B, 0)), "")</f>
        <v/>
      </c>
      <c r="O126" s="129" t="str">
        <f>IFERROR(INDEX('SVN-CV-40'!L:L, MATCH(A126, 'SVN-CV-40'!B:B, 0)), "")</f>
        <v/>
      </c>
      <c r="P126" s="129" t="str">
        <f>IFERROR(INDEX('SVN-CV-41'!L:L, MATCH(A126, 'SVN-CV-41'!B:B, 0)), "")</f>
        <v/>
      </c>
      <c r="Q126" s="129" t="str">
        <f>IFERROR(INDEX('SVN-CV-42'!L:L, MATCH(A126, 'SVN-CV-42'!B:B, 0)), "")</f>
        <v/>
      </c>
      <c r="R126" s="129" t="str">
        <f>IFERROR(INDEX('SVN-CV-43'!L:L, MATCH(A126, 'SVN-CV-43'!B:B, 0)), "")</f>
        <v/>
      </c>
    </row>
    <row r="127" spans="1:18">
      <c r="A127" s="126">
        <v>45805</v>
      </c>
      <c r="B127" s="127">
        <v>39.799999999999997</v>
      </c>
      <c r="C127" s="128">
        <f>IFERROR(INDEX('SVN-CV-01'!L:L, MATCH(A127, 'SVN-CV-01'!B:B, 0)), "")</f>
        <v>31.048510492539496</v>
      </c>
      <c r="D127" s="129">
        <f>IFERROR(INDEX('SVN-CV-02'!L:L, MATCH(A127, 'SVN-CV-02'!B:B, 0)), "")</f>
        <v>14.186613290808355</v>
      </c>
      <c r="E127" s="129">
        <f>IFERROR(INDEX('SVN-CV-19'!L:L, MATCH(A127, 'SVN-CV-19'!B:B, 0)), "")</f>
        <v>23.624140211044249</v>
      </c>
      <c r="F127" s="129">
        <f>IFERROR(INDEX('SVN-CV-09'!L:L, MATCH(A127, 'SVN-CV-09'!B:B, 0)), "")</f>
        <v>41.653571132030869</v>
      </c>
      <c r="G127" s="129">
        <f>IFERROR(INDEX('SVN-CV-22'!L:L, MATCH(A127, 'SVN-CV-22'!B:B, 0)), "")</f>
        <v>39.14460422138707</v>
      </c>
      <c r="H127" s="129">
        <f>IFERROR(INDEX('SVN-CV-28'!L:L, MATCH(A127, 'SVN-CV-28'!B:B, 0)), "")</f>
        <v>76.306552981698516</v>
      </c>
      <c r="I127" s="129">
        <f>IFERROR(INDEX('SVN-CV-29'!L:L, MATCH(A127, 'SVN-CV-29'!B:B, 0)), "")</f>
        <v>129.26890518325581</v>
      </c>
      <c r="J127" s="129">
        <f>IFERROR(INDEX('SVN-CV-31'!L:L, MATCH(A127, 'SVN-CV-31'!B:B, 0)), "")</f>
        <v>82.389319725823043</v>
      </c>
      <c r="K127" s="129" t="str">
        <f>IFERROR(INDEX('SVN-CV-35'!L:L, MATCH(A127, 'SVN-CV-35'!B:B, 0)), "")</f>
        <v/>
      </c>
      <c r="L127" s="129" t="str">
        <f>IFERROR(INDEX('SVN-CV-37'!L:L, MATCH(A127, 'SVN-CV-37'!B:B, 0)), "")</f>
        <v/>
      </c>
      <c r="M127" s="129" t="str">
        <f>IFERROR(INDEX('SVN-CV-38'!L:L, MATCH(A127, 'SVN-CV-38'!B:B, 0)), "")</f>
        <v/>
      </c>
      <c r="N127" s="129" t="str">
        <f>IFERROR(INDEX('SVN-CV-39'!L:L, MATCH(A127, 'SVN-CV-39'!B:B, 0)), "")</f>
        <v/>
      </c>
      <c r="O127" s="129" t="str">
        <f>IFERROR(INDEX('SVN-CV-40'!L:L, MATCH(A127, 'SVN-CV-40'!B:B, 0)), "")</f>
        <v/>
      </c>
      <c r="P127" s="129" t="str">
        <f>IFERROR(INDEX('SVN-CV-41'!L:L, MATCH(A127, 'SVN-CV-41'!B:B, 0)), "")</f>
        <v/>
      </c>
      <c r="Q127" s="129" t="str">
        <f>IFERROR(INDEX('SVN-CV-42'!L:L, MATCH(A127, 'SVN-CV-42'!B:B, 0)), "")</f>
        <v/>
      </c>
      <c r="R127" s="129" t="str">
        <f>IFERROR(INDEX('SVN-CV-43'!L:L, MATCH(A127, 'SVN-CV-43'!B:B, 0)), "")</f>
        <v/>
      </c>
    </row>
    <row r="128" spans="1:18">
      <c r="A128" s="126">
        <v>45806</v>
      </c>
      <c r="B128" s="127">
        <v>42.699999999999996</v>
      </c>
      <c r="C128" s="128">
        <f>IFERROR(INDEX('SVN-CV-01'!L:L, MATCH(A128, 'SVN-CV-01'!B:B, 0)), "")</f>
        <v>44.565906380402325</v>
      </c>
      <c r="D128" s="129">
        <f>IFERROR(INDEX('SVN-CV-02'!L:L, MATCH(A128, 'SVN-CV-02'!B:B, 0)), "")</f>
        <v>19.561185883386333</v>
      </c>
      <c r="E128" s="129">
        <f>IFERROR(INDEX('SVN-CV-19'!L:L, MATCH(A128, 'SVN-CV-19'!B:B, 0)), "")</f>
        <v>38.869654035134296</v>
      </c>
      <c r="F128" s="129">
        <f>IFERROR(INDEX('SVN-CV-09'!L:L, MATCH(A128, 'SVN-CV-09'!B:B, 0)), "")</f>
        <v>55.223636139613795</v>
      </c>
      <c r="G128" s="129">
        <f>IFERROR(INDEX('SVN-CV-22'!L:L, MATCH(A128, 'SVN-CV-22'!B:B, 0)), "")</f>
        <v>66.233829013087458</v>
      </c>
      <c r="H128" s="129">
        <f>IFERROR(INDEX('SVN-CV-28'!L:L, MATCH(A128, 'SVN-CV-28'!B:B, 0)), "")</f>
        <v>95.308551572654281</v>
      </c>
      <c r="I128" s="129">
        <f>IFERROR(INDEX('SVN-CV-29'!L:L, MATCH(A128, 'SVN-CV-29'!B:B, 0)), "")</f>
        <v>97.915473194664727</v>
      </c>
      <c r="J128" s="129">
        <f>IFERROR(INDEX('SVN-CV-31'!L:L, MATCH(A128, 'SVN-CV-31'!B:B, 0)), "")</f>
        <v>71.752770006624814</v>
      </c>
      <c r="K128" s="129" t="str">
        <f>IFERROR(INDEX('SVN-CV-35'!L:L, MATCH(A128, 'SVN-CV-35'!B:B, 0)), "")</f>
        <v/>
      </c>
      <c r="L128" s="129" t="str">
        <f>IFERROR(INDEX('SVN-CV-37'!L:L, MATCH(A128, 'SVN-CV-37'!B:B, 0)), "")</f>
        <v/>
      </c>
      <c r="M128" s="129" t="str">
        <f>IFERROR(INDEX('SVN-CV-38'!L:L, MATCH(A128, 'SVN-CV-38'!B:B, 0)), "")</f>
        <v/>
      </c>
      <c r="N128" s="129" t="str">
        <f>IFERROR(INDEX('SVN-CV-39'!L:L, MATCH(A128, 'SVN-CV-39'!B:B, 0)), "")</f>
        <v/>
      </c>
      <c r="O128" s="129" t="str">
        <f>IFERROR(INDEX('SVN-CV-40'!L:L, MATCH(A128, 'SVN-CV-40'!B:B, 0)), "")</f>
        <v/>
      </c>
      <c r="P128" s="129" t="str">
        <f>IFERROR(INDEX('SVN-CV-41'!L:L, MATCH(A128, 'SVN-CV-41'!B:B, 0)), "")</f>
        <v/>
      </c>
      <c r="Q128" s="129" t="str">
        <f>IFERROR(INDEX('SVN-CV-42'!L:L, MATCH(A128, 'SVN-CV-42'!B:B, 0)), "")</f>
        <v/>
      </c>
      <c r="R128" s="129" t="str">
        <f>IFERROR(INDEX('SVN-CV-43'!L:L, MATCH(A128, 'SVN-CV-43'!B:B, 0)), "")</f>
        <v/>
      </c>
    </row>
    <row r="129" spans="1:18">
      <c r="A129" s="126">
        <v>45807</v>
      </c>
      <c r="B129" s="127">
        <v>0</v>
      </c>
      <c r="C129" s="128">
        <f>IFERROR(INDEX('SVN-CV-01'!L:L, MATCH(A129, 'SVN-CV-01'!B:B, 0)), "")</f>
        <v>60.447001648170627</v>
      </c>
      <c r="D129" s="129">
        <f>IFERROR(INDEX('SVN-CV-02'!L:L, MATCH(A129, 'SVN-CV-02'!B:B, 0)), "")</f>
        <v>63.158609895881</v>
      </c>
      <c r="E129" s="129">
        <f>IFERROR(INDEX('SVN-CV-19'!L:L, MATCH(A129, 'SVN-CV-19'!B:B, 0)), "")</f>
        <v>58.944465353953724</v>
      </c>
      <c r="F129" s="129">
        <f>IFERROR(INDEX('SVN-CV-09'!L:L, MATCH(A129, 'SVN-CV-09'!B:B, 0)), "")</f>
        <v>23.68396138322748</v>
      </c>
      <c r="G129" s="129">
        <f>IFERROR(INDEX('SVN-CV-22'!L:L, MATCH(A129, 'SVN-CV-22'!B:B, 0)), "")</f>
        <v>68.742272081187068</v>
      </c>
      <c r="H129" s="129">
        <f>IFERROR(INDEX('SVN-CV-28'!L:L, MATCH(A129, 'SVN-CV-28'!B:B, 0)), "")</f>
        <v>38.364697517558618</v>
      </c>
      <c r="I129" s="129">
        <f>IFERROR(INDEX('SVN-CV-29'!L:L, MATCH(A129, 'SVN-CV-29'!B:B, 0)), "")</f>
        <v>42.243816239720594</v>
      </c>
      <c r="J129" s="129">
        <f>IFERROR(INDEX('SVN-CV-31'!L:L, MATCH(A129, 'SVN-CV-31'!B:B, 0)), "")</f>
        <v>36.806113579984661</v>
      </c>
      <c r="K129" s="129" t="str">
        <f>IFERROR(INDEX('SVN-CV-35'!L:L, MATCH(A129, 'SVN-CV-35'!B:B, 0)), "")</f>
        <v/>
      </c>
      <c r="L129" s="129" t="str">
        <f>IFERROR(INDEX('SVN-CV-37'!L:L, MATCH(A129, 'SVN-CV-37'!B:B, 0)), "")</f>
        <v/>
      </c>
      <c r="M129" s="129" t="str">
        <f>IFERROR(INDEX('SVN-CV-38'!L:L, MATCH(A129, 'SVN-CV-38'!B:B, 0)), "")</f>
        <v/>
      </c>
      <c r="N129" s="129" t="str">
        <f>IFERROR(INDEX('SVN-CV-39'!L:L, MATCH(A129, 'SVN-CV-39'!B:B, 0)), "")</f>
        <v/>
      </c>
      <c r="O129" s="129" t="str">
        <f>IFERROR(INDEX('SVN-CV-40'!L:L, MATCH(A129, 'SVN-CV-40'!B:B, 0)), "")</f>
        <v/>
      </c>
      <c r="P129" s="129" t="str">
        <f>IFERROR(INDEX('SVN-CV-41'!L:L, MATCH(A129, 'SVN-CV-41'!B:B, 0)), "")</f>
        <v/>
      </c>
      <c r="Q129" s="129" t="str">
        <f>IFERROR(INDEX('SVN-CV-42'!L:L, MATCH(A129, 'SVN-CV-42'!B:B, 0)), "")</f>
        <v/>
      </c>
      <c r="R129" s="129" t="str">
        <f>IFERROR(INDEX('SVN-CV-43'!L:L, MATCH(A129, 'SVN-CV-43'!B:B, 0)), "")</f>
        <v/>
      </c>
    </row>
    <row r="130" spans="1:18">
      <c r="A130" s="126">
        <v>45808</v>
      </c>
      <c r="B130" s="127">
        <v>0</v>
      </c>
      <c r="C130" s="128">
        <f>IFERROR(INDEX('SVN-CV-01'!L:L, MATCH(A130, 'SVN-CV-01'!B:B, 0)), "")</f>
        <v>69.094283451476926</v>
      </c>
      <c r="D130" s="129">
        <f>IFERROR(INDEX('SVN-CV-02'!L:L, MATCH(A130, 'SVN-CV-02'!B:B, 0)), "")</f>
        <v>88.153218922692744</v>
      </c>
      <c r="E130" s="129">
        <f>IFERROR(INDEX('SVN-CV-19'!L:L, MATCH(A130, 'SVN-CV-19'!B:B, 0)), "")</f>
        <v>49.613304473927037</v>
      </c>
      <c r="F130" s="129">
        <f>IFERROR(INDEX('SVN-CV-09'!L:L, MATCH(A130, 'SVN-CV-09'!B:B, 0)), "")</f>
        <v>38.160975402638947</v>
      </c>
      <c r="G130" s="129">
        <f>IFERROR(INDEX('SVN-CV-22'!L:L, MATCH(A130, 'SVN-CV-22'!B:B, 0)), "")</f>
        <v>47.595902679542228</v>
      </c>
      <c r="H130" s="129">
        <f>IFERROR(INDEX('SVN-CV-28'!L:L, MATCH(A130, 'SVN-CV-28'!B:B, 0)), "")</f>
        <v>22.76356726798069</v>
      </c>
      <c r="I130" s="129">
        <f>IFERROR(INDEX('SVN-CV-29'!L:L, MATCH(A130, 'SVN-CV-29'!B:B, 0)), "")</f>
        <v>20.074610733191765</v>
      </c>
      <c r="J130" s="129">
        <f>IFERROR(INDEX('SVN-CV-31'!L:L, MATCH(A130, 'SVN-CV-31'!B:B, 0)), "")</f>
        <v>49.641917742588909</v>
      </c>
      <c r="K130" s="129" t="str">
        <f>IFERROR(INDEX('SVN-CV-35'!L:L, MATCH(A130, 'SVN-CV-35'!B:B, 0)), "")</f>
        <v/>
      </c>
      <c r="L130" s="129" t="str">
        <f>IFERROR(INDEX('SVN-CV-37'!L:L, MATCH(A130, 'SVN-CV-37'!B:B, 0)), "")</f>
        <v/>
      </c>
      <c r="M130" s="129" t="str">
        <f>IFERROR(INDEX('SVN-CV-38'!L:L, MATCH(A130, 'SVN-CV-38'!B:B, 0)), "")</f>
        <v/>
      </c>
      <c r="N130" s="129" t="str">
        <f>IFERROR(INDEX('SVN-CV-39'!L:L, MATCH(A130, 'SVN-CV-39'!B:B, 0)), "")</f>
        <v/>
      </c>
      <c r="O130" s="129" t="str">
        <f>IFERROR(INDEX('SVN-CV-40'!L:L, MATCH(A130, 'SVN-CV-40'!B:B, 0)), "")</f>
        <v/>
      </c>
      <c r="P130" s="129" t="str">
        <f>IFERROR(INDEX('SVN-CV-41'!L:L, MATCH(A130, 'SVN-CV-41'!B:B, 0)), "")</f>
        <v/>
      </c>
      <c r="Q130" s="129" t="str">
        <f>IFERROR(INDEX('SVN-CV-42'!L:L, MATCH(A130, 'SVN-CV-42'!B:B, 0)), "")</f>
        <v/>
      </c>
      <c r="R130" s="129" t="str">
        <f>IFERROR(INDEX('SVN-CV-43'!L:L, MATCH(A130, 'SVN-CV-43'!B:B, 0)), "")</f>
        <v/>
      </c>
    </row>
    <row r="131" spans="1:18">
      <c r="A131" s="126">
        <v>45809</v>
      </c>
      <c r="B131" s="127">
        <v>0</v>
      </c>
      <c r="C131" s="128">
        <f>IFERROR(INDEX('SVN-CV-01'!L:L, MATCH(A131, 'SVN-CV-01'!B:B, 0)), "")</f>
        <v>80.80581660233058</v>
      </c>
      <c r="D131" s="129">
        <f>IFERROR(INDEX('SVN-CV-02'!L:L, MATCH(A131, 'SVN-CV-02'!B:B, 0)), "")</f>
        <v>76.217386480342427</v>
      </c>
      <c r="E131" s="129">
        <f>IFERROR(INDEX('SVN-CV-19'!L:L, MATCH(A131, 'SVN-CV-19'!B:B, 0)), "")</f>
        <v>61.117346337899868</v>
      </c>
      <c r="F131" s="129">
        <f>IFERROR(INDEX('SVN-CV-09'!L:L, MATCH(A131, 'SVN-CV-09'!B:B, 0)), "")</f>
        <v>22.657670211651471</v>
      </c>
      <c r="G131" s="129">
        <f>IFERROR(INDEX('SVN-CV-22'!L:L, MATCH(A131, 'SVN-CV-22'!B:B, 0)), "")</f>
        <v>45.533393956066121</v>
      </c>
      <c r="H131" s="129">
        <f>IFERROR(INDEX('SVN-CV-28'!L:L, MATCH(A131, 'SVN-CV-28'!B:B, 0)), "")</f>
        <v>46.070055095811284</v>
      </c>
      <c r="I131" s="129">
        <f>IFERROR(INDEX('SVN-CV-29'!L:L, MATCH(A131, 'SVN-CV-29'!B:B, 0)), "")</f>
        <v>44.135247090556895</v>
      </c>
      <c r="J131" s="129">
        <f>IFERROR(INDEX('SVN-CV-31'!L:L, MATCH(A131, 'SVN-CV-31'!B:B, 0)), "")</f>
        <v>55.965256859058478</v>
      </c>
      <c r="K131" s="129" t="str">
        <f>IFERROR(INDEX('SVN-CV-35'!L:L, MATCH(A131, 'SVN-CV-35'!B:B, 0)), "")</f>
        <v/>
      </c>
      <c r="L131" s="129" t="str">
        <f>IFERROR(INDEX('SVN-CV-37'!L:L, MATCH(A131, 'SVN-CV-37'!B:B, 0)), "")</f>
        <v/>
      </c>
      <c r="M131" s="129" t="str">
        <f>IFERROR(INDEX('SVN-CV-38'!L:L, MATCH(A131, 'SVN-CV-38'!B:B, 0)), "")</f>
        <v/>
      </c>
      <c r="N131" s="129" t="str">
        <f>IFERROR(INDEX('SVN-CV-39'!L:L, MATCH(A131, 'SVN-CV-39'!B:B, 0)), "")</f>
        <v/>
      </c>
      <c r="O131" s="129" t="str">
        <f>IFERROR(INDEX('SVN-CV-40'!L:L, MATCH(A131, 'SVN-CV-40'!B:B, 0)), "")</f>
        <v/>
      </c>
      <c r="P131" s="129" t="str">
        <f>IFERROR(INDEX('SVN-CV-41'!L:L, MATCH(A131, 'SVN-CV-41'!B:B, 0)), "")</f>
        <v/>
      </c>
      <c r="Q131" s="129" t="str">
        <f>IFERROR(INDEX('SVN-CV-42'!L:L, MATCH(A131, 'SVN-CV-42'!B:B, 0)), "")</f>
        <v/>
      </c>
      <c r="R131" s="129" t="str">
        <f>IFERROR(INDEX('SVN-CV-43'!L:L, MATCH(A131, 'SVN-CV-43'!B:B, 0)), "")</f>
        <v/>
      </c>
    </row>
    <row r="132" spans="1:18">
      <c r="A132" s="126">
        <v>45810</v>
      </c>
      <c r="B132" s="127">
        <v>0.1</v>
      </c>
      <c r="C132" s="128">
        <f>IFERROR(INDEX('SVN-CV-01'!L:L, MATCH(A132, 'SVN-CV-01'!B:B, 0)), "")</f>
        <v>11.255665412498383</v>
      </c>
      <c r="D132" s="129">
        <f>IFERROR(INDEX('SVN-CV-02'!L:L, MATCH(A132, 'SVN-CV-02'!B:B, 0)), "")</f>
        <v>34.822119410057489</v>
      </c>
      <c r="E132" s="129">
        <f>IFERROR(INDEX('SVN-CV-19'!L:L, MATCH(A132, 'SVN-CV-19'!B:B, 0)), "")</f>
        <v>20.531926448043038</v>
      </c>
      <c r="F132" s="129">
        <f>IFERROR(INDEX('SVN-CV-09'!L:L, MATCH(A132, 'SVN-CV-09'!B:B, 0)), "")</f>
        <v>4.3783562840395431</v>
      </c>
      <c r="G132" s="129">
        <f>IFERROR(INDEX('SVN-CV-22'!L:L, MATCH(A132, 'SVN-CV-22'!B:B, 0)), "")</f>
        <v>32.792224545752475</v>
      </c>
      <c r="H132" s="129">
        <f>IFERROR(INDEX('SVN-CV-28'!L:L, MATCH(A132, 'SVN-CV-28'!B:B, 0)), "")</f>
        <v>33.421848816091412</v>
      </c>
      <c r="I132" s="129">
        <f>IFERROR(INDEX('SVN-CV-29'!L:L, MATCH(A132, 'SVN-CV-29'!B:B, 0)), "")</f>
        <v>35.666230523538317</v>
      </c>
      <c r="J132" s="129">
        <f>IFERROR(INDEX('SVN-CV-31'!L:L, MATCH(A132, 'SVN-CV-31'!B:B, 0)), "")</f>
        <v>74.285597624425534</v>
      </c>
      <c r="K132" s="129" t="str">
        <f>IFERROR(INDEX('SVN-CV-35'!L:L, MATCH(A132, 'SVN-CV-35'!B:B, 0)), "")</f>
        <v/>
      </c>
      <c r="L132" s="129" t="str">
        <f>IFERROR(INDEX('SVN-CV-37'!L:L, MATCH(A132, 'SVN-CV-37'!B:B, 0)), "")</f>
        <v/>
      </c>
      <c r="M132" s="129" t="str">
        <f>IFERROR(INDEX('SVN-CV-38'!L:L, MATCH(A132, 'SVN-CV-38'!B:B, 0)), "")</f>
        <v/>
      </c>
      <c r="N132" s="129" t="str">
        <f>IFERROR(INDEX('SVN-CV-39'!L:L, MATCH(A132, 'SVN-CV-39'!B:B, 0)), "")</f>
        <v/>
      </c>
      <c r="O132" s="129" t="str">
        <f>IFERROR(INDEX('SVN-CV-40'!L:L, MATCH(A132, 'SVN-CV-40'!B:B, 0)), "")</f>
        <v/>
      </c>
      <c r="P132" s="129" t="str">
        <f>IFERROR(INDEX('SVN-CV-41'!L:L, MATCH(A132, 'SVN-CV-41'!B:B, 0)), "")</f>
        <v/>
      </c>
      <c r="Q132" s="129" t="str">
        <f>IFERROR(INDEX('SVN-CV-42'!L:L, MATCH(A132, 'SVN-CV-42'!B:B, 0)), "")</f>
        <v/>
      </c>
      <c r="R132" s="129" t="str">
        <f>IFERROR(INDEX('SVN-CV-43'!L:L, MATCH(A132, 'SVN-CV-43'!B:B, 0)), "")</f>
        <v/>
      </c>
    </row>
    <row r="133" spans="1:18">
      <c r="A133" s="126">
        <v>45811</v>
      </c>
      <c r="B133" s="127">
        <v>22.8</v>
      </c>
      <c r="C133" s="128">
        <f>IFERROR(INDEX('SVN-CV-01'!L:L, MATCH(A133, 'SVN-CV-01'!B:B, 0)), "")</f>
        <v>85.579436817747748</v>
      </c>
      <c r="D133" s="129">
        <f>IFERROR(INDEX('SVN-CV-02'!L:L, MATCH(A133, 'SVN-CV-02'!B:B, 0)), "")</f>
        <v>69.7668259304522</v>
      </c>
      <c r="E133" s="129">
        <f>IFERROR(INDEX('SVN-CV-19'!L:L, MATCH(A133, 'SVN-CV-19'!B:B, 0)), "")</f>
        <v>49.498484671432543</v>
      </c>
      <c r="F133" s="129">
        <f>IFERROR(INDEX('SVN-CV-09'!L:L, MATCH(A133, 'SVN-CV-09'!B:B, 0)), "")</f>
        <v>30.28184338719727</v>
      </c>
      <c r="G133" s="129">
        <f>IFERROR(INDEX('SVN-CV-22'!L:L, MATCH(A133, 'SVN-CV-22'!B:B, 0)), "")</f>
        <v>69.807020097506694</v>
      </c>
      <c r="H133" s="129">
        <f>IFERROR(INDEX('SVN-CV-28'!L:L, MATCH(A133, 'SVN-CV-28'!B:B, 0)), "")</f>
        <v>33.259284649558126</v>
      </c>
      <c r="I133" s="129">
        <f>IFERROR(INDEX('SVN-CV-29'!L:L, MATCH(A133, 'SVN-CV-29'!B:B, 0)), "")</f>
        <v>40.039230484554437</v>
      </c>
      <c r="J133" s="129">
        <f>IFERROR(INDEX('SVN-CV-31'!L:L, MATCH(A133, 'SVN-CV-31'!B:B, 0)), "")</f>
        <v>98.647047906563714</v>
      </c>
      <c r="K133" s="129" t="str">
        <f>IFERROR(INDEX('SVN-CV-35'!L:L, MATCH(A133, 'SVN-CV-35'!B:B, 0)), "")</f>
        <v/>
      </c>
      <c r="L133" s="129" t="str">
        <f>IFERROR(INDEX('SVN-CV-37'!L:L, MATCH(A133, 'SVN-CV-37'!B:B, 0)), "")</f>
        <v/>
      </c>
      <c r="M133" s="129" t="str">
        <f>IFERROR(INDEX('SVN-CV-38'!L:L, MATCH(A133, 'SVN-CV-38'!B:B, 0)), "")</f>
        <v/>
      </c>
      <c r="N133" s="129" t="str">
        <f>IFERROR(INDEX('SVN-CV-39'!L:L, MATCH(A133, 'SVN-CV-39'!B:B, 0)), "")</f>
        <v/>
      </c>
      <c r="O133" s="129" t="str">
        <f>IFERROR(INDEX('SVN-CV-40'!L:L, MATCH(A133, 'SVN-CV-40'!B:B, 0)), "")</f>
        <v/>
      </c>
      <c r="P133" s="129" t="str">
        <f>IFERROR(INDEX('SVN-CV-41'!L:L, MATCH(A133, 'SVN-CV-41'!B:B, 0)), "")</f>
        <v/>
      </c>
      <c r="Q133" s="129" t="str">
        <f>IFERROR(INDEX('SVN-CV-42'!L:L, MATCH(A133, 'SVN-CV-42'!B:B, 0)), "")</f>
        <v/>
      </c>
      <c r="R133" s="129" t="str">
        <f>IFERROR(INDEX('SVN-CV-43'!L:L, MATCH(A133, 'SVN-CV-43'!B:B, 0)), "")</f>
        <v/>
      </c>
    </row>
    <row r="134" spans="1:18">
      <c r="A134" s="126">
        <v>45812</v>
      </c>
      <c r="B134" s="127">
        <v>0.01</v>
      </c>
      <c r="C134" s="128">
        <f>IFERROR(INDEX('SVN-CV-01'!L:L, MATCH(A134, 'SVN-CV-01'!B:B, 0)), "")</f>
        <v>42.72809379921015</v>
      </c>
      <c r="D134" s="129">
        <f>IFERROR(INDEX('SVN-CV-02'!L:L, MATCH(A134, 'SVN-CV-02'!B:B, 0)), "")</f>
        <v>18.761929451202917</v>
      </c>
      <c r="E134" s="129">
        <f>IFERROR(INDEX('SVN-CV-19'!L:L, MATCH(A134, 'SVN-CV-19'!B:B, 0)), "")</f>
        <v>27.96748122841835</v>
      </c>
      <c r="F134" s="129">
        <f>IFERROR(INDEX('SVN-CV-09'!L:L, MATCH(A134, 'SVN-CV-09'!B:B, 0)), "")</f>
        <v>40.288211504144378</v>
      </c>
      <c r="G134" s="129">
        <f>IFERROR(INDEX('SVN-CV-22'!L:L, MATCH(A134, 'SVN-CV-22'!B:B, 0)), "")</f>
        <v>44.177482971847766</v>
      </c>
      <c r="H134" s="129">
        <f>IFERROR(INDEX('SVN-CV-28'!L:L, MATCH(A134, 'SVN-CV-28'!B:B, 0)), "")</f>
        <v>43.244537260878126</v>
      </c>
      <c r="I134" s="129">
        <f>IFERROR(INDEX('SVN-CV-29'!L:L, MATCH(A134, 'SVN-CV-29'!B:B, 0)), "")</f>
        <v>62.494319348545694</v>
      </c>
      <c r="J134" s="129">
        <f>IFERROR(INDEX('SVN-CV-31'!L:L, MATCH(A134, 'SVN-CV-31'!B:B, 0)), "")</f>
        <v>87.502799978483822</v>
      </c>
      <c r="K134" s="129" t="str">
        <f>IFERROR(INDEX('SVN-CV-35'!L:L, MATCH(A134, 'SVN-CV-35'!B:B, 0)), "")</f>
        <v/>
      </c>
      <c r="L134" s="129" t="str">
        <f>IFERROR(INDEX('SVN-CV-37'!L:L, MATCH(A134, 'SVN-CV-37'!B:B, 0)), "")</f>
        <v/>
      </c>
      <c r="M134" s="129" t="str">
        <f>IFERROR(INDEX('SVN-CV-38'!L:L, MATCH(A134, 'SVN-CV-38'!B:B, 0)), "")</f>
        <v/>
      </c>
      <c r="N134" s="129" t="str">
        <f>IFERROR(INDEX('SVN-CV-39'!L:L, MATCH(A134, 'SVN-CV-39'!B:B, 0)), "")</f>
        <v/>
      </c>
      <c r="O134" s="129" t="str">
        <f>IFERROR(INDEX('SVN-CV-40'!L:L, MATCH(A134, 'SVN-CV-40'!B:B, 0)), "")</f>
        <v/>
      </c>
      <c r="P134" s="129" t="str">
        <f>IFERROR(INDEX('SVN-CV-41'!L:L, MATCH(A134, 'SVN-CV-41'!B:B, 0)), "")</f>
        <v/>
      </c>
      <c r="Q134" s="129" t="str">
        <f>IFERROR(INDEX('SVN-CV-42'!L:L, MATCH(A134, 'SVN-CV-42'!B:B, 0)), "")</f>
        <v/>
      </c>
      <c r="R134" s="129" t="str">
        <f>IFERROR(INDEX('SVN-CV-43'!L:L, MATCH(A134, 'SVN-CV-43'!B:B, 0)), "")</f>
        <v/>
      </c>
    </row>
    <row r="135" spans="1:18">
      <c r="A135" s="126">
        <v>45813</v>
      </c>
      <c r="B135" s="127">
        <v>0.01</v>
      </c>
      <c r="C135" s="128">
        <f>IFERROR(INDEX('SVN-CV-01'!L:L, MATCH(A135, 'SVN-CV-01'!B:B, 0)), "")</f>
        <v>33.977345347146603</v>
      </c>
      <c r="D135" s="129">
        <f>IFERROR(INDEX('SVN-CV-02'!L:L, MATCH(A135, 'SVN-CV-02'!B:B, 0)), "")</f>
        <v>16.82171189202047</v>
      </c>
      <c r="E135" s="129">
        <f>IFERROR(INDEX('SVN-CV-19'!L:L, MATCH(A135, 'SVN-CV-19'!B:B, 0)), "")</f>
        <v>25.496862549313942</v>
      </c>
      <c r="F135" s="129">
        <f>IFERROR(INDEX('SVN-CV-09'!L:L, MATCH(A135, 'SVN-CV-09'!B:B, 0)), "")</f>
        <v>62.065610421165644</v>
      </c>
      <c r="G135" s="129">
        <f>IFERROR(INDEX('SVN-CV-22'!L:L, MATCH(A135, 'SVN-CV-22'!B:B, 0)), "")</f>
        <v>142.08694596916908</v>
      </c>
      <c r="H135" s="129">
        <f>IFERROR(INDEX('SVN-CV-28'!L:L, MATCH(A135, 'SVN-CV-28'!B:B, 0)), "")</f>
        <v>173.39622205272758</v>
      </c>
      <c r="I135" s="129">
        <f>IFERROR(INDEX('SVN-CV-29'!L:L, MATCH(A135, 'SVN-CV-29'!B:B, 0)), "")</f>
        <v>164.75439267055691</v>
      </c>
      <c r="J135" s="129">
        <f>IFERROR(INDEX('SVN-CV-31'!L:L, MATCH(A135, 'SVN-CV-31'!B:B, 0)), "")</f>
        <v>183.86146956020269</v>
      </c>
      <c r="K135" s="129" t="str">
        <f>IFERROR(INDEX('SVN-CV-35'!L:L, MATCH(A135, 'SVN-CV-35'!B:B, 0)), "")</f>
        <v/>
      </c>
      <c r="L135" s="129" t="str">
        <f>IFERROR(INDEX('SVN-CV-37'!L:L, MATCH(A135, 'SVN-CV-37'!B:B, 0)), "")</f>
        <v/>
      </c>
      <c r="M135" s="129" t="str">
        <f>IFERROR(INDEX('SVN-CV-38'!L:L, MATCH(A135, 'SVN-CV-38'!B:B, 0)), "")</f>
        <v/>
      </c>
      <c r="N135" s="129" t="str">
        <f>IFERROR(INDEX('SVN-CV-39'!L:L, MATCH(A135, 'SVN-CV-39'!B:B, 0)), "")</f>
        <v/>
      </c>
      <c r="O135" s="129" t="str">
        <f>IFERROR(INDEX('SVN-CV-40'!L:L, MATCH(A135, 'SVN-CV-40'!B:B, 0)), "")</f>
        <v/>
      </c>
      <c r="P135" s="129" t="str">
        <f>IFERROR(INDEX('SVN-CV-41'!L:L, MATCH(A135, 'SVN-CV-41'!B:B, 0)), "")</f>
        <v/>
      </c>
      <c r="Q135" s="129" t="str">
        <f>IFERROR(INDEX('SVN-CV-42'!L:L, MATCH(A135, 'SVN-CV-42'!B:B, 0)), "")</f>
        <v/>
      </c>
      <c r="R135" s="129" t="str">
        <f>IFERROR(INDEX('SVN-CV-43'!L:L, MATCH(A135, 'SVN-CV-43'!B:B, 0)), "")</f>
        <v/>
      </c>
    </row>
    <row r="136" spans="1:18">
      <c r="A136" s="126">
        <v>45814</v>
      </c>
      <c r="B136" s="127">
        <v>0</v>
      </c>
      <c r="C136" s="128">
        <f>IFERROR(INDEX('SVN-CV-01'!L:L, MATCH(A136, 'SVN-CV-01'!B:B, 0)), "")</f>
        <v>42.650908628257866</v>
      </c>
      <c r="D136" s="129">
        <f>IFERROR(INDEX('SVN-CV-02'!L:L, MATCH(A136, 'SVN-CV-02'!B:B, 0)), "")</f>
        <v>21.349707209633987</v>
      </c>
      <c r="E136" s="129">
        <f>IFERROR(INDEX('SVN-CV-19'!L:L, MATCH(A136, 'SVN-CV-19'!B:B, 0)), "")</f>
        <v>26.605638504075532</v>
      </c>
      <c r="F136" s="129">
        <f>IFERROR(INDEX('SVN-CV-09'!L:L, MATCH(A136, 'SVN-CV-09'!B:B, 0)), "")</f>
        <v>38.469858167883622</v>
      </c>
      <c r="G136" s="129">
        <f>IFERROR(INDEX('SVN-CV-22'!L:L, MATCH(A136, 'SVN-CV-22'!B:B, 0)), "")</f>
        <v>141.84815884245256</v>
      </c>
      <c r="H136" s="129">
        <f>IFERROR(INDEX('SVN-CV-28'!L:L, MATCH(A136, 'SVN-CV-28'!B:B, 0)), "")</f>
        <v>111.20476549566912</v>
      </c>
      <c r="I136" s="129">
        <f>IFERROR(INDEX('SVN-CV-29'!L:L, MATCH(A136, 'SVN-CV-29'!B:B, 0)), "")</f>
        <v>114.1821347824322</v>
      </c>
      <c r="J136" s="129">
        <f>IFERROR(INDEX('SVN-CV-31'!L:L, MATCH(A136, 'SVN-CV-31'!B:B, 0)), "")</f>
        <v>141.48802074248289</v>
      </c>
      <c r="K136" s="129" t="str">
        <f>IFERROR(INDEX('SVN-CV-35'!L:L, MATCH(A136, 'SVN-CV-35'!B:B, 0)), "")</f>
        <v/>
      </c>
      <c r="L136" s="129" t="str">
        <f>IFERROR(INDEX('SVN-CV-37'!L:L, MATCH(A136, 'SVN-CV-37'!B:B, 0)), "")</f>
        <v/>
      </c>
      <c r="M136" s="129" t="str">
        <f>IFERROR(INDEX('SVN-CV-38'!L:L, MATCH(A136, 'SVN-CV-38'!B:B, 0)), "")</f>
        <v/>
      </c>
      <c r="N136" s="129" t="str">
        <f>IFERROR(INDEX('SVN-CV-39'!L:L, MATCH(A136, 'SVN-CV-39'!B:B, 0)), "")</f>
        <v/>
      </c>
      <c r="O136" s="129" t="str">
        <f>IFERROR(INDEX('SVN-CV-40'!L:L, MATCH(A136, 'SVN-CV-40'!B:B, 0)), "")</f>
        <v/>
      </c>
      <c r="P136" s="129" t="str">
        <f>IFERROR(INDEX('SVN-CV-41'!L:L, MATCH(A136, 'SVN-CV-41'!B:B, 0)), "")</f>
        <v/>
      </c>
      <c r="Q136" s="129" t="str">
        <f>IFERROR(INDEX('SVN-CV-42'!L:L, MATCH(A136, 'SVN-CV-42'!B:B, 0)), "")</f>
        <v/>
      </c>
      <c r="R136" s="129" t="str">
        <f>IFERROR(INDEX('SVN-CV-43'!L:L, MATCH(A136, 'SVN-CV-43'!B:B, 0)), "")</f>
        <v/>
      </c>
    </row>
    <row r="137" spans="1:18">
      <c r="A137" s="126">
        <v>45815</v>
      </c>
      <c r="B137" s="127">
        <v>0</v>
      </c>
      <c r="C137" s="128">
        <f>IFERROR(INDEX('SVN-CV-01'!L:L, MATCH(A137, 'SVN-CV-01'!B:B, 0)), "")</f>
        <v>37.796428473372863</v>
      </c>
      <c r="D137" s="129">
        <f>IFERROR(INDEX('SVN-CV-02'!L:L, MATCH(A137, 'SVN-CV-02'!B:B, 0)), "")</f>
        <v>49.598487938072275</v>
      </c>
      <c r="E137" s="129">
        <f>IFERROR(INDEX('SVN-CV-19'!L:L, MATCH(A137, 'SVN-CV-19'!B:B, 0)), "")</f>
        <v>17.429572622307401</v>
      </c>
      <c r="F137" s="129">
        <f>IFERROR(INDEX('SVN-CV-09'!L:L, MATCH(A137, 'SVN-CV-09'!B:B, 0)), "")</f>
        <v>30.399177474800325</v>
      </c>
      <c r="G137" s="129">
        <f>IFERROR(INDEX('SVN-CV-22'!L:L, MATCH(A137, 'SVN-CV-22'!B:B, 0)), "")</f>
        <v>30.837315059668924</v>
      </c>
      <c r="H137" s="129">
        <f>IFERROR(INDEX('SVN-CV-28'!L:L, MATCH(A137, 'SVN-CV-28'!B:B, 0)), "")</f>
        <v>26.517352281938088</v>
      </c>
      <c r="I137" s="129">
        <f>IFERROR(INDEX('SVN-CV-29'!L:L, MATCH(A137, 'SVN-CV-29'!B:B, 0)), "")</f>
        <v>33.014693519908406</v>
      </c>
      <c r="J137" s="129">
        <f>IFERROR(INDEX('SVN-CV-31'!L:L, MATCH(A137, 'SVN-CV-31'!B:B, 0)), "")</f>
        <v>164.38162940934578</v>
      </c>
      <c r="K137" s="129" t="str">
        <f>IFERROR(INDEX('SVN-CV-35'!L:L, MATCH(A137, 'SVN-CV-35'!B:B, 0)), "")</f>
        <v/>
      </c>
      <c r="L137" s="129" t="str">
        <f>IFERROR(INDEX('SVN-CV-37'!L:L, MATCH(A137, 'SVN-CV-37'!B:B, 0)), "")</f>
        <v/>
      </c>
      <c r="M137" s="129" t="str">
        <f>IFERROR(INDEX('SVN-CV-38'!L:L, MATCH(A137, 'SVN-CV-38'!B:B, 0)), "")</f>
        <v/>
      </c>
      <c r="N137" s="129" t="str">
        <f>IFERROR(INDEX('SVN-CV-39'!L:L, MATCH(A137, 'SVN-CV-39'!B:B, 0)), "")</f>
        <v/>
      </c>
      <c r="O137" s="129" t="str">
        <f>IFERROR(INDEX('SVN-CV-40'!L:L, MATCH(A137, 'SVN-CV-40'!B:B, 0)), "")</f>
        <v/>
      </c>
      <c r="P137" s="129" t="str">
        <f>IFERROR(INDEX('SVN-CV-41'!L:L, MATCH(A137, 'SVN-CV-41'!B:B, 0)), "")</f>
        <v/>
      </c>
      <c r="Q137" s="129" t="str">
        <f>IFERROR(INDEX('SVN-CV-42'!L:L, MATCH(A137, 'SVN-CV-42'!B:B, 0)), "")</f>
        <v/>
      </c>
      <c r="R137" s="129" t="str">
        <f>IFERROR(INDEX('SVN-CV-43'!L:L, MATCH(A137, 'SVN-CV-43'!B:B, 0)), "")</f>
        <v/>
      </c>
    </row>
    <row r="138" spans="1:18">
      <c r="A138" s="126">
        <v>45816</v>
      </c>
      <c r="B138" s="127">
        <v>0</v>
      </c>
      <c r="C138" s="128">
        <f>IFERROR(INDEX('SVN-CV-01'!L:L, MATCH(A138, 'SVN-CV-01'!B:B, 0)), "")</f>
        <v>14.460290482936538</v>
      </c>
      <c r="D138" s="129">
        <f>IFERROR(INDEX('SVN-CV-02'!L:L, MATCH(A138, 'SVN-CV-02'!B:B, 0)), "")</f>
        <v>40.487652431545548</v>
      </c>
      <c r="E138" s="129">
        <f>IFERROR(INDEX('SVN-CV-19'!L:L, MATCH(A138, 'SVN-CV-19'!B:B, 0)), "")</f>
        <v>29.545388762802958</v>
      </c>
      <c r="F138" s="129">
        <f>IFERROR(INDEX('SVN-CV-09'!L:L, MATCH(A138, 'SVN-CV-09'!B:B, 0)), "")</f>
        <v>33.080205543388658</v>
      </c>
      <c r="G138" s="129">
        <f>IFERROR(INDEX('SVN-CV-22'!L:L, MATCH(A138, 'SVN-CV-22'!B:B, 0)), "")</f>
        <v>57.418203354401463</v>
      </c>
      <c r="H138" s="129">
        <f>IFERROR(INDEX('SVN-CV-28'!L:L, MATCH(A138, 'SVN-CV-28'!B:B, 0)), "")</f>
        <v>45.326923435763213</v>
      </c>
      <c r="I138" s="129">
        <f>IFERROR(INDEX('SVN-CV-29'!L:L, MATCH(A138, 'SVN-CV-29'!B:B, 0)), "")</f>
        <v>62.397516003784226</v>
      </c>
      <c r="J138" s="129">
        <f>IFERROR(INDEX('SVN-CV-31'!L:L, MATCH(A138, 'SVN-CV-31'!B:B, 0)), "")</f>
        <v>168.49183949252267</v>
      </c>
      <c r="K138" s="129" t="str">
        <f>IFERROR(INDEX('SVN-CV-35'!L:L, MATCH(A138, 'SVN-CV-35'!B:B, 0)), "")</f>
        <v/>
      </c>
      <c r="L138" s="129" t="str">
        <f>IFERROR(INDEX('SVN-CV-37'!L:L, MATCH(A138, 'SVN-CV-37'!B:B, 0)), "")</f>
        <v/>
      </c>
      <c r="M138" s="129" t="str">
        <f>IFERROR(INDEX('SVN-CV-38'!L:L, MATCH(A138, 'SVN-CV-38'!B:B, 0)), "")</f>
        <v/>
      </c>
      <c r="N138" s="129" t="str">
        <f>IFERROR(INDEX('SVN-CV-39'!L:L, MATCH(A138, 'SVN-CV-39'!B:B, 0)), "")</f>
        <v/>
      </c>
      <c r="O138" s="129" t="str">
        <f>IFERROR(INDEX('SVN-CV-40'!L:L, MATCH(A138, 'SVN-CV-40'!B:B, 0)), "")</f>
        <v/>
      </c>
      <c r="P138" s="129" t="str">
        <f>IFERROR(INDEX('SVN-CV-41'!L:L, MATCH(A138, 'SVN-CV-41'!B:B, 0)), "")</f>
        <v/>
      </c>
      <c r="Q138" s="129" t="str">
        <f>IFERROR(INDEX('SVN-CV-42'!L:L, MATCH(A138, 'SVN-CV-42'!B:B, 0)), "")</f>
        <v/>
      </c>
      <c r="R138" s="129" t="str">
        <f>IFERROR(INDEX('SVN-CV-43'!L:L, MATCH(A138, 'SVN-CV-43'!B:B, 0)), "")</f>
        <v/>
      </c>
    </row>
    <row r="139" spans="1:18">
      <c r="A139" s="126">
        <v>45817</v>
      </c>
      <c r="B139" s="127">
        <v>0</v>
      </c>
      <c r="C139" s="128">
        <f>IFERROR(INDEX('SVN-CV-01'!L:L, MATCH(A139, 'SVN-CV-01'!B:B, 0)), "")</f>
        <v>13.678450456827779</v>
      </c>
      <c r="D139" s="129">
        <f>IFERROR(INDEX('SVN-CV-02'!L:L, MATCH(A139, 'SVN-CV-02'!B:B, 0)), "")</f>
        <v>69.09298081440383</v>
      </c>
      <c r="E139" s="129">
        <f>IFERROR(INDEX('SVN-CV-19'!L:L, MATCH(A139, 'SVN-CV-19'!B:B, 0)), "")</f>
        <v>56.991753866213351</v>
      </c>
      <c r="F139" s="129">
        <f>IFERROR(INDEX('SVN-CV-09'!L:L, MATCH(A139, 'SVN-CV-09'!B:B, 0)), "")</f>
        <v>8.2831154708852583</v>
      </c>
      <c r="G139" s="129">
        <f>IFERROR(INDEX('SVN-CV-22'!L:L, MATCH(A139, 'SVN-CV-22'!B:B, 0)), "")</f>
        <v>32.46074553833116</v>
      </c>
      <c r="H139" s="129">
        <f>IFERROR(INDEX('SVN-CV-28'!L:L, MATCH(A139, 'SVN-CV-28'!B:B, 0)), "")</f>
        <v>74.288626287478763</v>
      </c>
      <c r="I139" s="129">
        <f>IFERROR(INDEX('SVN-CV-29'!L:L, MATCH(A139, 'SVN-CV-29'!B:B, 0)), "")</f>
        <v>68.511677493647611</v>
      </c>
      <c r="J139" s="129">
        <f>IFERROR(INDEX('SVN-CV-31'!L:L, MATCH(A139, 'SVN-CV-31'!B:B, 0)), "")</f>
        <v>181.24064131274181</v>
      </c>
      <c r="K139" s="129" t="str">
        <f>IFERROR(INDEX('SVN-CV-35'!L:L, MATCH(A139, 'SVN-CV-35'!B:B, 0)), "")</f>
        <v/>
      </c>
      <c r="L139" s="129" t="str">
        <f>IFERROR(INDEX('SVN-CV-37'!L:L, MATCH(A139, 'SVN-CV-37'!B:B, 0)), "")</f>
        <v/>
      </c>
      <c r="M139" s="129" t="str">
        <f>IFERROR(INDEX('SVN-CV-38'!L:L, MATCH(A139, 'SVN-CV-38'!B:B, 0)), "")</f>
        <v/>
      </c>
      <c r="N139" s="129" t="str">
        <f>IFERROR(INDEX('SVN-CV-39'!L:L, MATCH(A139, 'SVN-CV-39'!B:B, 0)), "")</f>
        <v/>
      </c>
      <c r="O139" s="129" t="str">
        <f>IFERROR(INDEX('SVN-CV-40'!L:L, MATCH(A139, 'SVN-CV-40'!B:B, 0)), "")</f>
        <v/>
      </c>
      <c r="P139" s="129" t="str">
        <f>IFERROR(INDEX('SVN-CV-41'!L:L, MATCH(A139, 'SVN-CV-41'!B:B, 0)), "")</f>
        <v/>
      </c>
      <c r="Q139" s="129" t="str">
        <f>IFERROR(INDEX('SVN-CV-42'!L:L, MATCH(A139, 'SVN-CV-42'!B:B, 0)), "")</f>
        <v/>
      </c>
      <c r="R139" s="129" t="str">
        <f>IFERROR(INDEX('SVN-CV-43'!L:L, MATCH(A139, 'SVN-CV-43'!B:B, 0)), "")</f>
        <v/>
      </c>
    </row>
    <row r="140" spans="1:18">
      <c r="A140" s="126">
        <v>45818</v>
      </c>
      <c r="B140" s="127">
        <v>0</v>
      </c>
      <c r="C140" s="128">
        <f>IFERROR(INDEX('SVN-CV-01'!L:L, MATCH(A140, 'SVN-CV-01'!B:B, 0)), "")</f>
        <v>24.62945379146424</v>
      </c>
      <c r="D140" s="129">
        <f>IFERROR(INDEX('SVN-CV-02'!L:L, MATCH(A140, 'SVN-CV-02'!B:B, 0)), "")</f>
        <v>39.566399846848157</v>
      </c>
      <c r="E140" s="129">
        <f>IFERROR(INDEX('SVN-CV-19'!L:L, MATCH(A140, 'SVN-CV-19'!B:B, 0)), "")</f>
        <v>44.704921405001024</v>
      </c>
      <c r="F140" s="129">
        <f>IFERROR(INDEX('SVN-CV-09'!L:L, MATCH(A140, 'SVN-CV-09'!B:B, 0)), "")</f>
        <v>25.959391762230034</v>
      </c>
      <c r="G140" s="129">
        <f>IFERROR(INDEX('SVN-CV-22'!L:L, MATCH(A140, 'SVN-CV-22'!B:B, 0)), "")</f>
        <v>47.816419519735526</v>
      </c>
      <c r="H140" s="129">
        <f>IFERROR(INDEX('SVN-CV-28'!L:L, MATCH(A140, 'SVN-CV-28'!B:B, 0)), "")</f>
        <v>25.664956787435919</v>
      </c>
      <c r="I140" s="129">
        <f>IFERROR(INDEX('SVN-CV-29'!L:L, MATCH(A140, 'SVN-CV-29'!B:B, 0)), "")</f>
        <v>54.48889816692737</v>
      </c>
      <c r="J140" s="129">
        <f>IFERROR(INDEX('SVN-CV-31'!L:L, MATCH(A140, 'SVN-CV-31'!B:B, 0)), "")</f>
        <v>148.23397051283516</v>
      </c>
      <c r="K140" s="129" t="str">
        <f>IFERROR(INDEX('SVN-CV-35'!L:L, MATCH(A140, 'SVN-CV-35'!B:B, 0)), "")</f>
        <v/>
      </c>
      <c r="L140" s="129" t="str">
        <f>IFERROR(INDEX('SVN-CV-37'!L:L, MATCH(A140, 'SVN-CV-37'!B:B, 0)), "")</f>
        <v/>
      </c>
      <c r="M140" s="129" t="str">
        <f>IFERROR(INDEX('SVN-CV-38'!L:L, MATCH(A140, 'SVN-CV-38'!B:B, 0)), "")</f>
        <v/>
      </c>
      <c r="N140" s="129" t="str">
        <f>IFERROR(INDEX('SVN-CV-39'!L:L, MATCH(A140, 'SVN-CV-39'!B:B, 0)), "")</f>
        <v/>
      </c>
      <c r="O140" s="129" t="str">
        <f>IFERROR(INDEX('SVN-CV-40'!L:L, MATCH(A140, 'SVN-CV-40'!B:B, 0)), "")</f>
        <v/>
      </c>
      <c r="P140" s="129" t="str">
        <f>IFERROR(INDEX('SVN-CV-41'!L:L, MATCH(A140, 'SVN-CV-41'!B:B, 0)), "")</f>
        <v/>
      </c>
      <c r="Q140" s="129" t="str">
        <f>IFERROR(INDEX('SVN-CV-42'!L:L, MATCH(A140, 'SVN-CV-42'!B:B, 0)), "")</f>
        <v/>
      </c>
      <c r="R140" s="129" t="str">
        <f>IFERROR(INDEX('SVN-CV-43'!L:L, MATCH(A140, 'SVN-CV-43'!B:B, 0)), "")</f>
        <v/>
      </c>
    </row>
    <row r="141" spans="1:18">
      <c r="A141" s="126">
        <v>45819</v>
      </c>
      <c r="B141" s="127">
        <v>0</v>
      </c>
      <c r="C141" s="128">
        <f>IFERROR(INDEX('SVN-CV-01'!L:L, MATCH(A141, 'SVN-CV-01'!B:B, 0)), "")</f>
        <v>34.929786601149523</v>
      </c>
      <c r="D141" s="129">
        <f>IFERROR(INDEX('SVN-CV-02'!L:L, MATCH(A141, 'SVN-CV-02'!B:B, 0)), "")</f>
        <v>55.17662542546632</v>
      </c>
      <c r="E141" s="129">
        <f>IFERROR(INDEX('SVN-CV-19'!L:L, MATCH(A141, 'SVN-CV-19'!B:B, 0)), "")</f>
        <v>46.883472611186654</v>
      </c>
      <c r="F141" s="129">
        <f>IFERROR(INDEX('SVN-CV-09'!L:L, MATCH(A141, 'SVN-CV-09'!B:B, 0)), "")</f>
        <v>11.573677072063951</v>
      </c>
      <c r="G141" s="129">
        <f>IFERROR(INDEX('SVN-CV-22'!L:L, MATCH(A141, 'SVN-CV-22'!B:B, 0)), "")</f>
        <v>48.101975174934189</v>
      </c>
      <c r="H141" s="129">
        <f>IFERROR(INDEX('SVN-CV-28'!L:L, MATCH(A141, 'SVN-CV-28'!B:B, 0)), "")</f>
        <v>51.016173565627518</v>
      </c>
      <c r="I141" s="129">
        <f>IFERROR(INDEX('SVN-CV-29'!L:L, MATCH(A141, 'SVN-CV-29'!B:B, 0)), "")</f>
        <v>70.92228142993622</v>
      </c>
      <c r="J141" s="129">
        <f>IFERROR(INDEX('SVN-CV-31'!L:L, MATCH(A141, 'SVN-CV-31'!B:B, 0)), "")</f>
        <v>188.7523512027887</v>
      </c>
      <c r="K141" s="129" t="str">
        <f>IFERROR(INDEX('SVN-CV-35'!L:L, MATCH(A141, 'SVN-CV-35'!B:B, 0)), "")</f>
        <v/>
      </c>
      <c r="L141" s="129" t="str">
        <f>IFERROR(INDEX('SVN-CV-37'!L:L, MATCH(A141, 'SVN-CV-37'!B:B, 0)), "")</f>
        <v/>
      </c>
      <c r="M141" s="129" t="str">
        <f>IFERROR(INDEX('SVN-CV-38'!L:L, MATCH(A141, 'SVN-CV-38'!B:B, 0)), "")</f>
        <v/>
      </c>
      <c r="N141" s="129" t="str">
        <f>IFERROR(INDEX('SVN-CV-39'!L:L, MATCH(A141, 'SVN-CV-39'!B:B, 0)), "")</f>
        <v/>
      </c>
      <c r="O141" s="129" t="str">
        <f>IFERROR(INDEX('SVN-CV-40'!L:L, MATCH(A141, 'SVN-CV-40'!B:B, 0)), "")</f>
        <v/>
      </c>
      <c r="P141" s="129" t="str">
        <f>IFERROR(INDEX('SVN-CV-41'!L:L, MATCH(A141, 'SVN-CV-41'!B:B, 0)), "")</f>
        <v/>
      </c>
      <c r="Q141" s="129" t="str">
        <f>IFERROR(INDEX('SVN-CV-42'!L:L, MATCH(A141, 'SVN-CV-42'!B:B, 0)), "")</f>
        <v/>
      </c>
      <c r="R141" s="129" t="str">
        <f>IFERROR(INDEX('SVN-CV-43'!L:L, MATCH(A141, 'SVN-CV-43'!B:B, 0)), "")</f>
        <v/>
      </c>
    </row>
    <row r="142" spans="1:18">
      <c r="A142" s="126">
        <v>45820</v>
      </c>
      <c r="B142" s="127">
        <v>0</v>
      </c>
      <c r="C142" s="128">
        <f>IFERROR(INDEX('SVN-CV-01'!L:L, MATCH(A142, 'SVN-CV-01'!B:B, 0)), "")</f>
        <v>103.2768125281772</v>
      </c>
      <c r="D142" s="129">
        <f>IFERROR(INDEX('SVN-CV-02'!L:L, MATCH(A142, 'SVN-CV-02'!B:B, 0)), "")</f>
        <v>89.761907301168577</v>
      </c>
      <c r="E142" s="129">
        <f>IFERROR(INDEX('SVN-CV-19'!L:L, MATCH(A142, 'SVN-CV-19'!B:B, 0)), "")</f>
        <v>73.489795254670781</v>
      </c>
      <c r="F142" s="129">
        <f>IFERROR(INDEX('SVN-CV-09'!L:L, MATCH(A142, 'SVN-CV-09'!B:B, 0)), "")</f>
        <v>54.806386734830511</v>
      </c>
      <c r="G142" s="129">
        <f>IFERROR(INDEX('SVN-CV-22'!L:L, MATCH(A142, 'SVN-CV-22'!B:B, 0)), "")</f>
        <v>90.790142019236214</v>
      </c>
      <c r="H142" s="129">
        <f>IFERROR(INDEX('SVN-CV-28'!L:L, MATCH(A142, 'SVN-CV-28'!B:B, 0)), "")</f>
        <v>66.28725370209952</v>
      </c>
      <c r="I142" s="129">
        <f>IFERROR(INDEX('SVN-CV-29'!L:L, MATCH(A142, 'SVN-CV-29'!B:B, 0)), "")</f>
        <v>53.026125569322183</v>
      </c>
      <c r="J142" s="129">
        <f>IFERROR(INDEX('SVN-CV-31'!L:L, MATCH(A142, 'SVN-CV-31'!B:B, 0)), "")</f>
        <v>154.69793145692185</v>
      </c>
      <c r="K142" s="129" t="str">
        <f>IFERROR(INDEX('SVN-CV-35'!L:L, MATCH(A142, 'SVN-CV-35'!B:B, 0)), "")</f>
        <v/>
      </c>
      <c r="L142" s="129" t="str">
        <f>IFERROR(INDEX('SVN-CV-37'!L:L, MATCH(A142, 'SVN-CV-37'!B:B, 0)), "")</f>
        <v/>
      </c>
      <c r="M142" s="129" t="str">
        <f>IFERROR(INDEX('SVN-CV-38'!L:L, MATCH(A142, 'SVN-CV-38'!B:B, 0)), "")</f>
        <v/>
      </c>
      <c r="N142" s="129" t="str">
        <f>IFERROR(INDEX('SVN-CV-39'!L:L, MATCH(A142, 'SVN-CV-39'!B:B, 0)), "")</f>
        <v/>
      </c>
      <c r="O142" s="129" t="str">
        <f>IFERROR(INDEX('SVN-CV-40'!L:L, MATCH(A142, 'SVN-CV-40'!B:B, 0)), "")</f>
        <v/>
      </c>
      <c r="P142" s="129" t="str">
        <f>IFERROR(INDEX('SVN-CV-41'!L:L, MATCH(A142, 'SVN-CV-41'!B:B, 0)), "")</f>
        <v/>
      </c>
      <c r="Q142" s="129" t="str">
        <f>IFERROR(INDEX('SVN-CV-42'!L:L, MATCH(A142, 'SVN-CV-42'!B:B, 0)), "")</f>
        <v/>
      </c>
      <c r="R142" s="129" t="str">
        <f>IFERROR(INDEX('SVN-CV-43'!L:L, MATCH(A142, 'SVN-CV-43'!B:B, 0)), "")</f>
        <v/>
      </c>
    </row>
    <row r="143" spans="1:18">
      <c r="A143" s="126">
        <v>45821</v>
      </c>
      <c r="B143" s="127">
        <v>0</v>
      </c>
      <c r="C143" s="128">
        <f>IFERROR(INDEX('SVN-CV-01'!L:L, MATCH(A143, 'SVN-CV-01'!B:B, 0)), "")</f>
        <v>101.28953550425024</v>
      </c>
      <c r="D143" s="129">
        <f>IFERROR(INDEX('SVN-CV-02'!L:L, MATCH(A143, 'SVN-CV-02'!B:B, 0)), "")</f>
        <v>85.001176462510827</v>
      </c>
      <c r="E143" s="129">
        <f>IFERROR(INDEX('SVN-CV-19'!L:L, MATCH(A143, 'SVN-CV-19'!B:B, 0)), "")</f>
        <v>58.81955466106983</v>
      </c>
      <c r="F143" s="129">
        <f>IFERROR(INDEX('SVN-CV-09'!L:L, MATCH(A143, 'SVN-CV-09'!B:B, 0)), "")</f>
        <v>13.507775609126368</v>
      </c>
      <c r="G143" s="129">
        <f>IFERROR(INDEX('SVN-CV-22'!L:L, MATCH(A143, 'SVN-CV-22'!B:B, 0)), "")</f>
        <v>38.841858919876266</v>
      </c>
      <c r="H143" s="129">
        <f>IFERROR(INDEX('SVN-CV-28'!L:L, MATCH(A143, 'SVN-CV-28'!B:B, 0)), "")</f>
        <v>42.118167209655851</v>
      </c>
      <c r="I143" s="129">
        <f>IFERROR(INDEX('SVN-CV-29'!L:L, MATCH(A143, 'SVN-CV-29'!B:B, 0)), "")</f>
        <v>61.581246740542568</v>
      </c>
      <c r="J143" s="129">
        <f>IFERROR(INDEX('SVN-CV-31'!L:L, MATCH(A143, 'SVN-CV-31'!B:B, 0)), "")</f>
        <v>203.56856362966187</v>
      </c>
      <c r="K143" s="129" t="str">
        <f>IFERROR(INDEX('SVN-CV-35'!L:L, MATCH(A143, 'SVN-CV-35'!B:B, 0)), "")</f>
        <v/>
      </c>
      <c r="L143" s="129" t="str">
        <f>IFERROR(INDEX('SVN-CV-37'!L:L, MATCH(A143, 'SVN-CV-37'!B:B, 0)), "")</f>
        <v/>
      </c>
      <c r="M143" s="129" t="str">
        <f>IFERROR(INDEX('SVN-CV-38'!L:L, MATCH(A143, 'SVN-CV-38'!B:B, 0)), "")</f>
        <v/>
      </c>
      <c r="N143" s="129" t="str">
        <f>IFERROR(INDEX('SVN-CV-39'!L:L, MATCH(A143, 'SVN-CV-39'!B:B, 0)), "")</f>
        <v/>
      </c>
      <c r="O143" s="129" t="str">
        <f>IFERROR(INDEX('SVN-CV-40'!L:L, MATCH(A143, 'SVN-CV-40'!B:B, 0)), "")</f>
        <v/>
      </c>
      <c r="P143" s="129" t="str">
        <f>IFERROR(INDEX('SVN-CV-41'!L:L, MATCH(A143, 'SVN-CV-41'!B:B, 0)), "")</f>
        <v/>
      </c>
      <c r="Q143" s="129" t="str">
        <f>IFERROR(INDEX('SVN-CV-42'!L:L, MATCH(A143, 'SVN-CV-42'!B:B, 0)), "")</f>
        <v/>
      </c>
      <c r="R143" s="129" t="str">
        <f>IFERROR(INDEX('SVN-CV-43'!L:L, MATCH(A143, 'SVN-CV-43'!B:B, 0)), "")</f>
        <v/>
      </c>
    </row>
    <row r="144" spans="1:18">
      <c r="A144" s="126">
        <v>45822</v>
      </c>
      <c r="B144" s="127">
        <v>10.3</v>
      </c>
      <c r="C144" s="128">
        <f>IFERROR(INDEX('SVN-CV-01'!L:L, MATCH(A144, 'SVN-CV-01'!B:B, 0)), "")</f>
        <v>17.181676234282719</v>
      </c>
      <c r="D144" s="129">
        <f>IFERROR(INDEX('SVN-CV-02'!L:L, MATCH(A144, 'SVN-CV-02'!B:B, 0)), "")</f>
        <v>33.06206285005981</v>
      </c>
      <c r="E144" s="129">
        <f>IFERROR(INDEX('SVN-CV-19'!L:L, MATCH(A144, 'SVN-CV-19'!B:B, 0)), "")</f>
        <v>28.864684309125245</v>
      </c>
      <c r="F144" s="129">
        <f>IFERROR(INDEX('SVN-CV-09'!L:L, MATCH(A144, 'SVN-CV-09'!B:B, 0)), "")</f>
        <v>26.129293521972183</v>
      </c>
      <c r="G144" s="129">
        <f>IFERROR(INDEX('SVN-CV-22'!L:L, MATCH(A144, 'SVN-CV-22'!B:B, 0)), "")</f>
        <v>44.090135236089509</v>
      </c>
      <c r="H144" s="129">
        <f>IFERROR(INDEX('SVN-CV-28'!L:L, MATCH(A144, 'SVN-CV-28'!B:B, 0)), "")</f>
        <v>61.889821261634189</v>
      </c>
      <c r="I144" s="129">
        <f>IFERROR(INDEX('SVN-CV-29'!L:L, MATCH(A144, 'SVN-CV-29'!B:B, 0)), "")</f>
        <v>88.337137766750061</v>
      </c>
      <c r="J144" s="129">
        <f>IFERROR(INDEX('SVN-CV-31'!L:L, MATCH(A144, 'SVN-CV-31'!B:B, 0)), "")</f>
        <v>218.51842042243115</v>
      </c>
      <c r="K144" s="129" t="str">
        <f>IFERROR(INDEX('SVN-CV-35'!L:L, MATCH(A144, 'SVN-CV-35'!B:B, 0)), "")</f>
        <v/>
      </c>
      <c r="L144" s="129" t="str">
        <f>IFERROR(INDEX('SVN-CV-37'!L:L, MATCH(A144, 'SVN-CV-37'!B:B, 0)), "")</f>
        <v/>
      </c>
      <c r="M144" s="129" t="str">
        <f>IFERROR(INDEX('SVN-CV-38'!L:L, MATCH(A144, 'SVN-CV-38'!B:B, 0)), "")</f>
        <v/>
      </c>
      <c r="N144" s="129" t="str">
        <f>IFERROR(INDEX('SVN-CV-39'!L:L, MATCH(A144, 'SVN-CV-39'!B:B, 0)), "")</f>
        <v/>
      </c>
      <c r="O144" s="129" t="str">
        <f>IFERROR(INDEX('SVN-CV-40'!L:L, MATCH(A144, 'SVN-CV-40'!B:B, 0)), "")</f>
        <v/>
      </c>
      <c r="P144" s="129" t="str">
        <f>IFERROR(INDEX('SVN-CV-41'!L:L, MATCH(A144, 'SVN-CV-41'!B:B, 0)), "")</f>
        <v/>
      </c>
      <c r="Q144" s="129" t="str">
        <f>IFERROR(INDEX('SVN-CV-42'!L:L, MATCH(A144, 'SVN-CV-42'!B:B, 0)), "")</f>
        <v/>
      </c>
      <c r="R144" s="129" t="str">
        <f>IFERROR(INDEX('SVN-CV-43'!L:L, MATCH(A144, 'SVN-CV-43'!B:B, 0)), "")</f>
        <v/>
      </c>
    </row>
    <row r="145" spans="1:18">
      <c r="A145" s="126">
        <v>45823</v>
      </c>
      <c r="B145" s="127">
        <v>22</v>
      </c>
      <c r="C145" s="128">
        <f>IFERROR(INDEX('SVN-CV-01'!L:L, MATCH(A145, 'SVN-CV-01'!B:B, 0)), "")</f>
        <v>14.05773808245468</v>
      </c>
      <c r="D145" s="129">
        <f>IFERROR(INDEX('SVN-CV-02'!L:L, MATCH(A145, 'SVN-CV-02'!B:B, 0)), "")</f>
        <v>44.197850558576782</v>
      </c>
      <c r="E145" s="129">
        <f>IFERROR(INDEX('SVN-CV-19'!L:L, MATCH(A145, 'SVN-CV-19'!B:B, 0)), "")</f>
        <v>37.932176223608636</v>
      </c>
      <c r="F145" s="129">
        <f>IFERROR(INDEX('SVN-CV-09'!L:L, MATCH(A145, 'SVN-CV-09'!B:B, 0)), "")</f>
        <v>15.093375761165973</v>
      </c>
      <c r="G145" s="129">
        <f>IFERROR(INDEX('SVN-CV-22'!L:L, MATCH(A145, 'SVN-CV-22'!B:B, 0)), "")</f>
        <v>54.311048769297692</v>
      </c>
      <c r="H145" s="129">
        <f>IFERROR(INDEX('SVN-CV-28'!L:L, MATCH(A145, 'SVN-CV-28'!B:B, 0)), "")</f>
        <v>116.57529768899545</v>
      </c>
      <c r="I145" s="129">
        <f>IFERROR(INDEX('SVN-CV-29'!L:L, MATCH(A145, 'SVN-CV-29'!B:B, 0)), "")</f>
        <v>137.14732890611637</v>
      </c>
      <c r="J145" s="129">
        <f>IFERROR(INDEX('SVN-CV-31'!L:L, MATCH(A145, 'SVN-CV-31'!B:B, 0)), "")</f>
        <v>231.84732052959311</v>
      </c>
      <c r="K145" s="129" t="str">
        <f>IFERROR(INDEX('SVN-CV-35'!L:L, MATCH(A145, 'SVN-CV-35'!B:B, 0)), "")</f>
        <v/>
      </c>
      <c r="L145" s="129" t="str">
        <f>IFERROR(INDEX('SVN-CV-37'!L:L, MATCH(A145, 'SVN-CV-37'!B:B, 0)), "")</f>
        <v/>
      </c>
      <c r="M145" s="129" t="str">
        <f>IFERROR(INDEX('SVN-CV-38'!L:L, MATCH(A145, 'SVN-CV-38'!B:B, 0)), "")</f>
        <v/>
      </c>
      <c r="N145" s="129" t="str">
        <f>IFERROR(INDEX('SVN-CV-39'!L:L, MATCH(A145, 'SVN-CV-39'!B:B, 0)), "")</f>
        <v/>
      </c>
      <c r="O145" s="129" t="str">
        <f>IFERROR(INDEX('SVN-CV-40'!L:L, MATCH(A145, 'SVN-CV-40'!B:B, 0)), "")</f>
        <v/>
      </c>
      <c r="P145" s="129" t="str">
        <f>IFERROR(INDEX('SVN-CV-41'!L:L, MATCH(A145, 'SVN-CV-41'!B:B, 0)), "")</f>
        <v/>
      </c>
      <c r="Q145" s="129" t="str">
        <f>IFERROR(INDEX('SVN-CV-42'!L:L, MATCH(A145, 'SVN-CV-42'!B:B, 0)), "")</f>
        <v/>
      </c>
      <c r="R145" s="129" t="str">
        <f>IFERROR(INDEX('SVN-CV-43'!L:L, MATCH(A145, 'SVN-CV-43'!B:B, 0)), "")</f>
        <v/>
      </c>
    </row>
    <row r="146" spans="1:18">
      <c r="A146" s="126">
        <v>45824</v>
      </c>
      <c r="B146" s="127">
        <v>0</v>
      </c>
      <c r="C146" s="128">
        <f>IFERROR(INDEX('SVN-CV-01'!L:L, MATCH(A146, 'SVN-CV-01'!B:B, 0)), "")</f>
        <v>65.906221241216457</v>
      </c>
      <c r="D146" s="129">
        <f>IFERROR(INDEX('SVN-CV-02'!L:L, MATCH(A146, 'SVN-CV-02'!B:B, 0)), "")</f>
        <v>16.063000825946187</v>
      </c>
      <c r="E146" s="129">
        <f>IFERROR(INDEX('SVN-CV-19'!L:L, MATCH(A146, 'SVN-CV-19'!B:B, 0)), "")</f>
        <v>16.393596185188773</v>
      </c>
      <c r="F146" s="129">
        <f>IFERROR(INDEX('SVN-CV-09'!L:L, MATCH(A146, 'SVN-CV-09'!B:B, 0)), "")</f>
        <v>63.766291783477136</v>
      </c>
      <c r="G146" s="129">
        <f>IFERROR(INDEX('SVN-CV-22'!L:L, MATCH(A146, 'SVN-CV-22'!B:B, 0)), "")</f>
        <v>57.838568438784058</v>
      </c>
      <c r="H146" s="129">
        <f>IFERROR(INDEX('SVN-CV-28'!L:L, MATCH(A146, 'SVN-CV-28'!B:B, 0)), "")</f>
        <v>44.042706653149764</v>
      </c>
      <c r="I146" s="129">
        <f>IFERROR(INDEX('SVN-CV-29'!L:L, MATCH(A146, 'SVN-CV-29'!B:B, 0)), "")</f>
        <v>65.730966821171862</v>
      </c>
      <c r="J146" s="129">
        <f>IFERROR(INDEX('SVN-CV-31'!L:L, MATCH(A146, 'SVN-CV-31'!B:B, 0)), "")</f>
        <v>207.98389370436553</v>
      </c>
      <c r="K146" s="129">
        <f>IFERROR(INDEX('SVN-CV-35'!L:L, MATCH(A146, 'SVN-CV-35'!B:B, 0)), "")</f>
        <v>0</v>
      </c>
      <c r="L146" s="129">
        <f>IFERROR(INDEX('SVN-CV-37'!L:L, MATCH(A146, 'SVN-CV-37'!B:B, 0)), "")</f>
        <v>0</v>
      </c>
      <c r="M146" s="129">
        <f>IFERROR(INDEX('SVN-CV-38'!L:L, MATCH(A146, 'SVN-CV-38'!B:B, 0)), "")</f>
        <v>0</v>
      </c>
      <c r="N146" s="129">
        <f>IFERROR(INDEX('SVN-CV-39'!L:L, MATCH(A146, 'SVN-CV-39'!B:B, 0)), "")</f>
        <v>0</v>
      </c>
      <c r="O146" s="129" t="str">
        <f>IFERROR(INDEX('SVN-CV-40'!L:L, MATCH(A146, 'SVN-CV-40'!B:B, 0)), "")</f>
        <v/>
      </c>
      <c r="P146" s="129" t="str">
        <f>IFERROR(INDEX('SVN-CV-41'!L:L, MATCH(A146, 'SVN-CV-41'!B:B, 0)), "")</f>
        <v/>
      </c>
      <c r="Q146" s="129" t="str">
        <f>IFERROR(INDEX('SVN-CV-42'!L:L, MATCH(A146, 'SVN-CV-42'!B:B, 0)), "")</f>
        <v/>
      </c>
      <c r="R146" s="129" t="str">
        <f>IFERROR(INDEX('SVN-CV-43'!L:L, MATCH(A146, 'SVN-CV-43'!B:B, 0)), "")</f>
        <v/>
      </c>
    </row>
    <row r="147" spans="1:18">
      <c r="A147" s="126">
        <v>45825</v>
      </c>
      <c r="B147" s="127">
        <v>96.86</v>
      </c>
      <c r="C147" s="128">
        <f>IFERROR(INDEX('SVN-CV-01'!L:L, MATCH(A147, 'SVN-CV-01'!B:B, 0)), "")</f>
        <v>25.87431153052578</v>
      </c>
      <c r="D147" s="129">
        <f>IFERROR(INDEX('SVN-CV-02'!L:L, MATCH(A147, 'SVN-CV-02'!B:B, 0)), "")</f>
        <v>15.302614331670533</v>
      </c>
      <c r="E147" s="129">
        <f>IFERROR(INDEX('SVN-CV-19'!L:L, MATCH(A147, 'SVN-CV-19'!B:B, 0)), "")</f>
        <v>33.737516184374918</v>
      </c>
      <c r="F147" s="129">
        <f>IFERROR(INDEX('SVN-CV-09'!L:L, MATCH(A147, 'SVN-CV-09'!B:B, 0)), "")</f>
        <v>49.101018089890083</v>
      </c>
      <c r="G147" s="129">
        <f>IFERROR(INDEX('SVN-CV-22'!L:L, MATCH(A147, 'SVN-CV-22'!B:B, 0)), "")</f>
        <v>66.732675829576152</v>
      </c>
      <c r="H147" s="129">
        <f>IFERROR(INDEX('SVN-CV-28'!L:L, MATCH(A147, 'SVN-CV-28'!B:B, 0)), "")</f>
        <v>85.694632335732877</v>
      </c>
      <c r="I147" s="129">
        <f>IFERROR(INDEX('SVN-CV-29'!L:L, MATCH(A147, 'SVN-CV-29'!B:B, 0)), "")</f>
        <v>97.027315486107</v>
      </c>
      <c r="J147" s="129">
        <f>IFERROR(INDEX('SVN-CV-31'!L:L, MATCH(A147, 'SVN-CV-31'!B:B, 0)), "")</f>
        <v>258.39452389026087</v>
      </c>
      <c r="K147" s="129">
        <f>IFERROR(INDEX('SVN-CV-35'!L:L, MATCH(A147, 'SVN-CV-35'!B:B, 0)), "")</f>
        <v>48.205186500860307</v>
      </c>
      <c r="L147" s="129">
        <f>IFERROR(INDEX('SVN-CV-37'!L:L, MATCH(A147, 'SVN-CV-37'!B:B, 0)), "")</f>
        <v>43.95463605633784</v>
      </c>
      <c r="M147" s="129">
        <f>IFERROR(INDEX('SVN-CV-38'!L:L, MATCH(A147, 'SVN-CV-38'!B:B, 0)), "")</f>
        <v>19.576516693737926</v>
      </c>
      <c r="N147" s="129">
        <f>IFERROR(INDEX('SVN-CV-39'!L:L, MATCH(A147, 'SVN-CV-39'!B:B, 0)), "")</f>
        <v>36.537788645142228</v>
      </c>
      <c r="O147" s="129" t="str">
        <f>IFERROR(INDEX('SVN-CV-40'!L:L, MATCH(A147, 'SVN-CV-40'!B:B, 0)), "")</f>
        <v/>
      </c>
      <c r="P147" s="129" t="str">
        <f>IFERROR(INDEX('SVN-CV-41'!L:L, MATCH(A147, 'SVN-CV-41'!B:B, 0)), "")</f>
        <v/>
      </c>
      <c r="Q147" s="129" t="str">
        <f>IFERROR(INDEX('SVN-CV-42'!L:L, MATCH(A147, 'SVN-CV-42'!B:B, 0)), "")</f>
        <v/>
      </c>
      <c r="R147" s="129" t="str">
        <f>IFERROR(INDEX('SVN-CV-43'!L:L, MATCH(A147, 'SVN-CV-43'!B:B, 0)), "")</f>
        <v/>
      </c>
    </row>
    <row r="148" spans="1:18">
      <c r="A148" s="126">
        <v>45826</v>
      </c>
      <c r="B148" s="127">
        <v>125.2</v>
      </c>
      <c r="C148" s="128">
        <f>IFERROR(INDEX('SVN-CV-01'!L:L, MATCH(A148, 'SVN-CV-01'!B:B, 0)), "")</f>
        <v>6.2265562340296867</v>
      </c>
      <c r="D148" s="129">
        <f>IFERROR(INDEX('SVN-CV-02'!L:L, MATCH(A148, 'SVN-CV-02'!B:B, 0)), "")</f>
        <v>49.535845520416515</v>
      </c>
      <c r="E148" s="129">
        <f>IFERROR(INDEX('SVN-CV-19'!L:L, MATCH(A148, 'SVN-CV-19'!B:B, 0)), "")</f>
        <v>33.575288747816479</v>
      </c>
      <c r="F148" s="129">
        <f>IFERROR(INDEX('SVN-CV-09'!L:L, MATCH(A148, 'SVN-CV-09'!B:B, 0)), "")</f>
        <v>13.635981879125818</v>
      </c>
      <c r="G148" s="129">
        <f>IFERROR(INDEX('SVN-CV-22'!L:L, MATCH(A148, 'SVN-CV-22'!B:B, 0)), "")</f>
        <v>36.420461301878184</v>
      </c>
      <c r="H148" s="129">
        <f>IFERROR(INDEX('SVN-CV-28'!L:L, MATCH(A148, 'SVN-CV-28'!B:B, 0)), "")</f>
        <v>42.337335635249111</v>
      </c>
      <c r="I148" s="129">
        <f>IFERROR(INDEX('SVN-CV-29'!L:L, MATCH(A148, 'SVN-CV-29'!B:B, 0)), "")</f>
        <v>38.943548461452529</v>
      </c>
      <c r="J148" s="129">
        <f>IFERROR(INDEX('SVN-CV-31'!L:L, MATCH(A148, 'SVN-CV-31'!B:B, 0)), "")</f>
        <v>241.06750112894088</v>
      </c>
      <c r="K148" s="129">
        <f>IFERROR(INDEX('SVN-CV-35'!L:L, MATCH(A148, 'SVN-CV-35'!B:B, 0)), "")</f>
        <v>24.603251817910671</v>
      </c>
      <c r="L148" s="129">
        <f>IFERROR(INDEX('SVN-CV-37'!L:L, MATCH(A148, 'SVN-CV-37'!B:B, 0)), "")</f>
        <v>86.394907315535491</v>
      </c>
      <c r="M148" s="129">
        <f>IFERROR(INDEX('SVN-CV-38'!L:L, MATCH(A148, 'SVN-CV-38'!B:B, 0)), "")</f>
        <v>64.239629560872132</v>
      </c>
      <c r="N148" s="129">
        <f>IFERROR(INDEX('SVN-CV-39'!L:L, MATCH(A148, 'SVN-CV-39'!B:B, 0)), "")</f>
        <v>18.32839347310653</v>
      </c>
      <c r="O148" s="129" t="str">
        <f>IFERROR(INDEX('SVN-CV-40'!L:L, MATCH(A148, 'SVN-CV-40'!B:B, 0)), "")</f>
        <v/>
      </c>
      <c r="P148" s="129" t="str">
        <f>IFERROR(INDEX('SVN-CV-41'!L:L, MATCH(A148, 'SVN-CV-41'!B:B, 0)), "")</f>
        <v/>
      </c>
      <c r="Q148" s="129" t="str">
        <f>IFERROR(INDEX('SVN-CV-42'!L:L, MATCH(A148, 'SVN-CV-42'!B:B, 0)), "")</f>
        <v/>
      </c>
      <c r="R148" s="129" t="str">
        <f>IFERROR(INDEX('SVN-CV-43'!L:L, MATCH(A148, 'SVN-CV-43'!B:B, 0)), "")</f>
        <v/>
      </c>
    </row>
    <row r="149" spans="1:18">
      <c r="A149" s="126">
        <v>45827</v>
      </c>
      <c r="B149" s="127">
        <v>2.1</v>
      </c>
      <c r="C149" s="128">
        <f>IFERROR(INDEX('SVN-CV-01'!L:L, MATCH(A149, 'SVN-CV-01'!B:B, 0)), "")</f>
        <v>68.92140449703291</v>
      </c>
      <c r="D149" s="129">
        <f>IFERROR(INDEX('SVN-CV-02'!L:L, MATCH(A149, 'SVN-CV-02'!B:B, 0)), "")</f>
        <v>66.630398481654055</v>
      </c>
      <c r="E149" s="129">
        <f>IFERROR(INDEX('SVN-CV-19'!L:L, MATCH(A149, 'SVN-CV-19'!B:B, 0)), "")</f>
        <v>31.300159867970262</v>
      </c>
      <c r="F149" s="129">
        <f>IFERROR(INDEX('SVN-CV-09'!L:L, MATCH(A149, 'SVN-CV-09'!B:B, 0)), "")</f>
        <v>11.702136581313956</v>
      </c>
      <c r="G149" s="129">
        <f>IFERROR(INDEX('SVN-CV-22'!L:L, MATCH(A149, 'SVN-CV-22'!B:B, 0)), "")</f>
        <v>43.690845742407333</v>
      </c>
      <c r="H149" s="129">
        <f>IFERROR(INDEX('SVN-CV-28'!L:L, MATCH(A149, 'SVN-CV-28'!B:B, 0)), "")</f>
        <v>44.792074941499386</v>
      </c>
      <c r="I149" s="129">
        <f>IFERROR(INDEX('SVN-CV-29'!L:L, MATCH(A149, 'SVN-CV-29'!B:B, 0)), "")</f>
        <v>69.842465408332387</v>
      </c>
      <c r="J149" s="129">
        <f>IFERROR(INDEX('SVN-CV-31'!L:L, MATCH(A149, 'SVN-CV-31'!B:B, 0)), "")</f>
        <v>325.48603651127115</v>
      </c>
      <c r="K149" s="129">
        <f>IFERROR(INDEX('SVN-CV-35'!L:L, MATCH(A149, 'SVN-CV-35'!B:B, 0)), "")</f>
        <v>97.867717251545855</v>
      </c>
      <c r="L149" s="129">
        <f>IFERROR(INDEX('SVN-CV-37'!L:L, MATCH(A149, 'SVN-CV-37'!B:B, 0)), "")</f>
        <v>228.31173906048278</v>
      </c>
      <c r="M149" s="129">
        <f>IFERROR(INDEX('SVN-CV-38'!L:L, MATCH(A149, 'SVN-CV-38'!B:B, 0)), "")</f>
        <v>146.86868278082821</v>
      </c>
      <c r="N149" s="129">
        <f>IFERROR(INDEX('SVN-CV-39'!L:L, MATCH(A149, 'SVN-CV-39'!B:B, 0)), "")</f>
        <v>125.65830618523304</v>
      </c>
      <c r="O149" s="129" t="str">
        <f>IFERROR(INDEX('SVN-CV-40'!L:L, MATCH(A149, 'SVN-CV-40'!B:B, 0)), "")</f>
        <v/>
      </c>
      <c r="P149" s="129" t="str">
        <f>IFERROR(INDEX('SVN-CV-41'!L:L, MATCH(A149, 'SVN-CV-41'!B:B, 0)), "")</f>
        <v/>
      </c>
      <c r="Q149" s="129" t="str">
        <f>IFERROR(INDEX('SVN-CV-42'!L:L, MATCH(A149, 'SVN-CV-42'!B:B, 0)), "")</f>
        <v/>
      </c>
      <c r="R149" s="129" t="str">
        <f>IFERROR(INDEX('SVN-CV-43'!L:L, MATCH(A149, 'SVN-CV-43'!B:B, 0)), "")</f>
        <v/>
      </c>
    </row>
    <row r="150" spans="1:18">
      <c r="A150" s="126">
        <v>45828</v>
      </c>
      <c r="B150" s="127">
        <v>16.799999999999997</v>
      </c>
      <c r="C150" s="128">
        <f>IFERROR(INDEX('SVN-CV-01'!L:L, MATCH(A150, 'SVN-CV-01'!B:B, 0)), "")</f>
        <v>15.289866070007317</v>
      </c>
      <c r="D150" s="129">
        <f>IFERROR(INDEX('SVN-CV-02'!L:L, MATCH(A150, 'SVN-CV-02'!B:B, 0)), "")</f>
        <v>29.999499925943464</v>
      </c>
      <c r="E150" s="129">
        <f>IFERROR(INDEX('SVN-CV-19'!L:L, MATCH(A150, 'SVN-CV-19'!B:B, 0)), "")</f>
        <v>16.180852809659132</v>
      </c>
      <c r="F150" s="129">
        <f>IFERROR(INDEX('SVN-CV-09'!L:L, MATCH(A150, 'SVN-CV-09'!B:B, 0)), "")</f>
        <v>14.697278608843659</v>
      </c>
      <c r="G150" s="129">
        <f>IFERROR(INDEX('SVN-CV-22'!L:L, MATCH(A150, 'SVN-CV-22'!B:B, 0)), "")</f>
        <v>47.508315579761678</v>
      </c>
      <c r="H150" s="129">
        <f>IFERROR(INDEX('SVN-CV-28'!L:L, MATCH(A150, 'SVN-CV-28'!B:B, 0)), "")</f>
        <v>52.378430344932958</v>
      </c>
      <c r="I150" s="129">
        <f>IFERROR(INDEX('SVN-CV-29'!L:L, MATCH(A150, 'SVN-CV-29'!B:B, 0)), "")</f>
        <v>71.842675317507457</v>
      </c>
      <c r="J150" s="129">
        <f>IFERROR(INDEX('SVN-CV-31'!L:L, MATCH(A150, 'SVN-CV-31'!B:B, 0)), "")</f>
        <v>376.13486958635292</v>
      </c>
      <c r="K150" s="129">
        <f>IFERROR(INDEX('SVN-CV-35'!L:L, MATCH(A150, 'SVN-CV-35'!B:B, 0)), "")</f>
        <v>41.849731608899816</v>
      </c>
      <c r="L150" s="129">
        <f>IFERROR(INDEX('SVN-CV-37'!L:L, MATCH(A150, 'SVN-CV-37'!B:B, 0)), "")</f>
        <v>303.19071561484662</v>
      </c>
      <c r="M150" s="129">
        <f>IFERROR(INDEX('SVN-CV-38'!L:L, MATCH(A150, 'SVN-CV-38'!B:B, 0)), "")</f>
        <v>209.15508597790958</v>
      </c>
      <c r="N150" s="129">
        <f>IFERROR(INDEX('SVN-CV-39'!L:L, MATCH(A150, 'SVN-CV-39'!B:B, 0)), "")</f>
        <v>43.08108621090431</v>
      </c>
      <c r="O150" s="129" t="str">
        <f>IFERROR(INDEX('SVN-CV-40'!L:L, MATCH(A150, 'SVN-CV-40'!B:B, 0)), "")</f>
        <v/>
      </c>
      <c r="P150" s="129" t="str">
        <f>IFERROR(INDEX('SVN-CV-41'!L:L, MATCH(A150, 'SVN-CV-41'!B:B, 0)), "")</f>
        <v/>
      </c>
      <c r="Q150" s="129" t="str">
        <f>IFERROR(INDEX('SVN-CV-42'!L:L, MATCH(A150, 'SVN-CV-42'!B:B, 0)), "")</f>
        <v/>
      </c>
      <c r="R150" s="129" t="str">
        <f>IFERROR(INDEX('SVN-CV-43'!L:L, MATCH(A150, 'SVN-CV-43'!B:B, 0)), "")</f>
        <v/>
      </c>
    </row>
    <row r="151" spans="1:18">
      <c r="A151" s="126">
        <v>45829</v>
      </c>
      <c r="B151" s="127">
        <v>0</v>
      </c>
      <c r="C151" s="128">
        <f>IFERROR(INDEX('SVN-CV-01'!L:L, MATCH(A151, 'SVN-CV-01'!B:B, 0)), "")</f>
        <v>18.689301762981671</v>
      </c>
      <c r="D151" s="129">
        <f>IFERROR(INDEX('SVN-CV-02'!L:L, MATCH(A151, 'SVN-CV-02'!B:B, 0)), "")</f>
        <v>22.360679795354141</v>
      </c>
      <c r="E151" s="129">
        <f>IFERROR(INDEX('SVN-CV-19'!L:L, MATCH(A151, 'SVN-CV-19'!B:B, 0)), "")</f>
        <v>8.9448309774913781</v>
      </c>
      <c r="F151" s="129">
        <f>IFERROR(INDEX('SVN-CV-09'!L:L, MATCH(A151, 'SVN-CV-09'!B:B, 0)), "")</f>
        <v>35.867952225866112</v>
      </c>
      <c r="G151" s="129">
        <f>IFERROR(INDEX('SVN-CV-22'!L:L, MATCH(A151, 'SVN-CV-22'!B:B, 0)), "")</f>
        <v>62.050544316341032</v>
      </c>
      <c r="H151" s="129">
        <f>IFERROR(INDEX('SVN-CV-28'!L:L, MATCH(A151, 'SVN-CV-28'!B:B, 0)), "")</f>
        <v>66.044984400718263</v>
      </c>
      <c r="I151" s="129">
        <f>IFERROR(INDEX('SVN-CV-29'!L:L, MATCH(A151, 'SVN-CV-29'!B:B, 0)), "")</f>
        <v>93.966962450842161</v>
      </c>
      <c r="J151" s="129">
        <f>IFERROR(INDEX('SVN-CV-31'!L:L, MATCH(A151, 'SVN-CV-31'!B:B, 0)), "")</f>
        <v>391.60363912286624</v>
      </c>
      <c r="K151" s="129">
        <f>IFERROR(INDEX('SVN-CV-35'!L:L, MATCH(A151, 'SVN-CV-35'!B:B, 0)), "")</f>
        <v>30.402796436627767</v>
      </c>
      <c r="L151" s="129">
        <f>IFERROR(INDEX('SVN-CV-37'!L:L, MATCH(A151, 'SVN-CV-37'!B:B, 0)), "")</f>
        <v>343.08672372166927</v>
      </c>
      <c r="M151" s="129">
        <f>IFERROR(INDEX('SVN-CV-38'!L:L, MATCH(A151, 'SVN-CV-38'!B:B, 0)), "")</f>
        <v>244.57131883998059</v>
      </c>
      <c r="N151" s="129">
        <f>IFERROR(INDEX('SVN-CV-39'!L:L, MATCH(A151, 'SVN-CV-39'!B:B, 0)), "")</f>
        <v>56.427741380593297</v>
      </c>
      <c r="O151" s="129" t="str">
        <f>IFERROR(INDEX('SVN-CV-40'!L:L, MATCH(A151, 'SVN-CV-40'!B:B, 0)), "")</f>
        <v/>
      </c>
      <c r="P151" s="129" t="str">
        <f>IFERROR(INDEX('SVN-CV-41'!L:L, MATCH(A151, 'SVN-CV-41'!B:B, 0)), "")</f>
        <v/>
      </c>
      <c r="Q151" s="129" t="str">
        <f>IFERROR(INDEX('SVN-CV-42'!L:L, MATCH(A151, 'SVN-CV-42'!B:B, 0)), "")</f>
        <v/>
      </c>
      <c r="R151" s="129" t="str">
        <f>IFERROR(INDEX('SVN-CV-43'!L:L, MATCH(A151, 'SVN-CV-43'!B:B, 0)), "")</f>
        <v/>
      </c>
    </row>
    <row r="152" spans="1:18">
      <c r="A152" s="126">
        <v>45830</v>
      </c>
      <c r="B152" s="127">
        <v>5.9</v>
      </c>
      <c r="C152" s="128">
        <v>18.689301762981671</v>
      </c>
      <c r="D152" s="129">
        <v>22.360679795354141</v>
      </c>
      <c r="E152" s="129">
        <v>8.9448309774913781</v>
      </c>
      <c r="F152" s="129">
        <v>35.867952225866112</v>
      </c>
      <c r="G152" s="129">
        <v>62.050544316341032</v>
      </c>
      <c r="H152" s="129">
        <v>66.044984400718263</v>
      </c>
      <c r="I152" s="129">
        <v>93.966962450842161</v>
      </c>
      <c r="J152" s="129">
        <v>391.60363912286624</v>
      </c>
      <c r="K152" s="129">
        <v>30.402796436627767</v>
      </c>
      <c r="L152" s="129">
        <v>343.08672372166927</v>
      </c>
      <c r="M152" s="129">
        <v>244.57131883998059</v>
      </c>
      <c r="N152" s="129">
        <v>56.427741380593297</v>
      </c>
      <c r="O152" s="129" t="str">
        <f>IFERROR(INDEX('SVN-CV-40'!L:L, MATCH(A152, 'SVN-CV-40'!B:B, 0)), "")</f>
        <v/>
      </c>
      <c r="P152" s="129" t="str">
        <f>IFERROR(INDEX('SVN-CV-41'!L:L, MATCH(A152, 'SVN-CV-41'!B:B, 0)), "")</f>
        <v/>
      </c>
      <c r="Q152" s="129" t="str">
        <f>IFERROR(INDEX('SVN-CV-42'!L:L, MATCH(A152, 'SVN-CV-42'!B:B, 0)), "")</f>
        <v/>
      </c>
      <c r="R152" s="129" t="str">
        <f>IFERROR(INDEX('SVN-CV-43'!L:L, MATCH(A152, 'SVN-CV-43'!B:B, 0)), "")</f>
        <v/>
      </c>
    </row>
    <row r="153" spans="1:18">
      <c r="A153" s="126">
        <v>45831</v>
      </c>
      <c r="B153" s="127">
        <v>0</v>
      </c>
      <c r="C153" s="128">
        <f>IFERROR(INDEX('SVN-CV-01'!L:L, MATCH(A153, 'SVN-CV-01'!B:B, 0)), "")</f>
        <v>75.986446166104372</v>
      </c>
      <c r="D153" s="129">
        <f>IFERROR(INDEX('SVN-CV-02'!L:L, MATCH(A153, 'SVN-CV-02'!B:B, 0)), "")</f>
        <v>54.151269508135371</v>
      </c>
      <c r="E153" s="129">
        <f>IFERROR(INDEX('SVN-CV-19'!L:L, MATCH(A153, 'SVN-CV-19'!B:B, 0)), "")</f>
        <v>38.645180690937352</v>
      </c>
      <c r="F153" s="129">
        <f>IFERROR(INDEX('SVN-CV-09'!L:L, MATCH(A153, 'SVN-CV-09'!B:B, 0)), "")</f>
        <v>18.072354343390067</v>
      </c>
      <c r="G153" s="129">
        <f>IFERROR(INDEX('SVN-CV-22'!L:L, MATCH(A153, 'SVN-CV-22'!B:B, 0)), "")</f>
        <v>140.40997141250051</v>
      </c>
      <c r="H153" s="129">
        <f>IFERROR(INDEX('SVN-CV-28'!L:L, MATCH(A153, 'SVN-CV-28'!B:B, 0)), "")</f>
        <v>50.154660942338737</v>
      </c>
      <c r="I153" s="129">
        <f>IFERROR(INDEX('SVN-CV-29'!L:L, MATCH(A153, 'SVN-CV-29'!B:B, 0)), "")</f>
        <v>208.44579633105113</v>
      </c>
      <c r="J153" s="129">
        <f>IFERROR(INDEX('SVN-CV-31'!L:L, MATCH(A153, 'SVN-CV-31'!B:B, 0)), "")</f>
        <v>463.96838265553652</v>
      </c>
      <c r="K153" s="129">
        <f>IFERROR(INDEX('SVN-CV-35'!L:L, MATCH(A153, 'SVN-CV-35'!B:B, 0)), "")</f>
        <v>35.129759339369961</v>
      </c>
      <c r="L153" s="129">
        <f>IFERROR(INDEX('SVN-CV-37'!L:L, MATCH(A153, 'SVN-CV-37'!B:B, 0)), "")</f>
        <v>531.80680704578447</v>
      </c>
      <c r="M153" s="129">
        <f>IFERROR(INDEX('SVN-CV-38'!L:L, MATCH(A153, 'SVN-CV-38'!B:B, 0)), "")</f>
        <v>365.21574446057849</v>
      </c>
      <c r="N153" s="129">
        <f>IFERROR(INDEX('SVN-CV-39'!L:L, MATCH(A153, 'SVN-CV-39'!B:B, 0)), "")</f>
        <v>61.280013170579494</v>
      </c>
      <c r="O153" s="129" t="str">
        <f>IFERROR(INDEX('SVN-CV-40'!L:L, MATCH(A153, 'SVN-CV-40'!B:B, 0)), "")</f>
        <v/>
      </c>
      <c r="P153" s="129" t="str">
        <f>IFERROR(INDEX('SVN-CV-41'!L:L, MATCH(A153, 'SVN-CV-41'!B:B, 0)), "")</f>
        <v/>
      </c>
      <c r="Q153" s="129" t="str">
        <f>IFERROR(INDEX('SVN-CV-42'!L:L, MATCH(A153, 'SVN-CV-42'!B:B, 0)), "")</f>
        <v/>
      </c>
      <c r="R153" s="129" t="str">
        <f>IFERROR(INDEX('SVN-CV-43'!L:L, MATCH(A153, 'SVN-CV-43'!B:B, 0)), "")</f>
        <v/>
      </c>
    </row>
    <row r="154" spans="1:18">
      <c r="A154" s="126">
        <v>45832</v>
      </c>
      <c r="B154" s="127">
        <v>0</v>
      </c>
      <c r="C154" s="128">
        <f>IFERROR(INDEX('SVN-CV-01'!L:L, MATCH(A154, 'SVN-CV-01'!B:B, 0)), "")</f>
        <v>73.088234364442386</v>
      </c>
      <c r="D154" s="129">
        <f>IFERROR(INDEX('SVN-CV-02'!L:L, MATCH(A154, 'SVN-CV-02'!B:B, 0)), "")</f>
        <v>52.820545222365396</v>
      </c>
      <c r="E154" s="129">
        <f>IFERROR(INDEX('SVN-CV-19'!L:L, MATCH(A154, 'SVN-CV-19'!B:B, 0)), "")</f>
        <v>15.990622269052601</v>
      </c>
      <c r="F154" s="129">
        <f>IFERROR(INDEX('SVN-CV-09'!L:L, MATCH(A154, 'SVN-CV-09'!B:B, 0)), "")</f>
        <v>16.536625951674601</v>
      </c>
      <c r="G154" s="129">
        <f>IFERROR(INDEX('SVN-CV-22'!L:L, MATCH(A154, 'SVN-CV-22'!B:B, 0)), "")</f>
        <v>192.18181524520048</v>
      </c>
      <c r="H154" s="129">
        <f>IFERROR(INDEX('SVN-CV-28'!L:L, MATCH(A154, 'SVN-CV-28'!B:B, 0)), "")</f>
        <v>68.490436781430162</v>
      </c>
      <c r="I154" s="129">
        <f>IFERROR(INDEX('SVN-CV-29'!L:L, MATCH(A154, 'SVN-CV-29'!B:B, 0)), "")</f>
        <v>271.81061416058679</v>
      </c>
      <c r="J154" s="129">
        <f>IFERROR(INDEX('SVN-CV-31'!L:L, MATCH(A154, 'SVN-CV-31'!B:B, 0)), "")</f>
        <v>505.41966751378749</v>
      </c>
      <c r="K154" s="129">
        <f>IFERROR(INDEX('SVN-CV-35'!L:L, MATCH(A154, 'SVN-CV-35'!B:B, 0)), "")</f>
        <v>40.226483705937696</v>
      </c>
      <c r="L154" s="129">
        <f>IFERROR(INDEX('SVN-CV-37'!L:L, MATCH(A154, 'SVN-CV-37'!B:B, 0)), "")</f>
        <v>588.24394607378019</v>
      </c>
      <c r="M154" s="129">
        <f>IFERROR(INDEX('SVN-CV-38'!L:L, MATCH(A154, 'SVN-CV-38'!B:B, 0)), "")</f>
        <v>406.67260788902769</v>
      </c>
      <c r="N154" s="129">
        <f>IFERROR(INDEX('SVN-CV-39'!L:L, MATCH(A154, 'SVN-CV-39'!B:B, 0)), "")</f>
        <v>31.455524462097308</v>
      </c>
      <c r="O154" s="129">
        <f>IFERROR(INDEX('SVN-CV-40'!L:L, MATCH(A154, 'SVN-CV-40'!B:B, 0)), "")</f>
        <v>0</v>
      </c>
      <c r="P154" s="129">
        <f>IFERROR(INDEX('SVN-CV-41'!L:L, MATCH(A154, 'SVN-CV-41'!B:B, 0)), "")</f>
        <v>0</v>
      </c>
      <c r="Q154" s="129">
        <f>IFERROR(INDEX('SVN-CV-42'!L:L, MATCH(A154, 'SVN-CV-42'!B:B, 0)), "")</f>
        <v>0</v>
      </c>
      <c r="R154" s="129" t="str">
        <f>IFERROR(INDEX('SVN-CV-43'!L:L, MATCH(A154, 'SVN-CV-43'!B:B, 0)), "")</f>
        <v/>
      </c>
    </row>
    <row r="155" spans="1:18">
      <c r="A155" s="126">
        <v>45833</v>
      </c>
      <c r="B155" s="127">
        <v>0</v>
      </c>
      <c r="C155" s="128">
        <f>IFERROR(INDEX('SVN-CV-01'!L:L, MATCH(A155, 'SVN-CV-01'!B:B, 0)), "")</f>
        <v>170.42491014844262</v>
      </c>
      <c r="D155" s="129">
        <f>IFERROR(INDEX('SVN-CV-02'!L:L, MATCH(A155, 'SVN-CV-02'!B:B, 0)), "")</f>
        <v>135.06520649234508</v>
      </c>
      <c r="E155" s="129">
        <f>IFERROR(INDEX('SVN-CV-19'!L:L, MATCH(A155, 'SVN-CV-19'!B:B, 0)), "")</f>
        <v>43.604816217525851</v>
      </c>
      <c r="F155" s="129">
        <f>IFERROR(INDEX('SVN-CV-09'!L:L, MATCH(A155, 'SVN-CV-09'!B:B, 0)), "")</f>
        <v>18.274298975944504</v>
      </c>
      <c r="G155" s="129">
        <f>IFERROR(INDEX('SVN-CV-22'!L:L, MATCH(A155, 'SVN-CV-22'!B:B, 0)), "")</f>
        <v>173.32218570788035</v>
      </c>
      <c r="H155" s="129">
        <f>IFERROR(INDEX('SVN-CV-28'!L:L, MATCH(A155, 'SVN-CV-28'!B:B, 0)), "")</f>
        <v>49.348151042368016</v>
      </c>
      <c r="I155" s="129">
        <f>IFERROR(INDEX('SVN-CV-29'!L:L, MATCH(A155, 'SVN-CV-29'!B:B, 0)), "")</f>
        <v>239.62731439345214</v>
      </c>
      <c r="J155" s="129">
        <f>IFERROR(INDEX('SVN-CV-31'!L:L, MATCH(A155, 'SVN-CV-31'!B:B, 0)), "")</f>
        <v>491.89572074473051</v>
      </c>
      <c r="K155" s="129">
        <f>IFERROR(INDEX('SVN-CV-35'!L:L, MATCH(A155, 'SVN-CV-35'!B:B, 0)), "")</f>
        <v>65.671074135946668</v>
      </c>
      <c r="L155" s="129">
        <f>IFERROR(INDEX('SVN-CV-37'!L:L, MATCH(A155, 'SVN-CV-37'!B:B, 0)), "")</f>
        <v>631.61368729783044</v>
      </c>
      <c r="M155" s="129">
        <f>IFERROR(INDEX('SVN-CV-38'!L:L, MATCH(A155, 'SVN-CV-38'!B:B, 0)), "")</f>
        <v>449.47869797959987</v>
      </c>
      <c r="N155" s="129">
        <f>IFERROR(INDEX('SVN-CV-39'!L:L, MATCH(A155, 'SVN-CV-39'!B:B, 0)), "")</f>
        <v>24.710321780735185</v>
      </c>
      <c r="O155" s="129">
        <f>IFERROR(INDEX('SVN-CV-40'!L:L, MATCH(A155, 'SVN-CV-40'!B:B, 0)), "")</f>
        <v>42.85020439694717</v>
      </c>
      <c r="P155" s="129">
        <f>IFERROR(INDEX('SVN-CV-41'!L:L, MATCH(A155, 'SVN-CV-41'!B:B, 0)), "")</f>
        <v>12.941792856153143</v>
      </c>
      <c r="Q155" s="129">
        <f>IFERROR(INDEX('SVN-CV-42'!L:L, MATCH(A155, 'SVN-CV-42'!B:B, 0)), "")</f>
        <v>33.577075916775094</v>
      </c>
      <c r="R155" s="129">
        <f>IFERROR(INDEX('SVN-CV-43'!L:L, MATCH(A155, 'SVN-CV-43'!B:B, 0)), "")</f>
        <v>0</v>
      </c>
    </row>
    <row r="156" spans="1:18">
      <c r="A156" s="126">
        <v>45834</v>
      </c>
      <c r="B156" s="127">
        <v>12.209999999999999</v>
      </c>
      <c r="C156" s="128">
        <f>IFERROR(INDEX('SVN-CV-01'!L:L, MATCH(A156, 'SVN-CV-01'!B:B, 0)), "")</f>
        <v>27.083205266278018</v>
      </c>
      <c r="D156" s="129">
        <f>IFERROR(INDEX('SVN-CV-02'!L:L, MATCH(A156, 'SVN-CV-02'!B:B, 0)), "")</f>
        <v>24.16629885427016</v>
      </c>
      <c r="E156" s="129">
        <f>IFERROR(INDEX('SVN-CV-19'!L:L, MATCH(A156, 'SVN-CV-19'!B:B, 0)), "")</f>
        <v>4.3737855020166441</v>
      </c>
      <c r="F156" s="129">
        <f>IFERROR(INDEX('SVN-CV-09'!L:L, MATCH(A156, 'SVN-CV-09'!B:B, 0)), "")</f>
        <v>29.479993205744801</v>
      </c>
      <c r="G156" s="129">
        <f>IFERROR(INDEX('SVN-CV-22'!L:L, MATCH(A156, 'SVN-CV-22'!B:B, 0)), "")</f>
        <v>222.55862175815611</v>
      </c>
      <c r="H156" s="129">
        <f>IFERROR(INDEX('SVN-CV-28'!L:L, MATCH(A156, 'SVN-CV-28'!B:B, 0)), "")</f>
        <v>65.120196479508735</v>
      </c>
      <c r="I156" s="129">
        <f>IFERROR(INDEX('SVN-CV-29'!L:L, MATCH(A156, 'SVN-CV-29'!B:B, 0)), "")</f>
        <v>284.97419186165615</v>
      </c>
      <c r="J156" s="129">
        <f>IFERROR(INDEX('SVN-CV-31'!L:L, MATCH(A156, 'SVN-CV-31'!B:B, 0)), "")</f>
        <v>528.60443658328359</v>
      </c>
      <c r="K156" s="129">
        <f>IFERROR(INDEX('SVN-CV-35'!L:L, MATCH(A156, 'SVN-CV-35'!B:B, 0)), "")</f>
        <v>41.432595821338388</v>
      </c>
      <c r="L156" s="129">
        <f>IFERROR(INDEX('SVN-CV-37'!L:L, MATCH(A156, 'SVN-CV-37'!B:B, 0)), "")</f>
        <v>695.85470463033903</v>
      </c>
      <c r="M156" s="129">
        <f>IFERROR(INDEX('SVN-CV-38'!L:L, MATCH(A156, 'SVN-CV-38'!B:B, 0)), "")</f>
        <v>489.16840656608593</v>
      </c>
      <c r="N156" s="129">
        <f>IFERROR(INDEX('SVN-CV-39'!L:L, MATCH(A156, 'SVN-CV-39'!B:B, 0)), "")</f>
        <v>31.953873011435324</v>
      </c>
      <c r="O156" s="129">
        <f>IFERROR(INDEX('SVN-CV-40'!L:L, MATCH(A156, 'SVN-CV-40'!B:B, 0)), "")</f>
        <v>69.34565550210057</v>
      </c>
      <c r="P156" s="129">
        <f>IFERROR(INDEX('SVN-CV-41'!L:L, MATCH(A156, 'SVN-CV-41'!B:B, 0)), "")</f>
        <v>44.968211174226774</v>
      </c>
      <c r="Q156" s="129">
        <f>IFERROR(INDEX('SVN-CV-42'!L:L, MATCH(A156, 'SVN-CV-42'!B:B, 0)), "")</f>
        <v>48.43810508495357</v>
      </c>
      <c r="R156" s="129">
        <f>IFERROR(INDEX('SVN-CV-43'!L:L, MATCH(A156, 'SVN-CV-43'!B:B, 0)), "")</f>
        <v>62.539827330052859</v>
      </c>
    </row>
    <row r="157" spans="1:18">
      <c r="A157" s="126">
        <v>45835</v>
      </c>
      <c r="B157" s="127">
        <v>0</v>
      </c>
      <c r="C157" s="128">
        <f>IFERROR(INDEX('SVN-CV-01'!L:L, MATCH(A157, 'SVN-CV-01'!B:B, 0)), "")</f>
        <v>40.464305268535256</v>
      </c>
      <c r="D157" s="129">
        <f>IFERROR(INDEX('SVN-CV-02'!L:L, MATCH(A157, 'SVN-CV-02'!B:B, 0)), "")</f>
        <v>52.700664146014937</v>
      </c>
      <c r="E157" s="129">
        <f>IFERROR(INDEX('SVN-CV-19'!L:L, MATCH(A157, 'SVN-CV-19'!B:B, 0)), "")</f>
        <v>45.912416711396865</v>
      </c>
      <c r="F157" s="129">
        <f>IFERROR(INDEX('SVN-CV-09'!L:L, MATCH(A157, 'SVN-CV-09'!B:B, 0)), "")</f>
        <v>16.693112581768958</v>
      </c>
      <c r="G157" s="129">
        <f>IFERROR(INDEX('SVN-CV-22'!L:L, MATCH(A157, 'SVN-CV-22'!B:B, 0)), "")</f>
        <v>184.81864093236408</v>
      </c>
      <c r="H157" s="129">
        <f>IFERROR(INDEX('SVN-CV-28'!L:L, MATCH(A157, 'SVN-CV-28'!B:B, 0)), "")</f>
        <v>82.061744924803492</v>
      </c>
      <c r="I157" s="129">
        <f>IFERROR(INDEX('SVN-CV-29'!L:L, MATCH(A157, 'SVN-CV-29'!B:B, 0)), "")</f>
        <v>239.72200529338187</v>
      </c>
      <c r="J157" s="129">
        <f>IFERROR(INDEX('SVN-CV-31'!L:L, MATCH(A157, 'SVN-CV-31'!B:B, 0)), "")</f>
        <v>509.25202013492543</v>
      </c>
      <c r="K157" s="129">
        <f>IFERROR(INDEX('SVN-CV-35'!L:L, MATCH(A157, 'SVN-CV-35'!B:B, 0)), "")</f>
        <v>120.59925318540859</v>
      </c>
      <c r="L157" s="129">
        <f>IFERROR(INDEX('SVN-CV-37'!L:L, MATCH(A157, 'SVN-CV-37'!B:B, 0)), "")</f>
        <v>691.69237385820304</v>
      </c>
      <c r="M157" s="129">
        <f>IFERROR(INDEX('SVN-CV-38'!L:L, MATCH(A157, 'SVN-CV-38'!B:B, 0)), "")</f>
        <v>512.51053635980691</v>
      </c>
      <c r="N157" s="129">
        <f>IFERROR(INDEX('SVN-CV-39'!L:L, MATCH(A157, 'SVN-CV-39'!B:B, 0)), "")</f>
        <v>48.554401968747896</v>
      </c>
      <c r="O157" s="129">
        <f>IFERROR(INDEX('SVN-CV-40'!L:L, MATCH(A157, 'SVN-CV-40'!B:B, 0)), "")</f>
        <v>26.139051779246731</v>
      </c>
      <c r="P157" s="129">
        <f>IFERROR(INDEX('SVN-CV-41'!L:L, MATCH(A157, 'SVN-CV-41'!B:B, 0)), "")</f>
        <v>40.359137631403236</v>
      </c>
      <c r="Q157" s="129">
        <f>IFERROR(INDEX('SVN-CV-42'!L:L, MATCH(A157, 'SVN-CV-42'!B:B, 0)), "")</f>
        <v>47.641263550637539</v>
      </c>
      <c r="R157" s="129">
        <f>IFERROR(INDEX('SVN-CV-43'!L:L, MATCH(A157, 'SVN-CV-43'!B:B, 0)), "")</f>
        <v>102.16114683239654</v>
      </c>
    </row>
    <row r="158" spans="1:18">
      <c r="A158" s="126">
        <v>45836</v>
      </c>
      <c r="B158" s="127">
        <v>33.6</v>
      </c>
      <c r="C158" s="128">
        <f>IFERROR(INDEX('SVN-CV-01'!L:L, MATCH(A158, 'SVN-CV-01'!B:B, 0)), "")</f>
        <v>34.522021887751251</v>
      </c>
      <c r="D158" s="129">
        <f>IFERROR(INDEX('SVN-CV-02'!L:L, MATCH(A158, 'SVN-CV-02'!B:B, 0)), "")</f>
        <v>33.649517011472021</v>
      </c>
      <c r="E158" s="129">
        <f>IFERROR(INDEX('SVN-CV-19'!L:L, MATCH(A158, 'SVN-CV-19'!B:B, 0)), "")</f>
        <v>11.363538121569016</v>
      </c>
      <c r="F158" s="129">
        <f>IFERROR(INDEX('SVN-CV-09'!L:L, MATCH(A158, 'SVN-CV-09'!B:B, 0)), "")</f>
        <v>19.376790252191888</v>
      </c>
      <c r="G158" s="129">
        <f>IFERROR(INDEX('SVN-CV-22'!L:L, MATCH(A158, 'SVN-CV-22'!B:B, 0)), "")</f>
        <v>215.05080824106304</v>
      </c>
      <c r="H158" s="129">
        <f>IFERROR(INDEX('SVN-CV-28'!L:L, MATCH(A158, 'SVN-CV-28'!B:B, 0)), "")</f>
        <v>64.32573321775277</v>
      </c>
      <c r="I158" s="129">
        <f>IFERROR(INDEX('SVN-CV-29'!L:L, MATCH(A158, 'SVN-CV-29'!B:B, 0)), "")</f>
        <v>291.89417561002108</v>
      </c>
      <c r="J158" s="129">
        <f>IFERROR(INDEX('SVN-CV-31'!L:L, MATCH(A158, 'SVN-CV-31'!B:B, 0)), "")</f>
        <v>552.85134549408099</v>
      </c>
      <c r="K158" s="129">
        <f>IFERROR(INDEX('SVN-CV-35'!L:L, MATCH(A158, 'SVN-CV-35'!B:B, 0)), "")</f>
        <v>37.148485462483166</v>
      </c>
      <c r="L158" s="129">
        <f>IFERROR(INDEX('SVN-CV-37'!L:L, MATCH(A158, 'SVN-CV-37'!B:B, 0)), "")</f>
        <v>768.41486853468768</v>
      </c>
      <c r="M158" s="129">
        <f>IFERROR(INDEX('SVN-CV-38'!L:L, MATCH(A158, 'SVN-CV-38'!B:B, 0)), "")</f>
        <v>550.18532333075586</v>
      </c>
      <c r="N158" s="129">
        <f>IFERROR(INDEX('SVN-CV-39'!L:L, MATCH(A158, 'SVN-CV-39'!B:B, 0)), "")</f>
        <v>49.329504299463345</v>
      </c>
      <c r="O158" s="129">
        <f>IFERROR(INDEX('SVN-CV-40'!L:L, MATCH(A158, 'SVN-CV-40'!B:B, 0)), "")</f>
        <v>84.867249077069374</v>
      </c>
      <c r="P158" s="129">
        <f>IFERROR(INDEX('SVN-CV-41'!L:L, MATCH(A158, 'SVN-CV-41'!B:B, 0)), "")</f>
        <v>54.089001419847897</v>
      </c>
      <c r="Q158" s="129">
        <f>IFERROR(INDEX('SVN-CV-42'!L:L, MATCH(A158, 'SVN-CV-42'!B:B, 0)), "")</f>
        <v>63.251640797011376</v>
      </c>
      <c r="R158" s="129">
        <f>IFERROR(INDEX('SVN-CV-43'!L:L, MATCH(A158, 'SVN-CV-43'!B:B, 0)), "")</f>
        <v>67.830229070554935</v>
      </c>
    </row>
    <row r="159" spans="1:18">
      <c r="A159" s="126">
        <v>45837</v>
      </c>
      <c r="B159" s="127">
        <v>5.7</v>
      </c>
      <c r="C159" s="128">
        <v>34.522021887751251</v>
      </c>
      <c r="D159" s="129">
        <v>33.649517011472021</v>
      </c>
      <c r="E159" s="129">
        <v>11.363538121569016</v>
      </c>
      <c r="F159" s="129">
        <v>19.376790252191888</v>
      </c>
      <c r="G159" s="129">
        <v>215.05080824106304</v>
      </c>
      <c r="H159" s="129">
        <v>64.32573321775277</v>
      </c>
      <c r="I159" s="129">
        <v>291.89417561002108</v>
      </c>
      <c r="J159" s="129">
        <v>552.85134549408099</v>
      </c>
      <c r="K159" s="129">
        <v>37.148485462483166</v>
      </c>
      <c r="L159" s="129">
        <v>768.41486853468768</v>
      </c>
      <c r="M159" s="129">
        <v>550.18532333075586</v>
      </c>
      <c r="N159" s="129">
        <v>49.329504299463345</v>
      </c>
      <c r="O159" s="129">
        <v>84.867249077069374</v>
      </c>
      <c r="P159" s="129">
        <v>54.089001419847897</v>
      </c>
      <c r="Q159" s="129">
        <v>63.251640797011376</v>
      </c>
      <c r="R159" s="129">
        <v>67.830229070554935</v>
      </c>
    </row>
    <row r="160" spans="1:18">
      <c r="A160" s="126">
        <v>45838</v>
      </c>
      <c r="B160" s="127">
        <v>0</v>
      </c>
      <c r="C160" s="128">
        <f>IFERROR(INDEX('SVN-CV-01'!L:L, MATCH(A160, 'SVN-CV-01'!B:B, 0)), "")</f>
        <v>43.296304723577997</v>
      </c>
      <c r="D160" s="129">
        <f>IFERROR(INDEX('SVN-CV-02'!L:L, MATCH(A160, 'SVN-CV-02'!B:B, 0)), "")</f>
        <v>42.163965624616047</v>
      </c>
      <c r="E160" s="129">
        <f>IFERROR(INDEX('SVN-CV-19'!L:L, MATCH(A160, 'SVN-CV-19'!B:B, 0)), "")</f>
        <v>29.313989893848522</v>
      </c>
      <c r="F160" s="129">
        <f>IFERROR(INDEX('SVN-CV-09'!L:L, MATCH(A160, 'SVN-CV-09'!B:B, 0)), "")</f>
        <v>19.283671918817532</v>
      </c>
      <c r="G160" s="129">
        <f>IFERROR(INDEX('SVN-CV-22'!L:L, MATCH(A160, 'SVN-CV-22'!B:B, 0)), "")</f>
        <v>244.9054924757518</v>
      </c>
      <c r="H160" s="129">
        <f>IFERROR(INDEX('SVN-CV-28'!L:L, MATCH(A160, 'SVN-CV-28'!B:B, 0)), "")</f>
        <v>61.031549215448486</v>
      </c>
      <c r="I160" s="129">
        <f>IFERROR(INDEX('SVN-CV-29'!L:L, MATCH(A160, 'SVN-CV-29'!B:B, 0)), "")</f>
        <v>306.40349219735657</v>
      </c>
      <c r="J160" s="129">
        <f>IFERROR(INDEX('SVN-CV-31'!L:L, MATCH(A160, 'SVN-CV-31'!B:B, 0)), "")</f>
        <v>580.35261698983811</v>
      </c>
      <c r="K160" s="129">
        <f>IFERROR(INDEX('SVN-CV-35'!L:L, MATCH(A160, 'SVN-CV-35'!B:B, 0)), "")</f>
        <v>93.331666328005596</v>
      </c>
      <c r="L160" s="129">
        <f>IFERROR(INDEX('SVN-CV-37'!L:L, MATCH(A160, 'SVN-CV-37'!B:B, 0)), "")</f>
        <v>884.94891382321146</v>
      </c>
      <c r="M160" s="129">
        <f>IFERROR(INDEX('SVN-CV-38'!L:L, MATCH(A160, 'SVN-CV-38'!B:B, 0)), "")</f>
        <v>634.27240987076095</v>
      </c>
      <c r="N160" s="129">
        <f>IFERROR(INDEX('SVN-CV-39'!L:L, MATCH(A160, 'SVN-CV-39'!B:B, 0)), "")</f>
        <v>35.362267582173942</v>
      </c>
      <c r="O160" s="129">
        <f>IFERROR(INDEX('SVN-CV-40'!L:L, MATCH(A160, 'SVN-CV-40'!B:B, 0)), "")</f>
        <v>36.723562172361198</v>
      </c>
      <c r="P160" s="129">
        <f>IFERROR(INDEX('SVN-CV-41'!L:L, MATCH(A160, 'SVN-CV-41'!B:B, 0)), "")</f>
        <v>65.429503528118929</v>
      </c>
      <c r="Q160" s="129">
        <f>IFERROR(INDEX('SVN-CV-42'!L:L, MATCH(A160, 'SVN-CV-42'!B:B, 0)), "")</f>
        <v>13.32291194891196</v>
      </c>
      <c r="R160" s="129">
        <f>IFERROR(INDEX('SVN-CV-43'!L:L, MATCH(A160, 'SVN-CV-43'!B:B, 0)), "")</f>
        <v>66.822600503870518</v>
      </c>
    </row>
    <row r="161" spans="1:18">
      <c r="A161" s="126">
        <v>45839</v>
      </c>
      <c r="B161" s="127">
        <v>0</v>
      </c>
      <c r="C161" s="128">
        <f>IFERROR(INDEX('SVN-CV-01'!L:L, MATCH(A161, 'SVN-CV-01'!B:B, 0)), "")</f>
        <v>66.868826765553379</v>
      </c>
      <c r="D161" s="129">
        <f>IFERROR(INDEX('SVN-CV-02'!L:L, MATCH(A161, 'SVN-CV-02'!B:B, 0)), "")</f>
        <v>21.165301781769934</v>
      </c>
      <c r="E161" s="129">
        <f>IFERROR(INDEX('SVN-CV-19'!L:L, MATCH(A161, 'SVN-CV-19'!B:B, 0)), "")</f>
        <v>10.406728468150998</v>
      </c>
      <c r="F161" s="129">
        <f>IFERROR(INDEX('SVN-CV-09'!L:L, MATCH(A161, 'SVN-CV-09'!B:B, 0)), "")</f>
        <v>13.036103382336222</v>
      </c>
      <c r="G161" s="129">
        <f>IFERROR(INDEX('SVN-CV-22'!L:L, MATCH(A161, 'SVN-CV-22'!B:B, 0)), "")</f>
        <v>290.57228034671971</v>
      </c>
      <c r="H161" s="129">
        <f>IFERROR(INDEX('SVN-CV-28'!L:L, MATCH(A161, 'SVN-CV-28'!B:B, 0)), "")</f>
        <v>80.369459373313816</v>
      </c>
      <c r="I161" s="129">
        <f>IFERROR(INDEX('SVN-CV-29'!L:L, MATCH(A161, 'SVN-CV-29'!B:B, 0)), "")</f>
        <v>367.93685602669996</v>
      </c>
      <c r="J161" s="129">
        <f>IFERROR(INDEX('SVN-CV-31'!L:L, MATCH(A161, 'SVN-CV-31'!B:B, 0)), "")</f>
        <v>623.15497305971905</v>
      </c>
      <c r="K161" s="129">
        <f>IFERROR(INDEX('SVN-CV-35'!L:L, MATCH(A161, 'SVN-CV-35'!B:B, 0)), "")</f>
        <v>68.86980469609685</v>
      </c>
      <c r="L161" s="129">
        <f>IFERROR(INDEX('SVN-CV-37'!L:L, MATCH(A161, 'SVN-CV-37'!B:B, 0)), "")</f>
        <v>893.71818825308071</v>
      </c>
      <c r="M161" s="129">
        <f>IFERROR(INDEX('SVN-CV-38'!L:L, MATCH(A161, 'SVN-CV-38'!B:B, 0)), "")</f>
        <v>634.74498817872188</v>
      </c>
      <c r="N161" s="129">
        <f>IFERROR(INDEX('SVN-CV-39'!L:L, MATCH(A161, 'SVN-CV-39'!B:B, 0)), "")</f>
        <v>44.359891827975403</v>
      </c>
      <c r="O161" s="129">
        <f>IFERROR(INDEX('SVN-CV-40'!L:L, MATCH(A161, 'SVN-CV-40'!B:B, 0)), "")</f>
        <v>87.449013839998898</v>
      </c>
      <c r="P161" s="129">
        <f>IFERROR(INDEX('SVN-CV-41'!L:L, MATCH(A161, 'SVN-CV-41'!B:B, 0)), "")</f>
        <v>83.294778379943438</v>
      </c>
      <c r="Q161" s="129">
        <f>IFERROR(INDEX('SVN-CV-42'!L:L, MATCH(A161, 'SVN-CV-42'!B:B, 0)), "")</f>
        <v>59.736923687253601</v>
      </c>
      <c r="R161" s="129">
        <f>IFERROR(INDEX('SVN-CV-43'!L:L, MATCH(A161, 'SVN-CV-43'!B:B, 0)), "")</f>
        <v>71.764475871493673</v>
      </c>
    </row>
    <row r="162" spans="1:18">
      <c r="A162" s="126">
        <v>45840</v>
      </c>
      <c r="B162" s="127">
        <v>0</v>
      </c>
      <c r="C162" s="128">
        <f>IFERROR(INDEX('SVN-CV-01'!L:L, MATCH(A162, 'SVN-CV-01'!B:B, 0)), "")</f>
        <v>21.503720678913684</v>
      </c>
      <c r="D162" s="129">
        <f>IFERROR(INDEX('SVN-CV-02'!L:L, MATCH(A162, 'SVN-CV-02'!B:B, 0)), "")</f>
        <v>48.453689215407259</v>
      </c>
      <c r="E162" s="129">
        <f>IFERROR(INDEX('SVN-CV-19'!L:L, MATCH(A162, 'SVN-CV-19'!B:B, 0)), "")</f>
        <v>38.176694355881956</v>
      </c>
      <c r="F162" s="129">
        <f>IFERROR(INDEX('SVN-CV-09'!L:L, MATCH(A162, 'SVN-CV-09'!B:B, 0)), "")</f>
        <v>13.255564941364991</v>
      </c>
      <c r="G162" s="129">
        <f>IFERROR(INDEX('SVN-CV-22'!L:L, MATCH(A162, 'SVN-CV-22'!B:B, 0)), "")</f>
        <v>248.0486445281567</v>
      </c>
      <c r="H162" s="129">
        <f>IFERROR(INDEX('SVN-CV-28'!L:L, MATCH(A162, 'SVN-CV-28'!B:B, 0)), "")</f>
        <v>71.917800239753063</v>
      </c>
      <c r="I162" s="129">
        <f>IFERROR(INDEX('SVN-CV-29'!L:L, MATCH(A162, 'SVN-CV-29'!B:B, 0)), "")</f>
        <v>336.82458315044852</v>
      </c>
      <c r="J162" s="129">
        <f>IFERROR(INDEX('SVN-CV-31'!L:L, MATCH(A162, 'SVN-CV-31'!B:B, 0)), "")</f>
        <v>597.47878650266114</v>
      </c>
      <c r="K162" s="129">
        <f>IFERROR(INDEX('SVN-CV-35'!L:L, MATCH(A162, 'SVN-CV-35'!B:B, 0)), "")</f>
        <v>64.015779412227928</v>
      </c>
      <c r="L162" s="129">
        <f>IFERROR(INDEX('SVN-CV-37'!L:L, MATCH(A162, 'SVN-CV-37'!B:B, 0)), "")</f>
        <v>915.45348873840612</v>
      </c>
      <c r="M162" s="129">
        <f>IFERROR(INDEX('SVN-CV-38'!L:L, MATCH(A162, 'SVN-CV-38'!B:B, 0)), "")</f>
        <v>655.13169668871137</v>
      </c>
      <c r="N162" s="129">
        <f>IFERROR(INDEX('SVN-CV-39'!L:L, MATCH(A162, 'SVN-CV-39'!B:B, 0)), "")</f>
        <v>25.582806536283076</v>
      </c>
      <c r="O162" s="129">
        <f>IFERROR(INDEX('SVN-CV-40'!L:L, MATCH(A162, 'SVN-CV-40'!B:B, 0)), "")</f>
        <v>85.160142900571572</v>
      </c>
      <c r="P162" s="129">
        <f>IFERROR(INDEX('SVN-CV-41'!L:L, MATCH(A162, 'SVN-CV-41'!B:B, 0)), "")</f>
        <v>53.044887355993708</v>
      </c>
      <c r="Q162" s="129">
        <f>IFERROR(INDEX('SVN-CV-42'!L:L, MATCH(A162, 'SVN-CV-42'!B:B, 0)), "")</f>
        <v>30.814282429386207</v>
      </c>
      <c r="R162" s="129">
        <f>IFERROR(INDEX('SVN-CV-43'!L:L, MATCH(A162, 'SVN-CV-43'!B:B, 0)), "")</f>
        <v>77.778788855351621</v>
      </c>
    </row>
    <row r="163" spans="1:18">
      <c r="A163" s="126">
        <v>45841</v>
      </c>
      <c r="B163" s="127">
        <v>0</v>
      </c>
      <c r="C163" s="128">
        <f>IFERROR(INDEX('SVN-CV-01'!L:L, MATCH(A163, 'SVN-CV-01'!B:B, 0)), "")</f>
        <v>26.268802930193566</v>
      </c>
      <c r="D163" s="129">
        <f>IFERROR(INDEX('SVN-CV-02'!L:L, MATCH(A163, 'SVN-CV-02'!B:B, 0)), "")</f>
        <v>23.205387316481044</v>
      </c>
      <c r="E163" s="129">
        <f>IFERROR(INDEX('SVN-CV-19'!L:L, MATCH(A163, 'SVN-CV-19'!B:B, 0)), "")</f>
        <v>17.033496372606326</v>
      </c>
      <c r="F163" s="129">
        <f>IFERROR(INDEX('SVN-CV-09'!L:L, MATCH(A163, 'SVN-CV-09'!B:B, 0)), "")</f>
        <v>20.788939183642739</v>
      </c>
      <c r="G163" s="129">
        <f>IFERROR(INDEX('SVN-CV-22'!L:L, MATCH(A163, 'SVN-CV-22'!B:B, 0)), "")</f>
        <v>261.32558274371286</v>
      </c>
      <c r="H163" s="129">
        <f>IFERROR(INDEX('SVN-CV-28'!L:L, MATCH(A163, 'SVN-CV-28'!B:B, 0)), "")</f>
        <v>66.567033827432326</v>
      </c>
      <c r="I163" s="129">
        <f>IFERROR(INDEX('SVN-CV-29'!L:L, MATCH(A163, 'SVN-CV-29'!B:B, 0)), "")</f>
        <v>356.04311539604043</v>
      </c>
      <c r="J163" s="129">
        <f>IFERROR(INDEX('SVN-CV-31'!L:L, MATCH(A163, 'SVN-CV-31'!B:B, 0)), "")</f>
        <v>631.62394668017453</v>
      </c>
      <c r="K163" s="129">
        <f>IFERROR(INDEX('SVN-CV-35'!L:L, MATCH(A163, 'SVN-CV-35'!B:B, 0)), "")</f>
        <v>47.164923603566798</v>
      </c>
      <c r="L163" s="129">
        <f>IFERROR(INDEX('SVN-CV-37'!L:L, MATCH(A163, 'SVN-CV-37'!B:B, 0)), "")</f>
        <v>951.75538875995471</v>
      </c>
      <c r="M163" s="129">
        <f>IFERROR(INDEX('SVN-CV-38'!L:L, MATCH(A163, 'SVN-CV-38'!B:B, 0)), "")</f>
        <v>680.22022902969604</v>
      </c>
      <c r="N163" s="129">
        <f>IFERROR(INDEX('SVN-CV-39'!L:L, MATCH(A163, 'SVN-CV-39'!B:B, 0)), "")</f>
        <v>36.75499974603742</v>
      </c>
      <c r="O163" s="129">
        <f>IFERROR(INDEX('SVN-CV-40'!L:L, MATCH(A163, 'SVN-CV-40'!B:B, 0)), "")</f>
        <v>65.978480825294497</v>
      </c>
      <c r="P163" s="129">
        <f>IFERROR(INDEX('SVN-CV-41'!L:L, MATCH(A163, 'SVN-CV-41'!B:B, 0)), "")</f>
        <v>54.881508702772841</v>
      </c>
      <c r="Q163" s="129">
        <f>IFERROR(INDEX('SVN-CV-42'!L:L, MATCH(A163, 'SVN-CV-42'!B:B, 0)), "")</f>
        <v>55.654110494147993</v>
      </c>
      <c r="R163" s="129">
        <f>IFERROR(INDEX('SVN-CV-43'!L:L, MATCH(A163, 'SVN-CV-43'!B:B, 0)), "")</f>
        <v>84.885452533784772</v>
      </c>
    </row>
    <row r="164" spans="1:18">
      <c r="A164" s="126">
        <v>45842</v>
      </c>
      <c r="B164" s="127">
        <v>0</v>
      </c>
      <c r="C164" s="128">
        <f>IFERROR(INDEX('SVN-CV-01'!L:L, MATCH(A164, 'SVN-CV-01'!B:B, 0)), "")</f>
        <v>69.705810361440086</v>
      </c>
      <c r="D164" s="129">
        <f>IFERROR(INDEX('SVN-CV-02'!L:L, MATCH(A164, 'SVN-CV-02'!B:B, 0)), "")</f>
        <v>50.368740293921967</v>
      </c>
      <c r="E164" s="129">
        <f>IFERROR(INDEX('SVN-CV-19'!L:L, MATCH(A164, 'SVN-CV-19'!B:B, 0)), "")</f>
        <v>43.991931151034166</v>
      </c>
      <c r="F164" s="129">
        <f>IFERROR(INDEX('SVN-CV-09'!L:L, MATCH(A164, 'SVN-CV-09'!B:B, 0)), "")</f>
        <v>20.164573426274661</v>
      </c>
      <c r="G164" s="129">
        <f>IFERROR(INDEX('SVN-CV-22'!L:L, MATCH(A164, 'SVN-CV-22'!B:B, 0)), "")</f>
        <v>232.67054012354214</v>
      </c>
      <c r="H164" s="129">
        <f>IFERROR(INDEX('SVN-CV-28'!L:L, MATCH(A164, 'SVN-CV-28'!B:B, 0)), "")</f>
        <v>73.916506977628032</v>
      </c>
      <c r="I164" s="129">
        <f>IFERROR(INDEX('SVN-CV-29'!L:L, MATCH(A164, 'SVN-CV-29'!B:B, 0)), "")</f>
        <v>305.88968590790864</v>
      </c>
      <c r="J164" s="129">
        <f>IFERROR(INDEX('SVN-CV-31'!L:L, MATCH(A164, 'SVN-CV-31'!B:B, 0)), "")</f>
        <v>586.31883828417858</v>
      </c>
      <c r="K164" s="129">
        <f>IFERROR(INDEX('SVN-CV-35'!L:L, MATCH(A164, 'SVN-CV-35'!B:B, 0)), "")</f>
        <v>112.97123469555454</v>
      </c>
      <c r="L164" s="129">
        <f>IFERROR(INDEX('SVN-CV-37'!L:L, MATCH(A164, 'SVN-CV-37'!B:B, 0)), "")</f>
        <v>940.64212643099597</v>
      </c>
      <c r="M164" s="129">
        <f>IFERROR(INDEX('SVN-CV-38'!L:L, MATCH(A164, 'SVN-CV-38'!B:B, 0)), "")</f>
        <v>725.68128683686302</v>
      </c>
      <c r="N164" s="129">
        <f>IFERROR(INDEX('SVN-CV-39'!L:L, MATCH(A164, 'SVN-CV-39'!B:B, 0)), "")</f>
        <v>24.262110628839135</v>
      </c>
      <c r="O164" s="129">
        <f>IFERROR(INDEX('SVN-CV-40'!L:L, MATCH(A164, 'SVN-CV-40'!B:B, 0)), "")</f>
        <v>17.071906739193135</v>
      </c>
      <c r="P164" s="129">
        <f>IFERROR(INDEX('SVN-CV-41'!L:L, MATCH(A164, 'SVN-CV-41'!B:B, 0)), "")</f>
        <v>55.851767791056609</v>
      </c>
      <c r="Q164" s="129">
        <f>IFERROR(INDEX('SVN-CV-42'!L:L, MATCH(A164, 'SVN-CV-42'!B:B, 0)), "")</f>
        <v>37.504265833998346</v>
      </c>
      <c r="R164" s="129">
        <f>IFERROR(INDEX('SVN-CV-43'!L:L, MATCH(A164, 'SVN-CV-43'!B:B, 0)), "")</f>
        <v>71.20828614167506</v>
      </c>
    </row>
    <row r="165" spans="1:18">
      <c r="A165" s="126">
        <v>45843</v>
      </c>
      <c r="B165" s="127">
        <v>0</v>
      </c>
      <c r="C165" s="128">
        <f>IFERROR(INDEX('SVN-CV-01'!L:L, MATCH(A165, 'SVN-CV-01'!B:B, 0)), "")</f>
        <v>18.810900984288153</v>
      </c>
      <c r="D165" s="129">
        <f>IFERROR(INDEX('SVN-CV-02'!L:L, MATCH(A165, 'SVN-CV-02'!B:B, 0)), "")</f>
        <v>34.513475600566409</v>
      </c>
      <c r="E165" s="129">
        <f>IFERROR(INDEX('SVN-CV-19'!L:L, MATCH(A165, 'SVN-CV-19'!B:B, 0)), "")</f>
        <v>26.320144276966492</v>
      </c>
      <c r="F165" s="129">
        <f>IFERROR(INDEX('SVN-CV-09'!L:L, MATCH(A165, 'SVN-CV-09'!B:B, 0)), "")</f>
        <v>24.030397220851551</v>
      </c>
      <c r="G165" s="129">
        <f>IFERROR(INDEX('SVN-CV-22'!L:L, MATCH(A165, 'SVN-CV-22'!B:B, 0)), "")</f>
        <v>261.72730128168467</v>
      </c>
      <c r="H165" s="129">
        <f>IFERROR(INDEX('SVN-CV-28'!L:L, MATCH(A165, 'SVN-CV-28'!B:B, 0)), "")</f>
        <v>70.257028123943272</v>
      </c>
      <c r="I165" s="129">
        <f>IFERROR(INDEX('SVN-CV-29'!L:L, MATCH(A165, 'SVN-CV-29'!B:B, 0)), "")</f>
        <v>353.42874797838141</v>
      </c>
      <c r="J165" s="129">
        <f>IFERROR(INDEX('SVN-CV-31'!L:L, MATCH(A165, 'SVN-CV-31'!B:B, 0)), "")</f>
        <v>631.84488598403664</v>
      </c>
      <c r="K165" s="129">
        <f>IFERROR(INDEX('SVN-CV-35'!L:L, MATCH(A165, 'SVN-CV-35'!B:B, 0)), "")</f>
        <v>51.520287052074728</v>
      </c>
      <c r="L165" s="129">
        <f>IFERROR(INDEX('SVN-CV-37'!L:L, MATCH(A165, 'SVN-CV-37'!B:B, 0)), "")</f>
        <v>967.33210439007064</v>
      </c>
      <c r="M165" s="129">
        <f>IFERROR(INDEX('SVN-CV-38'!L:L, MATCH(A165, 'SVN-CV-38'!B:B, 0)), "")</f>
        <v>699.66619186797755</v>
      </c>
      <c r="N165" s="129">
        <f>IFERROR(INDEX('SVN-CV-39'!L:L, MATCH(A165, 'SVN-CV-39'!B:B, 0)), "")</f>
        <v>20.209156227742962</v>
      </c>
      <c r="O165" s="129">
        <f>IFERROR(INDEX('SVN-CV-40'!L:L, MATCH(A165, 'SVN-CV-40'!B:B, 0)), "")</f>
        <v>39.257737964541619</v>
      </c>
      <c r="P165" s="129">
        <f>IFERROR(INDEX('SVN-CV-41'!L:L, MATCH(A165, 'SVN-CV-41'!B:B, 0)), "")</f>
        <v>19.553260959869842</v>
      </c>
      <c r="Q165" s="129">
        <f>IFERROR(INDEX('SVN-CV-42'!L:L, MATCH(A165, 'SVN-CV-42'!B:B, 0)), "")</f>
        <v>27.251055364866858</v>
      </c>
      <c r="R165" s="129">
        <f>IFERROR(INDEX('SVN-CV-43'!L:L, MATCH(A165, 'SVN-CV-43'!B:B, 0)), "")</f>
        <v>59.070212462428778</v>
      </c>
    </row>
    <row r="166" spans="1:18">
      <c r="A166" s="126">
        <v>45844</v>
      </c>
      <c r="B166" s="127">
        <v>0.03</v>
      </c>
      <c r="C166" s="128">
        <v>18.810900984288153</v>
      </c>
      <c r="D166" s="129">
        <v>34.513475600566409</v>
      </c>
      <c r="E166" s="129">
        <v>26.320144276966492</v>
      </c>
      <c r="F166" s="129">
        <v>24.030397220851551</v>
      </c>
      <c r="G166" s="129">
        <v>261.72730128168467</v>
      </c>
      <c r="H166" s="129">
        <v>70.257028123943272</v>
      </c>
      <c r="I166" s="129">
        <v>353.42874797838141</v>
      </c>
      <c r="J166" s="129">
        <v>631.84488598403664</v>
      </c>
      <c r="K166" s="129">
        <v>51.520287052074728</v>
      </c>
      <c r="L166" s="129">
        <v>967.33210439007064</v>
      </c>
      <c r="M166" s="129">
        <v>699.66619186797755</v>
      </c>
      <c r="N166" s="129">
        <v>20.209156227742962</v>
      </c>
      <c r="O166" s="129">
        <v>39.257737964541619</v>
      </c>
      <c r="P166" s="129">
        <v>19.553260959869842</v>
      </c>
      <c r="Q166" s="129">
        <v>27.251055364866858</v>
      </c>
      <c r="R166" s="129">
        <v>59.070212462428778</v>
      </c>
    </row>
    <row r="167" spans="1:18">
      <c r="A167" s="126">
        <v>45845</v>
      </c>
      <c r="B167" s="127">
        <v>0</v>
      </c>
      <c r="C167" s="128">
        <f>IFERROR(INDEX('SVN-CV-01'!L:L, MATCH(A167, 'SVN-CV-01'!B:B, 0)), "")</f>
        <v>78.561822765584068</v>
      </c>
      <c r="D167" s="129">
        <f>IFERROR(INDEX('SVN-CV-02'!L:L, MATCH(A167, 'SVN-CV-02'!B:B, 0)), "")</f>
        <v>47.390505368029793</v>
      </c>
      <c r="E167" s="129">
        <f>IFERROR(INDEX('SVN-CV-19'!L:L, MATCH(A167, 'SVN-CV-19'!B:B, 0)), "")</f>
        <v>37.163826709309454</v>
      </c>
      <c r="F167" s="129">
        <f>IFERROR(INDEX('SVN-CV-09'!L:L, MATCH(A167, 'SVN-CV-09'!B:B, 0)), "")</f>
        <v>8.6469649804053805</v>
      </c>
      <c r="G167" s="129">
        <f>IFERROR(INDEX('SVN-CV-22'!L:L, MATCH(A167, 'SVN-CV-22'!B:B, 0)), "")</f>
        <v>267.07049672134121</v>
      </c>
      <c r="H167" s="129">
        <f>IFERROR(INDEX('SVN-CV-28'!L:L, MATCH(A167, 'SVN-CV-28'!B:B, 0)), "")</f>
        <v>66.143178023047099</v>
      </c>
      <c r="I167" s="129">
        <f>IFERROR(INDEX('SVN-CV-29'!L:L, MATCH(A167, 'SVN-CV-29'!B:B, 0)), "")</f>
        <v>335.87295227054852</v>
      </c>
      <c r="J167" s="129">
        <f>IFERROR(INDEX('SVN-CV-31'!L:L, MATCH(A167, 'SVN-CV-31'!B:B, 0)), "")</f>
        <v>648.66889125838782</v>
      </c>
      <c r="K167" s="129">
        <f>IFERROR(INDEX('SVN-CV-35'!L:L, MATCH(A167, 'SVN-CV-35'!B:B, 0)), "")</f>
        <v>29.062862889450052</v>
      </c>
      <c r="L167" s="129">
        <f>IFERROR(INDEX('SVN-CV-37'!L:L, MATCH(A167, 'SVN-CV-37'!B:B, 0)), "")</f>
        <v>1000.2836598268048</v>
      </c>
      <c r="M167" s="129">
        <f>IFERROR(INDEX('SVN-CV-38'!L:L, MATCH(A167, 'SVN-CV-38'!B:B, 0)), "")</f>
        <v>742.03796397111341</v>
      </c>
      <c r="N167" s="129">
        <f>IFERROR(INDEX('SVN-CV-39'!L:L, MATCH(A167, 'SVN-CV-39'!B:B, 0)), "")</f>
        <v>41.548766377097827</v>
      </c>
      <c r="O167" s="129">
        <f>IFERROR(INDEX('SVN-CV-40'!L:L, MATCH(A167, 'SVN-CV-40'!B:B, 0)), "")</f>
        <v>69.69971328143221</v>
      </c>
      <c r="P167" s="129">
        <f>IFERROR(INDEX('SVN-CV-41'!L:L, MATCH(A167, 'SVN-CV-41'!B:B, 0)), "")</f>
        <v>60.630108229351421</v>
      </c>
      <c r="Q167" s="129">
        <f>IFERROR(INDEX('SVN-CV-42'!L:L, MATCH(A167, 'SVN-CV-42'!B:B, 0)), "")</f>
        <v>66.016362247327464</v>
      </c>
      <c r="R167" s="129">
        <f>IFERROR(INDEX('SVN-CV-43'!L:L, MATCH(A167, 'SVN-CV-43'!B:B, 0)), "")</f>
        <v>58.749127995924873</v>
      </c>
    </row>
    <row r="168" spans="1:18">
      <c r="A168" s="126">
        <v>45846</v>
      </c>
      <c r="B168" s="127">
        <v>0.4</v>
      </c>
      <c r="C168" s="128">
        <f>IFERROR(INDEX('SVN-CV-01'!L:L, MATCH(A168, 'SVN-CV-01'!B:B, 0)), "")</f>
        <v>23.045390105669654</v>
      </c>
      <c r="D168" s="129">
        <f>IFERROR(INDEX('SVN-CV-02'!L:L, MATCH(A168, 'SVN-CV-02'!B:B, 0)), "")</f>
        <v>37.788357989873489</v>
      </c>
      <c r="E168" s="129">
        <f>IFERROR(INDEX('SVN-CV-19'!L:L, MATCH(A168, 'SVN-CV-19'!B:B, 0)), "")</f>
        <v>22.024985715235587</v>
      </c>
      <c r="F168" s="129">
        <f>IFERROR(INDEX('SVN-CV-09'!L:L, MATCH(A168, 'SVN-CV-09'!B:B, 0)), "")</f>
        <v>16.981754996203787</v>
      </c>
      <c r="G168" s="129">
        <f>IFERROR(INDEX('SVN-CV-22'!L:L, MATCH(A168, 'SVN-CV-22'!B:B, 0)), "")</f>
        <v>253.29676283230873</v>
      </c>
      <c r="H168" s="129">
        <f>IFERROR(INDEX('SVN-CV-28'!L:L, MATCH(A168, 'SVN-CV-28'!B:B, 0)), "")</f>
        <v>76.357711014886974</v>
      </c>
      <c r="I168" s="129">
        <f>IFERROR(INDEX('SVN-CV-29'!L:L, MATCH(A168, 'SVN-CV-29'!B:B, 0)), "")</f>
        <v>336.86534396611393</v>
      </c>
      <c r="J168" s="129">
        <f>IFERROR(INDEX('SVN-CV-31'!L:L, MATCH(A168, 'SVN-CV-31'!B:B, 0)), "")</f>
        <v>617.36551592218143</v>
      </c>
      <c r="K168" s="129">
        <f>IFERROR(INDEX('SVN-CV-35'!L:L, MATCH(A168, 'SVN-CV-35'!B:B, 0)), "")</f>
        <v>74.379364677972447</v>
      </c>
      <c r="L168" s="129">
        <f>IFERROR(INDEX('SVN-CV-37'!L:L, MATCH(A168, 'SVN-CV-37'!B:B, 0)), "")</f>
        <v>997.60249101774093</v>
      </c>
      <c r="M168" s="129">
        <f>IFERROR(INDEX('SVN-CV-38'!L:L, MATCH(A168, 'SVN-CV-38'!B:B, 0)), "")</f>
        <v>740.06347020950204</v>
      </c>
      <c r="N168" s="129">
        <f>IFERROR(INDEX('SVN-CV-39'!L:L, MATCH(A168, 'SVN-CV-39'!B:B, 0)), "")</f>
        <v>25.890538685222722</v>
      </c>
      <c r="O168" s="129">
        <f>IFERROR(INDEX('SVN-CV-40'!L:L, MATCH(A168, 'SVN-CV-40'!B:B, 0)), "")</f>
        <v>51.024013471787818</v>
      </c>
      <c r="P168" s="129">
        <f>IFERROR(INDEX('SVN-CV-41'!L:L, MATCH(A168, 'SVN-CV-41'!B:B, 0)), "")</f>
        <v>40.412993181713745</v>
      </c>
      <c r="Q168" s="129">
        <f>IFERROR(INDEX('SVN-CV-42'!L:L, MATCH(A168, 'SVN-CV-42'!B:B, 0)), "")</f>
        <v>7.6974022420826698</v>
      </c>
      <c r="R168" s="129">
        <f>IFERROR(INDEX('SVN-CV-43'!L:L, MATCH(A168, 'SVN-CV-43'!B:B, 0)), "")</f>
        <v>46.269428370728967</v>
      </c>
    </row>
    <row r="169" spans="1:18">
      <c r="A169" s="126">
        <v>45847</v>
      </c>
      <c r="C169" s="128">
        <f>IFERROR(INDEX('SVN-CV-01'!L:L, MATCH(A169, 'SVN-CV-01'!B:B, 0)), "")</f>
        <v>23.556103185830782</v>
      </c>
      <c r="D169" s="129">
        <f>IFERROR(INDEX('SVN-CV-02'!L:L, MATCH(A169, 'SVN-CV-02'!B:B, 0)), "")</f>
        <v>56.804577335904341</v>
      </c>
      <c r="E169" s="129">
        <f>IFERROR(INDEX('SVN-CV-19'!L:L, MATCH(A169, 'SVN-CV-19'!B:B, 0)), "")</f>
        <v>36.773223915813624</v>
      </c>
      <c r="F169" s="129">
        <f>IFERROR(INDEX('SVN-CV-09'!L:L, MATCH(A169, 'SVN-CV-09'!B:B, 0)), "")</f>
        <v>23.712655121532869</v>
      </c>
      <c r="G169" s="129">
        <f>IFERROR(INDEX('SVN-CV-22'!L:L, MATCH(A169, 'SVN-CV-22'!B:B, 0)), "")</f>
        <v>250.54821903318646</v>
      </c>
      <c r="H169" s="129">
        <f>IFERROR(INDEX('SVN-CV-28'!L:L, MATCH(A169, 'SVN-CV-28'!B:B, 0)), "")</f>
        <v>69.691462821043118</v>
      </c>
      <c r="I169" s="129">
        <f>IFERROR(INDEX('SVN-CV-29'!L:L, MATCH(A169, 'SVN-CV-29'!B:B, 0)), "")</f>
        <v>341.18499330420576</v>
      </c>
      <c r="J169" s="129">
        <f>IFERROR(INDEX('SVN-CV-31'!L:L, MATCH(A169, 'SVN-CV-31'!B:B, 0)), "")</f>
        <v>639.94101312963755</v>
      </c>
      <c r="K169" s="129">
        <f>IFERROR(INDEX('SVN-CV-35'!L:L, MATCH(A169, 'SVN-CV-35'!B:B, 0)), "")</f>
        <v>41.80645849475551</v>
      </c>
      <c r="L169" s="129">
        <f>IFERROR(INDEX('SVN-CV-37'!L:L, MATCH(A169, 'SVN-CV-37'!B:B, 0)), "")</f>
        <v>988.56460595198666</v>
      </c>
      <c r="M169" s="129">
        <f>IFERROR(INDEX('SVN-CV-38'!L:L, MATCH(A169, 'SVN-CV-38'!B:B, 0)), "")</f>
        <v>706.43819265190518</v>
      </c>
      <c r="N169" s="129">
        <f>IFERROR(INDEX('SVN-CV-39'!L:L, MATCH(A169, 'SVN-CV-39'!B:B, 0)), "")</f>
        <v>14.193308225094615</v>
      </c>
      <c r="O169" s="129">
        <f>IFERROR(INDEX('SVN-CV-40'!L:L, MATCH(A169, 'SVN-CV-40'!B:B, 0)), "")</f>
        <v>43.706978452048105</v>
      </c>
      <c r="P169" s="129">
        <f>IFERROR(INDEX('SVN-CV-41'!L:L, MATCH(A169, 'SVN-CV-41'!B:B, 0)), "")</f>
        <v>29.613679281957605</v>
      </c>
      <c r="Q169" s="129">
        <f>IFERROR(INDEX('SVN-CV-42'!L:L, MATCH(A169, 'SVN-CV-42'!B:B, 0)), "")</f>
        <v>20.287188371079132</v>
      </c>
      <c r="R169" s="129">
        <f>IFERROR(INDEX('SVN-CV-43'!L:L, MATCH(A169, 'SVN-CV-43'!B:B, 0)), "")</f>
        <v>57.338817532243283</v>
      </c>
    </row>
    <row r="170" spans="1:18">
      <c r="A170" s="126">
        <v>45848</v>
      </c>
      <c r="C170" s="128">
        <f>IFERROR(INDEX('SVN-CV-01'!L:L, MATCH(A170, 'SVN-CV-01'!B:B, 0)), "")</f>
        <v>62.248614483403664</v>
      </c>
    </row>
    <row r="171" spans="1:18">
      <c r="A171" s="126">
        <v>45849</v>
      </c>
    </row>
    <row r="172" spans="1:18">
      <c r="A172" s="126">
        <v>45850</v>
      </c>
    </row>
    <row r="173" spans="1:18">
      <c r="A173" s="126">
        <v>45851</v>
      </c>
    </row>
    <row r="174" spans="1:18">
      <c r="A174" s="126">
        <v>45852</v>
      </c>
    </row>
    <row r="175" spans="1:18">
      <c r="A175" s="126">
        <v>45853</v>
      </c>
    </row>
    <row r="176" spans="1:18">
      <c r="A176" s="126">
        <v>45854</v>
      </c>
    </row>
    <row r="177" spans="1:1">
      <c r="A177" s="126">
        <v>45855</v>
      </c>
    </row>
    <row r="178" spans="1:1">
      <c r="A178" s="126">
        <v>45856</v>
      </c>
    </row>
    <row r="179" spans="1:1">
      <c r="A179" s="126">
        <v>45857</v>
      </c>
    </row>
  </sheetData>
  <mergeCells count="2">
    <mergeCell ref="A1:A3"/>
    <mergeCell ref="C1:F3"/>
  </mergeCells>
  <phoneticPr fontId="1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B6:F50"/>
  <sheetViews>
    <sheetView topLeftCell="A25" workbookViewId="0">
      <selection activeCell="I46" sqref="I46"/>
    </sheetView>
  </sheetViews>
  <sheetFormatPr defaultRowHeight="14.4"/>
  <cols>
    <col min="3" max="3" width="10.5546875" bestFit="1" customWidth="1"/>
    <col min="4" max="4" width="12" customWidth="1"/>
    <col min="5" max="5" width="10.109375" customWidth="1"/>
  </cols>
  <sheetData>
    <row r="6" spans="3:6">
      <c r="C6" s="66"/>
      <c r="D6" s="61"/>
      <c r="E6" s="66"/>
    </row>
    <row r="7" spans="3:6">
      <c r="C7" s="66" t="s">
        <v>27</v>
      </c>
      <c r="D7" s="56">
        <f>'SVN-CV-01'!Y2</f>
        <v>175.07037765950079</v>
      </c>
      <c r="E7" s="45" t="str">
        <f>IF(AND(D7&gt;=-22.5,D7&lt;22.5),"Leste",IF(AND(D7&gt;=22.5,D7&lt;67.5),"Nordeste",IF(AND(D7&gt;=67.5,D7&lt;112.5),"Norte",IF(AND(D7&gt;=112.5,D7&lt;157.5),"Noroeste",IF(OR(D7&gt;=157.5,D7&lt;=-157.5),"Oeste",IF(AND(D7&gt;-157.5,D7&lt;=-112.5),"Sudoeste",IF(AND(D7&gt;-112.5,D7&lt;=-67.5),"Sul",IF(AND(D7&gt;-67.5,D7&lt;=-22.5),"Sudeste","Indefinido"))))))))</f>
        <v>Oeste</v>
      </c>
      <c r="F7" s="45"/>
    </row>
    <row r="8" spans="3:6">
      <c r="C8" s="66" t="s">
        <v>28</v>
      </c>
      <c r="D8" s="56">
        <f>'SVN-CV-02'!Y2</f>
        <v>-156.39810187161365</v>
      </c>
      <c r="E8" s="45" t="str">
        <f t="shared" ref="E8:E50" si="0">IF(AND(D8&gt;=-22.5,D8&lt;22.5),"Leste",IF(AND(D8&gt;=22.5,D8&lt;67.5),"Nordeste",IF(AND(D8&gt;=67.5,D8&lt;112.5),"Norte",IF(AND(D8&gt;=112.5,D8&lt;157.5),"Noroeste",IF(OR(D8&gt;=157.5,D8&lt;=-157.5),"Oeste",IF(AND(D8&gt;-157.5,D8&lt;=-112.5),"Sudoeste",IF(AND(D8&gt;-112.5,D8&lt;=-67.5),"Sul",IF(AND(D8&gt;-67.5,D8&lt;=-22.5),"Sudeste","Indefinido"))))))))</f>
        <v>Sudoeste</v>
      </c>
      <c r="F8" s="45"/>
    </row>
    <row r="9" spans="3:6">
      <c r="C9" s="66" t="s">
        <v>29</v>
      </c>
      <c r="D9" s="56">
        <f>'SVN-CV-19'!Y2</f>
        <v>-89.514454093351503</v>
      </c>
      <c r="E9" s="45" t="str">
        <f t="shared" si="0"/>
        <v>Sul</v>
      </c>
      <c r="F9" s="45"/>
    </row>
    <row r="10" spans="3:6">
      <c r="C10" s="66" t="s">
        <v>30</v>
      </c>
      <c r="D10" s="56">
        <f>'SVN-CV-09'!Y2</f>
        <v>-9.2981340061622859</v>
      </c>
      <c r="E10" s="45" t="str">
        <f t="shared" si="0"/>
        <v>Leste</v>
      </c>
      <c r="F10" s="45"/>
    </row>
    <row r="11" spans="3:6">
      <c r="C11" s="66" t="s">
        <v>11</v>
      </c>
      <c r="D11" s="56" t="e">
        <f>#REF!</f>
        <v>#REF!</v>
      </c>
      <c r="E11" s="45" t="e">
        <f t="shared" si="0"/>
        <v>#REF!</v>
      </c>
      <c r="F11" s="45"/>
    </row>
    <row r="12" spans="3:6">
      <c r="C12" s="66" t="s">
        <v>12</v>
      </c>
      <c r="D12" s="56" t="e">
        <f>#REF!</f>
        <v>#REF!</v>
      </c>
      <c r="E12" s="45" t="e">
        <f t="shared" si="0"/>
        <v>#REF!</v>
      </c>
      <c r="F12" s="45" t="s">
        <v>73</v>
      </c>
    </row>
    <row r="13" spans="3:6">
      <c r="C13" s="66" t="s">
        <v>13</v>
      </c>
      <c r="D13" s="56" t="e">
        <f>#REF!</f>
        <v>#REF!</v>
      </c>
      <c r="E13" s="45" t="e">
        <f t="shared" si="0"/>
        <v>#REF!</v>
      </c>
      <c r="F13" s="45" t="s">
        <v>73</v>
      </c>
    </row>
    <row r="14" spans="3:6">
      <c r="C14" s="66" t="s">
        <v>31</v>
      </c>
      <c r="D14" s="56" t="e">
        <f>#REF!</f>
        <v>#REF!</v>
      </c>
      <c r="E14" s="45" t="e">
        <f t="shared" si="0"/>
        <v>#REF!</v>
      </c>
      <c r="F14" s="45"/>
    </row>
    <row r="15" spans="3:6">
      <c r="C15" s="66" t="s">
        <v>14</v>
      </c>
      <c r="D15" s="56" t="e">
        <f>#REF!</f>
        <v>#REF!</v>
      </c>
      <c r="E15" s="45" t="e">
        <f t="shared" si="0"/>
        <v>#REF!</v>
      </c>
      <c r="F15" s="45"/>
    </row>
    <row r="16" spans="3:6">
      <c r="C16" s="66" t="s">
        <v>26</v>
      </c>
      <c r="D16" s="56" t="e">
        <f>#REF!</f>
        <v>#REF!</v>
      </c>
      <c r="E16" s="45" t="e">
        <f t="shared" si="0"/>
        <v>#REF!</v>
      </c>
      <c r="F16" s="45"/>
    </row>
    <row r="17" spans="2:6">
      <c r="C17" s="66" t="s">
        <v>10</v>
      </c>
      <c r="D17" s="56" t="e">
        <f>#REF!</f>
        <v>#REF!</v>
      </c>
      <c r="E17" s="45" t="e">
        <f t="shared" si="0"/>
        <v>#REF!</v>
      </c>
      <c r="F17" s="45"/>
    </row>
    <row r="18" spans="2:6">
      <c r="C18" s="66" t="s">
        <v>45</v>
      </c>
      <c r="D18" s="56" t="e">
        <f>#REF!</f>
        <v>#REF!</v>
      </c>
      <c r="E18" s="45" t="e">
        <f t="shared" si="0"/>
        <v>#REF!</v>
      </c>
      <c r="F18" s="45" t="s">
        <v>73</v>
      </c>
    </row>
    <row r="19" spans="2:6">
      <c r="C19" s="66" t="s">
        <v>42</v>
      </c>
      <c r="D19" s="56" t="e">
        <f>#REF!</f>
        <v>#REF!</v>
      </c>
      <c r="E19" s="45" t="e">
        <f t="shared" si="0"/>
        <v>#REF!</v>
      </c>
      <c r="F19" s="45"/>
    </row>
    <row r="20" spans="2:6">
      <c r="C20" s="66" t="s">
        <v>44</v>
      </c>
      <c r="D20" s="56">
        <f>'SVN-CV-22'!Y2</f>
        <v>50.089936743954581</v>
      </c>
      <c r="E20" s="45" t="str">
        <f t="shared" si="0"/>
        <v>Nordeste</v>
      </c>
      <c r="F20" s="45"/>
    </row>
    <row r="21" spans="2:6">
      <c r="C21" s="66" t="s">
        <v>43</v>
      </c>
      <c r="D21" s="56" t="e">
        <f>#REF!</f>
        <v>#REF!</v>
      </c>
      <c r="E21" s="45" t="e">
        <f t="shared" si="0"/>
        <v>#REF!</v>
      </c>
      <c r="F21" s="45"/>
    </row>
    <row r="22" spans="2:6">
      <c r="C22" s="66" t="s">
        <v>46</v>
      </c>
      <c r="D22" s="56" t="e">
        <f>#REF!</f>
        <v>#REF!</v>
      </c>
      <c r="E22" s="45" t="e">
        <f t="shared" si="0"/>
        <v>#REF!</v>
      </c>
      <c r="F22" s="45"/>
    </row>
    <row r="23" spans="2:6">
      <c r="C23" s="66" t="s">
        <v>49</v>
      </c>
      <c r="D23" s="56">
        <f>'SVN-CV-29'!Y2</f>
        <v>60.02385582145947</v>
      </c>
      <c r="E23" s="45" t="str">
        <f t="shared" si="0"/>
        <v>Nordeste</v>
      </c>
      <c r="F23" s="45"/>
    </row>
    <row r="24" spans="2:6">
      <c r="C24" s="66" t="s">
        <v>50</v>
      </c>
      <c r="D24" s="56">
        <f>'SVN-CV-28'!Y2</f>
        <v>22.976134167780618</v>
      </c>
      <c r="E24" s="45" t="str">
        <f t="shared" si="0"/>
        <v>Nordeste</v>
      </c>
      <c r="F24" s="45"/>
    </row>
    <row r="25" spans="2:6">
      <c r="C25" s="66" t="s">
        <v>51</v>
      </c>
      <c r="D25" s="56" t="e">
        <f>#REF!</f>
        <v>#REF!</v>
      </c>
      <c r="E25" s="45" t="e">
        <f t="shared" si="0"/>
        <v>#REF!</v>
      </c>
      <c r="F25" s="45"/>
    </row>
    <row r="26" spans="2:6">
      <c r="B26" s="45" t="s">
        <v>63</v>
      </c>
      <c r="C26" s="66" t="s">
        <v>57</v>
      </c>
      <c r="D26" s="56">
        <f>'SVN-CV-31'!Y2</f>
        <v>29.033658167937606</v>
      </c>
      <c r="E26" s="45" t="str">
        <f t="shared" si="0"/>
        <v>Nordeste</v>
      </c>
      <c r="F26" s="45"/>
    </row>
    <row r="27" spans="2:6">
      <c r="B27" s="45" t="s">
        <v>63</v>
      </c>
      <c r="C27" s="66" t="s">
        <v>58</v>
      </c>
      <c r="D27" s="56" t="e">
        <f>#REF!</f>
        <v>#REF!</v>
      </c>
      <c r="E27" s="45" t="e">
        <f t="shared" si="0"/>
        <v>#REF!</v>
      </c>
      <c r="F27" s="45"/>
    </row>
    <row r="28" spans="2:6">
      <c r="B28" s="45" t="s">
        <v>63</v>
      </c>
      <c r="C28" s="66" t="s">
        <v>59</v>
      </c>
      <c r="D28" s="56" t="e">
        <f>#REF!</f>
        <v>#REF!</v>
      </c>
      <c r="E28" s="45" t="e">
        <f t="shared" si="0"/>
        <v>#REF!</v>
      </c>
      <c r="F28" s="45"/>
    </row>
    <row r="29" spans="2:6">
      <c r="B29" s="45" t="s">
        <v>63</v>
      </c>
      <c r="C29" s="66" t="s">
        <v>60</v>
      </c>
      <c r="D29" s="56" t="e">
        <f>#REF!</f>
        <v>#REF!</v>
      </c>
      <c r="E29" s="45" t="e">
        <f t="shared" si="0"/>
        <v>#REF!</v>
      </c>
      <c r="F29" s="45"/>
    </row>
    <row r="30" spans="2:6">
      <c r="C30" s="66" t="s">
        <v>76</v>
      </c>
      <c r="D30" s="82">
        <f>'SVN-CV-35'!Y2</f>
        <v>-1.3639220401022385</v>
      </c>
      <c r="E30" s="45" t="str">
        <f t="shared" si="0"/>
        <v>Leste</v>
      </c>
      <c r="F30" s="45"/>
    </row>
    <row r="31" spans="2:6">
      <c r="C31" s="66" t="s">
        <v>77</v>
      </c>
      <c r="D31" s="82" t="e">
        <f>#REF!</f>
        <v>#REF!</v>
      </c>
      <c r="E31" s="45" t="e">
        <f t="shared" si="0"/>
        <v>#REF!</v>
      </c>
      <c r="F31" s="45"/>
    </row>
    <row r="32" spans="2:6">
      <c r="C32" s="66" t="s">
        <v>78</v>
      </c>
      <c r="D32" s="82">
        <f>'SVN-CV-37'!Y2</f>
        <v>9.680665476094422</v>
      </c>
      <c r="E32" s="45" t="str">
        <f t="shared" si="0"/>
        <v>Leste</v>
      </c>
      <c r="F32" s="45"/>
    </row>
    <row r="33" spans="3:6">
      <c r="C33" s="66" t="s">
        <v>79</v>
      </c>
      <c r="D33" s="82">
        <f>'SVN-CV-38'!Y2</f>
        <v>0.96461331612995327</v>
      </c>
      <c r="E33" s="45" t="str">
        <f t="shared" si="0"/>
        <v>Leste</v>
      </c>
      <c r="F33" s="45"/>
    </row>
    <row r="34" spans="3:6">
      <c r="C34" s="66" t="s">
        <v>80</v>
      </c>
      <c r="D34" s="82">
        <f>'SVN-CV-39'!Y2</f>
        <v>34.266716404419405</v>
      </c>
      <c r="E34" s="45" t="str">
        <f t="shared" si="0"/>
        <v>Nordeste</v>
      </c>
      <c r="F34" s="45"/>
    </row>
    <row r="35" spans="3:6">
      <c r="C35" s="66" t="s">
        <v>86</v>
      </c>
      <c r="D35" s="82">
        <f>'SVN-CV-40'!Y2</f>
        <v>93.414452011511528</v>
      </c>
      <c r="E35" s="45" t="str">
        <f t="shared" si="0"/>
        <v>Norte</v>
      </c>
      <c r="F35" s="45"/>
    </row>
    <row r="36" spans="3:6">
      <c r="C36" s="66" t="s">
        <v>87</v>
      </c>
      <c r="D36" s="82">
        <f>'SVN-CV-41'!Y2</f>
        <v>87.026582315812973</v>
      </c>
      <c r="E36" s="45" t="str">
        <f t="shared" si="0"/>
        <v>Norte</v>
      </c>
      <c r="F36" s="45"/>
    </row>
    <row r="37" spans="3:6">
      <c r="C37" s="66" t="s">
        <v>88</v>
      </c>
      <c r="D37" s="82">
        <f>'SVN-CV-42'!Y2</f>
        <v>99.336293642844268</v>
      </c>
      <c r="E37" s="45" t="str">
        <f t="shared" si="0"/>
        <v>Norte</v>
      </c>
      <c r="F37" s="45"/>
    </row>
    <row r="38" spans="3:6">
      <c r="C38" s="66" t="s">
        <v>93</v>
      </c>
      <c r="D38" s="82">
        <f>'SVN-CV-43'!Y2</f>
        <v>71.405372602534669</v>
      </c>
      <c r="E38" s="45" t="str">
        <f t="shared" si="0"/>
        <v>Norte</v>
      </c>
      <c r="F38" s="45"/>
    </row>
    <row r="39" spans="3:6">
      <c r="C39" s="66" t="s">
        <v>99</v>
      </c>
      <c r="D39" s="82" t="e">
        <f>#REF!</f>
        <v>#REF!</v>
      </c>
      <c r="E39" s="45" t="e">
        <f t="shared" si="0"/>
        <v>#REF!</v>
      </c>
      <c r="F39" s="45"/>
    </row>
    <row r="40" spans="3:6">
      <c r="C40" s="66" t="s">
        <v>127</v>
      </c>
      <c r="D40" s="82">
        <f>'SVN-CV-45'!Y2</f>
        <v>66.831570040296725</v>
      </c>
      <c r="E40" s="45" t="str">
        <f t="shared" si="0"/>
        <v>Nordeste</v>
      </c>
      <c r="F40" s="45"/>
    </row>
    <row r="41" spans="3:6">
      <c r="C41" s="66" t="s">
        <v>147</v>
      </c>
      <c r="D41" s="82">
        <f>'SVN-CV-46'!Y2</f>
        <v>52.891203176505755</v>
      </c>
      <c r="E41" s="45" t="str">
        <f t="shared" si="0"/>
        <v>Nordeste</v>
      </c>
      <c r="F41" s="45"/>
    </row>
    <row r="42" spans="3:6">
      <c r="C42" s="66" t="s">
        <v>148</v>
      </c>
      <c r="D42" s="82">
        <f>'SVN-CV-47'!Y2</f>
        <v>16.785548613656839</v>
      </c>
      <c r="E42" s="45" t="str">
        <f t="shared" si="0"/>
        <v>Leste</v>
      </c>
      <c r="F42" s="45"/>
    </row>
    <row r="43" spans="3:6">
      <c r="C43" s="66" t="s">
        <v>149</v>
      </c>
      <c r="D43" s="82">
        <f>'SVN-CV-48'!Y2</f>
        <v>30.217273643125466</v>
      </c>
      <c r="E43" s="45" t="str">
        <f t="shared" si="0"/>
        <v>Nordeste</v>
      </c>
      <c r="F43" s="45"/>
    </row>
    <row r="44" spans="3:6">
      <c r="C44" s="66" t="s">
        <v>152</v>
      </c>
      <c r="D44" s="82">
        <f>'SVN-CV-49'!Y2</f>
        <v>-10.482943414860301</v>
      </c>
      <c r="E44" s="45" t="str">
        <f t="shared" si="0"/>
        <v>Leste</v>
      </c>
    </row>
    <row r="45" spans="3:6">
      <c r="C45" s="66" t="s">
        <v>153</v>
      </c>
      <c r="D45" s="82">
        <f>'SVN-CV-50'!Y2</f>
        <v>-34.693677503525919</v>
      </c>
      <c r="E45" s="45" t="str">
        <f t="shared" si="0"/>
        <v>Sudeste</v>
      </c>
    </row>
    <row r="46" spans="3:6">
      <c r="C46" s="66" t="s">
        <v>154</v>
      </c>
      <c r="D46" s="82">
        <f>'SVN-CV-51'!Y2</f>
        <v>35.169266697590601</v>
      </c>
      <c r="E46" s="45" t="str">
        <f>IF(AND(D46&gt;=-22.5,D46&lt;22.5),"Leste",IF(AND(D46&gt;=22.5,D46&lt;67.5),"Nordeste",IF(AND(D46&gt;=67.5,D46&lt;112.5),"Norte",IF(AND(D46&gt;=112.5,D46&lt;157.5),"Noroeste",IF(OR(D46&gt;=157.5,D46&lt;=-157.5),"Oeste",IF(AND(D46&gt;-157.5,D46&lt;=-112.5),"Sudoeste",IF(AND(D46&gt;-112.5,D46&lt;=-67.5),"Sul",IF(AND(D46&gt;-67.5,D46&lt;=-22.5),"Sudeste","Indefinido"))))))))</f>
        <v>Nordeste</v>
      </c>
    </row>
    <row r="47" spans="3:6">
      <c r="C47" s="66" t="s">
        <v>58</v>
      </c>
      <c r="D47" s="82">
        <f>'SVN-CV-32'!Y2</f>
        <v>14.857882912778834</v>
      </c>
      <c r="E47" s="45" t="str">
        <f t="shared" si="0"/>
        <v>Leste</v>
      </c>
    </row>
    <row r="48" spans="3:6">
      <c r="C48" s="66" t="s">
        <v>59</v>
      </c>
      <c r="D48" s="82">
        <f>'SVN-CV-33'!Y2</f>
        <v>15.96717303106478</v>
      </c>
      <c r="E48" s="45" t="str">
        <f t="shared" si="0"/>
        <v>Leste</v>
      </c>
    </row>
    <row r="49" spans="3:5">
      <c r="C49" s="66" t="s">
        <v>60</v>
      </c>
      <c r="D49" s="82">
        <f>'SVN-CV-34'!Y2</f>
        <v>9.6792079289770143</v>
      </c>
      <c r="E49" s="45" t="str">
        <f t="shared" si="0"/>
        <v>Leste</v>
      </c>
    </row>
    <row r="50" spans="3:5">
      <c r="C50" s="66" t="s">
        <v>51</v>
      </c>
      <c r="D50" s="82">
        <f>'SVN-CV-27'!Y2</f>
        <v>-26.256801206274815</v>
      </c>
      <c r="E50" s="45" t="str">
        <f t="shared" si="0"/>
        <v>Sudeste</v>
      </c>
    </row>
  </sheetData>
  <phoneticPr fontId="14" type="noConversion"/>
  <dataValidations disablePrompts="1" count="1">
    <dataValidation type="list" allowBlank="1" showInputMessage="1" showErrorMessage="1" sqref="F7:F43">
      <formula1>"e Cota z-"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36</vt:i4>
      </vt:variant>
      <vt:variant>
        <vt:lpstr>Intervalos nomeados</vt:lpstr>
      </vt:variant>
      <vt:variant>
        <vt:i4>58</vt:i4>
      </vt:variant>
    </vt:vector>
  </HeadingPairs>
  <TitlesOfParts>
    <vt:vector size="94" baseType="lpstr">
      <vt:lpstr>SVN-CV-01</vt:lpstr>
      <vt:lpstr>SVN-CV-02</vt:lpstr>
      <vt:lpstr>SVN-CV-19</vt:lpstr>
      <vt:lpstr>SVN-CV-09</vt:lpstr>
      <vt:lpstr>SVN-CV-22</vt:lpstr>
      <vt:lpstr>SVN-CV-28</vt:lpstr>
      <vt:lpstr>SVN-CV-29</vt:lpstr>
      <vt:lpstr>SVN-CV-31</vt:lpstr>
      <vt:lpstr>SVN-CV-35</vt:lpstr>
      <vt:lpstr>SVN-CV-37</vt:lpstr>
      <vt:lpstr>SVN-CV-38</vt:lpstr>
      <vt:lpstr>SVN-CV-39</vt:lpstr>
      <vt:lpstr>SVN-CV-40</vt:lpstr>
      <vt:lpstr>SVN-CV-41</vt:lpstr>
      <vt:lpstr>SVN-CV-42</vt:lpstr>
      <vt:lpstr>SVN-CV-43</vt:lpstr>
      <vt:lpstr>SVN-CV-45</vt:lpstr>
      <vt:lpstr>SVN-CV-46</vt:lpstr>
      <vt:lpstr>SVN-CV-47</vt:lpstr>
      <vt:lpstr>SVN-CV-48</vt:lpstr>
      <vt:lpstr>SVN-CV-49</vt:lpstr>
      <vt:lpstr>SVN-CV-50</vt:lpstr>
      <vt:lpstr>SVN-CV-51</vt:lpstr>
      <vt:lpstr>SVN-CV-32</vt:lpstr>
      <vt:lpstr>SVN-CV-33</vt:lpstr>
      <vt:lpstr>SVN-CV-34</vt:lpstr>
      <vt:lpstr>SVN-CV-27</vt:lpstr>
      <vt:lpstr>SVN-CV-52</vt:lpstr>
      <vt:lpstr>SVN-CV-53</vt:lpstr>
      <vt:lpstr>deslocamento mm e direção</vt:lpstr>
      <vt:lpstr>Localização</vt:lpstr>
      <vt:lpstr>GRÁFICO velocid x deslocamen</vt:lpstr>
      <vt:lpstr>histórico velocidade diaria</vt:lpstr>
      <vt:lpstr>GRÁFICO Pluvial x Deslocamento</vt:lpstr>
      <vt:lpstr>histórico pluvial</vt:lpstr>
      <vt:lpstr>RELATÓRIO SEMANAL</vt:lpstr>
      <vt:lpstr>'SVN-CV-01'!Area_de_impressao</vt:lpstr>
      <vt:lpstr>'SVN-CV-02'!Area_de_impressao</vt:lpstr>
      <vt:lpstr>'SVN-CV-09'!Area_de_impressao</vt:lpstr>
      <vt:lpstr>'SVN-CV-19'!Area_de_impressao</vt:lpstr>
      <vt:lpstr>'SVN-CV-22'!Area_de_impressao</vt:lpstr>
      <vt:lpstr>'SVN-CV-27'!Area_de_impressao</vt:lpstr>
      <vt:lpstr>'SVN-CV-28'!Area_de_impressao</vt:lpstr>
      <vt:lpstr>'SVN-CV-29'!Area_de_impressao</vt:lpstr>
      <vt:lpstr>'SVN-CV-31'!Area_de_impressao</vt:lpstr>
      <vt:lpstr>'SVN-CV-32'!Area_de_impressao</vt:lpstr>
      <vt:lpstr>'SVN-CV-33'!Area_de_impressao</vt:lpstr>
      <vt:lpstr>'SVN-CV-34'!Area_de_impressao</vt:lpstr>
      <vt:lpstr>'SVN-CV-35'!Area_de_impressao</vt:lpstr>
      <vt:lpstr>'SVN-CV-37'!Area_de_impressao</vt:lpstr>
      <vt:lpstr>'SVN-CV-38'!Area_de_impressao</vt:lpstr>
      <vt:lpstr>'SVN-CV-39'!Area_de_impressao</vt:lpstr>
      <vt:lpstr>'SVN-CV-40'!Area_de_impressao</vt:lpstr>
      <vt:lpstr>'SVN-CV-41'!Area_de_impressao</vt:lpstr>
      <vt:lpstr>'SVN-CV-42'!Area_de_impressao</vt:lpstr>
      <vt:lpstr>'SVN-CV-43'!Area_de_impressao</vt:lpstr>
      <vt:lpstr>'SVN-CV-45'!Area_de_impressao</vt:lpstr>
      <vt:lpstr>'SVN-CV-46'!Area_de_impressao</vt:lpstr>
      <vt:lpstr>'SVN-CV-47'!Area_de_impressao</vt:lpstr>
      <vt:lpstr>'SVN-CV-48'!Area_de_impressao</vt:lpstr>
      <vt:lpstr>'SVN-CV-49'!Area_de_impressao</vt:lpstr>
      <vt:lpstr>'SVN-CV-50'!Area_de_impressao</vt:lpstr>
      <vt:lpstr>'SVN-CV-51'!Area_de_impressao</vt:lpstr>
      <vt:lpstr>'SVN-CV-52'!Area_de_impressao</vt:lpstr>
      <vt:lpstr>'SVN-CV-53'!Area_de_impressao</vt:lpstr>
      <vt:lpstr>'SVN-CV-01'!Titulos_de_impressao</vt:lpstr>
      <vt:lpstr>'SVN-CV-02'!Titulos_de_impressao</vt:lpstr>
      <vt:lpstr>'SVN-CV-09'!Titulos_de_impressao</vt:lpstr>
      <vt:lpstr>'SVN-CV-19'!Titulos_de_impressao</vt:lpstr>
      <vt:lpstr>'SVN-CV-22'!Titulos_de_impressao</vt:lpstr>
      <vt:lpstr>'SVN-CV-27'!Titulos_de_impressao</vt:lpstr>
      <vt:lpstr>'SVN-CV-28'!Titulos_de_impressao</vt:lpstr>
      <vt:lpstr>'SVN-CV-29'!Titulos_de_impressao</vt:lpstr>
      <vt:lpstr>'SVN-CV-31'!Titulos_de_impressao</vt:lpstr>
      <vt:lpstr>'SVN-CV-32'!Titulos_de_impressao</vt:lpstr>
      <vt:lpstr>'SVN-CV-33'!Titulos_de_impressao</vt:lpstr>
      <vt:lpstr>'SVN-CV-34'!Titulos_de_impressao</vt:lpstr>
      <vt:lpstr>'SVN-CV-35'!Titulos_de_impressao</vt:lpstr>
      <vt:lpstr>'SVN-CV-37'!Titulos_de_impressao</vt:lpstr>
      <vt:lpstr>'SVN-CV-38'!Titulos_de_impressao</vt:lpstr>
      <vt:lpstr>'SVN-CV-39'!Titulos_de_impressao</vt:lpstr>
      <vt:lpstr>'SVN-CV-40'!Titulos_de_impressao</vt:lpstr>
      <vt:lpstr>'SVN-CV-41'!Titulos_de_impressao</vt:lpstr>
      <vt:lpstr>'SVN-CV-42'!Titulos_de_impressao</vt:lpstr>
      <vt:lpstr>'SVN-CV-43'!Titulos_de_impressao</vt:lpstr>
      <vt:lpstr>'SVN-CV-45'!Titulos_de_impressao</vt:lpstr>
      <vt:lpstr>'SVN-CV-46'!Titulos_de_impressao</vt:lpstr>
      <vt:lpstr>'SVN-CV-47'!Titulos_de_impressao</vt:lpstr>
      <vt:lpstr>'SVN-CV-48'!Titulos_de_impressao</vt:lpstr>
      <vt:lpstr>'SVN-CV-49'!Titulos_de_impressao</vt:lpstr>
      <vt:lpstr>'SVN-CV-50'!Titulos_de_impressao</vt:lpstr>
      <vt:lpstr>'SVN-CV-51'!Titulos_de_impressao</vt:lpstr>
      <vt:lpstr>'SVN-CV-52'!Titulos_de_impressao</vt:lpstr>
      <vt:lpstr>'SVN-CV-53'!Titulos_de_impressao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Nubia</dc:creator>
  <cp:lastModifiedBy>Top - Estagio</cp:lastModifiedBy>
  <cp:lastPrinted>2021-09-30T14:51:45Z</cp:lastPrinted>
  <dcterms:created xsi:type="dcterms:W3CDTF">2016-02-02T14:29:37Z</dcterms:created>
  <dcterms:modified xsi:type="dcterms:W3CDTF">2025-09-16T14:07:55Z</dcterms:modified>
</cp:coreProperties>
</file>